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ustomProperty1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19128" windowHeight="8555" tabRatio="618" firstSheet="10" activeTab="10"/>
  </bookViews>
  <sheets>
    <sheet name="_com.sap.ip.bi.xl.hiddensheet" sheetId="96" state="veryHidden" r:id="rId1"/>
    <sheet name="Sheet9" sheetId="41" state="hidden" r:id="rId2"/>
    <sheet name="Sheet5" sheetId="37" state="hidden" r:id="rId3"/>
    <sheet name="Sheet4" sheetId="36" state="hidden" r:id="rId4"/>
    <sheet name="July20" sheetId="45" state="hidden" r:id="rId5"/>
    <sheet name="Aug20" sheetId="44" state="hidden" r:id="rId6"/>
    <sheet name="Sep20" sheetId="46" state="hidden" r:id="rId7"/>
    <sheet name="Nov20" sheetId="47" state="hidden" r:id="rId8"/>
    <sheet name="STD List-N" sheetId="224" r:id="rId9"/>
    <sheet name="RM working" sheetId="217" r:id="rId10"/>
    <sheet name="Plan" sheetId="16" r:id="rId11"/>
    <sheet name="Sheet12" sheetId="229" r:id="rId12"/>
    <sheet name="Sheet10" sheetId="227" r:id="rId13"/>
    <sheet name="Bonding attendance" sheetId="222" r:id="rId14"/>
    <sheet name="Bonding Metalli space" sheetId="201" state="hidden" r:id="rId15"/>
    <sheet name="Manpower" sheetId="197" state="hidden" r:id="rId16"/>
    <sheet name="Daily Plan Discussion" sheetId="206" r:id="rId17"/>
    <sheet name="Screw status" sheetId="228" r:id="rId18"/>
    <sheet name="Weekly plan " sheetId="220" r:id="rId19"/>
    <sheet name="BondBlen Base" sheetId="226" r:id="rId20"/>
    <sheet name="Rejection Tracker" sheetId="225" r:id="rId21"/>
    <sheet name="MTO_MTS_Network" sheetId="208" r:id="rId22"/>
    <sheet name="Sheet14" sheetId="209" r:id="rId23"/>
    <sheet name="Bonding Production" sheetId="219" r:id="rId24"/>
    <sheet name="Sheet15" sheetId="230" r:id="rId25"/>
    <sheet name="Bonding_Blending Plan - 2023" sheetId="117" state="hidden" r:id="rId26"/>
    <sheet name="Bonding_Blending Plan - 2022" sheetId="59" state="hidden" r:id="rId27"/>
    <sheet name="West Region SKUs" sheetId="64" state="hidden" r:id="rId28"/>
    <sheet name="Tumbling " sheetId="58" state="hidden" r:id="rId29"/>
    <sheet name="Sheet11" sheetId="54" state="hidden" r:id="rId30"/>
    <sheet name="Sheet6" sheetId="38" state="hidden" r:id="rId31"/>
    <sheet name="Sheet7" sheetId="39" state="hidden" r:id="rId32"/>
    <sheet name="Sheet8" sheetId="40" state="hidden" r:id="rId33"/>
    <sheet name="Sheet2" sheetId="33" state="hidden" r:id="rId34"/>
    <sheet name="Sheet1" sheetId="32" state="hidden" r:id="rId35"/>
    <sheet name="Sheet3" sheetId="23" state="hidden" r:id="rId36"/>
    <sheet name="Blending List" sheetId="61" state="hidden" r:id="rId37"/>
  </sheets>
  <externalReferences>
    <externalReference r:id="rId43"/>
    <externalReference r:id="rId44"/>
    <externalReference r:id="rId45"/>
    <externalReference r:id="rId46"/>
    <externalReference r:id="rId47"/>
  </externalReferences>
  <definedNames>
    <definedName name="_xlnm._FilterDatabase" localSheetId="8" hidden="1">'STD List-N'!$A$1:$O$1388</definedName>
    <definedName name="_xlnm._FilterDatabase" localSheetId="9" hidden="1">'RM working'!$G$2:$I$71</definedName>
    <definedName name="_xlnm._FilterDatabase" localSheetId="16" hidden="1">'Daily Plan Discussion'!$A$2:$H$48</definedName>
    <definedName name="_xlnm._FilterDatabase" localSheetId="35" hidden="1">Sheet3!$F$3:$K$62</definedName>
    <definedName name="_xlnm._FilterDatabase" localSheetId="36" hidden="1">'Blending List'!$A$1:$G$93</definedName>
    <definedName name="SAPCrosstab1">#REF!</definedName>
  </definedNames>
  <calcPr calcId="191029"/>
  <pivotCaches>
    <pivotCache cacheId="0" r:id="rId4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Patel, D. (Dipenkumar)</author>
    <author>tc={4B8EC7AF-5789-4A30-84CC-721D0EFC690C}</author>
    <author>Varghese, S. (Serene Sara)</author>
  </authors>
  <commentList>
    <comment ref="N112" authorId="0">
      <text>
        <r>
          <rPr>
            <b/>
            <sz val="9"/>
            <rFont val="Tahoma"/>
            <charset val="134"/>
          </rPr>
          <t>Patel, D. (Dipenkumar):</t>
        </r>
        <r>
          <rPr>
            <sz val="9"/>
            <rFont val="Tahoma"/>
            <charset val="134"/>
          </rPr>
          <t xml:space="preserve">
tried with new formulation but gloss came high 1600 kgs rework with old formulation , discussion with udipya</t>
        </r>
      </text>
    </comment>
    <comment ref="C3223" authorId="1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5578019</t>
        </r>
      </text>
    </comment>
    <comment ref="P4420" authorId="2">
      <text>
        <r>
          <rPr>
            <b/>
            <sz val="9"/>
            <rFont val="Tahoma"/>
            <charset val="134"/>
          </rPr>
          <t>Varghese, S. (Serene Sara):</t>
        </r>
        <r>
          <rPr>
            <sz val="9"/>
            <rFont val="Tahoma"/>
            <charset val="134"/>
          </rPr>
          <t xml:space="preserve">
5802676</t>
        </r>
      </text>
    </comment>
  </commentList>
</comments>
</file>

<file path=xl/comments2.xml><?xml version="1.0" encoding="utf-8"?>
<comments xmlns="http://schemas.openxmlformats.org/spreadsheetml/2006/main">
  <authors>
    <author>Varghese, S. (Serene Sara)</author>
  </authors>
  <commentList>
    <comment ref="C25" authorId="0">
      <text>
        <r>
          <rPr>
            <b/>
            <sz val="9"/>
            <rFont val="Tahoma"/>
            <charset val="1"/>
          </rPr>
          <t>Varghese, S. (Serene Sara):</t>
        </r>
        <r>
          <rPr>
            <sz val="9"/>
            <rFont val="Tahoma"/>
            <charset val="1"/>
          </rPr>
          <t xml:space="preserve">
GY184C - additive error</t>
        </r>
      </text>
    </comment>
  </commentList>
</comments>
</file>

<file path=xl/comments3.xml><?xml version="1.0" encoding="utf-8"?>
<comments xmlns="http://schemas.openxmlformats.org/spreadsheetml/2006/main">
  <authors>
    <author>tc={2BBC3B87-F217-4CB1-AED0-26FD53A8834C}</author>
  </authors>
  <commentList>
    <comment ref="H329" authorId="0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5373380 Old code</t>
        </r>
      </text>
    </comment>
  </commentList>
</comments>
</file>

<file path=xl/comments4.xml><?xml version="1.0" encoding="utf-8"?>
<comments xmlns="http://schemas.openxmlformats.org/spreadsheetml/2006/main">
  <authors>
    <author>Varghese, S. (Serene Sara)</author>
  </authors>
  <commentList>
    <comment ref="B54" authorId="0">
      <text>
        <r>
          <rPr>
            <b/>
            <sz val="9"/>
            <rFont val="Tahoma"/>
            <charset val="134"/>
          </rPr>
          <t>Varghese, S. (Serene Sara):</t>
        </r>
        <r>
          <rPr>
            <sz val="9"/>
            <rFont val="Tahoma"/>
            <charset val="134"/>
          </rPr>
          <t xml:space="preserve">
GL100N - 4448594
GA100N - 4448593</t>
        </r>
      </text>
    </comment>
  </commentList>
</comments>
</file>

<file path=xl/comments5.xml><?xml version="1.0" encoding="utf-8"?>
<comments xmlns="http://schemas.openxmlformats.org/spreadsheetml/2006/main">
  <authors>
    <author>Varghese, S. (Serene Sara)</author>
  </authors>
  <commentList>
    <comment ref="B52" authorId="0">
      <text>
        <r>
          <rPr>
            <b/>
            <sz val="9"/>
            <rFont val="Tahoma"/>
            <charset val="134"/>
          </rPr>
          <t>Varghese, S. (Serene Sara):</t>
        </r>
        <r>
          <rPr>
            <sz val="9"/>
            <rFont val="Tahoma"/>
            <charset val="134"/>
          </rPr>
          <t xml:space="preserve">
GL100N - 4448594
GA100N - 4448593</t>
        </r>
      </text>
    </comment>
  </commentList>
</comments>
</file>

<file path=xl/comments6.xml><?xml version="1.0" encoding="utf-8"?>
<comments xmlns="http://schemas.openxmlformats.org/spreadsheetml/2006/main">
  <authors>
    <author>tc={B4EE4B80-8A8B-4EEF-A6CA-E12EBA9EFCDF}</author>
    <author>tc={F8EB367E-7DD4-47E7-B44F-AB1B5805CE34}</author>
    <author>tc={753F7FB7-8A9C-458D-A843-34E11DE308D2}</author>
    <author>tc={FC9CC54A-2C56-4D6C-B1C9-7304F6CB3CF2}</author>
    <author>tc={5526B68D-263C-410D-962A-8562BCF9E17F}</author>
    <author>tc={9BBBACF9-C94A-4F00-9E45-13260171E93D}</author>
    <author>tc={189DF6FF-0A44-444F-AAF8-23A6BB7C7F3F}</author>
    <author>tc={29F508A8-5676-472A-B430-7B14C8C16A75}</author>
    <author>tc={497A0CFA-B9E7-46A6-AFEA-CA902AFB8FA7}</author>
    <author>tc={2E1A0B40-DF0C-43B7-B5A5-FF95B2D1D65E}</author>
    <author>tc={E26D6487-AFE3-450A-9A06-E97A9D797B79}</author>
    <author>tc={51FCA84D-372E-4A36-AD1F-6EF0A149D518}</author>
    <author>tc={5ECA8F27-4437-42F9-9CB0-28861CF26598}</author>
    <author>tc={C07CC39C-6176-4C2C-8523-50934749A8A6}</author>
    <author>tc={55A8442F-F62F-420F-A810-3E20D540140C}</author>
    <author>tc={27A39123-A46D-4764-A517-F53E9F015487}</author>
    <author>tc={0A499655-7D6D-4460-8442-32441E262C6E}</author>
    <author>tc={89CC9E02-1658-48CE-A919-864C104EDAA6}</author>
    <author>tc={A2268703-6687-426F-84D8-0A1163C89595}</author>
    <author>tc={C89BA40F-01FA-4A57-B29E-20AC4B3EAAE5}</author>
    <author>tc={E236D693-6C49-4A17-9E03-E064A6C532B1}</author>
    <author>tc={818096ED-34BB-44E7-B03D-DE1618EAB40E}</author>
    <author>tc={E10738D9-6554-4B9E-81D0-DEC94E868D4D}</author>
    <author>tc={006DE9CD-B588-46E9-BD02-3540E9FA3D9A}</author>
    <author>tc={D82F1ACE-EF79-4F51-9259-7317E3367647}</author>
    <author>tc={64108742-3269-47AC-974C-E53CFBB3CB31}</author>
    <author>tc={4F7A1104-40B4-486A-B4E7-FF52111292AF}</author>
    <author>tc={BFE7C822-0886-422C-ADC9-7AB4EADBF171}</author>
    <author>tc={984BCD64-9C67-43CA-AA51-397233EBAE67}</author>
    <author>tc={13BBB413-A94C-43EE-BBB2-EFA8ECEAE461}</author>
    <author>tc={BA32E557-3EB2-4EA1-8308-F7FF7EFFF59A}</author>
    <author>tc={C6845F19-760E-44F4-9255-31B15CF5B590}</author>
    <author>tc={693694C9-C1F5-4C14-8306-E74124D7CEB6}</author>
  </authors>
  <commentList>
    <comment ref="E29" authorId="0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30" authorId="1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PX0784</t>
        </r>
      </text>
    </comment>
    <comment ref="E35" authorId="2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PX0207</t>
        </r>
      </text>
    </comment>
    <comment ref="E36" authorId="3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38" authorId="4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PX1711, PX0259</t>
        </r>
      </text>
    </comment>
    <comment ref="E39" authorId="5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PX0809
PX1735</t>
        </r>
      </text>
    </comment>
    <comment ref="E40" authorId="6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PX0784</t>
        </r>
      </text>
    </comment>
    <comment ref="E42" authorId="7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43" authorId="8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44" authorId="9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PX0784</t>
        </r>
      </text>
    </comment>
    <comment ref="E49" authorId="10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PX0183
PX0215
PX0207</t>
        </r>
      </text>
    </comment>
    <comment ref="E50" authorId="11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PX0809</t>
        </r>
      </text>
    </comment>
    <comment ref="E51" authorId="12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PX0183</t>
        </r>
      </text>
    </comment>
    <comment ref="E55" authorId="13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56" authorId="14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PX0259</t>
        </r>
      </text>
    </comment>
    <comment ref="E57" authorId="15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PX1735
PX0207</t>
        </r>
      </text>
    </comment>
    <comment ref="E60" authorId="16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PX0207
PX1939</t>
        </r>
      </text>
    </comment>
    <comment ref="E63" authorId="17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PX0215
PX2105</t>
        </r>
      </text>
    </comment>
    <comment ref="E67" authorId="18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PX1735</t>
        </r>
      </text>
    </comment>
    <comment ref="E68" authorId="19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PX0784
PX2099</t>
        </r>
      </text>
    </comment>
    <comment ref="E70" authorId="20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PX0183</t>
        </r>
      </text>
    </comment>
    <comment ref="E71" authorId="21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PX1735
PX1736</t>
        </r>
      </text>
    </comment>
    <comment ref="E72" authorId="22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</t>
        </r>
      </text>
    </comment>
    <comment ref="E73" authorId="23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PX1735</t>
        </r>
      </text>
    </comment>
    <comment ref="E75" authorId="24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PX0207</t>
        </r>
      </text>
    </comment>
    <comment ref="E76" authorId="25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PX1726</t>
        </r>
      </text>
    </comment>
    <comment ref="E77" authorId="26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PX1184</t>
        </r>
      </text>
    </comment>
    <comment ref="E78" authorId="27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PX0784
PX1735</t>
        </r>
      </text>
    </comment>
    <comment ref="E79" authorId="28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PX2099
PX0207</t>
        </r>
      </text>
    </comment>
    <comment ref="E80" authorId="29">
      <text>
        <r>
          <rPr>
            <sz val="10"/>
            <rFont val="SimSun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PX2099
</t>
        </r>
      </text>
    </comment>
    <comment ref="E82" authorId="30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PX0794</t>
        </r>
      </text>
    </comment>
    <comment ref="E90" authorId="31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PX0259</t>
        </r>
      </text>
    </comment>
    <comment ref="E93" authorId="32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PX0299</t>
        </r>
      </text>
    </comment>
  </commentList>
</comments>
</file>

<file path=xl/sharedStrings.xml><?xml version="1.0" encoding="utf-8"?>
<sst xmlns="http://schemas.openxmlformats.org/spreadsheetml/2006/main" count="66142" uniqueCount="7332">
  <si>
    <t>Plan for april</t>
  </si>
  <si>
    <t>233 MT</t>
  </si>
  <si>
    <t>Can be Manufactured with Available RM'S</t>
  </si>
  <si>
    <t>98 MT</t>
  </si>
  <si>
    <t>RM visibility for</t>
  </si>
  <si>
    <t>73 MT</t>
  </si>
  <si>
    <t>RM required for</t>
  </si>
  <si>
    <t>62 MT</t>
  </si>
  <si>
    <t>MT</t>
  </si>
  <si>
    <t>PRIORITY</t>
  </si>
  <si>
    <t>BALANCE AVAILABEL</t>
  </si>
  <si>
    <t>Remarks</t>
  </si>
  <si>
    <t>Line -1</t>
  </si>
  <si>
    <t>Line -2</t>
  </si>
  <si>
    <t>FB0878/ FB0878- 8 MT</t>
  </si>
  <si>
    <t>FOR Any glossy product plan (Chemi)</t>
  </si>
  <si>
    <t>Support Required</t>
  </si>
  <si>
    <t>FC1584/ FC0966 - 8 MT</t>
  </si>
  <si>
    <t>for any matt product plan (Diamond)</t>
  </si>
  <si>
    <t>RM CODE</t>
  </si>
  <si>
    <t>KG</t>
  </si>
  <si>
    <t>FB0921 / FB0999 - 21 MT</t>
  </si>
  <si>
    <t>for any semi glossy product plan ((Diamond)</t>
  </si>
  <si>
    <t>FB0878</t>
  </si>
  <si>
    <t>RP6954 / RP6114  - 8 MT</t>
  </si>
  <si>
    <t>Required for any E series product (Arkema)</t>
  </si>
  <si>
    <t>FC0966</t>
  </si>
  <si>
    <t>RP4959 / RP0839 - 20 MT</t>
  </si>
  <si>
    <t>Required for any J series product (Arkema)</t>
  </si>
  <si>
    <t>FB0921</t>
  </si>
  <si>
    <t>RE3523 / RE3247 - 8 MT</t>
  </si>
  <si>
    <t>Required for any E series product</t>
  </si>
  <si>
    <t>RP6114</t>
  </si>
  <si>
    <t>FX0310</t>
  </si>
  <si>
    <t>RP4959</t>
  </si>
  <si>
    <t>RE3523</t>
  </si>
  <si>
    <t>EP904N - FX0310/ RP6114</t>
  </si>
  <si>
    <t>FX0310 - 65</t>
  </si>
  <si>
    <t xml:space="preserve">RP6114 - 3500 </t>
  </si>
  <si>
    <t>July month</t>
  </si>
  <si>
    <t>Bonding Status</t>
  </si>
  <si>
    <t>ETA of RM</t>
  </si>
  <si>
    <t>Code</t>
  </si>
  <si>
    <t>Quan.</t>
  </si>
  <si>
    <t>July</t>
  </si>
  <si>
    <t>Aug</t>
  </si>
  <si>
    <t>Sep</t>
  </si>
  <si>
    <t xml:space="preserve">Plan Received </t>
  </si>
  <si>
    <t>Base Ready Date</t>
  </si>
  <si>
    <t>Bonding ready date</t>
  </si>
  <si>
    <t>Qty (Kgs)</t>
  </si>
  <si>
    <t>Status</t>
  </si>
  <si>
    <t xml:space="preserve">Plan </t>
  </si>
  <si>
    <t>Actual</t>
  </si>
  <si>
    <t>Completed</t>
  </si>
  <si>
    <t>Pending</t>
  </si>
  <si>
    <t>J2000N</t>
  </si>
  <si>
    <t>MW415C</t>
  </si>
  <si>
    <t>Langsat</t>
  </si>
  <si>
    <t>60 kg Rejected due to Shade effect</t>
  </si>
  <si>
    <t>Y2200N</t>
  </si>
  <si>
    <t>GY184C</t>
  </si>
  <si>
    <t>100 Kg approved &amp; balance quan. Kept aside due to High Metallic</t>
  </si>
  <si>
    <t>YY270A</t>
  </si>
  <si>
    <t>100 Kg approved &amp; 52 balance quan. Kept aside due to High Metallic</t>
  </si>
  <si>
    <t>Y2100N</t>
  </si>
  <si>
    <t>Received from Bangalore</t>
  </si>
  <si>
    <t>Y2204N</t>
  </si>
  <si>
    <t>Y2206N</t>
  </si>
  <si>
    <t>200 kg Bonded but not approved &amp; PX2105 Short- ETA-28/07/2020 -will reach on 28 th July, Planned on 29 th July</t>
  </si>
  <si>
    <t>Y2224N</t>
  </si>
  <si>
    <t>Waiting for RM ETA-YC1511- Received on 28th July- only 350 kg base can be produced</t>
  </si>
  <si>
    <t>Y2208N</t>
  </si>
  <si>
    <t>300 base from bangalore</t>
  </si>
  <si>
    <t>MA3312 short for bonding- RM received on 25th July- 300 kg will be bonded 28 th July- 310 kg bonding completed</t>
  </si>
  <si>
    <t>Y2217N</t>
  </si>
  <si>
    <t>Y2219N</t>
  </si>
  <si>
    <t>Y2220N</t>
  </si>
  <si>
    <t>Y2225N</t>
  </si>
  <si>
    <t>Y2212N</t>
  </si>
  <si>
    <t>Y2226N</t>
  </si>
  <si>
    <t>August month</t>
  </si>
  <si>
    <t>Oct</t>
  </si>
  <si>
    <t>Material in stock , waiting for approval</t>
  </si>
  <si>
    <t>Only 300 kg base ready due to YC1511 Short</t>
  </si>
  <si>
    <t>PX1428 physical Shortage , 6TH Sep Expected to be at site</t>
  </si>
  <si>
    <t>Bonding Started on 5th Aug, RM Short for 500 Kg of base MA3312 , no ETA available as per purchase</t>
  </si>
  <si>
    <t>420 closed in system -4th August</t>
  </si>
  <si>
    <t>BCT</t>
  </si>
  <si>
    <t>Master Data issue - Production verison and sefi not released</t>
  </si>
  <si>
    <t>Y2201N</t>
  </si>
  <si>
    <t>Sotck Available</t>
  </si>
  <si>
    <t>MA3312 Not Available</t>
  </si>
  <si>
    <t xml:space="preserve">860 KG closed on 4th Sep, 4100 kg Closed on 19th Sep </t>
  </si>
  <si>
    <t>Y2221N</t>
  </si>
  <si>
    <t>535 Kg material in Stock on 7th Sep</t>
  </si>
  <si>
    <t>Y22209</t>
  </si>
  <si>
    <t>Y2101N</t>
  </si>
  <si>
    <t>1350 KG Material in stock on 7th Sep</t>
  </si>
  <si>
    <t>Langsat Project</t>
  </si>
  <si>
    <t>Nov Month</t>
  </si>
  <si>
    <t>Nov</t>
  </si>
  <si>
    <t>Dec</t>
  </si>
  <si>
    <t>No RM for bonding - PX0154</t>
  </si>
  <si>
    <t>Stock Available</t>
  </si>
  <si>
    <t>Need to plan</t>
  </si>
  <si>
    <t>Y2218N</t>
  </si>
  <si>
    <t>E2100N</t>
  </si>
  <si>
    <t xml:space="preserve">Base Ready </t>
  </si>
  <si>
    <t>Base Ready - Metallic Received on 13/11/2020</t>
  </si>
  <si>
    <t>S2345N</t>
  </si>
  <si>
    <t>Stock Available - Under Trials</t>
  </si>
  <si>
    <t>Y2216N</t>
  </si>
  <si>
    <t>STD NO</t>
  </si>
  <si>
    <t>PRODUCT CODE</t>
  </si>
  <si>
    <t>SAP CODE</t>
  </si>
  <si>
    <t>PRODUCT DESCRIPTION</t>
  </si>
  <si>
    <t>BATCH NO</t>
  </si>
  <si>
    <t>Valid to</t>
  </si>
  <si>
    <t>Valid Till</t>
  </si>
  <si>
    <t>Calendar</t>
  </si>
  <si>
    <t>Valid/Not Valid</t>
  </si>
  <si>
    <t>No of days left</t>
  </si>
  <si>
    <t>Responsibility</t>
  </si>
  <si>
    <t>JN195N</t>
  </si>
  <si>
    <t>JN195N INT600 FRAME BLACK SN 15KG</t>
  </si>
  <si>
    <t>TM3338HA</t>
  </si>
  <si>
    <t>1 year</t>
  </si>
  <si>
    <t>JPE12N</t>
  </si>
  <si>
    <t>JPE12N INT600 DAIKIN GREY SN 15KG</t>
  </si>
  <si>
    <t>TL9795HA</t>
  </si>
  <si>
    <t>JN104N</t>
  </si>
  <si>
    <t>5538561</t>
  </si>
  <si>
    <t>JN104N - Interpon 600 SG BJ Black 15KG</t>
  </si>
  <si>
    <t>UA4168HA</t>
  </si>
  <si>
    <t>EP904N</t>
  </si>
  <si>
    <t>5766380</t>
  </si>
  <si>
    <t>EP904N INTXTR VP-400024 GREY SN 15KG</t>
  </si>
  <si>
    <t>UC7476HA</t>
  </si>
  <si>
    <t>JN103N</t>
  </si>
  <si>
    <t>JN103N INT600 SG BLACK SN 20KG</t>
  </si>
  <si>
    <t>UA4079HA</t>
  </si>
  <si>
    <t>EC001N</t>
  </si>
  <si>
    <t>EC001N INT700 LLYOD WHITE SN 20KG</t>
  </si>
  <si>
    <t>UC8466HA</t>
  </si>
  <si>
    <t>JN107N</t>
  </si>
  <si>
    <t>JN107N INT600 SG BLACK SN 20KG</t>
  </si>
  <si>
    <t>UB5821HA</t>
  </si>
  <si>
    <t>ECB05N</t>
  </si>
  <si>
    <t>ECB05N INT700 CARRIER WHITE TN 20KG</t>
  </si>
  <si>
    <t>UC7661HA</t>
  </si>
  <si>
    <t>AN016N</t>
  </si>
  <si>
    <t>AN016N INT100 GL BLACK SN 15KG</t>
  </si>
  <si>
    <t>TL9876HA</t>
  </si>
  <si>
    <t>JD014N</t>
  </si>
  <si>
    <t>JD014N INT600 GL IVORY SN 20KG</t>
  </si>
  <si>
    <t>TA2890HA</t>
  </si>
  <si>
    <t>EL532N</t>
  </si>
  <si>
    <t>EL532N INT700 AF LIGHT GREY SN 20KG</t>
  </si>
  <si>
    <t>UC7474HA</t>
  </si>
  <si>
    <t>JC002N</t>
  </si>
  <si>
    <t>JC002N INT600 LUX WHITE SN 20KG</t>
  </si>
  <si>
    <t>TM1748HA</t>
  </si>
  <si>
    <t>EN20BN</t>
  </si>
  <si>
    <t>EN20BN INT700 SUPER MATT BLACK SN 20KG</t>
  </si>
  <si>
    <t>TM3460HA</t>
  </si>
  <si>
    <t>EN246N</t>
  </si>
  <si>
    <t>EN246N INT700 IDEAL MATT BLACK SN 20KG</t>
  </si>
  <si>
    <t>TH5288HA</t>
  </si>
  <si>
    <t>EC558N</t>
  </si>
  <si>
    <t>EC558N INT700 NEW PALE WHITE SN 20KG</t>
  </si>
  <si>
    <t>TH5221HA</t>
  </si>
  <si>
    <t>EC204N</t>
  </si>
  <si>
    <t>EC204N INT700 MATT PAI WHITE SN 20KG</t>
  </si>
  <si>
    <t>UC8331HA</t>
  </si>
  <si>
    <t>JP303N</t>
  </si>
  <si>
    <t>JP303N INT600 TEX DELTA GREY FN 20KG</t>
  </si>
  <si>
    <t>TL9873HA</t>
  </si>
  <si>
    <t>JP053N</t>
  </si>
  <si>
    <t>JP053N INT600 SMOOTH GREY SN 20KG</t>
  </si>
  <si>
    <t>TM1745HA</t>
  </si>
  <si>
    <t>NA023G</t>
  </si>
  <si>
    <t>NA023G INT610  9016 10294112HR SN 20KG</t>
  </si>
  <si>
    <t>UC8568TA</t>
  </si>
  <si>
    <t>JC202N</t>
  </si>
  <si>
    <t>JC202N INT600 MATT 9002WHITE  SN 20KG</t>
  </si>
  <si>
    <t>TE9527HA</t>
  </si>
  <si>
    <t>JA172N</t>
  </si>
  <si>
    <t>JA172N INT600 SG 9010WHITE   SN 20KG</t>
  </si>
  <si>
    <t>TL2111HA/UA2701HA</t>
  </si>
  <si>
    <t>EC203N</t>
  </si>
  <si>
    <t>EC203N INT700 NEW WARM WHITE SN 20KG</t>
  </si>
  <si>
    <t>UA4379HA</t>
  </si>
  <si>
    <t>JA109N</t>
  </si>
  <si>
    <t>JA109N INT600 SG RAL9010 SN 20KG</t>
  </si>
  <si>
    <t>UA4604HA</t>
  </si>
  <si>
    <t>JN024N</t>
  </si>
  <si>
    <t>JN024N INT600 GL BLACK SN 20KG</t>
  </si>
  <si>
    <t>UA4904HA</t>
  </si>
  <si>
    <t>AK099N</t>
  </si>
  <si>
    <t>AK099N INT100 R GREEN SN 15KG</t>
  </si>
  <si>
    <t>JPA12N</t>
  </si>
  <si>
    <t>JPA12N INT600 PHOENIX GREY FN 20KG</t>
  </si>
  <si>
    <t>NEW r&amp;d STD</t>
  </si>
  <si>
    <t>AN009N</t>
  </si>
  <si>
    <t>AN009N INT100 GL BLACK SN 15KG</t>
  </si>
  <si>
    <t>VB9036TA</t>
  </si>
  <si>
    <t>AN002N</t>
  </si>
  <si>
    <t>AN002N INT100 GL BLACK SN 15KG</t>
  </si>
  <si>
    <t>customer sign panel</t>
  </si>
  <si>
    <t>EJ102N</t>
  </si>
  <si>
    <t>EJ102N INT700 SG TOOLBLUE SN 20KG</t>
  </si>
  <si>
    <t>UF4864TA</t>
  </si>
  <si>
    <t>EG043N</t>
  </si>
  <si>
    <t>EG043N INT700 NEW.P.O.RED SN 20KG</t>
  </si>
  <si>
    <t>UD1017HA</t>
  </si>
  <si>
    <t>EN112N</t>
  </si>
  <si>
    <t>5373256</t>
  </si>
  <si>
    <t>EN112N INT700 IKEA BLACK SN 20KG</t>
  </si>
  <si>
    <t>TB4641HA</t>
  </si>
  <si>
    <t>EL049N</t>
  </si>
  <si>
    <t>EL049N A4700 PRIMER SMOOTH GREY SN 15KG</t>
  </si>
  <si>
    <t>UC7563HA</t>
  </si>
  <si>
    <t>EL010N</t>
  </si>
  <si>
    <t>EL010N INT700 WHEEL PRIMER SN 15KG</t>
  </si>
  <si>
    <t>TF1322HA</t>
  </si>
  <si>
    <t>AN200N</t>
  </si>
  <si>
    <t>AN200N INT100 MATT BLACK SN 20KG</t>
  </si>
  <si>
    <t>UE2897HA</t>
  </si>
  <si>
    <t>EN383N</t>
  </si>
  <si>
    <t>EN383N INT700 TEX BLACK 9005 FN 20KG</t>
  </si>
  <si>
    <t>UE2905HA</t>
  </si>
  <si>
    <t>EPC68N</t>
  </si>
  <si>
    <t>EPC68N INT700 TEX TD GREY FN 20KG</t>
  </si>
  <si>
    <t>TL9117HA</t>
  </si>
  <si>
    <t>JA014N</t>
  </si>
  <si>
    <t>JA014N INT600 TRAFFICWHITE9016 SN 20KG</t>
  </si>
  <si>
    <t>UA4468HA</t>
  </si>
  <si>
    <t>EN010N</t>
  </si>
  <si>
    <t>EN010N INT700 BLACK WHEEL PRIMER SN 15KG</t>
  </si>
  <si>
    <t>TL1459HA</t>
  </si>
  <si>
    <t>EPB32N</t>
  </si>
  <si>
    <t>EPB32N INT700 STR 7035 GREY TN 20KG</t>
  </si>
  <si>
    <t>UA3836HA</t>
  </si>
  <si>
    <t>JC594N</t>
  </si>
  <si>
    <t>JC594N INTAF TEX SNA WHITE FN 20KG</t>
  </si>
  <si>
    <t>UA4902HA</t>
  </si>
  <si>
    <t>MPD72N</t>
  </si>
  <si>
    <t>MPD72N INT610 STR 7032GREY TN 20KG</t>
  </si>
  <si>
    <t>UB6785HA</t>
  </si>
  <si>
    <t>EN004N</t>
  </si>
  <si>
    <t>EN004N INT700 GL BLACK SN 20KG</t>
  </si>
  <si>
    <t>TK7831HA</t>
  </si>
  <si>
    <t>EP403N</t>
  </si>
  <si>
    <t>EP403N INT700 NCS S0510R80 GREY TN 20KG</t>
  </si>
  <si>
    <t>UB6168HA</t>
  </si>
  <si>
    <t>EL445N</t>
  </si>
  <si>
    <t>EL445N INT700 STR GREY 7032 TN 20KG</t>
  </si>
  <si>
    <t>TH4919HA</t>
  </si>
  <si>
    <t>MI453N</t>
  </si>
  <si>
    <t>MI453N INT610 STR GREY RAL 7035 TN 20KG</t>
  </si>
  <si>
    <t>UB6718HA</t>
  </si>
  <si>
    <t>MN123N</t>
  </si>
  <si>
    <t>MN123N INT610 SATIN AUTO BLACK SN 20KG</t>
  </si>
  <si>
    <t>VE4739TA</t>
  </si>
  <si>
    <t>ED001N</t>
  </si>
  <si>
    <t>ED001N INT700 GL IVORY SN 20 KG</t>
  </si>
  <si>
    <t>VB8903TA</t>
  </si>
  <si>
    <t>EN206N</t>
  </si>
  <si>
    <t>EN206N INT700 NEW MATT BLACK SN 20KG</t>
  </si>
  <si>
    <t>VA6359TA</t>
  </si>
  <si>
    <t>EN009N</t>
  </si>
  <si>
    <t>EN009N INT700 GL BLACK SN 20KG</t>
  </si>
  <si>
    <t>VB8303TA</t>
  </si>
  <si>
    <t>EL428N</t>
  </si>
  <si>
    <t>EL428N INT700 STR 7035GREY TN 20KG</t>
  </si>
  <si>
    <t>VB8609TA</t>
  </si>
  <si>
    <t>JN063N</t>
  </si>
  <si>
    <t>JN063N INT600 SP GL BLACK SN 20KG</t>
  </si>
  <si>
    <t>TF1069HA</t>
  </si>
  <si>
    <t>EP059N</t>
  </si>
  <si>
    <t>EP059N INT700 LIGHT AVIATOR GREY SN 20KG</t>
  </si>
  <si>
    <t>UD9539TA</t>
  </si>
  <si>
    <t>JP211N</t>
  </si>
  <si>
    <t>JP211N INT600 MATT PEBBLE GREY SN 20KG</t>
  </si>
  <si>
    <t xml:space="preserve"> R&amp;D STD</t>
  </si>
  <si>
    <t>JKA18N</t>
  </si>
  <si>
    <t>JKA18N INT600 SG AD GREEN FN 20KG</t>
  </si>
  <si>
    <t>UC8637HA</t>
  </si>
  <si>
    <t>NN123N</t>
  </si>
  <si>
    <t>NN123N INT610 FAST AUTO BLACK SN 20KG</t>
  </si>
  <si>
    <t>MC190N</t>
  </si>
  <si>
    <t>MC190N INTD35 SG 9016WHITE SN 20KG</t>
  </si>
  <si>
    <t>UE2112HA</t>
  </si>
  <si>
    <t>SP12AN</t>
  </si>
  <si>
    <t>SP12AN INTD1036 SG 7035GREY SN 20KG</t>
  </si>
  <si>
    <t>UF4945TA</t>
  </si>
  <si>
    <t>JP226N</t>
  </si>
  <si>
    <t>JP226N INT600 MATT DISH GREY SN 20KG</t>
  </si>
  <si>
    <t>UH9048HA</t>
  </si>
  <si>
    <t>EC013N</t>
  </si>
  <si>
    <t>EC013N INT700 GL WHITE  9016 SN 20KG</t>
  </si>
  <si>
    <t>UJ9311HA</t>
  </si>
  <si>
    <t>JC401N</t>
  </si>
  <si>
    <t>JC401N INT600 STR TAISHA WHITE TN 20KG</t>
  </si>
  <si>
    <t>UF4055HA</t>
  </si>
  <si>
    <t>ED445N</t>
  </si>
  <si>
    <t>ED445N INT700 STR 9002WHITE TN 20KG</t>
  </si>
  <si>
    <t>UC9114HA</t>
  </si>
  <si>
    <t>HJ701I</t>
  </si>
  <si>
    <t>HJ701I INTHYF PLUS SN 15KG</t>
  </si>
  <si>
    <t>UH8960HA</t>
  </si>
  <si>
    <t>2 year</t>
  </si>
  <si>
    <t>JG003N</t>
  </si>
  <si>
    <t>JG003N INT600 GL M RED SN 20KG</t>
  </si>
  <si>
    <t>UJ9621HA</t>
  </si>
  <si>
    <t>KF002N</t>
  </si>
  <si>
    <t>KF002N INT600 NEW TIRTH ORANGE SN 20KG</t>
  </si>
  <si>
    <t>UG6134HA</t>
  </si>
  <si>
    <t>JA152N</t>
  </si>
  <si>
    <t>JA152N INT600 SG 9010WHITE   SN 20KG</t>
  </si>
  <si>
    <t>UF3997HA</t>
  </si>
  <si>
    <t>JN240N</t>
  </si>
  <si>
    <t>JN240N INT600 BK MATT BLACK SN 15KG</t>
  </si>
  <si>
    <t>UH9195HA</t>
  </si>
  <si>
    <t>JN405N</t>
  </si>
  <si>
    <t>JN405N INT600 STR 9005JETBLACK TN 20KG</t>
  </si>
  <si>
    <t>UD1252HA</t>
  </si>
  <si>
    <t>JP305N</t>
  </si>
  <si>
    <t>JP305N INT600 TEX EURO GREY FN 20KG</t>
  </si>
  <si>
    <t>UG6702HA</t>
  </si>
  <si>
    <t>JP400N</t>
  </si>
  <si>
    <t>JP400N INT600 STR GREY 7032 TN 20KG</t>
  </si>
  <si>
    <t>Q0C1169023</t>
  </si>
  <si>
    <t>EPD53N</t>
  </si>
  <si>
    <t>EPD53N INT700 MATT 7035GREY SN 20KG</t>
  </si>
  <si>
    <t>UC8329TA</t>
  </si>
  <si>
    <t>JGA11N</t>
  </si>
  <si>
    <t>JGA11N INT600 RAL3000 RED FN 20KG</t>
  </si>
  <si>
    <t>UJ9818HA</t>
  </si>
  <si>
    <t>HJF5BR</t>
  </si>
  <si>
    <t>HJF5BR RESICOAT R2-ES  5017 BLUE SN 15KG</t>
  </si>
  <si>
    <t>SA003N</t>
  </si>
  <si>
    <t>SA003N INTD1036 GL SE WHITE 3 SN 20KG</t>
  </si>
  <si>
    <t>UG6557HA</t>
  </si>
  <si>
    <t>EP424N</t>
  </si>
  <si>
    <t>EP424N INT700 STR 7032C&amp;S GREY TN 20KG</t>
  </si>
  <si>
    <t>UE2791HA</t>
  </si>
  <si>
    <t>JPD55N</t>
  </si>
  <si>
    <t>JPD55N INT600 STR BASALT GREY TN 20KG</t>
  </si>
  <si>
    <t>UJ9391HA</t>
  </si>
  <si>
    <t>JK190N</t>
  </si>
  <si>
    <t>JK190N INT600 IS220 OLIVEGREEN SN 20KG</t>
  </si>
  <si>
    <t>UG6359HA</t>
  </si>
  <si>
    <t>JP168N</t>
  </si>
  <si>
    <t>JP168N INT600 SG IS632GREY  SN 20KG</t>
  </si>
  <si>
    <t>UF4956HA</t>
  </si>
  <si>
    <t>EZ200N</t>
  </si>
  <si>
    <t>EZ200N INT700 MATT CLEAR SN 15KG</t>
  </si>
  <si>
    <t>UG5495TA</t>
  </si>
  <si>
    <t>MP304N</t>
  </si>
  <si>
    <t>MP304N INT610 TEX GREY 7035 FN 20KG</t>
  </si>
  <si>
    <t>UH7516TA</t>
  </si>
  <si>
    <t>ED05AN</t>
  </si>
  <si>
    <t>ED05AN INT700 GL IVORY SN 20KG</t>
  </si>
  <si>
    <t>UK1230HA</t>
  </si>
  <si>
    <t>JC004N</t>
  </si>
  <si>
    <t>JC004N INT 600 GLOSSY IVORY SN 20KG</t>
  </si>
  <si>
    <t>UK2000HA</t>
  </si>
  <si>
    <t>KP401N</t>
  </si>
  <si>
    <t>KP401N INT600 LB STR  7032GREY TN 20KG</t>
  </si>
  <si>
    <t>UE1603HA</t>
  </si>
  <si>
    <t>FP434N</t>
  </si>
  <si>
    <t>FP434N INT700 STR LB   7032 GREY TN 20KG</t>
  </si>
  <si>
    <t>UK1011HA</t>
  </si>
  <si>
    <t>HKF74N</t>
  </si>
  <si>
    <t>HKF74N REISCOAT RB - 602 GREEN  N 15KG</t>
  </si>
  <si>
    <t>EP43GN</t>
  </si>
  <si>
    <t>EP43GN INT700 STR 7021DEEPGREY TN 20KG</t>
  </si>
  <si>
    <t>Q0C1009030</t>
  </si>
  <si>
    <t>EC28DN</t>
  </si>
  <si>
    <t>EC28DN INT700 MATT-E-WHITE SN 20KG</t>
  </si>
  <si>
    <t>UB7113HA</t>
  </si>
  <si>
    <t>EP103N</t>
  </si>
  <si>
    <t>EP103N INT700 ANTHRACITEGREY SN 20KG</t>
  </si>
  <si>
    <t>UF4926TA</t>
  </si>
  <si>
    <t>EC010N</t>
  </si>
  <si>
    <t>EC010N INT700 TAFFIC WHITE SN 20KG</t>
  </si>
  <si>
    <t>UC7659HA</t>
  </si>
  <si>
    <t>EC004N</t>
  </si>
  <si>
    <t>EC004N INT700 GLNEWSAMSUNGWHIT SN 20KG</t>
  </si>
  <si>
    <t>UA4246HA</t>
  </si>
  <si>
    <t>EN205N</t>
  </si>
  <si>
    <t>EN205N INT700 SN BLACK SN 20KG</t>
  </si>
  <si>
    <t>EN245N</t>
  </si>
  <si>
    <t>EN245N INT700 MATT BLACK SN 20KG</t>
  </si>
  <si>
    <t>UJ0499HA</t>
  </si>
  <si>
    <t>JD005N</t>
  </si>
  <si>
    <t>JD005N INT600 GL DG IVORY SN 20KG</t>
  </si>
  <si>
    <t>TF1435HA</t>
  </si>
  <si>
    <t>JM179N</t>
  </si>
  <si>
    <t>JM179N INT600 SATIN COFFEE BROWN SN 20KG</t>
  </si>
  <si>
    <t>UJ0381TA</t>
  </si>
  <si>
    <t>JC595N</t>
  </si>
  <si>
    <t>JC595N INTAF ALPHA WHITE SN 20KG</t>
  </si>
  <si>
    <t>JP410N</t>
  </si>
  <si>
    <t>JP410N INT600 STR 7001GREY TN 20KG</t>
  </si>
  <si>
    <t>UJ0206HA</t>
  </si>
  <si>
    <t>SP128N</t>
  </si>
  <si>
    <t>SP128N INTD1036 SG 7004GREY SN 20KG</t>
  </si>
  <si>
    <t>UJ0620HA</t>
  </si>
  <si>
    <t>SC12AN</t>
  </si>
  <si>
    <t>SC12AN INTD1036 SG 9001WHITE  SN 20KG</t>
  </si>
  <si>
    <t>uj9989ha</t>
  </si>
  <si>
    <t>JP166N</t>
  </si>
  <si>
    <t>JP166N INT600 SG 7032 GREY SN 20KG</t>
  </si>
  <si>
    <t>TL0475HA</t>
  </si>
  <si>
    <t>JN242N</t>
  </si>
  <si>
    <t>JN242N INT600 AUTO MATT BLACK SN 20KG</t>
  </si>
  <si>
    <t>UG5726HA</t>
  </si>
  <si>
    <t>AJ063N</t>
  </si>
  <si>
    <t>AJ063N INT100 RAL5005 SN 20KG</t>
  </si>
  <si>
    <t>EA462N</t>
  </si>
  <si>
    <t>EA462N INT700 STR RAL 9003 TN 20KG</t>
  </si>
  <si>
    <t>UK2237HA</t>
  </si>
  <si>
    <t>EP400N</t>
  </si>
  <si>
    <t>EP400N INT700 STR NEPTUNE GREY TN 20KG</t>
  </si>
  <si>
    <t>UK0918HA</t>
  </si>
  <si>
    <t>JM200N</t>
  </si>
  <si>
    <t>JM200N INT 600 DPK SATIN BROWN SN 20KG</t>
  </si>
  <si>
    <t>UL3538HA</t>
  </si>
  <si>
    <t>EN307N</t>
  </si>
  <si>
    <t>EN307N INT700 TEX BLACK FN 20KG</t>
  </si>
  <si>
    <t>UH7849HA</t>
  </si>
  <si>
    <t>JP435N</t>
  </si>
  <si>
    <t>JP435N INT600 STR SIEMENS GREY TN 20KG</t>
  </si>
  <si>
    <t>UK1009HA</t>
  </si>
  <si>
    <t>AL100N</t>
  </si>
  <si>
    <t>AL100N INT100 SG GREY SN 20KG</t>
  </si>
  <si>
    <t>UK1638TA</t>
  </si>
  <si>
    <t>ECB95N</t>
  </si>
  <si>
    <t>ECB95N INT700 STRRIPPLE9002WHIT TN 20KG</t>
  </si>
  <si>
    <t>TL0467HA</t>
  </si>
  <si>
    <t>EP427N</t>
  </si>
  <si>
    <t>EP427N INT700 STR DARK GREY TN 20KG</t>
  </si>
  <si>
    <t>UL3515HA</t>
  </si>
  <si>
    <t>EC03EN</t>
  </si>
  <si>
    <t>EC03EN INT700 ECO WHITE SN 20KG</t>
  </si>
  <si>
    <t>UG7024HA</t>
  </si>
  <si>
    <t>EP408N</t>
  </si>
  <si>
    <t>EP408N INT700 STR 7016GREY TN 20KG</t>
  </si>
  <si>
    <t>UM5911HA</t>
  </si>
  <si>
    <t>EC008N</t>
  </si>
  <si>
    <t>EC008N INT700 GL 9016 NEW WHITE SN 20KG</t>
  </si>
  <si>
    <t>UK1999HA</t>
  </si>
  <si>
    <t>JC333N</t>
  </si>
  <si>
    <t>JC333N INT600 TEX ARCTICWHITE FN 20KG</t>
  </si>
  <si>
    <t>TC6018HA</t>
  </si>
  <si>
    <t>SC17AN</t>
  </si>
  <si>
    <t>SC17AN INTD1036 9010 WHITE SN 20KG</t>
  </si>
  <si>
    <t>UJ9618HA</t>
  </si>
  <si>
    <t>SC18AN</t>
  </si>
  <si>
    <t>SC18AN INTD1036 SG 9016WHITE SN 20KG</t>
  </si>
  <si>
    <t>UM4551HA</t>
  </si>
  <si>
    <t>EN340N</t>
  </si>
  <si>
    <t>EN340N INT 700 INVERTER BLACK FN 20KG</t>
  </si>
  <si>
    <t>Q0C0036011</t>
  </si>
  <si>
    <t>KF029N</t>
  </si>
  <si>
    <t>KF029N INT600 AGRO ORANGE SN 20KG</t>
  </si>
  <si>
    <t>UJ9934HA</t>
  </si>
  <si>
    <t>KF003N</t>
  </si>
  <si>
    <t>KF003N INT600 SCARLET ORANGE SN 20KG</t>
  </si>
  <si>
    <t>UF4352TA</t>
  </si>
  <si>
    <t>SK007N</t>
  </si>
  <si>
    <t>SK007N INT D1036 NEW 6005 GREEN SN 20KG</t>
  </si>
  <si>
    <t>UJ0042HA</t>
  </si>
  <si>
    <t>EI125N</t>
  </si>
  <si>
    <t>EI125N INT700 SG 7035GREY SN 20KG</t>
  </si>
  <si>
    <t>VA6457HA</t>
  </si>
  <si>
    <t>SN25AN</t>
  </si>
  <si>
    <t>SN25AN INTD1036 MATT BLACK SN 20KG</t>
  </si>
  <si>
    <t>UM5054HA</t>
  </si>
  <si>
    <t>SP316N</t>
  </si>
  <si>
    <t>SP316N INTD1036 TEX SE GREY FN 20KG</t>
  </si>
  <si>
    <t>Q0D0073068</t>
  </si>
  <si>
    <t>EQ349N</t>
  </si>
  <si>
    <t>EQ349N INT700 TEX DARK BLUE FN 20KG</t>
  </si>
  <si>
    <t>UK2036HA</t>
  </si>
  <si>
    <t>EC150N</t>
  </si>
  <si>
    <t>EC150N INT700 SG 9002WHITE SN 20KG</t>
  </si>
  <si>
    <t>VA6386HA</t>
  </si>
  <si>
    <t>JC190N</t>
  </si>
  <si>
    <t>JC190N INT600  9016 WHITE SN 20KG</t>
  </si>
  <si>
    <t>UM4329HA</t>
  </si>
  <si>
    <t>HJ702N</t>
  </si>
  <si>
    <t>HJ702N INTHYF PLUS SN 15KG</t>
  </si>
  <si>
    <t>SC19AN</t>
  </si>
  <si>
    <t>SC19AN INTD1036 SG 9003WHITE SN 20KG</t>
  </si>
  <si>
    <t>UJ0159HA</t>
  </si>
  <si>
    <t>KN100N</t>
  </si>
  <si>
    <t>KN100N INT600 SATIN BLACK SN 20KG</t>
  </si>
  <si>
    <t>UM6187HA</t>
  </si>
  <si>
    <t>SC192N</t>
  </si>
  <si>
    <t>SC192N INTD1036 9010 WHITE SN 20KG</t>
  </si>
  <si>
    <t>UK1505HA</t>
  </si>
  <si>
    <t>SB011N</t>
  </si>
  <si>
    <t>SB011N INT D1036 CEYLON VL WHITE SN 20KG</t>
  </si>
  <si>
    <t>ELB37N</t>
  </si>
  <si>
    <t>ELB37N INT700 STR METAFINE GREY TN 20KG</t>
  </si>
  <si>
    <t>TD8519HA/TB5029HA</t>
  </si>
  <si>
    <t>SP12CN</t>
  </si>
  <si>
    <t>SP12CN INTD1036 SG 7032GREY SN 20KG</t>
  </si>
  <si>
    <t>UG6132HA</t>
  </si>
  <si>
    <t>JG056N</t>
  </si>
  <si>
    <t>JG056N INT600 LSL SPRING RED SN 20KG</t>
  </si>
  <si>
    <t>VB8135HA</t>
  </si>
  <si>
    <t>EQ061N</t>
  </si>
  <si>
    <t>EQ061N INT 700 RAL5015 BLUE SN 20KG</t>
  </si>
  <si>
    <t>VF5569HA</t>
  </si>
  <si>
    <t>EP445N</t>
  </si>
  <si>
    <t>EP445N INT 700 RAL7032GREY TN 20KG</t>
  </si>
  <si>
    <t>VC0770HA</t>
  </si>
  <si>
    <t>JP115N</t>
  </si>
  <si>
    <t>JP115N INT 600 RAL7044 GREY SN 20KG</t>
  </si>
  <si>
    <t>VD2752HA</t>
  </si>
  <si>
    <t>EP058N</t>
  </si>
  <si>
    <t>EP058N INT700 MIST DARK GREY SN 20KG</t>
  </si>
  <si>
    <t>VE4791HA</t>
  </si>
  <si>
    <t>JN009N</t>
  </si>
  <si>
    <t>JN009N INT 600 HANDLE BLACK SN 20KG</t>
  </si>
  <si>
    <t>Q0C1060002</t>
  </si>
  <si>
    <t>MM120N</t>
  </si>
  <si>
    <t>MM120N INT 610 SATIN BROWN SN 20KG</t>
  </si>
  <si>
    <t>lab batch</t>
  </si>
  <si>
    <t>SP15AN</t>
  </si>
  <si>
    <t>SP15AN INT D1036 RAL 7022 GREY SN 15KG</t>
  </si>
  <si>
    <t>UK1428HA</t>
  </si>
  <si>
    <t>SP294N</t>
  </si>
  <si>
    <t>SP294N INTD1036 RAL7043 GREY SN 20KG</t>
  </si>
  <si>
    <t>UK1148HA</t>
  </si>
  <si>
    <t>JP304N</t>
  </si>
  <si>
    <t>JP304N INT600 TEX 7021 GREY FN 20KG</t>
  </si>
  <si>
    <t>VC0695HA</t>
  </si>
  <si>
    <t>YC19AN</t>
  </si>
  <si>
    <t>YC19AN INTD2525 SG 9003 WHITE SN 20KG</t>
  </si>
  <si>
    <t>Q0D9193018</t>
  </si>
  <si>
    <t>EN455N</t>
  </si>
  <si>
    <t>EN455N INT700 STR BLACK TN 20KG</t>
  </si>
  <si>
    <t>VD2757HA</t>
  </si>
  <si>
    <t>JP333N</t>
  </si>
  <si>
    <t>JP333N INT600 TEX GREY FN 20KG</t>
  </si>
  <si>
    <t>VE4021HA</t>
  </si>
  <si>
    <t>JD120N</t>
  </si>
  <si>
    <t>D120N INT600 Alucoat  Walrus Ivory SN20</t>
  </si>
  <si>
    <t>JC122N</t>
  </si>
  <si>
    <t>JC122N INT600 Alucoat Milky White SN20KG</t>
  </si>
  <si>
    <t>JC123N</t>
  </si>
  <si>
    <t>JC123N INT700 Alucoat RAL9010 SN20KG</t>
  </si>
  <si>
    <t>SK100N</t>
  </si>
  <si>
    <t>SK100N INTD1036 DEEP GREEN SN 20KG</t>
  </si>
  <si>
    <t>Q0D9312058</t>
  </si>
  <si>
    <t>MD100N</t>
  </si>
  <si>
    <t>Interpon 610 SG Ivory</t>
  </si>
  <si>
    <t>DB</t>
  </si>
  <si>
    <t>MP020N</t>
  </si>
  <si>
    <t xml:space="preserve">Interpon 610 Glossy Grey </t>
  </si>
  <si>
    <t>JD110N</t>
  </si>
  <si>
    <t xml:space="preserve">Interpon 600 Sand Ivory </t>
  </si>
  <si>
    <t>EC040N</t>
  </si>
  <si>
    <t>EC040N INT700 TruetzschlerWht SN85 20KG</t>
  </si>
  <si>
    <t>MC023N</t>
  </si>
  <si>
    <t>MC023N INT610 GlossyWhite SN80 20KG</t>
  </si>
  <si>
    <t>EP100N</t>
  </si>
  <si>
    <t>EP100N INT700 WABCO GREY SN 20KG</t>
  </si>
  <si>
    <t>VF6432HA</t>
  </si>
  <si>
    <t>EN220N</t>
  </si>
  <si>
    <t>EN220N INT700 MattBlack SN08 20KG</t>
  </si>
  <si>
    <t>Q0D9304018</t>
  </si>
  <si>
    <t>MP301N</t>
  </si>
  <si>
    <t>MP301N INT610 TEX COOL GREY FN 20KG</t>
  </si>
  <si>
    <t>Q0D9207002</t>
  </si>
  <si>
    <t>AL166N</t>
  </si>
  <si>
    <t>AL166N INT100 ANTICORRO PRIMER SN 20KG</t>
  </si>
  <si>
    <t>UH9070HA</t>
  </si>
  <si>
    <t>JK033N</t>
  </si>
  <si>
    <t>JK033N INT600 JD GREEN SN 20KG</t>
  </si>
  <si>
    <t>Q0D9329049</t>
  </si>
  <si>
    <t>QN001N</t>
  </si>
  <si>
    <t>QN001N INT A4790 BLACK SN 15KG</t>
  </si>
  <si>
    <t>MC275N</t>
  </si>
  <si>
    <t>MC275N INT610 MATT RAL 9002 WHITE SN20K</t>
  </si>
  <si>
    <t>Q0D9219044</t>
  </si>
  <si>
    <t>JN098N</t>
  </si>
  <si>
    <t>JN098N INT 600 SLICK BLACK SN 20KG</t>
  </si>
  <si>
    <t>Q0C1054027</t>
  </si>
  <si>
    <t>EC102N</t>
  </si>
  <si>
    <t>EC102N INT 700 CarevelWhite SN75 20KG</t>
  </si>
  <si>
    <t>LL110N</t>
  </si>
  <si>
    <t>LL110N INTD1025 SEAL GREY SN 20KG</t>
  </si>
  <si>
    <t>EL482N</t>
  </si>
  <si>
    <t>EL482N INT700 Str RAL7035 MGrey TN20KG</t>
  </si>
  <si>
    <t>Q0D9259055</t>
  </si>
  <si>
    <t>JZ002N</t>
  </si>
  <si>
    <t>JZ002N INT600 CrystalClear SN95 15KG</t>
  </si>
  <si>
    <t>JK075N</t>
  </si>
  <si>
    <t>JK075N INT600 GLGobindGreen SN90 20KG</t>
  </si>
  <si>
    <t>SP106N</t>
  </si>
  <si>
    <t>SP106N INT D1036 RAL 7036 GREY SN 20KG</t>
  </si>
  <si>
    <t>RF3097HA</t>
  </si>
  <si>
    <t>JP109N</t>
  </si>
  <si>
    <t>JP109N INT600 SG MUNSHELL GREY SN 20KG</t>
  </si>
  <si>
    <t>UC7490HA</t>
  </si>
  <si>
    <t>SP103N</t>
  </si>
  <si>
    <t>SP103N INTD1036 SG 7046GREY SN 20KG</t>
  </si>
  <si>
    <t>UM5992HA</t>
  </si>
  <si>
    <t>EP010N</t>
  </si>
  <si>
    <t>EP010N INT700 RS GLOSSY GREY SN 20KG</t>
  </si>
  <si>
    <t>UM5715HA</t>
  </si>
  <si>
    <t>ED071N</t>
  </si>
  <si>
    <t>ED071N INT700 GLRGIvor B</t>
  </si>
  <si>
    <t>JK006N</t>
  </si>
  <si>
    <t>JK006N INT 600 RAL 6005 GREEN SN 20KG</t>
  </si>
  <si>
    <t>UM5156HA</t>
  </si>
  <si>
    <t>JC218N</t>
  </si>
  <si>
    <t>JC218N INT600 Matt White RAL 9010 SN20K</t>
  </si>
  <si>
    <t>SP336N</t>
  </si>
  <si>
    <t>SP336N INTD1036 TEX AZTECH GREY FN 20KG</t>
  </si>
  <si>
    <t>Q0D9283035</t>
  </si>
  <si>
    <t>EF128N</t>
  </si>
  <si>
    <t>EF128N INT700 SGOrange SN75 20KG</t>
  </si>
  <si>
    <t>JF004N</t>
  </si>
  <si>
    <t>JF004N INT600 ELECTRONICORANGE SN 15KG</t>
  </si>
  <si>
    <t>VE3913HA</t>
  </si>
  <si>
    <t>JP409N</t>
  </si>
  <si>
    <t>JP409N INT600 STR GREY7035LT TN 20KG</t>
  </si>
  <si>
    <t>Q0D0006027</t>
  </si>
  <si>
    <t>JP453N</t>
  </si>
  <si>
    <t>JP453N INT600 STR RAL7035 Grey TN20KG</t>
  </si>
  <si>
    <t>Q0D9312023</t>
  </si>
  <si>
    <t>EP475N</t>
  </si>
  <si>
    <t>EP475N INT700 STRRAL7035Grey TN22 20KG</t>
  </si>
  <si>
    <t>EC230N</t>
  </si>
  <si>
    <t>EC230N INT700 PearlWhite SN24 20KG</t>
  </si>
  <si>
    <t>EN315N</t>
  </si>
  <si>
    <t>EN315N INT700 DewaltTexBlack FN2 20Kg</t>
  </si>
  <si>
    <t>Q0D0017069</t>
  </si>
  <si>
    <t>EL416N</t>
  </si>
  <si>
    <t>EL416N INT700 STR 7016GREY TN 20KG</t>
  </si>
  <si>
    <t>Q0D9318032</t>
  </si>
  <si>
    <t>JL098N</t>
  </si>
  <si>
    <t>JL098N INT600 GLStarGrey SN80 20Kg</t>
  </si>
  <si>
    <t>Q0D9290023</t>
  </si>
  <si>
    <t>YP108N</t>
  </si>
  <si>
    <t>YP108N INTD2525 SG 7002GREY  SN 15KG</t>
  </si>
  <si>
    <t>Q0D9332065</t>
  </si>
  <si>
    <t>EP038N</t>
  </si>
  <si>
    <t>EP038N INT700 GLAJDarkGrey SN88 20KG</t>
  </si>
  <si>
    <t>JP003N</t>
  </si>
  <si>
    <t>JP003N INT600 GL DG GREY SN 20KG</t>
  </si>
  <si>
    <t>UE2107HA</t>
  </si>
  <si>
    <t>EP037N</t>
  </si>
  <si>
    <t>EP037N INT700 GlossAJGrey SN88 20KG</t>
  </si>
  <si>
    <t>EM149N</t>
  </si>
  <si>
    <t>EM149N INT700 BK BROWN SN 20KG</t>
  </si>
  <si>
    <t>EP356N</t>
  </si>
  <si>
    <t>EP356N INT700 TEXMCG GREY FN07 20KG</t>
  </si>
  <si>
    <t>Q0D0059039</t>
  </si>
  <si>
    <t>EA011N</t>
  </si>
  <si>
    <t>EA011N INT700 GLOSSY RG WHITE SN 20KG</t>
  </si>
  <si>
    <t>QN015N</t>
  </si>
  <si>
    <t>QN015N A5250 ARMGLBLACK SN 15KG</t>
  </si>
  <si>
    <t>AN003N</t>
  </si>
  <si>
    <t>AN003N INT100 GLOSSY BLACK SN 20KG</t>
  </si>
  <si>
    <t>SN001N</t>
  </si>
  <si>
    <t>SN001N INTD1036 GL BLACK SN 20KG</t>
  </si>
  <si>
    <t>Q0D9248067</t>
  </si>
  <si>
    <t>EA100N</t>
  </si>
  <si>
    <t>EA100N INT 700 RAL 9010 WHITE SN 20KG</t>
  </si>
  <si>
    <t>Q0D9297003</t>
  </si>
  <si>
    <t>EC030N</t>
  </si>
  <si>
    <t>EC030N INT700 GlossyAJWhite SN88 20KG</t>
  </si>
  <si>
    <t>JZ004N</t>
  </si>
  <si>
    <t>JZ004N INT600 AUTO CLEAR SN 15KG</t>
  </si>
  <si>
    <t>KP003N</t>
  </si>
  <si>
    <t>KP003N INT600 RAL 7012 GREY SN 20KG</t>
  </si>
  <si>
    <t>VC1394HA</t>
  </si>
  <si>
    <t>JM122N</t>
  </si>
  <si>
    <t>JM122N INT 600 BROWN SN 20KG</t>
  </si>
  <si>
    <t>VF5275HA</t>
  </si>
  <si>
    <t>EP358N</t>
  </si>
  <si>
    <t>EP358N INTSL TEXHVLSGREY FN27 20KG</t>
  </si>
  <si>
    <t>Q0D0038047</t>
  </si>
  <si>
    <t>EP470N</t>
  </si>
  <si>
    <t>EP470N INT 700 RAL 7035 GREY TN 20KG</t>
  </si>
  <si>
    <t>EK100N</t>
  </si>
  <si>
    <t>EK100N INT700 SG LEVENGREEN SN 20KG</t>
  </si>
  <si>
    <t>Q0D0006021</t>
  </si>
  <si>
    <t>EG220N</t>
  </si>
  <si>
    <t>EG220N INT 700 RED MATT SN 20KG</t>
  </si>
  <si>
    <t>Q0D9194007</t>
  </si>
  <si>
    <t>MC483N</t>
  </si>
  <si>
    <t>MC483N INT610 RAL9003 WHITE TN 20KG</t>
  </si>
  <si>
    <t>Q0D0024039</t>
  </si>
  <si>
    <t>ED040N</t>
  </si>
  <si>
    <t>ED040N INT 700 SPICE IVORY SN 20KG</t>
  </si>
  <si>
    <t>Q0D0051030</t>
  </si>
  <si>
    <t>JP012N</t>
  </si>
  <si>
    <t>JP012N INT600 RAL 7035 GREY SN 20KG</t>
  </si>
  <si>
    <t>Q0D9238022</t>
  </si>
  <si>
    <t>SN202N</t>
  </si>
  <si>
    <t>SN202N INT D1036 RAL 9011 BLACK SN 20KG</t>
  </si>
  <si>
    <t>Q0D0156004</t>
  </si>
  <si>
    <t>ALZ90F</t>
  </si>
  <si>
    <t>ALZ90F INT PZ790 GREY  N 20KG</t>
  </si>
  <si>
    <t>SM229N</t>
  </si>
  <si>
    <t>SM229N INTD1036 MATT DPK BROWN SN 20KG</t>
  </si>
  <si>
    <t>Q0D9284075</t>
  </si>
  <si>
    <t>AJ095N</t>
  </si>
  <si>
    <t>AJ095N INT100 LIGHT BLUE SN 20KG</t>
  </si>
  <si>
    <t>Q0C1020010</t>
  </si>
  <si>
    <t>QN125N</t>
  </si>
  <si>
    <t>QN125N INTACE1000 SGBLACK SN55 20KG</t>
  </si>
  <si>
    <t xml:space="preserve"> DB</t>
  </si>
  <si>
    <t>EC189N</t>
  </si>
  <si>
    <t>EC189N INT700 SGHGR9010 SN60 20KG</t>
  </si>
  <si>
    <t>Q0C0198019</t>
  </si>
  <si>
    <t>EA109N</t>
  </si>
  <si>
    <t>EA109N INTSL SatinWhite SN52 20KG</t>
  </si>
  <si>
    <t>Q0C1124003</t>
  </si>
  <si>
    <t>JN213N</t>
  </si>
  <si>
    <t>5609060</t>
  </si>
  <si>
    <t>JN213N INT 600 BJ-BLACK SN 15KG</t>
  </si>
  <si>
    <t>Q0D0073007</t>
  </si>
  <si>
    <t>JN303N</t>
  </si>
  <si>
    <t>JN303N INT600 TEX9005Black FN06 20KG</t>
  </si>
  <si>
    <t>EC002N</t>
  </si>
  <si>
    <t>EC002N INT700 GL SCHNEIDERWHITE SN 20KG</t>
  </si>
  <si>
    <t>Q0C1163036</t>
  </si>
  <si>
    <t>HZC04R</t>
  </si>
  <si>
    <t>HZC04R RESICOAT EL HZC04R  N 15KG</t>
  </si>
  <si>
    <t>YDA11N</t>
  </si>
  <si>
    <t>YDA11N INTD2525 1015 BEIGE FN 20KG</t>
  </si>
  <si>
    <t>Q0C0206017</t>
  </si>
  <si>
    <t>ED007N</t>
  </si>
  <si>
    <t>ED007N INT700 ADIvory SN90 20KG</t>
  </si>
  <si>
    <t>Q0C0216022</t>
  </si>
  <si>
    <t>EC151N</t>
  </si>
  <si>
    <t>EC151N INT700 SG 9010WHITE SN 20KG</t>
  </si>
  <si>
    <t>Q0D0171021</t>
  </si>
  <si>
    <t>MN208N</t>
  </si>
  <si>
    <t>MN208N INT610 MATT BLACK SN 15KG</t>
  </si>
  <si>
    <t>Q0C0303020</t>
  </si>
  <si>
    <t>JZ100N</t>
  </si>
  <si>
    <t>JZ100N INT600 DSClear SN45 15KG</t>
  </si>
  <si>
    <t>JN310N</t>
  </si>
  <si>
    <t>JN310N INT 600 SPECKLE BLACK FN 20KG</t>
  </si>
  <si>
    <t>Q0D0185022</t>
  </si>
  <si>
    <t>EN217N</t>
  </si>
  <si>
    <t xml:space="preserve"> EN217N INT700 CLGMattBlack SN25 20KG</t>
  </si>
  <si>
    <t>Q0D0147003</t>
  </si>
  <si>
    <t>JE230N</t>
  </si>
  <si>
    <t>JE230N INT600 MATT DEWALT YELLOW SN 20KG</t>
  </si>
  <si>
    <t>VA6351HA</t>
  </si>
  <si>
    <t>JC228N</t>
  </si>
  <si>
    <t>JC228N INT600 Oppo White SN20 20KG</t>
  </si>
  <si>
    <t>q0c0220007</t>
  </si>
  <si>
    <t>EM100N</t>
  </si>
  <si>
    <t>EM100N INT 700 JC BROWN SN 20KG</t>
  </si>
  <si>
    <t>q0c1133015</t>
  </si>
  <si>
    <t>JN208N</t>
  </si>
  <si>
    <t xml:space="preserve"> JN208N INT600 MattBlack SN22 20KG</t>
  </si>
  <si>
    <t>JF006N</t>
  </si>
  <si>
    <t>JF006N INT600 SCARLET ORANGE SN 20KG</t>
  </si>
  <si>
    <t>Q0D0154009</t>
  </si>
  <si>
    <t>JP123N</t>
  </si>
  <si>
    <t>JP123N INT600 ANSI49Grey SN55 20KG</t>
  </si>
  <si>
    <t>MZ004N</t>
  </si>
  <si>
    <t>MZ004N INT610 GL CLEAR SN 10KG</t>
  </si>
  <si>
    <t>EP250N</t>
  </si>
  <si>
    <t>EP250N INT 700 RAL 7047 MAT SN 20KG</t>
  </si>
  <si>
    <t>EP240N</t>
  </si>
  <si>
    <t>EP240N INT 700 RAL 9022 MAT SN 20KG</t>
  </si>
  <si>
    <t>VD1933HA</t>
  </si>
  <si>
    <t>YP304N</t>
  </si>
  <si>
    <t>YP304N INT D2525 GREY RAL7016 FN 15KG</t>
  </si>
  <si>
    <t>JC210N</t>
  </si>
  <si>
    <t>JC210N INT600 MATT 9001FBT  SN 20KG</t>
  </si>
  <si>
    <t>MN062N</t>
  </si>
  <si>
    <t>MN062N INT610 GL BLACK SN 20KG</t>
  </si>
  <si>
    <t>Q0D9284078</t>
  </si>
  <si>
    <t>JN350N</t>
  </si>
  <si>
    <t>JN350N INT 600 RAVEN TEXT BLACK FN 20KG</t>
  </si>
  <si>
    <t>Q0D0198033</t>
  </si>
  <si>
    <t>PA010N</t>
  </si>
  <si>
    <t>PA010N INT200 GL MARKER WHITE SN 15KG</t>
  </si>
  <si>
    <t>VE4508HA</t>
  </si>
  <si>
    <t>EP448N</t>
  </si>
  <si>
    <t>EP448N INT700 STR SIEMENS GREY TN 20KG</t>
  </si>
  <si>
    <t>Q0D0024029</t>
  </si>
  <si>
    <t>JC227N</t>
  </si>
  <si>
    <t>JC227N INT600 DUR Global White SN30 20KG</t>
  </si>
  <si>
    <t>Q0D0197002</t>
  </si>
  <si>
    <t>JZ200N</t>
  </si>
  <si>
    <t>JZ200N INT600 MATT BLACK CLEAR SN 15KG</t>
  </si>
  <si>
    <t>MPE22N</t>
  </si>
  <si>
    <t>MPE22N INT610 TEX SBM GREY FN 20KG</t>
  </si>
  <si>
    <t>Q0D9242014</t>
  </si>
  <si>
    <t>KG055N</t>
  </si>
  <si>
    <t>KG055N INTACE1000 LowEBRLNTRED SN90 15KG</t>
  </si>
  <si>
    <t>KG040N</t>
  </si>
  <si>
    <t>KG040N INTACE1000 LowEGLRED SN90 15KG</t>
  </si>
  <si>
    <t>AL101N</t>
  </si>
  <si>
    <t>AL101N INT 100 RAL 7012 GREY SN 20KG</t>
  </si>
  <si>
    <t>Q0D9192040</t>
  </si>
  <si>
    <t>JM123N</t>
  </si>
  <si>
    <t>JM123N INT 600 SATIN BCB BROWN SN 20KG</t>
  </si>
  <si>
    <t>Q0D0188028</t>
  </si>
  <si>
    <t>JP295N</t>
  </si>
  <si>
    <t>JP295N INT 600 RAL 7046 GREY MAT SN 20KG</t>
  </si>
  <si>
    <t>Q0D0014037</t>
  </si>
  <si>
    <t>MF216N</t>
  </si>
  <si>
    <t>MF216N INT610 RAL2002 ORANGE SN 20KG</t>
  </si>
  <si>
    <t>VE4293HA</t>
  </si>
  <si>
    <t>ED030N</t>
  </si>
  <si>
    <t>ED030N INT700 GL DD IVORY SN 20KG</t>
  </si>
  <si>
    <t>Q0D9308037</t>
  </si>
  <si>
    <t>JC100N</t>
  </si>
  <si>
    <t>JC100N INT600 SG 9003 NEW 20KG</t>
  </si>
  <si>
    <t>Q0D9203001</t>
  </si>
  <si>
    <t>MN100N</t>
  </si>
  <si>
    <t>MN100N INT610 SG BORAIL BLACK SN 20KG</t>
  </si>
  <si>
    <t>Q0D0167020</t>
  </si>
  <si>
    <t>MC100N</t>
  </si>
  <si>
    <t>MC100N INT610 SG MAKALU WHITE SN 20KG</t>
  </si>
  <si>
    <t>Q0C0259015</t>
  </si>
  <si>
    <t>JC007N</t>
  </si>
  <si>
    <t>JC007N INT600 GlossyWhite SN90 20KG</t>
  </si>
  <si>
    <t>JCA85N</t>
  </si>
  <si>
    <t>JCA85N INT600 JASMINE WHITE FN 20KG</t>
  </si>
  <si>
    <t>Q0D9270009</t>
  </si>
  <si>
    <t>KG002N</t>
  </si>
  <si>
    <t>KG002N INT 600 RED SN 20KG</t>
  </si>
  <si>
    <t>Q0D09252051</t>
  </si>
  <si>
    <t>KF030N</t>
  </si>
  <si>
    <t>KF030N INTACE1000 LOW-EGLORNG SN90 15KG</t>
  </si>
  <si>
    <t>EC070N</t>
  </si>
  <si>
    <t>EC070N INT700 JasmineWhite SN90 20KG</t>
  </si>
  <si>
    <t>JC224N</t>
  </si>
  <si>
    <t>JC224N INT600 MattRAL9003 SN30 20KG</t>
  </si>
  <si>
    <t>YCB18N</t>
  </si>
  <si>
    <t>YCB18N INTD2525 9016 WHITE TN 20KG</t>
  </si>
  <si>
    <t>VE5054HA</t>
  </si>
  <si>
    <t>YC087N</t>
  </si>
  <si>
    <t>YC087N INT A5600 TOYO-040 WHITE SN 20KG</t>
  </si>
  <si>
    <t>UG5551HA</t>
  </si>
  <si>
    <t>YPD78N</t>
  </si>
  <si>
    <t>YPD78N INT D2525 RAL7035 FN 15KG</t>
  </si>
  <si>
    <t>Q0D0176015</t>
  </si>
  <si>
    <t>YP283N</t>
  </si>
  <si>
    <t>YP283N INTD2525 RAL 7002 SN30 15KG</t>
  </si>
  <si>
    <t>Q0D0157001</t>
  </si>
  <si>
    <t>EP314N</t>
  </si>
  <si>
    <t>EP314N INT700 TEX 9006 UD GREY FN 20KG</t>
  </si>
  <si>
    <t>Q0D0191026</t>
  </si>
  <si>
    <t>EL211N</t>
  </si>
  <si>
    <t xml:space="preserve">EL211N INT700 MattRAL7035 SN20 20KG </t>
  </si>
  <si>
    <t>ED230N</t>
  </si>
  <si>
    <t>ED230N INT700 SandBeige SN35 20KG</t>
  </si>
  <si>
    <t>JP253N</t>
  </si>
  <si>
    <t>JP253N INT600 Matt7035Grey SN25 20KG</t>
  </si>
  <si>
    <t>JP203N</t>
  </si>
  <si>
    <t xml:space="preserve">JP203N INT600 MATT 7032GREY SN 20KG </t>
  </si>
  <si>
    <t>Q0D0265029</t>
  </si>
  <si>
    <t>ECA56N</t>
  </si>
  <si>
    <t xml:space="preserve">ECA56N INT700 MATT JE WHITE FN 20KG </t>
  </si>
  <si>
    <t>VF6405HA</t>
  </si>
  <si>
    <t>JP413N</t>
  </si>
  <si>
    <t>JP413N INT600 STR 7032GREY TN 20KG</t>
  </si>
  <si>
    <t>Q0D0213008</t>
  </si>
  <si>
    <t>EM230N</t>
  </si>
  <si>
    <t>EM230N INT700 MattDarkBrown SN18 20KG</t>
  </si>
  <si>
    <t>Q0D9365016</t>
  </si>
  <si>
    <t>AK087N</t>
  </si>
  <si>
    <t>AK087N INT100 GL GALAXY GREEN SN 20KG</t>
  </si>
  <si>
    <t>VE3543HA</t>
  </si>
  <si>
    <t>NL2012N</t>
  </si>
  <si>
    <t>NL2012N INT610 MATT GREY SN 20KG</t>
  </si>
  <si>
    <t>Q0D0260019</t>
  </si>
  <si>
    <t>MN280N</t>
  </si>
  <si>
    <t>MN280N INT610 HMC MATT BLACK SN 20KG</t>
  </si>
  <si>
    <t>Q0D0218002</t>
  </si>
  <si>
    <t>JE234N</t>
  </si>
  <si>
    <t>JE234N INT600 CST YELLOW SN7 20KG</t>
  </si>
  <si>
    <t>Q0C0298009</t>
  </si>
  <si>
    <t>PM300N</t>
  </si>
  <si>
    <t>PM300N INT200 TexGoldenBrown FN15 15KG</t>
  </si>
  <si>
    <t>Q0D0162038</t>
  </si>
  <si>
    <t>PM305N</t>
  </si>
  <si>
    <t>PM305N INT200 TEX DECO BROWN FN 20KG</t>
  </si>
  <si>
    <t>Q0D0209005</t>
  </si>
  <si>
    <t>EP327N</t>
  </si>
  <si>
    <t>EP327N INT700 TexRAL7040Grey FN10 20KG</t>
  </si>
  <si>
    <t>Q0D0174031</t>
  </si>
  <si>
    <t>EP060N</t>
  </si>
  <si>
    <t>EP060N INT700 GLDAWNGREY SN80 20KG</t>
  </si>
  <si>
    <t>EM007N</t>
  </si>
  <si>
    <t>EM007N INT700 CherryBrown SN90 20KG</t>
  </si>
  <si>
    <t>HKE17QF</t>
  </si>
  <si>
    <t>HKE17QF ResicoatEL Green SN50 20KG</t>
  </si>
  <si>
    <t>HKE08K</t>
  </si>
  <si>
    <t>HKE08K RESICOAT EL2 GREEN  N 15KG</t>
  </si>
  <si>
    <t>JC127N</t>
  </si>
  <si>
    <t>JC127N INT600 SG 9002WHITE SN 20KG</t>
  </si>
  <si>
    <t>UB5894HA</t>
  </si>
  <si>
    <t>MF001N</t>
  </si>
  <si>
    <t>MF001N ACE1010 COARL ORANGE SN 15KG</t>
  </si>
  <si>
    <t>Q0D0176032</t>
  </si>
  <si>
    <t>MG002N</t>
  </si>
  <si>
    <t>MG002N INT ACE1010 ACE TAFE RED SN 15KG</t>
  </si>
  <si>
    <t>Q0D9291139</t>
  </si>
  <si>
    <t>EP003N</t>
  </si>
  <si>
    <t>EP003N INT700 GL SOIL GREY SN 20KG</t>
  </si>
  <si>
    <t>Q0D0080055</t>
  </si>
  <si>
    <t>HJC43N</t>
  </si>
  <si>
    <t>HJC43N RESICOAT R2-FB RAL5005  N 20KG</t>
  </si>
  <si>
    <t>WN333N</t>
  </si>
  <si>
    <t>WN333N INTHT450 TEX FR PIT BLK FN04 15KG</t>
  </si>
  <si>
    <t>Q0D0273020</t>
  </si>
  <si>
    <t>YP305N</t>
  </si>
  <si>
    <t>YP305N INT D2525 GLOSS GRAY FN 15KG</t>
  </si>
  <si>
    <t>Q0D9347058</t>
  </si>
  <si>
    <t>EC494N</t>
  </si>
  <si>
    <t>EC494N INT700 StrRAL9003 TN 20kg</t>
  </si>
  <si>
    <t>EP025N</t>
  </si>
  <si>
    <t xml:space="preserve">EP025N INT700 RGGrey SN90 20KG </t>
  </si>
  <si>
    <t>AP101N</t>
  </si>
  <si>
    <t>AP101N INT100 PRIMERGREY SN60 20KG</t>
  </si>
  <si>
    <t>ED052N</t>
  </si>
  <si>
    <t>5615689</t>
  </si>
  <si>
    <t>ED052N INT700 PaleAlmond SN90 20KG</t>
  </si>
  <si>
    <t>JK100N</t>
  </si>
  <si>
    <t>JK100N INT600 SGRAL6005Green SN70 20KG</t>
  </si>
  <si>
    <t>Q0D9312003</t>
  </si>
  <si>
    <t>EM147N</t>
  </si>
  <si>
    <t>EM147N INT700 COFFEE BROWN SN 20KG</t>
  </si>
  <si>
    <t>VF6400HA</t>
  </si>
  <si>
    <t>EM148N</t>
  </si>
  <si>
    <t>EM148N INT 700 RAL8002 SN 20KG</t>
  </si>
  <si>
    <t>Q0D0283031</t>
  </si>
  <si>
    <t>JN130N</t>
  </si>
  <si>
    <t>JN130N INT600 SG ENGINE BLACK SN 15KG</t>
  </si>
  <si>
    <t>SP208N</t>
  </si>
  <si>
    <t>SP208N INTD1036 MATT 7039GREY   SN 20KG</t>
  </si>
  <si>
    <t>Q0D0176001</t>
  </si>
  <si>
    <t>SP306N</t>
  </si>
  <si>
    <t xml:space="preserve">SP306N INTD1036 TEX SOILGREY FN 20KG </t>
  </si>
  <si>
    <t>Q0D0350015</t>
  </si>
  <si>
    <t>Q0D1071019</t>
  </si>
  <si>
    <t>KQ090N</t>
  </si>
  <si>
    <t>KQ090N INTACE100 LOW - E BLUE SN85 15KG</t>
  </si>
  <si>
    <t>AN100N</t>
  </si>
  <si>
    <t>AN100N INT100 CHEM BLACK SN 20KG</t>
  </si>
  <si>
    <t>Q0D9284016</t>
  </si>
  <si>
    <t>JC233N</t>
  </si>
  <si>
    <t>5615906</t>
  </si>
  <si>
    <t>JC233N INT600 MattWhite SN35 20KG</t>
  </si>
  <si>
    <t>Q0D1007059</t>
  </si>
  <si>
    <t>EC07EN</t>
  </si>
  <si>
    <t>EC07EN INT700 NEW USHA WHITE SN 20KG</t>
  </si>
  <si>
    <t>Q0D1040014</t>
  </si>
  <si>
    <t>ED095N</t>
  </si>
  <si>
    <t>ED095N INT700 GLSSIVORY SN90 20KG</t>
  </si>
  <si>
    <t>JP105N</t>
  </si>
  <si>
    <t>JP105N INT600 SG PF GREY SN 20KG</t>
  </si>
  <si>
    <t>Q0D0129019</t>
  </si>
  <si>
    <t>YM211N</t>
  </si>
  <si>
    <t>YM211N INTD2525 Vitric Brown SN30 15KG</t>
  </si>
  <si>
    <t>JD034N</t>
  </si>
  <si>
    <t>JD034N INT 600 AT-IVORY SN85 20KG</t>
  </si>
  <si>
    <t>Q0D0199032</t>
  </si>
  <si>
    <t>JG194N</t>
  </si>
  <si>
    <t xml:space="preserve"> JG194N INT600 CherryMaroon SN75 20KG  </t>
  </si>
  <si>
    <t>JM001N</t>
  </si>
  <si>
    <t>JM001N INT600 Russet Brown SN85 20KG</t>
  </si>
  <si>
    <t>MPC67N</t>
  </si>
  <si>
    <t>MPC67N INTD35 RAL7006 GREY SN 20KG</t>
  </si>
  <si>
    <t>VF6024HA</t>
  </si>
  <si>
    <t>EC074N</t>
  </si>
  <si>
    <t>EC074N INT700 ANWhite SN90 20KG</t>
  </si>
  <si>
    <t>JC106N</t>
  </si>
  <si>
    <t>JC106N INT600 Resin Makalu White SN60 20</t>
  </si>
  <si>
    <t>LAB BATCH</t>
  </si>
  <si>
    <t>JN100N</t>
  </si>
  <si>
    <t xml:space="preserve"> JN100N INT600 Resin BorailBlack SN50 20K </t>
  </si>
  <si>
    <t>SN005N</t>
  </si>
  <si>
    <t>SN005N INTD1036 GL BLACK SN 15KG</t>
  </si>
  <si>
    <t>Q0D0352049</t>
  </si>
  <si>
    <t>ED094N</t>
  </si>
  <si>
    <t>5615153</t>
  </si>
  <si>
    <t>ED094N INT700 GLRACKIVORY SN90 20KG</t>
  </si>
  <si>
    <t>JC085N</t>
  </si>
  <si>
    <t>JC085N INTA5550 CBWHITE SN90 15KG</t>
  </si>
  <si>
    <t>JC400N</t>
  </si>
  <si>
    <t>JC400N INT600 STR ICEBERG WHITE TN 20KG</t>
  </si>
  <si>
    <t>Q0D0248015</t>
  </si>
  <si>
    <t>JP120N</t>
  </si>
  <si>
    <t>JP120N INT600 RAL7024 GREY SN 20KG</t>
  </si>
  <si>
    <t>Q0D0043001</t>
  </si>
  <si>
    <t>SC100N</t>
  </si>
  <si>
    <t xml:space="preserve">SC100N INTD1036 SGWhite SN80 20KG </t>
  </si>
  <si>
    <t>Q0D9306002</t>
  </si>
  <si>
    <t>KN095N</t>
  </si>
  <si>
    <t>KN095N INTACE1000LowE RAL9004 SN90 15KG</t>
  </si>
  <si>
    <t>AG001N</t>
  </si>
  <si>
    <t>AG001N INT100 RAL 3011 SN 20KG</t>
  </si>
  <si>
    <t>JG007N</t>
  </si>
  <si>
    <t>JG007N INT600 PBRed SN85 20KG</t>
  </si>
  <si>
    <t>JG100N</t>
  </si>
  <si>
    <t>JG100N INT600 Carmine Red SN   20KG</t>
  </si>
  <si>
    <t>SC11AN</t>
  </si>
  <si>
    <t>SC11AN INTD1036 SG 9002WHITE SN 20KG</t>
  </si>
  <si>
    <t>Q0D9309035</t>
  </si>
  <si>
    <t>EL060N</t>
  </si>
  <si>
    <t>5615151</t>
  </si>
  <si>
    <t>EL060N INTA4700 WHLGRYPRIMER SN80 15KG</t>
  </si>
  <si>
    <t>Q0D1050017</t>
  </si>
  <si>
    <t>EP490N</t>
  </si>
  <si>
    <t>EP490N INT 700 FINE GREY TN 20KG</t>
  </si>
  <si>
    <t>Q0D0168036</t>
  </si>
  <si>
    <t>EM008N</t>
  </si>
  <si>
    <t>EM008N INT700 GL CRM ChryBrn SN90 20KG</t>
  </si>
  <si>
    <t>SP266N</t>
  </si>
  <si>
    <t>SP266N INTD1036 Chapel Grey SN30 20KG</t>
  </si>
  <si>
    <t>JK007N</t>
  </si>
  <si>
    <t>JK007N INTACE1000 GL RAL6018 SN90 15KG</t>
  </si>
  <si>
    <t>EC035N</t>
  </si>
  <si>
    <t>EC035N INT700 GLCRMWhite SN90 20KG</t>
  </si>
  <si>
    <t>EC036N</t>
  </si>
  <si>
    <t>EC036N INT700 GLCRMIvory SN90 20KG</t>
  </si>
  <si>
    <t>JP430N</t>
  </si>
  <si>
    <t>JP430N INT600 STRRAL7038Grey TN19 20KG</t>
  </si>
  <si>
    <t xml:space="preserve">                                                                </t>
  </si>
  <si>
    <t>JK110N</t>
  </si>
  <si>
    <t>JK110N INTACE1000 SGRAL6018  SN70 20KG</t>
  </si>
  <si>
    <t>JM214N</t>
  </si>
  <si>
    <t>JM214N INT600 MattDarkBronze SN20 20KG</t>
  </si>
  <si>
    <t>AL117N</t>
  </si>
  <si>
    <t>AL117N INT100 BPP GREY SN 20KG</t>
  </si>
  <si>
    <t>SQ104N</t>
  </si>
  <si>
    <t>SQ104N INTD1036 SGRAL5008Blue SN65 20KG</t>
  </si>
  <si>
    <t>YM306N</t>
  </si>
  <si>
    <t>5617126</t>
  </si>
  <si>
    <t>YM306N INTD2525 STF KOYAKOKA FN10 15KG</t>
  </si>
  <si>
    <t>MP306N</t>
  </si>
  <si>
    <t>MP306N INT610 TexELGIGrey FN10 20KG</t>
  </si>
  <si>
    <t>JN050N</t>
  </si>
  <si>
    <t>JN050N INTA3281 GLBLACK SN90 15KG</t>
  </si>
  <si>
    <t>SW30BN</t>
  </si>
  <si>
    <t>SW30BN INTD1036 TEX 2500 MT GREY FM 20KG</t>
  </si>
  <si>
    <t>Q0D1029031</t>
  </si>
  <si>
    <t>MW317N</t>
  </si>
  <si>
    <t>MW317N INTD35 TEX ROYAL METALLIC FM 20KG</t>
  </si>
  <si>
    <t>SW303N</t>
  </si>
  <si>
    <t>SW303N INTD1036 TEX ROYALMET FM 20KG</t>
  </si>
  <si>
    <t>Q0D9302034</t>
  </si>
  <si>
    <t>SW301N</t>
  </si>
  <si>
    <t>SW301N INTD1036 TEX METAZTECHGRY FM 20KG</t>
  </si>
  <si>
    <t>Q0D1142012</t>
  </si>
  <si>
    <t>JC491N</t>
  </si>
  <si>
    <t>5598576</t>
  </si>
  <si>
    <t>JC491N INT600 StrRAL9003 TN 20KG</t>
  </si>
  <si>
    <t>Q0D1032049</t>
  </si>
  <si>
    <t>EC320N</t>
  </si>
  <si>
    <t>5540697</t>
  </si>
  <si>
    <t>EC320N INT700 Texture Jay White FN28 20K</t>
  </si>
  <si>
    <t>Q0D1074038</t>
  </si>
  <si>
    <t>SP16AN</t>
  </si>
  <si>
    <t>SP16AN INTD1036 SG 7042GREY SN 20KG</t>
  </si>
  <si>
    <t>Q0D0157002</t>
  </si>
  <si>
    <t>JN318N</t>
  </si>
  <si>
    <t>JN318N INT600 TEX GRAPHITE BLACK FN 20KG</t>
  </si>
  <si>
    <t>EN303N</t>
  </si>
  <si>
    <t>5578732</t>
  </si>
  <si>
    <t>EN303N INT700 TEX LG BLACK FN 15KG</t>
  </si>
  <si>
    <t>UE1496HA</t>
  </si>
  <si>
    <t>SW31BN</t>
  </si>
  <si>
    <t>5376746</t>
  </si>
  <si>
    <t>SW31BN INTD1036 TEX 2900 MT GREY FM 20KG</t>
  </si>
  <si>
    <t>Q0D</t>
  </si>
  <si>
    <t>SW28BN</t>
  </si>
  <si>
    <t>SW28BN INTD1036 ANODIC BRONZEIII SM 20KG</t>
  </si>
  <si>
    <t>JC490N</t>
  </si>
  <si>
    <t>5380993</t>
  </si>
  <si>
    <t>JC490N INT 600 RAL9016 TN 20KG</t>
  </si>
  <si>
    <t>Q0D0018005</t>
  </si>
  <si>
    <t>JP005N</t>
  </si>
  <si>
    <t>JP005N INT600 GLOSSY RAL 7004 SN85 20KG</t>
  </si>
  <si>
    <t>Q0D0190012</t>
  </si>
  <si>
    <t>ALZ55N</t>
  </si>
  <si>
    <t>ALZ55N INT REDOX PZ GREY SN 20KG</t>
  </si>
  <si>
    <t>HJF9GN</t>
  </si>
  <si>
    <t>HJF9GN RESICOAT-R2 RAL5009 SN80 20KG</t>
  </si>
  <si>
    <t>HJF1HN</t>
  </si>
  <si>
    <t>HJF1HN RESICOAT-R2 RAL5012 SN90 20KG</t>
  </si>
  <si>
    <t>HGF62N</t>
  </si>
  <si>
    <t>HGF62N RESICOAT-R2 RAL3000 SN90 20KG</t>
  </si>
  <si>
    <t>LN102N</t>
  </si>
  <si>
    <t xml:space="preserve">LN102N INTD1025 SG Black SN20KG </t>
  </si>
  <si>
    <t>LN002N</t>
  </si>
  <si>
    <t>LN002N INTD1025 GlossyBlack SN90 15KG</t>
  </si>
  <si>
    <t>MC230N</t>
  </si>
  <si>
    <t xml:space="preserve">MC230N INT610 IKEA25MattWhite SN25 20KG  </t>
  </si>
  <si>
    <t>SW17AN</t>
  </si>
  <si>
    <t>SW17AN INTD1036 SG 9007MET GREY SM 20KG</t>
  </si>
  <si>
    <t>MM302N</t>
  </si>
  <si>
    <t>MM302N INT610 TexBrown FN05 20KG</t>
  </si>
  <si>
    <t>YC003N</t>
  </si>
  <si>
    <t>YC003N INT810 SOLAR WHITE SN 15KG</t>
  </si>
  <si>
    <t>JQ023N</t>
  </si>
  <si>
    <t>JQ023N INT600 TankBlue SN88 20KG</t>
  </si>
  <si>
    <t>SW10AN</t>
  </si>
  <si>
    <t>SW10AN INTD1036 SG  9006 MTGREY SM 20KG</t>
  </si>
  <si>
    <t>EN327N</t>
  </si>
  <si>
    <t>EN327N INT700 TEX RAVENBLACK FN 20KG</t>
  </si>
  <si>
    <t>Q0D12670312</t>
  </si>
  <si>
    <t>JA020N</t>
  </si>
  <si>
    <t>JA020N INT600 LGACWHITE SN90 20KG</t>
  </si>
  <si>
    <t>LC002N</t>
  </si>
  <si>
    <t>LC002N INTD1025 JasmineWhite SN90 20KG</t>
  </si>
  <si>
    <t>JW015N</t>
  </si>
  <si>
    <t>JW015N INTD34 ARCH BRONZE SM 20KG</t>
  </si>
  <si>
    <t>FD400N</t>
  </si>
  <si>
    <t>FD400N INT 700 RAL 1019 IVORY TN 20KG</t>
  </si>
  <si>
    <t>JP422N</t>
  </si>
  <si>
    <t>JP422N INT600 STRMunshellGrey TN25 20KG</t>
  </si>
  <si>
    <t>JG002N</t>
  </si>
  <si>
    <t>JG002N INT600 GL VST RED SN 20KG</t>
  </si>
  <si>
    <t>Q0D1088046</t>
  </si>
  <si>
    <t>KK001N</t>
  </si>
  <si>
    <t>KK001N INT 600 FLEET GREEN SN 20KG</t>
  </si>
  <si>
    <t>LK002N</t>
  </si>
  <si>
    <t>LK002N INTD1025 AmazonGreen SN90 15KG</t>
  </si>
  <si>
    <t>EP277N</t>
  </si>
  <si>
    <t>EP277N INT700 GreenGrey SN40 20KG</t>
  </si>
  <si>
    <t>LM002N</t>
  </si>
  <si>
    <t>LM002N INTD1025 PotterBrown SN85 20KG</t>
  </si>
  <si>
    <t>JW292N</t>
  </si>
  <si>
    <t>JW292N INTA3281 URBANWHITE SM30 15KG</t>
  </si>
  <si>
    <t>Q0D1278001</t>
  </si>
  <si>
    <t>EP495N</t>
  </si>
  <si>
    <t>EP495N INT700 STRRAL7035Grey TN22 20KG</t>
  </si>
  <si>
    <t>YW320N</t>
  </si>
  <si>
    <t>YW320N INTD2525 TexReynaBronze FM04 15KG</t>
  </si>
  <si>
    <t>LK101N</t>
  </si>
  <si>
    <t>LK101N INTD1025 Deep Green SN60 20KG</t>
  </si>
  <si>
    <t>EN088N</t>
  </si>
  <si>
    <t>EN088N INT700 MAXBLACKPRIMER SN90 15KG</t>
  </si>
  <si>
    <t>YC302N</t>
  </si>
  <si>
    <t>YC302N INTD2525 Tex Tree White FN10 15KG</t>
  </si>
  <si>
    <t>WN340N</t>
  </si>
  <si>
    <t>WN340N INTHT450 TEX BBQ BLK FN04 15KG</t>
  </si>
  <si>
    <t>SW310N</t>
  </si>
  <si>
    <t>SW310N INTD1036 TEX GOLDN BRONZE FM 20KG</t>
  </si>
  <si>
    <t>Q0D1238028</t>
  </si>
  <si>
    <t>SW324N</t>
  </si>
  <si>
    <t>SW324N INTD1036 TEX 2200 SABLE FM 20KG</t>
  </si>
  <si>
    <t>Q0D1310014</t>
  </si>
  <si>
    <t>PE350N</t>
  </si>
  <si>
    <t xml:space="preserve">PE350N INT200 TEX WOOD BEIGE FN 15KG </t>
  </si>
  <si>
    <t>Q0D0162040</t>
  </si>
  <si>
    <t>PM302N</t>
  </si>
  <si>
    <t>PM302N INT200 TEX ACW 500 FN 15KG</t>
  </si>
  <si>
    <t>Q0D1329056</t>
  </si>
  <si>
    <t>SM234N</t>
  </si>
  <si>
    <t>SM234N INT D1036 GLOSS RAL8014 20KG</t>
  </si>
  <si>
    <t>SP223N</t>
  </si>
  <si>
    <t>SP223N INTD1036 MATT 7024GREY  SN 20KG</t>
  </si>
  <si>
    <t>YW210N</t>
  </si>
  <si>
    <t>YW210N INTD2525 MATT KNTCGUNMETL SM 15KG</t>
  </si>
  <si>
    <t>Q0D1022012</t>
  </si>
  <si>
    <t>YWC83N</t>
  </si>
  <si>
    <t xml:space="preserve">YWC83N INTD2525 GRIS 2900 SABLE FM 20KG </t>
  </si>
  <si>
    <t>Q0D006950</t>
  </si>
  <si>
    <t>JW093N</t>
  </si>
  <si>
    <t>JW093N INT600 COCKTAIL RED SM 20KG</t>
  </si>
  <si>
    <t>Q0D1102047</t>
  </si>
  <si>
    <t>EG102N</t>
  </si>
  <si>
    <t>EG102N INT 700 PINK SATIN SN 20KG</t>
  </si>
  <si>
    <t>SP338N</t>
  </si>
  <si>
    <t>SP338N INTD1036 TEX SCHUECO GREY FN 20KG</t>
  </si>
  <si>
    <t>KQ001N</t>
  </si>
  <si>
    <t>5381008</t>
  </si>
  <si>
    <t>KQ001N INT 600 PANTONE 285C BLUE SN 20KG</t>
  </si>
  <si>
    <t>KQ003N</t>
  </si>
  <si>
    <t>5594856</t>
  </si>
  <si>
    <t>KQ003N INTACE1000 LOW-E 5019 SN90 15KG</t>
  </si>
  <si>
    <t>LM100N</t>
  </si>
  <si>
    <t>LM100N INTD1025 ChocoBrown SN55 20KG</t>
  </si>
  <si>
    <t>JQA06N</t>
  </si>
  <si>
    <t>JQA06N INT600 NEW AZURE BLUE FN 20KG</t>
  </si>
  <si>
    <t>Q0D0191018</t>
  </si>
  <si>
    <t>JQ120N</t>
  </si>
  <si>
    <t>5617378</t>
  </si>
  <si>
    <t>JQ120N INT600 SGRAL5015 SN70 20KG</t>
  </si>
  <si>
    <t>Q0D1099040</t>
  </si>
  <si>
    <t>EL062N</t>
  </si>
  <si>
    <t>EL062N INTA4700 7045 MAXGRYPRM SN85 15KG</t>
  </si>
  <si>
    <t>KE001N</t>
  </si>
  <si>
    <t>KE001N INT600 AGRO YELLOW SN 20KG</t>
  </si>
  <si>
    <t>Q0D2033023</t>
  </si>
  <si>
    <t>JE001N</t>
  </si>
  <si>
    <t>JE001N INT600 SAFEYELLOWPAN 109C SN 20KG</t>
  </si>
  <si>
    <t>PE201N</t>
  </si>
  <si>
    <t>PE201N INT200 MATT WOOD BASE SN 20KG</t>
  </si>
  <si>
    <t>SG300N</t>
  </si>
  <si>
    <t>SG300N INTD1036 TEXRAL3004 FN8 20KG</t>
  </si>
  <si>
    <t>EQ300N</t>
  </si>
  <si>
    <t xml:space="preserve">EQ300N INT700 TEX OCEAN BLUE FN 20KG </t>
  </si>
  <si>
    <t>Q0D0241059</t>
  </si>
  <si>
    <t>PE351N</t>
  </si>
  <si>
    <t>PE351N INT200 TEX KOYA KOKKA FN 15KG</t>
  </si>
  <si>
    <t>JN20BN</t>
  </si>
  <si>
    <t>JN20BN INT600 LC MATT BLACK SN 20KG</t>
  </si>
  <si>
    <t>YW316N</t>
  </si>
  <si>
    <t xml:space="preserve">YW316N IND2525 TEX METCORAL FN8 15KG  </t>
  </si>
  <si>
    <t>SC210N</t>
  </si>
  <si>
    <t xml:space="preserve"> SC210N INTD1036 Matt RAL9016 SN30 20KG</t>
  </si>
  <si>
    <t>YM315N</t>
  </si>
  <si>
    <t>YM315N IND2525 TEXWALNUTBRN  FN8 15KG</t>
  </si>
  <si>
    <t>YQ300N</t>
  </si>
  <si>
    <t xml:space="preserve">YQ300N INTD2525 TEXAZUREBLUE FN10 15KG </t>
  </si>
  <si>
    <t>SW351N</t>
  </si>
  <si>
    <t>SW351N INTD1036 MET TEX 2600 SABLE FM6 20KG</t>
  </si>
  <si>
    <t>JL001N</t>
  </si>
  <si>
    <t>JL001N INT600 GL RAL 7044 SN88 20KG</t>
  </si>
  <si>
    <t>JN014N</t>
  </si>
  <si>
    <t>JN014N INT600 GL BLACK SN 20KG</t>
  </si>
  <si>
    <t>Q0D9232029</t>
  </si>
  <si>
    <t>SP18AN</t>
  </si>
  <si>
    <t>SP18AN INTD1036 RAL7016 GREY SN 20KG</t>
  </si>
  <si>
    <t>Q0D1076029</t>
  </si>
  <si>
    <t>YP103N</t>
  </si>
  <si>
    <t>YP103N INTD2525  7015 GREY SN 15KG</t>
  </si>
  <si>
    <t>Q0D0191039</t>
  </si>
  <si>
    <t>EN325N</t>
  </si>
  <si>
    <t>EN325N INT700 TexAutoBlack FN4 20KG</t>
  </si>
  <si>
    <t>Q0D1337054</t>
  </si>
  <si>
    <t>SW316N</t>
  </si>
  <si>
    <t>SW316N INTD1036TX ANODICBRONZE FM10 20KG</t>
  </si>
  <si>
    <t>LM200N</t>
  </si>
  <si>
    <t>LM200N INTD1025 MATT DARK BRN SN30 20KG</t>
  </si>
  <si>
    <t>WP350N</t>
  </si>
  <si>
    <t>WP350N INTHT450 TexRAL7021 FN04 15KG</t>
  </si>
  <si>
    <t>JP307N</t>
  </si>
  <si>
    <t>JP307N INT600 TEX GREY  7024 FN 20KG</t>
  </si>
  <si>
    <t>JP310N</t>
  </si>
  <si>
    <t>JP310N INT600 SIGMA GREY FN 20KG</t>
  </si>
  <si>
    <t>SP214N</t>
  </si>
  <si>
    <t>SP214N INTD1036 MATT 7012GREY   SN 20KG</t>
  </si>
  <si>
    <t>YW269N</t>
  </si>
  <si>
    <t>YW269N INTD2525 MET LIGHT CHRCOL SM 15KG</t>
  </si>
  <si>
    <t>LN300N</t>
  </si>
  <si>
    <t xml:space="preserve"> LN300N INTD1025 TexGraphiteBlack FN05 20KG</t>
  </si>
  <si>
    <t>db</t>
  </si>
  <si>
    <t>EN317N</t>
  </si>
  <si>
    <t>EN317N INT700 TEXIKIOBLACK FN03 20KG</t>
  </si>
  <si>
    <t>YN300N</t>
  </si>
  <si>
    <t>YN300N INTD2525 TEX BLACK FN 15KG</t>
  </si>
  <si>
    <t>SW18AN</t>
  </si>
  <si>
    <t>SW18AN INTD1036 9023 MT GREY SM 20KG</t>
  </si>
  <si>
    <t>JF403N</t>
  </si>
  <si>
    <t>JF403N INT 600 CINNABAR ORANGE TN 20KG</t>
  </si>
  <si>
    <t>MP350N</t>
  </si>
  <si>
    <t>MP350N INT610 TEX  7021 GREY FN 20KG</t>
  </si>
  <si>
    <t>Q0D1279047</t>
  </si>
  <si>
    <t>SL200N</t>
  </si>
  <si>
    <t>SL200N INTD1036 DiamondGrey SN30 20KG</t>
  </si>
  <si>
    <t>YW328N</t>
  </si>
  <si>
    <t>YW328N INT D2525 GREY FM 15KG</t>
  </si>
  <si>
    <t>SW29BN</t>
  </si>
  <si>
    <t>SW29BN INTD1036 MET ANODICBRNZ2 SM 20KG</t>
  </si>
  <si>
    <t>YD300N</t>
  </si>
  <si>
    <t>YD300N INT D2525 SAB SLTDIVORY FN10 15KG</t>
  </si>
  <si>
    <t>JQ096N</t>
  </si>
  <si>
    <t>JQ096N INT 600 GLGEN-BLUE SN80 20KG</t>
  </si>
  <si>
    <t>AJ096N</t>
  </si>
  <si>
    <t>AJ096N INT100 AZZURE BLUE SN 20KG</t>
  </si>
  <si>
    <t>EQ450N</t>
  </si>
  <si>
    <t xml:space="preserve"> EQ450N INT700 TRZLERBLUE TN25 20KG </t>
  </si>
  <si>
    <t>PE150N</t>
  </si>
  <si>
    <t>PE150N INT200 DARK BEIGE SN 15KG</t>
  </si>
  <si>
    <t>LC001N</t>
  </si>
  <si>
    <t>LC001N INTD1025 GL WHITE SN85 20KG</t>
  </si>
  <si>
    <t>LC003N</t>
  </si>
  <si>
    <t>LC003N INTD1025 RAL 9003 SN85 20KG</t>
  </si>
  <si>
    <t>JN001N</t>
  </si>
  <si>
    <t>JN001N INT600 RAL9004 SN80 20KG</t>
  </si>
  <si>
    <t>JP01CN</t>
  </si>
  <si>
    <t>JP01CN INT600 GL 7016 GREY SN 20KG</t>
  </si>
  <si>
    <t>SW11GN</t>
  </si>
  <si>
    <t>SW11GN INTD1036 SG RAL1035 SM 20KG</t>
  </si>
  <si>
    <t>MPB77N</t>
  </si>
  <si>
    <t>MPB77N INT610 SG  7030GREY TN 20KG</t>
  </si>
  <si>
    <t>SP13AN</t>
  </si>
  <si>
    <t>SP13AN INTD1036 SG 7044GREY SN 20KG</t>
  </si>
  <si>
    <t>YP145N</t>
  </si>
  <si>
    <t>YP145N INT810 SG RAL7035 SN 15KG</t>
  </si>
  <si>
    <t>YW13GN</t>
  </si>
  <si>
    <t>5618847</t>
  </si>
  <si>
    <t>YW13GN INTD2525 MET RAL7004 SM65 15KG</t>
  </si>
  <si>
    <t>SC209N</t>
  </si>
  <si>
    <t>SC209N INTD1036 PristineWhite SN30 20KG</t>
  </si>
  <si>
    <t>EC20EN</t>
  </si>
  <si>
    <t xml:space="preserve">EC20EN INT 700 RAL9003 SN30 20KG </t>
  </si>
  <si>
    <t>EC304N</t>
  </si>
  <si>
    <t xml:space="preserve"> EC304N INT700 TEX LED WHITE FN 20KG  </t>
  </si>
  <si>
    <t>LC020N</t>
  </si>
  <si>
    <t xml:space="preserve">LC020N INTD1025  9016 GLOSSY SN 20KG   </t>
  </si>
  <si>
    <t>SW323N</t>
  </si>
  <si>
    <t>SW323N INTD1036 Tex Met Silver FM8 20KG</t>
  </si>
  <si>
    <t>YW315N</t>
  </si>
  <si>
    <t xml:space="preserve">YW315N INTD2525 TEXGOLDMINE FM5 15 KG  </t>
  </si>
  <si>
    <t>SW350N</t>
  </si>
  <si>
    <t>SW350N INTD1036 TexJeddah FM07 20KG</t>
  </si>
  <si>
    <t>YP308N</t>
  </si>
  <si>
    <t>YP308N INTD2525 TexSoilGrey FN10 15KG</t>
  </si>
  <si>
    <t>JL302N</t>
  </si>
  <si>
    <t>JL302N INT600 TEXGREY FN4 20KG</t>
  </si>
  <si>
    <t>SW23EN</t>
  </si>
  <si>
    <t>SW23EN INTD1036 DeepAnthrcte SM30 20KG</t>
  </si>
  <si>
    <t>SW331N</t>
  </si>
  <si>
    <t>SW331N INTD1036 TexMetBronze FN8 20KG</t>
  </si>
  <si>
    <t>EN304N</t>
  </si>
  <si>
    <t>EN304N INT700 TEX EMERYBLACK FN 20KG</t>
  </si>
  <si>
    <t>SP161N</t>
  </si>
  <si>
    <t>SP161N INTD1036 RAL7005 SN70 20KG</t>
  </si>
  <si>
    <t>SP14AN</t>
  </si>
  <si>
    <t xml:space="preserve">SP14AN INTD1036 SHELL GREY SN 20KG   </t>
  </si>
  <si>
    <t>YW306N</t>
  </si>
  <si>
    <t xml:space="preserve">YW306N INTD2525 TEX METBRNZE FM4 15KG </t>
  </si>
  <si>
    <t>LN200N</t>
  </si>
  <si>
    <t xml:space="preserve"> LN200N INTD1025 MattBlack SN30 20KG </t>
  </si>
  <si>
    <t>JM304N</t>
  </si>
  <si>
    <t>JM304N INT600 TexRAL8017 FN10 20KG</t>
  </si>
  <si>
    <t>Q0D1256028</t>
  </si>
  <si>
    <t>HNE12QF</t>
  </si>
  <si>
    <t xml:space="preserve">  HNE12QF RESICOAT EL Black SN50 20KG</t>
  </si>
  <si>
    <t>JN243N</t>
  </si>
  <si>
    <t>JN243N INT600 MATT KW BLACK SN 20KG</t>
  </si>
  <si>
    <t>EG45AN</t>
  </si>
  <si>
    <t xml:space="preserve">EG45AN INT700 STR PO RED TN 20KG     </t>
  </si>
  <si>
    <t>EG108N</t>
  </si>
  <si>
    <t xml:space="preserve">EG108N INT700 SGREDORANGE SN60 20KG </t>
  </si>
  <si>
    <t>YZ310N</t>
  </si>
  <si>
    <t>YZ310N INT D2525 STF MENRGBROWN FN 15KG</t>
  </si>
  <si>
    <t>YM310N</t>
  </si>
  <si>
    <t>YM130N</t>
  </si>
  <si>
    <t>YM130NINTD2525SG RAL8004 BROWN N70 15K</t>
  </si>
  <si>
    <t>SP255N</t>
  </si>
  <si>
    <t>SP255N INTD1036 MATT GREY  7031 SN 20KG</t>
  </si>
  <si>
    <t>YM212N</t>
  </si>
  <si>
    <t>YM212N INTD2525 RAL 8023 SN30 15KG</t>
  </si>
  <si>
    <t>YP131N</t>
  </si>
  <si>
    <t>YP131N INTD2525 SG 7006GREY SN 15KG</t>
  </si>
  <si>
    <t>JW200N</t>
  </si>
  <si>
    <t xml:space="preserve">JW200N INT600 ANTHRACITE SILVER SM 20KG </t>
  </si>
  <si>
    <t>SW115N</t>
  </si>
  <si>
    <t>SW115N INT D1036 SAT MET7011 SM75 20KG</t>
  </si>
  <si>
    <t>JP100N</t>
  </si>
  <si>
    <t>JP100N INT600 SG IS631 LIGHTGREY SN 20KG</t>
  </si>
  <si>
    <t>JZ123N</t>
  </si>
  <si>
    <t>JZ123N INT600 SGCLEAR SN45 15KG</t>
  </si>
  <si>
    <t>EQ101N</t>
  </si>
  <si>
    <t xml:space="preserve"> EQ101N INT700 SG MISTERY BLUE SN 20KG</t>
  </si>
  <si>
    <t>JG191N</t>
  </si>
  <si>
    <t>JG191N INT600 SGRAL3001Red SN55 20KG</t>
  </si>
  <si>
    <t>SD290N</t>
  </si>
  <si>
    <t>SD290N INTD1036 MATTOFFWHITE SN30 20KG</t>
  </si>
  <si>
    <t>SL240N</t>
  </si>
  <si>
    <t>SL240N INTD1036 MATTCREAM SN30 20KG</t>
  </si>
  <si>
    <t>JP302N</t>
  </si>
  <si>
    <t>JP302N INT600 TEX 7039 GREY FN 20KG</t>
  </si>
  <si>
    <t>SP10AN</t>
  </si>
  <si>
    <t>SP10AN INTD1036 SG 7006GREY SN 20KG</t>
  </si>
  <si>
    <t>AL001N</t>
  </si>
  <si>
    <t>AL001N INT100 GLRAL7012 SN80 15KG</t>
  </si>
  <si>
    <t>SC305N</t>
  </si>
  <si>
    <t>SC305N INTD1036 TEXSCHCOWHT FN10 20KG</t>
  </si>
  <si>
    <t>YW307N</t>
  </si>
  <si>
    <t>YW307N INTD2525 TEX METBRN FM4 15KG</t>
  </si>
  <si>
    <t>SP340N</t>
  </si>
  <si>
    <t>SP340N INTD1036 TEXNRPGREY FN5 20KG</t>
  </si>
  <si>
    <t>YW20JN</t>
  </si>
  <si>
    <t>YW20JN INTD2525 MTSparkleBrown SM25 15KG</t>
  </si>
  <si>
    <t>JN365N</t>
  </si>
  <si>
    <t>JN365N INT600 RAL9005JETBLKTEX FN9 20KG</t>
  </si>
  <si>
    <t>YW232N</t>
  </si>
  <si>
    <t>YW232N INTD2525 ANODIC BRONZEIII SM 15KG</t>
  </si>
  <si>
    <t>YM210N</t>
  </si>
  <si>
    <t>YM210N INTD2525 MattRAL8014 SN30 15KG</t>
  </si>
  <si>
    <t>SP265N</t>
  </si>
  <si>
    <t>SP265N INTD1036 MATT 7024 GREY SN 20KG</t>
  </si>
  <si>
    <t>SP132N</t>
  </si>
  <si>
    <t>SP132N INT D1036 SG RAL 7003 SN 20KG</t>
  </si>
  <si>
    <t>EI140N</t>
  </si>
  <si>
    <t>EI140N INT700 SG RAL7004 SN 20KG</t>
  </si>
  <si>
    <t>JL303N</t>
  </si>
  <si>
    <t>JL303N INT600 TEXBLACKGREY FN5 20KG</t>
  </si>
  <si>
    <t>JK115N</t>
  </si>
  <si>
    <t xml:space="preserve">JK115N INT700 SGRAL6018GRN SN55 20KG </t>
  </si>
  <si>
    <t>EK103N</t>
  </si>
  <si>
    <t xml:space="preserve">EK103N INT700 SATIN GREEN SN 20KG </t>
  </si>
  <si>
    <t>JQ110N</t>
  </si>
  <si>
    <t xml:space="preserve">JQ110N INT700 SGRAL5012BLUE SN55 20KG </t>
  </si>
  <si>
    <t>JQ001N</t>
  </si>
  <si>
    <t>JQ001N INT600 MASCHIO BLUE SN 20KG</t>
  </si>
  <si>
    <t>HJF2HN</t>
  </si>
  <si>
    <t>HJF2HN RESICOAT-R2 RAL5017 SN70 20KG</t>
  </si>
  <si>
    <t>JI400N</t>
  </si>
  <si>
    <t>JI400N INT600 STRDARKGREY TN30 20KG</t>
  </si>
  <si>
    <t>YN208N</t>
  </si>
  <si>
    <t>YN208N INT810 MATT BLACK SN 15KG</t>
  </si>
  <si>
    <t>EQ303N</t>
  </si>
  <si>
    <t>EQ303N INT700 PANTONE 3015C FN 20KG</t>
  </si>
  <si>
    <t>JM206N</t>
  </si>
  <si>
    <t>JM206N INT600 MATTRAL8011 SN25 20KG</t>
  </si>
  <si>
    <t>JL002N</t>
  </si>
  <si>
    <t>JL002N INT600 GLSMOKEGRY SN80 20KG</t>
  </si>
  <si>
    <t>JG110N</t>
  </si>
  <si>
    <t>JG110N INT700 SGRAL3020RED SN55 20KG</t>
  </si>
  <si>
    <t>YG003N</t>
  </si>
  <si>
    <t>YG003N INTD2525 RubyRed SN90 15KG</t>
  </si>
  <si>
    <t>SPD09N</t>
  </si>
  <si>
    <t>SPD09N INTD1036 SG 7011GREY  SN 20KG</t>
  </si>
  <si>
    <t>EQ304N</t>
  </si>
  <si>
    <t>EQ304N INT700 TEX BLUE  5022 FN 20KG</t>
  </si>
  <si>
    <t>SP269N</t>
  </si>
  <si>
    <t>SP269N INTD1036 MATTDKGRY SN27 20KG</t>
  </si>
  <si>
    <t>EP214N</t>
  </si>
  <si>
    <t>5380629</t>
  </si>
  <si>
    <t>EP214N INT 700 ADIDAS GREY SN 20KG</t>
  </si>
  <si>
    <t>YP130N</t>
  </si>
  <si>
    <t>YP130N INTD2525 SG 7044GREY SN 15KG</t>
  </si>
  <si>
    <t>YZ308N</t>
  </si>
  <si>
    <t>YZ308N INT D2525 STF WALNUTBRN FN10 15KG</t>
  </si>
  <si>
    <t>YP310N</t>
  </si>
  <si>
    <t>YP310N INT D2525 TX GLAZ FN10 15KG</t>
  </si>
  <si>
    <t>KG025N</t>
  </si>
  <si>
    <t>KG025N INTACE1000 LOWERAL3002 SN85 15KG</t>
  </si>
  <si>
    <t>FN100N</t>
  </si>
  <si>
    <t>FN100N INTA4701 SGBlack SN80 20KG</t>
  </si>
  <si>
    <t>JPA61N</t>
  </si>
  <si>
    <t>JPA61N INT600 RAL7016 GREY FN 20KG</t>
  </si>
  <si>
    <t>YP171N</t>
  </si>
  <si>
    <t>YP171N INT810 SGRAL7012 SN75 15KG</t>
  </si>
  <si>
    <t>MC350N</t>
  </si>
  <si>
    <t>MC350N INT610 TexSE9003White FN16 20KG</t>
  </si>
  <si>
    <t>SP126N</t>
  </si>
  <si>
    <t xml:space="preserve">SP126N INTD1036 SG 7016GREY SN 20KG   </t>
  </si>
  <si>
    <t>MK073N</t>
  </si>
  <si>
    <t xml:space="preserve">MK073N INTD35  6009 GREEN SN 20KG </t>
  </si>
  <si>
    <t>YZ203N</t>
  </si>
  <si>
    <t xml:space="preserve">YZ203N INTD2525 STFMATTWOOD SN30 15KG </t>
  </si>
  <si>
    <t>YK204N</t>
  </si>
  <si>
    <t xml:space="preserve">YK204N IND2525 MATTRAL6013 SN30 15KG  </t>
  </si>
  <si>
    <t>SP226N</t>
  </si>
  <si>
    <t>SP226N INTD2525 MATT 7016 GREY SN 20KG</t>
  </si>
  <si>
    <t>SN16AN</t>
  </si>
  <si>
    <t>SN16AN INTD1036 SG BLACK SN 20KG</t>
  </si>
  <si>
    <t>Q0D1042067</t>
  </si>
  <si>
    <t>SN134N</t>
  </si>
  <si>
    <t>SN134N INTD1036 SATIN 9005 BLACK SN 20KG</t>
  </si>
  <si>
    <t>YP248N</t>
  </si>
  <si>
    <t>YP248N INTD2525 MATT 7016 SN 15KG</t>
  </si>
  <si>
    <t>JK104N</t>
  </si>
  <si>
    <t xml:space="preserve"> JK104N INTACE1000 SGRAL6005 SN65 20KG</t>
  </si>
  <si>
    <t>EL201N</t>
  </si>
  <si>
    <t xml:space="preserve"> EL201N INT700 MATTDKGREY SN25 20KG </t>
  </si>
  <si>
    <t xml:space="preserve">EL101N </t>
  </si>
  <si>
    <t xml:space="preserve"> EL101N INT700 SGLTGREY SN60 20KG </t>
  </si>
  <si>
    <t>SD231N</t>
  </si>
  <si>
    <t xml:space="preserve"> SD231N INTD1036 MATTIVORY SN30 20KG </t>
  </si>
  <si>
    <t>NG400N</t>
  </si>
  <si>
    <t>NG400N INT 610 LB STR RAL 3002 TN 20KG</t>
  </si>
  <si>
    <t>EG206N</t>
  </si>
  <si>
    <t xml:space="preserve"> EG206N INT700 MATTVRED SN20 20KG </t>
  </si>
  <si>
    <t>EG203N</t>
  </si>
  <si>
    <t>EG203N INT700 DeepPink SN10 20KG</t>
  </si>
  <si>
    <t>JA300N</t>
  </si>
  <si>
    <t>5380882</t>
  </si>
  <si>
    <t>JA300N INT600 Tex White FN20KG</t>
  </si>
  <si>
    <t>SD200N</t>
  </si>
  <si>
    <t xml:space="preserve">SD200N INTD1036 Cream Moon SN30 20KG </t>
  </si>
  <si>
    <t>JA579N</t>
  </si>
  <si>
    <t xml:space="preserve"> JA579N INT800 TEXWHITE FN20 15KG</t>
  </si>
  <si>
    <t>PA300N</t>
  </si>
  <si>
    <t xml:space="preserve">PA300N INT200 TEX WHITE  9003 FN 15KG </t>
  </si>
  <si>
    <t>EF107N</t>
  </si>
  <si>
    <t xml:space="preserve">EF107N INT700 CLGORANGE SN65 20KG </t>
  </si>
  <si>
    <t>EH107N</t>
  </si>
  <si>
    <t xml:space="preserve">EH107N INT700 CLGPURPLE SN45 20KG </t>
  </si>
  <si>
    <t>SK202N</t>
  </si>
  <si>
    <t>SK202N INTD1036 MATTGREEN SN30 20KG</t>
  </si>
  <si>
    <t>EK107N</t>
  </si>
  <si>
    <t xml:space="preserve">EK107N INT700 CLGGREEN SN65 20KG   </t>
  </si>
  <si>
    <t>JK076N</t>
  </si>
  <si>
    <t>JK076N INT600 PANTONE368CGF SN90 20KG</t>
  </si>
  <si>
    <t>JK201N</t>
  </si>
  <si>
    <t>JK201N INT600 Pantone13-0442TPG SN5 20KG</t>
  </si>
  <si>
    <t>SP203N</t>
  </si>
  <si>
    <t>SP203N INTD1036 MATT 7015 SN 20KG</t>
  </si>
  <si>
    <t>Q0D1078043</t>
  </si>
  <si>
    <t>YP288N</t>
  </si>
  <si>
    <t>YP288N INT D2525MAT ANTHRACITE SM30 15KG</t>
  </si>
  <si>
    <t>YN384N</t>
  </si>
  <si>
    <t>5381137</t>
  </si>
  <si>
    <t>YN384N INTD2525 Tex Rajshi Black FN15K</t>
  </si>
  <si>
    <t>YN301N</t>
  </si>
  <si>
    <t>5598739</t>
  </si>
  <si>
    <t>YN301N INTD2525 Ebony Black FN5 15KG</t>
  </si>
  <si>
    <t>QN302N</t>
  </si>
  <si>
    <t>QN302N INT 800 FINE TEX BLACK FN 20KG</t>
  </si>
  <si>
    <t>QZ103N</t>
  </si>
  <si>
    <t>QZ103N INT800 SG CLEAR SN 15KG</t>
  </si>
  <si>
    <t>YPD52N</t>
  </si>
  <si>
    <t>YPD52N INT D2525 RAL 7039 GREY FN 15KG</t>
  </si>
  <si>
    <t>SP142N</t>
  </si>
  <si>
    <t>SP142N INTD1036 SGRAL7033 SN70 20KG</t>
  </si>
  <si>
    <t>SP112N</t>
  </si>
  <si>
    <t xml:space="preserve">SP112N INTD1036 SG 7030GREY SN 20KG </t>
  </si>
  <si>
    <t>SP11AN</t>
  </si>
  <si>
    <t>SP11AN INTD1036 SG 7040GREY SN 20KG</t>
  </si>
  <si>
    <t>LK003N</t>
  </si>
  <si>
    <t>LK003N INTD1025 PISTAGREEN SN90 20KG</t>
  </si>
  <si>
    <t>HGF3AN</t>
  </si>
  <si>
    <t>HGF3AN RESICOAT-R2 RAL3001 SN80 20KG</t>
  </si>
  <si>
    <t>SW318N</t>
  </si>
  <si>
    <t>SW318N INT D1036 TX PULVERMET FN10 20KG</t>
  </si>
  <si>
    <t>YG111N</t>
  </si>
  <si>
    <t>YG111N INT810 SG RAL3020RED SN 20KG</t>
  </si>
  <si>
    <t>KF004N</t>
  </si>
  <si>
    <t>KF004N INT600 LB TAFE ORANGE SN90 20KG</t>
  </si>
  <si>
    <t>EL321N</t>
  </si>
  <si>
    <t>EL321N INT700 TEXDKGREY FN10 20KG</t>
  </si>
  <si>
    <t>JGA19N</t>
  </si>
  <si>
    <t>JGA19N INT600 RAL3020 RED FN 20KG</t>
  </si>
  <si>
    <t>EF430N</t>
  </si>
  <si>
    <t>EF430N INT700 STR2000 ORANGE TN 20KG</t>
  </si>
  <si>
    <t>JF400N</t>
  </si>
  <si>
    <t>JF400N INT600 STRTIRTHORNG TN 20KG</t>
  </si>
  <si>
    <t>JL201N</t>
  </si>
  <si>
    <t>JL201N INT600 ULASIGREY SN35 20KG</t>
  </si>
  <si>
    <t>EG303N</t>
  </si>
  <si>
    <t xml:space="preserve">EG303N INT 700 CST RED FT4 20KG </t>
  </si>
  <si>
    <t>JK077N</t>
  </si>
  <si>
    <t xml:space="preserve"> JK077N INT600 GLONANGREEN SN90 20KG </t>
  </si>
  <si>
    <t>KP005N</t>
  </si>
  <si>
    <t>KP005N INT600 LBGLRAL7024 SN85 15KG</t>
  </si>
  <si>
    <t>YN303N</t>
  </si>
  <si>
    <t>YN303N INTD2525 TEXBLKRAL9004 FN10 15KG</t>
  </si>
  <si>
    <t>EL004N</t>
  </si>
  <si>
    <t xml:space="preserve">EL004N INT700 GL NCS1602-Y64R SN83 20KG </t>
  </si>
  <si>
    <t>EL322N</t>
  </si>
  <si>
    <t>EL322N INT700 TEXLTGREY FN6 20KG</t>
  </si>
  <si>
    <t>JP411N</t>
  </si>
  <si>
    <t>JP411N INT600 STR 7042GREY TN 20KG</t>
  </si>
  <si>
    <t>JP008N</t>
  </si>
  <si>
    <t>JP008N INT600 ACE GREY SN 20KG</t>
  </si>
  <si>
    <t>SW23AN</t>
  </si>
  <si>
    <t>SW23AN INTD1036 SG THAI METALLIC SM 20KG</t>
  </si>
  <si>
    <t>SP125N</t>
  </si>
  <si>
    <t xml:space="preserve">SP125N INTD1036 SG 7047GREY SN 20KG </t>
  </si>
  <si>
    <t>MI507N</t>
  </si>
  <si>
    <t xml:space="preserve">MI507N INT610 TEX 7045 GREY FN 20KG </t>
  </si>
  <si>
    <t>SW119N</t>
  </si>
  <si>
    <t>SW119N INTD1036 RAL 9007 SM70 20KG</t>
  </si>
  <si>
    <t>EC103N</t>
  </si>
  <si>
    <t>EC103N INT700 SG WHITE SN45 20KG</t>
  </si>
  <si>
    <t>EK324N</t>
  </si>
  <si>
    <t xml:space="preserve"> EK324N INT700 TEX BRIGHT GREEN FN 20KG </t>
  </si>
  <si>
    <t>JK350N</t>
  </si>
  <si>
    <t>JK350N INT600 TEXTURERAL6037 FN9 20KG</t>
  </si>
  <si>
    <t>SP100N</t>
  </si>
  <si>
    <t>SP100N INTD1036 SG 7037GREY  SN 20KG</t>
  </si>
  <si>
    <t>JC238N</t>
  </si>
  <si>
    <t>JC238N INT600 MATTPNSWHITE SN6 20KG</t>
  </si>
  <si>
    <t xml:space="preserve">JC236N </t>
  </si>
  <si>
    <t xml:space="preserve">JC236N INT600 MATTJQWHITE SN23 20KG </t>
  </si>
  <si>
    <t>SP17AN</t>
  </si>
  <si>
    <t>SP17AN INTD1036 SG 7047GREY SN 20KG</t>
  </si>
  <si>
    <t>AN064N</t>
  </si>
  <si>
    <t>AN064N INT6300 EVBLACK SN90 20KG</t>
  </si>
  <si>
    <t>YP227N</t>
  </si>
  <si>
    <t xml:space="preserve">YP227N INTD2525 MATT 7047GREY SN 15KG   </t>
  </si>
  <si>
    <t>Q0D1137036</t>
  </si>
  <si>
    <t>KF006N</t>
  </si>
  <si>
    <t xml:space="preserve">KF006N INTACE1000 LBKUBORANGE SN90 15KG </t>
  </si>
  <si>
    <t>EG300N</t>
  </si>
  <si>
    <t xml:space="preserve">EG300N INT700 TEX MAGENTA FN 20KG </t>
  </si>
  <si>
    <t>Q0D0120022</t>
  </si>
  <si>
    <t>PN201N</t>
  </si>
  <si>
    <t xml:space="preserve"> PN201N INT200 MATTBLACK SN26 15KG</t>
  </si>
  <si>
    <t>Q0D0308026</t>
  </si>
  <si>
    <t>EN063N</t>
  </si>
  <si>
    <t xml:space="preserve">EN063N INTA4701 MAXIONBLKPRIMER SN80 15K </t>
  </si>
  <si>
    <t>SP305N</t>
  </si>
  <si>
    <t>SP305N INTD1036 TEX GREY  7035 FN 20KG</t>
  </si>
  <si>
    <t>SN333N</t>
  </si>
  <si>
    <t xml:space="preserve"> SN333N INTD1036 TEX BLACK 9005 FN 20KG  </t>
  </si>
  <si>
    <t>Q0D0157028</t>
  </si>
  <si>
    <t>JG008N</t>
  </si>
  <si>
    <t>JG008N INT600 GobindRed SN88 20KG</t>
  </si>
  <si>
    <t>Q0D1272017</t>
  </si>
  <si>
    <t>EH230N</t>
  </si>
  <si>
    <t xml:space="preserve">EH230N INT700 MATTPURPLE SN10 20KG </t>
  </si>
  <si>
    <t>JG22AN</t>
  </si>
  <si>
    <t>JG22AN INT 600 RAL 3020 RED SN 20KG</t>
  </si>
  <si>
    <t>Q0C2340004</t>
  </si>
  <si>
    <t>MN304N</t>
  </si>
  <si>
    <t>MN304N INT610 IKEATEXBLACK FN10 20KG</t>
  </si>
  <si>
    <t>Q0D2224008</t>
  </si>
  <si>
    <t>SP302N</t>
  </si>
  <si>
    <t>SP302N INTD1036 RAL 7033 FN8 20KG</t>
  </si>
  <si>
    <t>YW247N</t>
  </si>
  <si>
    <t>YW247N INTD2525 MET ANTIQ BRONZE SM 15KG</t>
  </si>
  <si>
    <t>Q0D1057039</t>
  </si>
  <si>
    <t>PP407N</t>
  </si>
  <si>
    <t xml:space="preserve">PP407N INT200 STRRAL7035GREY TN35 20KG </t>
  </si>
  <si>
    <t>KF010N</t>
  </si>
  <si>
    <t xml:space="preserve">KF010N INT600 LBGLRAL2002 SN90 15KG  </t>
  </si>
  <si>
    <t>SP300N</t>
  </si>
  <si>
    <t>SP300N INTD1036 TEX MUD GREY FN 20KG</t>
  </si>
  <si>
    <t>Q0D1096034</t>
  </si>
  <si>
    <t>PK001N</t>
  </si>
  <si>
    <t>5615148</t>
  </si>
  <si>
    <t>PK001N INT200 GLARCTICGREEN SN80 15KG</t>
  </si>
  <si>
    <t>JD038N</t>
  </si>
  <si>
    <t>JD038N INT600 GL CREAM SN 20KG</t>
  </si>
  <si>
    <t>VD3266HA</t>
  </si>
  <si>
    <t>YW20LN</t>
  </si>
  <si>
    <t xml:space="preserve">YW20LN INTD2525 GREYMETALLIC SM30 15KG </t>
  </si>
  <si>
    <t>SPE03N</t>
  </si>
  <si>
    <t>SPE03N INTD1036 MATT 7035 GREY SN 20KG</t>
  </si>
  <si>
    <t>Q0D0254040</t>
  </si>
  <si>
    <t>QG001N</t>
  </si>
  <si>
    <t xml:space="preserve">QG001N INT800 GLBRAYRED SN75 15KG  </t>
  </si>
  <si>
    <t>JH001N</t>
  </si>
  <si>
    <t xml:space="preserve"> JH001N INT600 GLGARNET SN90 15KG  </t>
  </si>
  <si>
    <t>YD108N</t>
  </si>
  <si>
    <t xml:space="preserve">YD108N INTD2525 LINENIVORY SN40 20KG  </t>
  </si>
  <si>
    <t>EA012N</t>
  </si>
  <si>
    <t xml:space="preserve">EA012N INT700 GLSUPERWHITE SN90 20KG </t>
  </si>
  <si>
    <t>SK203N</t>
  </si>
  <si>
    <t xml:space="preserve">SK203N INTD1036 MATT RAL 6009 SN30 20KG </t>
  </si>
  <si>
    <t>YW300N</t>
  </si>
  <si>
    <t>YW300N INTD2525 TEX SOFT GRYSLVR FM 15KG</t>
  </si>
  <si>
    <t>12AN</t>
  </si>
  <si>
    <t>SW111N</t>
  </si>
  <si>
    <t>5555109</t>
  </si>
  <si>
    <t>SW111N INT D1036 GLOSS SILVER SM70 20KG</t>
  </si>
  <si>
    <t>NN197N</t>
  </si>
  <si>
    <t>NN197N INT610 LC CHASSIS BLACK SN 20KG</t>
  </si>
  <si>
    <t>EP105N</t>
  </si>
  <si>
    <t xml:space="preserve">EP105N INT700 LTAVIATORGREY SN45 20KG  </t>
  </si>
  <si>
    <t>EP415N</t>
  </si>
  <si>
    <t>EP415N INT700 SR-100 TN 20KG</t>
  </si>
  <si>
    <t>SK001N</t>
  </si>
  <si>
    <t xml:space="preserve">SK001N INTD1036 ARCTICGREEN SN80 20KG  </t>
  </si>
  <si>
    <t>EN219N</t>
  </si>
  <si>
    <t xml:space="preserve"> EN219N INT700 MATTTARBLACK SN15 20KG</t>
  </si>
  <si>
    <t>JI463N</t>
  </si>
  <si>
    <t>JI463N INT600 STR IS 631 TN 20KG</t>
  </si>
  <si>
    <t>BN023N</t>
  </si>
  <si>
    <t>BN023N INTA1230 GLBLACK SN80 20KG</t>
  </si>
  <si>
    <t>EW170N</t>
  </si>
  <si>
    <t xml:space="preserve">EW170N INT700 MTCARMINE RED SM43 20KG   </t>
  </si>
  <si>
    <t>JP317N</t>
  </si>
  <si>
    <t xml:space="preserve">JP317N INT600 TEXRAL7035GREY FN12 20KG </t>
  </si>
  <si>
    <t>SP291N</t>
  </si>
  <si>
    <t>SP291N INTD1036 MATT GREY 7044 SN 20KG</t>
  </si>
  <si>
    <t>JL204N</t>
  </si>
  <si>
    <t xml:space="preserve">JL204N INT600 MATTGREY7023 SN05 20KG  </t>
  </si>
  <si>
    <t>SF101N</t>
  </si>
  <si>
    <t>SF101N INTD1036 SG 2011ORANGE SN 20KG</t>
  </si>
  <si>
    <t>SK205N</t>
  </si>
  <si>
    <t xml:space="preserve">SK205N INTD1036 MATTRAL6020 SN30 20KG  </t>
  </si>
  <si>
    <t>JN235N</t>
  </si>
  <si>
    <t xml:space="preserve">JN235N INT600 SATINBJWBLACK SN35 15KG </t>
  </si>
  <si>
    <t>YN211N</t>
  </si>
  <si>
    <t>YN211N INT D2525 BLACK RAL 9017 SN 15KG</t>
  </si>
  <si>
    <t>Q0D1082039</t>
  </si>
  <si>
    <t>JI401N</t>
  </si>
  <si>
    <t xml:space="preserve">JI401N INT600 STRIS697 TN28 20KG       </t>
  </si>
  <si>
    <t>SD228N</t>
  </si>
  <si>
    <t>SD228N INTD1036 MATT RAL1015 SN 20KG</t>
  </si>
  <si>
    <t>YP100N</t>
  </si>
  <si>
    <t>YP100N INT810 SG  7032GREY SN 15KG</t>
  </si>
  <si>
    <t>YP215N</t>
  </si>
  <si>
    <t>5377248</t>
  </si>
  <si>
    <t>YP215N INT D2525 R 7022 GREY MAT SN 15KG</t>
  </si>
  <si>
    <t>EC348N</t>
  </si>
  <si>
    <t>EC348N INT 700 RAL9016 FN30 20KG</t>
  </si>
  <si>
    <t>SP314N</t>
  </si>
  <si>
    <t xml:space="preserve">SP314N INT D1036 TEXRAL7016 FN5 20KG </t>
  </si>
  <si>
    <t>ED008N</t>
  </si>
  <si>
    <t xml:space="preserve">ED008N INT700 GLIVORY SN85 20KG </t>
  </si>
  <si>
    <t>YP045N</t>
  </si>
  <si>
    <t xml:space="preserve">YP045N INTD2525  RAL7012 SN80  15KG     </t>
  </si>
  <si>
    <t>JP306N</t>
  </si>
  <si>
    <t>JP306N INT600 TEX GREY  7016 FN 20KG</t>
  </si>
  <si>
    <t>JD008N</t>
  </si>
  <si>
    <t>JD008N INT 600 GL PAMPER IVORY SN 20KG</t>
  </si>
  <si>
    <t>JK120N</t>
  </si>
  <si>
    <t>JK120N INT600 SGRAL6007GREEN SN65 20KG</t>
  </si>
  <si>
    <t>YP278N</t>
  </si>
  <si>
    <t>YP278N INTD2525 Matt RAL7030 Grey SN15KG</t>
  </si>
  <si>
    <t>EC104N</t>
  </si>
  <si>
    <t>EC104N INT700 SGMILDWHITE SN60 20KG</t>
  </si>
  <si>
    <t>EL205N</t>
  </si>
  <si>
    <t>EL205N INTP700 MATTMOONGREY SN20 20KG</t>
  </si>
  <si>
    <t>EP034N</t>
  </si>
  <si>
    <t xml:space="preserve"> EP034N INT700 GLVMGREY SN85 20KG    </t>
  </si>
  <si>
    <t>ED010N</t>
  </si>
  <si>
    <t>TN111A</t>
  </si>
  <si>
    <t xml:space="preserve">TN111A INT610 PF BLACK SATIN SN55 20KG  </t>
  </si>
  <si>
    <t>PL101N</t>
  </si>
  <si>
    <t>PL101N INTEC200 GRISSATINGREY SN60 15KG</t>
  </si>
  <si>
    <t>EG230N</t>
  </si>
  <si>
    <t>EG230N INT700 CarmineRed SN35 20KG</t>
  </si>
  <si>
    <t>EG205N</t>
  </si>
  <si>
    <t>EG205N INT700 MattMunsellRed SN7 20KG</t>
  </si>
  <si>
    <t>MC024N</t>
  </si>
  <si>
    <t>MC024N INT610 GLIKIVORY SN80 20KG</t>
  </si>
  <si>
    <t>PL102N</t>
  </si>
  <si>
    <t xml:space="preserve">PL102N INTEC200 GRISSATIN SN60 15KG  </t>
  </si>
  <si>
    <t>PP103N</t>
  </si>
  <si>
    <t xml:space="preserve">PP103N INTEC200 MATTRAL7036 SN45 15KG </t>
  </si>
  <si>
    <t>YK303N</t>
  </si>
  <si>
    <t>YK303N INTD2525 RALD21208010GRN FN5 20KG</t>
  </si>
  <si>
    <t>HJF3LN</t>
  </si>
  <si>
    <t>HJF3LN RESICOAT R2 RAL5015 SN70 20KG</t>
  </si>
  <si>
    <t>YG301N</t>
  </si>
  <si>
    <t xml:space="preserve">YG301N INTD2525 TEXRED FN17 15KG   </t>
  </si>
  <si>
    <t>SH300N</t>
  </si>
  <si>
    <t xml:space="preserve">SH300N INTD1036 TEXNILKANTHPINK FN8 20KG </t>
  </si>
  <si>
    <t>JL122N</t>
  </si>
  <si>
    <t>JL122N INT600 SGGREY SN70 20KG</t>
  </si>
  <si>
    <t>MP404N</t>
  </si>
  <si>
    <t>MP404N INT610 STRRAL7035 TN23 20KG</t>
  </si>
  <si>
    <t>YA200N</t>
  </si>
  <si>
    <t xml:space="preserve">YA200N INTD2525 RAL9018 WHT SN35 20KG  </t>
  </si>
  <si>
    <t>EC219N</t>
  </si>
  <si>
    <t xml:space="preserve">EC219N INT700 MATT E WHITE SN35 20KG </t>
  </si>
  <si>
    <t>JD012N</t>
  </si>
  <si>
    <t>JD012NINT600 GLDIVINECREAM SN80 20KG</t>
  </si>
  <si>
    <t>JK122N</t>
  </si>
  <si>
    <t xml:space="preserve">JK122N INT600 AQUABLUEGREEN SN70 20KG </t>
  </si>
  <si>
    <t>SP124N</t>
  </si>
  <si>
    <t xml:space="preserve">SP124N INTD1036 ANTHRCTGREY SN60 20KG </t>
  </si>
  <si>
    <t>SD11AN</t>
  </si>
  <si>
    <t>SD11AN INTD1036 SG 1015IVORY SN 20KG</t>
  </si>
  <si>
    <t>YP309N</t>
  </si>
  <si>
    <t>YP309N INTD2525 TEXRAL7032 FN10 15KG</t>
  </si>
  <si>
    <t>SP164N</t>
  </si>
  <si>
    <t>SP164N INTD1036 OLIVEGREY SN60 20KG</t>
  </si>
  <si>
    <t>JG400N</t>
  </si>
  <si>
    <t>JG400N INT600 STRRAL3001 TN30 20KG</t>
  </si>
  <si>
    <t>PF001N</t>
  </si>
  <si>
    <t>PF001N INT200 GLAGRORNGE SN80 15KG</t>
  </si>
  <si>
    <t>JK088N</t>
  </si>
  <si>
    <t>JK088N INT600 GLHARMONYGRN SN85 20KG</t>
  </si>
  <si>
    <t>SP317N</t>
  </si>
  <si>
    <t>SP317N INTD1036 OMEGAGREY FN15 20KG</t>
  </si>
  <si>
    <t>JL005N</t>
  </si>
  <si>
    <t xml:space="preserve">JL005N INT600 GLRAL7033 SN80 20KG </t>
  </si>
  <si>
    <t>JG010N</t>
  </si>
  <si>
    <t xml:space="preserve">JG010N INT600 GLBROWN SN85 20KG   </t>
  </si>
  <si>
    <t>EC170N</t>
  </si>
  <si>
    <t xml:space="preserve">EC170N INT 700 RAL9010 SN75 20KG  </t>
  </si>
  <si>
    <t>EK401N</t>
  </si>
  <si>
    <t>EK401N INT700 STRGREEN TN20 20KG</t>
  </si>
  <si>
    <t>JN055N</t>
  </si>
  <si>
    <t>JN055N INT600 GLBLACK SN85 20KG</t>
  </si>
  <si>
    <t>SN133N</t>
  </si>
  <si>
    <t>SN133N INTD1036 SG 9004BLACK SN 20KG</t>
  </si>
  <si>
    <t>JN250N</t>
  </si>
  <si>
    <t>JN250N INTA3740 MATTBLACK SN20 15KG</t>
  </si>
  <si>
    <t>YP269N</t>
  </si>
  <si>
    <t>YP269N INT D2525 RAL 7037 GREY SN 15KG</t>
  </si>
  <si>
    <t>AN102N</t>
  </si>
  <si>
    <t>AN102N INT100 SGBlack SN55 20KG</t>
  </si>
  <si>
    <t>QP103N</t>
  </si>
  <si>
    <t>QP103N INT800 ANSI49 GREY SN60 15KG</t>
  </si>
  <si>
    <t>EC347N</t>
  </si>
  <si>
    <t>EC347N INT700 Tex RAL9016 White FN20KG</t>
  </si>
  <si>
    <t>SP262N</t>
  </si>
  <si>
    <t>SP262N INTD1036 MATT 7032 GREY SN 20KG</t>
  </si>
  <si>
    <t>JP412N</t>
  </si>
  <si>
    <t>JP412N INT600 FINE STR7001GREY TN 20KG</t>
  </si>
  <si>
    <t>EC075N</t>
  </si>
  <si>
    <t xml:space="preserve">EC075N INT700 MILKYWHITE SN90 20KG     </t>
  </si>
  <si>
    <t>JP239N</t>
  </si>
  <si>
    <t>JP239N INT600 HYUNDAIGREY SN10 20KG</t>
  </si>
  <si>
    <t>JN150N</t>
  </si>
  <si>
    <t>JN150N INTACE1000 SGBLACK SN55 20KG</t>
  </si>
  <si>
    <t>YP299N</t>
  </si>
  <si>
    <t>YP299N INTD2525 MATTSCHEUCOGREY  SN3015K</t>
  </si>
  <si>
    <t>JP257N</t>
  </si>
  <si>
    <t>JP257N INT600 RAL 7001 SN35 20KG</t>
  </si>
  <si>
    <t>LC004N</t>
  </si>
  <si>
    <t>LC004N INTD1025 GLR320WHITE SN90 20KG</t>
  </si>
  <si>
    <t>SC105N</t>
  </si>
  <si>
    <t>SC105N INTD1036 SGPARADISEWHT SN60 20KG</t>
  </si>
  <si>
    <t>JC009N</t>
  </si>
  <si>
    <t>JC009N INT600 PFRAL9003WHITE SN90 20KG</t>
  </si>
  <si>
    <t>EC361N</t>
  </si>
  <si>
    <t>EC361N INT700 Tex Taisha White FN20KG</t>
  </si>
  <si>
    <t>HJF4LN</t>
  </si>
  <si>
    <t xml:space="preserve">HJF4LN RESICOAT R2 RAL5013 SN75 20KG  </t>
  </si>
  <si>
    <t>EP49BN</t>
  </si>
  <si>
    <t>EP49BN INT 700 RAL7040 TN 20KG</t>
  </si>
  <si>
    <t>EC492N</t>
  </si>
  <si>
    <t xml:space="preserve">EC492N INT700 Str RAL9016 White TN20KG </t>
  </si>
  <si>
    <t>JK251N</t>
  </si>
  <si>
    <t>5615150</t>
  </si>
  <si>
    <t>JK251N INTA3280 MattREGreen SN20 15KG</t>
  </si>
  <si>
    <t>MK299N</t>
  </si>
  <si>
    <t>MK299N INT 610 LT MATT RAL 6028 SN 20KG</t>
  </si>
  <si>
    <t>YP140N</t>
  </si>
  <si>
    <t>YP140N INTD2525 SG 7042GREY SN 15KG</t>
  </si>
  <si>
    <t>JG092N</t>
  </si>
  <si>
    <t>5615519</t>
  </si>
  <si>
    <t>JG092N INTACE1000 GLRED SN90 15KG</t>
  </si>
  <si>
    <t>EP308N</t>
  </si>
  <si>
    <t>EP308N INT700 TEXRTLRAL7035 FN6 20KG</t>
  </si>
  <si>
    <t>SG10AN</t>
  </si>
  <si>
    <t>SG10AN INT D1036 SG CHERRY RED SN 20KG</t>
  </si>
  <si>
    <t>JN265N</t>
  </si>
  <si>
    <t>JN265N INTA5200 TMLGRANITEBLACK SN2 20KG</t>
  </si>
  <si>
    <t>JN204N</t>
  </si>
  <si>
    <t xml:space="preserve"> JN204N INT600 MFMATTBLACK SN25 20KG</t>
  </si>
  <si>
    <t>KG001N</t>
  </si>
  <si>
    <t>KG001N INT 600 RAL 3020 RED SN 20KG</t>
  </si>
  <si>
    <t>AN222N</t>
  </si>
  <si>
    <t xml:space="preserve">AN222N INT100 MATTBRAKEBLACK SN2 20KG  </t>
  </si>
  <si>
    <t>YL203N</t>
  </si>
  <si>
    <t>YL203N INTD2525 MATTRAL7024 SN30 15KG</t>
  </si>
  <si>
    <t>JG102N</t>
  </si>
  <si>
    <t>JG102N INT600 ESRED SN65 20KG</t>
  </si>
  <si>
    <t>YN302N</t>
  </si>
  <si>
    <t>YN302N INTD2525 TEXRAL8022 FN9 15KG</t>
  </si>
  <si>
    <t>JC300N</t>
  </si>
  <si>
    <t>JC300N INT600 TEXGLACIER WHT FN12 20KG</t>
  </si>
  <si>
    <t>ED012N</t>
  </si>
  <si>
    <t xml:space="preserve">ED012N INT700 GLVAIVORY SN87 20KG  </t>
  </si>
  <si>
    <t>EC123N</t>
  </si>
  <si>
    <t>EC123N INT700 RELIANCERAL9010 SN40 20KG</t>
  </si>
  <si>
    <t>JN234N</t>
  </si>
  <si>
    <t xml:space="preserve">JN234N INT600 MATTBLACK SN15 20KG  </t>
  </si>
  <si>
    <t>JC229N</t>
  </si>
  <si>
    <t>JC229N INT600 VA WHITE SN20 20KG</t>
  </si>
  <si>
    <t>JP133N</t>
  </si>
  <si>
    <t>JP133N INT600 MFGLOSSYGREY SN75 20KG</t>
  </si>
  <si>
    <t>EC006N</t>
  </si>
  <si>
    <t>EC006N INT700 GLFILTERWHITE SN90 15KG</t>
  </si>
  <si>
    <t>YP312N</t>
  </si>
  <si>
    <t>YP312N INTD2525 TEXSCHEUCOGREY FN10 15KG</t>
  </si>
  <si>
    <t>JF007N</t>
  </si>
  <si>
    <t>JF007N INT600 GLDAWNORANGE SN85 15KG</t>
  </si>
  <si>
    <t>SN107N</t>
  </si>
  <si>
    <t>SN107N INTD1036 9011GRAPHITBLK SN75 20KG</t>
  </si>
  <si>
    <t>PN001N</t>
  </si>
  <si>
    <t>PN001N INT200 GLSCRATCHBLACK SN85 15KG</t>
  </si>
  <si>
    <t>JP007N</t>
  </si>
  <si>
    <t>JP007N INT600 RAL 7032 GREY SN 15KG</t>
  </si>
  <si>
    <t>SN300N</t>
  </si>
  <si>
    <t>SN300N INTD1036 DARKBLACK FN5 20KG</t>
  </si>
  <si>
    <t>EP120N</t>
  </si>
  <si>
    <t>EP120N INT700 BEUMER7040GREY SN80 20KG</t>
  </si>
  <si>
    <t>JD023N</t>
  </si>
  <si>
    <t>JD023N INT600 GLOSSYPEARL SN90 20KG</t>
  </si>
  <si>
    <t>AP200N</t>
  </si>
  <si>
    <t>AP200N INT100 MATTDOVEGREY SN5 20KG</t>
  </si>
  <si>
    <t>SC306N</t>
  </si>
  <si>
    <t>SC306N INTD1036 TEXUMIYAWHITE FN13 20KG</t>
  </si>
  <si>
    <t>LP300N</t>
  </si>
  <si>
    <t>LP300N INTD1025 FENESTA GREY FN8 20KG</t>
  </si>
  <si>
    <t>KP058N</t>
  </si>
  <si>
    <t>KP058N INT600 MIST DARK GREY SN90 20KG</t>
  </si>
  <si>
    <t>KP060N</t>
  </si>
  <si>
    <t>KP060N INT600 DAWNGREY SN90 20KG</t>
  </si>
  <si>
    <t>YC11AN</t>
  </si>
  <si>
    <t xml:space="preserve"> YC11AN INTD2525 SGWHITERAL9002 SN20KG </t>
  </si>
  <si>
    <t>SK122N</t>
  </si>
  <si>
    <t>SK122N INTD1036 RAL6034GREEN SN55 20KG</t>
  </si>
  <si>
    <t>MD135N</t>
  </si>
  <si>
    <t xml:space="preserve">MD135N INTD35 SG 1019SAND STONE SN 20KG </t>
  </si>
  <si>
    <t>MN217N</t>
  </si>
  <si>
    <t>MN217N INT610 CLGMATTBLACK25 SN25 20KG</t>
  </si>
  <si>
    <t>SP318N</t>
  </si>
  <si>
    <t>SP318N INTD1036 HIGHDECKGREY FN10 20KG</t>
  </si>
  <si>
    <t>EP220N</t>
  </si>
  <si>
    <t>EP220N INT700 CLGMATTGREY10 SN11 20KG</t>
  </si>
  <si>
    <t>EP370N</t>
  </si>
  <si>
    <t>EP370N INT700 CLGTEXGREY4 FN03 20KG</t>
  </si>
  <si>
    <t>EG120N</t>
  </si>
  <si>
    <t>EG120N INT700 BEUMERRAL3020 SN80 20KG</t>
  </si>
  <si>
    <t>EF120N</t>
  </si>
  <si>
    <t>EF120N INT700 BEUMERRAL2011 SN80 20KG</t>
  </si>
  <si>
    <t>EC024N</t>
  </si>
  <si>
    <t>EC024N INT700 GLCLASSICVWHITE SN88 20KG</t>
  </si>
  <si>
    <t>P</t>
  </si>
  <si>
    <t>JP340N</t>
  </si>
  <si>
    <t xml:space="preserve">JP340N INT 600 JAQUAR GREY FN06 20KG </t>
  </si>
  <si>
    <t>SW309N</t>
  </si>
  <si>
    <t>SW309N INTD1036 Noir2100Sabl FM10 20KG</t>
  </si>
  <si>
    <t>KL098N</t>
  </si>
  <si>
    <t>KL098N INT600 FCSTARGREY SN85 20KG</t>
  </si>
  <si>
    <t>EC077N</t>
  </si>
  <si>
    <t xml:space="preserve">EC077N INT700 GLASWHITE SN90 20KG </t>
  </si>
  <si>
    <t>JC344N</t>
  </si>
  <si>
    <t>JC344N INT600 TEXCPPLUSWHT FN28 20KG</t>
  </si>
  <si>
    <t>EC232N</t>
  </si>
  <si>
    <t>EC232N INT700 CLGBASICWHITE  SN24 20KG</t>
  </si>
  <si>
    <t>SC134N</t>
  </si>
  <si>
    <t>SC134N INTD1036 SATIN 9010 WHITE SN 20KG</t>
  </si>
  <si>
    <t>EG110N</t>
  </si>
  <si>
    <t>EG110N INTA4701 BLAZINGRED SN75 20KG</t>
  </si>
  <si>
    <t>EG301N</t>
  </si>
  <si>
    <t>EG301N INT700 PANTONE 200C FN 20KG</t>
  </si>
  <si>
    <t>JC404N</t>
  </si>
  <si>
    <t>JC404N INT600 STRSUKRITIWHITE TN40 20KG</t>
  </si>
  <si>
    <t>SK003N</t>
  </si>
  <si>
    <t>SK003N INTD1036 Emerald Green SN80 20KG</t>
  </si>
  <si>
    <t>EL007N</t>
  </si>
  <si>
    <t xml:space="preserve">EL007N INT700 GLVOLTASGREY SN90 </t>
  </si>
  <si>
    <t>EK123N</t>
  </si>
  <si>
    <t>EK123N INT700 PANTONE 15-5210 SN65 20KG</t>
  </si>
  <si>
    <t>EK120N</t>
  </si>
  <si>
    <t xml:space="preserve">EK120N INT700 BEUMERRAL6024 SN80 20KG  </t>
  </si>
  <si>
    <t>PK100N</t>
  </si>
  <si>
    <t>PK100N INTEC200 SGRAL6032 SN60 15KG</t>
  </si>
  <si>
    <t>PF100N</t>
  </si>
  <si>
    <t>PF100N INTEC200 SGRAL2004 SN60 15KG</t>
  </si>
  <si>
    <t>SK206N</t>
  </si>
  <si>
    <t>SK206N INTD1036 SATINOLVGREEN SN35 20KG</t>
  </si>
  <si>
    <t>SN335N</t>
  </si>
  <si>
    <t xml:space="preserve">SN335N INTD1036 TEXMCPBALCK SN7 20KG </t>
  </si>
  <si>
    <t>YG200N</t>
  </si>
  <si>
    <t>YG200N INTD2525 MATTOXIDERED SN30 15KG</t>
  </si>
  <si>
    <t>HFD18N</t>
  </si>
  <si>
    <t>HFD18N RESICOAT EL GLORANGE SN80 20KG</t>
  </si>
  <si>
    <t>EP319N</t>
  </si>
  <si>
    <t>EP319N INT700 SAPPHIREGREY FN5 20KG</t>
  </si>
  <si>
    <t>YA300N</t>
  </si>
  <si>
    <t>YA300N INTD2525 TEX  9003 WHITE FN 15KG</t>
  </si>
  <si>
    <t>JB072N</t>
  </si>
  <si>
    <t>JB072N INTD34 RAL9001 WHITE SN 20KG</t>
  </si>
  <si>
    <t>JK009N</t>
  </si>
  <si>
    <t>JK009N INT600 GLRAL6037 SN85 20KG</t>
  </si>
  <si>
    <t>EK009N</t>
  </si>
  <si>
    <t xml:space="preserve">EK009N INT700 GLRAL6037 SN85 20KG </t>
  </si>
  <si>
    <t>KK002N</t>
  </si>
  <si>
    <t>KK002N INT600 LBGLRAL6011 SN90 15KG</t>
  </si>
  <si>
    <t>YP313N</t>
  </si>
  <si>
    <t>YP313N INTD2525 TEXQUARTZGREY SN7 15KG</t>
  </si>
  <si>
    <t>YW330N</t>
  </si>
  <si>
    <t>5587948</t>
  </si>
  <si>
    <t>YW330N INTD2525 New2500MTGrey FN10 15KG</t>
  </si>
  <si>
    <t>KC004N</t>
  </si>
  <si>
    <t>KC004N INT600 LBLUXWHITE SN85 15KG</t>
  </si>
  <si>
    <t>SG105N</t>
  </si>
  <si>
    <t>SG105N INTD1036 SG 3018RED   SN 20KG</t>
  </si>
  <si>
    <t>SG106N</t>
  </si>
  <si>
    <t>SG106N INTD1036 SG BLUISH PINK SN 20KG</t>
  </si>
  <si>
    <t>YG002N</t>
  </si>
  <si>
    <t>YG002N INTD2525 GL 3013RED SN 15KG</t>
  </si>
  <si>
    <t>JN401N</t>
  </si>
  <si>
    <t>JN401N INT600 STR RAL 9004 TN20 20KG</t>
  </si>
  <si>
    <t>JA460N</t>
  </si>
  <si>
    <t>JA460N INT600 STR 9002WHITE TN 20KG</t>
  </si>
  <si>
    <t>EL487N</t>
  </si>
  <si>
    <t xml:space="preserve">EL487N INT700 STRVGREY TN18 20KG  </t>
  </si>
  <si>
    <t>EL373N</t>
  </si>
  <si>
    <t>EL373N INT700 TEXV7035GREY FN13 20KG</t>
  </si>
  <si>
    <t>YP279N</t>
  </si>
  <si>
    <t>YP279N INTD2525 RAL7035 SN30 15KG</t>
  </si>
  <si>
    <t>EL374N</t>
  </si>
  <si>
    <t>EL374N INT700 TEXVGREY FN13 20KG</t>
  </si>
  <si>
    <t>YL207N</t>
  </si>
  <si>
    <t>YL207N INTD2525 RAL7039GREY SN30 15KG</t>
  </si>
  <si>
    <t>YL206N</t>
  </si>
  <si>
    <t>YL206N INTD2525 RAL7026GREY SN30 15KG</t>
  </si>
  <si>
    <t>KC400N</t>
  </si>
  <si>
    <t>KC400N INT 600 RAL9002 TN25 20KG</t>
  </si>
  <si>
    <t>JA211N</t>
  </si>
  <si>
    <t>JA211N INT600 WSIWHITESN20 20KG</t>
  </si>
  <si>
    <t>JK400N</t>
  </si>
  <si>
    <t>JK400N INT600 STR NILACHAL GREEN TN 20KG</t>
  </si>
  <si>
    <t>EKA35N</t>
  </si>
  <si>
    <t xml:space="preserve"> EKA35N INT 700 BOSCH GREEN FN 20KG</t>
  </si>
  <si>
    <t>QP104N</t>
  </si>
  <si>
    <t>QP104N INT800 OYSTER GREY SN60 20KG</t>
  </si>
  <si>
    <t>SF100N</t>
  </si>
  <si>
    <t>SF100N INTD1036 SGORANGERAL2004 15KG</t>
  </si>
  <si>
    <t>JP335N</t>
  </si>
  <si>
    <t xml:space="preserve">JP335N INT600 TEX RAL 7037 FN 20KG </t>
  </si>
  <si>
    <t>n</t>
  </si>
  <si>
    <t>Week-7</t>
  </si>
  <si>
    <t>Week-8</t>
  </si>
  <si>
    <t>WEEK-10</t>
  </si>
  <si>
    <t>WEEK-11</t>
  </si>
  <si>
    <t>WEEK-12</t>
  </si>
  <si>
    <t>WEEK-13</t>
  </si>
  <si>
    <t>WEEK-14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</si>
  <si>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</si>
  <si>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</si>
  <si>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</si>
  <si>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</si>
  <si>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</si>
  <si>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</si>
  <si>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</si>
  <si>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</si>
  <si>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</si>
  <si>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</si>
  <si>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</si>
  <si>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</si>
  <si>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</si>
  <si>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WEEK-28</t>
  </si>
  <si>
    <t>N+1</t>
  </si>
  <si>
    <t>N+2</t>
  </si>
  <si>
    <t>WEEK-29</t>
  </si>
  <si>
    <t>N+N1</t>
  </si>
  <si>
    <t>N2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</si>
  <si>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</si>
  <si>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</si>
  <si>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</si>
  <si>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</si>
  <si>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</si>
  <si>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</si>
  <si>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</si>
  <si>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</si>
  <si>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WEEK-39</t>
  </si>
  <si>
    <t>MTS</t>
  </si>
  <si>
    <t>Y2108N</t>
  </si>
  <si>
    <t>MTO</t>
  </si>
  <si>
    <t>YW26FC</t>
  </si>
  <si>
    <t>EP447N</t>
  </si>
  <si>
    <t>GY114A</t>
  </si>
  <si>
    <t>JL400N</t>
  </si>
  <si>
    <t>GW103C</t>
  </si>
  <si>
    <t>YY270N</t>
  </si>
  <si>
    <t>MP405N</t>
  </si>
  <si>
    <t>GY270A</t>
  </si>
  <si>
    <t>RTS</t>
  </si>
  <si>
    <t>EC360N</t>
  </si>
  <si>
    <t>GW003K</t>
  </si>
  <si>
    <t>KP059N</t>
  </si>
  <si>
    <t>J2207N</t>
  </si>
  <si>
    <t>SP14BN</t>
  </si>
  <si>
    <t>MN001N</t>
  </si>
  <si>
    <t>J2203N</t>
  </si>
  <si>
    <t>EP441N</t>
  </si>
  <si>
    <t>J2206N</t>
  </si>
  <si>
    <t>S4300N</t>
  </si>
  <si>
    <t>GY221A</t>
  </si>
  <si>
    <t>SC321N</t>
  </si>
  <si>
    <t xml:space="preserve">MTO </t>
  </si>
  <si>
    <t>Y4313N</t>
  </si>
  <si>
    <t>GY042A</t>
  </si>
  <si>
    <t>SD10AN</t>
  </si>
  <si>
    <t>JZ009N</t>
  </si>
  <si>
    <t>LC005N</t>
  </si>
  <si>
    <t>EP440N</t>
  </si>
  <si>
    <t>SD201N</t>
  </si>
  <si>
    <t>GW104C</t>
  </si>
  <si>
    <t>EL101N</t>
  </si>
  <si>
    <t>YW100C</t>
  </si>
  <si>
    <t>KD040N</t>
  </si>
  <si>
    <t>SC212N</t>
  </si>
  <si>
    <t>ED087N</t>
  </si>
  <si>
    <t>J2301N</t>
  </si>
  <si>
    <t>EC217N</t>
  </si>
  <si>
    <t>EP438N</t>
  </si>
  <si>
    <t>EC277N</t>
  </si>
  <si>
    <t>EP234N</t>
  </si>
  <si>
    <t>ED079N</t>
  </si>
  <si>
    <t>EC404N</t>
  </si>
  <si>
    <t>EL488N</t>
  </si>
  <si>
    <t>ED017N</t>
  </si>
  <si>
    <t>SW131N</t>
  </si>
  <si>
    <t>YL100N</t>
  </si>
  <si>
    <t>SC12CN</t>
  </si>
  <si>
    <t>SC108N</t>
  </si>
  <si>
    <t>PH100N</t>
  </si>
  <si>
    <t>JC243N</t>
  </si>
  <si>
    <t>FTSU</t>
  </si>
  <si>
    <t>Y2211N</t>
  </si>
  <si>
    <t>JC273N</t>
  </si>
  <si>
    <t>J2001N</t>
  </si>
  <si>
    <t>S2307N</t>
  </si>
  <si>
    <t>JC350N</t>
  </si>
  <si>
    <t>SDA53N</t>
  </si>
  <si>
    <t>S2205N</t>
  </si>
  <si>
    <t>KF007N</t>
  </si>
  <si>
    <t>Bonding</t>
  </si>
  <si>
    <t>S2206N</t>
  </si>
  <si>
    <t>YN213N</t>
  </si>
  <si>
    <t>J2100N</t>
  </si>
  <si>
    <t xml:space="preserve">YP309N </t>
  </si>
  <si>
    <t>JN400N</t>
  </si>
  <si>
    <t>SP320N</t>
  </si>
  <si>
    <t>LC006N</t>
  </si>
  <si>
    <t>SD301N</t>
  </si>
  <si>
    <t>SK207N</t>
  </si>
  <si>
    <t>SN301N</t>
  </si>
  <si>
    <t>EC078N</t>
  </si>
  <si>
    <t>PD300N</t>
  </si>
  <si>
    <t>YK201N</t>
  </si>
  <si>
    <t>S2304N</t>
  </si>
  <si>
    <t>EN318N</t>
  </si>
  <si>
    <t>YC300N</t>
  </si>
  <si>
    <t>S2301N</t>
  </si>
  <si>
    <t>S2303N</t>
  </si>
  <si>
    <t>EC231N</t>
  </si>
  <si>
    <t>J2205N</t>
  </si>
  <si>
    <t>EDP79N</t>
  </si>
  <si>
    <t>JN333N</t>
  </si>
  <si>
    <t>S2308N</t>
  </si>
  <si>
    <t>LD001N</t>
  </si>
  <si>
    <t>JC242N</t>
  </si>
  <si>
    <t>EF300N</t>
  </si>
  <si>
    <t>Y2103N</t>
  </si>
  <si>
    <t>SD206N</t>
  </si>
  <si>
    <t>EN306N</t>
  </si>
  <si>
    <t>J2208N</t>
  </si>
  <si>
    <t>EG408N</t>
  </si>
  <si>
    <t>S2306N</t>
  </si>
  <si>
    <t>SD121N</t>
  </si>
  <si>
    <t>SW338N</t>
  </si>
  <si>
    <t>JL003N</t>
  </si>
  <si>
    <t xml:space="preserve">MTS </t>
  </si>
  <si>
    <t>EF217N</t>
  </si>
  <si>
    <t>J2204N</t>
  </si>
  <si>
    <t>ED220N</t>
  </si>
  <si>
    <t>YP104N</t>
  </si>
  <si>
    <t>EG217N</t>
  </si>
  <si>
    <t>EL282N</t>
  </si>
  <si>
    <t>HKE08N</t>
  </si>
  <si>
    <t>195N</t>
  </si>
  <si>
    <t>YP300N</t>
  </si>
  <si>
    <t>JP240N</t>
  </si>
  <si>
    <t>J2002N</t>
  </si>
  <si>
    <t>JN286N</t>
  </si>
  <si>
    <t>Y2110N</t>
  </si>
  <si>
    <t>GW105CD</t>
  </si>
  <si>
    <t>J2108N</t>
  </si>
  <si>
    <t>SW313N</t>
  </si>
  <si>
    <t>S2207N</t>
  </si>
  <si>
    <t>JL125N</t>
  </si>
  <si>
    <t>SN100N</t>
  </si>
  <si>
    <t>YP201N</t>
  </si>
  <si>
    <t>JN217N</t>
  </si>
  <si>
    <t>YL210N</t>
  </si>
  <si>
    <t>HJ701N</t>
  </si>
  <si>
    <t>LK102N</t>
  </si>
  <si>
    <t>JN360N</t>
  </si>
  <si>
    <t>YL302N</t>
  </si>
  <si>
    <t>SP321N</t>
  </si>
  <si>
    <t>Y4316N</t>
  </si>
  <si>
    <t>JP127N</t>
  </si>
  <si>
    <t>JL124N</t>
  </si>
  <si>
    <t>YL143N</t>
  </si>
  <si>
    <t>EC370N</t>
  </si>
  <si>
    <t>JL082N</t>
  </si>
  <si>
    <t>SL215N</t>
  </si>
  <si>
    <t>S2305N</t>
  </si>
  <si>
    <t>JC334N</t>
  </si>
  <si>
    <t>SL216N</t>
  </si>
  <si>
    <t>EPA02N</t>
  </si>
  <si>
    <t>S2208N</t>
  </si>
  <si>
    <t>SL218N</t>
  </si>
  <si>
    <t>SP309N</t>
  </si>
  <si>
    <t>EN277N</t>
  </si>
  <si>
    <t>YM322N</t>
  </si>
  <si>
    <t>MT0</t>
  </si>
  <si>
    <t>Y4305N</t>
  </si>
  <si>
    <t>JL006N</t>
  </si>
  <si>
    <t>HDF18N</t>
  </si>
  <si>
    <t>SW202N</t>
  </si>
  <si>
    <t>y2224n</t>
  </si>
  <si>
    <t>YL148N</t>
  </si>
  <si>
    <t>SP001N</t>
  </si>
  <si>
    <t>EG405N</t>
  </si>
  <si>
    <t>Y2106N</t>
  </si>
  <si>
    <t>SD11N</t>
  </si>
  <si>
    <t>GW105C</t>
  </si>
  <si>
    <t>YW11GN</t>
  </si>
  <si>
    <t>LP101N</t>
  </si>
  <si>
    <t>JC063N</t>
  </si>
  <si>
    <t xml:space="preserve">WEEK 38  </t>
  </si>
  <si>
    <t>EXTRUDER 1</t>
  </si>
  <si>
    <t>QTY</t>
  </si>
  <si>
    <t>SCREW CHANGE</t>
  </si>
  <si>
    <t>BATCH STATUS</t>
  </si>
  <si>
    <t>REMARKS</t>
  </si>
  <si>
    <t>p</t>
  </si>
  <si>
    <t>EXTRUDER 2</t>
  </si>
  <si>
    <t>BATCH  STATUS</t>
  </si>
  <si>
    <t xml:space="preserve"> 17 th to 22 nd Sep,         6 Days</t>
  </si>
  <si>
    <t>WIP</t>
  </si>
  <si>
    <t>TOTAL</t>
  </si>
  <si>
    <t>WEEK 39</t>
  </si>
  <si>
    <t>EXTRUDER 3</t>
  </si>
  <si>
    <t xml:space="preserve"> 24 th to 29 TH Sep,                    6 Days</t>
  </si>
  <si>
    <t>quanitity addition</t>
  </si>
  <si>
    <t>addition</t>
  </si>
  <si>
    <t>WEEK 40</t>
  </si>
  <si>
    <t>completed</t>
  </si>
  <si>
    <t>Not approved</t>
  </si>
  <si>
    <t>Structure</t>
  </si>
  <si>
    <t>WEEK 41</t>
  </si>
  <si>
    <t>First trial batch</t>
  </si>
  <si>
    <t>WEEK 42</t>
  </si>
  <si>
    <t>WEEK 43</t>
  </si>
  <si>
    <t>EN1136</t>
  </si>
  <si>
    <t>WEEK 44</t>
  </si>
  <si>
    <t>EP212N</t>
  </si>
  <si>
    <t xml:space="preserve">Bonded base </t>
  </si>
  <si>
    <t>TO CLEAN UP LINE</t>
  </si>
  <si>
    <t>WEEK 45</t>
  </si>
  <si>
    <t>WEEK 46</t>
  </si>
  <si>
    <t>WEEK 47</t>
  </si>
  <si>
    <t>INSERT</t>
  </si>
  <si>
    <t xml:space="preserve">OLD formulation taken </t>
  </si>
  <si>
    <t>RM ONLY FOR 6 MT</t>
  </si>
  <si>
    <t>Cleaning</t>
  </si>
  <si>
    <t>WEEK 48</t>
  </si>
  <si>
    <t>NO RM</t>
  </si>
  <si>
    <t>WEEK 49</t>
  </si>
  <si>
    <t>QC HOLD</t>
  </si>
  <si>
    <t>Trial Batch No approved kept aside</t>
  </si>
  <si>
    <t>Short produced due to RP4988 aNA</t>
  </si>
  <si>
    <t>WEEK 50</t>
  </si>
  <si>
    <t>QC hold</t>
  </si>
  <si>
    <t>FB0878/PT0665 SHORT</t>
  </si>
  <si>
    <t>4.8 BCT DUE TO RM short</t>
  </si>
  <si>
    <t>urgent</t>
  </si>
  <si>
    <t>WEEK 51</t>
  </si>
  <si>
    <t>Pospone due to JN107N urgent</t>
  </si>
  <si>
    <t>Pending order</t>
  </si>
  <si>
    <t>5 MT XR0779 SHORT</t>
  </si>
  <si>
    <t>ONLY 3 MT  XR0779</t>
  </si>
  <si>
    <t>Pending from last week</t>
  </si>
  <si>
    <t>for cleaning</t>
  </si>
  <si>
    <t>WEEK 52</t>
  </si>
  <si>
    <t>4 mt Produced</t>
  </si>
  <si>
    <t>WEEK 1</t>
  </si>
  <si>
    <t>YES</t>
  </si>
  <si>
    <t>2 batch card</t>
  </si>
  <si>
    <t>WEEK 2</t>
  </si>
  <si>
    <t>RP4852 short</t>
  </si>
  <si>
    <t>WEEK 3</t>
  </si>
  <si>
    <t>WEEK 4</t>
  </si>
  <si>
    <t>RM only for 3200 kg</t>
  </si>
  <si>
    <t>No STD panel available</t>
  </si>
  <si>
    <t>Y2209N</t>
  </si>
  <si>
    <t>RM only for 1500 KG</t>
  </si>
  <si>
    <t>WEEK 5</t>
  </si>
  <si>
    <t>E2201N</t>
  </si>
  <si>
    <t>Skip due to EL445N urgent</t>
  </si>
  <si>
    <t>Made only 6.5 MT</t>
  </si>
  <si>
    <t>Bonded Base</t>
  </si>
  <si>
    <t>WEEK 6</t>
  </si>
  <si>
    <t>EP0059N</t>
  </si>
  <si>
    <t>1mt Ready</t>
  </si>
  <si>
    <t>Intertion</t>
  </si>
  <si>
    <t>WEEK 7</t>
  </si>
  <si>
    <t>10 MT BCT</t>
  </si>
  <si>
    <t>only 8 mt due to RM</t>
  </si>
  <si>
    <t>RM only for 2400 kg</t>
  </si>
  <si>
    <t>Addition</t>
  </si>
  <si>
    <t>2 MT RM short</t>
  </si>
  <si>
    <t>1 MT RM short</t>
  </si>
  <si>
    <t>Pending Quantity</t>
  </si>
  <si>
    <t>skip</t>
  </si>
  <si>
    <t>RP1924-RP2821</t>
  </si>
  <si>
    <t>WEEK 8</t>
  </si>
  <si>
    <t>Base of gangster</t>
  </si>
  <si>
    <t>15 MT BCT</t>
  </si>
  <si>
    <t>18 MT RM available</t>
  </si>
  <si>
    <t>WEEK 9</t>
  </si>
  <si>
    <t>Approx Date</t>
  </si>
  <si>
    <t>Addition for cleaning</t>
  </si>
  <si>
    <t>RE3247/YC0389</t>
  </si>
  <si>
    <t>2 MT ready</t>
  </si>
  <si>
    <t>10 MT</t>
  </si>
  <si>
    <t>Wip</t>
  </si>
  <si>
    <t>wip</t>
  </si>
  <si>
    <t>WEEK 10</t>
  </si>
  <si>
    <t>only 8 MT</t>
  </si>
  <si>
    <t>FOR CLEANING</t>
  </si>
  <si>
    <t>Skip</t>
  </si>
  <si>
    <t xml:space="preserve">URGENT </t>
  </si>
  <si>
    <t>ONLY 4 MT</t>
  </si>
  <si>
    <t>2400 kg made</t>
  </si>
  <si>
    <t>WEEK 11</t>
  </si>
  <si>
    <t>YC209N</t>
  </si>
  <si>
    <t>YC0053/RE3247</t>
  </si>
  <si>
    <t>2500 KG RM</t>
  </si>
  <si>
    <t>WEEK 12</t>
  </si>
  <si>
    <t>WEEK 13</t>
  </si>
  <si>
    <t>WEEK 14</t>
  </si>
  <si>
    <t>WEEK 15</t>
  </si>
  <si>
    <t>ONLY 15 MT</t>
  </si>
  <si>
    <t>WEEK 16</t>
  </si>
  <si>
    <t>WEEK 17</t>
  </si>
  <si>
    <t>WEEK 18</t>
  </si>
  <si>
    <t>only 10 MT  (EN1136 SHORT)</t>
  </si>
  <si>
    <t>Removed</t>
  </si>
  <si>
    <t>Removed By Deepak</t>
  </si>
  <si>
    <t>Added in EN206N</t>
  </si>
  <si>
    <t>WEEK 19</t>
  </si>
  <si>
    <t>5.2 MT BCT</t>
  </si>
  <si>
    <t>ONLY 3.2 RM</t>
  </si>
  <si>
    <t>WEEK 20</t>
  </si>
  <si>
    <t>WEEK 21</t>
  </si>
  <si>
    <t>RP4825/FC0966</t>
  </si>
  <si>
    <t>WEEK 22</t>
  </si>
  <si>
    <t>WEEK 23</t>
  </si>
  <si>
    <t>03.6.2019</t>
  </si>
  <si>
    <t>Inserted due to green contamination</t>
  </si>
  <si>
    <t>FIRST BATCH</t>
  </si>
  <si>
    <t>800 kg balance</t>
  </si>
  <si>
    <t>WEEK 24</t>
  </si>
  <si>
    <t>Additional for sequence change</t>
  </si>
  <si>
    <t>6 TON ready</t>
  </si>
  <si>
    <t>screw change</t>
  </si>
  <si>
    <t>1.5 BCT</t>
  </si>
  <si>
    <t>WEEK 25</t>
  </si>
  <si>
    <t>Adition for cleaning</t>
  </si>
  <si>
    <t>WEEK 26</t>
  </si>
  <si>
    <t>Skip Due FB0921 N/AV.</t>
  </si>
  <si>
    <t>WEEK 28</t>
  </si>
  <si>
    <t>system status</t>
  </si>
  <si>
    <t>TECO</t>
  </si>
  <si>
    <t>COMPLETED</t>
  </si>
  <si>
    <t>WEEK 29</t>
  </si>
  <si>
    <t>WEEK 30</t>
  </si>
  <si>
    <t>7.2 mt ready</t>
  </si>
  <si>
    <t>Missed due to SAP issue</t>
  </si>
  <si>
    <t>WEEK 31</t>
  </si>
  <si>
    <t>6 MT BCT</t>
  </si>
  <si>
    <t>WEEK 32</t>
  </si>
  <si>
    <t>RP4852 short SO ONLY 3 MT</t>
  </si>
  <si>
    <t>1 ton pending</t>
  </si>
  <si>
    <t>WEEK 33</t>
  </si>
  <si>
    <t>14 MT bct</t>
  </si>
  <si>
    <t>ONLY 4 mt due to RM</t>
  </si>
  <si>
    <t>For cleaning</t>
  </si>
  <si>
    <t>WEEK 34</t>
  </si>
  <si>
    <t>2.2 MT BCT</t>
  </si>
  <si>
    <t>WEEK 35</t>
  </si>
  <si>
    <t>SAP ISSUE</t>
  </si>
  <si>
    <t>WEEK 36</t>
  </si>
  <si>
    <t>WEEK 37</t>
  </si>
  <si>
    <t>6400 KG BCT</t>
  </si>
  <si>
    <t>NO RM only 1500 kg</t>
  </si>
  <si>
    <t>WEEK 38</t>
  </si>
  <si>
    <t>3 MT BCT</t>
  </si>
  <si>
    <t xml:space="preserve">8 MT  BCT </t>
  </si>
  <si>
    <t>NO rm</t>
  </si>
  <si>
    <t>8+5.2+7.2</t>
  </si>
  <si>
    <t>PQ0C94303000</t>
  </si>
  <si>
    <t>Comepleted</t>
  </si>
  <si>
    <t>18 BCT</t>
  </si>
  <si>
    <t>5.2 bct</t>
  </si>
  <si>
    <t>4  bct</t>
  </si>
  <si>
    <t>CLEAN</t>
  </si>
  <si>
    <t>3 BCT</t>
  </si>
  <si>
    <t>NO CLEAN</t>
  </si>
  <si>
    <t>Hold</t>
  </si>
  <si>
    <t>16 mt BCT</t>
  </si>
  <si>
    <t>4 mt BCT</t>
  </si>
  <si>
    <t xml:space="preserve">Addition </t>
  </si>
  <si>
    <t>YC201N</t>
  </si>
  <si>
    <t>BASE FOR AL</t>
  </si>
  <si>
    <t>3.2 MT bct</t>
  </si>
  <si>
    <t>4 MT BCT</t>
  </si>
  <si>
    <t>Bonding base</t>
  </si>
  <si>
    <t>10 mt BCT</t>
  </si>
  <si>
    <t>8+7.2+6.6 MT BCT</t>
  </si>
  <si>
    <t>SKIPPED</t>
  </si>
  <si>
    <t>YY0147</t>
  </si>
  <si>
    <t>RM only for 10 MT</t>
  </si>
  <si>
    <t>hold</t>
  </si>
  <si>
    <t>Y2215N</t>
  </si>
  <si>
    <t>Base powder only</t>
  </si>
  <si>
    <t xml:space="preserve">EN340N </t>
  </si>
  <si>
    <t>YC200N</t>
  </si>
  <si>
    <t>skipped</t>
  </si>
  <si>
    <t>SAP code not active</t>
  </si>
  <si>
    <t>MC040N</t>
  </si>
  <si>
    <t>800 kg completed</t>
  </si>
  <si>
    <t>1600 kg made</t>
  </si>
  <si>
    <t>MZ3057  NA</t>
  </si>
  <si>
    <t>RP6114 NA</t>
  </si>
  <si>
    <t>31-12-2019 till 5 PM</t>
  </si>
  <si>
    <t xml:space="preserve"> </t>
  </si>
  <si>
    <t>2 MT BCT</t>
  </si>
  <si>
    <t>2 MT HJ701I</t>
  </si>
  <si>
    <t>8.4 MT BCT</t>
  </si>
  <si>
    <t>TO BE MOVE BANGALORE</t>
  </si>
  <si>
    <t>EP015N</t>
  </si>
  <si>
    <t>YW110N</t>
  </si>
  <si>
    <t>MDG</t>
  </si>
  <si>
    <t>SKIP Due to Shade</t>
  </si>
  <si>
    <t>PT0665 SORT</t>
  </si>
  <si>
    <t>Base for Bonding</t>
  </si>
  <si>
    <t xml:space="preserve">Due to RM  RP1326 sort </t>
  </si>
  <si>
    <t>QC  HOLD</t>
  </si>
  <si>
    <t>BASE FOR E2100N</t>
  </si>
  <si>
    <t>NO RM (RP4968/RP6443)</t>
  </si>
  <si>
    <t>wait for QC approval</t>
  </si>
  <si>
    <t>SKIPPED DUE TO NO RM RP4689/ RP6122</t>
  </si>
  <si>
    <t>EN041Q</t>
  </si>
  <si>
    <t>SKIPPED BY UJALA due to its imported item</t>
  </si>
  <si>
    <t>1.6 MT BCT</t>
  </si>
  <si>
    <t>SKIPPED DUE TO NO STD PANEL</t>
  </si>
  <si>
    <t xml:space="preserve">SKIPPED DUE to PRODUCT CODE NOT ACTIVE IN THANE </t>
  </si>
  <si>
    <t>BASE FOR J2000N</t>
  </si>
  <si>
    <t>JZ007N</t>
  </si>
  <si>
    <t>SKIPPED BY TECHINCAL and MDG</t>
  </si>
  <si>
    <t>ONLY 7 MT</t>
  </si>
  <si>
    <t>RP6443/ FB0921</t>
  </si>
  <si>
    <t>2.4  BCT</t>
  </si>
  <si>
    <t>JE151N</t>
  </si>
  <si>
    <t>SKIPPED BY UJALA asked to produce in bangalore</t>
  </si>
  <si>
    <t>SKIPPED DUE to Production Version not maintained</t>
  </si>
  <si>
    <t>Rejected</t>
  </si>
  <si>
    <t>03-02-2020 to 08-02-202</t>
  </si>
  <si>
    <t>Skip due to bits</t>
  </si>
  <si>
    <t>NO RM YQ0454</t>
  </si>
  <si>
    <t>NO RM RE3523</t>
  </si>
  <si>
    <t>Ujala asked to skip the batch as banagalore has produced</t>
  </si>
  <si>
    <t>Y2213N</t>
  </si>
  <si>
    <t>Only base Ready date</t>
  </si>
  <si>
    <t>PM201N</t>
  </si>
  <si>
    <t>Target Date</t>
  </si>
  <si>
    <t>10-02-2020 to 15-02-202</t>
  </si>
  <si>
    <t>CHECK MDG</t>
  </si>
  <si>
    <t>SKIP</t>
  </si>
  <si>
    <t>PT0754 NA</t>
  </si>
  <si>
    <t>Shade issue</t>
  </si>
  <si>
    <t xml:space="preserve">skip </t>
  </si>
  <si>
    <t>RP4689, FC0832 SHORT</t>
  </si>
  <si>
    <t>Date of completion</t>
  </si>
  <si>
    <t>17-02-2020 to 20-02-202</t>
  </si>
  <si>
    <t>3 BATCH CARD</t>
  </si>
  <si>
    <t>2800 kg BCT , RE3523 short</t>
  </si>
  <si>
    <t>Prepone due to RM issue</t>
  </si>
  <si>
    <t>PQ0C00600400</t>
  </si>
  <si>
    <t>Asked to Remove from plan by Prabhakar</t>
  </si>
  <si>
    <t>MTO/MTS</t>
  </si>
  <si>
    <t>24-02-2020 to 29-02-202</t>
  </si>
  <si>
    <t>FTSU shade issue</t>
  </si>
  <si>
    <t>Class</t>
  </si>
  <si>
    <t>02-03-2020 to 07-03-2020</t>
  </si>
  <si>
    <t>Base for J2000N</t>
  </si>
  <si>
    <t>INSERTION</t>
  </si>
  <si>
    <t>Guava first trial RM SHORT</t>
  </si>
  <si>
    <t>INSERTION due to complaint</t>
  </si>
  <si>
    <t>Addition due to stock out</t>
  </si>
  <si>
    <t>NO PANEL/ Not active in Q0CP</t>
  </si>
  <si>
    <t>NO RM RP3412, KC3271</t>
  </si>
  <si>
    <t>2 ton rejected</t>
  </si>
  <si>
    <t>BOM location issue</t>
  </si>
  <si>
    <t>New addition</t>
  </si>
  <si>
    <t>skip due to RM</t>
  </si>
  <si>
    <t>RP4844 SHORT</t>
  </si>
  <si>
    <t>NEW BATCH</t>
  </si>
  <si>
    <t>16-03-2020 to 22-03-2020</t>
  </si>
  <si>
    <t>only 4.8 MT due to FB0878 Short</t>
  </si>
  <si>
    <t>MDG issue</t>
  </si>
  <si>
    <t>Pending from previous week</t>
  </si>
  <si>
    <t>1000 kg ready</t>
  </si>
  <si>
    <t>23-03-2020 to 29-03-2020</t>
  </si>
  <si>
    <t>PQ0C01301000 , PT0754</t>
  </si>
  <si>
    <t>PQ0C01301400</t>
  </si>
  <si>
    <t>PQ0C01301100</t>
  </si>
  <si>
    <t>PQ0C01301700</t>
  </si>
  <si>
    <t>PQ0C01301200</t>
  </si>
  <si>
    <t>PQ0C01301800</t>
  </si>
  <si>
    <t>PQ0C01301900</t>
  </si>
  <si>
    <t>PQ0C01302100</t>
  </si>
  <si>
    <t>PQ0C01302200</t>
  </si>
  <si>
    <t>KC5613   GRN PENDING</t>
  </si>
  <si>
    <t>PQ0C01303600</t>
  </si>
  <si>
    <t>FB0878, FC0966, FB0921, RP6954</t>
  </si>
  <si>
    <t>re1626</t>
  </si>
  <si>
    <t>stock available</t>
  </si>
  <si>
    <t>Volume</t>
  </si>
  <si>
    <t>25-05-2020 to 30-05-2020</t>
  </si>
  <si>
    <t xml:space="preserve">Rejected </t>
  </si>
  <si>
    <t>01-06-2020 to 06-06-2020</t>
  </si>
  <si>
    <t>08-06-2020 to 13-06-2020</t>
  </si>
  <si>
    <t>No STD panel so batch skipped</t>
  </si>
  <si>
    <t>Master Data issue &amp; NO STD</t>
  </si>
  <si>
    <t>15-06-2020 to 20-06-2020</t>
  </si>
  <si>
    <t>FTSU- Completed</t>
  </si>
  <si>
    <t>Batch Skipped due to no STD panel</t>
  </si>
  <si>
    <t>Week 26</t>
  </si>
  <si>
    <t>22-06-2020 to 27-06-2020</t>
  </si>
  <si>
    <t>Removed by Ujala</t>
  </si>
  <si>
    <t>STD panel NA</t>
  </si>
  <si>
    <t>MZ2179 NA</t>
  </si>
  <si>
    <t>Hold due to Shade issue</t>
  </si>
  <si>
    <t>Only 800 kg, pigment short</t>
  </si>
  <si>
    <t>BCT- Pigment short</t>
  </si>
  <si>
    <t>MW415C- MN001N</t>
  </si>
  <si>
    <t>Bonding - LANGSAT</t>
  </si>
  <si>
    <t>Planned in Banagalore</t>
  </si>
  <si>
    <t>Bonding - LANGSAT- MDG issue</t>
  </si>
  <si>
    <t>Week 27</t>
  </si>
  <si>
    <t>29-06-2020 to 04-07-2020</t>
  </si>
  <si>
    <t>BCT - 200 kg RM short</t>
  </si>
  <si>
    <t>Addition - NO RM RP4844</t>
  </si>
  <si>
    <t>JP219N</t>
  </si>
  <si>
    <t>BCT- Addition</t>
  </si>
  <si>
    <t>pending</t>
  </si>
  <si>
    <t>Week 28</t>
  </si>
  <si>
    <t>06-07-2020 to 12-07-2020</t>
  </si>
  <si>
    <t>Base completed- LANGSAT</t>
  </si>
  <si>
    <t>First time in Thane- Master Data Issue</t>
  </si>
  <si>
    <t>YC1511 short</t>
  </si>
  <si>
    <t xml:space="preserve">FTSU Bonding Base </t>
  </si>
  <si>
    <t>EN1136 short</t>
  </si>
  <si>
    <t xml:space="preserve">BCT- FTSU Bonding Base </t>
  </si>
  <si>
    <t>KH0148 Short</t>
  </si>
  <si>
    <t xml:space="preserve">PANEL &amp; MDG &amp; SEFI </t>
  </si>
  <si>
    <t>RP8172 short</t>
  </si>
  <si>
    <t>ONLY 10 MT</t>
  </si>
  <si>
    <t>Last week charged Premix</t>
  </si>
  <si>
    <t>Week 29</t>
  </si>
  <si>
    <t>13-07-2020 to 18-07-2020</t>
  </si>
  <si>
    <t>1000 kg completed</t>
  </si>
  <si>
    <t>BCT - GUAVA TRIAL</t>
  </si>
  <si>
    <t>Week 30</t>
  </si>
  <si>
    <t>13-07-2020 to 30-07-2020</t>
  </si>
  <si>
    <t>Skip due to no STD panel</t>
  </si>
  <si>
    <t>1000 KG ONLY - Formulation error</t>
  </si>
  <si>
    <t>Shifted to next week</t>
  </si>
  <si>
    <t>Week 31</t>
  </si>
  <si>
    <t>27-07-2020 to 01-08-2020</t>
  </si>
  <si>
    <t>MDG issue- Code not active</t>
  </si>
  <si>
    <t>Rejected In line</t>
  </si>
  <si>
    <t>Will continue the plan in next week</t>
  </si>
  <si>
    <t>Colour Coding</t>
  </si>
  <si>
    <t>Added from top 15 list- RM Short- RP4964</t>
  </si>
  <si>
    <t>Planned in Bangalore</t>
  </si>
  <si>
    <t>Producing IN Bangalore</t>
  </si>
  <si>
    <t>Skipped- Refer Remarks column for more info</t>
  </si>
  <si>
    <t>Base powder for Bonding</t>
  </si>
  <si>
    <t>Top 15 list item</t>
  </si>
  <si>
    <t>3-08-2020 to 08-08-2020</t>
  </si>
  <si>
    <t>Top 15- NO RM RP4964</t>
  </si>
  <si>
    <t>Completed- Only Base</t>
  </si>
  <si>
    <t>Completed- Guava</t>
  </si>
  <si>
    <t xml:space="preserve">Insertion in week plan </t>
  </si>
  <si>
    <t>8 TH - 23:00</t>
  </si>
  <si>
    <t>Resequneced- BCT Skipped</t>
  </si>
  <si>
    <t>SM202N</t>
  </si>
  <si>
    <t>Top 15 - Order Cancelled for code change</t>
  </si>
  <si>
    <t>Jayanta Asked to plan in Blr- Product getting stabilized in BLr</t>
  </si>
  <si>
    <t>Week 32</t>
  </si>
  <si>
    <t>10-08-2020 to 15-08-2020</t>
  </si>
  <si>
    <t>RP4964 short</t>
  </si>
  <si>
    <t>Produced in Bangalore</t>
  </si>
  <si>
    <t>No RM - RP4964, RP8210</t>
  </si>
  <si>
    <t>Resequneced- BCT Skipped RP4964</t>
  </si>
  <si>
    <t>Week 34</t>
  </si>
  <si>
    <t>17-08-2020 to 22-08-2020</t>
  </si>
  <si>
    <t>completed- Base</t>
  </si>
  <si>
    <t xml:space="preserve">AN009N </t>
  </si>
  <si>
    <t>RP8210</t>
  </si>
  <si>
    <t>Week 35</t>
  </si>
  <si>
    <t>24-08-2020 to 30-08-2020</t>
  </si>
  <si>
    <t>RP6751, YY0410 not Available</t>
  </si>
  <si>
    <t>MDG NOT clear on time so  skipped</t>
  </si>
  <si>
    <t>MDG NOT clear on time, NO STD panel</t>
  </si>
  <si>
    <t>Rejected Due to Contamination</t>
  </si>
  <si>
    <t>YY0137 NOT Available</t>
  </si>
  <si>
    <t>MDG NOT clear, NO Pigment - YC1582</t>
  </si>
  <si>
    <t>Week 36</t>
  </si>
  <si>
    <t>31-08-2020 to 04-09-2020</t>
  </si>
  <si>
    <t>RE3523SHORT</t>
  </si>
  <si>
    <t>Order Cancelled</t>
  </si>
  <si>
    <t>RP8210 SHORT</t>
  </si>
  <si>
    <t>Week 37</t>
  </si>
  <si>
    <t>07-09-2020 to 13-09-2020</t>
  </si>
  <si>
    <t>REJECTED Due to Gloss</t>
  </si>
  <si>
    <t>RP4964 Short</t>
  </si>
  <si>
    <t>FX0967 short</t>
  </si>
  <si>
    <t>Resequenced- Completed</t>
  </si>
  <si>
    <t>First time scale up</t>
  </si>
  <si>
    <t>Week 38</t>
  </si>
  <si>
    <t>FTSU ?</t>
  </si>
  <si>
    <t>14-09-2020 to 20-09-2020</t>
  </si>
  <si>
    <t>BASE- Bonding Base-Skipped</t>
  </si>
  <si>
    <t>Completed - 2.4 MT RM short</t>
  </si>
  <si>
    <t>JN170N</t>
  </si>
  <si>
    <t>SL</t>
  </si>
  <si>
    <t>Ask to remove</t>
  </si>
  <si>
    <t>No SEFI release</t>
  </si>
  <si>
    <t>NO RM Batch skipped</t>
  </si>
  <si>
    <t>Base- Only base</t>
  </si>
  <si>
    <t>BCT -KW0539 Short</t>
  </si>
  <si>
    <t>SA020N</t>
  </si>
  <si>
    <t>Ask to Remove from plan</t>
  </si>
  <si>
    <t>Only 5.6 MT</t>
  </si>
  <si>
    <t>Missed in week</t>
  </si>
  <si>
    <t xml:space="preserve">Completed -  Langsat Base </t>
  </si>
  <si>
    <t>Week 39</t>
  </si>
  <si>
    <t>Skipped as per Prabhakar Mail</t>
  </si>
  <si>
    <t>To be plan in BLR</t>
  </si>
  <si>
    <t>Re-plan Completed</t>
  </si>
  <si>
    <t>Not Active in Q0CP</t>
  </si>
  <si>
    <t>Pending in week</t>
  </si>
  <si>
    <t>skipped due to sequence issue</t>
  </si>
  <si>
    <t>Week 40</t>
  </si>
  <si>
    <t>28-09-2020 to 03-10-2020</t>
  </si>
  <si>
    <t>Completed RM short only 3MT</t>
  </si>
  <si>
    <t>FTSU Batch</t>
  </si>
  <si>
    <t>Completed- E2100N bonding</t>
  </si>
  <si>
    <t xml:space="preserve">Completed - Rejected </t>
  </si>
  <si>
    <t>Completed- Base for J2000N</t>
  </si>
  <si>
    <t>Wrong plan</t>
  </si>
  <si>
    <t>Week 41</t>
  </si>
  <si>
    <t>05-10-2020 to 10-10-2020</t>
  </si>
  <si>
    <t>plan changed due to addition of JN098N</t>
  </si>
  <si>
    <t>1400 only</t>
  </si>
  <si>
    <t>Week 42</t>
  </si>
  <si>
    <t>12-10-2020 to 17-10-2020</t>
  </si>
  <si>
    <t>Completed - Only 6 MT</t>
  </si>
  <si>
    <t>SEFI Not Released</t>
  </si>
  <si>
    <t xml:space="preserve">Completed  </t>
  </si>
  <si>
    <t>Completed - Base only</t>
  </si>
  <si>
    <t>Cancelled</t>
  </si>
  <si>
    <t>Completed- Addition for EN010N plan</t>
  </si>
  <si>
    <t>Completed- only 4 T due to Formulation error</t>
  </si>
  <si>
    <t>Product code not active</t>
  </si>
  <si>
    <t>Week 43</t>
  </si>
  <si>
    <t>19-10-2020 to 24-10-2020</t>
  </si>
  <si>
    <t>Guava Project Batch - Skipped</t>
  </si>
  <si>
    <t>Guava Project Batch - Completed</t>
  </si>
  <si>
    <t>Shade Issue</t>
  </si>
  <si>
    <t>20th Oct</t>
  </si>
  <si>
    <t>22nd Oct</t>
  </si>
  <si>
    <t>21st Oct</t>
  </si>
  <si>
    <t>Rejected in line</t>
  </si>
  <si>
    <t>23rd Oct</t>
  </si>
  <si>
    <t>24th Oct</t>
  </si>
  <si>
    <t>26th Oct</t>
  </si>
  <si>
    <t xml:space="preserve">Top Critical </t>
  </si>
  <si>
    <t>Base Completed</t>
  </si>
  <si>
    <t xml:space="preserve">MN280N </t>
  </si>
  <si>
    <t>6.4 ONLY Completed</t>
  </si>
  <si>
    <t>SP287N</t>
  </si>
  <si>
    <t>No RM RP3412.Skipped</t>
  </si>
  <si>
    <t>NO RM Removed from plan</t>
  </si>
  <si>
    <t xml:space="preserve">JN303N </t>
  </si>
  <si>
    <t>FC1300 Not available</t>
  </si>
  <si>
    <t>N STD panel</t>
  </si>
  <si>
    <t>6th Nov</t>
  </si>
  <si>
    <t>7th Nov</t>
  </si>
  <si>
    <t>YY0170 Short
Completed only 14 MT</t>
  </si>
  <si>
    <t xml:space="preserve">NO RM </t>
  </si>
  <si>
    <t>JP193N</t>
  </si>
  <si>
    <t>ASKED TO PLAN IN BLR</t>
  </si>
  <si>
    <t>SM135N</t>
  </si>
  <si>
    <t>MDG not active</t>
  </si>
  <si>
    <t>9th</t>
  </si>
  <si>
    <t>10th</t>
  </si>
  <si>
    <t>11th</t>
  </si>
  <si>
    <t>12th</t>
  </si>
  <si>
    <t>13th</t>
  </si>
  <si>
    <t>Hold Due to contamination</t>
  </si>
  <si>
    <t>15MT completed. No RM for 5MT</t>
  </si>
  <si>
    <t>Missed. Taken in next week</t>
  </si>
  <si>
    <t xml:space="preserve">FTSU  </t>
  </si>
  <si>
    <t>3.2MT completed</t>
  </si>
  <si>
    <t>Missed in Week</t>
  </si>
  <si>
    <t>8.4 MT Completed</t>
  </si>
  <si>
    <t>5 MT Completed</t>
  </si>
  <si>
    <t>NO RM RE6666</t>
  </si>
  <si>
    <t>Added due to AN003N RM short</t>
  </si>
  <si>
    <t xml:space="preserve">Completed, only 1400 kg </t>
  </si>
  <si>
    <t>Only 1.2 MT , Completed</t>
  </si>
  <si>
    <t>BCT- Re-sequence</t>
  </si>
  <si>
    <t>Only 1000 kg completed</t>
  </si>
  <si>
    <t xml:space="preserve">Completed </t>
  </si>
  <si>
    <t>Only 3.6 MT. Rejected in line</t>
  </si>
  <si>
    <t>Removed Due to Complaint</t>
  </si>
  <si>
    <t xml:space="preserve">Re-Seqeunce </t>
  </si>
  <si>
    <t xml:space="preserve">Resieving </t>
  </si>
  <si>
    <t xml:space="preserve">Y2226N </t>
  </si>
  <si>
    <t>Wip- 7 MT Completed</t>
  </si>
  <si>
    <t>Pending From previous Week Completed</t>
  </si>
  <si>
    <t>Completed  only 2 MT</t>
  </si>
  <si>
    <t xml:space="preserve">Completed - Only for Base </t>
  </si>
  <si>
    <t xml:space="preserve">Pending  </t>
  </si>
  <si>
    <t>NO STD panel</t>
  </si>
  <si>
    <t>fp</t>
  </si>
  <si>
    <t>Completed, only 9 MT RP4968 Short</t>
  </si>
  <si>
    <t>YM116N</t>
  </si>
  <si>
    <t>BCT- Bonding Completed</t>
  </si>
  <si>
    <t>Completed- Old Batch</t>
  </si>
  <si>
    <t>2 comp BCT</t>
  </si>
  <si>
    <t>Completed - Pending from Previous week</t>
  </si>
  <si>
    <t xml:space="preserve">Completed   </t>
  </si>
  <si>
    <t>Pending. Moved to next week</t>
  </si>
  <si>
    <t>Planned in BLR</t>
  </si>
  <si>
    <t>P01</t>
  </si>
  <si>
    <t>Pending batch from last wk. Completed</t>
  </si>
  <si>
    <t>8.4MT BCT</t>
  </si>
  <si>
    <t>Planned</t>
  </si>
  <si>
    <t>Langsat - BCT</t>
  </si>
  <si>
    <t>P2</t>
  </si>
  <si>
    <t>15MT planned</t>
  </si>
  <si>
    <t>10 MT Planned</t>
  </si>
  <si>
    <t>JWA49N</t>
  </si>
  <si>
    <t>BLR</t>
  </si>
  <si>
    <t>Pending moved to next week</t>
  </si>
  <si>
    <t>Pending from last week. Completed</t>
  </si>
  <si>
    <t>Removed due to JN195N priority</t>
  </si>
  <si>
    <t>Pending from last week. Wip</t>
  </si>
  <si>
    <t xml:space="preserve">Completed Addition Bonding </t>
  </si>
  <si>
    <t xml:space="preserve">2.2MT Completed Addition </t>
  </si>
  <si>
    <t>Bonding Wip</t>
  </si>
  <si>
    <t>Completed.</t>
  </si>
  <si>
    <t>Pending. taken in next week</t>
  </si>
  <si>
    <t>Pending.compleetd in next week</t>
  </si>
  <si>
    <t xml:space="preserve">Next week </t>
  </si>
  <si>
    <t>Taen in next week.Addition. BCT</t>
  </si>
  <si>
    <t>Taken in next week. BCT</t>
  </si>
  <si>
    <t>Addition. Completed</t>
  </si>
  <si>
    <t>Comleted</t>
  </si>
  <si>
    <t>COmplaint. Put on hold.BCT</t>
  </si>
  <si>
    <t>Completed. Slob consumption</t>
  </si>
  <si>
    <t>BCT WIP</t>
  </si>
  <si>
    <t>RM Avail</t>
  </si>
  <si>
    <t>BCT. Addition</t>
  </si>
  <si>
    <t>BCT. For Cleaning</t>
  </si>
  <si>
    <t xml:space="preserve"> Completed Last week pending</t>
  </si>
  <si>
    <t>Completed Last week pending</t>
  </si>
  <si>
    <t>Completed.Bonding base</t>
  </si>
  <si>
    <t>Pending - Taken in next week.BCT</t>
  </si>
  <si>
    <t>EY1037</t>
  </si>
  <si>
    <t>PX1726</t>
  </si>
  <si>
    <t>EY1037 NA - skipped</t>
  </si>
  <si>
    <t>Pending - Taken in next week. BCT</t>
  </si>
  <si>
    <t>Pending - Taken in next week</t>
  </si>
  <si>
    <t>KH5963</t>
  </si>
  <si>
    <t>Pending-Taken in next week.Cooispi (1.5MT)</t>
  </si>
  <si>
    <t>Pending-Taken in next week. Cooispi</t>
  </si>
  <si>
    <t>Pending from last week Completed</t>
  </si>
  <si>
    <t>Coompleted (0.67MT)</t>
  </si>
  <si>
    <t>BCT. Taken in next week</t>
  </si>
  <si>
    <t>Completed. For Cleaning</t>
  </si>
  <si>
    <t>No STD Panel</t>
  </si>
  <si>
    <t>Slob in kg</t>
  </si>
  <si>
    <t>Slob</t>
  </si>
  <si>
    <t>Pending taken in next week</t>
  </si>
  <si>
    <t>Pending from last week. Competed</t>
  </si>
  <si>
    <t>Completed only 3.6MT</t>
  </si>
  <si>
    <t>cooispi</t>
  </si>
  <si>
    <t>YM116N - 4.6MT Completed</t>
  </si>
  <si>
    <t>BCT Addition. No STD panel</t>
  </si>
  <si>
    <t>YB0202</t>
  </si>
  <si>
    <t>Skipped due pigment NA</t>
  </si>
  <si>
    <t>Skipped due to sequence issue BCT</t>
  </si>
  <si>
    <t>EP428N</t>
  </si>
  <si>
    <t>Asked not to take batch in THN</t>
  </si>
  <si>
    <t>RP6443 shipment delayed</t>
  </si>
  <si>
    <t>Made in BLR</t>
  </si>
  <si>
    <t>24MT BCT</t>
  </si>
  <si>
    <t xml:space="preserve"> Addition. Replanned. Completed</t>
  </si>
  <si>
    <t>Taken in BLR</t>
  </si>
  <si>
    <t>Bonding Base. Completed</t>
  </si>
  <si>
    <t xml:space="preserve">completed Langsat. Bonding Base </t>
  </si>
  <si>
    <t>MC155N</t>
  </si>
  <si>
    <t>Order cancelled</t>
  </si>
  <si>
    <t>Completed Added for Cleaning</t>
  </si>
  <si>
    <t>Pending - Moved to next week</t>
  </si>
  <si>
    <t>Addition. Pending - Moved to next week</t>
  </si>
  <si>
    <t>6MT Pending - Moved to next week</t>
  </si>
  <si>
    <t>Addition Pending - Moved to next week</t>
  </si>
  <si>
    <t>Addition - Pending - Moved to next week</t>
  </si>
  <si>
    <t>Pending from last week . Completed</t>
  </si>
  <si>
    <t>Code not Active</t>
  </si>
  <si>
    <t>Skipped - No Panel</t>
  </si>
  <si>
    <t>Produced in BLR</t>
  </si>
  <si>
    <t>Replanned. Completed</t>
  </si>
  <si>
    <t>For cleaning. Completed</t>
  </si>
  <si>
    <t>YG1454</t>
  </si>
  <si>
    <t>RM NA - YG1454</t>
  </si>
  <si>
    <t xml:space="preserve">Skipped - No RM </t>
  </si>
  <si>
    <t>jp005</t>
  </si>
  <si>
    <t>Code not active</t>
  </si>
  <si>
    <t>Skipped Due to plan change</t>
  </si>
  <si>
    <t>No RM - FB1890</t>
  </si>
  <si>
    <t>Bonding base. Completed</t>
  </si>
  <si>
    <t>NO RM- RP3412</t>
  </si>
  <si>
    <t>No RM - RP2423</t>
  </si>
  <si>
    <t>Pending. BCT</t>
  </si>
  <si>
    <t>Completed. Trial for Gloss</t>
  </si>
  <si>
    <t>18MT WIP</t>
  </si>
  <si>
    <t>Addition. BCT</t>
  </si>
  <si>
    <t>9MT pending. Addition</t>
  </si>
  <si>
    <t>Reduced customer requirement - Covid</t>
  </si>
  <si>
    <t>To be planned in BLR</t>
  </si>
  <si>
    <t>3.7MT Completed</t>
  </si>
  <si>
    <t>Critical formulation. Completed</t>
  </si>
  <si>
    <t xml:space="preserve">RM shortage - FC0966 </t>
  </si>
  <si>
    <t>Asked to skip by demand</t>
  </si>
  <si>
    <t>Formulation under revision</t>
  </si>
  <si>
    <t>YP301N</t>
  </si>
  <si>
    <t>MDG not active. Addition</t>
  </si>
  <si>
    <t>Replanned. BCT</t>
  </si>
  <si>
    <t>For cleaning. WIP</t>
  </si>
  <si>
    <t>rejected</t>
  </si>
  <si>
    <t>EQ023N</t>
  </si>
  <si>
    <t>Addition. Made in BLR.</t>
  </si>
  <si>
    <t>Langsat. RM RP6443</t>
  </si>
  <si>
    <t>Skipped. Sequencing Issue</t>
  </si>
  <si>
    <t>Non moving SKU. Order to be deleted</t>
  </si>
  <si>
    <t>Pending from last week.Completed</t>
  </si>
  <si>
    <t>Skipped - FC0966 shortage</t>
  </si>
  <si>
    <t>Completed, ONLY 720 KG approved</t>
  </si>
  <si>
    <t>Skipped – MDG pending</t>
  </si>
  <si>
    <t>Completed. For cleaning</t>
  </si>
  <si>
    <t>Addition Skipped - FC0966 shortage</t>
  </si>
  <si>
    <t xml:space="preserve"> Skipped - oreder cancelled</t>
  </si>
  <si>
    <t>Pending BCT</t>
  </si>
  <si>
    <t>2.4MT Completed. RP1326 shortage</t>
  </si>
  <si>
    <t>Pending  WIP</t>
  </si>
  <si>
    <t>Pending  BCT</t>
  </si>
  <si>
    <t>Completed Planned for JP410N</t>
  </si>
  <si>
    <t>Pending. Langsat</t>
  </si>
  <si>
    <t>NL2021N</t>
  </si>
  <si>
    <t>completed For cleaning</t>
  </si>
  <si>
    <t>Gloss issue. Waiting for customer approval</t>
  </si>
  <si>
    <t>Skipped No requirement</t>
  </si>
  <si>
    <t>Price negotiation</t>
  </si>
  <si>
    <t>Last week. Completed</t>
  </si>
  <si>
    <t>Langsat. Completed</t>
  </si>
  <si>
    <t>Completed Bonding base</t>
  </si>
  <si>
    <t>Trail batch. Completed</t>
  </si>
  <si>
    <t xml:space="preserve"> Addition. Gloss issue</t>
  </si>
  <si>
    <t xml:space="preserve">Completed Customer complaint </t>
  </si>
  <si>
    <t>Rejected 300kg</t>
  </si>
  <si>
    <t>Completed Due to complaint</t>
  </si>
  <si>
    <t>Completed Addition Due to Complaint</t>
  </si>
  <si>
    <t>Asked not to produce</t>
  </si>
  <si>
    <t>for cleaning. Completed</t>
  </si>
  <si>
    <t>Bonding base Completed</t>
  </si>
  <si>
    <t>RM shortage RP3412</t>
  </si>
  <si>
    <t xml:space="preserve"> BCT. Made in BLR</t>
  </si>
  <si>
    <t>Completed with RP0839</t>
  </si>
  <si>
    <t xml:space="preserve">Pending </t>
  </si>
  <si>
    <t>Only 800kg completed due to YR1145 shortage</t>
  </si>
  <si>
    <t>Completed 4392965</t>
  </si>
  <si>
    <t>RP1326</t>
  </si>
  <si>
    <t>For cleaning. Rejected</t>
  </si>
  <si>
    <t>Open top to btm</t>
  </si>
  <si>
    <t>Delete</t>
  </si>
  <si>
    <t>DA season product</t>
  </si>
  <si>
    <t>Delete - low CM</t>
  </si>
  <si>
    <t>Low CM - ZC status</t>
  </si>
  <si>
    <t>Trial batch using pure polyester. BCT</t>
  </si>
  <si>
    <t>RP2821</t>
  </si>
  <si>
    <t>ZC status BCT</t>
  </si>
  <si>
    <t>JN098N repacking. Completed</t>
  </si>
  <si>
    <t>Replanned. Rejected</t>
  </si>
  <si>
    <t>RM avail</t>
  </si>
  <si>
    <t>Addition. Completed. Bonding base</t>
  </si>
  <si>
    <t>WEEK 27</t>
  </si>
  <si>
    <t>Completed. For West requirement</t>
  </si>
  <si>
    <t>PQ0C12604100</t>
  </si>
  <si>
    <t>PQ0C12601900</t>
  </si>
  <si>
    <t>Skipped for JN107N urgency</t>
  </si>
  <si>
    <t>PX1217 - 0102</t>
  </si>
  <si>
    <t>GY100N</t>
  </si>
  <si>
    <t>PQ0C12609400</t>
  </si>
  <si>
    <t>GY101N</t>
  </si>
  <si>
    <t>2.4MT Completed</t>
  </si>
  <si>
    <t>For cleaning completed</t>
  </si>
  <si>
    <t>Completed, FB0921 replace with FB6040</t>
  </si>
  <si>
    <t>PQ0C12808100</t>
  </si>
  <si>
    <t>Skipped for EM008N urgency</t>
  </si>
  <si>
    <t>PP Trail. Completed</t>
  </si>
  <si>
    <t>BCT. Rejected</t>
  </si>
  <si>
    <t>PQ0C13001100</t>
  </si>
  <si>
    <t>18MT BCT</t>
  </si>
  <si>
    <t>12MT Completed. Shortage produced, RM issue KW5047</t>
  </si>
  <si>
    <t>Peplanned. Rejected</t>
  </si>
  <si>
    <t>Skipped for EN009N</t>
  </si>
  <si>
    <t>Replanned due to rejection. Completed</t>
  </si>
  <si>
    <t>PQ0C13005300</t>
  </si>
  <si>
    <t>Skipped for JN104N</t>
  </si>
  <si>
    <t>PQ0C13003300</t>
  </si>
  <si>
    <t>PQ0C13008800</t>
  </si>
  <si>
    <t>Rejection available</t>
  </si>
  <si>
    <t>PQ0C13009000</t>
  </si>
  <si>
    <t>Completed. Plan changed for JN130N urgency</t>
  </si>
  <si>
    <t>Not approved Batch Hold - Crater</t>
  </si>
  <si>
    <t>JN130N. Completed</t>
  </si>
  <si>
    <t>Bonding Base. Completed. FINI pending</t>
  </si>
  <si>
    <t>PQ0C13109200</t>
  </si>
  <si>
    <t>PX0480</t>
  </si>
  <si>
    <t>Skipped. Made in BLR</t>
  </si>
  <si>
    <t>Skipped - RM issue RP0621</t>
  </si>
  <si>
    <t>Completed. Trial batch</t>
  </si>
  <si>
    <t>PQ0C13308800</t>
  </si>
  <si>
    <t>To be repacked as JN130N. Completed</t>
  </si>
  <si>
    <t>RP6122 - MSPT</t>
  </si>
  <si>
    <t>Made in BLR. BCT</t>
  </si>
  <si>
    <t>3.6 MT Completed</t>
  </si>
  <si>
    <t>HZC04N</t>
  </si>
  <si>
    <t>RM issue RE3383</t>
  </si>
  <si>
    <t>To be made in BLR</t>
  </si>
  <si>
    <t>Addition. Sequence available Completed</t>
  </si>
  <si>
    <t>YA100N</t>
  </si>
  <si>
    <t>Langsat. Base for YW100C. Completed</t>
  </si>
  <si>
    <t>Skipped</t>
  </si>
  <si>
    <t>Blending Base</t>
  </si>
  <si>
    <t>23.4MT BCT. RP4959, FB6040</t>
  </si>
  <si>
    <t>RM issue - RE3383</t>
  </si>
  <si>
    <t>RM issue - RP0621</t>
  </si>
  <si>
    <t>Addition. Sequence available. Completed</t>
  </si>
  <si>
    <t>Completed. Trial Batch</t>
  </si>
  <si>
    <t>Blending base. Pending</t>
  </si>
  <si>
    <t>Skipped. Base panel not available</t>
  </si>
  <si>
    <t>Blending base. Pending from last week. Completed</t>
  </si>
  <si>
    <t>KX4602 posting pending</t>
  </si>
  <si>
    <t>Addition. Slob consumption. Completed</t>
  </si>
  <si>
    <t>Completed- Cleaning</t>
  </si>
  <si>
    <t>Skipped price issue</t>
  </si>
  <si>
    <t>Skipped. Low CM</t>
  </si>
  <si>
    <t>BCT. Skipped. No sequence</t>
  </si>
  <si>
    <t>Skipped - RC4289</t>
  </si>
  <si>
    <t>PQ0C13812100</t>
  </si>
  <si>
    <t>Completed. KX4602</t>
  </si>
  <si>
    <t xml:space="preserve">HJ701I </t>
  </si>
  <si>
    <t>FTSU. New formulation</t>
  </si>
  <si>
    <t>Replanned. 1.8MT Completed</t>
  </si>
  <si>
    <t>Blending Base. Completed</t>
  </si>
  <si>
    <t>To consume MPE22N. Completed</t>
  </si>
  <si>
    <t>389 Panel</t>
  </si>
  <si>
    <t>EP</t>
  </si>
  <si>
    <t>Completed Base</t>
  </si>
  <si>
    <t>PQ0C14114200</t>
  </si>
  <si>
    <t>BCT MSPT</t>
  </si>
  <si>
    <t>Langsat Base. Completed</t>
  </si>
  <si>
    <t>Y2227N</t>
  </si>
  <si>
    <t>RTS product. Bonding base Completed</t>
  </si>
  <si>
    <t>PQ0C14219200</t>
  </si>
  <si>
    <t>MSPT BCT 5.4 MT</t>
  </si>
  <si>
    <t>RP4968, KH6294</t>
  </si>
  <si>
    <t>Asked to remove</t>
  </si>
  <si>
    <t>Skipped - RM issue due to stacker breakdown</t>
  </si>
  <si>
    <t>PX0784</t>
  </si>
  <si>
    <t>GL101N</t>
  </si>
  <si>
    <t>GW105CD. Langsat Base. BCT</t>
  </si>
  <si>
    <t>GA101N</t>
  </si>
  <si>
    <t>NN001N</t>
  </si>
  <si>
    <t>black base</t>
  </si>
  <si>
    <t>Stone effect Completed</t>
  </si>
  <si>
    <t>Blending Base - Removed</t>
  </si>
  <si>
    <t>YD301N</t>
  </si>
  <si>
    <t>Ivory Base</t>
  </si>
  <si>
    <t>Completed For cleaning</t>
  </si>
  <si>
    <t>Blending Base Completed</t>
  </si>
  <si>
    <t>YM318N</t>
  </si>
  <si>
    <t>Brown Base</t>
  </si>
  <si>
    <t>Rejected due to Shade</t>
  </si>
  <si>
    <t>PQ0C14602200</t>
  </si>
  <si>
    <t>Skipped RP4852</t>
  </si>
  <si>
    <t>Material not costed</t>
  </si>
  <si>
    <t>Rejected. Blending Base</t>
  </si>
  <si>
    <t>Grey Base. GW105CD</t>
  </si>
  <si>
    <t>Remove. Completed. Langsat Base</t>
  </si>
  <si>
    <t>White Base. GW015CD</t>
  </si>
  <si>
    <t>Completed. Langsat Base</t>
  </si>
  <si>
    <t>RC1260 10 kg shortage</t>
  </si>
  <si>
    <t>Langsat Base. RC1260 shortage</t>
  </si>
  <si>
    <t>PX0259</t>
  </si>
  <si>
    <t>Blending Base WIP</t>
  </si>
  <si>
    <t>Addition. 3MT BCT</t>
  </si>
  <si>
    <t>Bonding Base Completed</t>
  </si>
  <si>
    <t>PX1217</t>
  </si>
  <si>
    <t>KS3504</t>
  </si>
  <si>
    <t>KS8515</t>
  </si>
  <si>
    <t>Addition. Pending</t>
  </si>
  <si>
    <t>S2204N</t>
  </si>
  <si>
    <t>Order Cancelled. Bonding</t>
  </si>
  <si>
    <t>New Formulation. Completed</t>
  </si>
  <si>
    <t>Bonding Product Completed</t>
  </si>
  <si>
    <t>0.8MT Completed. RM issue FG0113</t>
  </si>
  <si>
    <t>Skipped. RM issue RP4852</t>
  </si>
  <si>
    <t>S2201N</t>
  </si>
  <si>
    <t>Skipped. No sequence</t>
  </si>
  <si>
    <t>Enough stock</t>
  </si>
  <si>
    <t>Skipped. RM issue FG0113</t>
  </si>
  <si>
    <t>0.4 KG Completed. RM issue</t>
  </si>
  <si>
    <t>No sequence</t>
  </si>
  <si>
    <t>No base panel</t>
  </si>
  <si>
    <t>MDG pending</t>
  </si>
  <si>
    <t>Trial batch. Completed</t>
  </si>
  <si>
    <t>Rejected for Shade</t>
  </si>
  <si>
    <t>RP4852</t>
  </si>
  <si>
    <t>increase</t>
  </si>
  <si>
    <t>Completed 16MT</t>
  </si>
  <si>
    <t>Pending. Next Week</t>
  </si>
  <si>
    <t>Base WIP</t>
  </si>
  <si>
    <t>Critical to quality. BCT</t>
  </si>
  <si>
    <t>FX0967</t>
  </si>
  <si>
    <t xml:space="preserve">Wip. Pending </t>
  </si>
  <si>
    <t/>
  </si>
  <si>
    <t>Addition.Completed</t>
  </si>
  <si>
    <t xml:space="preserve">Addition. Completed </t>
  </si>
  <si>
    <t>GM100N</t>
  </si>
  <si>
    <t>SKipped. No RM - RC1260</t>
  </si>
  <si>
    <t>No order</t>
  </si>
  <si>
    <t>Week 51</t>
  </si>
  <si>
    <t>J2201N</t>
  </si>
  <si>
    <t>BCT MSPT. PB0622</t>
  </si>
  <si>
    <t>MSPT BCT. PB0622</t>
  </si>
  <si>
    <t>19.2 MT BCT</t>
  </si>
  <si>
    <t>9.2MT BCT</t>
  </si>
  <si>
    <t>Skipped. Customer Complaint</t>
  </si>
  <si>
    <t>Bonding Base. BCT</t>
  </si>
  <si>
    <t>Blending base. BCT</t>
  </si>
  <si>
    <t>Addition. MSPT BCT</t>
  </si>
  <si>
    <t>Addition. BCT. Trail batch</t>
  </si>
  <si>
    <t>RM issue EN1048</t>
  </si>
  <si>
    <t>check panel</t>
  </si>
  <si>
    <t>Blending Base. BCT</t>
  </si>
  <si>
    <t>For cleaning. BCT</t>
  </si>
  <si>
    <t>EC315N</t>
  </si>
  <si>
    <t>forecast 200kg/month</t>
  </si>
  <si>
    <t>planned in BLR</t>
  </si>
  <si>
    <t>Skipped. RP4852 shoratage</t>
  </si>
  <si>
    <t>600kg Completed. Bonding Base</t>
  </si>
  <si>
    <t xml:space="preserve">ECB05N </t>
  </si>
  <si>
    <t>Rejected - Contamination</t>
  </si>
  <si>
    <t>01/03/2022 to 08/01/2022</t>
  </si>
  <si>
    <t>Re-plan of last week rejection</t>
  </si>
  <si>
    <t>17.2MT ccompleted</t>
  </si>
  <si>
    <t>No Sequence</t>
  </si>
  <si>
    <t>No RM RP4852</t>
  </si>
  <si>
    <t>Blending Base. No RM PX1735</t>
  </si>
  <si>
    <t>No RM RP4852. Bonding Base</t>
  </si>
  <si>
    <t>No RM - RP4852</t>
  </si>
  <si>
    <t>YW26DN</t>
  </si>
  <si>
    <t>No Panel. No RM - RP4852</t>
  </si>
  <si>
    <t xml:space="preserve">EL445N </t>
  </si>
  <si>
    <t>10/01/2022 to 15/01/2022</t>
  </si>
  <si>
    <t>MSPT Completed</t>
  </si>
  <si>
    <t>PQ0C20208700</t>
  </si>
  <si>
    <t>No requirement</t>
  </si>
  <si>
    <t>PQ0C20211600</t>
  </si>
  <si>
    <t xml:space="preserve">Skipped  </t>
  </si>
  <si>
    <t>PQ0C20216400</t>
  </si>
  <si>
    <t>RP4852 - 200kg</t>
  </si>
  <si>
    <t>Bonding Base. MSPT Completed</t>
  </si>
  <si>
    <t>PX0154 - 10 kg</t>
  </si>
  <si>
    <t>MA3234 - 10kg</t>
  </si>
  <si>
    <t>PQ0C20215000</t>
  </si>
  <si>
    <t>PQ0C20215300</t>
  </si>
  <si>
    <t>17/01/2022 to 22/01/2022</t>
  </si>
  <si>
    <t>Complaint. Comepleted</t>
  </si>
  <si>
    <t>Skipped. STD Panel issue</t>
  </si>
  <si>
    <t>WIP. Pending</t>
  </si>
  <si>
    <t>Line - 3</t>
  </si>
  <si>
    <t>24/01/2022 to 29/01/2022</t>
  </si>
  <si>
    <t>Pending from last week. WIP</t>
  </si>
  <si>
    <t>MSPT WIP</t>
  </si>
  <si>
    <t>Skipped - Quality issues due to RM</t>
  </si>
  <si>
    <t>MSPT BCT</t>
  </si>
  <si>
    <t>MSPT BCT KH0148</t>
  </si>
  <si>
    <t>Replanned. No RM</t>
  </si>
  <si>
    <t>GW105CD White B Bonding</t>
  </si>
  <si>
    <t>GA100N</t>
  </si>
  <si>
    <t>GW104C White B Bonding</t>
  </si>
  <si>
    <t>GL100N</t>
  </si>
  <si>
    <t>GW104C Grey B Bonding</t>
  </si>
  <si>
    <t>RP6443 shortage</t>
  </si>
  <si>
    <t>GW105CD Grey B Bonding</t>
  </si>
  <si>
    <t xml:space="preserve">GW105CD.Bonding </t>
  </si>
  <si>
    <t>GW104C Bonding
Rejected</t>
  </si>
  <si>
    <t>GW104C Bonding</t>
  </si>
  <si>
    <t>RM not available</t>
  </si>
  <si>
    <t>GW105CD Bonding</t>
  </si>
  <si>
    <t>Skipped due to Machine issue</t>
  </si>
  <si>
    <t xml:space="preserve">Not required </t>
  </si>
  <si>
    <t>Costing is not being released</t>
  </si>
  <si>
    <t>order cancelled</t>
  </si>
  <si>
    <t>Line -3</t>
  </si>
  <si>
    <t>150 kg</t>
  </si>
  <si>
    <t>GW104C White B Bonding
Rejected -Completed</t>
  </si>
  <si>
    <t>GW105CD Grey B Bonding- Completed</t>
  </si>
  <si>
    <t>for changeover. Completed</t>
  </si>
  <si>
    <t>check</t>
  </si>
  <si>
    <t>Completed partially. RM issue</t>
  </si>
  <si>
    <t>Skipped for JN195N</t>
  </si>
  <si>
    <t>JE241N</t>
  </si>
  <si>
    <t>Week 8</t>
  </si>
  <si>
    <t>Production on HOLD -</t>
  </si>
  <si>
    <t>Bonding Base. No RM</t>
  </si>
  <si>
    <t>Replanned. 300kg BCT, Rejected</t>
  </si>
  <si>
    <t>FTSU?</t>
  </si>
  <si>
    <t>No RM - RE2241</t>
  </si>
  <si>
    <t>Base. Completed</t>
  </si>
  <si>
    <t>Completed cleaning</t>
  </si>
  <si>
    <t>Rejected due to gloss</t>
  </si>
  <si>
    <t>To consume rejection. BCT</t>
  </si>
  <si>
    <t>Pending. For cleaning</t>
  </si>
  <si>
    <t>Total</t>
  </si>
  <si>
    <t>Skipped. Customer complaint</t>
  </si>
  <si>
    <t>Completed. Qty reduced due to complaint</t>
  </si>
  <si>
    <t>Rejected , New Batch will be planned with JK033N</t>
  </si>
  <si>
    <t>Skipped. No RM - KW4628</t>
  </si>
  <si>
    <t>Skipped. RM issue - RP1924</t>
  </si>
  <si>
    <t>Completed. To consume rejection</t>
  </si>
  <si>
    <t>No RM PT1921</t>
  </si>
  <si>
    <t>Skipped. No RM - RP4964</t>
  </si>
  <si>
    <t>Y2300N</t>
  </si>
  <si>
    <t>Bonding Base. Replanned. Completed</t>
  </si>
  <si>
    <t>Expoxy-Polyester mixture for cleaning - 400 kg</t>
  </si>
  <si>
    <t>Addition. Rejected</t>
  </si>
  <si>
    <t>RM issue - FC1300, Skipped</t>
  </si>
  <si>
    <t>Order deleted from system</t>
  </si>
  <si>
    <t>RM issue - KW4628, Skipped</t>
  </si>
  <si>
    <t>Blending Base. BCT. Same base as Y2227N</t>
  </si>
  <si>
    <t>Y2304N</t>
  </si>
  <si>
    <t>Skipped. RM issue PX1432</t>
  </si>
  <si>
    <t>Skipped . No sequence</t>
  </si>
  <si>
    <t>Skipped. Order cancelled</t>
  </si>
  <si>
    <t>Skipped. No RM PY1574</t>
  </si>
  <si>
    <t>PE215N</t>
  </si>
  <si>
    <t>SP297N</t>
  </si>
  <si>
    <t>Y4355N</t>
  </si>
  <si>
    <t>Costing penidng</t>
  </si>
  <si>
    <t>BCT. Pending from last week</t>
  </si>
  <si>
    <t xml:space="preserve">EN217N </t>
  </si>
  <si>
    <t>No RM - FC1300</t>
  </si>
  <si>
    <t>WIP. Pending from last week</t>
  </si>
  <si>
    <t>Addition.Base Completed</t>
  </si>
  <si>
    <t>WIP.</t>
  </si>
  <si>
    <t>RM avail 13.2 MT BCT</t>
  </si>
  <si>
    <t>Blending Base. completed</t>
  </si>
  <si>
    <t>YE300N</t>
  </si>
  <si>
    <t>Y4355N bonding base. Completed</t>
  </si>
  <si>
    <t>YM316N</t>
  </si>
  <si>
    <t>SM226N</t>
  </si>
  <si>
    <t>Gloss 75. Completed</t>
  </si>
  <si>
    <t>Blending Base. 3MT BCT</t>
  </si>
  <si>
    <t>Rejected - Shade</t>
  </si>
  <si>
    <t xml:space="preserve">SN25AN </t>
  </si>
  <si>
    <t>Completed PX0850 NA</t>
  </si>
  <si>
    <t>RM issue, FB0921 NA</t>
  </si>
  <si>
    <t>Order deleted</t>
  </si>
  <si>
    <t>Replanned</t>
  </si>
  <si>
    <t>Skipped. Order to be cancelled</t>
  </si>
  <si>
    <t xml:space="preserve">Skipped. MDG issue </t>
  </si>
  <si>
    <t>Completed - QC Hold</t>
  </si>
  <si>
    <t>Bonding Base</t>
  </si>
  <si>
    <t xml:space="preserve"> Completed</t>
  </si>
  <si>
    <t>Base completed</t>
  </si>
  <si>
    <t>No RM - KW6528</t>
  </si>
  <si>
    <t>No RM - RC4289</t>
  </si>
  <si>
    <t>BCT Only 2400 kg produced</t>
  </si>
  <si>
    <t>Rejected Due to Cissing</t>
  </si>
  <si>
    <t>Bonding Base. Skipped for JA020N urgency</t>
  </si>
  <si>
    <t>Skipped for JA020N urgency</t>
  </si>
  <si>
    <t>Week 17</t>
  </si>
  <si>
    <t>Skipped MDG issue</t>
  </si>
  <si>
    <t>Added for EL010N. Completed</t>
  </si>
  <si>
    <t>Adhoc addition. Compeleted</t>
  </si>
  <si>
    <t>12MT BCT. WIP</t>
  </si>
  <si>
    <t>Skipped for JW292N urgency</t>
  </si>
  <si>
    <t>Skipped. Order deleted</t>
  </si>
  <si>
    <t>Replanned. Blending base. BCT</t>
  </si>
  <si>
    <t xml:space="preserve">On QC HOLD </t>
  </si>
  <si>
    <t>Completed. Addition</t>
  </si>
  <si>
    <t>BCT. Skipped</t>
  </si>
  <si>
    <t>Addition for PM300N. Completed</t>
  </si>
  <si>
    <t>`</t>
  </si>
  <si>
    <t>Same as YM310N. Completed</t>
  </si>
  <si>
    <t>RM issue PX2105. Completed</t>
  </si>
  <si>
    <t>4MT Completed</t>
  </si>
  <si>
    <t>4MT Completed. RM issue - RC1759</t>
  </si>
  <si>
    <t>2MT Completed</t>
  </si>
  <si>
    <t>On QC hold</t>
  </si>
  <si>
    <t>Addition. WIP</t>
  </si>
  <si>
    <t>Completed.Addition to consume rejection</t>
  </si>
  <si>
    <t>Replanned to consume rejection. BCT</t>
  </si>
  <si>
    <t xml:space="preserve">6 MT completed. NO RM </t>
  </si>
  <si>
    <t>WIP. Check base available</t>
  </si>
  <si>
    <t>Rejected. Replanned &amp; Completed</t>
  </si>
  <si>
    <t>Blending Base. No RM KW4628</t>
  </si>
  <si>
    <t>Check base available</t>
  </si>
  <si>
    <t>Compeletd</t>
  </si>
  <si>
    <t>WIP. No RM KC5613</t>
  </si>
  <si>
    <t>YN305N</t>
  </si>
  <si>
    <t>Base for Y4317N. Completed</t>
  </si>
  <si>
    <t>YL323N</t>
  </si>
  <si>
    <t>400KG Completed</t>
  </si>
  <si>
    <t>Plan in BLR</t>
  </si>
  <si>
    <t>For cleaning. Do thorough cleaning. Completed</t>
  </si>
  <si>
    <t>1.4MT Completed</t>
  </si>
  <si>
    <t>1.2MT Completed</t>
  </si>
  <si>
    <t>.</t>
  </si>
  <si>
    <t>600kg Completed</t>
  </si>
  <si>
    <t>1.6MT Completed</t>
  </si>
  <si>
    <t>Increase if okay</t>
  </si>
  <si>
    <t>Skipped. No space in cold storage</t>
  </si>
  <si>
    <t>J2202N</t>
  </si>
  <si>
    <t>Bonding Base. Addition. Completed</t>
  </si>
  <si>
    <t>BCT. M/C issue</t>
  </si>
  <si>
    <t>M/C issue</t>
  </si>
  <si>
    <t>1MT Completed</t>
  </si>
  <si>
    <t>For consumption of EA109N. Completed</t>
  </si>
  <si>
    <t>Skipped. RM issue</t>
  </si>
  <si>
    <t>0.4MT Completed</t>
  </si>
  <si>
    <t>Pending from last Week. Completed</t>
  </si>
  <si>
    <t>1.5MT Completed</t>
  </si>
  <si>
    <t>Y2207N</t>
  </si>
  <si>
    <t>Grey base GW104C. Completed</t>
  </si>
  <si>
    <t>Blending base. Completed</t>
  </si>
  <si>
    <t>Grey base GY184C. Completed</t>
  </si>
  <si>
    <t>6MT produced againt 10MT due to RM shortage</t>
  </si>
  <si>
    <t>White Base GW104C.Completed</t>
  </si>
  <si>
    <t>White Base GY184C. Completed</t>
  </si>
  <si>
    <t xml:space="preserve">Addition. Pending </t>
  </si>
  <si>
    <t>Completed. 
RM issue - RP2821</t>
  </si>
  <si>
    <t>Completed. RM issue RP4968</t>
  </si>
  <si>
    <t>FB6040 NA</t>
  </si>
  <si>
    <t>21.6 MT Completed. FB6040 shortage</t>
  </si>
  <si>
    <t>Skipped. Gloss issue</t>
  </si>
  <si>
    <t>Rejected. Cissing issue</t>
  </si>
  <si>
    <t>Rejected. Haze issue</t>
  </si>
  <si>
    <t>Skipped. Block stock revalidated</t>
  </si>
  <si>
    <t>reduce</t>
  </si>
  <si>
    <t>Skipped due to JK033N urgency</t>
  </si>
  <si>
    <t>Addition due to compliant. Completed</t>
  </si>
  <si>
    <t>Skipped . RM delayed - RE2810, RE1626</t>
  </si>
  <si>
    <t>BCT. For cleaning</t>
  </si>
  <si>
    <t>Skipped. MDG pending</t>
  </si>
  <si>
    <t>Trial batch. Rejected</t>
  </si>
  <si>
    <t>Skipped. Sequence issue</t>
  </si>
  <si>
    <t>10.2 MT BCT</t>
  </si>
  <si>
    <t>No RM - RP3412</t>
  </si>
  <si>
    <t>PE356N</t>
  </si>
  <si>
    <t>Completed. Trail batch. Addition</t>
  </si>
  <si>
    <t>Bonding Base. MDG issue. Skipped</t>
  </si>
  <si>
    <t>Blending Base. WIP</t>
  </si>
  <si>
    <t>2.4MT completed. RM shoratge</t>
  </si>
  <si>
    <t>Skipped. Asked not to produce</t>
  </si>
  <si>
    <t>800kg Completed</t>
  </si>
  <si>
    <t>Skipped for EC004N urgency</t>
  </si>
  <si>
    <t>Skipped. Asked to remove</t>
  </si>
  <si>
    <t>YW100C. Bonding base. Completed</t>
  </si>
  <si>
    <t>Blending Base. Completed. Replanned</t>
  </si>
  <si>
    <t>Completed. Replanned</t>
  </si>
  <si>
    <t>Pending. Completed</t>
  </si>
  <si>
    <t>On QC Hold</t>
  </si>
  <si>
    <t>Blending Base. Completed. No RM - PX0723</t>
  </si>
  <si>
    <t>Y2105N</t>
  </si>
  <si>
    <t>Blending Base. Pending</t>
  </si>
  <si>
    <t>For cleaning. Complete</t>
  </si>
  <si>
    <t>Skipped. Waiting for feedback</t>
  </si>
  <si>
    <t>Rejected. Quality issue</t>
  </si>
  <si>
    <t>BCT. Formulation not ok</t>
  </si>
  <si>
    <t>Skipped. Machine issue</t>
  </si>
  <si>
    <t xml:space="preserve">Skipped. Sequence issue </t>
  </si>
  <si>
    <t>FA0629 (in charging) - free of cost</t>
  </si>
  <si>
    <t>Skipped. RM shortage</t>
  </si>
  <si>
    <t>Bonding base. GY184C. Completed</t>
  </si>
  <si>
    <t>Addition. Bonding Base. Completed</t>
  </si>
  <si>
    <t>Blending Base. Rejected</t>
  </si>
  <si>
    <t>37.2 MT Completed</t>
  </si>
  <si>
    <t>1.8 MT Completed</t>
  </si>
  <si>
    <t>Addition. Blending base. Completed</t>
  </si>
  <si>
    <t>Replanned due to rejection. WIP</t>
  </si>
  <si>
    <t>Addition. For cleaning. BCT</t>
  </si>
  <si>
    <t>Addition due to complaint. BCT</t>
  </si>
  <si>
    <t>Bonding Base. GW105CD. Completed</t>
  </si>
  <si>
    <t>For c/o. Blending Base. Completed</t>
  </si>
  <si>
    <t>Skipped. EP904N urgency</t>
  </si>
  <si>
    <t>relaese batch card for 200kg</t>
  </si>
  <si>
    <t>Rejected to be replanned in next week</t>
  </si>
  <si>
    <t>Adhoc addition bonding base</t>
  </si>
  <si>
    <t>Replan</t>
  </si>
  <si>
    <t>14.8MT Completed. RM NA KW4628</t>
  </si>
  <si>
    <t>4.2MT Completed. RM NA KW4628</t>
  </si>
  <si>
    <t>Bonding Base. Skipped as the RM is not accessible (reach truck issue)</t>
  </si>
  <si>
    <t>Bonding base. Y4310N. Completed</t>
  </si>
  <si>
    <t>900kg Completed. RM shortage YQ0715</t>
  </si>
  <si>
    <t>Blending Base.Completed</t>
  </si>
  <si>
    <t>KH6681 shortage</t>
  </si>
  <si>
    <t>Blending Base. 3MT Completed</t>
  </si>
  <si>
    <t>Skipped. RM not accessible</t>
  </si>
  <si>
    <t>16.8 MT Completed</t>
  </si>
  <si>
    <t xml:space="preserve">Asked to remove </t>
  </si>
  <si>
    <t>0.6MT Completed</t>
  </si>
  <si>
    <t>Blending Base. To consume rejection. Completed</t>
  </si>
  <si>
    <t>Change date</t>
  </si>
  <si>
    <t>Completed only 5000 Kgs</t>
  </si>
  <si>
    <t>Skipped. Quality issue</t>
  </si>
  <si>
    <t>Need to check base qty required</t>
  </si>
  <si>
    <t>rejected due to cissing</t>
  </si>
  <si>
    <t>700kg BCT. 300kg completed</t>
  </si>
  <si>
    <t>Completedc</t>
  </si>
  <si>
    <t>Skipped. No space in AC</t>
  </si>
  <si>
    <t>White base for GW104C. Completed</t>
  </si>
  <si>
    <t>Additon. Completed</t>
  </si>
  <si>
    <t>White base for YW100C. Completed</t>
  </si>
  <si>
    <t>Skipped. MDG issue</t>
  </si>
  <si>
    <t>Addition. For cleaning. Completed</t>
  </si>
  <si>
    <t>600 kg Completed</t>
  </si>
  <si>
    <t>Grey base for GW104C. Completed</t>
  </si>
  <si>
    <t>Grey base for YW100C. Completed</t>
  </si>
  <si>
    <t>560kg Completed</t>
  </si>
  <si>
    <t>RM issue. Skipped</t>
  </si>
  <si>
    <t>Line - 4</t>
  </si>
  <si>
    <t>Blending Base. 12MT Completed</t>
  </si>
  <si>
    <t>YA306N</t>
  </si>
  <si>
    <t>Bonding base for Y4312N. Completed</t>
  </si>
  <si>
    <t>YD306N</t>
  </si>
  <si>
    <t>YL321N</t>
  </si>
  <si>
    <t>JC236N</t>
  </si>
  <si>
    <t>Skippped. Formulation with R&amp;D</t>
  </si>
  <si>
    <t>Blending Base. 1.2MT Completed</t>
  </si>
  <si>
    <t>4.8 MT Completed</t>
  </si>
  <si>
    <t>600 kg BCT</t>
  </si>
  <si>
    <t>Maxion trial batch. Completed</t>
  </si>
  <si>
    <t>Consume AN016N rejection. Completed</t>
  </si>
  <si>
    <t>Addition due to criticality.Completed</t>
  </si>
  <si>
    <t>3MT WIP</t>
  </si>
  <si>
    <t>13.2 MT BCT</t>
  </si>
  <si>
    <t>Completed. RM NA - RP8209</t>
  </si>
  <si>
    <t>Quality issue. Plan changed</t>
  </si>
  <si>
    <t>0.6 kg Completed</t>
  </si>
  <si>
    <t>Skipped. RM NA - RP8209</t>
  </si>
  <si>
    <t>Completed. Replanned due to rejection</t>
  </si>
  <si>
    <t>18MT BCT. Bcth stopped due to bits issue</t>
  </si>
  <si>
    <t>Penidng</t>
  </si>
  <si>
    <t>Increase - 8.4</t>
  </si>
  <si>
    <t>Blending Base. Complete</t>
  </si>
  <si>
    <t>Bonding Base.Completed</t>
  </si>
  <si>
    <t>Blending Base.Pending</t>
  </si>
  <si>
    <t>Skipped. Order Deleted</t>
  </si>
  <si>
    <t>Skipped. RM Not available</t>
  </si>
  <si>
    <t>Skipped. Code not active</t>
  </si>
  <si>
    <t>Rejected. Shade issue</t>
  </si>
  <si>
    <t>Bonding Base. GY184C. Completed</t>
  </si>
  <si>
    <t>Bonding Base. YW100C. Completed</t>
  </si>
  <si>
    <t>p;o</t>
  </si>
  <si>
    <t>On Hold. For Pattern</t>
  </si>
  <si>
    <t>Trial. Completed</t>
  </si>
  <si>
    <t>Scar</t>
  </si>
  <si>
    <t>Skipped. Pattern issue</t>
  </si>
  <si>
    <t xml:space="preserve">Skipped. AC storage space issue </t>
  </si>
  <si>
    <t>Skipped. To be made in BLR</t>
  </si>
  <si>
    <t>WEEK 53</t>
  </si>
  <si>
    <t>increase to 18MT</t>
  </si>
  <si>
    <t>Added due to complaint. WIP</t>
  </si>
  <si>
    <t>Skipped. RM NA - YC0389</t>
  </si>
  <si>
    <t>Skipped. Not required</t>
  </si>
  <si>
    <t>Skipped. Non moving product</t>
  </si>
  <si>
    <t>Bonding Base. YW100C.Completed</t>
  </si>
  <si>
    <t>WEEK 01</t>
  </si>
  <si>
    <t>02/01/23 to 07/01/23</t>
  </si>
  <si>
    <t>Rejected. Gloss issue</t>
  </si>
  <si>
    <t>RM issue</t>
  </si>
  <si>
    <t>Skipped. RM transferred to BLR - RP8209</t>
  </si>
  <si>
    <t>Added for cleaning. Completed</t>
  </si>
  <si>
    <t>E2203N</t>
  </si>
  <si>
    <t>Bonding Base. Rejected. Cissing</t>
  </si>
  <si>
    <t>Rejected. Cissing</t>
  </si>
  <si>
    <t>Bonding Base. Replanned / Completed</t>
  </si>
  <si>
    <t>Replanned due to cissing. Completed</t>
  </si>
  <si>
    <t>WEEK 02</t>
  </si>
  <si>
    <t>09/01/23 to 14/01/23</t>
  </si>
  <si>
    <t xml:space="preserve">Rejected for cissing </t>
  </si>
  <si>
    <t>13.2MT Completed. Hold due to customer complaint</t>
  </si>
  <si>
    <t>GL102N</t>
  </si>
  <si>
    <t>Bonding Base. GW103C. Completed</t>
  </si>
  <si>
    <t>17.6 MT Completed. RM shortage - RP1544</t>
  </si>
  <si>
    <t>Completed as per previous BOM</t>
  </si>
  <si>
    <t>9MT Completed. RM Shortage. YG0015</t>
  </si>
  <si>
    <t>500 kg rejected for shade. Pigment error</t>
  </si>
  <si>
    <t>GL103N</t>
  </si>
  <si>
    <t>Bonding Base. GW003K. Completed</t>
  </si>
  <si>
    <t>GA102N</t>
  </si>
  <si>
    <t>GZ001N</t>
  </si>
  <si>
    <t>Skipped. RM NA - YR0639</t>
  </si>
  <si>
    <t>Bonding Base. MW415C</t>
  </si>
  <si>
    <t>WEEK 03</t>
  </si>
  <si>
    <t>500kg Completed</t>
  </si>
  <si>
    <t>Completed. Added to consume rejection</t>
  </si>
  <si>
    <t>Skipped. DB not okay</t>
  </si>
  <si>
    <t>Blending Base. 800kg Completed</t>
  </si>
  <si>
    <t>Bonding Base. MW415C. Completed</t>
  </si>
  <si>
    <t>premix flow issue</t>
  </si>
  <si>
    <t>PD200N</t>
  </si>
  <si>
    <t>YD350N</t>
  </si>
  <si>
    <t>Y4315N &amp; Y4314N. WIP</t>
  </si>
  <si>
    <t>WEEK 04</t>
  </si>
  <si>
    <t>23/01/23 to 28/01/23</t>
  </si>
  <si>
    <t>Skipped. No requirement</t>
  </si>
  <si>
    <t>Added. For cleaning - E2101N. Completed</t>
  </si>
  <si>
    <t>E2101N</t>
  </si>
  <si>
    <t>Addition. Bonding Base. Critical requirement. 
Rejected for cissing</t>
  </si>
  <si>
    <t>FB</t>
  </si>
  <si>
    <t>Quality issue. On HOLD</t>
  </si>
  <si>
    <t>YA304N</t>
  </si>
  <si>
    <t>Y4313N. Completed</t>
  </si>
  <si>
    <t>YL308N</t>
  </si>
  <si>
    <t>YN306N</t>
  </si>
  <si>
    <t>Y4313N &amp; Y4315N. Completed</t>
  </si>
  <si>
    <t>Added to consume rejection. Pending</t>
  </si>
  <si>
    <t>WEEK 05</t>
  </si>
  <si>
    <t>30/01/23 to 04/02/23</t>
  </si>
  <si>
    <t>Replanned due to rejection</t>
  </si>
  <si>
    <t>Skipped. RM NA</t>
  </si>
  <si>
    <t>0.8 MT Completed</t>
  </si>
  <si>
    <t>Partially rejected for white contamination</t>
  </si>
  <si>
    <t>Added for sequence. Completed</t>
  </si>
  <si>
    <t>1 MT Completed</t>
  </si>
  <si>
    <t>Bonding Base. Rejected for cissing</t>
  </si>
  <si>
    <t>qty reduced to check flow</t>
  </si>
  <si>
    <t>JP004N</t>
  </si>
  <si>
    <t>Rejected. Shade</t>
  </si>
  <si>
    <t>Bonding Base. Pending</t>
  </si>
  <si>
    <t>WEEK 06</t>
  </si>
  <si>
    <t>06/02/23 to 11/02/23</t>
  </si>
  <si>
    <t>Completed
Batch stopped for ECB05N urgency</t>
  </si>
  <si>
    <t>Skipped. Order reduced to 380kg</t>
  </si>
  <si>
    <t>Skipped. MN123N chip flow issue in Mill</t>
  </si>
  <si>
    <t>increase qty</t>
  </si>
  <si>
    <t>Skipped. No order</t>
  </si>
  <si>
    <t>1.2 Completed. Blending Base. Replanned</t>
  </si>
  <si>
    <t>1600kg Completed</t>
  </si>
  <si>
    <t>WEEK 07</t>
  </si>
  <si>
    <t>13/02/23 to 18/02/23</t>
  </si>
  <si>
    <t>Rejected for cissing</t>
  </si>
  <si>
    <t>3.2MT Completed</t>
  </si>
  <si>
    <t>Completed. 300 kg rejected for haze</t>
  </si>
  <si>
    <t>Skipped. Complaint in previous batches</t>
  </si>
  <si>
    <t>Added for cleaning. Rejected for shade</t>
  </si>
  <si>
    <t>Partially completed PSD issue in Mill - 4</t>
  </si>
  <si>
    <t>BCT. Skipped. Planned in BLR</t>
  </si>
  <si>
    <t>900kg Completed</t>
  </si>
  <si>
    <t>300kg Rejected for shade</t>
  </si>
  <si>
    <t>WEEK 08</t>
  </si>
  <si>
    <t>20/02/23 to 25/02/23</t>
  </si>
  <si>
    <t>44MT WIP</t>
  </si>
  <si>
    <t>Partially completed. Bits issue</t>
  </si>
  <si>
    <t>3.6MT Completed. RM NA. FS0199</t>
  </si>
  <si>
    <t>Skipped. Sequence error</t>
  </si>
  <si>
    <t>Rejected for gloss</t>
  </si>
  <si>
    <t>Skipped. RM NA. FS0199</t>
  </si>
  <si>
    <t>RP3412 delayed</t>
  </si>
  <si>
    <t>Y2303N</t>
  </si>
  <si>
    <t>2.1MT BCT</t>
  </si>
  <si>
    <t>WEEK 09</t>
  </si>
  <si>
    <t>27/02/23 to 04/03/23</t>
  </si>
  <si>
    <t>Skipped. Formulation change. Converted to JN098N</t>
  </si>
  <si>
    <t>BCT. Added for trial with RP1924</t>
  </si>
  <si>
    <t>6MT</t>
  </si>
  <si>
    <t>Thorough cleaning. Completed</t>
  </si>
  <si>
    <t>Skipped. RM NA. KH4345</t>
  </si>
  <si>
    <t>3MT Completed</t>
  </si>
  <si>
    <t>Cissing issue. Skipped</t>
  </si>
  <si>
    <t>Rejected for pattern</t>
  </si>
  <si>
    <t>Skipped. Cissing issue</t>
  </si>
  <si>
    <t>Skipped. Sequence NA</t>
  </si>
  <si>
    <t>KH4345</t>
  </si>
  <si>
    <t>sequence</t>
  </si>
  <si>
    <t>06/03/23 to 11/03/23</t>
  </si>
  <si>
    <t>Yes</t>
  </si>
  <si>
    <t>4MT BCT</t>
  </si>
  <si>
    <t>6MT Completed. RM NA RP4964</t>
  </si>
  <si>
    <t>RM NA. Skipped. FS0199</t>
  </si>
  <si>
    <t>Partially completed due to peel off complaint</t>
  </si>
  <si>
    <t>6MT Completed. Partially produced due to JK033N urgency - complaint</t>
  </si>
  <si>
    <t>Blending Base. Sequence NA</t>
  </si>
  <si>
    <t>Added for cleaning. Rejected</t>
  </si>
  <si>
    <t>18MT WIP. Batch stopped for cissing issue</t>
  </si>
  <si>
    <t>Partially completed</t>
  </si>
  <si>
    <t>Skipped. Planned in BLR</t>
  </si>
  <si>
    <t>Skipped. Waiting for trial at customer end</t>
  </si>
  <si>
    <t>13/03/23 to 18/03/23</t>
  </si>
  <si>
    <t>Rejected for contamination</t>
  </si>
  <si>
    <t>Added for trail. Completed</t>
  </si>
  <si>
    <t>Added due to QC issue in Line - 1. Completed</t>
  </si>
  <si>
    <t>Not required</t>
  </si>
  <si>
    <t>400kg Completed</t>
  </si>
  <si>
    <t>330 panel</t>
  </si>
  <si>
    <t>Trial batch. 1MT Completed</t>
  </si>
  <si>
    <t>20/03/23 to 25/03/23</t>
  </si>
  <si>
    <t>Partially completed. Cissing issue</t>
  </si>
  <si>
    <t>Skipped. Shadse issue</t>
  </si>
  <si>
    <t>On HOLD.Gloss issue</t>
  </si>
  <si>
    <t>Replanned. Rejected for cissing</t>
  </si>
  <si>
    <t>Y2228N</t>
  </si>
  <si>
    <t>Rejected for cissing. Batch skipped after 1 PAN</t>
  </si>
  <si>
    <t>Added for c/o. Completed</t>
  </si>
  <si>
    <t>Skipped. Cissing issue in E series</t>
  </si>
  <si>
    <t>On HOLD. Bits issue</t>
  </si>
  <si>
    <t>Glossy screw c/o</t>
  </si>
  <si>
    <t>27/03/23 to 01/04/23</t>
  </si>
  <si>
    <t>Order to be deleted</t>
  </si>
  <si>
    <t>S2202N</t>
  </si>
  <si>
    <t>1.8 MT BCT</t>
  </si>
  <si>
    <t>Skipped. Shifted to Line - 4</t>
  </si>
  <si>
    <t>1.2 MT BCT</t>
  </si>
  <si>
    <t>RM NA</t>
  </si>
  <si>
    <t>3MT BCT</t>
  </si>
  <si>
    <t>1.8MT BCT</t>
  </si>
  <si>
    <t>PQ0C31314100</t>
  </si>
  <si>
    <t>PQ0C31310200</t>
  </si>
  <si>
    <t>900kg  completed</t>
  </si>
  <si>
    <t>PQ0C31315400</t>
  </si>
  <si>
    <t>PQ0C31309800</t>
  </si>
  <si>
    <t>RP3412 MSPT completed</t>
  </si>
  <si>
    <t>MSPT BCT RP3412</t>
  </si>
  <si>
    <t>160 kg BCT</t>
  </si>
  <si>
    <t>03/04/23 to 08/04/23</t>
  </si>
  <si>
    <t>PQ0C31310000</t>
  </si>
  <si>
    <t>Y2375N</t>
  </si>
  <si>
    <t>Gloss issue</t>
  </si>
  <si>
    <t xml:space="preserve">3MT Completed </t>
  </si>
  <si>
    <t>Skipped. Order to be deleted</t>
  </si>
  <si>
    <t>Sequence NA. Skipped</t>
  </si>
  <si>
    <t>Pending qty completed</t>
  </si>
  <si>
    <t>500kg Completed. Bonding Base</t>
  </si>
  <si>
    <t>Trial batch. BCT</t>
  </si>
  <si>
    <t>Skipped. EL010N urgency</t>
  </si>
  <si>
    <t>10/04/23 to 15/04/23</t>
  </si>
  <si>
    <t>Skipped. RM NA RP4852</t>
  </si>
  <si>
    <t>Skipped. RM NA - RP4852</t>
  </si>
  <si>
    <t>RM NA - YY0147</t>
  </si>
  <si>
    <t>18MT Completed</t>
  </si>
  <si>
    <t>Rejected. Pattern issue</t>
  </si>
  <si>
    <t>Rejected for finish</t>
  </si>
  <si>
    <t>Skipped cissing issue</t>
  </si>
  <si>
    <t>Replanned due to rejection. 100kg Completed</t>
  </si>
  <si>
    <t>Repacking</t>
  </si>
  <si>
    <t>y</t>
  </si>
  <si>
    <t>17/04/23 to 22/04/23</t>
  </si>
  <si>
    <t>Bonding Base. Rejected. Cissing issue</t>
  </si>
  <si>
    <t>1.8MT put on Hold</t>
  </si>
  <si>
    <t>6MT Completed</t>
  </si>
  <si>
    <t>Reextrusion. Rejected. Cissing issue</t>
  </si>
  <si>
    <t>Adhoc screw c/o due to material flow issue</t>
  </si>
  <si>
    <t>Skipped. EN063N urgency</t>
  </si>
  <si>
    <t>Completed. Bits issue</t>
  </si>
  <si>
    <t>600kg BCT</t>
  </si>
  <si>
    <t xml:space="preserve">Pending qty </t>
  </si>
  <si>
    <t>YW26CF</t>
  </si>
  <si>
    <t>300kg Prebatch available</t>
  </si>
  <si>
    <t>24/04/23 to 29/04/23</t>
  </si>
  <si>
    <t>Partially Completed</t>
  </si>
  <si>
    <t>4.8MT Completed</t>
  </si>
  <si>
    <t>2.4MT BCT</t>
  </si>
  <si>
    <t>Skipped for EP904N urgency</t>
  </si>
  <si>
    <t>1.2 MT Completed</t>
  </si>
  <si>
    <t>3.6 MT BCT</t>
  </si>
  <si>
    <t>3.6MT prebatch available. completed</t>
  </si>
  <si>
    <t>Trial batch. completed</t>
  </si>
  <si>
    <t>1.2MT completed</t>
  </si>
  <si>
    <t>Contamination</t>
  </si>
  <si>
    <t>Rejected. BCT. Put on HOLD</t>
  </si>
  <si>
    <t>RM issue ER0016</t>
  </si>
  <si>
    <t xml:space="preserve">completed. </t>
  </si>
  <si>
    <t>08/05/23 to 13/05/23</t>
  </si>
  <si>
    <t> </t>
  </si>
  <si>
    <t>Make later</t>
  </si>
  <si>
    <t>740KG Completed</t>
  </si>
  <si>
    <t>Skipped. Flow &amp; gloss issue</t>
  </si>
  <si>
    <t>Prebatch A</t>
  </si>
  <si>
    <t>Skipped. Pack size reflection issue</t>
  </si>
  <si>
    <t>17.4 MT Partially completed</t>
  </si>
  <si>
    <t>Skipped. Complexity BCT</t>
  </si>
  <si>
    <t>Skipped. Zinc issue</t>
  </si>
  <si>
    <t>Skipped. RM NA - YY0710</t>
  </si>
  <si>
    <t>Repack JN098N</t>
  </si>
  <si>
    <t>15/05/23 to 20/05/23</t>
  </si>
  <si>
    <t>EP470N - 40kg/PAN</t>
  </si>
  <si>
    <t>Partially completed. Gloss issue</t>
  </si>
  <si>
    <t>Skipped. Shade not okay</t>
  </si>
  <si>
    <t>Rejected for flow &amp; gloss</t>
  </si>
  <si>
    <t>Quality issue</t>
  </si>
  <si>
    <t>Bonding Base for Y4316N. Completed</t>
  </si>
  <si>
    <t>Bonding Base for Y4310N &amp; Y4314N. Completed</t>
  </si>
  <si>
    <t>Bonding Base for Y4314N &amp; Y4315N. Pending</t>
  </si>
  <si>
    <t>Bonding Base for Y4314N &amp; Y4315N. Completed</t>
  </si>
  <si>
    <t>Bonding Base for Y4317N &amp; Y4310N. Completed</t>
  </si>
  <si>
    <t>Bonding Base for Y4312N. Completed</t>
  </si>
  <si>
    <t>Adhoc insertion. BCT</t>
  </si>
  <si>
    <t>1200kg Completed</t>
  </si>
  <si>
    <t>11.2MT BCT</t>
  </si>
  <si>
    <t>Y</t>
  </si>
  <si>
    <t>36MT WIP</t>
  </si>
  <si>
    <t>1.2MT completed. Material flow issue</t>
  </si>
  <si>
    <t>Skipped. Feedback NA</t>
  </si>
  <si>
    <t>Check JG003N. BCT</t>
  </si>
  <si>
    <t>Added for cleaning. WIP</t>
  </si>
  <si>
    <t>Reduce PAN size - 300kg/PAN</t>
  </si>
  <si>
    <t>Consume KF003N</t>
  </si>
  <si>
    <t>Sequence changed for EC001N urgency</t>
  </si>
  <si>
    <t>Reduce PAN size</t>
  </si>
  <si>
    <t xml:space="preserve">Take lab trial for JF004N consumption </t>
  </si>
  <si>
    <t>Check physical stock</t>
  </si>
  <si>
    <t>Stock available</t>
  </si>
  <si>
    <t>400kg BCT</t>
  </si>
  <si>
    <t>29/05/23 to 03/06/23</t>
  </si>
  <si>
    <t>Replanned due to rejection. Partially completed due to shade issue</t>
  </si>
  <si>
    <t>2 MT Completed</t>
  </si>
  <si>
    <t>Skipped. RM NA. RP8141</t>
  </si>
  <si>
    <t>HJF9KN/HJF3LN</t>
  </si>
  <si>
    <t>Moved to Line - 3</t>
  </si>
  <si>
    <t>X</t>
  </si>
  <si>
    <t>Bonding Base. 2MT Completed</t>
  </si>
  <si>
    <t>18 MT WIP</t>
  </si>
  <si>
    <t>05/06/23 to 10/06/23</t>
  </si>
  <si>
    <t>Rejected. Low gloss</t>
  </si>
  <si>
    <t>Bonding base. 800kg Completed</t>
  </si>
  <si>
    <t>Bonding base. 460 kg Completed</t>
  </si>
  <si>
    <t>12/06/23 to 17/06/23</t>
  </si>
  <si>
    <t>Replanned due to complaint. Completed</t>
  </si>
  <si>
    <t>2.0 MT. confirm with Kouldeep</t>
  </si>
  <si>
    <t>Talk to Vinay Singh &amp; increase</t>
  </si>
  <si>
    <t>Add RD as per JP410N-BCT</t>
  </si>
  <si>
    <t>6 MT WIP</t>
  </si>
  <si>
    <t>BCT Replanned due to complaint</t>
  </si>
  <si>
    <t>Talk to Vinay &amp; increase</t>
  </si>
  <si>
    <t>19/06/23 to 24/06/23</t>
  </si>
  <si>
    <t>300 KG. Completed</t>
  </si>
  <si>
    <t>RM NA - PB0622, RE2810</t>
  </si>
  <si>
    <t>19.2 MT Completed</t>
  </si>
  <si>
    <t>3.2 MT. Completed</t>
  </si>
  <si>
    <t>1200 kg Completed</t>
  </si>
  <si>
    <t>Partially completed. RM NA</t>
  </si>
  <si>
    <t>Replanned due to rejection. Complete</t>
  </si>
  <si>
    <t>Bonding Base. Replanned due to rejection</t>
  </si>
  <si>
    <t>icrease - 400 kg</t>
  </si>
  <si>
    <t>26/06/23 to 01/07/23</t>
  </si>
  <si>
    <t>Consume RP0133</t>
  </si>
  <si>
    <t>5.4 MT Completed. 600kg rejected due to consumption of slob RM</t>
  </si>
  <si>
    <t>Skipped for QN125N</t>
  </si>
  <si>
    <t>Skipped. Stock available</t>
  </si>
  <si>
    <t>6MT completed. Cissing issue. Skipped</t>
  </si>
  <si>
    <t>5.2MT Completed. Cissing issue</t>
  </si>
  <si>
    <t>Skipped. RM NA RP4964</t>
  </si>
  <si>
    <t>5 MT Completed. M/c under breakdown</t>
  </si>
  <si>
    <t>02/07/23 to 08/07/23</t>
  </si>
  <si>
    <t>Skipped. Mill u/m</t>
  </si>
  <si>
    <t>Skipped for JN130N urgency</t>
  </si>
  <si>
    <t>Chips in E1 Milling in M3</t>
  </si>
  <si>
    <t>Chips in E1/E3 Milling in M3</t>
  </si>
  <si>
    <t>Completed. Stopped for JN107N urgency</t>
  </si>
  <si>
    <t>Added for trial. Completed</t>
  </si>
  <si>
    <t>Blending Base. BCT, completed</t>
  </si>
  <si>
    <t>Added for c/o</t>
  </si>
  <si>
    <t>10/07/23 to 15/07/23</t>
  </si>
  <si>
    <t>Partially completed due to gloss issue</t>
  </si>
  <si>
    <t>3 MT Completed</t>
  </si>
  <si>
    <t>Skipped. YP269N urgency</t>
  </si>
  <si>
    <t xml:space="preserve">Completed. </t>
  </si>
  <si>
    <t>Skipped. Moved to Line - 4</t>
  </si>
  <si>
    <t>New RP4959 lot used</t>
  </si>
  <si>
    <t>Rejected. Bits issue</t>
  </si>
  <si>
    <t>Skipped. Planned on structure screw</t>
  </si>
  <si>
    <t>6MT Completed due to EN063N urgency</t>
  </si>
  <si>
    <t>Replanned due to rejection.  1 MT completed. 2MT rejected</t>
  </si>
  <si>
    <t>Skipped. No RM - KH6683</t>
  </si>
  <si>
    <t>Added for cleaning. BCT</t>
  </si>
  <si>
    <t>3MT Completed. Stopped for EN063N urgency,New RP4959 used</t>
  </si>
  <si>
    <t>2MT BCT</t>
  </si>
  <si>
    <t>17/07/23 to 22/07/23</t>
  </si>
  <si>
    <t>RP9729 - new RM used. Completed</t>
  </si>
  <si>
    <t>4.2 MT Rejected due to black contamination issue</t>
  </si>
  <si>
    <t>7.6MT Completed. RM shortage</t>
  </si>
  <si>
    <t>2.1MT. Skipped. Shade not OK</t>
  </si>
  <si>
    <t>Rejected. Cissing issue (white spots)</t>
  </si>
  <si>
    <t>200kg additonal premix given</t>
  </si>
  <si>
    <t>Replanned due to rejection. Partially ok</t>
  </si>
  <si>
    <t>1MT BCT</t>
  </si>
  <si>
    <t>1.6MT BCT</t>
  </si>
  <si>
    <t>24/07/23 to 29/07/23</t>
  </si>
  <si>
    <t>Resieveing done ~ 3MT</t>
  </si>
  <si>
    <t>Rejected for shade</t>
  </si>
  <si>
    <t>Bonding Base for Y4310N. Completed</t>
  </si>
  <si>
    <t>1MT Rejected for shade</t>
  </si>
  <si>
    <t>Completed. Change in formulation</t>
  </si>
  <si>
    <t>EC316N</t>
  </si>
  <si>
    <t>Skipped. STD panel NA</t>
  </si>
  <si>
    <t>Resieving done</t>
  </si>
  <si>
    <t>Replanned to consume rejection</t>
  </si>
  <si>
    <t>2MT</t>
  </si>
  <si>
    <t>31/07/23 to 05/08/23</t>
  </si>
  <si>
    <t>Reach truck under breakdown. Material not accessible</t>
  </si>
  <si>
    <t>24MT Completed</t>
  </si>
  <si>
    <t>Consumed rejection</t>
  </si>
  <si>
    <t>Rejected. Trial not okay</t>
  </si>
  <si>
    <t>Structure screw c/o</t>
  </si>
  <si>
    <t>1.1MT Completed</t>
  </si>
  <si>
    <t>take trial of slob consumption</t>
  </si>
  <si>
    <t>Bonding base. WIP</t>
  </si>
  <si>
    <t>Skipped. Reach truck material issue</t>
  </si>
  <si>
    <t>6MT BCT</t>
  </si>
  <si>
    <t>Batch replanned due to rejection in Bonding</t>
  </si>
  <si>
    <t>07/08/23 to 12/08/23</t>
  </si>
  <si>
    <t>3.6MT Completed</t>
  </si>
  <si>
    <t>2.8 MT Completed</t>
  </si>
  <si>
    <t>Planned for C/O. Completed</t>
  </si>
  <si>
    <t>YY0137 - shortage</t>
  </si>
  <si>
    <t>8.4MT BCT. RM shortage</t>
  </si>
  <si>
    <t>4.2MT</t>
  </si>
  <si>
    <t xml:space="preserve">Skipped due to contamination issue </t>
  </si>
  <si>
    <t>Skipped. Order NA in system</t>
  </si>
  <si>
    <t>Check sequence</t>
  </si>
  <si>
    <t>Replanned due to rejection. BCT</t>
  </si>
  <si>
    <t>Skipped. BOM blocked</t>
  </si>
  <si>
    <t>screw c/o. coperion</t>
  </si>
  <si>
    <t>Only chips made</t>
  </si>
  <si>
    <t>1.5 MT Completed</t>
  </si>
  <si>
    <t>Critical urgency</t>
  </si>
  <si>
    <t>Added for cleaning, BCT</t>
  </si>
  <si>
    <t xml:space="preserve">order cancel </t>
  </si>
  <si>
    <t>Check if slob is available</t>
  </si>
  <si>
    <t>Blending Base ,BCT</t>
  </si>
  <si>
    <t>800 kg ,BCT</t>
  </si>
  <si>
    <t>STD panel NA. Skipped</t>
  </si>
  <si>
    <t>14/08/23 to 19/08/23</t>
  </si>
  <si>
    <t>Added for cleaning</t>
  </si>
  <si>
    <t>RM NA. Skipped</t>
  </si>
  <si>
    <t>PY1574 NA</t>
  </si>
  <si>
    <t>Bonding Base. 1.2MT BCT</t>
  </si>
  <si>
    <t>On Hold. Pattern issue</t>
  </si>
  <si>
    <t>1.2 MT</t>
  </si>
  <si>
    <t>confirm with Umakanth</t>
  </si>
  <si>
    <t>Confirm with sales &amp; technical if we can repack JN098N</t>
  </si>
  <si>
    <t>Repacking JN098N</t>
  </si>
  <si>
    <t>RP0839</t>
  </si>
  <si>
    <t>Last batch rejected for cissing issue. Completed</t>
  </si>
  <si>
    <t>FTSU. New STD panel given</t>
  </si>
  <si>
    <t>21/08/23 to 26/08/23</t>
  </si>
  <si>
    <t>Trail batch planned. On hold fo rgloss &amp; finish</t>
  </si>
  <si>
    <t>MDG issue. Completed</t>
  </si>
  <si>
    <t>Bonding Base. 500kg Completed</t>
  </si>
  <si>
    <t>Skipped. Cissing Issue</t>
  </si>
  <si>
    <t>SP204N</t>
  </si>
  <si>
    <t>Resieveing of last batch done</t>
  </si>
  <si>
    <t xml:space="preserve">Completed. Batch card available </t>
  </si>
  <si>
    <t>400kg completed. Bits issue</t>
  </si>
  <si>
    <t>28/08/23 to 2/09/23</t>
  </si>
  <si>
    <t>JL004N</t>
  </si>
  <si>
    <t>Completed. Planned to consume rejection</t>
  </si>
  <si>
    <t>Need to do blending</t>
  </si>
  <si>
    <t>On Hold for for pattern &amp; shade</t>
  </si>
  <si>
    <t>Rejected - Impact failure</t>
  </si>
  <si>
    <t>Replanned due to rejection. Rejected for impact</t>
  </si>
  <si>
    <t>Skipped. Reextrusion trial of rejected material in lab not okay</t>
  </si>
  <si>
    <t>Finish &amp; cissing issue. Batch partially hold</t>
  </si>
  <si>
    <t>600kg on hold milling</t>
  </si>
  <si>
    <t>04/09/23 to 09/09/23</t>
  </si>
  <si>
    <t>Batch size reduced to check feedback of gloss at customer end</t>
  </si>
  <si>
    <t>Screw c/o coperion. BCT</t>
  </si>
  <si>
    <t>FS0199 NA</t>
  </si>
  <si>
    <t>600 kg completed. Shade issue. Batch skipped</t>
  </si>
  <si>
    <t>3.2 MT Completed</t>
  </si>
  <si>
    <t>Skipped.</t>
  </si>
  <si>
    <t>Blending Base. Rejected for contamination issue</t>
  </si>
  <si>
    <t>10MT BCT</t>
  </si>
  <si>
    <t>Repacking if formulation is not okay</t>
  </si>
  <si>
    <t>Line - 4 batch card</t>
  </si>
  <si>
    <t>11/09/23 to 16/09/23</t>
  </si>
  <si>
    <t>1.8MT Completed. Pattern issue</t>
  </si>
  <si>
    <t>Skipped. Shade issue</t>
  </si>
  <si>
    <t>Separate Batch card. Completed</t>
  </si>
  <si>
    <t>Replanned due to shade issue. Completed</t>
  </si>
  <si>
    <t>2.4 MT Completed</t>
  </si>
  <si>
    <t>Bonding Base. Rejected, cissing issue</t>
  </si>
  <si>
    <t>Powder resieving. Completed</t>
  </si>
  <si>
    <t>Completed. Urgency</t>
  </si>
  <si>
    <t>18/09/23 to 23/09/23</t>
  </si>
  <si>
    <t xml:space="preserve">check &amp; delete </t>
  </si>
  <si>
    <t>Skipped. RM NA. Bonding Base</t>
  </si>
  <si>
    <t>Skipped. KF002N urgency</t>
  </si>
  <si>
    <t>BCT. Skipped RM NA</t>
  </si>
  <si>
    <t>Make master batch. 2MT Completed</t>
  </si>
  <si>
    <t>Skipped. Bonding m/c under breakdown</t>
  </si>
  <si>
    <t>Chips on hold. Black contamination issue in Mill.</t>
  </si>
  <si>
    <t>Added for trial</t>
  </si>
  <si>
    <t>Rejected. Contamination</t>
  </si>
  <si>
    <t>Bonding Base. Skipped. Bonding m/c under breakdown</t>
  </si>
  <si>
    <t>1.6MT rejected for shade</t>
  </si>
  <si>
    <t>2MT BCT. Rejected for cissing</t>
  </si>
  <si>
    <t>Replanned. 2MT Completed</t>
  </si>
  <si>
    <t>25/09/23 to 30/09/23</t>
  </si>
  <si>
    <t>Bits issue</t>
  </si>
  <si>
    <t>Bits issue. Stopped</t>
  </si>
  <si>
    <t>For c/o. Completed</t>
  </si>
  <si>
    <t>For c/o</t>
  </si>
  <si>
    <t>0.9 MT Completed</t>
  </si>
  <si>
    <t>1MT Rejected. Cissing issue</t>
  </si>
  <si>
    <t>02/10/23 to 07/10/23</t>
  </si>
  <si>
    <t>qty reduced due to urgency</t>
  </si>
  <si>
    <t>5.3MT Completed</t>
  </si>
  <si>
    <t>Texture. Rejected. For cleaning</t>
  </si>
  <si>
    <t>Contamination issue. Batch on Hold</t>
  </si>
  <si>
    <t>RP8172 NA</t>
  </si>
  <si>
    <t>360kg completed. Rest rejected for shade</t>
  </si>
  <si>
    <t>Pigmentation error</t>
  </si>
  <si>
    <t>375kg separate batch card given</t>
  </si>
  <si>
    <t>09/10/23 to 14/10/23</t>
  </si>
  <si>
    <t>7.8 MT BCT ,KS0971 short</t>
  </si>
  <si>
    <t>Blending base ,BCT</t>
  </si>
  <si>
    <t>Consume rejection</t>
  </si>
  <si>
    <t>Bonding Base. 1.2 MT BCT</t>
  </si>
  <si>
    <t>For trial. Completed</t>
  </si>
  <si>
    <t>RP4968 shortage. WIP</t>
  </si>
  <si>
    <t>JN098N repacking</t>
  </si>
  <si>
    <t>Replanned. Partially completed</t>
  </si>
  <si>
    <t>2.5MT BCT</t>
  </si>
  <si>
    <t>Haze issue</t>
  </si>
  <si>
    <t>3 mt BCT</t>
  </si>
  <si>
    <t>Replanned. WIP</t>
  </si>
  <si>
    <t>RP4964. NA. Skipped</t>
  </si>
  <si>
    <t>Texture finish. BCT</t>
  </si>
  <si>
    <t>Critical</t>
  </si>
  <si>
    <t>16/10/23 to 21/10/23</t>
  </si>
  <si>
    <t>l</t>
  </si>
  <si>
    <t>RP4852 NA</t>
  </si>
  <si>
    <t>Replanned. 600kg BCT</t>
  </si>
  <si>
    <t>YB1943 Shortage. BCT</t>
  </si>
  <si>
    <t>RP6443</t>
  </si>
  <si>
    <t>100kg BCT</t>
  </si>
  <si>
    <t>1.2MT BCT</t>
  </si>
  <si>
    <t>3.6MT BCT</t>
  </si>
  <si>
    <t>GW003K. BCT</t>
  </si>
  <si>
    <t>Moved to Line - 1 due to bits issue</t>
  </si>
  <si>
    <t>Grinding of chips</t>
  </si>
  <si>
    <t>Check</t>
  </si>
  <si>
    <t>JP238N</t>
  </si>
  <si>
    <t>EC229N</t>
  </si>
  <si>
    <t>Check STD panel</t>
  </si>
  <si>
    <t>23/10/23 to 28/10/23</t>
  </si>
  <si>
    <t>On Hold. Contamination issue</t>
  </si>
  <si>
    <t>Rejected for haze issue</t>
  </si>
  <si>
    <t>RP4959 NA</t>
  </si>
  <si>
    <t>Resieving</t>
  </si>
  <si>
    <t>On hold. Gloss - 0 to 1</t>
  </si>
  <si>
    <t>800kg Pending</t>
  </si>
  <si>
    <t>30/10/23 to 04/11/23</t>
  </si>
  <si>
    <t>3.6MT MSPT Completed</t>
  </si>
  <si>
    <t>300 kg trial - Narayan</t>
  </si>
  <si>
    <t>Cissing &amp; bits issue</t>
  </si>
  <si>
    <t>06/11/23 to 11/11/23</t>
  </si>
  <si>
    <t>Bonding Base. 4 MT Completed</t>
  </si>
  <si>
    <t>Rejection consumed</t>
  </si>
  <si>
    <t>Tex finish. For cleaning</t>
  </si>
  <si>
    <t>Insertion. Completed</t>
  </si>
  <si>
    <t>Adhoc insertion. Completed</t>
  </si>
  <si>
    <t>Repacking JN098N. Completed</t>
  </si>
  <si>
    <t>Text finish</t>
  </si>
  <si>
    <t>Skipped. Formulation to be revised</t>
  </si>
  <si>
    <t>400kg. On hold. Shade issue</t>
  </si>
  <si>
    <t>16/11/23 to 18/11/23</t>
  </si>
  <si>
    <t>7.8MT Completed. Cissing issue. Batch stopped</t>
  </si>
  <si>
    <t>Completecd</t>
  </si>
  <si>
    <t>cissing issue</t>
  </si>
  <si>
    <t xml:space="preserve">Epoxy resin </t>
  </si>
  <si>
    <t>Bonding Base. GW013C. Completed</t>
  </si>
  <si>
    <t>20/11/23 to 25/11/23</t>
  </si>
  <si>
    <t>Cissing issue. Consumption ongoing</t>
  </si>
  <si>
    <t>Cissing rejection consumed</t>
  </si>
  <si>
    <t>Cissing issue. Batch partially delivered - 4MT</t>
  </si>
  <si>
    <t>Completed. Rejection consumption</t>
  </si>
  <si>
    <t>RM shortage</t>
  </si>
  <si>
    <t>850 kg Completed</t>
  </si>
  <si>
    <t>Partially completed. Bits issue due to consumption</t>
  </si>
  <si>
    <t>Thursday</t>
  </si>
  <si>
    <t>500kg PAN</t>
  </si>
  <si>
    <t>S2302N</t>
  </si>
  <si>
    <t>1.6MT. White Contamination Issue</t>
  </si>
  <si>
    <t>Trial batch</t>
  </si>
  <si>
    <t>BCT.Batch skipped</t>
  </si>
  <si>
    <t xml:space="preserve">SP10AN </t>
  </si>
  <si>
    <t>E2300N</t>
  </si>
  <si>
    <t>27/11/23 to 02/12/23</t>
  </si>
  <si>
    <t>Skipped. EP060N urgency</t>
  </si>
  <si>
    <t>Pending premix on hold completed</t>
  </si>
  <si>
    <t>400kg blending trial batch planned. Batch planned in BLR</t>
  </si>
  <si>
    <t>Epoxy Resin</t>
  </si>
  <si>
    <t>-</t>
  </si>
  <si>
    <t>Texture finish. Added for cleaning</t>
  </si>
  <si>
    <t>Adhoc insertion. Rejected</t>
  </si>
  <si>
    <t>Skipped. Formulation blocked</t>
  </si>
  <si>
    <t>Completed. 500 kg repacked as EP060N</t>
  </si>
  <si>
    <t>Added for cleaning. Tex. Completed</t>
  </si>
  <si>
    <t>1.2MT. Rejected for white contamination</t>
  </si>
  <si>
    <t>Rejected for gloss &amp; orange peel</t>
  </si>
  <si>
    <t>04/12/23 to 09/12/23</t>
  </si>
  <si>
    <t>GY102N</t>
  </si>
  <si>
    <t>RP4964</t>
  </si>
  <si>
    <t>Completed. Partially repacked as EP058N</t>
  </si>
  <si>
    <t>Blending Base. 6MT Completed</t>
  </si>
  <si>
    <t>KP060N repacking. Completed</t>
  </si>
  <si>
    <t>Shade issue. Skipped</t>
  </si>
  <si>
    <t>MDG issue. Shade not okay. Skipped</t>
  </si>
  <si>
    <t>11/12/23 to 16/12/23</t>
  </si>
  <si>
    <t>Pending qty replanned. Completed</t>
  </si>
  <si>
    <t>NU</t>
  </si>
  <si>
    <t>800kg Completyed</t>
  </si>
  <si>
    <t>Added for c/o. Texture finish</t>
  </si>
  <si>
    <t>Skipped. Shade not okay in lab</t>
  </si>
  <si>
    <t>18/12/23 to 23/12/23</t>
  </si>
  <si>
    <t>Ashish</t>
  </si>
  <si>
    <t>Order cancelled. Skipped</t>
  </si>
  <si>
    <t>Bonding base. Skipped</t>
  </si>
  <si>
    <t>25/12/23 to 30/12/23</t>
  </si>
  <si>
    <t>BCT. Hold</t>
  </si>
  <si>
    <t>Skipped. STD panel issue</t>
  </si>
  <si>
    <t>check batch card</t>
  </si>
  <si>
    <t>BCT ,FINI batch card pending</t>
  </si>
  <si>
    <t>Adhoc insertion</t>
  </si>
  <si>
    <t>500 kg compeletd. Partially rejected for shade</t>
  </si>
  <si>
    <t>01/01/24 to 06/01/24</t>
  </si>
  <si>
    <t>Skipped. RM NA RP4968</t>
  </si>
  <si>
    <t>Skipped no feedback of last batch</t>
  </si>
  <si>
    <t>Adhoc insertion due to rejection</t>
  </si>
  <si>
    <t>Rejected. Bits</t>
  </si>
  <si>
    <t>Skipped. Feedback required for FTSU</t>
  </si>
  <si>
    <t>08/01/24 to 13/01/24</t>
  </si>
  <si>
    <t>Complaint. Completed</t>
  </si>
  <si>
    <t>Added for Cleaning. Completed</t>
  </si>
  <si>
    <t>1.6MT Completed. Blending Base</t>
  </si>
  <si>
    <t>JK009N repacked as EK009N. BCT</t>
  </si>
  <si>
    <t>Rejected. Contamination in chips</t>
  </si>
  <si>
    <t>16.4MT Completed. RM shortage</t>
  </si>
  <si>
    <t>Reextrusion. Replanned. Completed</t>
  </si>
  <si>
    <t>SKipped. RM NA</t>
  </si>
  <si>
    <t>JN098N repacking - Vinay</t>
  </si>
  <si>
    <t>15/01/24 to 20/01/24</t>
  </si>
  <si>
    <t>Take feedback</t>
  </si>
  <si>
    <t>Rejected. Shade not ok</t>
  </si>
  <si>
    <t>Partially rejected for cissing</t>
  </si>
  <si>
    <t>22/01/24 to 27/01/24</t>
  </si>
  <si>
    <t>Completed. Pinholes issue</t>
  </si>
  <si>
    <t>Customer concern</t>
  </si>
  <si>
    <t>Bonding Base. WIP</t>
  </si>
  <si>
    <t>29/01/24 to 03/02/24</t>
  </si>
  <si>
    <t>Skipped. RM NA - RP3412</t>
  </si>
  <si>
    <t>1.5MT BCT</t>
  </si>
  <si>
    <t>Talked to Vinay</t>
  </si>
  <si>
    <t>Bonding Base ,BCT</t>
  </si>
  <si>
    <t>05/02/24 to 11/02/24</t>
  </si>
  <si>
    <t>12 MT BCT</t>
  </si>
  <si>
    <t>Trial update to be taken ,Completed</t>
  </si>
  <si>
    <t>Not Required</t>
  </si>
  <si>
    <t>12/02/24 to 17/02/24</t>
  </si>
  <si>
    <t>Bonding base MW415C</t>
  </si>
  <si>
    <t>Completed. Without RD3189</t>
  </si>
  <si>
    <t>With RD3189</t>
  </si>
  <si>
    <t>On hold chips grinding - JA460N</t>
  </si>
  <si>
    <t>RP0621 shortage skipped</t>
  </si>
  <si>
    <t>Completed. Blending Base</t>
  </si>
  <si>
    <t>RM NA - KH8014 shortage</t>
  </si>
  <si>
    <t>PP</t>
  </si>
  <si>
    <t>19/02/24 to 24/02/24</t>
  </si>
  <si>
    <t>Feedback</t>
  </si>
  <si>
    <t>rejected due to impact fail</t>
  </si>
  <si>
    <t>k</t>
  </si>
  <si>
    <t>for cleaning,completed</t>
  </si>
  <si>
    <t>blending base ,completed</t>
  </si>
  <si>
    <t>skip due to JA460N urgency</t>
  </si>
  <si>
    <t>order cancel</t>
  </si>
  <si>
    <t>36 MT BCT</t>
  </si>
  <si>
    <t>Std Not available</t>
  </si>
  <si>
    <t>26/02/24 to 02/03/24</t>
  </si>
  <si>
    <t>18 MTBCT</t>
  </si>
  <si>
    <t>Bonding base ,Ashish,bct</t>
  </si>
  <si>
    <t>BCT,rejected for cissing</t>
  </si>
  <si>
    <t xml:space="preserve">BCT ,Rejected pattern issue </t>
  </si>
  <si>
    <t>Completed ,for cleaning</t>
  </si>
  <si>
    <t>run rejected for cleaning</t>
  </si>
  <si>
    <t>BCT ,increase if ok 18 MT</t>
  </si>
  <si>
    <t>Texture for cleaning ,completed</t>
  </si>
  <si>
    <t>skip KW5047 shortage</t>
  </si>
  <si>
    <t>skip ,YG1323 NA</t>
  </si>
  <si>
    <t>04/03/24 to 09/03/24</t>
  </si>
  <si>
    <t>completed ,blending base</t>
  </si>
  <si>
    <t>trial batch ,completed</t>
  </si>
  <si>
    <t xml:space="preserve"> blending base,completed</t>
  </si>
  <si>
    <t>26.8 MT BCT</t>
  </si>
  <si>
    <t>BCT ,adjust for Last batch hold</t>
  </si>
  <si>
    <t>6 MT BCT ,RP1326 shortage</t>
  </si>
  <si>
    <t>BCT,planned on line 3</t>
  </si>
  <si>
    <t>blending base , Completed</t>
  </si>
  <si>
    <t xml:space="preserve"> on PT1921 ,completed</t>
  </si>
  <si>
    <t>bonding base,completed</t>
  </si>
  <si>
    <t>bonding base ,skip</t>
  </si>
  <si>
    <t>completed ,rejected for contamination</t>
  </si>
  <si>
    <t xml:space="preserve"> ,BCT,skip ,PSD Not working</t>
  </si>
  <si>
    <t>11/03/24 to 16/03/24</t>
  </si>
  <si>
    <t>completed, Bits issue</t>
  </si>
  <si>
    <t>PSD</t>
  </si>
  <si>
    <t>check previous base ,BCT SKIP</t>
  </si>
  <si>
    <t>GY114A,completed</t>
  </si>
  <si>
    <t xml:space="preserve">7.2 MT BCT ,rejected </t>
  </si>
  <si>
    <t>texture for cleaning</t>
  </si>
  <si>
    <t>BCT,Bonding base ,SL306N, skip</t>
  </si>
  <si>
    <t>completed ,premix flow issue</t>
  </si>
  <si>
    <t>for cleaning,BCT</t>
  </si>
  <si>
    <t>18/03/24 to 23/03/24</t>
  </si>
  <si>
    <t>J</t>
  </si>
  <si>
    <t>completed ,New screw</t>
  </si>
  <si>
    <t>bonding base for J2000N ,BCT</t>
  </si>
  <si>
    <t>Bonding ,completed</t>
  </si>
  <si>
    <t>completed ,1 MT rejected for cissing</t>
  </si>
  <si>
    <t>BCT ,Blending base ,completed</t>
  </si>
  <si>
    <t>blending Base,SW313N,skip</t>
  </si>
  <si>
    <t>RP1326 shortage</t>
  </si>
  <si>
    <t>resieving from mill</t>
  </si>
  <si>
    <t>26/03/24 to 30/03/24</t>
  </si>
  <si>
    <t>GY184C ,completed</t>
  </si>
  <si>
    <t>GW103N,completed</t>
  </si>
  <si>
    <t>GW103N ,completed</t>
  </si>
  <si>
    <t>GW003N ,completed</t>
  </si>
  <si>
    <t>GW003N,completed</t>
  </si>
  <si>
    <t>completed ,rejected for shade</t>
  </si>
  <si>
    <t>18 MT BCT ,pattern issue</t>
  </si>
  <si>
    <t>BCT ,blending base</t>
  </si>
  <si>
    <t>run rejected chips</t>
  </si>
  <si>
    <t>BCT ,hold for shade</t>
  </si>
  <si>
    <t>01/04/24 to 06/04/24</t>
  </si>
  <si>
    <t>30 days</t>
  </si>
  <si>
    <t>BCT, replan Rejected</t>
  </si>
  <si>
    <t>trial  batches, BCT</t>
  </si>
  <si>
    <t>3.6 MT completed</t>
  </si>
  <si>
    <t>P1,BCT</t>
  </si>
  <si>
    <t>consume rejection,BCT</t>
  </si>
  <si>
    <t>Fluidity 165 ,6 BCT,RP6443</t>
  </si>
  <si>
    <t>BCT,rejected for bits</t>
  </si>
  <si>
    <t>bonding base MN001N,BCT</t>
  </si>
  <si>
    <t>Hold Impact fail</t>
  </si>
  <si>
    <t>completed, 1 PAN rejected</t>
  </si>
  <si>
    <t>08/04/24 to 13/04/24</t>
  </si>
  <si>
    <t>rejected for shade</t>
  </si>
  <si>
    <t>Bonding base,completed</t>
  </si>
  <si>
    <t>Change BOM -hemanta use FX0310,30mt</t>
  </si>
  <si>
    <t>BCT ,KS0971 NA</t>
  </si>
  <si>
    <t xml:space="preserve">10 MT BCT,finish issue </t>
  </si>
  <si>
    <t>KS0971 NA</t>
  </si>
  <si>
    <t>14.4 BCT</t>
  </si>
  <si>
    <t>15/04/24 to 20/04/24</t>
  </si>
  <si>
    <t>6.4 BCT</t>
  </si>
  <si>
    <t>SKIP feed chocking issue</t>
  </si>
  <si>
    <t>completed,rejected</t>
  </si>
  <si>
    <t>22/04/24 to 27/04/24</t>
  </si>
  <si>
    <t>Str screw</t>
  </si>
  <si>
    <t>P1</t>
  </si>
  <si>
    <t>completed-Str screw</t>
  </si>
  <si>
    <t>Completed ,RP4968</t>
  </si>
  <si>
    <t>completed-finish issue</t>
  </si>
  <si>
    <t>P1/P2</t>
  </si>
  <si>
    <t>18 BCT ,RP8271</t>
  </si>
  <si>
    <t>Coperian</t>
  </si>
  <si>
    <t xml:space="preserve">KH4345 </t>
  </si>
  <si>
    <t>BCT -0.2 Rejected</t>
  </si>
  <si>
    <t>29/04/24 to 04/05/24</t>
  </si>
  <si>
    <t>completed, base</t>
  </si>
  <si>
    <t>P3</t>
  </si>
  <si>
    <t>STD,BCT,Rejected for contamination</t>
  </si>
  <si>
    <t>completed,400 kg rejected cissing</t>
  </si>
  <si>
    <t>Order cancel</t>
  </si>
  <si>
    <t>06/05/24 to 11/05/24</t>
  </si>
  <si>
    <t>BCT,Stock available</t>
  </si>
  <si>
    <t>completed,GL100N</t>
  </si>
  <si>
    <t>bonding base ,BCT</t>
  </si>
  <si>
    <t>GY102N,completed</t>
  </si>
  <si>
    <t>FTSU-STD</t>
  </si>
  <si>
    <t>BCT ,skip</t>
  </si>
  <si>
    <t>13/05/24 to 18/05/24</t>
  </si>
  <si>
    <t>3 MT,FS0199</t>
  </si>
  <si>
    <t>12 MT completed-due to epoxy resin shortage</t>
  </si>
  <si>
    <t>confirm from umakant</t>
  </si>
  <si>
    <t>BCT,SKIP</t>
  </si>
  <si>
    <t>GA101N,BCT</t>
  </si>
  <si>
    <t>pending pan</t>
  </si>
  <si>
    <t xml:space="preserve">BCT,order </t>
  </si>
  <si>
    <t>20/05/24 to 25/05/24</t>
  </si>
  <si>
    <t>completed ,RE3149 shortage</t>
  </si>
  <si>
    <t>CompletedRP1326</t>
  </si>
  <si>
    <t>use old batch card</t>
  </si>
  <si>
    <t xml:space="preserve">J2207N </t>
  </si>
  <si>
    <t xml:space="preserve">FTSU </t>
  </si>
  <si>
    <t>ashish</t>
  </si>
  <si>
    <t>27/05/24 to 01/06/24</t>
  </si>
  <si>
    <t>6 BCT</t>
  </si>
  <si>
    <t>BCT,skip gloss isssue</t>
  </si>
  <si>
    <t>completed,JZ009N</t>
  </si>
  <si>
    <t>FS0199 not available</t>
  </si>
  <si>
    <t>BCT ,STD</t>
  </si>
  <si>
    <t>BCT ,skip for shade</t>
  </si>
  <si>
    <t>03/06/24 to 08/06/24</t>
  </si>
  <si>
    <t>18 MT BCT</t>
  </si>
  <si>
    <t>2 MT modified ,BCT</t>
  </si>
  <si>
    <t>completed,rejected for bits</t>
  </si>
  <si>
    <t>BCT,SKIP kw4628 NA</t>
  </si>
  <si>
    <t>Base for GW105CD,BCT</t>
  </si>
  <si>
    <t>Base for GY184C,BCT</t>
  </si>
  <si>
    <t>10/06/24 to 15/06/24</t>
  </si>
  <si>
    <t xml:space="preserve">SW30BN </t>
  </si>
  <si>
    <t>Run for c/o</t>
  </si>
  <si>
    <t>REJECTED for cissing</t>
  </si>
  <si>
    <t>repacking of JK009N,completed</t>
  </si>
  <si>
    <t>Bonding Base, completed</t>
  </si>
  <si>
    <t>taken on FX7009 ,completed</t>
  </si>
  <si>
    <t>Bonding Base,bct</t>
  </si>
  <si>
    <t>BCT,SKIP due to shade</t>
  </si>
  <si>
    <t>SN321N</t>
  </si>
  <si>
    <t xml:space="preserve"> for s4300n,completed</t>
  </si>
  <si>
    <t>EPOXY resin</t>
  </si>
  <si>
    <t>17/06/24 to 22/06/24</t>
  </si>
  <si>
    <t>micro-pinhole issue -rejected 2.0 mt</t>
  </si>
  <si>
    <t>Bonding base,BCT</t>
  </si>
  <si>
    <t>white</t>
  </si>
  <si>
    <t>completed,Bonding base for S4300N</t>
  </si>
  <si>
    <t>BCT,skip</t>
  </si>
  <si>
    <t>completed ,shade issue</t>
  </si>
  <si>
    <t>skip RP6122/RP8172</t>
  </si>
  <si>
    <t>bonding base ,BCT,rejected</t>
  </si>
  <si>
    <t>bonding base for s4300n,BCT</t>
  </si>
  <si>
    <t>24/06/24 to 29/06/24</t>
  </si>
  <si>
    <t>completed,bits</t>
  </si>
  <si>
    <t>kw5047 NA</t>
  </si>
  <si>
    <t>NO RM-RP8210</t>
  </si>
  <si>
    <t>notrequired</t>
  </si>
  <si>
    <t>skip due to finish issue in product at customer end</t>
  </si>
  <si>
    <t>SL306N</t>
  </si>
  <si>
    <t>completed S2308N</t>
  </si>
  <si>
    <t>01/07/24 to 06/07/24</t>
  </si>
  <si>
    <t>Bonding Base. JP004N completed</t>
  </si>
  <si>
    <t>rejected for bits ,completed</t>
  </si>
  <si>
    <t>reduced</t>
  </si>
  <si>
    <t>completed,taken on fb6040</t>
  </si>
  <si>
    <t>New screw</t>
  </si>
  <si>
    <t>completed,skip ,RP4968,FB0921</t>
  </si>
  <si>
    <t>JG044N</t>
  </si>
  <si>
    <t>JP594N</t>
  </si>
  <si>
    <t>BCT-hold for shade</t>
  </si>
  <si>
    <t>completed-Y4316N</t>
  </si>
  <si>
    <t>NOT required</t>
  </si>
  <si>
    <t>KW5047 20 KG</t>
  </si>
  <si>
    <t>08/07/24 to 13/07/24</t>
  </si>
  <si>
    <t>BCT-on FB6040</t>
  </si>
  <si>
    <t>YG302N</t>
  </si>
  <si>
    <t xml:space="preserve">completed-1 pan hold water added </t>
  </si>
  <si>
    <t>completed, bits ,moisture issue</t>
  </si>
  <si>
    <t>BCT-skipped</t>
  </si>
  <si>
    <t>Repacking done,please checkmif required</t>
  </si>
  <si>
    <t>6 MT BCT-skipped</t>
  </si>
  <si>
    <t>GY221N</t>
  </si>
  <si>
    <t>use RE8035</t>
  </si>
  <si>
    <t>lumps</t>
  </si>
  <si>
    <t>base for Y4313N-rejected</t>
  </si>
  <si>
    <t>BCT-rejected-don’t plan on matt product</t>
  </si>
  <si>
    <t>BCT-rejected</t>
  </si>
  <si>
    <t>old BCT</t>
  </si>
  <si>
    <t>15/07/24 to 20/07/24</t>
  </si>
  <si>
    <t>for GW104C-completed</t>
  </si>
  <si>
    <t>base for Y4313N-completed</t>
  </si>
  <si>
    <t>BCT ,Use RP0821 in place of RP9729</t>
  </si>
  <si>
    <t>RP4698-NA skip</t>
  </si>
  <si>
    <t>6 MT</t>
  </si>
  <si>
    <t>RP0839 /RP4964-completed</t>
  </si>
  <si>
    <t>22/07/24 to 27/07/24</t>
  </si>
  <si>
    <t>24 MT BCT</t>
  </si>
  <si>
    <t>6 MT BCT-FX0310</t>
  </si>
  <si>
    <t>NR</t>
  </si>
  <si>
    <t>skip-stock available</t>
  </si>
  <si>
    <t>for cleaning+ Tex premix</t>
  </si>
  <si>
    <t>NA</t>
  </si>
  <si>
    <t>PINK</t>
  </si>
  <si>
    <t>Under development</t>
  </si>
  <si>
    <t>2 MT RM -YY0137 NA</t>
  </si>
  <si>
    <t>Not required to sales</t>
  </si>
  <si>
    <t>WIP-contamination rejected</t>
  </si>
  <si>
    <t>if RC2552</t>
  </si>
  <si>
    <t>YW100C-completed</t>
  </si>
  <si>
    <t>29/07/24 to 3/08/24</t>
  </si>
  <si>
    <t>Base for GW003K-completed</t>
  </si>
  <si>
    <t>700 trial</t>
  </si>
  <si>
    <t xml:space="preserve">BCT-gloss issue </t>
  </si>
  <si>
    <t>check RM-NR</t>
  </si>
  <si>
    <t>consume old base</t>
  </si>
  <si>
    <t>800`</t>
  </si>
  <si>
    <t>SP321N-BCT</t>
  </si>
  <si>
    <t xml:space="preserve">use old batch </t>
  </si>
  <si>
    <t>RP3412,RP4964</t>
  </si>
  <si>
    <t>skip-RP3412 NA</t>
  </si>
  <si>
    <t>PY1574</t>
  </si>
  <si>
    <t>05/08/24 to 10/08/24</t>
  </si>
  <si>
    <t>completed-RP3412 NA</t>
  </si>
  <si>
    <t>New Str screw</t>
  </si>
  <si>
    <t>trial</t>
  </si>
  <si>
    <t>After confirmation from sales</t>
  </si>
  <si>
    <t>completed-bits issue</t>
  </si>
  <si>
    <t>New Univarsal screw</t>
  </si>
  <si>
    <t>new screw</t>
  </si>
  <si>
    <t>check std</t>
  </si>
  <si>
    <t>12/08/24 to 17/08/24</t>
  </si>
  <si>
    <t>consume EN063N,JN235N</t>
  </si>
  <si>
    <t>BCT-taken on</t>
  </si>
  <si>
    <t>coperian</t>
  </si>
  <si>
    <t>19/08/24 to 24/08/24</t>
  </si>
  <si>
    <t>check-PW0512 NA</t>
  </si>
  <si>
    <t>No requirement -Vinay S</t>
  </si>
  <si>
    <t>JN113N</t>
  </si>
  <si>
    <t>completed-PW0512 NA</t>
  </si>
  <si>
    <t>completed-for clenaning</t>
  </si>
  <si>
    <t>BCT-SKIP shade not match</t>
  </si>
  <si>
    <t>26/08/24 to31/08/24</t>
  </si>
  <si>
    <t>completed-2400 cancel finish issue</t>
  </si>
  <si>
    <t>JN113N single comp</t>
  </si>
  <si>
    <t>consume jn098n rejection</t>
  </si>
  <si>
    <t>BCT-skip</t>
  </si>
  <si>
    <t>2 PAN</t>
  </si>
  <si>
    <t>consume YW11GN-BCT</t>
  </si>
  <si>
    <t>1 MT - reseiving - pending - talk to Rohit</t>
  </si>
  <si>
    <t>02/09/24 to07/09/24</t>
  </si>
  <si>
    <t>dark</t>
  </si>
  <si>
    <t>PY1574 NA-YP138N,39</t>
  </si>
  <si>
    <t>stock out</t>
  </si>
  <si>
    <t>8 MT BCT</t>
  </si>
  <si>
    <t>09/09/24 to14/09/24</t>
  </si>
  <si>
    <t>modified batch-North. Completed</t>
  </si>
  <si>
    <t>Structure screw changeover</t>
  </si>
  <si>
    <t>str screw</t>
  </si>
  <si>
    <t>Partially Completed. Material jam &amp; duct full issue</t>
  </si>
  <si>
    <t>No Plan - Machine under maintenance</t>
  </si>
  <si>
    <t>Bits issue - Completed</t>
  </si>
  <si>
    <t>Added for Changeover. Completed</t>
  </si>
  <si>
    <t>Bonding Base. Completed. Haze issue. Need to check in bonding</t>
  </si>
  <si>
    <t>Consume rejection. Completed</t>
  </si>
  <si>
    <t>WIP - Gloss issue - cissing</t>
  </si>
  <si>
    <t>WIP - Gloss issue - tinting</t>
  </si>
  <si>
    <t>??</t>
  </si>
  <si>
    <t>Check if required</t>
  </si>
  <si>
    <t>PT1921 NA</t>
  </si>
  <si>
    <t>cleaning-BCT</t>
  </si>
  <si>
    <t>cleaning</t>
  </si>
  <si>
    <t>BCT-SKIP lumps</t>
  </si>
  <si>
    <t>CHECK</t>
  </si>
  <si>
    <t>pending batch</t>
  </si>
  <si>
    <t>for adjustment if required</t>
  </si>
  <si>
    <t>consume EN063N</t>
  </si>
  <si>
    <t>Mdofified Match</t>
  </si>
  <si>
    <t>STD NA</t>
  </si>
  <si>
    <t>lighter</t>
  </si>
  <si>
    <t>Check with Natrayan</t>
  </si>
  <si>
    <t>Check if base is available</t>
  </si>
  <si>
    <t>slob</t>
  </si>
  <si>
    <t>JP241N</t>
  </si>
  <si>
    <t>std not found</t>
  </si>
  <si>
    <t>Skip - RM NA</t>
  </si>
  <si>
    <t>Check customer complt</t>
  </si>
  <si>
    <t>Added for Changeover</t>
  </si>
  <si>
    <t>RM shortage - PT0665</t>
  </si>
  <si>
    <t>FTSU/FB</t>
  </si>
  <si>
    <t>A</t>
  </si>
  <si>
    <t>B</t>
  </si>
  <si>
    <t>C</t>
  </si>
  <si>
    <t>OT Mustafa - hrs</t>
  </si>
  <si>
    <t>OT Govind - hrs</t>
  </si>
  <si>
    <t>M</t>
  </si>
  <si>
    <t>G</t>
  </si>
  <si>
    <t>Sunday</t>
  </si>
  <si>
    <t>M/G</t>
  </si>
  <si>
    <t>0.5 - G</t>
  </si>
  <si>
    <t>G/M</t>
  </si>
  <si>
    <t>Total Metal plate surface area</t>
  </si>
  <si>
    <t>Row Labels</t>
  </si>
  <si>
    <t>Pack Size</t>
  </si>
  <si>
    <t>Sum of Total Wt</t>
  </si>
  <si>
    <t>No of drums</t>
  </si>
  <si>
    <t>MA2114 25KG STANDART PCR 801</t>
  </si>
  <si>
    <t>Total area</t>
  </si>
  <si>
    <t>m2</t>
  </si>
  <si>
    <t>MA3059 200Kg POWDAL 2900</t>
  </si>
  <si>
    <t>Pack Size (Kg)</t>
  </si>
  <si>
    <t>% by wt</t>
  </si>
  <si>
    <t>% by no of drums</t>
  </si>
  <si>
    <t>Area without metal plate</t>
  </si>
  <si>
    <t>MA3085 25Kg NON-L STANDART PCS5000</t>
  </si>
  <si>
    <t>Area with metal plate</t>
  </si>
  <si>
    <t>MA3087 25KG STANDART ALU POW PCS 3500</t>
  </si>
  <si>
    <t>MA3135 25KG ALU POW STD NON-LEAF PCS1000</t>
  </si>
  <si>
    <t>Dia of 1 drum</t>
  </si>
  <si>
    <t>m</t>
  </si>
  <si>
    <t>MA3212 25Kg POWDAL 3200-01</t>
  </si>
  <si>
    <t>&lt;10</t>
  </si>
  <si>
    <t>Space required</t>
  </si>
  <si>
    <t>MA3214 10Kg STANDART ALUMINIUM POWDER PC</t>
  </si>
  <si>
    <t>MA3234 10Kg STANDART ALUMINIUM POWDER PC</t>
  </si>
  <si>
    <t>MA3305 25 KG POWDAL 2600 VP/13492</t>
  </si>
  <si>
    <t>PC</t>
  </si>
  <si>
    <t>MA3312 20Kg POWDAL 2900 SDT</t>
  </si>
  <si>
    <t>MA5005 10Kg STANDART PCS2000 ALUMINIUM P</t>
  </si>
  <si>
    <t>Total no of drums</t>
  </si>
  <si>
    <t>MA5046 25Kg POWDAL 2600</t>
  </si>
  <si>
    <t>Exisiting no of drums</t>
  </si>
  <si>
    <t>MA5077 10Kg STANDART ALUMINIUM POWDER PC</t>
  </si>
  <si>
    <t>No of drums &lt;20 kg</t>
  </si>
  <si>
    <t>MA5093 10KG ALUMINUM POWDER PCU2000</t>
  </si>
  <si>
    <t>No of drums &gt;=20 kg</t>
  </si>
  <si>
    <t>Grand Total</t>
  </si>
  <si>
    <t>Total qty in stock</t>
  </si>
  <si>
    <t>Kg</t>
  </si>
  <si>
    <t>Estimated storage capacity based on existing scenario</t>
  </si>
  <si>
    <t>SHIFT SCHEDULE (11-12-2023 to 16-12-2023)</t>
  </si>
  <si>
    <t>ACTIVITY</t>
  </si>
  <si>
    <t>SHIFT A</t>
  </si>
  <si>
    <t>SHIFT B</t>
  </si>
  <si>
    <t>GENERAL</t>
  </si>
  <si>
    <t>1st</t>
  </si>
  <si>
    <t>2nd</t>
  </si>
  <si>
    <t>Leave</t>
  </si>
  <si>
    <t>3rd</t>
  </si>
  <si>
    <t>Add</t>
  </si>
  <si>
    <t>(7:00 Hrs - 15:00 Hrs)</t>
  </si>
  <si>
    <t>(15:00 Hrs - 23:00 Hrs)</t>
  </si>
  <si>
    <t>(23:00 Hrs - 07:00 Hrs)</t>
  </si>
  <si>
    <t>Total PA</t>
  </si>
  <si>
    <t>Charging</t>
  </si>
  <si>
    <t>CHARGING</t>
  </si>
  <si>
    <t>2 PA</t>
  </si>
  <si>
    <t>LEAVE - 1</t>
  </si>
  <si>
    <t>Total ITI</t>
  </si>
  <si>
    <t>Extruder</t>
  </si>
  <si>
    <t>2 EPP</t>
  </si>
  <si>
    <t>Total EPP</t>
  </si>
  <si>
    <t>Mill</t>
  </si>
  <si>
    <t>EXTRUSION</t>
  </si>
  <si>
    <t>3 PA</t>
  </si>
  <si>
    <t>4PA</t>
  </si>
  <si>
    <t>Blending</t>
  </si>
  <si>
    <t>1ITI</t>
  </si>
  <si>
    <t>MILLING</t>
  </si>
  <si>
    <t>1 PA</t>
  </si>
  <si>
    <t xml:space="preserve">1PA </t>
  </si>
  <si>
    <t>QC</t>
  </si>
  <si>
    <t>4ITI</t>
  </si>
  <si>
    <t>5 ITI</t>
  </si>
  <si>
    <t>Box</t>
  </si>
  <si>
    <t>Engg</t>
  </si>
  <si>
    <t>Production</t>
  </si>
  <si>
    <t>OM</t>
  </si>
  <si>
    <t>Arul</t>
  </si>
  <si>
    <t>Nilesh</t>
  </si>
  <si>
    <t>1 EPP</t>
  </si>
  <si>
    <t>Quality</t>
  </si>
  <si>
    <t>Sujit</t>
  </si>
  <si>
    <t>Shrikant</t>
  </si>
  <si>
    <t>TRAINING</t>
  </si>
  <si>
    <t>1 ITI</t>
  </si>
  <si>
    <t>HK EPP</t>
  </si>
  <si>
    <t>Maintenance</t>
  </si>
  <si>
    <t>Production - Apex</t>
  </si>
  <si>
    <t>ARUL</t>
  </si>
  <si>
    <t>NILESH R</t>
  </si>
  <si>
    <t>Quality - Apex</t>
  </si>
  <si>
    <t>SHRIKANT</t>
  </si>
  <si>
    <t>SUJIT</t>
  </si>
  <si>
    <t>Quality EPP</t>
  </si>
  <si>
    <t>EPP (3)</t>
  </si>
  <si>
    <t>EPP (2)</t>
  </si>
  <si>
    <t>FIRST AIDER</t>
  </si>
  <si>
    <t>FIRE FIGHTER</t>
  </si>
  <si>
    <t>EPP Production</t>
  </si>
  <si>
    <t>(ITI + EPP)</t>
  </si>
  <si>
    <t>Extruder Parameter</t>
  </si>
  <si>
    <t>Date</t>
  </si>
  <si>
    <t>Shift</t>
  </si>
  <si>
    <t>Line</t>
  </si>
  <si>
    <t>Product</t>
  </si>
  <si>
    <t xml:space="preserve">Loss Hrs - Extruder </t>
  </si>
  <si>
    <t xml:space="preserve">Changeover details / type of CO </t>
  </si>
  <si>
    <t>Mixer No</t>
  </si>
  <si>
    <t>Mixing Cycle</t>
  </si>
  <si>
    <t>Screw type</t>
  </si>
  <si>
    <t>Volume produced from existing screw</t>
  </si>
  <si>
    <t>RPM</t>
  </si>
  <si>
    <t>Feed</t>
  </si>
  <si>
    <t xml:space="preserve">Torque </t>
  </si>
  <si>
    <t>Temper</t>
  </si>
  <si>
    <t>product changeover</t>
  </si>
  <si>
    <t>bonding base</t>
  </si>
  <si>
    <t>Through cleaning</t>
  </si>
  <si>
    <t>slob consumption batch</t>
  </si>
  <si>
    <t>HKD18N</t>
  </si>
  <si>
    <t>Extruder belt - chain link broken - 4Hr downtime</t>
  </si>
  <si>
    <t>SL300N</t>
  </si>
  <si>
    <t xml:space="preserve"> 1/16/2024</t>
  </si>
  <si>
    <t>EP132N</t>
  </si>
  <si>
    <t>A/B</t>
  </si>
  <si>
    <t>A/B/C</t>
  </si>
  <si>
    <t>B/C</t>
  </si>
  <si>
    <t xml:space="preserve"> 3 HR downtime for PP portal</t>
  </si>
  <si>
    <t>6 hr</t>
  </si>
  <si>
    <t>Contamination issue</t>
  </si>
  <si>
    <t>SL303N</t>
  </si>
  <si>
    <t>Sieve chocking issue -100 mic</t>
  </si>
  <si>
    <t>Through cleaning for KF002N</t>
  </si>
  <si>
    <t>SL305N</t>
  </si>
  <si>
    <t>sieve change ,</t>
  </si>
  <si>
    <t>Black contamination issue</t>
  </si>
  <si>
    <t>Screw change</t>
  </si>
  <si>
    <t xml:space="preserve">Bits issue , 300 kg powder rejected ,chips </t>
  </si>
  <si>
    <t>through cleaning</t>
  </si>
  <si>
    <t>contamination</t>
  </si>
  <si>
    <t xml:space="preserve">bits issue </t>
  </si>
  <si>
    <t>Product changeover</t>
  </si>
  <si>
    <t>shade issue</t>
  </si>
  <si>
    <t>through cleaning ,DFD cyclon alarm</t>
  </si>
  <si>
    <t>1125`</t>
  </si>
  <si>
    <t>JP310</t>
  </si>
  <si>
    <t>3N340N</t>
  </si>
  <si>
    <t>FTSU ,bonding base</t>
  </si>
  <si>
    <t xml:space="preserve">1 hr </t>
  </si>
  <si>
    <t xml:space="preserve">PVC </t>
  </si>
  <si>
    <t>Mixer-1</t>
  </si>
  <si>
    <t>Glossy</t>
  </si>
  <si>
    <t>50 MT</t>
  </si>
  <si>
    <t>Resin</t>
  </si>
  <si>
    <t>Mixer-3</t>
  </si>
  <si>
    <t>Universal</t>
  </si>
  <si>
    <t>20 MT</t>
  </si>
  <si>
    <t xml:space="preserve">3 HR </t>
  </si>
  <si>
    <t>waiting mill result</t>
  </si>
  <si>
    <t>Resin purging and cleaning</t>
  </si>
  <si>
    <t>Mixer-2</t>
  </si>
  <si>
    <t>Semi-glossy</t>
  </si>
  <si>
    <t>45-50</t>
  </si>
  <si>
    <t>54-56</t>
  </si>
  <si>
    <t>SP122N</t>
  </si>
  <si>
    <t>2 HR</t>
  </si>
  <si>
    <t>Cleaning and waiting for mill result</t>
  </si>
  <si>
    <t>4 MT</t>
  </si>
  <si>
    <t>Pvc</t>
  </si>
  <si>
    <t>No cleaning</t>
  </si>
  <si>
    <t>27 MT</t>
  </si>
  <si>
    <t xml:space="preserve">1600 /90 SEC </t>
  </si>
  <si>
    <t>PVC</t>
  </si>
  <si>
    <t>26 MT</t>
  </si>
  <si>
    <t>1600 / 120 sec- 3</t>
  </si>
  <si>
    <t>Structure screw</t>
  </si>
  <si>
    <t>PVC /screw change</t>
  </si>
  <si>
    <t>mixer-3</t>
  </si>
  <si>
    <t>1200/120 sec</t>
  </si>
  <si>
    <t>Matt</t>
  </si>
  <si>
    <t>40 MT</t>
  </si>
  <si>
    <t>62.2 mt</t>
  </si>
  <si>
    <t>PVC -Screw change Coperian</t>
  </si>
  <si>
    <t>1200/120 /3 C</t>
  </si>
  <si>
    <t>PVC purging and cleaning</t>
  </si>
  <si>
    <t>1600 /120 SEC - 2 cycle</t>
  </si>
  <si>
    <t>JA127N</t>
  </si>
  <si>
    <t>B/c</t>
  </si>
  <si>
    <t>Texture/MATT</t>
  </si>
  <si>
    <t>PVC-screw change</t>
  </si>
  <si>
    <t>1600 / 120 sec- 2</t>
  </si>
  <si>
    <t>Str/Tex</t>
  </si>
  <si>
    <t>1200/120 sec/2 C</t>
  </si>
  <si>
    <t>50-56</t>
  </si>
  <si>
    <t>Resin purgr and cleaning</t>
  </si>
  <si>
    <t>1600 /120 SEC - 1 cycle</t>
  </si>
  <si>
    <t>40-45</t>
  </si>
  <si>
    <t>.C</t>
  </si>
  <si>
    <t>Shade and pattern issue</t>
  </si>
  <si>
    <t>c</t>
  </si>
  <si>
    <t>Finish issue</t>
  </si>
  <si>
    <t>Resin purge and cleaning</t>
  </si>
  <si>
    <t>Tex/Str/Matt</t>
  </si>
  <si>
    <t>Shade issue -skip</t>
  </si>
  <si>
    <t>Shade issue -wrong pigment</t>
  </si>
  <si>
    <t>1200/120 /2 C</t>
  </si>
  <si>
    <t>49 MT</t>
  </si>
  <si>
    <t>1600 /90 SEC - 3 cycle</t>
  </si>
  <si>
    <t>1600 /90 SEC - 2 cycle</t>
  </si>
  <si>
    <t>New screw added-univarsal</t>
  </si>
  <si>
    <t>60 MT</t>
  </si>
  <si>
    <t>61 MT</t>
  </si>
  <si>
    <t>Shade not approve in night shift</t>
  </si>
  <si>
    <t>Screw Change</t>
  </si>
  <si>
    <t>mixer-2</t>
  </si>
  <si>
    <t>70 MT</t>
  </si>
  <si>
    <t>80 MT</t>
  </si>
  <si>
    <t>Univarsal</t>
  </si>
  <si>
    <t>PVC and screw change</t>
  </si>
  <si>
    <t>If Finish ok otherwise Screw change Glossy</t>
  </si>
  <si>
    <t>1600 /90 SEC - 1 cycle</t>
  </si>
  <si>
    <t>3 HR</t>
  </si>
  <si>
    <t>FTSU shade issue-hold</t>
  </si>
  <si>
    <t>1.5 hr</t>
  </si>
  <si>
    <t>Cissing issue</t>
  </si>
  <si>
    <t>12 MT</t>
  </si>
  <si>
    <t>4`</t>
  </si>
  <si>
    <t>4 hr</t>
  </si>
  <si>
    <t>Wating for mill approval</t>
  </si>
  <si>
    <t>Finish issue /plan change</t>
  </si>
  <si>
    <t>36 MTS</t>
  </si>
  <si>
    <t>66 MT</t>
  </si>
  <si>
    <t>31 MT</t>
  </si>
  <si>
    <t>140+41</t>
  </si>
  <si>
    <t>119 MT</t>
  </si>
  <si>
    <t>150 MT</t>
  </si>
  <si>
    <t>19 MT</t>
  </si>
  <si>
    <t>Str/Tex/Matt</t>
  </si>
  <si>
    <t>36 MT</t>
  </si>
  <si>
    <t>161 mt</t>
  </si>
  <si>
    <t>MP450N</t>
  </si>
  <si>
    <t>77 mt</t>
  </si>
  <si>
    <t>80 +12 MT</t>
  </si>
  <si>
    <t>New screw added</t>
  </si>
  <si>
    <t>140+41 MT</t>
  </si>
  <si>
    <t>TN11AN</t>
  </si>
  <si>
    <t>30 MT</t>
  </si>
  <si>
    <t>RESIN</t>
  </si>
  <si>
    <t>7.7 MT</t>
  </si>
  <si>
    <t>220+</t>
  </si>
  <si>
    <t>JC001N</t>
  </si>
  <si>
    <t>univarsal</t>
  </si>
  <si>
    <t>54 MT</t>
  </si>
  <si>
    <t>Finish issue /Reextrusion also Not Ok</t>
  </si>
  <si>
    <t xml:space="preserve">Batch skip </t>
  </si>
  <si>
    <t>87 MT</t>
  </si>
  <si>
    <t>56 MT</t>
  </si>
  <si>
    <t>900/60/40 2 C</t>
  </si>
  <si>
    <t>1600 /90 SEC -2 cycle</t>
  </si>
  <si>
    <t>Direct</t>
  </si>
  <si>
    <t>24 MT</t>
  </si>
  <si>
    <t>Belt shift ,Mixer U/M , Gloss issue</t>
  </si>
  <si>
    <t>110 MT</t>
  </si>
  <si>
    <t>38 MT</t>
  </si>
  <si>
    <t>96MT</t>
  </si>
  <si>
    <t>40 Mt</t>
  </si>
  <si>
    <t>116 MT</t>
  </si>
  <si>
    <t>160 MT</t>
  </si>
  <si>
    <t>1600 /90 SEC -1 cycle</t>
  </si>
  <si>
    <t xml:space="preserve">Shade approval </t>
  </si>
  <si>
    <t>Pvc and cleaning</t>
  </si>
  <si>
    <t>PVC/Screw change /PVC</t>
  </si>
  <si>
    <t>Structure/Tex</t>
  </si>
  <si>
    <t>69 mt</t>
  </si>
  <si>
    <t>58 MT</t>
  </si>
  <si>
    <t>base</t>
  </si>
  <si>
    <t>PVC screw change</t>
  </si>
  <si>
    <t>PVC and clean</t>
  </si>
  <si>
    <t>1200/90/1 C</t>
  </si>
  <si>
    <t>105 MT</t>
  </si>
  <si>
    <t>Resin and clean</t>
  </si>
  <si>
    <t>125 MT</t>
  </si>
  <si>
    <t>YP277N</t>
  </si>
  <si>
    <t>1100/60/60</t>
  </si>
  <si>
    <t>140 MT</t>
  </si>
  <si>
    <t>1200/120/60</t>
  </si>
  <si>
    <t>156 MT</t>
  </si>
  <si>
    <t>Blending base</t>
  </si>
  <si>
    <t>HJF3AN</t>
  </si>
  <si>
    <t>GY114N</t>
  </si>
  <si>
    <t>32 MT</t>
  </si>
  <si>
    <t>1600 / 90 sec- 2</t>
  </si>
  <si>
    <t>1600/120/120</t>
  </si>
  <si>
    <t>82 MT</t>
  </si>
  <si>
    <t>1400 /60 SEC -1 cycle</t>
  </si>
  <si>
    <t>44 MT</t>
  </si>
  <si>
    <t>1400 /120 SEC -2 cycle</t>
  </si>
  <si>
    <t>67 MT</t>
  </si>
  <si>
    <t>35 MT</t>
  </si>
  <si>
    <t>75 MT</t>
  </si>
  <si>
    <t>EC438N</t>
  </si>
  <si>
    <t>1200 /120 SEC -2 cycle</t>
  </si>
  <si>
    <t>New Screw Added</t>
  </si>
  <si>
    <t>PVC and cleaning</t>
  </si>
  <si>
    <t>14 MT</t>
  </si>
  <si>
    <t>PVC -screw change</t>
  </si>
  <si>
    <t>1600 / 90 sec- 3</t>
  </si>
  <si>
    <t>154 mt</t>
  </si>
  <si>
    <t>32 mt</t>
  </si>
  <si>
    <t>100 MT</t>
  </si>
  <si>
    <t>MTD</t>
  </si>
  <si>
    <t># days</t>
  </si>
  <si>
    <t>Current Rate</t>
  </si>
  <si>
    <t>Asking rate</t>
  </si>
  <si>
    <t>?</t>
  </si>
  <si>
    <t>Screw change - Glossy</t>
  </si>
  <si>
    <t>Today plan</t>
  </si>
  <si>
    <t>1st Shift</t>
  </si>
  <si>
    <t>L1</t>
  </si>
  <si>
    <t>L2</t>
  </si>
  <si>
    <t>L3</t>
  </si>
  <si>
    <t>L4</t>
  </si>
  <si>
    <t>1 st</t>
  </si>
  <si>
    <t>3 rd</t>
  </si>
  <si>
    <t>Today planned RM</t>
  </si>
  <si>
    <t>RM code</t>
  </si>
  <si>
    <t>IF no -What is impact</t>
  </si>
  <si>
    <t>Received</t>
  </si>
  <si>
    <t>PT0665</t>
  </si>
  <si>
    <t>FC1300</t>
  </si>
  <si>
    <t>Plan reduced / changed due to RM shortage</t>
  </si>
  <si>
    <t>Orignal batch size (MT)</t>
  </si>
  <si>
    <t>Changeover time Impact</t>
  </si>
  <si>
    <t>ETA</t>
  </si>
  <si>
    <t>RP3412</t>
  </si>
  <si>
    <t>Bonding delay</t>
  </si>
  <si>
    <t>RP9729</t>
  </si>
  <si>
    <t xml:space="preserve">Line stop </t>
  </si>
  <si>
    <t>LINE-1</t>
  </si>
  <si>
    <t>No.Batches</t>
  </si>
  <si>
    <t>LINE-2</t>
  </si>
  <si>
    <t>LINE-3</t>
  </si>
  <si>
    <t>Week-27</t>
  </si>
  <si>
    <t>Week-28</t>
  </si>
  <si>
    <t>Week-29</t>
  </si>
  <si>
    <t>Week-30</t>
  </si>
  <si>
    <t>Line-1-Str</t>
  </si>
  <si>
    <t>Qty</t>
  </si>
  <si>
    <t>Line-1-Semi Glossy</t>
  </si>
  <si>
    <t>Line-2-Glossy</t>
  </si>
  <si>
    <t>Line-2-Str</t>
  </si>
  <si>
    <t>Line-3-Univarsal</t>
  </si>
  <si>
    <t>Line-4-Coperian</t>
  </si>
  <si>
    <t>Line-Univarsal</t>
  </si>
  <si>
    <t>Line-4 Structure</t>
  </si>
  <si>
    <t>Qty-</t>
  </si>
  <si>
    <t>New Screw</t>
  </si>
  <si>
    <t>Screw change-Semi glossy</t>
  </si>
  <si>
    <t>check screw condition</t>
  </si>
  <si>
    <t>SCREW change</t>
  </si>
  <si>
    <t xml:space="preserve">Bonding base </t>
  </si>
  <si>
    <t>Bonding base. BCT</t>
  </si>
  <si>
    <t xml:space="preserve">KW5047 </t>
  </si>
  <si>
    <t>YR1249 shortage</t>
  </si>
  <si>
    <t>Bonding base-GY184C</t>
  </si>
  <si>
    <t>Bonding base-GW103C</t>
  </si>
  <si>
    <t>Bonding base-GW003C</t>
  </si>
  <si>
    <t>added due to Epoxy resin shortage</t>
  </si>
  <si>
    <t>base for S4300N</t>
  </si>
  <si>
    <t>base S4300N</t>
  </si>
  <si>
    <t>Short RM</t>
  </si>
  <si>
    <t>KW5047</t>
  </si>
  <si>
    <t>RP8210/KC4113</t>
  </si>
  <si>
    <t>FS0199</t>
  </si>
  <si>
    <t>KC4113</t>
  </si>
  <si>
    <t>base for Y4313N</t>
  </si>
  <si>
    <t>RP9729 N/A</t>
  </si>
  <si>
    <t>Month</t>
  </si>
  <si>
    <t>April</t>
  </si>
  <si>
    <t xml:space="preserve">April </t>
  </si>
  <si>
    <t>May</t>
  </si>
  <si>
    <t xml:space="preserve">Product Code </t>
  </si>
  <si>
    <t>Rejected Qty</t>
  </si>
  <si>
    <t>Reason</t>
  </si>
  <si>
    <t xml:space="preserve">Consume Qty </t>
  </si>
  <si>
    <t>Pin hole</t>
  </si>
  <si>
    <t>FINISH</t>
  </si>
  <si>
    <t>Bits</t>
  </si>
  <si>
    <t>Tex Finish</t>
  </si>
  <si>
    <t>Site</t>
  </si>
  <si>
    <t>Type</t>
  </si>
  <si>
    <t>Banners</t>
  </si>
  <si>
    <t>Region</t>
  </si>
  <si>
    <t>PACK Size</t>
  </si>
  <si>
    <t>OEM</t>
  </si>
  <si>
    <t>Sap</t>
  </si>
  <si>
    <t>Mfg pro</t>
  </si>
  <si>
    <t>IMP</t>
  </si>
  <si>
    <t>Import</t>
  </si>
  <si>
    <t>5371447</t>
  </si>
  <si>
    <t>RESICOAT</t>
  </si>
  <si>
    <t>POW-INTERPON ACE2000</t>
  </si>
  <si>
    <t>5370437</t>
  </si>
  <si>
    <t xml:space="preserve">JN204QF </t>
  </si>
  <si>
    <t>POW-INTERPON TP</t>
  </si>
  <si>
    <t>West</t>
  </si>
  <si>
    <t>5371239</t>
  </si>
  <si>
    <t>4JC01QF</t>
  </si>
  <si>
    <t>POW-Resicoat PI</t>
  </si>
  <si>
    <t>East</t>
  </si>
  <si>
    <t>5371445</t>
  </si>
  <si>
    <t>7P-0200</t>
  </si>
  <si>
    <t>Non Tumbling</t>
  </si>
  <si>
    <t>POW-INTERPON 100</t>
  </si>
  <si>
    <t>5372309</t>
  </si>
  <si>
    <t>5372310</t>
  </si>
  <si>
    <t>5372315</t>
  </si>
  <si>
    <t>5372316</t>
  </si>
  <si>
    <t>POW-Interpon 700</t>
  </si>
  <si>
    <t>South</t>
  </si>
  <si>
    <t>5373508</t>
  </si>
  <si>
    <t>Thane</t>
  </si>
  <si>
    <t>POW-Interpon Redox</t>
  </si>
  <si>
    <t>5372318</t>
  </si>
  <si>
    <t>5372319</t>
  </si>
  <si>
    <t>South &amp; West</t>
  </si>
  <si>
    <t>5372320</t>
  </si>
  <si>
    <t>ALZ66N</t>
  </si>
  <si>
    <t>5372321</t>
  </si>
  <si>
    <t>5372323</t>
  </si>
  <si>
    <t>North</t>
  </si>
  <si>
    <t>5372324</t>
  </si>
  <si>
    <t>5372326</t>
  </si>
  <si>
    <t>5372327</t>
  </si>
  <si>
    <t>5372329</t>
  </si>
  <si>
    <t>5485258</t>
  </si>
  <si>
    <t>5372332</t>
  </si>
  <si>
    <t>5487620</t>
  </si>
  <si>
    <t>5372334</t>
  </si>
  <si>
    <t>APA56N</t>
  </si>
  <si>
    <t>5372415</t>
  </si>
  <si>
    <t>BN001B</t>
  </si>
  <si>
    <t>5372558</t>
  </si>
  <si>
    <t>CZ003QF</t>
  </si>
  <si>
    <t>5539637</t>
  </si>
  <si>
    <t>5539764</t>
  </si>
  <si>
    <t>5372595</t>
  </si>
  <si>
    <t>POW-Interpon 200</t>
  </si>
  <si>
    <t>5556363</t>
  </si>
  <si>
    <t>5372813</t>
  </si>
  <si>
    <t>5372672</t>
  </si>
  <si>
    <t>EB577N</t>
  </si>
  <si>
    <t>5372729</t>
  </si>
  <si>
    <t>POW-Interpon 600</t>
  </si>
  <si>
    <t>5374552</t>
  </si>
  <si>
    <t>5372731</t>
  </si>
  <si>
    <t>5372734</t>
  </si>
  <si>
    <t>5372736</t>
  </si>
  <si>
    <t>MTO/RTS</t>
  </si>
  <si>
    <t>5372743</t>
  </si>
  <si>
    <t>5372744</t>
  </si>
  <si>
    <t>5581705</t>
  </si>
  <si>
    <t>5374593</t>
  </si>
  <si>
    <t>5372752</t>
  </si>
  <si>
    <t>5372753</t>
  </si>
  <si>
    <t>5372759</t>
  </si>
  <si>
    <t>EC214N</t>
  </si>
  <si>
    <t>5372760</t>
  </si>
  <si>
    <t>EC218N</t>
  </si>
  <si>
    <t>5372762</t>
  </si>
  <si>
    <t>EC221N</t>
  </si>
  <si>
    <t>5540532</t>
  </si>
  <si>
    <t>5383420</t>
  </si>
  <si>
    <t>EC241N</t>
  </si>
  <si>
    <t>5372771</t>
  </si>
  <si>
    <t>EC29DN</t>
  </si>
  <si>
    <t>5372772</t>
  </si>
  <si>
    <t>EC301N</t>
  </si>
  <si>
    <t>5372773</t>
  </si>
  <si>
    <t>5372776</t>
  </si>
  <si>
    <t>5372778</t>
  </si>
  <si>
    <t>EC336N</t>
  </si>
  <si>
    <t>5390524</t>
  </si>
  <si>
    <t>5577102</t>
  </si>
  <si>
    <t>EC362N</t>
  </si>
  <si>
    <t>5372782</t>
  </si>
  <si>
    <t>EC446N</t>
  </si>
  <si>
    <t>EC475N</t>
  </si>
  <si>
    <t>5372784</t>
  </si>
  <si>
    <t>5372801</t>
  </si>
  <si>
    <t>ECA52N</t>
  </si>
  <si>
    <t>5372802</t>
  </si>
  <si>
    <t>5374780</t>
  </si>
  <si>
    <t>5372825</t>
  </si>
  <si>
    <t>5372877</t>
  </si>
  <si>
    <t>5372884</t>
  </si>
  <si>
    <t>5372887</t>
  </si>
  <si>
    <t>ED063N</t>
  </si>
  <si>
    <t>5539761</t>
  </si>
  <si>
    <t>5519690</t>
  </si>
  <si>
    <t>5372896</t>
  </si>
  <si>
    <t>ED256N</t>
  </si>
  <si>
    <t>5372898</t>
  </si>
  <si>
    <t>ED275N</t>
  </si>
  <si>
    <t>5372900</t>
  </si>
  <si>
    <t>5372902</t>
  </si>
  <si>
    <t>EDA35N</t>
  </si>
  <si>
    <t>5372907</t>
  </si>
  <si>
    <t>EE158N</t>
  </si>
  <si>
    <t>5372921</t>
  </si>
  <si>
    <t>5372926</t>
  </si>
  <si>
    <t>5372928</t>
  </si>
  <si>
    <t>EG119Z</t>
  </si>
  <si>
    <t>5372597</t>
  </si>
  <si>
    <t>Tumbling</t>
  </si>
  <si>
    <t>5372942</t>
  </si>
  <si>
    <t>5556353</t>
  </si>
  <si>
    <t>EH201N</t>
  </si>
  <si>
    <t>5373097</t>
  </si>
  <si>
    <t>5373098</t>
  </si>
  <si>
    <t>5373110</t>
  </si>
  <si>
    <t>5374620</t>
  </si>
  <si>
    <t>POW-INTERPON A4000</t>
  </si>
  <si>
    <t>5373129</t>
  </si>
  <si>
    <t>Srilanka</t>
  </si>
  <si>
    <t>5373130</t>
  </si>
  <si>
    <t>EL103N</t>
  </si>
  <si>
    <t>5373131</t>
  </si>
  <si>
    <t>EL104N</t>
  </si>
  <si>
    <t>5373132</t>
  </si>
  <si>
    <t>EL140N</t>
  </si>
  <si>
    <t>5373133</t>
  </si>
  <si>
    <t>EL188N</t>
  </si>
  <si>
    <t>5373134</t>
  </si>
  <si>
    <t>EL200N</t>
  </si>
  <si>
    <t>5574858</t>
  </si>
  <si>
    <t>EL210N</t>
  </si>
  <si>
    <t>5554620</t>
  </si>
  <si>
    <t>EL279N</t>
  </si>
  <si>
    <t>5373136</t>
  </si>
  <si>
    <t>EL403N</t>
  </si>
  <si>
    <t>EL411N</t>
  </si>
  <si>
    <t>5373139</t>
  </si>
  <si>
    <t>5373261</t>
  </si>
  <si>
    <t>5373142</t>
  </si>
  <si>
    <t>5373145</t>
  </si>
  <si>
    <t>5373146</t>
  </si>
  <si>
    <t>EL429N</t>
  </si>
  <si>
    <t>EL440N</t>
  </si>
  <si>
    <t>5373148</t>
  </si>
  <si>
    <t>East, North &amp; West</t>
  </si>
  <si>
    <t>5373150</t>
  </si>
  <si>
    <t>5394535</t>
  </si>
  <si>
    <t>5373152</t>
  </si>
  <si>
    <t>ELB35N</t>
  </si>
  <si>
    <t>5373158</t>
  </si>
  <si>
    <t>South/North</t>
  </si>
  <si>
    <t>5373159</t>
  </si>
  <si>
    <t>5390387</t>
  </si>
  <si>
    <t>5553819</t>
  </si>
  <si>
    <t>5517946</t>
  </si>
  <si>
    <t>5373161</t>
  </si>
  <si>
    <t>EM403N</t>
  </si>
  <si>
    <t>North &amp; South</t>
  </si>
  <si>
    <t>5373252</t>
  </si>
  <si>
    <t>5373253</t>
  </si>
  <si>
    <t>BLR &amp; Thane</t>
  </si>
  <si>
    <t>5373254</t>
  </si>
  <si>
    <t>West &amp;North</t>
  </si>
  <si>
    <t>5372317</t>
  </si>
  <si>
    <t>5374806</t>
  </si>
  <si>
    <t>JW004N</t>
  </si>
  <si>
    <t>5567035</t>
  </si>
  <si>
    <t>5479002</t>
  </si>
  <si>
    <t>5373264</t>
  </si>
  <si>
    <t>5373265</t>
  </si>
  <si>
    <t>DUP</t>
  </si>
  <si>
    <t>5373267</t>
  </si>
  <si>
    <t>5398756</t>
  </si>
  <si>
    <t>5522094</t>
  </si>
  <si>
    <t>5373273</t>
  </si>
  <si>
    <t>5373274</t>
  </si>
  <si>
    <t>EN333N</t>
  </si>
  <si>
    <t>5373275</t>
  </si>
  <si>
    <t>5373277</t>
  </si>
  <si>
    <t>5373278</t>
  </si>
  <si>
    <t>EN401N</t>
  </si>
  <si>
    <t>5373279</t>
  </si>
  <si>
    <t>5373282</t>
  </si>
  <si>
    <t>ENA12N</t>
  </si>
  <si>
    <t>5373295</t>
  </si>
  <si>
    <t>5556189</t>
  </si>
  <si>
    <t>5373308</t>
  </si>
  <si>
    <t>5373309</t>
  </si>
  <si>
    <t>5566183</t>
  </si>
  <si>
    <t>5373311</t>
  </si>
  <si>
    <t>5373312</t>
  </si>
  <si>
    <t>EP102N</t>
  </si>
  <si>
    <t>5373313</t>
  </si>
  <si>
    <t>5398653</t>
  </si>
  <si>
    <t>EP150N</t>
  </si>
  <si>
    <t>5373319</t>
  </si>
  <si>
    <t>EP200N</t>
  </si>
  <si>
    <t>5373322</t>
  </si>
  <si>
    <t>EP204N</t>
  </si>
  <si>
    <t>5373331</t>
  </si>
  <si>
    <t>EP216N</t>
  </si>
  <si>
    <t>5373332</t>
  </si>
  <si>
    <t>EP221N</t>
  </si>
  <si>
    <t>5373336</t>
  </si>
  <si>
    <t>EP227N</t>
  </si>
  <si>
    <t>5373342</t>
  </si>
  <si>
    <t>EP236N</t>
  </si>
  <si>
    <t>5373345</t>
  </si>
  <si>
    <t>5373348</t>
  </si>
  <si>
    <t>EP27EN</t>
  </si>
  <si>
    <t>5373351</t>
  </si>
  <si>
    <t>EP307N</t>
  </si>
  <si>
    <t>5373354</t>
  </si>
  <si>
    <t>EP313N</t>
  </si>
  <si>
    <t>5522092</t>
  </si>
  <si>
    <t>5373360</t>
  </si>
  <si>
    <t>5373363</t>
  </si>
  <si>
    <t>EP402N</t>
  </si>
  <si>
    <t>5373364</t>
  </si>
  <si>
    <t>5373371</t>
  </si>
  <si>
    <t>5373374</t>
  </si>
  <si>
    <t>EP414N</t>
  </si>
  <si>
    <t>5728120</t>
  </si>
  <si>
    <t>5373376</t>
  </si>
  <si>
    <t>5373378</t>
  </si>
  <si>
    <t>EP426N</t>
  </si>
  <si>
    <t>5373379</t>
  </si>
  <si>
    <t>5373140</t>
  </si>
  <si>
    <t>EL413N</t>
  </si>
  <si>
    <t>5373385</t>
  </si>
  <si>
    <t>EP433N</t>
  </si>
  <si>
    <t>5373391</t>
  </si>
  <si>
    <t>5486908</t>
  </si>
  <si>
    <t>EP443N</t>
  </si>
  <si>
    <t>5373394</t>
  </si>
  <si>
    <t>5373395</t>
  </si>
  <si>
    <t>5373396</t>
  </si>
  <si>
    <t>EP449N</t>
  </si>
  <si>
    <t>5373397</t>
  </si>
  <si>
    <t>5554911</t>
  </si>
  <si>
    <t>5373400</t>
  </si>
  <si>
    <t>5373401</t>
  </si>
  <si>
    <t>EP499N</t>
  </si>
  <si>
    <t>5373403</t>
  </si>
  <si>
    <t>5373420</t>
  </si>
  <si>
    <t>5373125</t>
  </si>
  <si>
    <t>5373492</t>
  </si>
  <si>
    <t>EPA53N</t>
  </si>
  <si>
    <t>5373507</t>
  </si>
  <si>
    <t>5517950</t>
  </si>
  <si>
    <t>5373511</t>
  </si>
  <si>
    <t>EQ020N</t>
  </si>
  <si>
    <t>5373522</t>
  </si>
  <si>
    <t>5373530</t>
  </si>
  <si>
    <t>5517947</t>
  </si>
  <si>
    <t>EQ230N</t>
  </si>
  <si>
    <t>5373538</t>
  </si>
  <si>
    <t>EQ255N</t>
  </si>
  <si>
    <t>5554619</t>
  </si>
  <si>
    <t>EQ297N</t>
  </si>
  <si>
    <t>5373545</t>
  </si>
  <si>
    <t>EQ350N</t>
  </si>
  <si>
    <t>5373546</t>
  </si>
  <si>
    <t>5373553</t>
  </si>
  <si>
    <t>EQ432N</t>
  </si>
  <si>
    <t>5373655</t>
  </si>
  <si>
    <t>EW007N</t>
  </si>
  <si>
    <t>5574859</t>
  </si>
  <si>
    <t>EW010N</t>
  </si>
  <si>
    <t>5373662</t>
  </si>
  <si>
    <t>EW200N</t>
  </si>
  <si>
    <t>5373667</t>
  </si>
  <si>
    <t>EW222N</t>
  </si>
  <si>
    <t>5373669</t>
  </si>
  <si>
    <t>EW225N</t>
  </si>
  <si>
    <t>EW229N</t>
  </si>
  <si>
    <t>5373671</t>
  </si>
  <si>
    <t>5578015</t>
  </si>
  <si>
    <t>EW241N</t>
  </si>
  <si>
    <t>5373674</t>
  </si>
  <si>
    <t>EW379I</t>
  </si>
  <si>
    <t>5373689</t>
  </si>
  <si>
    <t>5373702</t>
  </si>
  <si>
    <t>FB096N</t>
  </si>
  <si>
    <t>5373765</t>
  </si>
  <si>
    <t>5553762</t>
  </si>
  <si>
    <t>HGC20R</t>
  </si>
  <si>
    <t>5382761</t>
  </si>
  <si>
    <t>HGD24QF</t>
  </si>
  <si>
    <t>5373885</t>
  </si>
  <si>
    <t>HJ605R</t>
  </si>
  <si>
    <t>5373886</t>
  </si>
  <si>
    <t>5373887</t>
  </si>
  <si>
    <t>5373888</t>
  </si>
  <si>
    <t>HJ7034</t>
  </si>
  <si>
    <t>POW-Resicoat R2-FB</t>
  </si>
  <si>
    <t>5373891</t>
  </si>
  <si>
    <t>POW-Resicoat EL</t>
  </si>
  <si>
    <t>5373892</t>
  </si>
  <si>
    <t>HJD22QF</t>
  </si>
  <si>
    <t>POW-Resicoat R4-ES</t>
  </si>
  <si>
    <t>5373896</t>
  </si>
  <si>
    <t>HJF26R</t>
  </si>
  <si>
    <t>POW-Resicoat R2</t>
  </si>
  <si>
    <t>5373897</t>
  </si>
  <si>
    <t>5373899</t>
  </si>
  <si>
    <t>HJF99R</t>
  </si>
  <si>
    <t>POW-Resicoat EL2</t>
  </si>
  <si>
    <t>5373902</t>
  </si>
  <si>
    <t>5373901</t>
  </si>
  <si>
    <t>5370196</t>
  </si>
  <si>
    <t>5373905</t>
  </si>
  <si>
    <t>HKF70R</t>
  </si>
  <si>
    <t>POW-Resicoat RB-602</t>
  </si>
  <si>
    <t>5373907</t>
  </si>
  <si>
    <t>5373911</t>
  </si>
  <si>
    <t>HLF86R</t>
  </si>
  <si>
    <t>5373912</t>
  </si>
  <si>
    <t>HMH09QF</t>
  </si>
  <si>
    <t>5373971</t>
  </si>
  <si>
    <t>5373970</t>
  </si>
  <si>
    <t>POW-Resicoat CC</t>
  </si>
  <si>
    <t>5373974</t>
  </si>
  <si>
    <t>HZG24R</t>
  </si>
  <si>
    <t>5485168</t>
  </si>
  <si>
    <t>5374548</t>
  </si>
  <si>
    <t>5554666</t>
  </si>
  <si>
    <t>JA015N</t>
  </si>
  <si>
    <t>5374551</t>
  </si>
  <si>
    <t>5374570</t>
  </si>
  <si>
    <t>5375527</t>
  </si>
  <si>
    <t>5374558</t>
  </si>
  <si>
    <t>5374561</t>
  </si>
  <si>
    <t>JC008N</t>
  </si>
  <si>
    <t>5374566</t>
  </si>
  <si>
    <t>5382245</t>
  </si>
  <si>
    <t>5382247</t>
  </si>
  <si>
    <t>5374567</t>
  </si>
  <si>
    <t>5374568</t>
  </si>
  <si>
    <t>JC150N</t>
  </si>
  <si>
    <t>5374569</t>
  </si>
  <si>
    <t>JC151N</t>
  </si>
  <si>
    <t>5374553</t>
  </si>
  <si>
    <t>5390522</t>
  </si>
  <si>
    <t>5578474</t>
  </si>
  <si>
    <t>5579191</t>
  </si>
  <si>
    <t>5374577</t>
  </si>
  <si>
    <t>5374579</t>
  </si>
  <si>
    <t>5374581</t>
  </si>
  <si>
    <t>JC450N</t>
  </si>
  <si>
    <t>5374583</t>
  </si>
  <si>
    <t>5374584</t>
  </si>
  <si>
    <t>5374585</t>
  </si>
  <si>
    <t>JCA65N</t>
  </si>
  <si>
    <t>5374587</t>
  </si>
  <si>
    <t>JCB02N</t>
  </si>
  <si>
    <t>5374589</t>
  </si>
  <si>
    <t>JD003N</t>
  </si>
  <si>
    <t>5374590</t>
  </si>
  <si>
    <t>5374592</t>
  </si>
  <si>
    <t>5374714</t>
  </si>
  <si>
    <t>5374594</t>
  </si>
  <si>
    <t>5488206</t>
  </si>
  <si>
    <t>5382249</t>
  </si>
  <si>
    <t>5374600</t>
  </si>
  <si>
    <t>POW-INTERPON ACE1000</t>
  </si>
  <si>
    <t>5576289</t>
  </si>
  <si>
    <t>JE111N</t>
  </si>
  <si>
    <t>5540378</t>
  </si>
  <si>
    <t>5374608</t>
  </si>
  <si>
    <t>JE310N</t>
  </si>
  <si>
    <t>5374610</t>
  </si>
  <si>
    <t>5374611</t>
  </si>
  <si>
    <t>5374614</t>
  </si>
  <si>
    <t>JF202N</t>
  </si>
  <si>
    <t>5373375</t>
  </si>
  <si>
    <t>5374621</t>
  </si>
  <si>
    <t>5554621</t>
  </si>
  <si>
    <t>5374623</t>
  </si>
  <si>
    <t>5481500</t>
  </si>
  <si>
    <t>5557182</t>
  </si>
  <si>
    <t>JG193N</t>
  </si>
  <si>
    <t>5374624</t>
  </si>
  <si>
    <t>JGA08N</t>
  </si>
  <si>
    <t>5374626</t>
  </si>
  <si>
    <t>5374625</t>
  </si>
  <si>
    <t>5374627</t>
  </si>
  <si>
    <t>5374629</t>
  </si>
  <si>
    <t>5374636</t>
  </si>
  <si>
    <t>5374637</t>
  </si>
  <si>
    <t>5395788</t>
  </si>
  <si>
    <t>5576325</t>
  </si>
  <si>
    <t>5374648</t>
  </si>
  <si>
    <t>5398781</t>
  </si>
  <si>
    <t>5374655</t>
  </si>
  <si>
    <t>JM107N</t>
  </si>
  <si>
    <t>5374658</t>
  </si>
  <si>
    <t>JM155N</t>
  </si>
  <si>
    <t>5374660</t>
  </si>
  <si>
    <t>5374661</t>
  </si>
  <si>
    <t>JM185N</t>
  </si>
  <si>
    <t>5374662</t>
  </si>
  <si>
    <t>JM196N</t>
  </si>
  <si>
    <t>5374666</t>
  </si>
  <si>
    <t>JM303N</t>
  </si>
  <si>
    <t>5374668</t>
  </si>
  <si>
    <t>JMA84N</t>
  </si>
  <si>
    <t>5374669</t>
  </si>
  <si>
    <t>5374671</t>
  </si>
  <si>
    <t>5374672</t>
  </si>
  <si>
    <t>5374673</t>
  </si>
  <si>
    <t>5374675</t>
  </si>
  <si>
    <t>5374676</t>
  </si>
  <si>
    <t xml:space="preserve"> Nepal, South &amp; West</t>
  </si>
  <si>
    <t>5374678</t>
  </si>
  <si>
    <t>5374683</t>
  </si>
  <si>
    <t>5374684</t>
  </si>
  <si>
    <t>5374688</t>
  </si>
  <si>
    <t>5374690</t>
  </si>
  <si>
    <t>5374692</t>
  </si>
  <si>
    <t>5578839</t>
  </si>
  <si>
    <t>5374697</t>
  </si>
  <si>
    <t>5374698</t>
  </si>
  <si>
    <t>5374699</t>
  </si>
  <si>
    <t>5374701</t>
  </si>
  <si>
    <t>5374704</t>
  </si>
  <si>
    <t>5578017</t>
  </si>
  <si>
    <t>5374708</t>
  </si>
  <si>
    <t>5374711</t>
  </si>
  <si>
    <t>5374712</t>
  </si>
  <si>
    <t>5394534</t>
  </si>
  <si>
    <t>JP040N</t>
  </si>
  <si>
    <t>5373473</t>
  </si>
  <si>
    <t>EPA35N</t>
  </si>
  <si>
    <t>5374716</t>
  </si>
  <si>
    <t>JP058N</t>
  </si>
  <si>
    <t>5374722</t>
  </si>
  <si>
    <t>5374725</t>
  </si>
  <si>
    <t>5479005</t>
  </si>
  <si>
    <t>JP122N</t>
  </si>
  <si>
    <t>5555107</t>
  </si>
  <si>
    <t>5374732</t>
  </si>
  <si>
    <t>5374736</t>
  </si>
  <si>
    <t>5374747</t>
  </si>
  <si>
    <t>5374748</t>
  </si>
  <si>
    <t>5374749</t>
  </si>
  <si>
    <t>5374750</t>
  </si>
  <si>
    <t>5374751</t>
  </si>
  <si>
    <t>5374754</t>
  </si>
  <si>
    <t>5374758</t>
  </si>
  <si>
    <t>North &amp; West</t>
  </si>
  <si>
    <t>5374760</t>
  </si>
  <si>
    <t>5372730</t>
  </si>
  <si>
    <t>JP403N</t>
  </si>
  <si>
    <t>5374762</t>
  </si>
  <si>
    <t>5374766</t>
  </si>
  <si>
    <t>5374767</t>
  </si>
  <si>
    <t>5374768</t>
  </si>
  <si>
    <t>5374772</t>
  </si>
  <si>
    <t>5390313</t>
  </si>
  <si>
    <t>5372750</t>
  </si>
  <si>
    <t>5374782</t>
  </si>
  <si>
    <t>5374801</t>
  </si>
  <si>
    <t>5481483</t>
  </si>
  <si>
    <t>JW007N</t>
  </si>
  <si>
    <t>5374809</t>
  </si>
  <si>
    <t>5555622</t>
  </si>
  <si>
    <t>JW011N</t>
  </si>
  <si>
    <t>POW-INTERPON D30</t>
  </si>
  <si>
    <t>5374814</t>
  </si>
  <si>
    <t>5374815</t>
  </si>
  <si>
    <t>JW016N</t>
  </si>
  <si>
    <t>JW092N</t>
  </si>
  <si>
    <t>5374819</t>
  </si>
  <si>
    <t>5374820</t>
  </si>
  <si>
    <t>5374822</t>
  </si>
  <si>
    <t>JW101N</t>
  </si>
  <si>
    <t>5374826</t>
  </si>
  <si>
    <t>JW107N</t>
  </si>
  <si>
    <t>5374828</t>
  </si>
  <si>
    <t>5762382</t>
  </si>
  <si>
    <t>5374832</t>
  </si>
  <si>
    <t>JW24BN</t>
  </si>
  <si>
    <t>5565426</t>
  </si>
  <si>
    <t>JW325N</t>
  </si>
  <si>
    <t>POW-INTERPON A3000</t>
  </si>
  <si>
    <t>5521852</t>
  </si>
  <si>
    <t>JW399N</t>
  </si>
  <si>
    <t>JWA44N</t>
  </si>
  <si>
    <t>5374833</t>
  </si>
  <si>
    <t>5374834</t>
  </si>
  <si>
    <t>JWA45N</t>
  </si>
  <si>
    <t>5374835</t>
  </si>
  <si>
    <t>5374838</t>
  </si>
  <si>
    <t>JWC79N</t>
  </si>
  <si>
    <t>5374840</t>
  </si>
  <si>
    <t>5374928</t>
  </si>
  <si>
    <t>5374929</t>
  </si>
  <si>
    <t>KE020N</t>
  </si>
  <si>
    <t>5375019</t>
  </si>
  <si>
    <t>5375020</t>
  </si>
  <si>
    <t>5375037</t>
  </si>
  <si>
    <t>5375099</t>
  </si>
  <si>
    <t>North, South &amp; West</t>
  </si>
  <si>
    <t>KN333N</t>
  </si>
  <si>
    <t>5375200</t>
  </si>
  <si>
    <t>5375215</t>
  </si>
  <si>
    <t>5375216</t>
  </si>
  <si>
    <t>POW-INTERPON D1000</t>
  </si>
  <si>
    <t>5375306</t>
  </si>
  <si>
    <t>5380637</t>
  </si>
  <si>
    <t>MA402N</t>
  </si>
  <si>
    <t>5375319</t>
  </si>
  <si>
    <t>5375325</t>
  </si>
  <si>
    <t>5375326</t>
  </si>
  <si>
    <t>5381006</t>
  </si>
  <si>
    <t>5375328</t>
  </si>
  <si>
    <t>MD079N</t>
  </si>
  <si>
    <t>5375331</t>
  </si>
  <si>
    <t>5375350</t>
  </si>
  <si>
    <t>5375351</t>
  </si>
  <si>
    <t>5375353</t>
  </si>
  <si>
    <t>5375358</t>
  </si>
  <si>
    <t>MI418N</t>
  </si>
  <si>
    <t>5375359</t>
  </si>
  <si>
    <t>5375360</t>
  </si>
  <si>
    <t>5375363</t>
  </si>
  <si>
    <t>MIB35N</t>
  </si>
  <si>
    <t>5375364</t>
  </si>
  <si>
    <t>5375367</t>
  </si>
  <si>
    <t>5375373</t>
  </si>
  <si>
    <t>5375377</t>
  </si>
  <si>
    <t>MM154N</t>
  </si>
  <si>
    <t>5375382</t>
  </si>
  <si>
    <t>MM194N</t>
  </si>
  <si>
    <t>5375384</t>
  </si>
  <si>
    <t>MM203N</t>
  </si>
  <si>
    <t>5375387</t>
  </si>
  <si>
    <t>5375389</t>
  </si>
  <si>
    <t>5375393</t>
  </si>
  <si>
    <t>MN204N</t>
  </si>
  <si>
    <t>5375394</t>
  </si>
  <si>
    <t>5375397</t>
  </si>
  <si>
    <t>MN301N</t>
  </si>
  <si>
    <t>5375398</t>
  </si>
  <si>
    <t>MN784N</t>
  </si>
  <si>
    <t>5375399</t>
  </si>
  <si>
    <t>5375406</t>
  </si>
  <si>
    <t>MP164N</t>
  </si>
  <si>
    <t>5375407</t>
  </si>
  <si>
    <t>5375409</t>
  </si>
  <si>
    <t>5375410</t>
  </si>
  <si>
    <t>MP305N</t>
  </si>
  <si>
    <t>5375414</t>
  </si>
  <si>
    <t>MP401N</t>
  </si>
  <si>
    <t>POW-Interpon 800</t>
  </si>
  <si>
    <t>5375415</t>
  </si>
  <si>
    <t>MP445N</t>
  </si>
  <si>
    <t>5375425</t>
  </si>
  <si>
    <t>5375426</t>
  </si>
  <si>
    <t>MPC69N</t>
  </si>
  <si>
    <t>5375432</t>
  </si>
  <si>
    <t>5375435</t>
  </si>
  <si>
    <t>MQ185N</t>
  </si>
  <si>
    <t>5375437</t>
  </si>
  <si>
    <t>MQ20CN</t>
  </si>
  <si>
    <t>5375449</t>
  </si>
  <si>
    <t>MW108QF</t>
  </si>
  <si>
    <t>5375450</t>
  </si>
  <si>
    <t>MW112F</t>
  </si>
  <si>
    <t>5375458</t>
  </si>
  <si>
    <t>Austraila</t>
  </si>
  <si>
    <t>5574021</t>
  </si>
  <si>
    <t>5375461</t>
  </si>
  <si>
    <t>MWB22N</t>
  </si>
  <si>
    <t>5375462</t>
  </si>
  <si>
    <t>MWB23N</t>
  </si>
  <si>
    <t>MWB29N</t>
  </si>
  <si>
    <t>5375463</t>
  </si>
  <si>
    <t>5375464</t>
  </si>
  <si>
    <t>MWB47N</t>
  </si>
  <si>
    <t>5374812</t>
  </si>
  <si>
    <t>JW010N</t>
  </si>
  <si>
    <t>5375517</t>
  </si>
  <si>
    <t>5375525</t>
  </si>
  <si>
    <t>5374761</t>
  </si>
  <si>
    <t>JP401N</t>
  </si>
  <si>
    <t>5375529</t>
  </si>
  <si>
    <t>NP400N</t>
  </si>
  <si>
    <t>5375530</t>
  </si>
  <si>
    <t>NP401N</t>
  </si>
  <si>
    <t>5375561</t>
  </si>
  <si>
    <t>OZ018GF</t>
  </si>
  <si>
    <t>POW-INTERPON EC</t>
  </si>
  <si>
    <t>5375562</t>
  </si>
  <si>
    <t>5375563</t>
  </si>
  <si>
    <t>5375636</t>
  </si>
  <si>
    <t>5375638</t>
  </si>
  <si>
    <t>PE105N</t>
  </si>
  <si>
    <t>5375639</t>
  </si>
  <si>
    <t>5375641</t>
  </si>
  <si>
    <t>PE151N</t>
  </si>
  <si>
    <t>5375643</t>
  </si>
  <si>
    <t>PE152N</t>
  </si>
  <si>
    <t>5618258</t>
  </si>
  <si>
    <t>5375651</t>
  </si>
  <si>
    <t>PE303N</t>
  </si>
  <si>
    <t>5375654</t>
  </si>
  <si>
    <t>5375655</t>
  </si>
  <si>
    <t>5375656</t>
  </si>
  <si>
    <t>5375659</t>
  </si>
  <si>
    <t>5375660</t>
  </si>
  <si>
    <t>PE360N</t>
  </si>
  <si>
    <t>5376012</t>
  </si>
  <si>
    <t>PM100N</t>
  </si>
  <si>
    <t>5376014</t>
  </si>
  <si>
    <t>PM105N</t>
  </si>
  <si>
    <t>5376017</t>
  </si>
  <si>
    <t>PM200N</t>
  </si>
  <si>
    <t>5376019</t>
  </si>
  <si>
    <t>5486020</t>
  </si>
  <si>
    <t>5376023</t>
  </si>
  <si>
    <t>5376025</t>
  </si>
  <si>
    <t>5376028</t>
  </si>
  <si>
    <t>PM308N</t>
  </si>
  <si>
    <t>5376033</t>
  </si>
  <si>
    <t>PM352N</t>
  </si>
  <si>
    <t>PN200N</t>
  </si>
  <si>
    <t>5376088</t>
  </si>
  <si>
    <t>5376089</t>
  </si>
  <si>
    <t>5486811</t>
  </si>
  <si>
    <t>5376091</t>
  </si>
  <si>
    <t>PP400N</t>
  </si>
  <si>
    <t>5376094</t>
  </si>
  <si>
    <t>PW008QF</t>
  </si>
  <si>
    <t>5376099</t>
  </si>
  <si>
    <t>QC065N</t>
  </si>
  <si>
    <t>5376185</t>
  </si>
  <si>
    <t>POW-INTERPON A2000</t>
  </si>
  <si>
    <t>5376186</t>
  </si>
  <si>
    <t>QN009Q</t>
  </si>
  <si>
    <t>POW-INTERPON A5000</t>
  </si>
  <si>
    <t>5376188</t>
  </si>
  <si>
    <t>5555264</t>
  </si>
  <si>
    <t>5376190</t>
  </si>
  <si>
    <t>5376230</t>
  </si>
  <si>
    <t>QQ001N</t>
  </si>
  <si>
    <t>5376382</t>
  </si>
  <si>
    <t>5376430</t>
  </si>
  <si>
    <t>5376433</t>
  </si>
  <si>
    <t>5376438</t>
  </si>
  <si>
    <t>5376439</t>
  </si>
  <si>
    <t>5376440</t>
  </si>
  <si>
    <t>5376442</t>
  </si>
  <si>
    <t>5376444</t>
  </si>
  <si>
    <t>5376445</t>
  </si>
  <si>
    <t>SC190N</t>
  </si>
  <si>
    <t>5376447</t>
  </si>
  <si>
    <t>5376449</t>
  </si>
  <si>
    <t>SC205N</t>
  </si>
  <si>
    <t>5376452</t>
  </si>
  <si>
    <t>SC29AN</t>
  </si>
  <si>
    <t>5519255</t>
  </si>
  <si>
    <t>SC303N</t>
  </si>
  <si>
    <t>5376458</t>
  </si>
  <si>
    <t>5376465</t>
  </si>
  <si>
    <t>SD217N</t>
  </si>
  <si>
    <t>5376467</t>
  </si>
  <si>
    <t>5376470</t>
  </si>
  <si>
    <t>5376483</t>
  </si>
  <si>
    <t>SG07AN</t>
  </si>
  <si>
    <t>5382708</t>
  </si>
  <si>
    <t>SG141E</t>
  </si>
  <si>
    <t>5376496</t>
  </si>
  <si>
    <t>5566182</t>
  </si>
  <si>
    <t>SK158N</t>
  </si>
  <si>
    <t>5376510</t>
  </si>
  <si>
    <t>SM108N</t>
  </si>
  <si>
    <t>5376512</t>
  </si>
  <si>
    <t>SM120N</t>
  </si>
  <si>
    <t>5376514</t>
  </si>
  <si>
    <t>SM12AN</t>
  </si>
  <si>
    <t>5376517</t>
  </si>
  <si>
    <t>SM132N</t>
  </si>
  <si>
    <t>SM13AN</t>
  </si>
  <si>
    <t>5376520</t>
  </si>
  <si>
    <t>5376521</t>
  </si>
  <si>
    <t>SM188N</t>
  </si>
  <si>
    <t>5376522</t>
  </si>
  <si>
    <t>SM191N</t>
  </si>
  <si>
    <t>5376524</t>
  </si>
  <si>
    <t>5376532</t>
  </si>
  <si>
    <t>5376533</t>
  </si>
  <si>
    <t>5382585</t>
  </si>
  <si>
    <t>5376539</t>
  </si>
  <si>
    <t>5376541</t>
  </si>
  <si>
    <t>5376542</t>
  </si>
  <si>
    <t>East &amp; North</t>
  </si>
  <si>
    <t>5376544</t>
  </si>
  <si>
    <t>5376545</t>
  </si>
  <si>
    <t>5376546</t>
  </si>
  <si>
    <t>5376551</t>
  </si>
  <si>
    <t>5376552</t>
  </si>
  <si>
    <t>SP101N</t>
  </si>
  <si>
    <t>5376554</t>
  </si>
  <si>
    <t>5376555</t>
  </si>
  <si>
    <t>SP105N</t>
  </si>
  <si>
    <t>5376556</t>
  </si>
  <si>
    <t>5376557</t>
  </si>
  <si>
    <t>SP108N</t>
  </si>
  <si>
    <t>5376558</t>
  </si>
  <si>
    <t>5376560</t>
  </si>
  <si>
    <t>5376570</t>
  </si>
  <si>
    <t>SP123N</t>
  </si>
  <si>
    <t>5376571</t>
  </si>
  <si>
    <t>5376572</t>
  </si>
  <si>
    <t>5376575</t>
  </si>
  <si>
    <t>5376576</t>
  </si>
  <si>
    <t>5376578</t>
  </si>
  <si>
    <t>5380880</t>
  </si>
  <si>
    <t>SP133N</t>
  </si>
  <si>
    <t>5573666</t>
  </si>
  <si>
    <t>SP143N</t>
  </si>
  <si>
    <t>5376581</t>
  </si>
  <si>
    <t>5376583</t>
  </si>
  <si>
    <t>5376582</t>
  </si>
  <si>
    <t>5376584</t>
  </si>
  <si>
    <t>5376585</t>
  </si>
  <si>
    <t>5376586</t>
  </si>
  <si>
    <t>5376587</t>
  </si>
  <si>
    <t>5376588</t>
  </si>
  <si>
    <t>5376589</t>
  </si>
  <si>
    <t>5376592</t>
  </si>
  <si>
    <t>5376599</t>
  </si>
  <si>
    <t>SP246N</t>
  </si>
  <si>
    <t>5376600</t>
  </si>
  <si>
    <t>SP249N</t>
  </si>
  <si>
    <t>5376601</t>
  </si>
  <si>
    <t>5376604</t>
  </si>
  <si>
    <t>5376608</t>
  </si>
  <si>
    <t>5376609</t>
  </si>
  <si>
    <t>5376610</t>
  </si>
  <si>
    <t>5376613</t>
  </si>
  <si>
    <t>SP303N</t>
  </si>
  <si>
    <t>5376615</t>
  </si>
  <si>
    <t>5376620</t>
  </si>
  <si>
    <t>5376623</t>
  </si>
  <si>
    <t>5376624</t>
  </si>
  <si>
    <t>SP337N</t>
  </si>
  <si>
    <t>5376625</t>
  </si>
  <si>
    <t>5376634</t>
  </si>
  <si>
    <t>SQ137N</t>
  </si>
  <si>
    <t>5376635</t>
  </si>
  <si>
    <t>SQ190N</t>
  </si>
  <si>
    <t>5376688</t>
  </si>
  <si>
    <t>5376692</t>
  </si>
  <si>
    <t>5376694</t>
  </si>
  <si>
    <t>5376695</t>
  </si>
  <si>
    <t>5376696</t>
  </si>
  <si>
    <t>SW19AN</t>
  </si>
  <si>
    <t>5394572</t>
  </si>
  <si>
    <t>SW22EN</t>
  </si>
  <si>
    <t>5376707</t>
  </si>
  <si>
    <t>SW233N</t>
  </si>
  <si>
    <t>5376709</t>
  </si>
  <si>
    <t>5376712</t>
  </si>
  <si>
    <t>SW253F</t>
  </si>
  <si>
    <t>5376714</t>
  </si>
  <si>
    <t>SW257N</t>
  </si>
  <si>
    <t>SW26AN</t>
  </si>
  <si>
    <t>5376720</t>
  </si>
  <si>
    <t>5376725</t>
  </si>
  <si>
    <t>SW283N</t>
  </si>
  <si>
    <t>5376728</t>
  </si>
  <si>
    <t>5376729</t>
  </si>
  <si>
    <t>SW28DN</t>
  </si>
  <si>
    <t>5376735</t>
  </si>
  <si>
    <t>5376737</t>
  </si>
  <si>
    <t>5376742</t>
  </si>
  <si>
    <t>5376743</t>
  </si>
  <si>
    <t>5376748</t>
  </si>
  <si>
    <t>5376749</t>
  </si>
  <si>
    <t>SW325N</t>
  </si>
  <si>
    <t>SW326N</t>
  </si>
  <si>
    <t>5376750</t>
  </si>
  <si>
    <t>SWC39N</t>
  </si>
  <si>
    <t>5376752</t>
  </si>
  <si>
    <t>5376754</t>
  </si>
  <si>
    <t>SWC99N</t>
  </si>
  <si>
    <t>POW-INTERPON IT</t>
  </si>
  <si>
    <t>5398771</t>
  </si>
  <si>
    <t>XLA02N</t>
  </si>
  <si>
    <t>5539223</t>
  </si>
  <si>
    <t>POW-INTERPON D2000</t>
  </si>
  <si>
    <t>5377114</t>
  </si>
  <si>
    <t>5377116</t>
  </si>
  <si>
    <t>5377121</t>
  </si>
  <si>
    <t>5377125</t>
  </si>
  <si>
    <t>5540632</t>
  </si>
  <si>
    <t>5377130</t>
  </si>
  <si>
    <t>5394579</t>
  </si>
  <si>
    <t>5394984</t>
  </si>
  <si>
    <t>5377135</t>
  </si>
  <si>
    <t>Y2214F</t>
  </si>
  <si>
    <t>5487722</t>
  </si>
  <si>
    <t>5377139</t>
  </si>
  <si>
    <t>5511382</t>
  </si>
  <si>
    <t>5570806</t>
  </si>
  <si>
    <t>5565970</t>
  </si>
  <si>
    <t>5576672</t>
  </si>
  <si>
    <t>5377140</t>
  </si>
  <si>
    <t>Y2303I</t>
  </si>
  <si>
    <t>5377145</t>
  </si>
  <si>
    <t>Y2316F</t>
  </si>
  <si>
    <t>5377148</t>
  </si>
  <si>
    <t>Y4304I</t>
  </si>
  <si>
    <t>5377153</t>
  </si>
  <si>
    <t>5377164</t>
  </si>
  <si>
    <t>YC046N</t>
  </si>
  <si>
    <t>5377168</t>
  </si>
  <si>
    <t>5377171</t>
  </si>
  <si>
    <t>YC301N</t>
  </si>
  <si>
    <t>YCA87N</t>
  </si>
  <si>
    <t>5377172</t>
  </si>
  <si>
    <t>5377173</t>
  </si>
  <si>
    <t>5377176</t>
  </si>
  <si>
    <t>YD213N</t>
  </si>
  <si>
    <t>5398758</t>
  </si>
  <si>
    <t>YD217N</t>
  </si>
  <si>
    <t>5377177</t>
  </si>
  <si>
    <t>5556352</t>
  </si>
  <si>
    <t>5377193</t>
  </si>
  <si>
    <t>YK200N</t>
  </si>
  <si>
    <t>5488095</t>
  </si>
  <si>
    <t>YL769D</t>
  </si>
  <si>
    <t>5377202</t>
  </si>
  <si>
    <t>YM205N</t>
  </si>
  <si>
    <t>5377203</t>
  </si>
  <si>
    <t>YM23BN</t>
  </si>
  <si>
    <t>5377212</t>
  </si>
  <si>
    <t>YN154N</t>
  </si>
  <si>
    <t>5377216</t>
  </si>
  <si>
    <t>5377217</t>
  </si>
  <si>
    <t>YN218GF</t>
  </si>
  <si>
    <t>5566185</t>
  </si>
  <si>
    <t>5517924</t>
  </si>
  <si>
    <t>YN350N</t>
  </si>
  <si>
    <t>5377226</t>
  </si>
  <si>
    <t>5377229</t>
  </si>
  <si>
    <t>YP114N</t>
  </si>
  <si>
    <t>5377230</t>
  </si>
  <si>
    <t>YP117N</t>
  </si>
  <si>
    <t>5377237</t>
  </si>
  <si>
    <t>YP134N</t>
  </si>
  <si>
    <t>5377238</t>
  </si>
  <si>
    <t>YP137N</t>
  </si>
  <si>
    <t>5575681</t>
  </si>
  <si>
    <t>5377250</t>
  </si>
  <si>
    <t>YP242N</t>
  </si>
  <si>
    <t>5377254</t>
  </si>
  <si>
    <t>5377256</t>
  </si>
  <si>
    <t>5377261</t>
  </si>
  <si>
    <t>5573181</t>
  </si>
  <si>
    <t>YP282N</t>
  </si>
  <si>
    <t>5575033</t>
  </si>
  <si>
    <t>5377262</t>
  </si>
  <si>
    <t>5379761</t>
  </si>
  <si>
    <t>5485389</t>
  </si>
  <si>
    <t>5377267</t>
  </si>
  <si>
    <t>5377268</t>
  </si>
  <si>
    <t>5377269</t>
  </si>
  <si>
    <t>5377275</t>
  </si>
  <si>
    <t>YW100N</t>
  </si>
  <si>
    <t>5377278</t>
  </si>
  <si>
    <t>YW105N</t>
  </si>
  <si>
    <t>5480680</t>
  </si>
  <si>
    <t>YW15FN</t>
  </si>
  <si>
    <t>5377282</t>
  </si>
  <si>
    <t>5377283</t>
  </si>
  <si>
    <t>YW17AN</t>
  </si>
  <si>
    <t>5377290</t>
  </si>
  <si>
    <t>5556568</t>
  </si>
  <si>
    <t>YW211N</t>
  </si>
  <si>
    <t>5377294</t>
  </si>
  <si>
    <t>5377299</t>
  </si>
  <si>
    <t>YW23FN</t>
  </si>
  <si>
    <t>5377301</t>
  </si>
  <si>
    <t>5377302</t>
  </si>
  <si>
    <t>YW252N</t>
  </si>
  <si>
    <t>5377310</t>
  </si>
  <si>
    <t>5377311</t>
  </si>
  <si>
    <t>YW26AN</t>
  </si>
  <si>
    <t>5377312</t>
  </si>
  <si>
    <t>YW26BN</t>
  </si>
  <si>
    <t>5377326</t>
  </si>
  <si>
    <t>YW299N</t>
  </si>
  <si>
    <t>5377331</t>
  </si>
  <si>
    <t>YW301N</t>
  </si>
  <si>
    <t>5380812</t>
  </si>
  <si>
    <t>YW302N</t>
  </si>
  <si>
    <t>5377342</t>
  </si>
  <si>
    <t>YW361N</t>
  </si>
  <si>
    <t>5377352</t>
  </si>
  <si>
    <t>YW388N</t>
  </si>
  <si>
    <t>5377354</t>
  </si>
  <si>
    <t>YWC39N</t>
  </si>
  <si>
    <t>5377355</t>
  </si>
  <si>
    <t>5377359</t>
  </si>
  <si>
    <t>YY217E</t>
  </si>
  <si>
    <t>5377371</t>
  </si>
  <si>
    <t>ZW007G</t>
  </si>
  <si>
    <t>5578018</t>
  </si>
  <si>
    <t>5390382</t>
  </si>
  <si>
    <t>5581512</t>
  </si>
  <si>
    <t>5375201</t>
  </si>
  <si>
    <t>5372751</t>
  </si>
  <si>
    <t>5584385</t>
  </si>
  <si>
    <t>5580095</t>
  </si>
  <si>
    <t>PZ800JR</t>
  </si>
  <si>
    <t>5585026</t>
  </si>
  <si>
    <t>5581688</t>
  </si>
  <si>
    <t>5585744</t>
  </si>
  <si>
    <t>5585756</t>
  </si>
  <si>
    <t>EW130N</t>
  </si>
  <si>
    <t>5585755</t>
  </si>
  <si>
    <t>5585880</t>
  </si>
  <si>
    <t>5585743</t>
  </si>
  <si>
    <t>LW300N</t>
  </si>
  <si>
    <t>5586823</t>
  </si>
  <si>
    <t>JW304N</t>
  </si>
  <si>
    <t>5585660</t>
  </si>
  <si>
    <t>5581206</t>
  </si>
  <si>
    <t>5587407</t>
  </si>
  <si>
    <t>SG003N</t>
  </si>
  <si>
    <t>5587408</t>
  </si>
  <si>
    <t>SG002N</t>
  </si>
  <si>
    <t>5587882</t>
  </si>
  <si>
    <t>EW210N</t>
  </si>
  <si>
    <t>5586312</t>
  </si>
  <si>
    <t>YP284N</t>
  </si>
  <si>
    <t>5586822</t>
  </si>
  <si>
    <t>JL300N</t>
  </si>
  <si>
    <t>5586309</t>
  </si>
  <si>
    <t>PE307N</t>
  </si>
  <si>
    <t>5566184</t>
  </si>
  <si>
    <t>5588813</t>
  </si>
  <si>
    <t>5587410</t>
  </si>
  <si>
    <t>HKH12QF</t>
  </si>
  <si>
    <t>5590214</t>
  </si>
  <si>
    <t>5375475</t>
  </si>
  <si>
    <t>5370212</t>
  </si>
  <si>
    <t>Resicoat</t>
  </si>
  <si>
    <t>5594790</t>
  </si>
  <si>
    <t>5598588</t>
  </si>
  <si>
    <t>5599916</t>
  </si>
  <si>
    <t>5598587</t>
  </si>
  <si>
    <t>EW023N</t>
  </si>
  <si>
    <t>5599876</t>
  </si>
  <si>
    <t>Y4317I</t>
  </si>
  <si>
    <t>5599252</t>
  </si>
  <si>
    <t>YC205N</t>
  </si>
  <si>
    <t>5441442</t>
  </si>
  <si>
    <t>5609002</t>
  </si>
  <si>
    <t>JL301N</t>
  </si>
  <si>
    <t>5609340</t>
  </si>
  <si>
    <t>SM215N</t>
  </si>
  <si>
    <t>5609235</t>
  </si>
  <si>
    <t>SA100N</t>
  </si>
  <si>
    <t>5600164</t>
  </si>
  <si>
    <t>JK250N</t>
  </si>
  <si>
    <t>5566929</t>
  </si>
  <si>
    <t>EC21ZN</t>
  </si>
  <si>
    <t>5395770</t>
  </si>
  <si>
    <t>QZ100Q</t>
  </si>
  <si>
    <t>5615835</t>
  </si>
  <si>
    <t>SQ138N</t>
  </si>
  <si>
    <t>5615108</t>
  </si>
  <si>
    <t>SW24EN</t>
  </si>
  <si>
    <t>5615109</t>
  </si>
  <si>
    <t>SW113N</t>
  </si>
  <si>
    <t>5617184</t>
  </si>
  <si>
    <t>5617752</t>
  </si>
  <si>
    <t>EC190N</t>
  </si>
  <si>
    <t>5615517</t>
  </si>
  <si>
    <t>YD111N</t>
  </si>
  <si>
    <t>5615521</t>
  </si>
  <si>
    <t>YN110N</t>
  </si>
  <si>
    <t>5615520</t>
  </si>
  <si>
    <t>YW266N</t>
  </si>
  <si>
    <t>5615502</t>
  </si>
  <si>
    <t>YC022N</t>
  </si>
  <si>
    <t>5618383</t>
  </si>
  <si>
    <t>YC202N</t>
  </si>
  <si>
    <t>YZ306N</t>
  </si>
  <si>
    <t>5618991</t>
  </si>
  <si>
    <t>YW12GN</t>
  </si>
  <si>
    <t>Newzland</t>
  </si>
  <si>
    <t>5694603</t>
  </si>
  <si>
    <t>5687051</t>
  </si>
  <si>
    <t>Langsat &amp; India</t>
  </si>
  <si>
    <t>5694236</t>
  </si>
  <si>
    <t>5620007</t>
  </si>
  <si>
    <t>SW330N</t>
  </si>
  <si>
    <t>5620670</t>
  </si>
  <si>
    <t>SW27EN</t>
  </si>
  <si>
    <t>5619356</t>
  </si>
  <si>
    <t>YE118N</t>
  </si>
  <si>
    <t>5619994</t>
  </si>
  <si>
    <t>YW312N</t>
  </si>
  <si>
    <t>5619993</t>
  </si>
  <si>
    <t>5620565</t>
  </si>
  <si>
    <t>EC365N</t>
  </si>
  <si>
    <t>5622782</t>
  </si>
  <si>
    <t>YW204N</t>
  </si>
  <si>
    <t>5624206</t>
  </si>
  <si>
    <t>YP290N</t>
  </si>
  <si>
    <t>5624237</t>
  </si>
  <si>
    <t>JE050N</t>
  </si>
  <si>
    <t>5623680</t>
  </si>
  <si>
    <t>5579031</t>
  </si>
  <si>
    <t>ZL342N</t>
  </si>
  <si>
    <t>5624178</t>
  </si>
  <si>
    <t>5624354</t>
  </si>
  <si>
    <t>5624176</t>
  </si>
  <si>
    <t>5625061</t>
  </si>
  <si>
    <t>SW204N</t>
  </si>
  <si>
    <t xml:space="preserve"> Nepal</t>
  </si>
  <si>
    <t>5675387</t>
  </si>
  <si>
    <t>Nepal</t>
  </si>
  <si>
    <t>5677109</t>
  </si>
  <si>
    <t>5677108</t>
  </si>
  <si>
    <t>5677515</t>
  </si>
  <si>
    <t>5678823</t>
  </si>
  <si>
    <t>YZ307N</t>
  </si>
  <si>
    <t>5676726</t>
  </si>
  <si>
    <t>JN390N</t>
  </si>
  <si>
    <t>5618885</t>
  </si>
  <si>
    <t>SW114N</t>
  </si>
  <si>
    <t>5621393</t>
  </si>
  <si>
    <t>5683009</t>
  </si>
  <si>
    <t>PX210QF</t>
  </si>
  <si>
    <t>5568215</t>
  </si>
  <si>
    <t>CZ003Q</t>
  </si>
  <si>
    <t>5681398</t>
  </si>
  <si>
    <t>5677116</t>
  </si>
  <si>
    <t>KW350N</t>
  </si>
  <si>
    <t>5686045</t>
  </si>
  <si>
    <t>5682050</t>
  </si>
  <si>
    <t>5686043</t>
  </si>
  <si>
    <t>5686044</t>
  </si>
  <si>
    <t>YP188N</t>
  </si>
  <si>
    <t>5685708</t>
  </si>
  <si>
    <t>EL061N</t>
  </si>
  <si>
    <t>5685707</t>
  </si>
  <si>
    <t>SM136N</t>
  </si>
  <si>
    <t>5686886</t>
  </si>
  <si>
    <t>5686421</t>
  </si>
  <si>
    <t>5687218</t>
  </si>
  <si>
    <t>EN225N</t>
  </si>
  <si>
    <t>5687053</t>
  </si>
  <si>
    <t>YD046N</t>
  </si>
  <si>
    <t>5695238</t>
  </si>
  <si>
    <t>5695239</t>
  </si>
  <si>
    <t>JP055N</t>
  </si>
  <si>
    <t>5695195</t>
  </si>
  <si>
    <t>JP124N</t>
  </si>
  <si>
    <t>5694805</t>
  </si>
  <si>
    <t>5695243</t>
  </si>
  <si>
    <t>EW302N</t>
  </si>
  <si>
    <t>5696805</t>
  </si>
  <si>
    <t>5373260</t>
  </si>
  <si>
    <t>5697764</t>
  </si>
  <si>
    <t>5687052</t>
  </si>
  <si>
    <t>5699272</t>
  </si>
  <si>
    <t>EN248N</t>
  </si>
  <si>
    <t>5699275</t>
  </si>
  <si>
    <t>5695237</t>
  </si>
  <si>
    <t>5695236</t>
  </si>
  <si>
    <t>YZ311N</t>
  </si>
  <si>
    <t>5586308</t>
  </si>
  <si>
    <t>SW319N</t>
  </si>
  <si>
    <t>5700691</t>
  </si>
  <si>
    <t>EP457N</t>
  </si>
  <si>
    <t>5699637</t>
  </si>
  <si>
    <t>SM230N</t>
  </si>
  <si>
    <t>5700418</t>
  </si>
  <si>
    <t>JM203N</t>
  </si>
  <si>
    <t>5701888</t>
  </si>
  <si>
    <t>PZ100N</t>
  </si>
  <si>
    <t>5700424</t>
  </si>
  <si>
    <t>5698914</t>
  </si>
  <si>
    <t>Y4310V</t>
  </si>
  <si>
    <t>5716340</t>
  </si>
  <si>
    <t>5716338</t>
  </si>
  <si>
    <t>5715158</t>
  </si>
  <si>
    <t>SW340N</t>
  </si>
  <si>
    <t>5715251</t>
  </si>
  <si>
    <t>5715434</t>
  </si>
  <si>
    <t>SC014N</t>
  </si>
  <si>
    <t>5715250</t>
  </si>
  <si>
    <t>EQ062N</t>
  </si>
  <si>
    <t>5717295</t>
  </si>
  <si>
    <t>5718677</t>
  </si>
  <si>
    <t>YP291N</t>
  </si>
  <si>
    <t>5716339</t>
  </si>
  <si>
    <t>5718676</t>
  </si>
  <si>
    <t>YM214N</t>
  </si>
  <si>
    <t>5718729</t>
  </si>
  <si>
    <t>5722448</t>
  </si>
  <si>
    <t>5722451</t>
  </si>
  <si>
    <t>5722450</t>
  </si>
  <si>
    <t>5506955</t>
  </si>
  <si>
    <t>SL339G</t>
  </si>
  <si>
    <t>5722535</t>
  </si>
  <si>
    <t>5716342</t>
  </si>
  <si>
    <t>YC206N</t>
  </si>
  <si>
    <t>5723369</t>
  </si>
  <si>
    <t>JL114N</t>
  </si>
  <si>
    <t>5725107</t>
  </si>
  <si>
    <t>MP307N</t>
  </si>
  <si>
    <t>5723458</t>
  </si>
  <si>
    <t>5697766</t>
  </si>
  <si>
    <t>5311584</t>
  </si>
  <si>
    <t>YL316F</t>
  </si>
  <si>
    <t>5448741</t>
  </si>
  <si>
    <t>GL329CC</t>
  </si>
  <si>
    <t>5725980</t>
  </si>
  <si>
    <t>EE400N</t>
  </si>
  <si>
    <t>5722536</t>
  </si>
  <si>
    <t>5725192</t>
  </si>
  <si>
    <t>EM250N</t>
  </si>
  <si>
    <t>5726150</t>
  </si>
  <si>
    <t>5728049</t>
  </si>
  <si>
    <t>YW313N</t>
  </si>
  <si>
    <t>5725099</t>
  </si>
  <si>
    <t>5728118</t>
  </si>
  <si>
    <t>5728124</t>
  </si>
  <si>
    <t>5728231</t>
  </si>
  <si>
    <t>JM220N</t>
  </si>
  <si>
    <t>5696807</t>
  </si>
  <si>
    <t>Y4310N</t>
  </si>
  <si>
    <t>5733486</t>
  </si>
  <si>
    <t>EG107N</t>
  </si>
  <si>
    <t>5733306</t>
  </si>
  <si>
    <t>YZ360N</t>
  </si>
  <si>
    <t>5733582</t>
  </si>
  <si>
    <t>5733583</t>
  </si>
  <si>
    <t>5377235</t>
  </si>
  <si>
    <t>5375438</t>
  </si>
  <si>
    <t>MQ301N</t>
  </si>
  <si>
    <t>5374831</t>
  </si>
  <si>
    <t>JW23BN</t>
  </si>
  <si>
    <t>5672834</t>
  </si>
  <si>
    <t>POW-Interpon HT</t>
  </si>
  <si>
    <t>5557533</t>
  </si>
  <si>
    <t>5377200</t>
  </si>
  <si>
    <t>YM202N</t>
  </si>
  <si>
    <t>5387113</t>
  </si>
  <si>
    <t>GP129A</t>
  </si>
  <si>
    <t>5374827</t>
  </si>
  <si>
    <t>JW168N</t>
  </si>
  <si>
    <t>5734316</t>
  </si>
  <si>
    <t>5577099</t>
  </si>
  <si>
    <t>YG103N</t>
  </si>
  <si>
    <t>5734314</t>
  </si>
  <si>
    <t>5718598</t>
  </si>
  <si>
    <t>5733579</t>
  </si>
  <si>
    <t>5616114</t>
  </si>
  <si>
    <t>5779068</t>
  </si>
  <si>
    <t>5723198</t>
  </si>
  <si>
    <t>5728556</t>
  </si>
  <si>
    <t>5733305</t>
  </si>
  <si>
    <t>EQ499N</t>
  </si>
  <si>
    <t>5728557</t>
  </si>
  <si>
    <t>EK405N</t>
  </si>
  <si>
    <t>5373124</t>
  </si>
  <si>
    <t>EL003N</t>
  </si>
  <si>
    <t>5373343</t>
  </si>
  <si>
    <t>5373100</t>
  </si>
  <si>
    <t>EI355N</t>
  </si>
  <si>
    <t>5700426</t>
  </si>
  <si>
    <t>5735589</t>
  </si>
  <si>
    <t>MW020N</t>
  </si>
  <si>
    <t>5580951</t>
  </si>
  <si>
    <t>5377240</t>
  </si>
  <si>
    <t>YP144N</t>
  </si>
  <si>
    <t>5735888</t>
  </si>
  <si>
    <t>YW28DN</t>
  </si>
  <si>
    <t>5376566</t>
  </si>
  <si>
    <t>5376096</t>
  </si>
  <si>
    <t>PW200N</t>
  </si>
  <si>
    <t>5685586</t>
  </si>
  <si>
    <t>5736158</t>
  </si>
  <si>
    <t>5735876</t>
  </si>
  <si>
    <t>5377186</t>
  </si>
  <si>
    <t>5733581</t>
  </si>
  <si>
    <t>QP200N</t>
  </si>
  <si>
    <t>5728460</t>
  </si>
  <si>
    <t>EE405N</t>
  </si>
  <si>
    <t>5736159</t>
  </si>
  <si>
    <t>YW325N</t>
  </si>
  <si>
    <t>5377313</t>
  </si>
  <si>
    <t>5373137</t>
  </si>
  <si>
    <t>EL404N</t>
  </si>
  <si>
    <t>5375630</t>
  </si>
  <si>
    <t>PC200N</t>
  </si>
  <si>
    <t>5376747</t>
  </si>
  <si>
    <t>SW322N</t>
  </si>
  <si>
    <t>5744728</t>
  </si>
  <si>
    <t>SW26GN</t>
  </si>
  <si>
    <t>5745595</t>
  </si>
  <si>
    <t>5372934</t>
  </si>
  <si>
    <t>5745594</t>
  </si>
  <si>
    <t>5372596</t>
  </si>
  <si>
    <t>EA220N</t>
  </si>
  <si>
    <t>5375649</t>
  </si>
  <si>
    <t>PE301N</t>
  </si>
  <si>
    <t>5373554</t>
  </si>
  <si>
    <t>EQ433N</t>
  </si>
  <si>
    <t>5375337</t>
  </si>
  <si>
    <t>MD427N</t>
  </si>
  <si>
    <t>5681395</t>
  </si>
  <si>
    <t>5556572</t>
  </si>
  <si>
    <t>JP041N</t>
  </si>
  <si>
    <t>5377330</t>
  </si>
  <si>
    <t>5745943</t>
  </si>
  <si>
    <t>5746062</t>
  </si>
  <si>
    <t>5375412</t>
  </si>
  <si>
    <t>5375657</t>
  </si>
  <si>
    <t>PE352N</t>
  </si>
  <si>
    <t>5374730</t>
  </si>
  <si>
    <t>5554623</t>
  </si>
  <si>
    <t>JM110N</t>
  </si>
  <si>
    <t>5377361</t>
  </si>
  <si>
    <t>YZ214N</t>
  </si>
  <si>
    <t>5373155</t>
  </si>
  <si>
    <t>EM019N</t>
  </si>
  <si>
    <t>5600163</t>
  </si>
  <si>
    <t>KP004N</t>
  </si>
  <si>
    <t>5761236</t>
  </si>
  <si>
    <t>5696280</t>
  </si>
  <si>
    <t>5376519</t>
  </si>
  <si>
    <t>SM134N</t>
  </si>
  <si>
    <t>5375650</t>
  </si>
  <si>
    <t>PE302N</t>
  </si>
  <si>
    <t>5373535</t>
  </si>
  <si>
    <t>EQ203N</t>
  </si>
  <si>
    <t>5375645</t>
  </si>
  <si>
    <t>5374752</t>
  </si>
  <si>
    <t>5377220</t>
  </si>
  <si>
    <t>YP001N</t>
  </si>
  <si>
    <t>5377223</t>
  </si>
  <si>
    <t>YP043N</t>
  </si>
  <si>
    <t>5377228</t>
  </si>
  <si>
    <t>5615833</t>
  </si>
  <si>
    <t>SP288N</t>
  </si>
  <si>
    <t>5376622</t>
  </si>
  <si>
    <t>SP335N</t>
  </si>
  <si>
    <t>5377245</t>
  </si>
  <si>
    <t>YP17BN</t>
  </si>
  <si>
    <t>5677840</t>
  </si>
  <si>
    <t>YP315N</t>
  </si>
  <si>
    <t>5377181</t>
  </si>
  <si>
    <t>YE100N</t>
  </si>
  <si>
    <t>5377201</t>
  </si>
  <si>
    <t>5618384</t>
  </si>
  <si>
    <t>ME100N</t>
  </si>
  <si>
    <t>5583663</t>
  </si>
  <si>
    <t>5677516</t>
  </si>
  <si>
    <t>AL200N</t>
  </si>
  <si>
    <t>5377183</t>
  </si>
  <si>
    <t>5376579</t>
  </si>
  <si>
    <t>5746056</t>
  </si>
  <si>
    <t>5746055</t>
  </si>
  <si>
    <t>JL200N</t>
  </si>
  <si>
    <t>5377206</t>
  </si>
  <si>
    <t>YM302N</t>
  </si>
  <si>
    <t>5372888</t>
  </si>
  <si>
    <t>ED064N</t>
  </si>
  <si>
    <t>5376432</t>
  </si>
  <si>
    <t>SA403N</t>
  </si>
  <si>
    <t>5745203</t>
  </si>
  <si>
    <t>JQ190N</t>
  </si>
  <si>
    <t>5372305</t>
  </si>
  <si>
    <t>HGD45QF</t>
  </si>
  <si>
    <t>5746003</t>
  </si>
  <si>
    <t>5374606</t>
  </si>
  <si>
    <t>5376553</t>
  </si>
  <si>
    <t>SP102N</t>
  </si>
  <si>
    <t>5373112</t>
  </si>
  <si>
    <t>5747191</t>
  </si>
  <si>
    <t>JL060N</t>
  </si>
  <si>
    <t>5565984</t>
  </si>
  <si>
    <t>5374617</t>
  </si>
  <si>
    <t>5680172</t>
  </si>
  <si>
    <t>5716341</t>
  </si>
  <si>
    <t>YZ313N</t>
  </si>
  <si>
    <t>5377214</t>
  </si>
  <si>
    <t>YN205N</t>
  </si>
  <si>
    <t>5374656</t>
  </si>
  <si>
    <t>5373673</t>
  </si>
  <si>
    <t>EW310N</t>
  </si>
  <si>
    <t>5747192</t>
  </si>
  <si>
    <t>5715432</t>
  </si>
  <si>
    <t>YM213N</t>
  </si>
  <si>
    <t>5747573</t>
  </si>
  <si>
    <t>YP292N</t>
  </si>
  <si>
    <t>5727406</t>
  </si>
  <si>
    <t>5377225</t>
  </si>
  <si>
    <t>5688206</t>
  </si>
  <si>
    <t>5697757</t>
  </si>
  <si>
    <t>MN303N</t>
  </si>
  <si>
    <t>5377324</t>
  </si>
  <si>
    <t>YW293N</t>
  </si>
  <si>
    <t>5697107</t>
  </si>
  <si>
    <t>5578794</t>
  </si>
  <si>
    <t>5373895</t>
  </si>
  <si>
    <t>HJF22R</t>
  </si>
  <si>
    <t>5747193</t>
  </si>
  <si>
    <t>5373539</t>
  </si>
  <si>
    <t>POW-Resicoat EL4</t>
  </si>
  <si>
    <t>5382849</t>
  </si>
  <si>
    <t>HNE06R</t>
  </si>
  <si>
    <t>5556808</t>
  </si>
  <si>
    <t>MW216N</t>
  </si>
  <si>
    <t>5578019</t>
  </si>
  <si>
    <t>5373541</t>
  </si>
  <si>
    <t>5373116</t>
  </si>
  <si>
    <t>EK325N</t>
  </si>
  <si>
    <t>5374607</t>
  </si>
  <si>
    <t>JE300N</t>
  </si>
  <si>
    <t>5372911</t>
  </si>
  <si>
    <t>5377265</t>
  </si>
  <si>
    <t>5375021</t>
  </si>
  <si>
    <t>5373536</t>
  </si>
  <si>
    <t>EQ204N</t>
  </si>
  <si>
    <t>5566098</t>
  </si>
  <si>
    <t>5540380</t>
  </si>
  <si>
    <t>5623220</t>
  </si>
  <si>
    <t>5377127</t>
  </si>
  <si>
    <t>5376606</t>
  </si>
  <si>
    <t>SP280N</t>
  </si>
  <si>
    <t>5372758</t>
  </si>
  <si>
    <t>EC211N</t>
  </si>
  <si>
    <t>5748357</t>
  </si>
  <si>
    <t>5374687</t>
  </si>
  <si>
    <t>5698103</t>
  </si>
  <si>
    <t>JW034N</t>
  </si>
  <si>
    <t>5746061</t>
  </si>
  <si>
    <t>5735777</t>
  </si>
  <si>
    <t>EW286N</t>
  </si>
  <si>
    <t>5747755</t>
  </si>
  <si>
    <t>5725139</t>
  </si>
  <si>
    <t>PP403N</t>
  </si>
  <si>
    <t>5373335</t>
  </si>
  <si>
    <t>EP226N</t>
  </si>
  <si>
    <t>5748101</t>
  </si>
  <si>
    <t>5583521</t>
  </si>
  <si>
    <t>5748388</t>
  </si>
  <si>
    <t>MN400N</t>
  </si>
  <si>
    <t>5748355</t>
  </si>
  <si>
    <t>ML400N</t>
  </si>
  <si>
    <t>5377339</t>
  </si>
  <si>
    <t>YW358N</t>
  </si>
  <si>
    <t>5376548</t>
  </si>
  <si>
    <t>SP003N</t>
  </si>
  <si>
    <t>5374695</t>
  </si>
  <si>
    <t>JN245N</t>
  </si>
  <si>
    <t>5748426</t>
  </si>
  <si>
    <t>5748424</t>
  </si>
  <si>
    <t>5748425</t>
  </si>
  <si>
    <t>5579518</t>
  </si>
  <si>
    <t>5747194</t>
  </si>
  <si>
    <t>5556209</t>
  </si>
  <si>
    <t>5748592</t>
  </si>
  <si>
    <t>YD218N</t>
  </si>
  <si>
    <t>5748596</t>
  </si>
  <si>
    <t>YE205N</t>
  </si>
  <si>
    <t>5374578</t>
  </si>
  <si>
    <t>5376590</t>
  </si>
  <si>
    <t>5375420</t>
  </si>
  <si>
    <t>5376733</t>
  </si>
  <si>
    <t>5749099</t>
  </si>
  <si>
    <t>EL280N</t>
  </si>
  <si>
    <t>5376719</t>
  </si>
  <si>
    <t>SW267N</t>
  </si>
  <si>
    <t>5373764</t>
  </si>
  <si>
    <t>FP428N</t>
  </si>
  <si>
    <t>5570805</t>
  </si>
  <si>
    <t>5749228</t>
  </si>
  <si>
    <t>5748297</t>
  </si>
  <si>
    <t>5376032</t>
  </si>
  <si>
    <t>PM312N</t>
  </si>
  <si>
    <t>5376538</t>
  </si>
  <si>
    <t>5757235</t>
  </si>
  <si>
    <t>5696279</t>
  </si>
  <si>
    <t>5749230</t>
  </si>
  <si>
    <t>YN513D</t>
  </si>
  <si>
    <t>5748597</t>
  </si>
  <si>
    <t>5749752</t>
  </si>
  <si>
    <t>YD220N</t>
  </si>
  <si>
    <t>5749229</t>
  </si>
  <si>
    <t>JM126N</t>
  </si>
  <si>
    <t>5373300</t>
  </si>
  <si>
    <t>5374706</t>
  </si>
  <si>
    <t>5373272</t>
  </si>
  <si>
    <t>EN316N</t>
  </si>
  <si>
    <t>5377295</t>
  </si>
  <si>
    <t>YW238N</t>
  </si>
  <si>
    <t>5746063</t>
  </si>
  <si>
    <t>JC086N</t>
  </si>
  <si>
    <t>5750061</t>
  </si>
  <si>
    <t>SW26LN</t>
  </si>
  <si>
    <t>5750060</t>
  </si>
  <si>
    <t>SL213N</t>
  </si>
  <si>
    <t>5748709</t>
  </si>
  <si>
    <t>5375368</t>
  </si>
  <si>
    <t>ML135N</t>
  </si>
  <si>
    <t>5735774</t>
  </si>
  <si>
    <t>5615117</t>
  </si>
  <si>
    <t>JN410N</t>
  </si>
  <si>
    <t>5700921</t>
  </si>
  <si>
    <t>SW21LN</t>
  </si>
  <si>
    <t>5614383</t>
  </si>
  <si>
    <t>HKH15QF</t>
  </si>
  <si>
    <t>5750224</t>
  </si>
  <si>
    <t>5750225</t>
  </si>
  <si>
    <t>SW311N</t>
  </si>
  <si>
    <t>5750227</t>
  </si>
  <si>
    <t>5377142</t>
  </si>
  <si>
    <t>5376726</t>
  </si>
  <si>
    <t>SW286N</t>
  </si>
  <si>
    <t>5748763</t>
  </si>
  <si>
    <t>SW25LN</t>
  </si>
  <si>
    <t>5374717</t>
  </si>
  <si>
    <t>5375310</t>
  </si>
  <si>
    <t>5377236</t>
  </si>
  <si>
    <t>5374693</t>
  </si>
  <si>
    <t>5377336</t>
  </si>
  <si>
    <t>5751188</t>
  </si>
  <si>
    <t>YP197N</t>
  </si>
  <si>
    <t>5751499</t>
  </si>
  <si>
    <t>5373268</t>
  </si>
  <si>
    <t>5555751</t>
  </si>
  <si>
    <t>5751180</t>
  </si>
  <si>
    <t>YP196N</t>
  </si>
  <si>
    <t>5752085</t>
  </si>
  <si>
    <t>JC112N</t>
  </si>
  <si>
    <t>5750386</t>
  </si>
  <si>
    <t>YW310N</t>
  </si>
  <si>
    <t>5750385</t>
  </si>
  <si>
    <t>5751726</t>
  </si>
  <si>
    <t>5374771</t>
  </si>
  <si>
    <t>JP415N</t>
  </si>
  <si>
    <t>5372913</t>
  </si>
  <si>
    <t>5748102</t>
  </si>
  <si>
    <t>5752084</t>
  </si>
  <si>
    <t>5377241</t>
  </si>
  <si>
    <t>5752121</t>
  </si>
  <si>
    <t>EN218N</t>
  </si>
  <si>
    <t>5751861</t>
  </si>
  <si>
    <t>EL281N</t>
  </si>
  <si>
    <t>5376734</t>
  </si>
  <si>
    <t>SW300N</t>
  </si>
  <si>
    <t>5390040</t>
  </si>
  <si>
    <t>YX350A</t>
  </si>
  <si>
    <t>5755493</t>
  </si>
  <si>
    <t>5751424</t>
  </si>
  <si>
    <t>5751191</t>
  </si>
  <si>
    <t>5751190</t>
  </si>
  <si>
    <t>5755497</t>
  </si>
  <si>
    <t>5755581</t>
  </si>
  <si>
    <t>JW180N</t>
  </si>
  <si>
    <t>5750384</t>
  </si>
  <si>
    <t>5750387</t>
  </si>
  <si>
    <t>YW311N</t>
  </si>
  <si>
    <t>5376580</t>
  </si>
  <si>
    <t>5376573</t>
  </si>
  <si>
    <t>SP127N</t>
  </si>
  <si>
    <t>5538540</t>
  </si>
  <si>
    <t>JG192N</t>
  </si>
  <si>
    <t>5600052</t>
  </si>
  <si>
    <t>SW320N</t>
  </si>
  <si>
    <t>5374799</t>
  </si>
  <si>
    <t>JQ402N</t>
  </si>
  <si>
    <t>5376543</t>
  </si>
  <si>
    <t>5756856</t>
  </si>
  <si>
    <t>SP339N</t>
  </si>
  <si>
    <t>5756854</t>
  </si>
  <si>
    <t>SW332N</t>
  </si>
  <si>
    <t>5701514</t>
  </si>
  <si>
    <t>5757234</t>
  </si>
  <si>
    <t>JN290N</t>
  </si>
  <si>
    <t>5756476</t>
  </si>
  <si>
    <t>JD105N</t>
  </si>
  <si>
    <t>5377233</t>
  </si>
  <si>
    <t>YP127N</t>
  </si>
  <si>
    <t>5757232</t>
  </si>
  <si>
    <t>PE104N</t>
  </si>
  <si>
    <t>5374691</t>
  </si>
  <si>
    <t>5749418</t>
  </si>
  <si>
    <t>JC230N</t>
  </si>
  <si>
    <t>5374784</t>
  </si>
  <si>
    <t>POW-Resicoat E-LOCK</t>
  </si>
  <si>
    <t>5757233</t>
  </si>
  <si>
    <t>5374682</t>
  </si>
  <si>
    <t>JN194N</t>
  </si>
  <si>
    <t>5755495</t>
  </si>
  <si>
    <t>5751776</t>
  </si>
  <si>
    <t>5376632</t>
  </si>
  <si>
    <t>SQ101N</t>
  </si>
  <si>
    <t>5374769</t>
  </si>
  <si>
    <t>5376506</t>
  </si>
  <si>
    <t>SK300N</t>
  </si>
  <si>
    <t>5390446</t>
  </si>
  <si>
    <t>5756855</t>
  </si>
  <si>
    <t>Y4317N</t>
  </si>
  <si>
    <t>5748710</t>
  </si>
  <si>
    <t>EN471N</t>
  </si>
  <si>
    <t>5609323</t>
  </si>
  <si>
    <t>JP499N</t>
  </si>
  <si>
    <t>5518981</t>
  </si>
  <si>
    <t>5623562</t>
  </si>
  <si>
    <t>EW314N</t>
  </si>
  <si>
    <t>5372777</t>
  </si>
  <si>
    <t>EC334N</t>
  </si>
  <si>
    <t>5755494</t>
  </si>
  <si>
    <t>5759766</t>
  </si>
  <si>
    <t>5376706</t>
  </si>
  <si>
    <t>SW22AN</t>
  </si>
  <si>
    <t>5622029</t>
  </si>
  <si>
    <t>QE061QF</t>
  </si>
  <si>
    <t>5556851</t>
  </si>
  <si>
    <t>5759828</t>
  </si>
  <si>
    <t>YP293N</t>
  </si>
  <si>
    <t>5758826</t>
  </si>
  <si>
    <t>5686254</t>
  </si>
  <si>
    <t>5761060</t>
  </si>
  <si>
    <t>MI001N</t>
  </si>
  <si>
    <t>5761169</t>
  </si>
  <si>
    <t>MI101N</t>
  </si>
  <si>
    <t>5373542</t>
  </si>
  <si>
    <t>5542217</t>
  </si>
  <si>
    <t>CN500K</t>
  </si>
  <si>
    <t>5761339</t>
  </si>
  <si>
    <t>SA001N</t>
  </si>
  <si>
    <t>5751566</t>
  </si>
  <si>
    <t>5751567</t>
  </si>
  <si>
    <t>5374813</t>
  </si>
  <si>
    <t>JW013N</t>
  </si>
  <si>
    <t>5758825</t>
  </si>
  <si>
    <t>5760255</t>
  </si>
  <si>
    <t>EN203N</t>
  </si>
  <si>
    <t>5759767</t>
  </si>
  <si>
    <t>5382460</t>
  </si>
  <si>
    <t>JP191N</t>
  </si>
  <si>
    <t>5760257</t>
  </si>
  <si>
    <t>5390279</t>
  </si>
  <si>
    <t>YY397A</t>
  </si>
  <si>
    <t>5761237</t>
  </si>
  <si>
    <t>5761479</t>
  </si>
  <si>
    <t>PM315N</t>
  </si>
  <si>
    <t>5761506</t>
  </si>
  <si>
    <t>JL370N</t>
  </si>
  <si>
    <t>5761507</t>
  </si>
  <si>
    <t>JW019N</t>
  </si>
  <si>
    <t>5386932</t>
  </si>
  <si>
    <t>GL277A</t>
  </si>
  <si>
    <t>5374657</t>
  </si>
  <si>
    <t>5376630</t>
  </si>
  <si>
    <t>SQ007N</t>
  </si>
  <si>
    <t>5762542</t>
  </si>
  <si>
    <t>5762543</t>
  </si>
  <si>
    <t>5762691</t>
  </si>
  <si>
    <t>5762690</t>
  </si>
  <si>
    <t>JE110N</t>
  </si>
  <si>
    <t>5762381</t>
  </si>
  <si>
    <t>YP296N</t>
  </si>
  <si>
    <t>5372312</t>
  </si>
  <si>
    <t>5374776</t>
  </si>
  <si>
    <t>5376451</t>
  </si>
  <si>
    <t>SC287N</t>
  </si>
  <si>
    <t>5373893</t>
  </si>
  <si>
    <t>HJF10R</t>
  </si>
  <si>
    <t>5696948</t>
  </si>
  <si>
    <t>JP125N</t>
  </si>
  <si>
    <t>5376627</t>
  </si>
  <si>
    <t>5377325</t>
  </si>
  <si>
    <t>YW296N</t>
  </si>
  <si>
    <t>5376474</t>
  </si>
  <si>
    <t>SE139N</t>
  </si>
  <si>
    <t>5760694</t>
  </si>
  <si>
    <t>5377215</t>
  </si>
  <si>
    <t>5374573</t>
  </si>
  <si>
    <t>5748563</t>
  </si>
  <si>
    <t>5675388</t>
  </si>
  <si>
    <t>EL380N</t>
  </si>
  <si>
    <t>5672704</t>
  </si>
  <si>
    <t>5763586</t>
  </si>
  <si>
    <t>SW020N</t>
  </si>
  <si>
    <t>5759765</t>
  </si>
  <si>
    <t>5585607</t>
  </si>
  <si>
    <t>5762025</t>
  </si>
  <si>
    <t>5372293</t>
  </si>
  <si>
    <t>AC173N</t>
  </si>
  <si>
    <t>5375383</t>
  </si>
  <si>
    <t>MM200N</t>
  </si>
  <si>
    <t>5373703</t>
  </si>
  <si>
    <t>5376593</t>
  </si>
  <si>
    <t>5765772</t>
  </si>
  <si>
    <t>5765773</t>
  </si>
  <si>
    <t>5765985</t>
  </si>
  <si>
    <t>JD009N</t>
  </si>
  <si>
    <t>POW-INTERPON D3000</t>
  </si>
  <si>
    <t>5760313</t>
  </si>
  <si>
    <t>85209V</t>
  </si>
  <si>
    <t>5764587</t>
  </si>
  <si>
    <t>8L211V</t>
  </si>
  <si>
    <t>5395493</t>
  </si>
  <si>
    <t>5765803</t>
  </si>
  <si>
    <t>5586313</t>
  </si>
  <si>
    <t>JW030N</t>
  </si>
  <si>
    <t>5766724</t>
  </si>
  <si>
    <t>Y4314N</t>
  </si>
  <si>
    <t>5763587</t>
  </si>
  <si>
    <t>5579641</t>
  </si>
  <si>
    <t>EL050N</t>
  </si>
  <si>
    <t>5768117</t>
  </si>
  <si>
    <t>EW103N</t>
  </si>
  <si>
    <t>5768138</t>
  </si>
  <si>
    <t>5767896</t>
  </si>
  <si>
    <t>5762118</t>
  </si>
  <si>
    <t>SI301N</t>
  </si>
  <si>
    <t>5767028</t>
  </si>
  <si>
    <t>EL371N</t>
  </si>
  <si>
    <t>5768118</t>
  </si>
  <si>
    <t>SZ306N</t>
  </si>
  <si>
    <t>5686952</t>
  </si>
  <si>
    <t>5375647</t>
  </si>
  <si>
    <t>PE203N</t>
  </si>
  <si>
    <t>5377090</t>
  </si>
  <si>
    <t xml:space="preserve">WN304QF </t>
  </si>
  <si>
    <t>5762899</t>
  </si>
  <si>
    <t>OZ016GF</t>
  </si>
  <si>
    <t>5382518</t>
  </si>
  <si>
    <t>JW008N</t>
  </si>
  <si>
    <t>5588968</t>
  </si>
  <si>
    <t>5382362</t>
  </si>
  <si>
    <t>EW285N</t>
  </si>
  <si>
    <t>5398763</t>
  </si>
  <si>
    <t>JP022N</t>
  </si>
  <si>
    <t>5375385</t>
  </si>
  <si>
    <t>MM212N</t>
  </si>
  <si>
    <t>5768598</t>
  </si>
  <si>
    <t>5768606</t>
  </si>
  <si>
    <t>5376515</t>
  </si>
  <si>
    <t>SM130N</t>
  </si>
  <si>
    <t>5373315</t>
  </si>
  <si>
    <t>EP13BN</t>
  </si>
  <si>
    <t>5768605</t>
  </si>
  <si>
    <t>5398760</t>
  </si>
  <si>
    <t>JW170N</t>
  </si>
  <si>
    <t>5377246</t>
  </si>
  <si>
    <t>YP18AN</t>
  </si>
  <si>
    <t>5768601</t>
  </si>
  <si>
    <t>SW27LN</t>
  </si>
  <si>
    <t>5687611</t>
  </si>
  <si>
    <t>SW116N</t>
  </si>
  <si>
    <t>5373330</t>
  </si>
  <si>
    <t>EP215N</t>
  </si>
  <si>
    <t>5765982</t>
  </si>
  <si>
    <t>5769598</t>
  </si>
  <si>
    <t>JM207N</t>
  </si>
  <si>
    <t>5769457</t>
  </si>
  <si>
    <t>JC237N</t>
  </si>
  <si>
    <t>5375441</t>
  </si>
  <si>
    <t>MQ476N</t>
  </si>
  <si>
    <t>5487782</t>
  </si>
  <si>
    <t>5770386</t>
  </si>
  <si>
    <t>YP298N</t>
  </si>
  <si>
    <t>5375448</t>
  </si>
  <si>
    <t>MW103N</t>
  </si>
  <si>
    <t>5621224</t>
  </si>
  <si>
    <t>YP185N</t>
  </si>
  <si>
    <t>5376436</t>
  </si>
  <si>
    <t>SC016N</t>
  </si>
  <si>
    <t>5376029</t>
  </si>
  <si>
    <t>PM309N</t>
  </si>
  <si>
    <t>5376095</t>
  </si>
  <si>
    <t>5764067</t>
  </si>
  <si>
    <t>JP061N</t>
  </si>
  <si>
    <t>5764065</t>
  </si>
  <si>
    <t>JP060N</t>
  </si>
  <si>
    <t>5769600</t>
  </si>
  <si>
    <t>JW395N</t>
  </si>
  <si>
    <t>5771979</t>
  </si>
  <si>
    <t>JQ204N</t>
  </si>
  <si>
    <t>5771537</t>
  </si>
  <si>
    <t>5771535</t>
  </si>
  <si>
    <t>JE201N</t>
  </si>
  <si>
    <t>5481716</t>
  </si>
  <si>
    <t>5772810</t>
  </si>
  <si>
    <t>5772808</t>
  </si>
  <si>
    <t>5772813</t>
  </si>
  <si>
    <t>5772812</t>
  </si>
  <si>
    <t>5772809</t>
  </si>
  <si>
    <t>5765699</t>
  </si>
  <si>
    <t>5772378</t>
  </si>
  <si>
    <t>EM251N</t>
  </si>
  <si>
    <t>5522045</t>
  </si>
  <si>
    <t>YP090N</t>
  </si>
  <si>
    <t>5773303</t>
  </si>
  <si>
    <t>JW211N</t>
  </si>
  <si>
    <t>5773414</t>
  </si>
  <si>
    <t>5617127</t>
  </si>
  <si>
    <t>SM306N</t>
  </si>
  <si>
    <t>5395003</t>
  </si>
  <si>
    <t>5772380</t>
  </si>
  <si>
    <t>SD120N</t>
  </si>
  <si>
    <t>5577372</t>
  </si>
  <si>
    <t>YW217N</t>
  </si>
  <si>
    <t>5619987</t>
  </si>
  <si>
    <t>5598721</t>
  </si>
  <si>
    <t>NL401N</t>
  </si>
  <si>
    <t>5376016</t>
  </si>
  <si>
    <t>PM109N</t>
  </si>
  <si>
    <t>5774331</t>
  </si>
  <si>
    <t>YP190N</t>
  </si>
  <si>
    <t>5775138</t>
  </si>
  <si>
    <t>SW328N</t>
  </si>
  <si>
    <t>5775141</t>
  </si>
  <si>
    <t>YM215N</t>
  </si>
  <si>
    <t>5775140</t>
  </si>
  <si>
    <t>YD118N</t>
  </si>
  <si>
    <t>5774937</t>
  </si>
  <si>
    <t>YC109N</t>
  </si>
  <si>
    <t>5769599</t>
  </si>
  <si>
    <t>5765791</t>
  </si>
  <si>
    <t>5775139</t>
  </si>
  <si>
    <t>PW300N</t>
  </si>
  <si>
    <t>5395605</t>
  </si>
  <si>
    <t>EP203N</t>
  </si>
  <si>
    <t>5373321</t>
  </si>
  <si>
    <t>5377162</t>
  </si>
  <si>
    <t>5775143</t>
  </si>
  <si>
    <t>YL337F</t>
  </si>
  <si>
    <t>5376468</t>
  </si>
  <si>
    <t>SD300N</t>
  </si>
  <si>
    <t>5774934</t>
  </si>
  <si>
    <t>5775658</t>
  </si>
  <si>
    <t>YN151F</t>
  </si>
  <si>
    <t>5775663</t>
  </si>
  <si>
    <t>EC226N</t>
  </si>
  <si>
    <t>POW-INTERPON A6000</t>
  </si>
  <si>
    <t>5765953</t>
  </si>
  <si>
    <t>BN023K</t>
  </si>
  <si>
    <t>5376457</t>
  </si>
  <si>
    <t>SD108N</t>
  </si>
  <si>
    <t>5771533</t>
  </si>
  <si>
    <t>Dup</t>
  </si>
  <si>
    <t>5376018</t>
  </si>
  <si>
    <t>5376031</t>
  </si>
  <si>
    <t>PM311N</t>
  </si>
  <si>
    <t>5777424</t>
  </si>
  <si>
    <t>YM129N</t>
  </si>
  <si>
    <t>5771534</t>
  </si>
  <si>
    <t>5373349</t>
  </si>
  <si>
    <t>EP29FN</t>
  </si>
  <si>
    <t>5768121</t>
  </si>
  <si>
    <t>5768602</t>
  </si>
  <si>
    <t>5375322</t>
  </si>
  <si>
    <t>MC016N</t>
  </si>
  <si>
    <t>5377242</t>
  </si>
  <si>
    <t>YP151N</t>
  </si>
  <si>
    <t>5768377</t>
  </si>
  <si>
    <t>5481713</t>
  </si>
  <si>
    <t>EW106N</t>
  </si>
  <si>
    <t>5522097</t>
  </si>
  <si>
    <t>SW308N</t>
  </si>
  <si>
    <t>5778358</t>
  </si>
  <si>
    <t>5771104</t>
  </si>
  <si>
    <t>8L213V</t>
  </si>
  <si>
    <t>5771106</t>
  </si>
  <si>
    <t>8L215V</t>
  </si>
  <si>
    <t>5779143</t>
  </si>
  <si>
    <t>JE152N</t>
  </si>
  <si>
    <t>5674390</t>
  </si>
  <si>
    <t>5779582</t>
  </si>
  <si>
    <t>YW29AN</t>
  </si>
  <si>
    <t>5771105</t>
  </si>
  <si>
    <t>8L214V</t>
  </si>
  <si>
    <t>5373531</t>
  </si>
  <si>
    <t>EQ135N</t>
  </si>
  <si>
    <t>5375395</t>
  </si>
  <si>
    <t>5779545</t>
  </si>
  <si>
    <t>5777422</t>
  </si>
  <si>
    <t>EL372N</t>
  </si>
  <si>
    <t>5780050</t>
  </si>
  <si>
    <t>JN108N</t>
  </si>
  <si>
    <t>5770482</t>
  </si>
  <si>
    <t>YM320N</t>
  </si>
  <si>
    <t>5780380</t>
  </si>
  <si>
    <t>SP177N</t>
  </si>
  <si>
    <t>5780386</t>
  </si>
  <si>
    <t>JQ111N</t>
  </si>
  <si>
    <t>5376605</t>
  </si>
  <si>
    <t>SP27BN</t>
  </si>
  <si>
    <t>5541214</t>
  </si>
  <si>
    <t>BN003K</t>
  </si>
  <si>
    <t>5566193</t>
  </si>
  <si>
    <t>POW-INTERPON A1000</t>
  </si>
  <si>
    <t>5777692</t>
  </si>
  <si>
    <t>5373894</t>
  </si>
  <si>
    <t>HJF13R</t>
  </si>
  <si>
    <t>5780379</t>
  </si>
  <si>
    <t>5794939</t>
  </si>
  <si>
    <t>SQ004N</t>
  </si>
  <si>
    <t>5372322</t>
  </si>
  <si>
    <t>AN002D</t>
  </si>
  <si>
    <t>5376611</t>
  </si>
  <si>
    <t>5794940</t>
  </si>
  <si>
    <t>MQ402N</t>
  </si>
  <si>
    <t>5795628</t>
  </si>
  <si>
    <t>YW20KN</t>
  </si>
  <si>
    <t>5373115</t>
  </si>
  <si>
    <t>5795756</t>
  </si>
  <si>
    <t>SM305N</t>
  </si>
  <si>
    <t>5795220</t>
  </si>
  <si>
    <t>5796703</t>
  </si>
  <si>
    <t>JN068QF</t>
  </si>
  <si>
    <t>5376024</t>
  </si>
  <si>
    <t>5795925</t>
  </si>
  <si>
    <t>5372933</t>
  </si>
  <si>
    <t>5795757</t>
  </si>
  <si>
    <t>YC070N</t>
  </si>
  <si>
    <t>5376022</t>
  </si>
  <si>
    <t>PM301N</t>
  </si>
  <si>
    <t>5376030</t>
  </si>
  <si>
    <t>PM310N</t>
  </si>
  <si>
    <t>5376537</t>
  </si>
  <si>
    <t>SMA07N</t>
  </si>
  <si>
    <t>5798853</t>
  </si>
  <si>
    <t>YL201N</t>
  </si>
  <si>
    <t>5798847</t>
  </si>
  <si>
    <t>YL200N</t>
  </si>
  <si>
    <t>5799011</t>
  </si>
  <si>
    <t>YL202N</t>
  </si>
  <si>
    <t>5798986</t>
  </si>
  <si>
    <t>5797857</t>
  </si>
  <si>
    <t>JP256N</t>
  </si>
  <si>
    <t>5798851</t>
  </si>
  <si>
    <t>SP341N</t>
  </si>
  <si>
    <t>Thailand</t>
  </si>
  <si>
    <t>5774370</t>
  </si>
  <si>
    <t>Y4312N</t>
  </si>
  <si>
    <t>5799758</t>
  </si>
  <si>
    <t>EP452N</t>
  </si>
  <si>
    <t>5799537</t>
  </si>
  <si>
    <t>EP451N</t>
  </si>
  <si>
    <t>Maxion Wheel</t>
  </si>
  <si>
    <t>5794639</t>
  </si>
  <si>
    <t>5798846</t>
  </si>
  <si>
    <t>PM313N</t>
  </si>
  <si>
    <t>5376614</t>
  </si>
  <si>
    <t>5799235</t>
  </si>
  <si>
    <t>SL333N</t>
  </si>
  <si>
    <t>5376693</t>
  </si>
  <si>
    <t>SW13AN</t>
  </si>
  <si>
    <t>5540631</t>
  </si>
  <si>
    <t>5800662</t>
  </si>
  <si>
    <t>5801641</t>
  </si>
  <si>
    <t>5800817</t>
  </si>
  <si>
    <t>EL203N</t>
  </si>
  <si>
    <t>5801640</t>
  </si>
  <si>
    <t>JC340N</t>
  </si>
  <si>
    <t>5802385</t>
  </si>
  <si>
    <t>5801642</t>
  </si>
  <si>
    <t>JC239N</t>
  </si>
  <si>
    <t>5519431</t>
  </si>
  <si>
    <t>SP310N</t>
  </si>
  <si>
    <t>5802809</t>
  </si>
  <si>
    <t>5804097</t>
  </si>
  <si>
    <t>5800415</t>
  </si>
  <si>
    <t>YW318N</t>
  </si>
  <si>
    <t>5376628</t>
  </si>
  <si>
    <t>5804096</t>
  </si>
  <si>
    <t>5615149</t>
  </si>
  <si>
    <t>PP101N</t>
  </si>
  <si>
    <t>5377318</t>
  </si>
  <si>
    <t>YW27DN</t>
  </si>
  <si>
    <t>5802383</t>
  </si>
  <si>
    <t>SW329N</t>
  </si>
  <si>
    <t>5373355</t>
  </si>
  <si>
    <t>5377315</t>
  </si>
  <si>
    <t>YW272N</t>
  </si>
  <si>
    <t>5778889</t>
  </si>
  <si>
    <t>5376567</t>
  </si>
  <si>
    <t>SP120N</t>
  </si>
  <si>
    <t>5805215</t>
  </si>
  <si>
    <t>5811150</t>
  </si>
  <si>
    <t>5811151</t>
  </si>
  <si>
    <t>5811555</t>
  </si>
  <si>
    <t>JW212N</t>
  </si>
  <si>
    <t>5811550</t>
  </si>
  <si>
    <t>YM216N</t>
  </si>
  <si>
    <t>5811556</t>
  </si>
  <si>
    <t>EL204N</t>
  </si>
  <si>
    <t>5811679</t>
  </si>
  <si>
    <t>5811678</t>
  </si>
  <si>
    <t>Malaysia</t>
  </si>
  <si>
    <t>5797856</t>
  </si>
  <si>
    <t>5519254</t>
  </si>
  <si>
    <t>SP310N1</t>
  </si>
  <si>
    <t>5373398</t>
  </si>
  <si>
    <t>EP480N</t>
  </si>
  <si>
    <t>5556691</t>
  </si>
  <si>
    <t>SL209N</t>
  </si>
  <si>
    <t>5376704</t>
  </si>
  <si>
    <t>SW223N</t>
  </si>
  <si>
    <t>5818525</t>
  </si>
  <si>
    <t>5521944</t>
  </si>
  <si>
    <t>KQ002N</t>
  </si>
  <si>
    <t>5375652</t>
  </si>
  <si>
    <t>PE305N</t>
  </si>
  <si>
    <t>5375528</t>
  </si>
  <si>
    <t>5376463</t>
  </si>
  <si>
    <t>5819251</t>
  </si>
  <si>
    <t>EN341N</t>
  </si>
  <si>
    <t xml:space="preserve">GW003K </t>
  </si>
  <si>
    <t>5819349</t>
  </si>
  <si>
    <t>JQ205N</t>
  </si>
  <si>
    <t>5819249</t>
  </si>
  <si>
    <t>JC240N</t>
  </si>
  <si>
    <t>5398654</t>
  </si>
  <si>
    <t>SP286N</t>
  </si>
  <si>
    <t>5819644</t>
  </si>
  <si>
    <t>5377259</t>
  </si>
  <si>
    <t>YP263N</t>
  </si>
  <si>
    <t>5819541</t>
  </si>
  <si>
    <t>JQ405N</t>
  </si>
  <si>
    <t>5376574</t>
  </si>
  <si>
    <t>5798065</t>
  </si>
  <si>
    <t>Y4315N</t>
  </si>
  <si>
    <t>5374630</t>
  </si>
  <si>
    <t>5696808</t>
  </si>
  <si>
    <t>5370197</t>
  </si>
  <si>
    <t>HLD17QF</t>
  </si>
  <si>
    <t>5804088</t>
  </si>
  <si>
    <t xml:space="preserve">Y4313I </t>
  </si>
  <si>
    <t>5579182</t>
  </si>
  <si>
    <t>EN044Q</t>
  </si>
  <si>
    <t>5821625</t>
  </si>
  <si>
    <t>EA013N</t>
  </si>
  <si>
    <t>5823190</t>
  </si>
  <si>
    <t>JL203N</t>
  </si>
  <si>
    <t>5823201</t>
  </si>
  <si>
    <t>JQ206N</t>
  </si>
  <si>
    <t>5377231</t>
  </si>
  <si>
    <t>YP120N</t>
  </si>
  <si>
    <t>5617182</t>
  </si>
  <si>
    <t>5823416</t>
  </si>
  <si>
    <t>JL111N</t>
  </si>
  <si>
    <t>5377175</t>
  </si>
  <si>
    <t>YD107N</t>
  </si>
  <si>
    <t>5823205</t>
  </si>
  <si>
    <t>EL063N</t>
  </si>
  <si>
    <t>5823207</t>
  </si>
  <si>
    <t>5375333</t>
  </si>
  <si>
    <t>MD144N</t>
  </si>
  <si>
    <t>5375427</t>
  </si>
  <si>
    <t>MPD14N</t>
  </si>
  <si>
    <t>5375335</t>
  </si>
  <si>
    <t>MD192N</t>
  </si>
  <si>
    <t>5824085</t>
  </si>
  <si>
    <t>EM200N</t>
  </si>
  <si>
    <t>5823417</t>
  </si>
  <si>
    <t>5374667</t>
  </si>
  <si>
    <t>JM401N</t>
  </si>
  <si>
    <t>5821626</t>
  </si>
  <si>
    <t>YP10AN</t>
  </si>
  <si>
    <t>5778404</t>
  </si>
  <si>
    <t>JW248N</t>
  </si>
  <si>
    <t>5478685</t>
  </si>
  <si>
    <t>HLD09H</t>
  </si>
  <si>
    <t>5824836</t>
  </si>
  <si>
    <t>EW204N</t>
  </si>
  <si>
    <t>5376187</t>
  </si>
  <si>
    <t>QN014QF</t>
  </si>
  <si>
    <t>5824950</t>
  </si>
  <si>
    <t>5824199</t>
  </si>
  <si>
    <t>EL486N</t>
  </si>
  <si>
    <t>5824203</t>
  </si>
  <si>
    <t>EL142N</t>
  </si>
  <si>
    <t>5825496</t>
  </si>
  <si>
    <t>5824949</t>
  </si>
  <si>
    <t>5823974</t>
  </si>
  <si>
    <t>SN203N</t>
  </si>
  <si>
    <t>5376021</t>
  </si>
  <si>
    <t>PM236N</t>
  </si>
  <si>
    <t>5376480</t>
  </si>
  <si>
    <t>5599752</t>
  </si>
  <si>
    <t>QN304U</t>
  </si>
  <si>
    <t>5377323</t>
  </si>
  <si>
    <t>YW290N</t>
  </si>
  <si>
    <t>5372769</t>
  </si>
  <si>
    <t>EC282N</t>
  </si>
  <si>
    <t>5811553</t>
  </si>
  <si>
    <t>5825485</t>
  </si>
  <si>
    <t>SW28LN</t>
  </si>
  <si>
    <t>5826295</t>
  </si>
  <si>
    <t>5818526</t>
  </si>
  <si>
    <t>5371240</t>
  </si>
  <si>
    <t>4LC11QF</t>
  </si>
  <si>
    <t>5373255</t>
  </si>
  <si>
    <t>5764652</t>
  </si>
  <si>
    <t>5828030</t>
  </si>
  <si>
    <t>5828948</t>
  </si>
  <si>
    <t>PC100N</t>
  </si>
  <si>
    <t>5828857</t>
  </si>
  <si>
    <t>5829472</t>
  </si>
  <si>
    <t>JL096N</t>
  </si>
  <si>
    <t>5829474</t>
  </si>
  <si>
    <t>JL097N</t>
  </si>
  <si>
    <t>5829656</t>
  </si>
  <si>
    <t>JW300N</t>
  </si>
  <si>
    <t>5829657</t>
  </si>
  <si>
    <t>JM300N</t>
  </si>
  <si>
    <t>5830927</t>
  </si>
  <si>
    <t>5830926</t>
  </si>
  <si>
    <t>5829473</t>
  </si>
  <si>
    <t>5830518</t>
  </si>
  <si>
    <t>PC101N</t>
  </si>
  <si>
    <t>5830971</t>
  </si>
  <si>
    <t>EJ103N</t>
  </si>
  <si>
    <t>5831795</t>
  </si>
  <si>
    <t>5831838</t>
  </si>
  <si>
    <t>5831797</t>
  </si>
  <si>
    <t>SQ300N</t>
  </si>
  <si>
    <t>5376710</t>
  </si>
  <si>
    <t>SW242N</t>
  </si>
  <si>
    <t>5828949</t>
  </si>
  <si>
    <t>5372304</t>
  </si>
  <si>
    <t>Newland</t>
  </si>
  <si>
    <t>5796413</t>
  </si>
  <si>
    <t xml:space="preserve">S2202N </t>
  </si>
  <si>
    <t>5833137</t>
  </si>
  <si>
    <t>PM202N</t>
  </si>
  <si>
    <t>5833459</t>
  </si>
  <si>
    <t>JN341N</t>
  </si>
  <si>
    <t>5833378</t>
  </si>
  <si>
    <t>JN015N</t>
  </si>
  <si>
    <t>5830970</t>
  </si>
  <si>
    <t>JN080N</t>
  </si>
  <si>
    <t>5831020</t>
  </si>
  <si>
    <t>EC216N</t>
  </si>
  <si>
    <t>5833379</t>
  </si>
  <si>
    <t>5831796</t>
  </si>
  <si>
    <t>EQ102N</t>
  </si>
  <si>
    <t>5834779</t>
  </si>
  <si>
    <t>HJF9KN</t>
  </si>
  <si>
    <t>5834836</t>
  </si>
  <si>
    <t>JN101N</t>
  </si>
  <si>
    <t>5834780</t>
  </si>
  <si>
    <t>JC130N</t>
  </si>
  <si>
    <t>5376460</t>
  </si>
  <si>
    <t>5376703</t>
  </si>
  <si>
    <t>SW21BN</t>
  </si>
  <si>
    <t>5835538</t>
  </si>
  <si>
    <t>EK444N</t>
  </si>
  <si>
    <t>5834991</t>
  </si>
  <si>
    <t>SW29LN</t>
  </si>
  <si>
    <t>5835537</t>
  </si>
  <si>
    <t>JA021N</t>
  </si>
  <si>
    <t>5835176</t>
  </si>
  <si>
    <t>5834741</t>
  </si>
  <si>
    <t>EW315N</t>
  </si>
  <si>
    <t>5825784</t>
  </si>
  <si>
    <t>5382179</t>
  </si>
  <si>
    <t>SK1A8E</t>
  </si>
  <si>
    <t>5836725</t>
  </si>
  <si>
    <t>5837383</t>
  </si>
  <si>
    <t>5837382</t>
  </si>
  <si>
    <t>SN204N</t>
  </si>
  <si>
    <t>5837187</t>
  </si>
  <si>
    <t>SP163N</t>
  </si>
  <si>
    <t>5376516</t>
  </si>
  <si>
    <t>SM131N</t>
  </si>
  <si>
    <t>5838043</t>
  </si>
  <si>
    <t>5838040</t>
  </si>
  <si>
    <t>5748294</t>
  </si>
  <si>
    <t>EQ250N</t>
  </si>
  <si>
    <t>5838038</t>
  </si>
  <si>
    <t>YM220N</t>
  </si>
  <si>
    <t>5838712</t>
  </si>
  <si>
    <t>5838039</t>
  </si>
  <si>
    <t>5834788</t>
  </si>
  <si>
    <t>5838711</t>
  </si>
  <si>
    <t>5839183</t>
  </si>
  <si>
    <t>5839185</t>
  </si>
  <si>
    <t>5838869</t>
  </si>
  <si>
    <t>5376540</t>
  </si>
  <si>
    <t>5838896</t>
  </si>
  <si>
    <t>5838710</t>
  </si>
  <si>
    <t>5838709</t>
  </si>
  <si>
    <t>5838870</t>
  </si>
  <si>
    <t>SM216N</t>
  </si>
  <si>
    <t>5838042</t>
  </si>
  <si>
    <t>MN305N</t>
  </si>
  <si>
    <t>5578904</t>
  </si>
  <si>
    <t>YD10AN</t>
  </si>
  <si>
    <t>5838868</t>
  </si>
  <si>
    <t>5836731</t>
  </si>
  <si>
    <t>JE400N</t>
  </si>
  <si>
    <t>5839755</t>
  </si>
  <si>
    <t>5373510</t>
  </si>
  <si>
    <t>EPD35N</t>
  </si>
  <si>
    <t>5839754</t>
  </si>
  <si>
    <t>5839508</t>
  </si>
  <si>
    <t>5839821</t>
  </si>
  <si>
    <t>5840201</t>
  </si>
  <si>
    <t>SW124N</t>
  </si>
  <si>
    <t>5840205</t>
  </si>
  <si>
    <t>5839416</t>
  </si>
  <si>
    <t>5840329</t>
  </si>
  <si>
    <t>QN302QF</t>
  </si>
  <si>
    <t>5840554</t>
  </si>
  <si>
    <t>5833978</t>
  </si>
  <si>
    <t>YN265A</t>
  </si>
  <si>
    <t>5841113</t>
  </si>
  <si>
    <t>5521753</t>
  </si>
  <si>
    <t>SP138N</t>
  </si>
  <si>
    <t>5842128</t>
  </si>
  <si>
    <t xml:space="preserve">East </t>
  </si>
  <si>
    <t>5842119</t>
  </si>
  <si>
    <t>5842129</t>
  </si>
  <si>
    <t>5375451</t>
  </si>
  <si>
    <t>MW130N</t>
  </si>
  <si>
    <t>5377197</t>
  </si>
  <si>
    <t>YM104N</t>
  </si>
  <si>
    <t>5376490</t>
  </si>
  <si>
    <t>5377348</t>
  </si>
  <si>
    <t>YW383I</t>
  </si>
  <si>
    <t>5842542</t>
  </si>
  <si>
    <t>5840206</t>
  </si>
  <si>
    <t>JC444N</t>
  </si>
  <si>
    <t>5843286</t>
  </si>
  <si>
    <t>SL214N</t>
  </si>
  <si>
    <t>5377133</t>
  </si>
  <si>
    <t>Y2212I</t>
  </si>
  <si>
    <t>5844214</t>
  </si>
  <si>
    <t>JQ207N</t>
  </si>
  <si>
    <t>5844773</t>
  </si>
  <si>
    <t>5376603</t>
  </si>
  <si>
    <t>5842375</t>
  </si>
  <si>
    <t>5775575</t>
  </si>
  <si>
    <t>HNF35QF</t>
  </si>
  <si>
    <t>5376596</t>
  </si>
  <si>
    <t>SP237N</t>
  </si>
  <si>
    <t>5844775</t>
  </si>
  <si>
    <t>JC006N</t>
  </si>
  <si>
    <t>5846488</t>
  </si>
  <si>
    <t>5846957</t>
  </si>
  <si>
    <t>JM002N</t>
  </si>
  <si>
    <t>5846954</t>
  </si>
  <si>
    <t>YP311N</t>
  </si>
  <si>
    <t>5846415</t>
  </si>
  <si>
    <t>JW222N</t>
  </si>
  <si>
    <t>5844774</t>
  </si>
  <si>
    <t>5847446</t>
  </si>
  <si>
    <t>5847950</t>
  </si>
  <si>
    <t>5847022</t>
  </si>
  <si>
    <t>5578461</t>
  </si>
  <si>
    <t>JP160N</t>
  </si>
  <si>
    <t>5848490</t>
  </si>
  <si>
    <t>5848491</t>
  </si>
  <si>
    <t>5374715</t>
  </si>
  <si>
    <t>JP054N</t>
  </si>
  <si>
    <t>5849010</t>
  </si>
  <si>
    <t>5377239</t>
  </si>
  <si>
    <t>5848495</t>
  </si>
  <si>
    <t>5819542</t>
  </si>
  <si>
    <t>5849254</t>
  </si>
  <si>
    <t>5390523</t>
  </si>
  <si>
    <t>5848489</t>
  </si>
  <si>
    <t>EC073N</t>
  </si>
  <si>
    <t>5849665</t>
  </si>
  <si>
    <t>SW125N</t>
  </si>
  <si>
    <t>5381004</t>
  </si>
  <si>
    <t>5382246</t>
  </si>
  <si>
    <t>5850838</t>
  </si>
  <si>
    <t>5850756</t>
  </si>
  <si>
    <t>JW122N</t>
  </si>
  <si>
    <t>5851296</t>
  </si>
  <si>
    <t>5851514</t>
  </si>
  <si>
    <t>YQ103N</t>
  </si>
  <si>
    <t>5851295</t>
  </si>
  <si>
    <t>SP165N</t>
  </si>
  <si>
    <t>5851090</t>
  </si>
  <si>
    <t>5849912</t>
  </si>
  <si>
    <t>BLR- FTSU</t>
  </si>
  <si>
    <t>5851292</t>
  </si>
  <si>
    <t>5851297</t>
  </si>
  <si>
    <t>JW286N</t>
  </si>
  <si>
    <t>5852935</t>
  </si>
  <si>
    <t>YL204N</t>
  </si>
  <si>
    <t>5853613</t>
  </si>
  <si>
    <t>YD121N</t>
  </si>
  <si>
    <t>5375036</t>
  </si>
  <si>
    <t>5853963</t>
  </si>
  <si>
    <t>YP17AN</t>
  </si>
  <si>
    <t>5854406</t>
  </si>
  <si>
    <t>YQ104N</t>
  </si>
  <si>
    <t>5853586</t>
  </si>
  <si>
    <t>5374774</t>
  </si>
  <si>
    <t>Thane- FTSU</t>
  </si>
  <si>
    <t>5855024</t>
  </si>
  <si>
    <t>5854786</t>
  </si>
  <si>
    <t>JQ302N</t>
  </si>
  <si>
    <t>5855025</t>
  </si>
  <si>
    <t xml:space="preserve">AN222N </t>
  </si>
  <si>
    <t>5853962</t>
  </si>
  <si>
    <t>5715433</t>
  </si>
  <si>
    <t xml:space="preserve">JM217N </t>
  </si>
  <si>
    <t>5855712</t>
  </si>
  <si>
    <t>5855187</t>
  </si>
  <si>
    <t>5855548</t>
  </si>
  <si>
    <t>JM223N</t>
  </si>
  <si>
    <t>5855973</t>
  </si>
  <si>
    <t>5856526</t>
  </si>
  <si>
    <t>5855553</t>
  </si>
  <si>
    <t>EL484N</t>
  </si>
  <si>
    <t>5855713</t>
  </si>
  <si>
    <t>5856462</t>
  </si>
  <si>
    <t>5856528</t>
  </si>
  <si>
    <t>5855552</t>
  </si>
  <si>
    <t>YD207N</t>
  </si>
  <si>
    <t>5856286</t>
  </si>
  <si>
    <t>5856527</t>
  </si>
  <si>
    <t>5844138</t>
  </si>
  <si>
    <t>5694235</t>
  </si>
  <si>
    <t>5377277</t>
  </si>
  <si>
    <t>YW102N</t>
  </si>
  <si>
    <t>5857851</t>
  </si>
  <si>
    <t>5857891</t>
  </si>
  <si>
    <t>5857850</t>
  </si>
  <si>
    <t>YW20MN</t>
  </si>
  <si>
    <t>5857787</t>
  </si>
  <si>
    <t>JL095N</t>
  </si>
  <si>
    <t>5854325</t>
  </si>
  <si>
    <t>5857994</t>
  </si>
  <si>
    <t>5374707</t>
  </si>
  <si>
    <t>5858556</t>
  </si>
  <si>
    <t>YL205N</t>
  </si>
  <si>
    <t>5486917</t>
  </si>
  <si>
    <t>JD123N</t>
  </si>
  <si>
    <t>5859110</t>
  </si>
  <si>
    <t>5859109</t>
  </si>
  <si>
    <t>JC403N</t>
  </si>
  <si>
    <t>5857896</t>
  </si>
  <si>
    <t>PL103N</t>
  </si>
  <si>
    <t>5858555</t>
  </si>
  <si>
    <t>5857995</t>
  </si>
  <si>
    <t>EC014N</t>
  </si>
  <si>
    <t>5857786</t>
  </si>
  <si>
    <t>SW20DN</t>
  </si>
  <si>
    <t>5858557</t>
  </si>
  <si>
    <t>5856529</t>
  </si>
  <si>
    <t>5821627</t>
  </si>
  <si>
    <t>5859869</t>
  </si>
  <si>
    <t>5859116</t>
  </si>
  <si>
    <t>YN212N</t>
  </si>
  <si>
    <t>5859462</t>
  </si>
  <si>
    <t>SM217N</t>
  </si>
  <si>
    <t>5858969</t>
  </si>
  <si>
    <t>YM217N</t>
  </si>
  <si>
    <t>5859870</t>
  </si>
  <si>
    <t>5859656</t>
  </si>
  <si>
    <t>5859873</t>
  </si>
  <si>
    <t>JQ406N</t>
  </si>
  <si>
    <t>5859871</t>
  </si>
  <si>
    <t>5860614</t>
  </si>
  <si>
    <t>JL094N</t>
  </si>
  <si>
    <t>5859466</t>
  </si>
  <si>
    <t>5857184</t>
  </si>
  <si>
    <t>Q2207QF</t>
  </si>
  <si>
    <t>5859467</t>
  </si>
  <si>
    <t>JA016N</t>
  </si>
  <si>
    <t>5859630</t>
  </si>
  <si>
    <t>5859631</t>
  </si>
  <si>
    <t>5860700</t>
  </si>
  <si>
    <t>ED011N</t>
  </si>
  <si>
    <t>5860187</t>
  </si>
  <si>
    <t>SW333N</t>
  </si>
  <si>
    <t>5861816</t>
  </si>
  <si>
    <t>5862106</t>
  </si>
  <si>
    <t>EJ005N</t>
  </si>
  <si>
    <t>5862107</t>
  </si>
  <si>
    <t>ET063N</t>
  </si>
  <si>
    <t>5861815</t>
  </si>
  <si>
    <t>5861814</t>
  </si>
  <si>
    <t>EW001N</t>
  </si>
  <si>
    <t>5375332</t>
  </si>
  <si>
    <t>5858968</t>
  </si>
  <si>
    <t>5862103</t>
  </si>
  <si>
    <t>5862100</t>
  </si>
  <si>
    <t>5862101</t>
  </si>
  <si>
    <t>5862102</t>
  </si>
  <si>
    <t>EQ120N</t>
  </si>
  <si>
    <t>5585605</t>
  </si>
  <si>
    <t>JJ040N</t>
  </si>
  <si>
    <t>5861744</t>
  </si>
  <si>
    <t>5861811</t>
  </si>
  <si>
    <t>5861812</t>
  </si>
  <si>
    <t>5862099</t>
  </si>
  <si>
    <t>5862320</t>
  </si>
  <si>
    <t>5863221</t>
  </si>
  <si>
    <t>JC062N</t>
  </si>
  <si>
    <t>5863492</t>
  </si>
  <si>
    <t>PN111QF</t>
  </si>
  <si>
    <t>5761168</t>
  </si>
  <si>
    <t>HFD14CC</t>
  </si>
  <si>
    <t>5863491</t>
  </si>
  <si>
    <t>5862780</t>
  </si>
  <si>
    <t>EE120N</t>
  </si>
  <si>
    <t>5863149</t>
  </si>
  <si>
    <t>5859253</t>
  </si>
  <si>
    <t>HNG39N</t>
  </si>
  <si>
    <t>5863406</t>
  </si>
  <si>
    <t>5865233</t>
  </si>
  <si>
    <t>5581690</t>
  </si>
  <si>
    <t>5865231</t>
  </si>
  <si>
    <t>SW201N</t>
  </si>
  <si>
    <t>5374830</t>
  </si>
  <si>
    <t>JW225N</t>
  </si>
  <si>
    <t>5864986</t>
  </si>
  <si>
    <t>PC103N</t>
  </si>
  <si>
    <t>5557046</t>
  </si>
  <si>
    <t>5376699</t>
  </si>
  <si>
    <t>SW20CN</t>
  </si>
  <si>
    <t>5864985</t>
  </si>
  <si>
    <t>5866515</t>
  </si>
  <si>
    <t>Summary</t>
  </si>
  <si>
    <t>2022</t>
  </si>
  <si>
    <t>2023</t>
  </si>
  <si>
    <t>Production
(MT)</t>
  </si>
  <si>
    <t>MTS Vol
(MT)</t>
  </si>
  <si>
    <t>No of MTS</t>
  </si>
  <si>
    <t>MTO Vol
(MT)</t>
  </si>
  <si>
    <t>No of MTOs</t>
  </si>
  <si>
    <t>Blending (MT)</t>
  </si>
  <si>
    <t>Blending No of Batches</t>
  </si>
  <si>
    <t>Bonding (MT)</t>
  </si>
  <si>
    <t>Bonding No of Batches</t>
  </si>
  <si>
    <t>Production (MT)</t>
  </si>
  <si>
    <t>MTS Vol (MT)</t>
  </si>
  <si>
    <t>MTO Vol (MT)</t>
  </si>
  <si>
    <t>YTD 2023</t>
  </si>
  <si>
    <t>YTD 2024</t>
  </si>
  <si>
    <t>Material</t>
  </si>
  <si>
    <t>Material Description</t>
  </si>
  <si>
    <t>Batch</t>
  </si>
  <si>
    <t>qty(kg)</t>
  </si>
  <si>
    <t>Q0C4024011</t>
  </si>
  <si>
    <t>EK107N INT700 CLGGREEN SN65 20KG</t>
  </si>
  <si>
    <t>Q0C4018021</t>
  </si>
  <si>
    <t>MP350N INT610 TEX  7021 GREY FN 20KG</t>
  </si>
  <si>
    <t>Q0C4015027</t>
  </si>
  <si>
    <t>Q0C4003009</t>
  </si>
  <si>
    <t>Bonding Update - Feb'24</t>
  </si>
  <si>
    <t xml:space="preserve">Date </t>
  </si>
  <si>
    <t>23rd Feb '24</t>
  </si>
  <si>
    <t>MTD production Details</t>
  </si>
  <si>
    <t>Pending Production Volume</t>
  </si>
  <si>
    <t>India</t>
  </si>
  <si>
    <t>Tues</t>
  </si>
  <si>
    <t>Wed</t>
  </si>
  <si>
    <t>Thurs</t>
  </si>
  <si>
    <t>Fri</t>
  </si>
  <si>
    <t>Tuesday</t>
  </si>
  <si>
    <t>Sat</t>
  </si>
  <si>
    <t>MA3214 NA</t>
  </si>
  <si>
    <t>MA5093 - physical stock to be checked</t>
  </si>
  <si>
    <t>Product Code</t>
  </si>
  <si>
    <t>MTS/MTO</t>
  </si>
  <si>
    <t>Sum of Volume</t>
  </si>
  <si>
    <t>BONDING</t>
  </si>
  <si>
    <t>BLENDING</t>
  </si>
  <si>
    <t xml:space="preserve">Base planned </t>
  </si>
  <si>
    <t>Base Status</t>
  </si>
  <si>
    <t>Base Produced</t>
  </si>
  <si>
    <t>No of Shifts</t>
  </si>
  <si>
    <t>Final status</t>
  </si>
  <si>
    <t>Column1</t>
  </si>
  <si>
    <t>Ready</t>
  </si>
  <si>
    <t>Jan</t>
  </si>
  <si>
    <t>Trail batch taken due to contamination issue</t>
  </si>
  <si>
    <t>White base pending</t>
  </si>
  <si>
    <t>FTSU - Malaysia critical trial batch</t>
  </si>
  <si>
    <t>Cissing from White Base of Jan 22 &amp; Grey base of Sep 22</t>
  </si>
  <si>
    <t>Base made in 2 lots</t>
  </si>
  <si>
    <t>Base made in THN. Rejected for cissing</t>
  </si>
  <si>
    <t>Stone finish. Trail batch</t>
  </si>
  <si>
    <t>RM available</t>
  </si>
  <si>
    <t>Base transferred from BLR</t>
  </si>
  <si>
    <t>Ready in BLR</t>
  </si>
  <si>
    <t>Need to take trial with 1 PAN only due to issue in base</t>
  </si>
  <si>
    <t>Old base available</t>
  </si>
  <si>
    <t>MA3085 NA</t>
  </si>
  <si>
    <t>RM NA - MA3085</t>
  </si>
  <si>
    <t>Metallic reached Site</t>
  </si>
  <si>
    <t>Urgent</t>
  </si>
  <si>
    <t>In Progress</t>
  </si>
  <si>
    <t>100 kg base pending</t>
  </si>
  <si>
    <t>1MT requirement</t>
  </si>
  <si>
    <t>2.8MT Completed</t>
  </si>
  <si>
    <t>600 kg base pending due to metallic shortage</t>
  </si>
  <si>
    <t>1MT old base available</t>
  </si>
  <si>
    <t>18th</t>
  </si>
  <si>
    <t>19th</t>
  </si>
  <si>
    <t>22nd</t>
  </si>
  <si>
    <t>27th</t>
  </si>
  <si>
    <t>29th</t>
  </si>
  <si>
    <t>30th</t>
  </si>
  <si>
    <t>31st</t>
  </si>
  <si>
    <t>Week 33</t>
  </si>
  <si>
    <t>order</t>
  </si>
  <si>
    <t>ON HOLD</t>
  </si>
  <si>
    <t>Feb</t>
  </si>
  <si>
    <t>No metallic</t>
  </si>
  <si>
    <t xml:space="preserve">Metallic RM issue </t>
  </si>
  <si>
    <t>Mar</t>
  </si>
  <si>
    <t>1280 kg base remaining</t>
  </si>
  <si>
    <t>MA5005 NA. Only 750 kg completed</t>
  </si>
  <si>
    <t xml:space="preserve">In Hold - Cissing issue </t>
  </si>
  <si>
    <t>PX0482 required in additional qty - NA</t>
  </si>
  <si>
    <t>To consume rejection</t>
  </si>
  <si>
    <t>In Hold - shade issue</t>
  </si>
  <si>
    <t>Flat pattern &amp; high gloss</t>
  </si>
  <si>
    <t>Not required uregntly</t>
  </si>
  <si>
    <t>On HOLD</t>
  </si>
  <si>
    <t xml:space="preserve">QC issue </t>
  </si>
  <si>
    <t>Replanned due to quality issue</t>
  </si>
  <si>
    <t>Issue in base - low gloss in PAN -1 &amp; 2</t>
  </si>
  <si>
    <t>Few boxes remaining</t>
  </si>
  <si>
    <t>600 kg completed</t>
  </si>
  <si>
    <t>1200kg completed</t>
  </si>
  <si>
    <t>June</t>
  </si>
  <si>
    <t>Already ready</t>
  </si>
  <si>
    <t>Base bonding was penidng previously</t>
  </si>
  <si>
    <t>Short produced</t>
  </si>
  <si>
    <t>60 kg pending</t>
  </si>
  <si>
    <t>MA3234 shortage</t>
  </si>
  <si>
    <t>4MT required in this month</t>
  </si>
  <si>
    <t>MTs</t>
  </si>
  <si>
    <t>On HOLD. High metallic</t>
  </si>
  <si>
    <t>Planned to consume rejection</t>
  </si>
  <si>
    <t>One pallet coarse rejected powder is pending</t>
  </si>
  <si>
    <t>August</t>
  </si>
  <si>
    <t>1MT base available</t>
  </si>
  <si>
    <t>Structure blending with RC2552</t>
  </si>
  <si>
    <t xml:space="preserve">Partially Colmpleted - Gloss issue </t>
  </si>
  <si>
    <t>September</t>
  </si>
  <si>
    <t>October</t>
  </si>
  <si>
    <t>600kg Base available</t>
  </si>
  <si>
    <t>2MT base available</t>
  </si>
  <si>
    <t>Low fluidity issue</t>
  </si>
  <si>
    <t>OZ018G</t>
  </si>
  <si>
    <t>4JC01Q</t>
  </si>
  <si>
    <t>Resico</t>
  </si>
  <si>
    <t>NL2012</t>
  </si>
  <si>
    <t>YN218G</t>
  </si>
  <si>
    <t>HKH15Q</t>
  </si>
  <si>
    <t>PZ800J</t>
  </si>
  <si>
    <t>EX300N</t>
  </si>
  <si>
    <t>MPE13N</t>
  </si>
  <si>
    <t>HMH09Q</t>
  </si>
  <si>
    <t>MW148N</t>
  </si>
  <si>
    <t>YM113N</t>
  </si>
  <si>
    <t>YW314N</t>
  </si>
  <si>
    <t>HJF24R</t>
  </si>
  <si>
    <t>SE202N</t>
  </si>
  <si>
    <t>YX353F</t>
  </si>
  <si>
    <t>AN303</t>
  </si>
  <si>
    <t>EL433N</t>
  </si>
  <si>
    <t>JP382N</t>
  </si>
  <si>
    <t>SW104N</t>
  </si>
  <si>
    <t>SW266N</t>
  </si>
  <si>
    <t>EL277N</t>
  </si>
  <si>
    <t>JE320N</t>
  </si>
  <si>
    <t>SK165N</t>
  </si>
  <si>
    <t>SW102N</t>
  </si>
  <si>
    <t>YP218N</t>
  </si>
  <si>
    <t>QE061Q</t>
  </si>
  <si>
    <t>SW200N</t>
  </si>
  <si>
    <t>JE233N</t>
  </si>
  <si>
    <t>EP160N</t>
  </si>
  <si>
    <t>SAP</t>
  </si>
  <si>
    <t>MFG</t>
  </si>
  <si>
    <t>South/West/North</t>
  </si>
  <si>
    <t>South/West</t>
  </si>
  <si>
    <t>Line - 1</t>
  </si>
  <si>
    <t>Line - 2</t>
  </si>
  <si>
    <t>Thorough cleaning - 70 mins</t>
  </si>
  <si>
    <t>PVC+machine cleaning - 60 mins</t>
  </si>
  <si>
    <t>PVC+machine cleaning - 45 mins</t>
  </si>
  <si>
    <t>PVC+Machine thorough cleaning - 70 mins</t>
  </si>
  <si>
    <t>No cleaning - direct</t>
  </si>
  <si>
    <t>No cleaning - take lab trial</t>
  </si>
  <si>
    <t>EL060N (FTSU)</t>
  </si>
  <si>
    <t>Resin+machine thorough cleaning - 45 mins</t>
  </si>
  <si>
    <t>No cleaning - direct - take lab trial</t>
  </si>
  <si>
    <t>Resin+machine cleaning - 35 mins</t>
  </si>
  <si>
    <t>Total Volume</t>
  </si>
  <si>
    <t>per shift output</t>
  </si>
  <si>
    <t xml:space="preserve">Per day batches </t>
  </si>
  <si>
    <t>No of c/o</t>
  </si>
  <si>
    <t>Sr No</t>
  </si>
  <si>
    <t>Machine</t>
  </si>
  <si>
    <t>Comments</t>
  </si>
  <si>
    <t>Extruders</t>
  </si>
  <si>
    <t>20 mins early start-up of utility &amp; extruders</t>
  </si>
  <si>
    <t>PCX-65</t>
  </si>
  <si>
    <t>Keep PCX - 65 additional screw ready to use in case of low throughput</t>
  </si>
  <si>
    <t>Remove auto-cleaning system of PCX - 65 (long term action)</t>
  </si>
  <si>
    <t>Resin purging during shift end</t>
  </si>
  <si>
    <t>Dedicated person for cleaning of extruders &amp; mills (1/shift)</t>
  </si>
  <si>
    <t>Pre-approvals one day in advance (white shades)</t>
  </si>
  <si>
    <t>Mills</t>
  </si>
  <si>
    <t>Planned downtime of Mills (1.5 hrs per day) for power savings &amp; OEE improvement</t>
  </si>
  <si>
    <t>Carton box making to be done by Mill personnel during planned downtime - KGMH</t>
  </si>
  <si>
    <t>Vinay Sir</t>
  </si>
  <si>
    <t>Date- 02/06/2020</t>
  </si>
  <si>
    <t>Produce code</t>
  </si>
  <si>
    <t>Volume (Kg) Line - 1</t>
  </si>
  <si>
    <t>Plan- Line-1</t>
  </si>
  <si>
    <t>Volume (Kg) Line - 2</t>
  </si>
  <si>
    <t>Plan- Line-2</t>
  </si>
  <si>
    <t>Total plan L1+L2</t>
  </si>
  <si>
    <t>Total Vol (kgs)</t>
  </si>
  <si>
    <t>Number of shifts</t>
  </si>
  <si>
    <t>Remark</t>
  </si>
  <si>
    <t>Man power not available so not able to start the line -1</t>
  </si>
  <si>
    <t>PRODUCTION SUMMARY</t>
  </si>
  <si>
    <t>Plan for the month (kgs)</t>
  </si>
  <si>
    <t>MTD production (kgs)</t>
  </si>
  <si>
    <t>Balance for month (kgs)</t>
  </si>
  <si>
    <t>Asking Rate Kg/Day</t>
  </si>
  <si>
    <t>Actual Asking Rate Kg/Day</t>
  </si>
  <si>
    <t>Current Running Rate Kg/Day</t>
  </si>
  <si>
    <t>Total Working Days</t>
  </si>
  <si>
    <t>Balance days</t>
  </si>
  <si>
    <t>Day Working</t>
  </si>
  <si>
    <t>Interpon</t>
  </si>
  <si>
    <t>AL- Bonding</t>
  </si>
  <si>
    <t>March</t>
  </si>
  <si>
    <t>Forcast</t>
  </si>
  <si>
    <t>Thane plan</t>
  </si>
  <si>
    <t>Bangalore plan</t>
  </si>
  <si>
    <t>Mfg Pro</t>
  </si>
  <si>
    <t>SS</t>
  </si>
  <si>
    <t>Stock</t>
  </si>
  <si>
    <t>Gap</t>
  </si>
  <si>
    <t>DOI</t>
  </si>
  <si>
    <t>Remarks from NVP</t>
  </si>
  <si>
    <t>Remarks Thane  21st</t>
  </si>
  <si>
    <t>Remarks Thane 23rd</t>
  </si>
  <si>
    <t>Remarks Thane 24th</t>
  </si>
  <si>
    <t>Remarks Thane 25th</t>
  </si>
  <si>
    <t>Remarks Thane 26th</t>
  </si>
  <si>
    <t>Remarks Thane 30th</t>
  </si>
  <si>
    <t>thane Product</t>
  </si>
  <si>
    <t>Planned in Next week</t>
  </si>
  <si>
    <t xml:space="preserve">Not planned </t>
  </si>
  <si>
    <t xml:space="preserve">Planned 30TH </t>
  </si>
  <si>
    <t>Total planned</t>
  </si>
  <si>
    <t>Planned 26th</t>
  </si>
  <si>
    <t>Planned 24th</t>
  </si>
  <si>
    <t>Planned 24th, Code error</t>
  </si>
  <si>
    <t>Planned 25th</t>
  </si>
  <si>
    <t xml:space="preserve">Planned 23rd </t>
  </si>
  <si>
    <t>Planned 30th</t>
  </si>
  <si>
    <t>Planned 28th</t>
  </si>
  <si>
    <t>Not planned</t>
  </si>
  <si>
    <t xml:space="preserve">Planned 31st </t>
  </si>
  <si>
    <t>Planned 27th</t>
  </si>
  <si>
    <t>Not planned - Informed to move to thane</t>
  </si>
  <si>
    <t>Product code not active in Thane, Please make in Bangalore</t>
  </si>
  <si>
    <t>Planned 28th, Code error</t>
  </si>
  <si>
    <t>Blr Product</t>
  </si>
  <si>
    <t>Sku</t>
  </si>
  <si>
    <t>vol</t>
  </si>
  <si>
    <t>SKU</t>
  </si>
  <si>
    <t>Production plan</t>
  </si>
  <si>
    <t>Non sound consumption plan</t>
  </si>
  <si>
    <t>Week 49</t>
  </si>
  <si>
    <t>YQ046N</t>
  </si>
  <si>
    <t>EW201N</t>
  </si>
  <si>
    <t>SG102N</t>
  </si>
  <si>
    <t>EDA43N</t>
  </si>
  <si>
    <t>YG091N</t>
  </si>
  <si>
    <t>EE001N</t>
  </si>
  <si>
    <t>JW006N</t>
  </si>
  <si>
    <t>EP429N</t>
  </si>
  <si>
    <t>EP439N</t>
  </si>
  <si>
    <t>YP302N</t>
  </si>
  <si>
    <t>EN165N</t>
  </si>
  <si>
    <t>ED050N</t>
  </si>
  <si>
    <t>EC205N</t>
  </si>
  <si>
    <t>SE136N</t>
  </si>
  <si>
    <t>MM150N</t>
  </si>
  <si>
    <t>SM205N</t>
  </si>
  <si>
    <t>YP239N</t>
  </si>
  <si>
    <t>PM101N</t>
  </si>
  <si>
    <t>Produced in THN?</t>
  </si>
  <si>
    <t>Panel availability</t>
  </si>
  <si>
    <t>North/West</t>
  </si>
  <si>
    <t>Al metallics</t>
  </si>
  <si>
    <t>Mica</t>
  </si>
  <si>
    <t>N</t>
  </si>
  <si>
    <t>West/South</t>
  </si>
  <si>
    <t>ALL</t>
  </si>
  <si>
    <t>west</t>
  </si>
  <si>
    <t>Base only</t>
  </si>
  <si>
    <t>Will plan</t>
  </si>
  <si>
    <t xml:space="preserve">West </t>
  </si>
  <si>
    <t xml:space="preserve">North </t>
  </si>
  <si>
    <t>PX2099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</si>
</sst>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[$-409]d\-mmm\-yy;@"/>
    <numFmt numFmtId="178" formatCode="###,000"/>
    <numFmt numFmtId="179" formatCode="_(* #,##0_);_(* \(#,##0\);_(* &quot;-&quot;??_);_(@_)"/>
    <numFmt numFmtId="180" formatCode="mmm\-yyyy"/>
    <numFmt numFmtId="181" formatCode="0.0"/>
    <numFmt numFmtId="182" formatCode="_ * #,##0_ ;_ * \-#,##0_ ;_ * &quot;-&quot;??_ ;_ @_ "/>
    <numFmt numFmtId="183" formatCode="h:mm\ AM/PM"/>
    <numFmt numFmtId="184" formatCode="0;[Red]0"/>
    <numFmt numFmtId="185" formatCode="dd\-mm\-yyyy"/>
    <numFmt numFmtId="186" formatCode="dd\-mmm\-yy"/>
  </numFmts>
  <fonts count="109">
    <font>
      <sz val="10"/>
      <color theme="1"/>
      <name val="Arial"/>
      <charset val="134"/>
    </font>
    <font>
      <b/>
      <sz val="10"/>
      <color rgb="FF000000"/>
      <name val="Arial"/>
      <charset val="134"/>
    </font>
    <font>
      <sz val="9"/>
      <color rgb="FF000000"/>
      <name val="Calibri"/>
      <charset val="134"/>
    </font>
    <font>
      <sz val="10"/>
      <color rgb="FF9C0006"/>
      <name val="Arial"/>
      <charset val="134"/>
    </font>
    <font>
      <sz val="10"/>
      <color rgb="FF006100"/>
      <name val="Arial"/>
      <charset val="134"/>
    </font>
    <font>
      <sz val="10"/>
      <color rgb="FF000000"/>
      <name val="Arial"/>
      <charset val="134"/>
    </font>
    <font>
      <sz val="9"/>
      <color theme="1"/>
      <name val="Calibri"/>
      <charset val="134"/>
      <scheme val="minor"/>
    </font>
    <font>
      <sz val="9"/>
      <color theme="1"/>
      <name val="Cambria"/>
      <charset val="134"/>
      <scheme val="major"/>
    </font>
    <font>
      <sz val="10"/>
      <name val="Arial"/>
      <charset val="134"/>
    </font>
    <font>
      <sz val="10"/>
      <color theme="0"/>
      <name val="Arial"/>
      <charset val="134"/>
    </font>
    <font>
      <b/>
      <sz val="12"/>
      <color rgb="FF000000"/>
      <name val="Arial"/>
      <charset val="134"/>
    </font>
    <font>
      <b/>
      <sz val="10"/>
      <color theme="0"/>
      <name val="Arial"/>
      <charset val="134"/>
    </font>
    <font>
      <b/>
      <sz val="10"/>
      <name val="Arial"/>
      <charset val="134"/>
    </font>
    <font>
      <sz val="13"/>
      <color theme="1"/>
      <name val="Calibri"/>
      <charset val="134"/>
      <scheme val="minor"/>
    </font>
    <font>
      <sz val="13"/>
      <color theme="0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0"/>
      <color theme="1"/>
      <name val="Arial"/>
      <charset val="134"/>
    </font>
    <font>
      <sz val="10"/>
      <color theme="1"/>
      <name val="Cambria"/>
      <charset val="134"/>
      <scheme val="major"/>
    </font>
    <font>
      <b/>
      <sz val="12"/>
      <color theme="1"/>
      <name val="Arial"/>
      <charset val="134"/>
    </font>
    <font>
      <sz val="9"/>
      <color rgb="FF000000"/>
      <name val="Cambria"/>
      <charset val="134"/>
      <scheme val="major"/>
    </font>
    <font>
      <b/>
      <u/>
      <sz val="9"/>
      <color rgb="FF000000"/>
      <name val="Cambria"/>
      <charset val="134"/>
      <scheme val="major"/>
    </font>
    <font>
      <sz val="9"/>
      <name val="Cambria"/>
      <charset val="134"/>
      <scheme val="major"/>
    </font>
    <font>
      <b/>
      <sz val="9"/>
      <color rgb="FF000000"/>
      <name val="Cambria"/>
      <charset val="134"/>
      <scheme val="major"/>
    </font>
    <font>
      <b/>
      <sz val="12"/>
      <name val="Calibri"/>
      <charset val="134"/>
      <scheme val="minor"/>
    </font>
    <font>
      <sz val="18"/>
      <name val="Calibri"/>
      <charset val="134"/>
      <scheme val="minor"/>
    </font>
    <font>
      <sz val="10"/>
      <color rgb="FFFF0000"/>
      <name val="Arial"/>
      <charset val="134"/>
    </font>
    <font>
      <sz val="11"/>
      <color theme="1"/>
      <name val="Arial"/>
      <charset val="134"/>
    </font>
    <font>
      <b/>
      <u/>
      <sz val="16"/>
      <color rgb="FF000000"/>
      <name val="Maiandra GD"/>
      <charset val="134"/>
    </font>
    <font>
      <b/>
      <sz val="14"/>
      <color rgb="FF000000"/>
      <name val="Maiandra GD"/>
      <charset val="134"/>
    </font>
    <font>
      <b/>
      <u/>
      <sz val="16"/>
      <color theme="1"/>
      <name val="Maiandra GD"/>
      <charset val="134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0"/>
      <color rgb="FFFF0000"/>
      <name val="Arial"/>
      <charset val="134"/>
    </font>
    <font>
      <sz val="6"/>
      <color theme="1"/>
      <name val="Arial"/>
      <charset val="134"/>
    </font>
    <font>
      <sz val="10"/>
      <name val="Calibri"/>
      <charset val="134"/>
      <scheme val="minor"/>
    </font>
    <font>
      <sz val="9"/>
      <color theme="1"/>
      <name val="Arial"/>
      <charset val="134"/>
    </font>
    <font>
      <sz val="9"/>
      <name val="Calibri"/>
      <charset val="134"/>
      <scheme val="minor"/>
    </font>
    <font>
      <sz val="15"/>
      <color rgb="FFFF0000"/>
      <name val="Arial"/>
      <charset val="134"/>
    </font>
    <font>
      <b/>
      <sz val="14"/>
      <name val="Calibri"/>
      <charset val="134"/>
      <scheme val="minor"/>
    </font>
    <font>
      <b/>
      <sz val="8"/>
      <color theme="0"/>
      <name val="Arial"/>
      <charset val="134"/>
    </font>
    <font>
      <b/>
      <sz val="10"/>
      <color theme="0"/>
      <name val="Calibri"/>
      <charset val="134"/>
      <scheme val="minor"/>
    </font>
    <font>
      <b/>
      <sz val="9"/>
      <color theme="0"/>
      <name val="Calibri"/>
      <charset val="134"/>
      <scheme val="minor"/>
    </font>
    <font>
      <sz val="15"/>
      <color theme="1"/>
      <name val="Arial"/>
      <charset val="134"/>
    </font>
    <font>
      <sz val="9"/>
      <color theme="0"/>
      <name val="Calibri"/>
      <charset val="134"/>
      <scheme val="minor"/>
    </font>
    <font>
      <sz val="10"/>
      <color rgb="FF1F497D"/>
      <name val="Calibri"/>
      <charset val="134"/>
    </font>
    <font>
      <b/>
      <sz val="9"/>
      <name val="Calibri"/>
      <charset val="134"/>
      <scheme val="minor"/>
    </font>
    <font>
      <b/>
      <sz val="9"/>
      <color theme="1"/>
      <name val="Calibri"/>
      <charset val="134"/>
      <scheme val="minor"/>
    </font>
    <font>
      <b/>
      <sz val="9"/>
      <color theme="1"/>
      <name val="Arial"/>
      <charset val="134"/>
    </font>
    <font>
      <sz val="8"/>
      <color theme="1"/>
      <name val="Arial"/>
      <charset val="134"/>
    </font>
    <font>
      <b/>
      <sz val="9"/>
      <color theme="0"/>
      <name val="Arial"/>
      <charset val="134"/>
    </font>
    <font>
      <sz val="9"/>
      <color rgb="FFFF000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sz val="12"/>
      <color theme="1"/>
      <name val="Arial"/>
      <charset val="134"/>
    </font>
    <font>
      <b/>
      <sz val="11"/>
      <color theme="1"/>
      <name val="Calibri"/>
      <charset val="134"/>
    </font>
    <font>
      <sz val="11"/>
      <color theme="0"/>
      <name val="Calibri"/>
      <charset val="134"/>
    </font>
    <font>
      <b/>
      <sz val="10"/>
      <name val="Calibri"/>
      <charset val="134"/>
      <scheme val="minor"/>
    </font>
    <font>
      <b/>
      <sz val="10"/>
      <color rgb="FFFFFFFF"/>
      <name val="Arial"/>
      <charset val="134"/>
    </font>
    <font>
      <sz val="16"/>
      <color theme="1"/>
      <name val="Arial"/>
      <charset val="134"/>
    </font>
    <font>
      <sz val="8"/>
      <color rgb="FF000000"/>
      <name val="Calibri"/>
      <charset val="134"/>
    </font>
    <font>
      <b/>
      <sz val="8"/>
      <color rgb="FF000000"/>
      <name val="Calibri"/>
      <charset val="134"/>
    </font>
    <font>
      <b/>
      <sz val="9"/>
      <color rgb="FF000000"/>
      <name val="Calibri Light"/>
      <charset val="134"/>
    </font>
    <font>
      <sz val="9"/>
      <color rgb="FF000000"/>
      <name val="Calibri Light"/>
      <charset val="134"/>
    </font>
    <font>
      <b/>
      <sz val="14"/>
      <color theme="1"/>
      <name val="Calibri"/>
      <charset val="134"/>
      <scheme val="minor"/>
    </font>
    <font>
      <b/>
      <sz val="11"/>
      <color theme="1"/>
      <name val="Arial"/>
      <charset val="134"/>
    </font>
    <font>
      <sz val="12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theme="10"/>
      <name val="Calibri"/>
      <charset val="134"/>
    </font>
    <font>
      <u/>
      <sz val="11"/>
      <color theme="10"/>
      <name val="Calibri"/>
      <charset val="134"/>
      <scheme val="minor"/>
    </font>
    <font>
      <sz val="8"/>
      <color rgb="FF000000"/>
      <name val="Arial"/>
      <charset val="134"/>
    </font>
    <font>
      <sz val="8"/>
      <color rgb="FF1F497D"/>
      <name val="Verdana"/>
      <charset val="134"/>
    </font>
    <font>
      <sz val="8"/>
      <color rgb="FFDBE5F1"/>
      <name val="Verdana"/>
      <charset val="134"/>
    </font>
    <font>
      <b/>
      <sz val="8"/>
      <color rgb="FF1F497D"/>
      <name val="Verdana"/>
      <charset val="134"/>
    </font>
    <font>
      <sz val="8"/>
      <color rgb="FF000000"/>
      <name val="Verdana"/>
      <charset val="134"/>
    </font>
    <font>
      <i/>
      <sz val="8"/>
      <color rgb="FF000000"/>
      <name val="Verdana"/>
      <charset val="134"/>
    </font>
    <font>
      <i/>
      <sz val="8"/>
      <color rgb="FF1F497D"/>
      <name val="Verdana"/>
      <charset val="134"/>
    </font>
    <font>
      <b/>
      <i/>
      <sz val="8"/>
      <color rgb="FF1F497D"/>
      <name val="Verdana"/>
      <charset val="134"/>
    </font>
    <font>
      <b/>
      <i/>
      <sz val="8"/>
      <color rgb="FF000000"/>
      <name val="Verdana"/>
      <charset val="134"/>
    </font>
    <font>
      <b/>
      <sz val="8"/>
      <color rgb="FF00CC00"/>
      <name val="Verdana"/>
      <charset val="134"/>
    </font>
    <font>
      <b/>
      <sz val="8"/>
      <color rgb="FF33CC33"/>
      <name val="Verdana"/>
      <charset val="134"/>
    </font>
    <font>
      <b/>
      <sz val="8"/>
      <color rgb="FFFF9900"/>
      <name val="Verdana"/>
      <charset val="134"/>
    </font>
    <font>
      <b/>
      <sz val="8"/>
      <color rgb="FFFF0000"/>
      <name val="Verdana"/>
      <charset val="134"/>
    </font>
    <font>
      <b/>
      <sz val="9"/>
      <name val="Tahoma"/>
      <charset val="134"/>
    </font>
    <font>
      <sz val="9"/>
      <name val="Tahoma"/>
      <charset val="134"/>
    </font>
    <font>
      <b/>
      <sz val="9"/>
      <name val="Tahoma"/>
      <charset val="1"/>
    </font>
    <font>
      <sz val="10"/>
      <name val="SimSun"/>
      <charset val="134"/>
    </font>
    <font>
      <sz val="9"/>
      <name val="Tahoma"/>
      <charset val="1"/>
    </font>
  </fonts>
  <fills count="7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00206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00FFFF"/>
        <bgColor rgb="FF00FFFF"/>
      </patternFill>
    </fill>
    <fill>
      <patternFill patternType="solid">
        <fgColor rgb="FFF2F2F2"/>
        <bgColor rgb="FFF2F2F2"/>
      </patternFill>
    </fill>
    <fill>
      <patternFill patternType="solid">
        <fgColor rgb="FFFFFFCC"/>
        <bgColor rgb="FFFF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"/>
      </left>
      <right style="thin">
        <color theme="3" tint="-0.249946592608417"/>
      </right>
      <top style="thin">
        <color theme="3" tint="-0.249946592608417"/>
      </top>
      <bottom style="thin">
        <color theme="3" tint="-0.249946592608417"/>
      </bottom>
      <diagonal/>
    </border>
    <border>
      <left style="thin">
        <color theme="3" tint="0.599963377788629"/>
      </left>
      <right style="thin">
        <color theme="3" tint="0.599963377788629"/>
      </right>
      <top style="thin">
        <color theme="3" tint="0.599963377788629"/>
      </top>
      <bottom style="thin">
        <color theme="3" tint="0.59996337778862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</borders>
  <cellStyleXfs count="94">
    <xf numFmtId="0" fontId="0" fillId="0" borderId="0"/>
    <xf numFmtId="43" fontId="0" fillId="0" borderId="0" applyFont="0" applyFill="0" applyBorder="0" applyAlignment="0" applyProtection="0"/>
    <xf numFmtId="44" fontId="3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6" fontId="32" fillId="0" borderId="0" applyFont="0" applyFill="0" applyBorder="0" applyAlignment="0" applyProtection="0">
      <alignment vertical="center"/>
    </xf>
    <xf numFmtId="42" fontId="32" fillId="0" borderId="0" applyFon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2" fillId="47" borderId="56" applyNumberFormat="0" applyFon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57" applyNumberFormat="0" applyFill="0" applyAlignment="0" applyProtection="0">
      <alignment vertical="center"/>
    </xf>
    <xf numFmtId="0" fontId="76" fillId="0" borderId="57" applyNumberFormat="0" applyFill="0" applyAlignment="0" applyProtection="0">
      <alignment vertical="center"/>
    </xf>
    <xf numFmtId="0" fontId="77" fillId="0" borderId="58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8" fillId="48" borderId="59" applyNumberFormat="0" applyAlignment="0" applyProtection="0">
      <alignment vertical="center"/>
    </xf>
    <xf numFmtId="0" fontId="79" fillId="49" borderId="60" applyNumberFormat="0" applyAlignment="0" applyProtection="0">
      <alignment vertical="center"/>
    </xf>
    <xf numFmtId="0" fontId="80" fillId="49" borderId="59" applyNumberFormat="0" applyAlignment="0" applyProtection="0">
      <alignment vertical="center"/>
    </xf>
    <xf numFmtId="0" fontId="81" fillId="50" borderId="61" applyNumberFormat="0" applyAlignment="0" applyProtection="0">
      <alignment vertical="center"/>
    </xf>
    <xf numFmtId="0" fontId="82" fillId="0" borderId="62" applyNumberFormat="0" applyFill="0" applyAlignment="0" applyProtection="0">
      <alignment vertical="center"/>
    </xf>
    <xf numFmtId="0" fontId="83" fillId="0" borderId="63" applyNumberFormat="0" applyFill="0" applyAlignment="0" applyProtection="0">
      <alignment vertical="center"/>
    </xf>
    <xf numFmtId="0" fontId="84" fillId="5" borderId="0" applyNumberFormat="0" applyBorder="0" applyAlignment="0" applyProtection="0">
      <alignment vertical="center"/>
    </xf>
    <xf numFmtId="0" fontId="85" fillId="4" borderId="0" applyNumberFormat="0" applyBorder="0" applyAlignment="0" applyProtection="0">
      <alignment vertical="center"/>
    </xf>
    <xf numFmtId="0" fontId="86" fillId="51" borderId="0" applyNumberFormat="0" applyBorder="0" applyAlignment="0" applyProtection="0">
      <alignment vertical="center"/>
    </xf>
    <xf numFmtId="0" fontId="87" fillId="52" borderId="0" applyNumberFormat="0" applyBorder="0" applyAlignment="0" applyProtection="0">
      <alignment vertical="center"/>
    </xf>
    <xf numFmtId="0" fontId="88" fillId="10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87" fillId="11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0" fontId="88" fillId="54" borderId="0" applyNumberFormat="0" applyBorder="0" applyAlignment="0" applyProtection="0">
      <alignment vertical="center"/>
    </xf>
    <xf numFmtId="0" fontId="88" fillId="29" borderId="0" applyNumberFormat="0" applyBorder="0" applyAlignment="0" applyProtection="0">
      <alignment vertical="center"/>
    </xf>
    <xf numFmtId="0" fontId="87" fillId="55" borderId="0" applyNumberFormat="0" applyBorder="0" applyAlignment="0" applyProtection="0">
      <alignment vertical="center"/>
    </xf>
    <xf numFmtId="0" fontId="87" fillId="3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88" fillId="56" borderId="0" applyNumberFormat="0" applyBorder="0" applyAlignment="0" applyProtection="0">
      <alignment vertical="center"/>
    </xf>
    <xf numFmtId="0" fontId="87" fillId="35" borderId="0" applyNumberFormat="0" applyBorder="0" applyAlignment="0" applyProtection="0">
      <alignment vertical="center"/>
    </xf>
    <xf numFmtId="0" fontId="87" fillId="57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87" fillId="27" borderId="0" applyNumberFormat="0" applyBorder="0" applyAlignment="0" applyProtection="0">
      <alignment vertical="center"/>
    </xf>
    <xf numFmtId="0" fontId="87" fillId="58" borderId="0" applyNumberFormat="0" applyBorder="0" applyAlignment="0" applyProtection="0">
      <alignment vertical="center"/>
    </xf>
    <xf numFmtId="0" fontId="88" fillId="14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7" fillId="15" borderId="0" applyNumberFormat="0" applyBorder="0" applyAlignment="0" applyProtection="0">
      <alignment vertical="center"/>
    </xf>
    <xf numFmtId="0" fontId="87" fillId="13" borderId="0" applyNumberFormat="0" applyBorder="0" applyAlignment="0" applyProtection="0">
      <alignment vertical="center"/>
    </xf>
    <xf numFmtId="0" fontId="88" fillId="33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7" fillId="30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/>
    <xf numFmtId="0" fontId="32" fillId="0" borderId="0"/>
    <xf numFmtId="0" fontId="32" fillId="0" borderId="0"/>
    <xf numFmtId="177" fontId="8" fillId="0" borderId="0"/>
    <xf numFmtId="0" fontId="91" fillId="0" borderId="64" applyNumberFormat="0" applyFont="0" applyFill="0" applyAlignment="0" applyProtection="0"/>
    <xf numFmtId="178" fontId="92" fillId="0" borderId="65" applyNumberFormat="0" applyProtection="0">
      <alignment horizontal="right" vertical="center"/>
    </xf>
    <xf numFmtId="178" fontId="93" fillId="59" borderId="0" applyNumberFormat="0" applyAlignment="0" applyProtection="0">
      <alignment horizontal="left" vertical="center" indent="1"/>
    </xf>
    <xf numFmtId="178" fontId="94" fillId="0" borderId="66" applyNumberFormat="0" applyProtection="0">
      <alignment horizontal="right" vertical="center"/>
    </xf>
    <xf numFmtId="0" fontId="94" fillId="60" borderId="64" applyNumberFormat="0" applyAlignment="0" applyProtection="0">
      <alignment horizontal="left" vertical="center" indent="1"/>
    </xf>
    <xf numFmtId="0" fontId="95" fillId="61" borderId="66" applyNumberFormat="0" applyAlignment="0">
      <alignment horizontal="left" vertical="center" indent="1"/>
      <protection locked="0"/>
    </xf>
    <xf numFmtId="0" fontId="95" fillId="61" borderId="66" applyNumberFormat="0" applyAlignment="0">
      <alignment horizontal="left" vertical="center" indent="1"/>
      <protection locked="0"/>
    </xf>
    <xf numFmtId="0" fontId="96" fillId="0" borderId="13" applyNumberFormat="0" applyFill="0" applyBorder="0" applyAlignment="0" applyProtection="0"/>
    <xf numFmtId="0" fontId="96" fillId="61" borderId="66" applyNumberFormat="0" applyAlignment="0">
      <alignment horizontal="left" vertical="center" indent="1"/>
      <protection locked="0"/>
    </xf>
    <xf numFmtId="0" fontId="96" fillId="61" borderId="66" applyNumberFormat="0" applyAlignment="0">
      <alignment horizontal="left" vertical="center" indent="1"/>
      <protection locked="0"/>
    </xf>
    <xf numFmtId="178" fontId="97" fillId="62" borderId="65" applyNumberFormat="0" applyBorder="0">
      <alignment horizontal="right" vertical="center"/>
      <protection locked="0"/>
    </xf>
    <xf numFmtId="178" fontId="98" fillId="62" borderId="66" applyNumberFormat="0" applyBorder="0">
      <alignment horizontal="right" vertical="center"/>
      <protection locked="0"/>
    </xf>
    <xf numFmtId="0" fontId="96" fillId="63" borderId="66" applyNumberFormat="0" applyAlignment="0" applyProtection="0">
      <alignment horizontal="left" vertical="center" indent="1"/>
    </xf>
    <xf numFmtId="178" fontId="98" fillId="63" borderId="66" applyNumberFormat="0" applyProtection="0">
      <alignment horizontal="right" vertical="center"/>
    </xf>
    <xf numFmtId="0" fontId="99" fillId="0" borderId="13" applyNumberFormat="0" applyBorder="0" applyAlignment="0" applyProtection="0"/>
    <xf numFmtId="0" fontId="91" fillId="0" borderId="67" applyNumberFormat="0" applyFont="0" applyFill="0" applyAlignment="0" applyProtection="0"/>
    <xf numFmtId="178" fontId="100" fillId="64" borderId="68" applyNumberFormat="0" applyBorder="0" applyAlignment="0" applyProtection="0">
      <alignment horizontal="right" vertical="center" indent="1"/>
    </xf>
    <xf numFmtId="178" fontId="101" fillId="65" borderId="68" applyNumberFormat="0" applyBorder="0" applyAlignment="0" applyProtection="0">
      <alignment horizontal="right" vertical="center" indent="1"/>
    </xf>
    <xf numFmtId="178" fontId="101" fillId="66" borderId="68" applyNumberFormat="0" applyBorder="0" applyAlignment="0" applyProtection="0">
      <alignment horizontal="right" vertical="center" indent="1"/>
    </xf>
    <xf numFmtId="178" fontId="102" fillId="67" borderId="68" applyNumberFormat="0" applyBorder="0" applyAlignment="0" applyProtection="0">
      <alignment horizontal="right" vertical="center" indent="1"/>
    </xf>
    <xf numFmtId="178" fontId="102" fillId="68" borderId="68" applyNumberFormat="0" applyBorder="0" applyAlignment="0" applyProtection="0">
      <alignment horizontal="right" vertical="center" indent="1"/>
    </xf>
    <xf numFmtId="178" fontId="102" fillId="69" borderId="68" applyNumberFormat="0" applyBorder="0" applyAlignment="0" applyProtection="0">
      <alignment horizontal="right" vertical="center" indent="1"/>
    </xf>
    <xf numFmtId="178" fontId="103" fillId="70" borderId="68" applyNumberFormat="0" applyBorder="0" applyAlignment="0" applyProtection="0">
      <alignment horizontal="right" vertical="center" indent="1"/>
    </xf>
    <xf numFmtId="178" fontId="103" fillId="71" borderId="68" applyNumberFormat="0" applyBorder="0" applyAlignment="0" applyProtection="0">
      <alignment horizontal="right" vertical="center" indent="1"/>
    </xf>
    <xf numFmtId="178" fontId="103" fillId="72" borderId="68" applyNumberFormat="0" applyBorder="0" applyAlignment="0" applyProtection="0">
      <alignment horizontal="right" vertical="center" indent="1"/>
    </xf>
    <xf numFmtId="178" fontId="92" fillId="0" borderId="65" applyNumberFormat="0" applyFill="0" applyBorder="0" applyAlignment="0" applyProtection="0">
      <alignment horizontal="right" vertical="center"/>
    </xf>
    <xf numFmtId="178" fontId="92" fillId="59" borderId="64" applyNumberFormat="0" applyAlignment="0" applyProtection="0">
      <alignment horizontal="left" vertical="center" indent="1"/>
    </xf>
    <xf numFmtId="0" fontId="95" fillId="73" borderId="64" applyNumberFormat="0" applyAlignment="0" applyProtection="0">
      <alignment horizontal="left" vertical="center" indent="1"/>
    </xf>
    <xf numFmtId="0" fontId="95" fillId="74" borderId="64" applyNumberFormat="0" applyAlignment="0" applyProtection="0">
      <alignment horizontal="left" vertical="center" indent="1"/>
    </xf>
    <xf numFmtId="0" fontId="95" fillId="75" borderId="64" applyNumberFormat="0" applyAlignment="0" applyProtection="0">
      <alignment horizontal="left" vertical="center" indent="1"/>
    </xf>
    <xf numFmtId="0" fontId="95" fillId="62" borderId="64" applyNumberFormat="0" applyAlignment="0" applyProtection="0">
      <alignment horizontal="left" vertical="center" indent="1"/>
    </xf>
    <xf numFmtId="0" fontId="95" fillId="63" borderId="66" applyNumberFormat="0" applyAlignment="0" applyProtection="0">
      <alignment horizontal="left" vertical="center" indent="1"/>
    </xf>
    <xf numFmtId="178" fontId="92" fillId="62" borderId="65" applyNumberFormat="0" applyBorder="0">
      <alignment horizontal="right" vertical="center"/>
      <protection locked="0"/>
    </xf>
    <xf numFmtId="178" fontId="94" fillId="62" borderId="66" applyNumberFormat="0" applyBorder="0">
      <alignment horizontal="right" vertical="center"/>
      <protection locked="0"/>
    </xf>
    <xf numFmtId="178" fontId="92" fillId="59" borderId="64" applyNumberFormat="0" applyAlignment="0" applyProtection="0">
      <alignment horizontal="left" vertical="center" indent="1"/>
    </xf>
    <xf numFmtId="0" fontId="94" fillId="60" borderId="66" applyNumberFormat="0" applyAlignment="0" applyProtection="0">
      <alignment horizontal="left" vertical="center" indent="1"/>
    </xf>
    <xf numFmtId="178" fontId="92" fillId="0" borderId="65" applyNumberFormat="0" applyFill="0" applyBorder="0" applyAlignment="0" applyProtection="0">
      <alignment horizontal="right" vertical="center"/>
    </xf>
    <xf numFmtId="0" fontId="95" fillId="63" borderId="66" applyNumberFormat="0" applyAlignment="0" applyProtection="0">
      <alignment horizontal="left" vertical="center" indent="1"/>
    </xf>
    <xf numFmtId="178" fontId="94" fillId="63" borderId="66" applyNumberFormat="0" applyProtection="0">
      <alignment horizontal="right" vertical="center"/>
    </xf>
  </cellStyleXfs>
  <cellXfs count="89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6" fillId="0" borderId="1" xfId="0" applyFont="1" applyBorder="1" applyAlignment="1">
      <alignment horizontal="center"/>
    </xf>
    <xf numFmtId="17" fontId="6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7" fontId="7" fillId="0" borderId="1" xfId="0" applyNumberFormat="1" applyFont="1" applyBorder="1" applyAlignment="1">
      <alignment horizontal="center"/>
    </xf>
    <xf numFmtId="179" fontId="7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/>
    <xf numFmtId="0" fontId="1" fillId="0" borderId="1" xfId="0" applyFont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5" fillId="6" borderId="1" xfId="0" applyFont="1" applyFill="1" applyBorder="1" applyAlignment="1">
      <alignment vertical="center"/>
    </xf>
    <xf numFmtId="0" fontId="10" fillId="6" borderId="2" xfId="0" applyFont="1" applyFill="1" applyBorder="1" applyAlignment="1">
      <alignment vertical="center"/>
    </xf>
    <xf numFmtId="0" fontId="5" fillId="6" borderId="2" xfId="0" applyFont="1" applyFill="1" applyBorder="1" applyAlignment="1">
      <alignment vertical="center"/>
    </xf>
    <xf numFmtId="0" fontId="5" fillId="7" borderId="1" xfId="0" applyFont="1" applyFill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5" fillId="0" borderId="3" xfId="0" applyFont="1" applyBorder="1" applyAlignment="1">
      <alignment vertical="center"/>
    </xf>
    <xf numFmtId="0" fontId="12" fillId="0" borderId="3" xfId="0" applyFont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12" fillId="7" borderId="3" xfId="0" applyFont="1" applyFill="1" applyBorder="1" applyAlignment="1">
      <alignment horizontal="center" vertical="center"/>
    </xf>
    <xf numFmtId="0" fontId="12" fillId="8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vertical="center"/>
    </xf>
    <xf numFmtId="0" fontId="12" fillId="6" borderId="3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4" fillId="7" borderId="1" xfId="0" applyFont="1" applyFill="1" applyBorder="1" applyAlignment="1">
      <alignment horizontal="center"/>
    </xf>
    <xf numFmtId="0" fontId="15" fillId="9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center" vertical="center" wrapText="1"/>
    </xf>
    <xf numFmtId="15" fontId="15" fillId="0" borderId="1" xfId="0" applyNumberFormat="1" applyFont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center"/>
    </xf>
    <xf numFmtId="58" fontId="15" fillId="10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6" fillId="11" borderId="1" xfId="0" applyFont="1" applyFill="1" applyBorder="1" applyAlignment="1">
      <alignment horizontal="center"/>
    </xf>
    <xf numFmtId="0" fontId="17" fillId="0" borderId="0" xfId="0" applyFont="1"/>
    <xf numFmtId="58" fontId="0" fillId="0" borderId="0" xfId="0" applyNumberFormat="1"/>
    <xf numFmtId="0" fontId="0" fillId="0" borderId="0" xfId="0" applyAlignment="1">
      <alignment horizontal="center" vertical="center"/>
    </xf>
    <xf numFmtId="0" fontId="17" fillId="0" borderId="1" xfId="0" applyFont="1" applyBorder="1" applyAlignment="1">
      <alignment horizontal="center"/>
    </xf>
    <xf numFmtId="58" fontId="0" fillId="0" borderId="1" xfId="0" applyNumberFormat="1" applyBorder="1" applyAlignment="1">
      <alignment horizontal="center"/>
    </xf>
    <xf numFmtId="1" fontId="17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12" borderId="1" xfId="0" applyFont="1" applyFill="1" applyBorder="1"/>
    <xf numFmtId="0" fontId="5" fillId="12" borderId="4" xfId="0" applyFont="1" applyFill="1" applyBorder="1"/>
    <xf numFmtId="0" fontId="5" fillId="0" borderId="5" xfId="0" applyFont="1" applyBorder="1"/>
    <xf numFmtId="0" fontId="5" fillId="0" borderId="6" xfId="0" applyFont="1" applyBorder="1"/>
    <xf numFmtId="0" fontId="18" fillId="0" borderId="1" xfId="0" applyFont="1" applyBorder="1"/>
    <xf numFmtId="0" fontId="1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1" fontId="0" fillId="7" borderId="0" xfId="0" applyNumberForma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58" fontId="0" fillId="0" borderId="0" xfId="0" applyNumberFormat="1" applyAlignment="1">
      <alignment horizontal="center" vertical="center" wrapText="1"/>
    </xf>
    <xf numFmtId="17" fontId="0" fillId="0" borderId="0" xfId="0" applyNumberFormat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7" fontId="0" fillId="14" borderId="0" xfId="0" applyNumberFormat="1" applyFill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20" fillId="0" borderId="1" xfId="0" applyFont="1" applyBorder="1" applyAlignment="1">
      <alignment horizontal="right" vertical="center"/>
    </xf>
    <xf numFmtId="179" fontId="20" fillId="0" borderId="1" xfId="1" applyNumberFormat="1" applyFont="1" applyBorder="1" applyAlignment="1">
      <alignment horizontal="right" vertical="center"/>
    </xf>
    <xf numFmtId="0" fontId="7" fillId="0" borderId="1" xfId="0" applyFont="1" applyBorder="1" applyAlignment="1">
      <alignment vertical="center"/>
    </xf>
    <xf numFmtId="0" fontId="0" fillId="0" borderId="0" xfId="0" applyAlignment="1">
      <alignment horizontal="left"/>
    </xf>
    <xf numFmtId="179" fontId="20" fillId="3" borderId="1" xfId="1" applyNumberFormat="1" applyFont="1" applyFill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  <xf numFmtId="179" fontId="20" fillId="3" borderId="7" xfId="1" applyNumberFormat="1" applyFont="1" applyFill="1" applyBorder="1" applyAlignment="1">
      <alignment horizontal="right" vertical="center"/>
    </xf>
    <xf numFmtId="0" fontId="7" fillId="0" borderId="7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7" fontId="17" fillId="0" borderId="0" xfId="0" applyNumberFormat="1" applyFont="1" applyAlignment="1">
      <alignment horizontal="center" vertical="center"/>
    </xf>
    <xf numFmtId="1" fontId="17" fillId="0" borderId="0" xfId="0" applyNumberFormat="1" applyFont="1" applyAlignment="1">
      <alignment horizontal="center" vertical="center" wrapText="1"/>
    </xf>
    <xf numFmtId="181" fontId="0" fillId="0" borderId="0" xfId="0" applyNumberForma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 wrapText="1"/>
    </xf>
    <xf numFmtId="1" fontId="21" fillId="14" borderId="1" xfId="0" applyNumberFormat="1" applyFont="1" applyFill="1" applyBorder="1" applyAlignment="1">
      <alignment horizontal="center" vertical="top" wrapText="1"/>
    </xf>
    <xf numFmtId="1" fontId="21" fillId="15" borderId="1" xfId="0" applyNumberFormat="1" applyFont="1" applyFill="1" applyBorder="1" applyAlignment="1">
      <alignment horizontal="center" vertical="top" wrapText="1"/>
    </xf>
    <xf numFmtId="0" fontId="7" fillId="0" borderId="1" xfId="0" applyFont="1" applyBorder="1"/>
    <xf numFmtId="0" fontId="7" fillId="0" borderId="1" xfId="1" applyNumberFormat="1" applyFont="1" applyFill="1" applyBorder="1" applyAlignment="1">
      <alignment horizontal="right"/>
    </xf>
    <xf numFmtId="49" fontId="7" fillId="0" borderId="1" xfId="0" applyNumberFormat="1" applyFont="1" applyBorder="1"/>
    <xf numFmtId="179" fontId="7" fillId="0" borderId="1" xfId="1" applyNumberFormat="1" applyFont="1" applyFill="1" applyBorder="1" applyAlignment="1">
      <alignment horizontal="right"/>
    </xf>
    <xf numFmtId="49" fontId="7" fillId="7" borderId="1" xfId="0" applyNumberFormat="1" applyFont="1" applyFill="1" applyBorder="1"/>
    <xf numFmtId="0" fontId="22" fillId="0" borderId="1" xfId="0" applyFont="1" applyBorder="1"/>
    <xf numFmtId="0" fontId="7" fillId="0" borderId="1" xfId="0" applyFont="1" applyBorder="1" applyAlignment="1">
      <alignment horizontal="right"/>
    </xf>
    <xf numFmtId="179" fontId="7" fillId="0" borderId="1" xfId="0" applyNumberFormat="1" applyFont="1" applyBorder="1"/>
    <xf numFmtId="1" fontId="23" fillId="14" borderId="1" xfId="0" applyNumberFormat="1" applyFont="1" applyFill="1" applyBorder="1" applyAlignment="1">
      <alignment horizontal="center" vertical="top" wrapText="1"/>
    </xf>
    <xf numFmtId="0" fontId="7" fillId="7" borderId="1" xfId="0" applyFont="1" applyFill="1" applyBorder="1"/>
    <xf numFmtId="49" fontId="7" fillId="6" borderId="1" xfId="0" applyNumberFormat="1" applyFont="1" applyFill="1" applyBorder="1"/>
    <xf numFmtId="0" fontId="7" fillId="6" borderId="1" xfId="0" applyFont="1" applyFill="1" applyBorder="1"/>
    <xf numFmtId="179" fontId="7" fillId="0" borderId="1" xfId="1" applyNumberFormat="1" applyFont="1" applyFill="1" applyBorder="1" applyAlignment="1">
      <alignment horizontal="left"/>
    </xf>
    <xf numFmtId="49" fontId="7" fillId="2" borderId="1" xfId="0" applyNumberFormat="1" applyFont="1" applyFill="1" applyBorder="1"/>
    <xf numFmtId="0" fontId="7" fillId="2" borderId="1" xfId="0" applyFont="1" applyFill="1" applyBorder="1"/>
    <xf numFmtId="0" fontId="7" fillId="0" borderId="1" xfId="0" applyFont="1" applyBorder="1" applyAlignment="1">
      <alignment horizontal="left"/>
    </xf>
    <xf numFmtId="58" fontId="0" fillId="0" borderId="1" xfId="0" applyNumberFormat="1" applyBorder="1"/>
    <xf numFmtId="0" fontId="0" fillId="16" borderId="1" xfId="0" applyFill="1" applyBorder="1"/>
    <xf numFmtId="177" fontId="24" fillId="17" borderId="1" xfId="54" applyFont="1" applyFill="1" applyBorder="1" applyAlignment="1">
      <alignment horizontal="center" vertical="center" wrapText="1"/>
    </xf>
    <xf numFmtId="1" fontId="24" fillId="17" borderId="1" xfId="54" applyNumberFormat="1" applyFont="1" applyFill="1" applyBorder="1" applyAlignment="1">
      <alignment horizontal="center" vertical="center" wrapText="1"/>
    </xf>
    <xf numFmtId="1" fontId="16" fillId="17" borderId="1" xfId="54" applyNumberFormat="1" applyFont="1" applyFill="1" applyBorder="1" applyAlignment="1">
      <alignment horizontal="center" vertical="center" wrapText="1"/>
    </xf>
    <xf numFmtId="177" fontId="25" fillId="0" borderId="11" xfId="54" applyFont="1" applyBorder="1" applyAlignment="1">
      <alignment horizontal="center" vertical="center" textRotation="90" wrapText="1"/>
    </xf>
    <xf numFmtId="177" fontId="25" fillId="0" borderId="7" xfId="54" applyFont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7" fontId="24" fillId="17" borderId="11" xfId="54" applyFont="1" applyFill="1" applyBorder="1" applyAlignment="1">
      <alignment horizontal="center" vertical="center" wrapText="1"/>
    </xf>
    <xf numFmtId="1" fontId="24" fillId="17" borderId="11" xfId="54" applyNumberFormat="1" applyFont="1" applyFill="1" applyBorder="1" applyAlignment="1">
      <alignment horizontal="center" vertical="center" wrapText="1"/>
    </xf>
    <xf numFmtId="1" fontId="16" fillId="17" borderId="11" xfId="54" applyNumberFormat="1" applyFont="1" applyFill="1" applyBorder="1" applyAlignment="1">
      <alignment horizontal="center" vertical="center" wrapText="1"/>
    </xf>
    <xf numFmtId="177" fontId="24" fillId="16" borderId="1" xfId="54" applyFont="1" applyFill="1" applyBorder="1" applyAlignment="1">
      <alignment horizontal="center" vertical="center" wrapText="1"/>
    </xf>
    <xf numFmtId="1" fontId="16" fillId="16" borderId="1" xfId="54" applyNumberFormat="1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18" borderId="4" xfId="0" applyFont="1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17" fillId="18" borderId="1" xfId="0" applyFont="1" applyFill="1" applyBorder="1" applyAlignment="1">
      <alignment horizontal="center" vertical="center"/>
    </xf>
    <xf numFmtId="177" fontId="24" fillId="16" borderId="14" xfId="54" applyFont="1" applyFill="1" applyBorder="1" applyAlignment="1">
      <alignment horizontal="center" vertical="center" wrapText="1"/>
    </xf>
    <xf numFmtId="0" fontId="11" fillId="16" borderId="4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/>
    </xf>
    <xf numFmtId="0" fontId="17" fillId="16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77" fontId="24" fillId="16" borderId="15" xfId="54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26" fillId="6" borderId="1" xfId="0" applyFont="1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16" borderId="1" xfId="0" applyFill="1" applyBorder="1" applyAlignment="1">
      <alignment vertical="center"/>
    </xf>
    <xf numFmtId="0" fontId="0" fillId="15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16" borderId="16" xfId="0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0" fontId="0" fillId="16" borderId="1" xfId="0" applyFill="1" applyBorder="1" applyAlignment="1">
      <alignment horizontal="center"/>
    </xf>
    <xf numFmtId="16" fontId="0" fillId="0" borderId="1" xfId="0" applyNumberFormat="1" applyBorder="1"/>
    <xf numFmtId="16" fontId="0" fillId="0" borderId="0" xfId="0" applyNumberFormat="1"/>
    <xf numFmtId="0" fontId="0" fillId="16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16" borderId="13" xfId="0" applyFill="1" applyBorder="1" applyAlignment="1">
      <alignment horizontal="center" vertical="center"/>
    </xf>
    <xf numFmtId="0" fontId="17" fillId="18" borderId="11" xfId="0" applyFont="1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7" fillId="16" borderId="1" xfId="0" applyFont="1" applyFill="1" applyBorder="1" applyAlignment="1">
      <alignment horizontal="center" vertical="center"/>
    </xf>
    <xf numFmtId="0" fontId="0" fillId="0" borderId="4" xfId="0" applyBorder="1"/>
    <xf numFmtId="1" fontId="24" fillId="17" borderId="0" xfId="54" applyNumberFormat="1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16" borderId="0" xfId="0" applyFill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58" fontId="0" fillId="0" borderId="5" xfId="0" applyNumberForma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58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1" xfId="0" applyBorder="1" applyAlignment="1">
      <alignment horizontal="left" vertical="center" wrapText="1"/>
    </xf>
    <xf numFmtId="0" fontId="8" fillId="16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58" fontId="0" fillId="0" borderId="13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81" fontId="0" fillId="0" borderId="13" xfId="0" applyNumberFormat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16" fontId="0" fillId="0" borderId="0" xfId="0" applyNumberFormat="1" applyAlignment="1">
      <alignment horizontal="center" vertical="center" wrapText="1"/>
    </xf>
    <xf numFmtId="16" fontId="0" fillId="0" borderId="1" xfId="0" applyNumberFormat="1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16" fontId="0" fillId="0" borderId="13" xfId="0" applyNumberFormat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9" borderId="1" xfId="0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6" borderId="1" xfId="0" applyFill="1" applyBorder="1" applyAlignment="1">
      <alignment horizontal="center"/>
    </xf>
    <xf numFmtId="0" fontId="28" fillId="0" borderId="22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30" fillId="0" borderId="27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 wrapText="1"/>
    </xf>
    <xf numFmtId="0" fontId="29" fillId="0" borderId="28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 wrapText="1"/>
    </xf>
    <xf numFmtId="0" fontId="29" fillId="0" borderId="29" xfId="0" applyFont="1" applyBorder="1" applyAlignment="1">
      <alignment horizontal="center" vertical="center" wrapText="1"/>
    </xf>
    <xf numFmtId="0" fontId="29" fillId="21" borderId="3" xfId="0" applyFont="1" applyFill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8" borderId="3" xfId="0" applyFont="1" applyFill="1" applyBorder="1" applyAlignment="1">
      <alignment horizontal="center" vertical="center"/>
    </xf>
    <xf numFmtId="0" fontId="29" fillId="0" borderId="29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9" fillId="22" borderId="3" xfId="0" applyFont="1" applyFill="1" applyBorder="1" applyAlignment="1">
      <alignment horizontal="center" vertical="center" wrapText="1"/>
    </xf>
    <xf numFmtId="0" fontId="29" fillId="0" borderId="27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0" borderId="25" xfId="0" applyFont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/>
    </xf>
    <xf numFmtId="0" fontId="29" fillId="0" borderId="27" xfId="0" applyFont="1" applyBorder="1" applyAlignment="1">
      <alignment horizontal="center" vertical="center" wrapText="1"/>
    </xf>
    <xf numFmtId="0" fontId="29" fillId="21" borderId="3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7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 wrapText="1"/>
    </xf>
    <xf numFmtId="0" fontId="17" fillId="23" borderId="33" xfId="0" applyFont="1" applyFill="1" applyBorder="1"/>
    <xf numFmtId="0" fontId="8" fillId="0" borderId="0" xfId="0" applyFont="1" applyAlignment="1">
      <alignment horizontal="left"/>
    </xf>
    <xf numFmtId="1" fontId="0" fillId="0" borderId="0" xfId="0" applyNumberFormat="1"/>
    <xf numFmtId="9" fontId="0" fillId="0" borderId="0" xfId="0" applyNumberFormat="1"/>
    <xf numFmtId="0" fontId="17" fillId="23" borderId="34" xfId="0" applyFont="1" applyFill="1" applyBorder="1" applyAlignment="1">
      <alignment horizontal="left"/>
    </xf>
    <xf numFmtId="1" fontId="17" fillId="0" borderId="0" xfId="0" applyNumberFormat="1" applyFont="1"/>
    <xf numFmtId="0" fontId="17" fillId="23" borderId="0" xfId="0" applyFont="1" applyFill="1"/>
    <xf numFmtId="0" fontId="8" fillId="0" borderId="0" xfId="0" applyFont="1"/>
    <xf numFmtId="9" fontId="0" fillId="0" borderId="0" xfId="3" applyFont="1"/>
    <xf numFmtId="0" fontId="8" fillId="0" borderId="0" xfId="0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/>
    </xf>
    <xf numFmtId="0" fontId="17" fillId="23" borderId="34" xfId="0" applyFont="1" applyFill="1" applyBorder="1"/>
    <xf numFmtId="58" fontId="0" fillId="0" borderId="0" xfId="0" applyNumberFormat="1" applyAlignment="1">
      <alignment horizontal="center"/>
    </xf>
    <xf numFmtId="58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0" fontId="0" fillId="2" borderId="0" xfId="0" applyFill="1" applyAlignment="1">
      <alignment horizontal="center"/>
    </xf>
    <xf numFmtId="58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77" fontId="24" fillId="17" borderId="8" xfId="54" applyFont="1" applyFill="1" applyBorder="1" applyAlignment="1">
      <alignment horizontal="center" vertical="center" wrapText="1"/>
    </xf>
    <xf numFmtId="1" fontId="24" fillId="17" borderId="5" xfId="54" applyNumberFormat="1" applyFont="1" applyFill="1" applyBorder="1" applyAlignment="1">
      <alignment horizontal="center" vertical="center" wrapText="1"/>
    </xf>
    <xf numFmtId="177" fontId="24" fillId="17" borderId="5" xfId="54" applyFont="1" applyFill="1" applyBorder="1" applyAlignment="1">
      <alignment horizontal="center" vertical="center" wrapText="1"/>
    </xf>
    <xf numFmtId="177" fontId="24" fillId="24" borderId="1" xfId="54" applyFont="1" applyFill="1" applyBorder="1" applyAlignment="1">
      <alignment horizontal="center" vertical="center" wrapText="1"/>
    </xf>
    <xf numFmtId="177" fontId="25" fillId="0" borderId="12" xfId="54" applyFont="1" applyBorder="1" applyAlignment="1">
      <alignment horizontal="center" vertical="center" textRotation="90" wrapText="1"/>
    </xf>
    <xf numFmtId="177" fontId="25" fillId="0" borderId="35" xfId="54" applyFont="1" applyBorder="1" applyAlignment="1">
      <alignment horizontal="center" vertical="center" textRotation="90" wrapText="1"/>
    </xf>
    <xf numFmtId="0" fontId="27" fillId="0" borderId="12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35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36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37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24" fillId="24" borderId="8" xfId="54" applyFont="1" applyFill="1" applyBorder="1" applyAlignment="1">
      <alignment horizontal="center" vertical="center" wrapText="1"/>
    </xf>
    <xf numFmtId="177" fontId="24" fillId="17" borderId="38" xfId="54" applyFont="1" applyFill="1" applyBorder="1" applyAlignment="1">
      <alignment horizontal="center" vertical="center" wrapText="1"/>
    </xf>
    <xf numFmtId="1" fontId="24" fillId="17" borderId="38" xfId="54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177" fontId="24" fillId="24" borderId="39" xfId="54" applyFont="1" applyFill="1" applyBorder="1" applyAlignment="1">
      <alignment horizontal="center" vertical="center" wrapText="1"/>
    </xf>
    <xf numFmtId="177" fontId="24" fillId="17" borderId="40" xfId="54" applyFont="1" applyFill="1" applyBorder="1" applyAlignment="1">
      <alignment horizontal="center" vertical="center" wrapText="1"/>
    </xf>
    <xf numFmtId="1" fontId="24" fillId="17" borderId="40" xfId="54" applyNumberFormat="1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77" fontId="24" fillId="17" borderId="1" xfId="54" applyFont="1" applyFill="1" applyBorder="1" applyAlignment="1">
      <alignment horizontal="center" vertical="center"/>
    </xf>
    <xf numFmtId="1" fontId="24" fillId="17" borderId="1" xfId="54" applyNumberFormat="1" applyFont="1" applyFill="1" applyBorder="1" applyAlignment="1">
      <alignment horizontal="center" vertical="center"/>
    </xf>
    <xf numFmtId="177" fontId="31" fillId="17" borderId="1" xfId="54" applyFont="1" applyFill="1" applyBorder="1" applyAlignment="1">
      <alignment horizontal="center" vertical="center"/>
    </xf>
    <xf numFmtId="0" fontId="24" fillId="16" borderId="11" xfId="53" applyFont="1" applyFill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wrapText="1"/>
    </xf>
    <xf numFmtId="177" fontId="24" fillId="25" borderId="1" xfId="54" applyFont="1" applyFill="1" applyBorder="1" applyAlignment="1">
      <alignment horizontal="center" vertical="center"/>
    </xf>
    <xf numFmtId="1" fontId="24" fillId="25" borderId="1" xfId="54" applyNumberFormat="1" applyFont="1" applyFill="1" applyBorder="1" applyAlignment="1">
      <alignment horizontal="center" vertical="center"/>
    </xf>
    <xf numFmtId="1" fontId="31" fillId="25" borderId="1" xfId="54" applyNumberFormat="1" applyFont="1" applyFill="1" applyBorder="1" applyAlignment="1">
      <alignment horizontal="center" vertical="center"/>
    </xf>
    <xf numFmtId="1" fontId="24" fillId="25" borderId="1" xfId="54" applyNumberFormat="1" applyFont="1" applyFill="1" applyBorder="1" applyAlignment="1">
      <alignment horizontal="center" vertical="center" wrapText="1"/>
    </xf>
    <xf numFmtId="0" fontId="24" fillId="16" borderId="1" xfId="53" applyFont="1" applyFill="1" applyBorder="1" applyAlignment="1">
      <alignment horizontal="center" vertical="center" textRotation="90" wrapText="1"/>
    </xf>
    <xf numFmtId="0" fontId="17" fillId="6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77" fontId="24" fillId="25" borderId="1" xfId="54" applyFont="1" applyFill="1" applyBorder="1" applyAlignment="1">
      <alignment horizontal="center" vertical="center" wrapText="1"/>
    </xf>
    <xf numFmtId="0" fontId="33" fillId="6" borderId="1" xfId="0" applyFont="1" applyFill="1" applyBorder="1" applyAlignment="1">
      <alignment horizontal="center" vertical="center"/>
    </xf>
    <xf numFmtId="0" fontId="33" fillId="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6" borderId="1" xfId="0" applyFont="1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177" fontId="31" fillId="17" borderId="1" xfId="54" applyFont="1" applyFill="1" applyBorder="1" applyAlignment="1">
      <alignment horizontal="center" vertical="center" wrapText="1"/>
    </xf>
    <xf numFmtId="177" fontId="24" fillId="25" borderId="5" xfId="54" applyFont="1" applyFill="1" applyBorder="1" applyAlignment="1">
      <alignment horizontal="center" vertical="center"/>
    </xf>
    <xf numFmtId="1" fontId="24" fillId="25" borderId="5" xfId="54" applyNumberFormat="1" applyFont="1" applyFill="1" applyBorder="1" applyAlignment="1">
      <alignment horizontal="center" vertical="center"/>
    </xf>
    <xf numFmtId="1" fontId="31" fillId="25" borderId="5" xfId="54" applyNumberFormat="1" applyFont="1" applyFill="1" applyBorder="1" applyAlignment="1">
      <alignment horizontal="center" vertical="center"/>
    </xf>
    <xf numFmtId="1" fontId="24" fillId="25" borderId="5" xfId="54" applyNumberFormat="1" applyFont="1" applyFill="1" applyBorder="1" applyAlignment="1">
      <alignment horizontal="center" vertical="center" wrapText="1"/>
    </xf>
    <xf numFmtId="58" fontId="0" fillId="0" borderId="1" xfId="0" applyNumberFormat="1" applyFont="1" applyBorder="1" applyAlignment="1">
      <alignment horizontal="center" vertical="center"/>
    </xf>
    <xf numFmtId="177" fontId="24" fillId="24" borderId="5" xfId="54" applyFont="1" applyFill="1" applyBorder="1" applyAlignment="1">
      <alignment horizontal="center" vertical="center" wrapText="1"/>
    </xf>
    <xf numFmtId="177" fontId="24" fillId="25" borderId="5" xfId="54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177" fontId="35" fillId="16" borderId="1" xfId="54" applyFont="1" applyFill="1" applyBorder="1" applyAlignment="1">
      <alignment horizontal="center" vertical="center"/>
    </xf>
    <xf numFmtId="177" fontId="24" fillId="16" borderId="1" xfId="54" applyFont="1" applyFill="1" applyBorder="1" applyAlignment="1">
      <alignment horizontal="center" vertical="center"/>
    </xf>
    <xf numFmtId="1" fontId="24" fillId="16" borderId="1" xfId="54" applyNumberFormat="1" applyFont="1" applyFill="1" applyBorder="1" applyAlignment="1">
      <alignment horizontal="center" vertical="center"/>
    </xf>
    <xf numFmtId="177" fontId="31" fillId="16" borderId="1" xfId="54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7" fontId="24" fillId="17" borderId="11" xfId="54" applyFont="1" applyFill="1" applyBorder="1" applyAlignment="1">
      <alignment horizontal="center" vertical="center"/>
    </xf>
    <xf numFmtId="1" fontId="24" fillId="17" borderId="11" xfId="54" applyNumberFormat="1" applyFont="1" applyFill="1" applyBorder="1" applyAlignment="1">
      <alignment horizontal="center" vertical="center"/>
    </xf>
    <xf numFmtId="177" fontId="31" fillId="17" borderId="11" xfId="54" applyFont="1" applyFill="1" applyBorder="1" applyAlignment="1">
      <alignment horizontal="center" vertical="center"/>
    </xf>
    <xf numFmtId="177" fontId="24" fillId="24" borderId="11" xfId="54" applyFont="1" applyFill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/>
    </xf>
    <xf numFmtId="0" fontId="24" fillId="25" borderId="1" xfId="54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26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 wrapText="1"/>
    </xf>
    <xf numFmtId="58" fontId="0" fillId="6" borderId="1" xfId="0" applyNumberFormat="1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 wrapText="1"/>
    </xf>
    <xf numFmtId="58" fontId="0" fillId="6" borderId="1" xfId="0" applyNumberFormat="1" applyFill="1" applyBorder="1" applyAlignment="1">
      <alignment horizontal="center" vertical="center"/>
    </xf>
    <xf numFmtId="1" fontId="39" fillId="25" borderId="1" xfId="54" applyNumberFormat="1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58" fontId="0" fillId="6" borderId="9" xfId="0" applyNumberFormat="1" applyFill="1" applyBorder="1" applyAlignment="1">
      <alignment horizontal="center" vertical="center"/>
    </xf>
    <xf numFmtId="58" fontId="0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40" fillId="7" borderId="1" xfId="0" applyFont="1" applyFill="1" applyBorder="1" applyAlignment="1">
      <alignment horizontal="center" vertical="center" wrapText="1"/>
    </xf>
    <xf numFmtId="58" fontId="17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/>
    </xf>
    <xf numFmtId="0" fontId="41" fillId="7" borderId="9" xfId="0" applyFont="1" applyFill="1" applyBorder="1" applyAlignment="1">
      <alignment horizontal="center" vertical="center"/>
    </xf>
    <xf numFmtId="58" fontId="15" fillId="16" borderId="1" xfId="0" applyNumberFormat="1" applyFont="1" applyFill="1" applyBorder="1" applyAlignment="1">
      <alignment horizontal="center" vertical="center"/>
    </xf>
    <xf numFmtId="0" fontId="6" fillId="16" borderId="1" xfId="0" applyFont="1" applyFill="1" applyBorder="1" applyAlignment="1">
      <alignment horizontal="center" vertical="center"/>
    </xf>
    <xf numFmtId="0" fontId="42" fillId="7" borderId="1" xfId="0" applyFont="1" applyFill="1" applyBorder="1" applyAlignment="1">
      <alignment horizontal="center" vertical="center"/>
    </xf>
    <xf numFmtId="179" fontId="41" fillId="7" borderId="1" xfId="1" applyNumberFormat="1" applyFont="1" applyFill="1" applyBorder="1" applyAlignment="1">
      <alignment horizontal="center" vertical="center"/>
    </xf>
    <xf numFmtId="179" fontId="41" fillId="7" borderId="9" xfId="1" applyNumberFormat="1" applyFont="1" applyFill="1" applyBorder="1" applyAlignment="1">
      <alignment horizontal="center" vertical="center"/>
    </xf>
    <xf numFmtId="0" fontId="41" fillId="7" borderId="1" xfId="0" applyFont="1" applyFill="1" applyBorder="1" applyAlignment="1">
      <alignment horizontal="center" vertical="center"/>
    </xf>
    <xf numFmtId="179" fontId="15" fillId="16" borderId="1" xfId="1" applyNumberFormat="1" applyFont="1" applyFill="1" applyBorder="1" applyAlignment="1">
      <alignment horizontal="center" vertical="center"/>
    </xf>
    <xf numFmtId="0" fontId="15" fillId="16" borderId="9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41" fillId="7" borderId="1" xfId="0" applyFont="1" applyFill="1" applyBorder="1" applyAlignment="1">
      <alignment horizontal="center" vertical="center" wrapText="1"/>
    </xf>
    <xf numFmtId="1" fontId="39" fillId="25" borderId="5" xfId="54" applyNumberFormat="1" applyFont="1" applyFill="1" applyBorder="1" applyAlignment="1">
      <alignment horizontal="center" vertical="center"/>
    </xf>
    <xf numFmtId="0" fontId="43" fillId="0" borderId="11" xfId="0" applyFont="1" applyBorder="1" applyAlignment="1">
      <alignment horizontal="center" vertical="center" textRotation="90" wrapText="1"/>
    </xf>
    <xf numFmtId="0" fontId="44" fillId="7" borderId="1" xfId="0" applyFont="1" applyFill="1" applyBorder="1" applyAlignment="1">
      <alignment horizontal="center" vertical="center"/>
    </xf>
    <xf numFmtId="0" fontId="37" fillId="16" borderId="1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 wrapText="1"/>
    </xf>
    <xf numFmtId="0" fontId="15" fillId="28" borderId="1" xfId="0" applyFont="1" applyFill="1" applyBorder="1" applyAlignment="1">
      <alignment horizontal="center" vertical="center" wrapText="1"/>
    </xf>
    <xf numFmtId="0" fontId="41" fillId="7" borderId="4" xfId="0" applyFont="1" applyFill="1" applyBorder="1" applyAlignment="1">
      <alignment horizontal="center" vertical="center" wrapText="1"/>
    </xf>
    <xf numFmtId="0" fontId="41" fillId="7" borderId="14" xfId="0" applyFont="1" applyFill="1" applyBorder="1" applyAlignment="1">
      <alignment horizontal="center" vertical="center"/>
    </xf>
    <xf numFmtId="58" fontId="9" fillId="7" borderId="1" xfId="0" applyNumberFormat="1" applyFont="1" applyFill="1" applyBorder="1" applyAlignment="1">
      <alignment horizontal="center" vertical="center"/>
    </xf>
    <xf numFmtId="0" fontId="44" fillId="7" borderId="9" xfId="0" applyFont="1" applyFill="1" applyBorder="1" applyAlignment="1">
      <alignment horizontal="center" vertical="center"/>
    </xf>
    <xf numFmtId="0" fontId="43" fillId="0" borderId="7" xfId="0" applyFont="1" applyBorder="1" applyAlignment="1">
      <alignment horizontal="center" vertical="center" textRotation="90" wrapText="1"/>
    </xf>
    <xf numFmtId="0" fontId="42" fillId="7" borderId="1" xfId="0" applyFont="1" applyFill="1" applyBorder="1" applyAlignment="1">
      <alignment horizontal="center" vertical="center" wrapText="1"/>
    </xf>
    <xf numFmtId="177" fontId="16" fillId="17" borderId="11" xfId="54" applyFont="1" applyFill="1" applyBorder="1" applyAlignment="1">
      <alignment horizontal="center" vertical="center"/>
    </xf>
    <xf numFmtId="58" fontId="6" fillId="16" borderId="1" xfId="0" applyNumberFormat="1" applyFont="1" applyFill="1" applyBorder="1" applyAlignment="1">
      <alignment horizontal="center" vertical="center"/>
    </xf>
    <xf numFmtId="0" fontId="0" fillId="29" borderId="1" xfId="0" applyFont="1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177" fontId="41" fillId="17" borderId="11" xfId="54" applyFont="1" applyFill="1" applyBorder="1" applyAlignment="1">
      <alignment horizontal="center" vertical="center"/>
    </xf>
    <xf numFmtId="58" fontId="37" fillId="16" borderId="1" xfId="0" applyNumberFormat="1" applyFont="1" applyFill="1" applyBorder="1" applyAlignment="1">
      <alignment horizontal="center" vertical="center"/>
    </xf>
    <xf numFmtId="177" fontId="41" fillId="17" borderId="1" xfId="54" applyFont="1" applyFill="1" applyBorder="1" applyAlignment="1">
      <alignment horizontal="center" vertical="center"/>
    </xf>
    <xf numFmtId="177" fontId="16" fillId="17" borderId="1" xfId="54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textRotation="90" wrapText="1"/>
    </xf>
    <xf numFmtId="0" fontId="46" fillId="6" borderId="1" xfId="0" applyFont="1" applyFill="1" applyBorder="1" applyAlignment="1">
      <alignment horizontal="center" vertical="center"/>
    </xf>
    <xf numFmtId="58" fontId="47" fillId="6" borderId="1" xfId="0" applyNumberFormat="1" applyFont="1" applyFill="1" applyBorder="1" applyAlignment="1">
      <alignment horizontal="center" vertical="center"/>
    </xf>
    <xf numFmtId="58" fontId="47" fillId="7" borderId="1" xfId="0" applyNumberFormat="1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 wrapText="1"/>
    </xf>
    <xf numFmtId="58" fontId="36" fillId="0" borderId="1" xfId="0" applyNumberFormat="1" applyFont="1" applyBorder="1" applyAlignment="1">
      <alignment horizontal="center" vertical="center"/>
    </xf>
    <xf numFmtId="58" fontId="48" fillId="7" borderId="1" xfId="0" applyNumberFormat="1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 wrapText="1"/>
    </xf>
    <xf numFmtId="0" fontId="46" fillId="6" borderId="1" xfId="0" applyFont="1" applyFill="1" applyBorder="1" applyAlignment="1">
      <alignment horizontal="center" vertical="center" wrapText="1"/>
    </xf>
    <xf numFmtId="58" fontId="42" fillId="7" borderId="1" xfId="0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58" fontId="50" fillId="7" borderId="1" xfId="0" applyNumberFormat="1" applyFont="1" applyFill="1" applyBorder="1" applyAlignment="1">
      <alignment horizontal="center" vertical="center"/>
    </xf>
    <xf numFmtId="0" fontId="51" fillId="6" borderId="1" xfId="0" applyFont="1" applyFill="1" applyBorder="1" applyAlignment="1">
      <alignment horizontal="center" vertical="center"/>
    </xf>
    <xf numFmtId="58" fontId="36" fillId="6" borderId="1" xfId="0" applyNumberFormat="1" applyFont="1" applyFill="1" applyBorder="1" applyAlignment="1">
      <alignment horizontal="center" vertical="center"/>
    </xf>
    <xf numFmtId="0" fontId="52" fillId="6" borderId="1" xfId="0" applyFont="1" applyFill="1" applyBorder="1" applyAlignment="1">
      <alignment horizontal="center" vertical="center"/>
    </xf>
    <xf numFmtId="0" fontId="53" fillId="16" borderId="1" xfId="0" applyFont="1" applyFill="1" applyBorder="1" applyAlignment="1">
      <alignment horizontal="center" vertical="center"/>
    </xf>
    <xf numFmtId="182" fontId="0" fillId="0" borderId="1" xfId="1" applyNumberFormat="1" applyFont="1" applyBorder="1" applyAlignment="1">
      <alignment horizontal="center" vertical="center"/>
    </xf>
    <xf numFmtId="0" fontId="54" fillId="7" borderId="14" xfId="0" applyFont="1" applyFill="1" applyBorder="1" applyAlignment="1">
      <alignment horizontal="center" vertical="center"/>
    </xf>
    <xf numFmtId="0" fontId="54" fillId="7" borderId="4" xfId="0" applyFont="1" applyFill="1" applyBorder="1" applyAlignment="1">
      <alignment horizontal="center" vertical="center" wrapText="1"/>
    </xf>
    <xf numFmtId="0" fontId="17" fillId="6" borderId="14" xfId="0" applyFont="1" applyFill="1" applyBorder="1" applyAlignment="1">
      <alignment horizontal="center" vertical="center"/>
    </xf>
    <xf numFmtId="0" fontId="54" fillId="7" borderId="1" xfId="0" applyFont="1" applyFill="1" applyBorder="1" applyAlignment="1">
      <alignment horizontal="center" vertical="center"/>
    </xf>
    <xf numFmtId="58" fontId="8" fillId="0" borderId="1" xfId="0" applyNumberFormat="1" applyFont="1" applyBorder="1" applyAlignment="1">
      <alignment horizontal="center" vertical="center"/>
    </xf>
    <xf numFmtId="0" fontId="47" fillId="7" borderId="14" xfId="0" applyFont="1" applyFill="1" applyBorder="1" applyAlignment="1">
      <alignment horizontal="center" vertical="center"/>
    </xf>
    <xf numFmtId="0" fontId="54" fillId="7" borderId="14" xfId="0" applyFont="1" applyFill="1" applyBorder="1" applyAlignment="1">
      <alignment horizontal="center" vertical="center" wrapText="1"/>
    </xf>
    <xf numFmtId="182" fontId="0" fillId="0" borderId="1" xfId="1" applyNumberFormat="1" applyFont="1" applyFill="1" applyBorder="1" applyAlignment="1">
      <alignment horizontal="center" vertical="center"/>
    </xf>
    <xf numFmtId="177" fontId="24" fillId="25" borderId="11" xfId="54" applyFont="1" applyFill="1" applyBorder="1" applyAlignment="1">
      <alignment horizontal="center" vertical="center"/>
    </xf>
    <xf numFmtId="1" fontId="39" fillId="25" borderId="11" xfId="54" applyNumberFormat="1" applyFont="1" applyFill="1" applyBorder="1" applyAlignment="1">
      <alignment horizontal="center" vertical="center"/>
    </xf>
    <xf numFmtId="1" fontId="24" fillId="25" borderId="11" xfId="54" applyNumberFormat="1" applyFont="1" applyFill="1" applyBorder="1" applyAlignment="1">
      <alignment horizontal="center" vertical="center"/>
    </xf>
    <xf numFmtId="1" fontId="31" fillId="25" borderId="11" xfId="54" applyNumberFormat="1" applyFont="1" applyFill="1" applyBorder="1" applyAlignment="1">
      <alignment horizontal="center" vertical="center"/>
    </xf>
    <xf numFmtId="1" fontId="24" fillId="25" borderId="11" xfId="54" applyNumberFormat="1" applyFont="1" applyFill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textRotation="90" wrapText="1"/>
    </xf>
    <xf numFmtId="182" fontId="0" fillId="7" borderId="1" xfId="1" applyNumberFormat="1" applyFont="1" applyFill="1" applyBorder="1" applyAlignment="1">
      <alignment horizontal="center" vertical="center"/>
    </xf>
    <xf numFmtId="0" fontId="53" fillId="7" borderId="1" xfId="0" applyFont="1" applyFill="1" applyBorder="1" applyAlignment="1">
      <alignment horizontal="center" vertical="center"/>
    </xf>
    <xf numFmtId="0" fontId="56" fillId="16" borderId="1" xfId="0" applyFont="1" applyFill="1" applyBorder="1" applyAlignment="1">
      <alignment horizontal="center" vertical="center"/>
    </xf>
    <xf numFmtId="177" fontId="24" fillId="25" borderId="11" xfId="54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/>
    </xf>
    <xf numFmtId="182" fontId="0" fillId="6" borderId="1" xfId="1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82" fontId="0" fillId="9" borderId="1" xfId="1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58" fontId="0" fillId="16" borderId="1" xfId="0" applyNumberFormat="1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30" borderId="1" xfId="0" applyFill="1" applyBorder="1" applyAlignment="1">
      <alignment horizontal="center" vertical="center"/>
    </xf>
    <xf numFmtId="0" fontId="53" fillId="16" borderId="1" xfId="0" applyFont="1" applyFill="1" applyBorder="1" applyAlignment="1">
      <alignment horizontal="center" vertical="center" wrapText="1"/>
    </xf>
    <xf numFmtId="0" fontId="0" fillId="31" borderId="1" xfId="0" applyFill="1" applyBorder="1" applyAlignment="1">
      <alignment horizontal="center" vertical="center"/>
    </xf>
    <xf numFmtId="58" fontId="0" fillId="16" borderId="1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57" fillId="7" borderId="1" xfId="0" applyFont="1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32" borderId="1" xfId="0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7" borderId="1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16" fillId="17" borderId="1" xfId="54" applyNumberFormat="1" applyFont="1" applyFill="1" applyBorder="1" applyAlignment="1">
      <alignment horizontal="center" vertical="center"/>
    </xf>
    <xf numFmtId="1" fontId="58" fillId="17" borderId="1" xfId="54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29" borderId="4" xfId="0" applyFill="1" applyBorder="1" applyAlignment="1">
      <alignment horizontal="center" vertical="center"/>
    </xf>
    <xf numFmtId="0" fontId="15" fillId="7" borderId="4" xfId="0" applyFont="1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30" borderId="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17" fillId="18" borderId="0" xfId="0" applyFont="1" applyFill="1" applyAlignment="1">
      <alignment horizontal="center" vertical="center"/>
    </xf>
    <xf numFmtId="1" fontId="0" fillId="33" borderId="1" xfId="0" applyNumberForma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58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1" fontId="16" fillId="17" borderId="11" xfId="54" applyNumberFormat="1" applyFont="1" applyFill="1" applyBorder="1" applyAlignment="1">
      <alignment horizontal="center" vertical="center"/>
    </xf>
    <xf numFmtId="0" fontId="43" fillId="0" borderId="9" xfId="0" applyFont="1" applyBorder="1" applyAlignment="1">
      <alignment horizontal="center" vertical="center" textRotation="90" wrapText="1"/>
    </xf>
    <xf numFmtId="183" fontId="0" fillId="0" borderId="11" xfId="0" applyNumberFormat="1" applyFont="1" applyBorder="1" applyAlignment="1">
      <alignment horizontal="center" vertical="center"/>
    </xf>
    <xf numFmtId="183" fontId="0" fillId="0" borderId="13" xfId="0" applyNumberFormat="1" applyFont="1" applyBorder="1" applyAlignment="1">
      <alignment horizontal="center" vertical="center"/>
    </xf>
    <xf numFmtId="0" fontId="53" fillId="16" borderId="9" xfId="0" applyFont="1" applyFill="1" applyBorder="1" applyAlignment="1">
      <alignment horizontal="center" vertical="center"/>
    </xf>
    <xf numFmtId="183" fontId="0" fillId="7" borderId="1" xfId="0" applyNumberFormat="1" applyFont="1" applyFill="1" applyBorder="1" applyAlignment="1">
      <alignment horizontal="center" vertical="center"/>
    </xf>
    <xf numFmtId="183" fontId="0" fillId="0" borderId="1" xfId="0" applyNumberFormat="1" applyFont="1" applyBorder="1" applyAlignment="1">
      <alignment horizontal="center" vertical="center"/>
    </xf>
    <xf numFmtId="1" fontId="58" fillId="17" borderId="11" xfId="54" applyNumberFormat="1" applyFont="1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83" fontId="0" fillId="0" borderId="5" xfId="0" applyNumberFormat="1" applyFon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center"/>
    </xf>
    <xf numFmtId="0" fontId="43" fillId="0" borderId="12" xfId="0" applyFont="1" applyBorder="1" applyAlignment="1">
      <alignment horizontal="center" vertical="center" textRotation="90" wrapText="1"/>
    </xf>
    <xf numFmtId="2" fontId="0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177" fontId="24" fillId="24" borderId="4" xfId="54" applyFont="1" applyFill="1" applyBorder="1" applyAlignment="1">
      <alignment horizontal="center" vertical="center" wrapText="1"/>
    </xf>
    <xf numFmtId="177" fontId="24" fillId="17" borderId="9" xfId="54" applyFont="1" applyFill="1" applyBorder="1" applyAlignment="1">
      <alignment horizontal="center" vertical="center"/>
    </xf>
    <xf numFmtId="1" fontId="24" fillId="25" borderId="4" xfId="54" applyNumberFormat="1" applyFont="1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0" fillId="30" borderId="1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 wrapText="1"/>
    </xf>
    <xf numFmtId="1" fontId="24" fillId="25" borderId="6" xfId="54" applyNumberFormat="1" applyFont="1" applyFill="1" applyBorder="1" applyAlignment="1">
      <alignment horizontal="center" vertical="center"/>
    </xf>
    <xf numFmtId="2" fontId="0" fillId="0" borderId="11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0" fillId="8" borderId="40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7" fontId="24" fillId="24" borderId="9" xfId="54" applyFont="1" applyFill="1" applyBorder="1" applyAlignment="1">
      <alignment horizontal="center" vertical="center" wrapText="1"/>
    </xf>
    <xf numFmtId="0" fontId="0" fillId="7" borderId="4" xfId="0" applyFont="1" applyFill="1" applyBorder="1" applyAlignment="1">
      <alignment horizontal="center" vertical="center"/>
    </xf>
    <xf numFmtId="9" fontId="0" fillId="0" borderId="1" xfId="3" applyFont="1" applyBorder="1" applyAlignment="1">
      <alignment horizontal="center" vertical="center" wrapText="1"/>
    </xf>
    <xf numFmtId="1" fontId="24" fillId="25" borderId="16" xfId="54" applyNumberFormat="1" applyFont="1" applyFill="1" applyBorder="1" applyAlignment="1">
      <alignment horizontal="center" vertical="center"/>
    </xf>
    <xf numFmtId="177" fontId="24" fillId="25" borderId="16" xfId="54" applyFont="1" applyFill="1" applyBorder="1" applyAlignment="1">
      <alignment horizontal="center" vertical="center"/>
    </xf>
    <xf numFmtId="177" fontId="24" fillId="25" borderId="16" xfId="54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177" fontId="24" fillId="24" borderId="14" xfId="54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 wrapText="1"/>
    </xf>
    <xf numFmtId="177" fontId="24" fillId="24" borderId="15" xfId="54" applyFont="1" applyFill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/>
    </xf>
    <xf numFmtId="9" fontId="0" fillId="0" borderId="1" xfId="3" applyFont="1" applyFill="1" applyBorder="1" applyAlignment="1">
      <alignment horizontal="center" vertical="center" wrapText="1"/>
    </xf>
    <xf numFmtId="177" fontId="24" fillId="17" borderId="10" xfId="54" applyFont="1" applyFill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59" fillId="7" borderId="3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1" fontId="39" fillId="25" borderId="38" xfId="54" applyNumberFormat="1" applyFont="1" applyFill="1" applyBorder="1" applyAlignment="1">
      <alignment horizontal="center" vertical="center"/>
    </xf>
    <xf numFmtId="1" fontId="24" fillId="25" borderId="38" xfId="54" applyNumberFormat="1" applyFont="1" applyFill="1" applyBorder="1" applyAlignment="1">
      <alignment horizontal="center" vertical="center"/>
    </xf>
    <xf numFmtId="1" fontId="31" fillId="25" borderId="38" xfId="54" applyNumberFormat="1" applyFont="1" applyFill="1" applyBorder="1" applyAlignment="1">
      <alignment horizontal="center" vertical="center"/>
    </xf>
    <xf numFmtId="1" fontId="24" fillId="25" borderId="38" xfId="54" applyNumberFormat="1" applyFont="1" applyFill="1" applyBorder="1" applyAlignment="1">
      <alignment horizontal="center" vertical="center" wrapText="1"/>
    </xf>
    <xf numFmtId="177" fontId="24" fillId="24" borderId="38" xfId="54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1" fillId="7" borderId="13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 wrapText="1"/>
    </xf>
    <xf numFmtId="177" fontId="24" fillId="17" borderId="40" xfId="54" applyFont="1" applyFill="1" applyBorder="1" applyAlignment="1">
      <alignment horizontal="center" vertical="center"/>
    </xf>
    <xf numFmtId="1" fontId="24" fillId="17" borderId="40" xfId="54" applyNumberFormat="1" applyFont="1" applyFill="1" applyBorder="1" applyAlignment="1">
      <alignment horizontal="center" vertical="center"/>
    </xf>
    <xf numFmtId="1" fontId="58" fillId="17" borderId="40" xfId="54" applyNumberFormat="1" applyFont="1" applyFill="1" applyBorder="1" applyAlignment="1">
      <alignment horizontal="center" vertical="center"/>
    </xf>
    <xf numFmtId="177" fontId="24" fillId="25" borderId="38" xfId="54" applyFont="1" applyFill="1" applyBorder="1" applyAlignment="1">
      <alignment horizontal="center" vertical="center"/>
    </xf>
    <xf numFmtId="177" fontId="24" fillId="25" borderId="38" xfId="54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18" borderId="1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1" fontId="39" fillId="25" borderId="13" xfId="54" applyNumberFormat="1" applyFont="1" applyFill="1" applyBorder="1" applyAlignment="1">
      <alignment horizontal="center" vertical="center"/>
    </xf>
    <xf numFmtId="1" fontId="24" fillId="25" borderId="13" xfId="54" applyNumberFormat="1" applyFont="1" applyFill="1" applyBorder="1" applyAlignment="1">
      <alignment horizontal="center" vertical="center"/>
    </xf>
    <xf numFmtId="1" fontId="31" fillId="25" borderId="13" xfId="54" applyNumberFormat="1" applyFont="1" applyFill="1" applyBorder="1" applyAlignment="1">
      <alignment horizontal="center" vertical="center"/>
    </xf>
    <xf numFmtId="1" fontId="24" fillId="25" borderId="13" xfId="54" applyNumberFormat="1" applyFont="1" applyFill="1" applyBorder="1" applyAlignment="1">
      <alignment horizontal="center" vertical="center" wrapText="1"/>
    </xf>
    <xf numFmtId="1" fontId="39" fillId="25" borderId="40" xfId="54" applyNumberFormat="1" applyFont="1" applyFill="1" applyBorder="1" applyAlignment="1">
      <alignment horizontal="center" vertical="center"/>
    </xf>
    <xf numFmtId="1" fontId="24" fillId="25" borderId="40" xfId="54" applyNumberFormat="1" applyFont="1" applyFill="1" applyBorder="1" applyAlignment="1">
      <alignment horizontal="center" vertical="center"/>
    </xf>
    <xf numFmtId="1" fontId="31" fillId="25" borderId="40" xfId="54" applyNumberFormat="1" applyFont="1" applyFill="1" applyBorder="1" applyAlignment="1">
      <alignment horizontal="center" vertical="center"/>
    </xf>
    <xf numFmtId="1" fontId="24" fillId="25" borderId="40" xfId="54" applyNumberFormat="1" applyFont="1" applyFill="1" applyBorder="1" applyAlignment="1">
      <alignment horizontal="center" vertical="center" wrapText="1"/>
    </xf>
    <xf numFmtId="177" fontId="24" fillId="24" borderId="10" xfId="54" applyFont="1" applyFill="1" applyBorder="1" applyAlignment="1">
      <alignment horizontal="center" vertical="center" wrapText="1"/>
    </xf>
    <xf numFmtId="177" fontId="24" fillId="0" borderId="1" xfId="54" applyFont="1" applyBorder="1" applyAlignment="1">
      <alignment horizontal="center" vertical="center"/>
    </xf>
    <xf numFmtId="177" fontId="24" fillId="0" borderId="1" xfId="54" applyFont="1" applyBorder="1" applyAlignment="1">
      <alignment horizontal="center" vertical="center" wrapText="1"/>
    </xf>
    <xf numFmtId="177" fontId="24" fillId="0" borderId="12" xfId="54" applyFont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177" fontId="24" fillId="25" borderId="13" xfId="54" applyFont="1" applyFill="1" applyBorder="1" applyAlignment="1">
      <alignment horizontal="center" vertical="center"/>
    </xf>
    <xf numFmtId="177" fontId="24" fillId="25" borderId="13" xfId="54" applyFont="1" applyFill="1" applyBorder="1" applyAlignment="1">
      <alignment horizontal="center" vertical="center" wrapText="1"/>
    </xf>
    <xf numFmtId="177" fontId="24" fillId="17" borderId="12" xfId="54" applyFont="1" applyFill="1" applyBorder="1" applyAlignment="1">
      <alignment horizontal="center" vertical="center"/>
    </xf>
    <xf numFmtId="177" fontId="24" fillId="0" borderId="9" xfId="54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7" fontId="25" fillId="0" borderId="1" xfId="54" applyFont="1" applyBorder="1" applyAlignment="1">
      <alignment horizontal="center" vertical="center" textRotation="90"/>
    </xf>
    <xf numFmtId="0" fontId="0" fillId="15" borderId="9" xfId="0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177" fontId="25" fillId="0" borderId="9" xfId="54" applyFont="1" applyBorder="1" applyAlignment="1">
      <alignment horizontal="center" vertical="center" textRotation="90"/>
    </xf>
    <xf numFmtId="0" fontId="19" fillId="35" borderId="16" xfId="0" applyFont="1" applyFill="1" applyBorder="1" applyAlignment="1">
      <alignment horizontal="center" vertical="center"/>
    </xf>
    <xf numFmtId="177" fontId="24" fillId="17" borderId="9" xfId="54" applyFont="1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1" fontId="39" fillId="25" borderId="4" xfId="54" applyNumberFormat="1" applyFont="1" applyFill="1" applyBorder="1" applyAlignment="1">
      <alignment horizontal="center" vertical="center"/>
    </xf>
    <xf numFmtId="17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77" fontId="25" fillId="0" borderId="11" xfId="54" applyFont="1" applyBorder="1" applyAlignment="1">
      <alignment horizontal="center" vertical="center" textRotation="90"/>
    </xf>
    <xf numFmtId="0" fontId="11" fillId="7" borderId="6" xfId="0" applyFont="1" applyFill="1" applyBorder="1" applyAlignment="1">
      <alignment horizontal="center" vertical="center"/>
    </xf>
    <xf numFmtId="17" fontId="18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77" fontId="24" fillId="17" borderId="14" xfId="54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6" fillId="36" borderId="1" xfId="0" applyFont="1" applyFill="1" applyBorder="1" applyAlignment="1">
      <alignment horizontal="center" vertical="center"/>
    </xf>
    <xf numFmtId="0" fontId="16" fillId="37" borderId="1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177" fontId="25" fillId="0" borderId="12" xfId="54" applyFont="1" applyBorder="1" applyAlignment="1">
      <alignment horizontal="center" vertical="center" textRotation="90"/>
    </xf>
    <xf numFmtId="0" fontId="26" fillId="0" borderId="1" xfId="0" applyFont="1" applyBorder="1" applyAlignment="1">
      <alignment horizontal="center" vertical="center" wrapText="1"/>
    </xf>
    <xf numFmtId="9" fontId="0" fillId="0" borderId="1" xfId="3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77" fontId="24" fillId="17" borderId="13" xfId="54" applyFont="1" applyFill="1" applyBorder="1" applyAlignment="1">
      <alignment horizontal="center" vertical="center"/>
    </xf>
    <xf numFmtId="1" fontId="24" fillId="17" borderId="13" xfId="54" applyNumberFormat="1" applyFont="1" applyFill="1" applyBorder="1" applyAlignment="1">
      <alignment horizontal="center" vertical="center"/>
    </xf>
    <xf numFmtId="1" fontId="58" fillId="17" borderId="13" xfId="54" applyNumberFormat="1" applyFont="1" applyFill="1" applyBorder="1" applyAlignment="1">
      <alignment horizontal="center" vertical="center"/>
    </xf>
    <xf numFmtId="177" fontId="24" fillId="17" borderId="13" xfId="54" applyFont="1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/>
    </xf>
    <xf numFmtId="1" fontId="16" fillId="17" borderId="13" xfId="54" applyNumberFormat="1" applyFont="1" applyFill="1" applyBorder="1" applyAlignment="1">
      <alignment horizontal="center" vertical="center"/>
    </xf>
    <xf numFmtId="177" fontId="24" fillId="24" borderId="13" xfId="54" applyFont="1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/>
    </xf>
    <xf numFmtId="0" fontId="5" fillId="38" borderId="13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39" fillId="25" borderId="7" xfId="54" applyNumberFormat="1" applyFont="1" applyFill="1" applyBorder="1" applyAlignment="1">
      <alignment horizontal="center" vertical="center"/>
    </xf>
    <xf numFmtId="1" fontId="24" fillId="25" borderId="7" xfId="54" applyNumberFormat="1" applyFont="1" applyFill="1" applyBorder="1" applyAlignment="1">
      <alignment horizontal="center" vertical="center"/>
    </xf>
    <xf numFmtId="1" fontId="31" fillId="25" borderId="7" xfId="54" applyNumberFormat="1" applyFont="1" applyFill="1" applyBorder="1" applyAlignment="1">
      <alignment horizontal="center" vertical="center"/>
    </xf>
    <xf numFmtId="1" fontId="24" fillId="25" borderId="7" xfId="54" applyNumberFormat="1" applyFont="1" applyFill="1" applyBorder="1" applyAlignment="1">
      <alignment horizontal="center" vertical="center" wrapText="1"/>
    </xf>
    <xf numFmtId="177" fontId="25" fillId="0" borderId="9" xfId="54" applyFont="1" applyBorder="1" applyAlignment="1">
      <alignment horizontal="center" vertical="center" textRotation="90" wrapText="1"/>
    </xf>
    <xf numFmtId="0" fontId="0" fillId="0" borderId="1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1" fontId="39" fillId="25" borderId="5" xfId="54" applyNumberFormat="1" applyFont="1" applyFill="1" applyBorder="1" applyAlignment="1">
      <alignment horizontal="center" vertical="center" wrapText="1"/>
    </xf>
    <xf numFmtId="1" fontId="31" fillId="25" borderId="5" xfId="54" applyNumberFormat="1" applyFont="1" applyFill="1" applyBorder="1" applyAlignment="1">
      <alignment horizontal="center" vertical="center" wrapText="1"/>
    </xf>
    <xf numFmtId="177" fontId="25" fillId="0" borderId="1" xfId="54" applyFont="1" applyBorder="1" applyAlignment="1">
      <alignment horizontal="center" vertical="center" textRotation="90" wrapText="1"/>
    </xf>
    <xf numFmtId="0" fontId="0" fillId="15" borderId="1" xfId="0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1" fontId="39" fillId="25" borderId="1" xfId="54" applyNumberFormat="1" applyFont="1" applyFill="1" applyBorder="1" applyAlignment="1">
      <alignment horizontal="center" vertical="center" wrapText="1"/>
    </xf>
    <xf numFmtId="1" fontId="31" fillId="25" borderId="1" xfId="54" applyNumberFormat="1" applyFont="1" applyFill="1" applyBorder="1" applyAlignment="1">
      <alignment horizontal="center" vertical="center" wrapText="1"/>
    </xf>
    <xf numFmtId="17" fontId="7" fillId="0" borderId="1" xfId="0" applyNumberFormat="1" applyFont="1" applyBorder="1" applyAlignment="1">
      <alignment horizontal="center" vertical="center"/>
    </xf>
    <xf numFmtId="1" fontId="58" fillId="17" borderId="1" xfId="54" applyNumberFormat="1" applyFont="1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 vertical="center" wrapText="1"/>
    </xf>
    <xf numFmtId="0" fontId="0" fillId="15" borderId="13" xfId="0" applyFill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1" fontId="39" fillId="25" borderId="11" xfId="54" applyNumberFormat="1" applyFont="1" applyFill="1" applyBorder="1" applyAlignment="1">
      <alignment horizontal="center" vertical="center" wrapText="1"/>
    </xf>
    <xf numFmtId="1" fontId="31" fillId="25" borderId="11" xfId="54" applyNumberFormat="1" applyFont="1" applyFill="1" applyBorder="1" applyAlignment="1">
      <alignment horizontal="center" vertical="center" wrapText="1"/>
    </xf>
    <xf numFmtId="177" fontId="24" fillId="24" borderId="0" xfId="54" applyFont="1" applyFill="1" applyAlignment="1">
      <alignment horizontal="center" vertical="center" wrapText="1"/>
    </xf>
    <xf numFmtId="1" fontId="24" fillId="17" borderId="13" xfId="54" applyNumberFormat="1" applyFont="1" applyFill="1" applyBorder="1" applyAlignment="1">
      <alignment horizontal="center" vertical="center" wrapText="1"/>
    </xf>
    <xf numFmtId="1" fontId="58" fillId="17" borderId="13" xfId="54" applyNumberFormat="1" applyFont="1" applyFill="1" applyBorder="1" applyAlignment="1">
      <alignment horizontal="center" vertical="center" wrapText="1"/>
    </xf>
    <xf numFmtId="1" fontId="58" fillId="17" borderId="11" xfId="54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77" fontId="24" fillId="17" borderId="4" xfId="54" applyFont="1" applyFill="1" applyBorder="1" applyAlignment="1">
      <alignment horizontal="center" vertical="center" wrapText="1"/>
    </xf>
    <xf numFmtId="9" fontId="0" fillId="2" borderId="4" xfId="3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1" fontId="0" fillId="2" borderId="4" xfId="3" applyNumberFormat="1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15" borderId="4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" fontId="7" fillId="0" borderId="1" xfId="0" applyNumberFormat="1" applyFont="1" applyBorder="1"/>
    <xf numFmtId="177" fontId="24" fillId="25" borderId="40" xfId="54" applyFont="1" applyFill="1" applyBorder="1" applyAlignment="1">
      <alignment horizontal="center" vertical="center" wrapText="1"/>
    </xf>
    <xf numFmtId="177" fontId="24" fillId="24" borderId="40" xfId="54" applyFont="1" applyFill="1" applyBorder="1" applyAlignment="1">
      <alignment horizontal="center" vertical="center" wrapText="1"/>
    </xf>
    <xf numFmtId="1" fontId="24" fillId="17" borderId="4" xfId="54" applyNumberFormat="1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" fontId="58" fillId="17" borderId="5" xfId="54" applyNumberFormat="1" applyFont="1" applyFill="1" applyBorder="1" applyAlignment="1">
      <alignment horizontal="center" vertical="center" wrapText="1"/>
    </xf>
    <xf numFmtId="0" fontId="0" fillId="0" borderId="13" xfId="0" applyBorder="1"/>
    <xf numFmtId="0" fontId="0" fillId="0" borderId="40" xfId="0" applyBorder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0" fillId="0" borderId="14" xfId="0" applyBorder="1" applyAlignment="1">
      <alignment horizontal="left" vertical="center"/>
    </xf>
    <xf numFmtId="17" fontId="18" fillId="0" borderId="1" xfId="0" applyNumberFormat="1" applyFont="1" applyBorder="1" applyAlignment="1">
      <alignment horizontal="center"/>
    </xf>
    <xf numFmtId="0" fontId="5" fillId="39" borderId="1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77" fontId="24" fillId="25" borderId="4" xfId="54" applyFont="1" applyFill="1" applyBorder="1" applyAlignment="1">
      <alignment horizontal="center" vertical="center" wrapText="1"/>
    </xf>
    <xf numFmtId="177" fontId="24" fillId="17" borderId="18" xfId="54" applyFont="1" applyFill="1" applyBorder="1" applyAlignment="1">
      <alignment horizontal="center" vertical="center" wrapText="1"/>
    </xf>
    <xf numFmtId="177" fontId="25" fillId="0" borderId="18" xfId="54" applyFont="1" applyBorder="1" applyAlignment="1">
      <alignment horizontal="center" vertical="center" textRotation="90" wrapText="1"/>
    </xf>
    <xf numFmtId="0" fontId="5" fillId="40" borderId="1" xfId="0" applyFont="1" applyFill="1" applyBorder="1" applyAlignment="1">
      <alignment horizontal="center"/>
    </xf>
    <xf numFmtId="1" fontId="39" fillId="25" borderId="40" xfId="54" applyNumberFormat="1" applyFont="1" applyFill="1" applyBorder="1" applyAlignment="1">
      <alignment horizontal="center" vertical="center" wrapText="1"/>
    </xf>
    <xf numFmtId="1" fontId="31" fillId="25" borderId="40" xfId="54" applyNumberFormat="1" applyFont="1" applyFill="1" applyBorder="1" applyAlignment="1">
      <alignment horizontal="center" vertical="center" wrapText="1"/>
    </xf>
    <xf numFmtId="0" fontId="5" fillId="40" borderId="36" xfId="0" applyFont="1" applyFill="1" applyBorder="1" applyAlignment="1">
      <alignment horizontal="center"/>
    </xf>
    <xf numFmtId="1" fontId="39" fillId="25" borderId="13" xfId="54" applyNumberFormat="1" applyFont="1" applyFill="1" applyBorder="1" applyAlignment="1">
      <alignment horizontal="center" vertical="center" wrapText="1"/>
    </xf>
    <xf numFmtId="1" fontId="31" fillId="25" borderId="13" xfId="54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0" fillId="3" borderId="9" xfId="0" applyFill="1" applyBorder="1" applyAlignment="1">
      <alignment horizontal="center" vertical="center"/>
    </xf>
    <xf numFmtId="0" fontId="5" fillId="0" borderId="37" xfId="0" applyFont="1" applyBorder="1" applyAlignment="1">
      <alignment horizontal="center"/>
    </xf>
    <xf numFmtId="177" fontId="24" fillId="25" borderId="9" xfId="54" applyFont="1" applyFill="1" applyBorder="1" applyAlignment="1">
      <alignment horizontal="center" vertical="center" wrapText="1"/>
    </xf>
    <xf numFmtId="177" fontId="24" fillId="24" borderId="16" xfId="54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177" fontId="24" fillId="17" borderId="41" xfId="54" applyFont="1" applyFill="1" applyBorder="1" applyAlignment="1">
      <alignment horizontal="center" vertical="center" wrapText="1"/>
    </xf>
    <xf numFmtId="0" fontId="0" fillId="6" borderId="39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77" fontId="25" fillId="0" borderId="15" xfId="54" applyFont="1" applyBorder="1" applyAlignment="1">
      <alignment horizontal="center" vertical="center" textRotation="90" wrapText="1"/>
    </xf>
    <xf numFmtId="0" fontId="0" fillId="28" borderId="1" xfId="0" applyFill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1" fontId="7" fillId="0" borderId="1" xfId="0" applyNumberFormat="1" applyFont="1" applyBorder="1" applyAlignment="1">
      <alignment wrapText="1"/>
    </xf>
    <xf numFmtId="0" fontId="0" fillId="0" borderId="8" xfId="0" applyBorder="1" applyAlignment="1">
      <alignment horizontal="center" vertical="center" wrapText="1"/>
    </xf>
    <xf numFmtId="0" fontId="11" fillId="7" borderId="39" xfId="0" applyFont="1" applyFill="1" applyBorder="1" applyAlignment="1">
      <alignment horizontal="center" vertical="center" wrapText="1"/>
    </xf>
    <xf numFmtId="179" fontId="7" fillId="0" borderId="1" xfId="1" applyNumberFormat="1" applyFont="1" applyBorder="1"/>
    <xf numFmtId="0" fontId="0" fillId="0" borderId="4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177" fontId="24" fillId="24" borderId="12" xfId="54" applyFont="1" applyFill="1" applyBorder="1" applyAlignment="1">
      <alignment horizontal="center" vertical="center" wrapText="1"/>
    </xf>
    <xf numFmtId="0" fontId="0" fillId="37" borderId="1" xfId="0" applyFill="1" applyBorder="1" applyAlignment="1">
      <alignment horizontal="center" vertical="center"/>
    </xf>
    <xf numFmtId="1" fontId="58" fillId="17" borderId="40" xfId="54" applyNumberFormat="1" applyFont="1" applyFill="1" applyBorder="1" applyAlignment="1">
      <alignment horizontal="center" vertical="center" wrapText="1"/>
    </xf>
    <xf numFmtId="177" fontId="25" fillId="0" borderId="10" xfId="54" applyFont="1" applyBorder="1" applyAlignment="1">
      <alignment horizontal="center" vertical="center" textRotation="90" wrapText="1"/>
    </xf>
    <xf numFmtId="0" fontId="0" fillId="0" borderId="9" xfId="0" applyBorder="1" applyAlignment="1">
      <alignment horizontal="left" vertical="center"/>
    </xf>
    <xf numFmtId="177" fontId="24" fillId="17" borderId="7" xfId="54" applyFont="1" applyFill="1" applyBorder="1" applyAlignment="1">
      <alignment horizontal="center" vertical="center" wrapText="1"/>
    </xf>
    <xf numFmtId="177" fontId="24" fillId="24" borderId="6" xfId="54" applyFont="1" applyFill="1" applyBorder="1" applyAlignment="1">
      <alignment horizontal="center" vertical="center" wrapText="1"/>
    </xf>
    <xf numFmtId="177" fontId="24" fillId="16" borderId="4" xfId="54" applyFont="1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/>
    </xf>
    <xf numFmtId="1" fontId="24" fillId="17" borderId="7" xfId="54" applyNumberFormat="1" applyFont="1" applyFill="1" applyBorder="1" applyAlignment="1">
      <alignment horizontal="center" vertical="center" wrapText="1"/>
    </xf>
    <xf numFmtId="1" fontId="58" fillId="17" borderId="7" xfId="54" applyNumberFormat="1" applyFont="1" applyFill="1" applyBorder="1" applyAlignment="1">
      <alignment horizontal="center" vertical="center" wrapText="1"/>
    </xf>
    <xf numFmtId="1" fontId="24" fillId="17" borderId="6" xfId="54" applyNumberFormat="1" applyFont="1" applyFill="1" applyBorder="1" applyAlignment="1">
      <alignment horizontal="center" vertical="center" wrapText="1"/>
    </xf>
    <xf numFmtId="177" fontId="25" fillId="0" borderId="8" xfId="54" applyFont="1" applyBorder="1" applyAlignment="1">
      <alignment horizontal="center" vertical="center" textRotation="90" wrapText="1"/>
    </xf>
    <xf numFmtId="177" fontId="25" fillId="0" borderId="9" xfId="54" applyFont="1" applyBorder="1" applyAlignment="1">
      <alignment vertical="center" textRotation="90" wrapText="1"/>
    </xf>
    <xf numFmtId="177" fontId="24" fillId="17" borderId="12" xfId="54" applyFont="1" applyFill="1" applyBorder="1" applyAlignment="1">
      <alignment horizontal="center" vertical="center" wrapText="1"/>
    </xf>
    <xf numFmtId="0" fontId="5" fillId="16" borderId="13" xfId="0" applyFont="1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39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77" fontId="25" fillId="0" borderId="35" xfId="54" applyFont="1" applyBorder="1" applyAlignment="1">
      <alignment vertical="center" textRotation="90" wrapText="1"/>
    </xf>
    <xf numFmtId="177" fontId="24" fillId="17" borderId="35" xfId="54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 vertical="center"/>
    </xf>
    <xf numFmtId="177" fontId="24" fillId="17" borderId="36" xfId="54" applyFont="1" applyFill="1" applyBorder="1" applyAlignment="1">
      <alignment horizontal="center" vertical="center" wrapText="1"/>
    </xf>
    <xf numFmtId="0" fontId="0" fillId="41" borderId="1" xfId="0" applyFill="1" applyBorder="1" applyAlignment="1">
      <alignment horizontal="center" vertical="center"/>
    </xf>
    <xf numFmtId="177" fontId="24" fillId="24" borderId="7" xfId="54" applyFont="1" applyFill="1" applyBorder="1" applyAlignment="1">
      <alignment horizontal="center" vertical="center" wrapText="1"/>
    </xf>
    <xf numFmtId="177" fontId="25" fillId="0" borderId="8" xfId="54" applyFont="1" applyBorder="1" applyAlignment="1">
      <alignment vertical="center" textRotation="90" wrapText="1"/>
    </xf>
    <xf numFmtId="0" fontId="0" fillId="7" borderId="10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6" borderId="4" xfId="0" applyFill="1" applyBorder="1" applyAlignment="1">
      <alignment horizontal="center" vertical="center" wrapText="1"/>
    </xf>
    <xf numFmtId="177" fontId="25" fillId="0" borderId="12" xfId="54" applyFont="1" applyBorder="1" applyAlignment="1">
      <alignment vertical="center" textRotation="90" wrapText="1"/>
    </xf>
    <xf numFmtId="0" fontId="0" fillId="0" borderId="4" xfId="0" applyFont="1" applyBorder="1" applyAlignment="1">
      <alignment horizontal="center" vertical="center"/>
    </xf>
    <xf numFmtId="177" fontId="25" fillId="0" borderId="5" xfId="54" applyFont="1" applyBorder="1" applyAlignment="1">
      <alignment horizontal="center" vertical="center" textRotation="90" wrapText="1"/>
    </xf>
    <xf numFmtId="0" fontId="0" fillId="6" borderId="13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16" borderId="13" xfId="0" applyFill="1" applyBorder="1" applyAlignment="1">
      <alignment horizontal="center" vertical="center" wrapText="1"/>
    </xf>
    <xf numFmtId="0" fontId="8" fillId="7" borderId="11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0" fillId="16" borderId="4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 wrapText="1"/>
    </xf>
    <xf numFmtId="0" fontId="0" fillId="6" borderId="40" xfId="0" applyFill="1" applyBorder="1" applyAlignment="1">
      <alignment horizontal="center" vertical="center"/>
    </xf>
    <xf numFmtId="177" fontId="24" fillId="25" borderId="8" xfId="54" applyFont="1" applyFill="1" applyBorder="1" applyAlignment="1">
      <alignment horizontal="center" vertical="center" wrapText="1"/>
    </xf>
    <xf numFmtId="0" fontId="0" fillId="16" borderId="5" xfId="0" applyFill="1" applyBorder="1" applyAlignment="1">
      <alignment horizontal="center" vertical="center" wrapText="1"/>
    </xf>
    <xf numFmtId="0" fontId="0" fillId="16" borderId="11" xfId="0" applyFont="1" applyFill="1" applyBorder="1" applyAlignment="1">
      <alignment horizontal="center" vertical="center"/>
    </xf>
    <xf numFmtId="0" fontId="0" fillId="16" borderId="40" xfId="0" applyFill="1" applyBorder="1" applyAlignment="1">
      <alignment horizontal="center" vertical="center" wrapText="1"/>
    </xf>
    <xf numFmtId="177" fontId="24" fillId="17" borderId="16" xfId="54" applyFont="1" applyFill="1" applyBorder="1" applyAlignment="1">
      <alignment horizontal="center" vertical="center" wrapText="1"/>
    </xf>
    <xf numFmtId="1" fontId="24" fillId="17" borderId="16" xfId="54" applyNumberFormat="1" applyFont="1" applyFill="1" applyBorder="1" applyAlignment="1">
      <alignment horizontal="center" vertical="center" wrapText="1"/>
    </xf>
    <xf numFmtId="1" fontId="58" fillId="17" borderId="16" xfId="54" applyNumberFormat="1" applyFont="1" applyFill="1" applyBorder="1" applyAlignment="1">
      <alignment horizontal="center" vertical="center" wrapText="1"/>
    </xf>
    <xf numFmtId="0" fontId="0" fillId="7" borderId="40" xfId="0" applyFill="1" applyBorder="1" applyAlignment="1">
      <alignment horizontal="center" vertical="center"/>
    </xf>
    <xf numFmtId="0" fontId="0" fillId="16" borderId="21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16" borderId="41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 wrapText="1"/>
    </xf>
    <xf numFmtId="0" fontId="17" fillId="16" borderId="11" xfId="0" applyFont="1" applyFill="1" applyBorder="1" applyAlignment="1">
      <alignment horizontal="center" vertical="center"/>
    </xf>
    <xf numFmtId="0" fontId="0" fillId="16" borderId="0" xfId="0" applyFill="1" applyAlignment="1">
      <alignment horizontal="center" vertical="center" wrapText="1"/>
    </xf>
    <xf numFmtId="1" fontId="58" fillId="17" borderId="38" xfId="54" applyNumberFormat="1" applyFont="1" applyFill="1" applyBorder="1" applyAlignment="1">
      <alignment horizontal="center" vertical="center" wrapText="1"/>
    </xf>
    <xf numFmtId="177" fontId="24" fillId="17" borderId="45" xfId="54" applyFont="1" applyFill="1" applyBorder="1" applyAlignment="1">
      <alignment horizontal="center" vertical="center" wrapText="1"/>
    </xf>
    <xf numFmtId="177" fontId="24" fillId="24" borderId="18" xfId="54" applyFont="1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33" fillId="7" borderId="4" xfId="0" applyFont="1" applyFill="1" applyBorder="1" applyAlignment="1">
      <alignment horizontal="center" vertical="center"/>
    </xf>
    <xf numFmtId="16" fontId="0" fillId="16" borderId="1" xfId="0" applyNumberFormat="1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/>
    </xf>
    <xf numFmtId="0" fontId="0" fillId="2" borderId="9" xfId="0" applyFill="1" applyBorder="1" applyAlignment="1">
      <alignment horizontal="center" vertical="center"/>
    </xf>
    <xf numFmtId="0" fontId="0" fillId="16" borderId="39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43" xfId="0" applyFill="1" applyBorder="1" applyAlignment="1">
      <alignment horizontal="center" vertical="center"/>
    </xf>
    <xf numFmtId="0" fontId="0" fillId="0" borderId="7" xfId="0" applyBorder="1"/>
    <xf numFmtId="0" fontId="0" fillId="16" borderId="35" xfId="0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16" borderId="45" xfId="0" applyFill="1" applyBorder="1" applyAlignment="1">
      <alignment horizontal="center" vertical="center"/>
    </xf>
    <xf numFmtId="0" fontId="0" fillId="16" borderId="0" xfId="0" applyFill="1"/>
    <xf numFmtId="0" fontId="0" fillId="16" borderId="11" xfId="0" applyFill="1" applyBorder="1"/>
    <xf numFmtId="0" fontId="0" fillId="0" borderId="18" xfId="0" applyBorder="1"/>
    <xf numFmtId="0" fontId="61" fillId="42" borderId="0" xfId="0" applyFont="1" applyFill="1" applyAlignment="1">
      <alignment vertical="center"/>
    </xf>
    <xf numFmtId="0" fontId="61" fillId="42" borderId="0" xfId="0" applyFont="1" applyFill="1"/>
    <xf numFmtId="0" fontId="61" fillId="0" borderId="0" xfId="0" applyFont="1"/>
    <xf numFmtId="0" fontId="61" fillId="0" borderId="0" xfId="0" applyFont="1" applyAlignment="1">
      <alignment horizontal="left"/>
    </xf>
    <xf numFmtId="0" fontId="62" fillId="0" borderId="0" xfId="0" applyFont="1"/>
    <xf numFmtId="0" fontId="62" fillId="0" borderId="0" xfId="0" applyFont="1" applyAlignment="1">
      <alignment horizontal="left"/>
    </xf>
    <xf numFmtId="0" fontId="61" fillId="0" borderId="0" xfId="0" applyFont="1" applyAlignment="1">
      <alignment horizontal="center"/>
    </xf>
    <xf numFmtId="184" fontId="61" fillId="0" borderId="0" xfId="0" applyNumberFormat="1" applyFont="1"/>
    <xf numFmtId="0" fontId="63" fillId="42" borderId="13" xfId="0" applyFont="1" applyFill="1" applyBorder="1" applyAlignment="1">
      <alignment horizontal="center" vertical="center"/>
    </xf>
    <xf numFmtId="0" fontId="63" fillId="42" borderId="13" xfId="0" applyFont="1" applyFill="1" applyBorder="1" applyAlignment="1">
      <alignment horizontal="left" vertical="center"/>
    </xf>
    <xf numFmtId="0" fontId="64" fillId="0" borderId="13" xfId="51" applyFont="1" applyFill="1" applyBorder="1" applyAlignment="1">
      <alignment horizontal="center" vertical="center"/>
    </xf>
    <xf numFmtId="0" fontId="64" fillId="0" borderId="13" xfId="51" applyFont="1" applyFill="1" applyBorder="1" applyAlignment="1">
      <alignment horizontal="left" vertical="center"/>
    </xf>
    <xf numFmtId="185" fontId="64" fillId="0" borderId="13" xfId="51" applyNumberFormat="1" applyFont="1" applyFill="1" applyBorder="1" applyAlignment="1">
      <alignment horizontal="left" vertical="center"/>
    </xf>
    <xf numFmtId="184" fontId="63" fillId="42" borderId="13" xfId="0" applyNumberFormat="1" applyFont="1" applyFill="1" applyBorder="1" applyAlignment="1">
      <alignment horizontal="center" vertical="center"/>
    </xf>
    <xf numFmtId="0" fontId="63" fillId="42" borderId="18" xfId="0" applyFont="1" applyFill="1" applyBorder="1" applyAlignment="1">
      <alignment horizontal="center" vertical="center"/>
    </xf>
    <xf numFmtId="0" fontId="63" fillId="42" borderId="0" xfId="0" applyFont="1" applyFill="1" applyAlignment="1">
      <alignment horizontal="center" vertical="center"/>
    </xf>
    <xf numFmtId="177" fontId="63" fillId="43" borderId="13" xfId="0" applyNumberFormat="1" applyFont="1" applyFill="1" applyBorder="1" applyAlignment="1">
      <alignment horizontal="center"/>
    </xf>
    <xf numFmtId="177" fontId="63" fillId="42" borderId="13" xfId="0" applyNumberFormat="1" applyFont="1" applyFill="1" applyBorder="1" applyAlignment="1">
      <alignment horizontal="center"/>
    </xf>
    <xf numFmtId="177" fontId="63" fillId="44" borderId="13" xfId="0" applyNumberFormat="1" applyFont="1" applyFill="1" applyBorder="1" applyAlignment="1">
      <alignment horizontal="left"/>
    </xf>
    <xf numFmtId="0" fontId="63" fillId="0" borderId="13" xfId="0" applyFont="1" applyBorder="1"/>
    <xf numFmtId="184" fontId="63" fillId="0" borderId="13" xfId="0" applyNumberFormat="1" applyFont="1" applyBorder="1" applyAlignment="1">
      <alignment horizontal="center"/>
    </xf>
    <xf numFmtId="0" fontId="63" fillId="0" borderId="0" xfId="0" applyFont="1"/>
    <xf numFmtId="0" fontId="64" fillId="42" borderId="0" xfId="0" applyFont="1" applyFill="1" applyAlignment="1">
      <alignment vertical="center"/>
    </xf>
    <xf numFmtId="0" fontId="64" fillId="0" borderId="0" xfId="0" applyFont="1"/>
    <xf numFmtId="0" fontId="63" fillId="0" borderId="13" xfId="51" applyFont="1" applyFill="1" applyBorder="1" applyAlignment="1">
      <alignment horizontal="left"/>
    </xf>
    <xf numFmtId="0" fontId="64" fillId="0" borderId="13" xfId="50" applyFont="1" applyFill="1" applyBorder="1" applyAlignment="1" applyProtection="1">
      <alignment horizontal="left" vertical="center"/>
    </xf>
    <xf numFmtId="0" fontId="63" fillId="42" borderId="0" xfId="0" applyFont="1" applyFill="1"/>
    <xf numFmtId="177" fontId="63" fillId="42" borderId="13" xfId="0" applyNumberFormat="1" applyFont="1" applyFill="1" applyBorder="1" applyAlignment="1">
      <alignment horizontal="left"/>
    </xf>
    <xf numFmtId="0" fontId="63" fillId="42" borderId="13" xfId="0" applyFont="1" applyFill="1" applyBorder="1"/>
    <xf numFmtId="184" fontId="63" fillId="42" borderId="13" xfId="0" applyNumberFormat="1" applyFont="1" applyFill="1" applyBorder="1" applyAlignment="1">
      <alignment horizontal="center"/>
    </xf>
    <xf numFmtId="0" fontId="64" fillId="42" borderId="0" xfId="0" applyFont="1" applyFill="1"/>
    <xf numFmtId="0" fontId="64" fillId="0" borderId="13" xfId="0" applyFont="1" applyBorder="1" applyAlignment="1">
      <alignment horizontal="left" vertical="center"/>
    </xf>
    <xf numFmtId="185" fontId="63" fillId="0" borderId="13" xfId="51" applyNumberFormat="1" applyFont="1" applyFill="1" applyBorder="1" applyAlignment="1">
      <alignment horizontal="left"/>
    </xf>
    <xf numFmtId="0" fontId="64" fillId="0" borderId="0" xfId="50" applyFont="1" applyFill="1" applyAlignment="1" applyProtection="1">
      <alignment horizontal="left" vertical="center"/>
    </xf>
    <xf numFmtId="0" fontId="64" fillId="0" borderId="0" xfId="0" applyFont="1" applyAlignment="1">
      <alignment horizontal="left" vertical="center"/>
    </xf>
    <xf numFmtId="0" fontId="63" fillId="0" borderId="13" xfId="0" applyFont="1" applyBorder="1" applyAlignment="1">
      <alignment horizontal="left"/>
    </xf>
    <xf numFmtId="186" fontId="63" fillId="0" borderId="13" xfId="51" applyNumberFormat="1" applyFont="1" applyFill="1" applyBorder="1" applyAlignment="1">
      <alignment horizontal="left"/>
    </xf>
    <xf numFmtId="0" fontId="64" fillId="0" borderId="0" xfId="0" applyFont="1" applyAlignment="1">
      <alignment vertical="center"/>
    </xf>
    <xf numFmtId="0" fontId="63" fillId="0" borderId="0" xfId="51" applyFont="1" applyFill="1" applyAlignment="1">
      <alignment horizontal="left"/>
    </xf>
    <xf numFmtId="0" fontId="64" fillId="45" borderId="13" xfId="51" applyFont="1" applyFill="1" applyBorder="1" applyAlignment="1">
      <alignment horizontal="center" vertical="center"/>
    </xf>
    <xf numFmtId="0" fontId="64" fillId="0" borderId="13" xfId="51" applyFont="1" applyBorder="1" applyAlignment="1">
      <alignment horizontal="center" vertical="center"/>
    </xf>
    <xf numFmtId="0" fontId="63" fillId="46" borderId="13" xfId="0" applyFont="1" applyFill="1" applyBorder="1" applyAlignment="1">
      <alignment horizontal="left"/>
    </xf>
    <xf numFmtId="0" fontId="63" fillId="46" borderId="13" xfId="0" applyFont="1" applyFill="1" applyBorder="1" applyAlignment="1">
      <alignment horizontal="center"/>
    </xf>
    <xf numFmtId="0" fontId="63" fillId="46" borderId="13" xfId="51" applyFont="1" applyFill="1" applyBorder="1" applyAlignment="1">
      <alignment horizontal="left"/>
    </xf>
    <xf numFmtId="0" fontId="64" fillId="45" borderId="13" xfId="51" applyFont="1" applyFill="1" applyBorder="1" applyAlignment="1">
      <alignment horizontal="left" vertical="center"/>
    </xf>
    <xf numFmtId="0" fontId="64" fillId="0" borderId="13" xfId="51" applyFont="1" applyBorder="1" applyAlignment="1">
      <alignment horizontal="left" vertical="center"/>
    </xf>
    <xf numFmtId="0" fontId="64" fillId="0" borderId="13" xfId="0" applyFont="1" applyBorder="1" applyAlignment="1">
      <alignment vertical="center"/>
    </xf>
    <xf numFmtId="0" fontId="64" fillId="0" borderId="13" xfId="0" applyFont="1" applyBorder="1" applyAlignment="1">
      <alignment horizontal="left"/>
    </xf>
    <xf numFmtId="0" fontId="63" fillId="0" borderId="13" xfId="51" applyFont="1" applyBorder="1" applyAlignment="1">
      <alignment horizontal="left"/>
    </xf>
    <xf numFmtId="0" fontId="64" fillId="0" borderId="13" xfId="0" applyFont="1" applyBorder="1"/>
    <xf numFmtId="0" fontId="61" fillId="0" borderId="13" xfId="0" applyFont="1" applyBorder="1"/>
    <xf numFmtId="0" fontId="61" fillId="0" borderId="13" xfId="0" applyFont="1" applyBorder="1" applyAlignment="1">
      <alignment horizontal="left"/>
    </xf>
    <xf numFmtId="0" fontId="62" fillId="0" borderId="13" xfId="0" applyFont="1" applyBorder="1"/>
    <xf numFmtId="0" fontId="62" fillId="0" borderId="13" xfId="0" applyFont="1" applyBorder="1" applyAlignment="1">
      <alignment horizontal="left"/>
    </xf>
    <xf numFmtId="0" fontId="64" fillId="0" borderId="13" xfId="0" applyFont="1" applyBorder="1" applyAlignment="1">
      <alignment horizontal="center"/>
    </xf>
    <xf numFmtId="184" fontId="64" fillId="0" borderId="13" xfId="0" applyNumberFormat="1" applyFont="1" applyBorder="1"/>
    <xf numFmtId="0" fontId="61" fillId="0" borderId="13" xfId="0" applyFont="1" applyBorder="1" applyAlignment="1">
      <alignment horizontal="center"/>
    </xf>
    <xf numFmtId="184" fontId="61" fillId="0" borderId="13" xfId="0" applyNumberFormat="1" applyFont="1" applyBorder="1"/>
    <xf numFmtId="0" fontId="65" fillId="15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32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 wrapText="1"/>
    </xf>
    <xf numFmtId="0" fontId="66" fillId="29" borderId="1" xfId="0" applyFont="1" applyFill="1" applyBorder="1" applyAlignment="1">
      <alignment horizontal="center" wrapText="1"/>
    </xf>
    <xf numFmtId="0" fontId="66" fillId="0" borderId="1" xfId="0" applyFont="1" applyBorder="1" applyAlignment="1">
      <alignment horizontal="center" wrapText="1"/>
    </xf>
    <xf numFmtId="0" fontId="66" fillId="29" borderId="1" xfId="0" applyFont="1" applyFill="1" applyBorder="1" applyAlignment="1">
      <alignment horizontal="center"/>
    </xf>
    <xf numFmtId="0" fontId="66" fillId="0" borderId="1" xfId="0" applyFont="1" applyBorder="1" applyAlignment="1">
      <alignment horizontal="center"/>
    </xf>
    <xf numFmtId="0" fontId="32" fillId="7" borderId="1" xfId="0" applyFont="1" applyFill="1" applyBorder="1" applyAlignment="1">
      <alignment horizontal="center"/>
    </xf>
    <xf numFmtId="0" fontId="32" fillId="0" borderId="1" xfId="0" applyFont="1" applyBorder="1" applyAlignment="1">
      <alignment horizontal="center"/>
    </xf>
    <xf numFmtId="16" fontId="32" fillId="0" borderId="1" xfId="0" applyNumberFormat="1" applyFont="1" applyBorder="1" applyAlignment="1">
      <alignment horizontal="center"/>
    </xf>
    <xf numFmtId="58" fontId="32" fillId="0" borderId="1" xfId="0" applyNumberFormat="1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32" fillId="0" borderId="1" xfId="0" applyFont="1" applyBorder="1" applyAlignment="1">
      <alignment horizontal="center" wrapText="1"/>
    </xf>
    <xf numFmtId="0" fontId="67" fillId="6" borderId="1" xfId="0" applyFont="1" applyFill="1" applyBorder="1" applyAlignment="1">
      <alignment horizontal="center"/>
    </xf>
    <xf numFmtId="0" fontId="66" fillId="8" borderId="1" xfId="0" applyFont="1" applyFill="1" applyBorder="1" applyAlignment="1">
      <alignment horizontal="center" wrapText="1"/>
    </xf>
    <xf numFmtId="58" fontId="66" fillId="0" borderId="1" xfId="0" applyNumberFormat="1" applyFont="1" applyBorder="1" applyAlignment="1">
      <alignment horizontal="center"/>
    </xf>
    <xf numFmtId="0" fontId="67" fillId="0" borderId="4" xfId="0" applyFont="1" applyBorder="1" applyAlignment="1">
      <alignment horizontal="center"/>
    </xf>
    <xf numFmtId="0" fontId="66" fillId="8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67" fillId="0" borderId="1" xfId="0" applyFont="1" applyBorder="1" applyAlignment="1">
      <alignment horizontal="center"/>
    </xf>
    <xf numFmtId="58" fontId="67" fillId="0" borderId="1" xfId="0" applyNumberFormat="1" applyFont="1" applyBorder="1" applyAlignment="1">
      <alignment horizontal="center"/>
    </xf>
    <xf numFmtId="0" fontId="65" fillId="15" borderId="0" xfId="0" applyFont="1" applyFill="1" applyAlignment="1">
      <alignment horizontal="center"/>
    </xf>
    <xf numFmtId="0" fontId="32" fillId="8" borderId="1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center"/>
    </xf>
    <xf numFmtId="0" fontId="68" fillId="7" borderId="1" xfId="0" applyFont="1" applyFill="1" applyBorder="1" applyAlignment="1">
      <alignment horizontal="center"/>
    </xf>
    <xf numFmtId="0" fontId="69" fillId="7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36" xfId="0" applyFont="1" applyBorder="1" applyAlignment="1">
      <alignment horizontal="center"/>
    </xf>
    <xf numFmtId="0" fontId="54" fillId="0" borderId="46" xfId="0" applyFont="1" applyBorder="1" applyAlignment="1">
      <alignment horizontal="center"/>
    </xf>
    <xf numFmtId="0" fontId="54" fillId="0" borderId="47" xfId="0" applyFont="1" applyBorder="1" applyAlignment="1">
      <alignment horizontal="center"/>
    </xf>
    <xf numFmtId="0" fontId="54" fillId="32" borderId="48" xfId="0" applyFont="1" applyFill="1" applyBorder="1" applyAlignment="1">
      <alignment horizontal="center"/>
    </xf>
    <xf numFmtId="0" fontId="54" fillId="0" borderId="48" xfId="0" applyFont="1" applyBorder="1" applyAlignment="1">
      <alignment horizontal="center" wrapText="1"/>
    </xf>
    <xf numFmtId="0" fontId="66" fillId="29" borderId="47" xfId="0" applyFont="1" applyFill="1" applyBorder="1" applyAlignment="1">
      <alignment horizontal="center" wrapText="1"/>
    </xf>
    <xf numFmtId="0" fontId="54" fillId="0" borderId="49" xfId="0" applyFont="1" applyBorder="1" applyAlignment="1">
      <alignment horizontal="center"/>
    </xf>
    <xf numFmtId="0" fontId="54" fillId="0" borderId="50" xfId="0" applyFont="1" applyBorder="1" applyAlignment="1">
      <alignment horizontal="center"/>
    </xf>
    <xf numFmtId="0" fontId="54" fillId="32" borderId="51" xfId="0" applyFont="1" applyFill="1" applyBorder="1" applyAlignment="1">
      <alignment horizontal="center"/>
    </xf>
    <xf numFmtId="0" fontId="54" fillId="0" borderId="51" xfId="0" applyFont="1" applyBorder="1" applyAlignment="1">
      <alignment horizontal="center" wrapText="1"/>
    </xf>
    <xf numFmtId="0" fontId="66" fillId="29" borderId="50" xfId="0" applyFont="1" applyFill="1" applyBorder="1" applyAlignment="1">
      <alignment horizontal="center"/>
    </xf>
    <xf numFmtId="0" fontId="32" fillId="0" borderId="5" xfId="0" applyFont="1" applyBorder="1" applyAlignment="1">
      <alignment horizontal="center"/>
    </xf>
    <xf numFmtId="16" fontId="32" fillId="0" borderId="5" xfId="0" applyNumberFormat="1" applyFont="1" applyBorder="1" applyAlignment="1">
      <alignment horizontal="center"/>
    </xf>
    <xf numFmtId="58" fontId="32" fillId="0" borderId="5" xfId="0" applyNumberFormat="1" applyFont="1" applyBorder="1" applyAlignment="1">
      <alignment horizontal="center"/>
    </xf>
    <xf numFmtId="58" fontId="32" fillId="7" borderId="1" xfId="0" applyNumberFormat="1" applyFont="1" applyFill="1" applyBorder="1" applyAlignment="1">
      <alignment horizontal="center"/>
    </xf>
    <xf numFmtId="0" fontId="66" fillId="0" borderId="47" xfId="0" applyFont="1" applyBorder="1" applyAlignment="1">
      <alignment horizontal="center" wrapText="1"/>
    </xf>
    <xf numFmtId="0" fontId="66" fillId="8" borderId="47" xfId="0" applyFont="1" applyFill="1" applyBorder="1" applyAlignment="1">
      <alignment horizontal="center" wrapText="1"/>
    </xf>
    <xf numFmtId="0" fontId="66" fillId="0" borderId="52" xfId="0" applyFont="1" applyBorder="1" applyAlignment="1">
      <alignment horizontal="center"/>
    </xf>
    <xf numFmtId="0" fontId="66" fillId="0" borderId="53" xfId="0" applyFont="1" applyBorder="1" applyAlignment="1">
      <alignment horizontal="center"/>
    </xf>
    <xf numFmtId="0" fontId="66" fillId="0" borderId="54" xfId="0" applyFont="1" applyBorder="1" applyAlignment="1">
      <alignment horizontal="center" wrapText="1"/>
    </xf>
    <xf numFmtId="0" fontId="66" fillId="0" borderId="50" xfId="0" applyFont="1" applyBorder="1" applyAlignment="1">
      <alignment horizontal="center"/>
    </xf>
    <xf numFmtId="0" fontId="66" fillId="8" borderId="50" xfId="0" applyFont="1" applyFill="1" applyBorder="1" applyAlignment="1">
      <alignment horizontal="center"/>
    </xf>
    <xf numFmtId="0" fontId="66" fillId="0" borderId="55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58" fontId="32" fillId="6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7" borderId="1" xfId="0" applyFill="1" applyBorder="1" applyAlignment="1" quotePrefix="1">
      <alignment horizontal="center" vertical="center" wrapText="1"/>
    </xf>
    <xf numFmtId="0" fontId="0" fillId="0" borderId="4" xfId="0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0" fillId="0" borderId="0" xfId="0" applyAlignment="1" quotePrefix="1">
      <alignment horizontal="center" vertical="center"/>
    </xf>
    <xf numFmtId="17" fontId="6" fillId="0" borderId="1" xfId="0" applyNumberFormat="1" applyFont="1" applyBorder="1" applyAlignment="1" quotePrefix="1">
      <alignment horizontal="center"/>
    </xf>
    <xf numFmtId="17" fontId="7" fillId="0" borderId="1" xfId="0" applyNumberFormat="1" applyFont="1" applyBorder="1" applyAlignment="1" quotePrefix="1">
      <alignment horizontal="center"/>
    </xf>
  </cellXfs>
  <cellStyles count="9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Comma 3 2" xfId="49"/>
    <cellStyle name="Hyperlink 2" xfId="50"/>
    <cellStyle name="Hyperlink 2 2" xfId="51"/>
    <cellStyle name="Normal 12" xfId="52"/>
    <cellStyle name="Normal 2" xfId="53"/>
    <cellStyle name="Normal 6" xfId="54"/>
    <cellStyle name="SAPBorder" xfId="55"/>
    <cellStyle name="SAPDataCell" xfId="56"/>
    <cellStyle name="SAPDataRemoved" xfId="57"/>
    <cellStyle name="SAPDataTotalCell" xfId="58"/>
    <cellStyle name="SAPDimensionCell" xfId="59"/>
    <cellStyle name="SAPEditableDataCell" xfId="60"/>
    <cellStyle name="SAPEditableDataTotalCell" xfId="61"/>
    <cellStyle name="SAPEmphasized" xfId="62"/>
    <cellStyle name="SAPEmphasizedEditableDataCell" xfId="63"/>
    <cellStyle name="SAPEmphasizedEditableDataTotalCell" xfId="64"/>
    <cellStyle name="SAPEmphasizedLockedDataCell" xfId="65"/>
    <cellStyle name="SAPEmphasizedLockedDataTotalCell" xfId="66"/>
    <cellStyle name="SAPEmphasizedReadonlyDataCell" xfId="67"/>
    <cellStyle name="SAPEmphasizedReadonlyDataTotalCell" xfId="68"/>
    <cellStyle name="SAPEmphasizedTotal" xfId="69"/>
    <cellStyle name="SAPError" xfId="70"/>
    <cellStyle name="SAPExceptionLevel1" xfId="71"/>
    <cellStyle name="SAPExceptionLevel2" xfId="72"/>
    <cellStyle name="SAPExceptionLevel3" xfId="73"/>
    <cellStyle name="SAPExceptionLevel4" xfId="74"/>
    <cellStyle name="SAPExceptionLevel5" xfId="75"/>
    <cellStyle name="SAPExceptionLevel6" xfId="76"/>
    <cellStyle name="SAPExceptionLevel7" xfId="77"/>
    <cellStyle name="SAPExceptionLevel8" xfId="78"/>
    <cellStyle name="SAPExceptionLevel9" xfId="79"/>
    <cellStyle name="SAPFormula" xfId="80"/>
    <cellStyle name="SAPGroupingFillCell" xfId="81"/>
    <cellStyle name="SAPHierarchyCell0" xfId="82"/>
    <cellStyle name="SAPHierarchyCell1" xfId="83"/>
    <cellStyle name="SAPHierarchyCell2" xfId="84"/>
    <cellStyle name="SAPHierarchyCell3" xfId="85"/>
    <cellStyle name="SAPHierarchyCell4" xfId="86"/>
    <cellStyle name="SAPLockedDataCell" xfId="87"/>
    <cellStyle name="SAPLockedDataTotalCell" xfId="88"/>
    <cellStyle name="SAPMemberCell" xfId="89"/>
    <cellStyle name="SAPMemberTotalCell" xfId="90"/>
    <cellStyle name="SAPMessageText" xfId="91"/>
    <cellStyle name="SAPReadonlyDataCell" xfId="92"/>
    <cellStyle name="SAPReadonlyDataTotalCell" xfId="93"/>
  </cellStyles>
  <dxfs count="70"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family val="2"/>
        <color rgb="FF9C0006"/>
      </font>
      <fill>
        <patternFill patternType="solid">
          <fgColor rgb="FFFFC7CE"/>
          <bgColor rgb="FFFFC7CE"/>
        </patternFill>
      </fill>
    </dxf>
    <dxf>
      <font>
        <family val="2"/>
        <color rgb="FF92D050"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bgColor rgb="FFFFC7CE"/>
        </patternFill>
      </fill>
    </dxf>
    <dxf>
      <numFmt numFmtId="17" formatCode="mmm\-yy"/>
      <alignment horizontal="center" vertical="center"/>
    </dxf>
    <dxf>
      <numFmt numFmtId="1" formatCode="0"/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81" formatCode="0.0"/>
      <alignment horizontal="center" vertical="center" wrapText="1"/>
    </dxf>
    <dxf>
      <alignment horizontal="center" vertical="center" wrapText="1"/>
    </dxf>
    <dxf>
      <numFmt numFmtId="17" formatCode="mmm\-yy"/>
      <alignment horizontal="center" vertical="center"/>
    </dxf>
    <dxf>
      <numFmt numFmtId="1" formatCode="0"/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81" formatCode="0.0"/>
      <alignment horizontal="center" vertical="center" wrapText="1"/>
    </dxf>
    <dxf>
      <alignment horizontal="center" vertical="center" wrapText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numFmt numFmtId="1" formatCode="0"/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</dxfs>
  <tableStyles count="0" defaultTableStyle="TableStyleMedium2" defaultPivotStyle="PivotStyleLight16"/>
  <colors>
    <mruColors>
      <color rgb="0000E668"/>
      <color rgb="000099FF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0" Type="http://schemas.openxmlformats.org/officeDocument/2006/relationships/styles" Target="styles.xml"/><Relationship Id="rId5" Type="http://schemas.openxmlformats.org/officeDocument/2006/relationships/worksheet" Target="worksheets/sheet5.xml"/><Relationship Id="rId49" Type="http://schemas.openxmlformats.org/officeDocument/2006/relationships/sharedStrings" Target="sharedStrings.xml"/><Relationship Id="rId48" Type="http://schemas.openxmlformats.org/officeDocument/2006/relationships/theme" Target="theme/theme1.xml"/><Relationship Id="rId47" Type="http://schemas.openxmlformats.org/officeDocument/2006/relationships/externalLink" Target="externalLinks/externalLink5.xml"/><Relationship Id="rId46" Type="http://schemas.openxmlformats.org/officeDocument/2006/relationships/externalLink" Target="externalLinks/externalLink4.xml"/><Relationship Id="rId45" Type="http://schemas.openxmlformats.org/officeDocument/2006/relationships/externalLink" Target="externalLinks/externalLink3.xml"/><Relationship Id="rId44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.xml"/><Relationship Id="rId42" Type="http://schemas.openxmlformats.org/officeDocument/2006/relationships/pivotCacheDefinition" Target="pivotCache/pivotCacheDefinition1.xml"/><Relationship Id="rId41" Type="http://schemas.openxmlformats.org/officeDocument/2006/relationships/customXml" Target="../customXml/item4.xml"/><Relationship Id="rId4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39" Type="http://schemas.openxmlformats.org/officeDocument/2006/relationships/customXml" Target="../customXml/item2.xml"/><Relationship Id="rId38" Type="http://schemas.openxmlformats.org/officeDocument/2006/relationships/customXml" Target="../customXml/item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sonal\dipen_patel_akzonobel_com\Documents\Powder\Production%20planning\2024\07.July%202024\Daily%20MTO%20M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akzonobel.sharepoint.com\teams\SC00005\T11984\Shared%20Documents\Quality%20Powder\RFT%20DATA\Standard%20Panel%20List-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personal\dipen_patel_akzonobel_com\Documents\Powder\Production%20planning\2024\02.%20Feb%202024\Planning\Production%20Planning\MTS%20Working\2022\03.%20March%202022\MTS%20Workings%20Mar'22_22_03_202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personal\dipen_patel_akzonobel_com\Documents\Powder\Production%20planning\2024\02.%20Feb%202024\Planning\Production%20Planning\MTS%20Working\2022\05.%20May%202022\MTS%20Workings%20May'22_12_05_20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personal\dipen_patel_akzonobel_com\Documents\Powder\Production%20planning\2024\02.%20Feb%202024\Planning\Production%20Planning\MTS%20Working\2022\10.%20October%202022\MTS%20&amp;%20MTO%20Workings%20Oct'22_03_10_20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Sheet4"/>
      <sheetName val="Sheet1"/>
    </sheetNames>
    <sheetDataSet>
      <sheetData sheetId="0" refreshError="1"/>
      <sheetData sheetId="1" refreshError="1"/>
      <sheetData sheetId="2">
        <row r="8">
          <cell r="E8" t="str">
            <v>Mfg Pro</v>
          </cell>
          <cell r="F8" t="str">
            <v>SKU</v>
          </cell>
        </row>
        <row r="9">
          <cell r="E9" t="str">
            <v>EL445N</v>
          </cell>
          <cell r="F9">
            <v>5373150</v>
          </cell>
        </row>
        <row r="10">
          <cell r="E10" t="str">
            <v>EN010N</v>
          </cell>
          <cell r="F10">
            <v>5373254</v>
          </cell>
        </row>
        <row r="11">
          <cell r="E11" t="str">
            <v>EN010N</v>
          </cell>
          <cell r="F11">
            <v>5373254</v>
          </cell>
        </row>
        <row r="12">
          <cell r="E12" t="str">
            <v>EN112N</v>
          </cell>
          <cell r="F12">
            <v>5373256</v>
          </cell>
        </row>
        <row r="13">
          <cell r="E13" t="str">
            <v>EN112N</v>
          </cell>
          <cell r="F13">
            <v>5373256</v>
          </cell>
        </row>
        <row r="14">
          <cell r="E14" t="str">
            <v>EN340N</v>
          </cell>
          <cell r="F14">
            <v>5373275</v>
          </cell>
        </row>
        <row r="15">
          <cell r="E15" t="str">
            <v>EN383N</v>
          </cell>
          <cell r="F15">
            <v>5373277</v>
          </cell>
        </row>
        <row r="16">
          <cell r="E16" t="str">
            <v>EPB32N</v>
          </cell>
          <cell r="F16">
            <v>5373507</v>
          </cell>
        </row>
        <row r="17">
          <cell r="E17" t="str">
            <v>JA014N</v>
          </cell>
          <cell r="F17">
            <v>5374548</v>
          </cell>
        </row>
        <row r="18">
          <cell r="E18" t="str">
            <v>JA014N</v>
          </cell>
          <cell r="F18">
            <v>5374548</v>
          </cell>
        </row>
        <row r="19">
          <cell r="E19" t="str">
            <v>JN024N</v>
          </cell>
          <cell r="F19">
            <v>5374672</v>
          </cell>
        </row>
        <row r="20">
          <cell r="E20" t="str">
            <v>JN107N</v>
          </cell>
          <cell r="F20">
            <v>5374678</v>
          </cell>
        </row>
        <row r="21">
          <cell r="E21" t="str">
            <v>JN107N</v>
          </cell>
          <cell r="F21">
            <v>5374678</v>
          </cell>
        </row>
        <row r="22">
          <cell r="E22" t="str">
            <v>JN195N</v>
          </cell>
          <cell r="F22">
            <v>5374683</v>
          </cell>
        </row>
        <row r="23">
          <cell r="E23" t="str">
            <v>MW317N</v>
          </cell>
          <cell r="F23">
            <v>5375458</v>
          </cell>
        </row>
        <row r="24">
          <cell r="E24" t="str">
            <v>PN200N</v>
          </cell>
          <cell r="F24">
            <v>5376088</v>
          </cell>
        </row>
        <row r="25">
          <cell r="E25" t="str">
            <v>SC17AN</v>
          </cell>
          <cell r="F25">
            <v>5376442</v>
          </cell>
        </row>
        <row r="26">
          <cell r="E26" t="str">
            <v>SC17AN</v>
          </cell>
          <cell r="F26">
            <v>5376442</v>
          </cell>
        </row>
        <row r="27">
          <cell r="E27" t="str">
            <v>SC18AN</v>
          </cell>
          <cell r="F27">
            <v>5376444</v>
          </cell>
        </row>
        <row r="28">
          <cell r="E28" t="str">
            <v>SC18AN</v>
          </cell>
          <cell r="F28">
            <v>5376444</v>
          </cell>
        </row>
        <row r="29">
          <cell r="E29" t="str">
            <v>SC19AN</v>
          </cell>
          <cell r="F29">
            <v>5376447</v>
          </cell>
        </row>
        <row r="30">
          <cell r="E30" t="str">
            <v>SC19AN</v>
          </cell>
          <cell r="F30">
            <v>5376447</v>
          </cell>
        </row>
        <row r="31">
          <cell r="E31" t="str">
            <v>SN25AN</v>
          </cell>
          <cell r="F31">
            <v>5376544</v>
          </cell>
        </row>
        <row r="32">
          <cell r="E32" t="str">
            <v>SN25AN</v>
          </cell>
          <cell r="F32">
            <v>5376544</v>
          </cell>
        </row>
        <row r="33">
          <cell r="E33" t="str">
            <v>SP294N</v>
          </cell>
          <cell r="F33">
            <v>5376609</v>
          </cell>
        </row>
        <row r="34">
          <cell r="E34" t="str">
            <v>SP338N</v>
          </cell>
          <cell r="F34">
            <v>5376625</v>
          </cell>
        </row>
        <row r="35">
          <cell r="E35" t="str">
            <v>SW10AN</v>
          </cell>
          <cell r="F35">
            <v>5376688</v>
          </cell>
        </row>
        <row r="36">
          <cell r="E36" t="str">
            <v>SW17AN</v>
          </cell>
          <cell r="F36">
            <v>5376694</v>
          </cell>
        </row>
        <row r="37">
          <cell r="E37" t="str">
            <v>JP453N</v>
          </cell>
          <cell r="F37">
            <v>5390313</v>
          </cell>
        </row>
        <row r="38">
          <cell r="E38" t="str">
            <v>EC320N</v>
          </cell>
          <cell r="F38">
            <v>5540697</v>
          </cell>
        </row>
        <row r="39">
          <cell r="E39" t="str">
            <v>EP904N</v>
          </cell>
          <cell r="F39">
            <v>5766380</v>
          </cell>
        </row>
        <row r="40">
          <cell r="E40" t="str">
            <v>EP904N</v>
          </cell>
          <cell r="F40">
            <v>5766380</v>
          </cell>
        </row>
        <row r="41">
          <cell r="E41" t="str">
            <v>E2202V</v>
          </cell>
          <cell r="F41">
            <v>5304105</v>
          </cell>
        </row>
        <row r="42">
          <cell r="E42" t="str">
            <v>Y2228V</v>
          </cell>
          <cell r="F42">
            <v>5311198</v>
          </cell>
        </row>
        <row r="43">
          <cell r="E43" t="str">
            <v>YL316F</v>
          </cell>
          <cell r="F43">
            <v>5311584</v>
          </cell>
        </row>
        <row r="44">
          <cell r="E44" t="str">
            <v>AN400Q</v>
          </cell>
          <cell r="F44">
            <v>5370190</v>
          </cell>
        </row>
        <row r="45">
          <cell r="E45" t="str">
            <v>AG111Q</v>
          </cell>
          <cell r="F45">
            <v>5370195</v>
          </cell>
        </row>
        <row r="46">
          <cell r="E46" t="str">
            <v>HKE17Q</v>
          </cell>
          <cell r="F46">
            <v>5370196</v>
          </cell>
        </row>
        <row r="47">
          <cell r="E47" t="str">
            <v>AL145Q</v>
          </cell>
          <cell r="F47">
            <v>5370197</v>
          </cell>
        </row>
        <row r="48">
          <cell r="E48" t="str">
            <v>1P-001</v>
          </cell>
          <cell r="F48">
            <v>5370212</v>
          </cell>
        </row>
        <row r="49">
          <cell r="E49" t="str">
            <v>JN204Q</v>
          </cell>
          <cell r="F49">
            <v>5370437</v>
          </cell>
        </row>
        <row r="50">
          <cell r="E50" t="str">
            <v>4JC01Q</v>
          </cell>
          <cell r="F50">
            <v>5371239</v>
          </cell>
        </row>
        <row r="51">
          <cell r="E51" t="str">
            <v>4LC11Q</v>
          </cell>
          <cell r="F51">
            <v>5371240</v>
          </cell>
        </row>
        <row r="52">
          <cell r="E52" t="str">
            <v>7P-020</v>
          </cell>
          <cell r="F52">
            <v>5371445</v>
          </cell>
        </row>
        <row r="53">
          <cell r="E53" t="str">
            <v>10-801</v>
          </cell>
          <cell r="F53">
            <v>5371447</v>
          </cell>
        </row>
        <row r="54">
          <cell r="E54" t="str">
            <v>AC001N</v>
          </cell>
          <cell r="F54">
            <v>5372292</v>
          </cell>
        </row>
        <row r="55">
          <cell r="E55" t="str">
            <v>AC173N</v>
          </cell>
          <cell r="F55">
            <v>5372293</v>
          </cell>
        </row>
        <row r="56">
          <cell r="E56" t="str">
            <v>AG001N </v>
          </cell>
          <cell r="F56">
            <v>5372304</v>
          </cell>
        </row>
        <row r="57">
          <cell r="E57" t="str">
            <v>HGD45Q</v>
          </cell>
          <cell r="F57">
            <v>5372305</v>
          </cell>
        </row>
        <row r="58">
          <cell r="E58" t="str">
            <v>AJ063N</v>
          </cell>
          <cell r="F58">
            <v>5372308</v>
          </cell>
        </row>
        <row r="59">
          <cell r="E59" t="str">
            <v>AJ095N</v>
          </cell>
          <cell r="F59">
            <v>5372309</v>
          </cell>
        </row>
        <row r="60">
          <cell r="E60" t="str">
            <v>AJ096N</v>
          </cell>
          <cell r="F60">
            <v>5372310</v>
          </cell>
        </row>
        <row r="61">
          <cell r="E61" t="str">
            <v>AK087N</v>
          </cell>
          <cell r="F61">
            <v>5372312</v>
          </cell>
        </row>
        <row r="62">
          <cell r="E62" t="str">
            <v>AL100N</v>
          </cell>
          <cell r="F62">
            <v>5372315</v>
          </cell>
        </row>
        <row r="63">
          <cell r="E63" t="str">
            <v>AL101N</v>
          </cell>
          <cell r="F63">
            <v>5372316</v>
          </cell>
        </row>
        <row r="64">
          <cell r="E64" t="str">
            <v>AL117N</v>
          </cell>
          <cell r="F64">
            <v>5372317</v>
          </cell>
        </row>
        <row r="65">
          <cell r="E65" t="str">
            <v>AL166N</v>
          </cell>
          <cell r="F65">
            <v>5372318</v>
          </cell>
        </row>
        <row r="66">
          <cell r="E66" t="str">
            <v>ALZ55N</v>
          </cell>
          <cell r="F66">
            <v>5372319</v>
          </cell>
        </row>
        <row r="67">
          <cell r="E67" t="str">
            <v>ALZ66N</v>
          </cell>
          <cell r="F67">
            <v>5372320</v>
          </cell>
        </row>
        <row r="68">
          <cell r="E68" t="str">
            <v>ALZ90F</v>
          </cell>
          <cell r="F68">
            <v>5372321</v>
          </cell>
        </row>
        <row r="69">
          <cell r="E69" t="str">
            <v>AN002D</v>
          </cell>
          <cell r="F69">
            <v>5372322</v>
          </cell>
        </row>
        <row r="70">
          <cell r="E70" t="str">
            <v>AN002N</v>
          </cell>
          <cell r="F70">
            <v>5372323</v>
          </cell>
        </row>
        <row r="71">
          <cell r="E71" t="str">
            <v>AN003N</v>
          </cell>
          <cell r="F71">
            <v>5372324</v>
          </cell>
        </row>
        <row r="72">
          <cell r="E72" t="str">
            <v>AN006Z</v>
          </cell>
          <cell r="F72">
            <v>5372325</v>
          </cell>
        </row>
        <row r="73">
          <cell r="E73" t="str">
            <v>AN009N</v>
          </cell>
          <cell r="F73">
            <v>5372326</v>
          </cell>
        </row>
        <row r="74">
          <cell r="E74" t="str">
            <v>AN016N</v>
          </cell>
          <cell r="F74">
            <v>5372327</v>
          </cell>
        </row>
        <row r="75">
          <cell r="E75" t="str">
            <v>AN100N</v>
          </cell>
          <cell r="F75">
            <v>5372329</v>
          </cell>
        </row>
        <row r="76">
          <cell r="E76" t="str">
            <v>AN200N</v>
          </cell>
          <cell r="F76">
            <v>5372332</v>
          </cell>
        </row>
        <row r="77">
          <cell r="E77" t="str">
            <v>APA56N</v>
          </cell>
          <cell r="F77">
            <v>5372334</v>
          </cell>
        </row>
        <row r="78">
          <cell r="E78" t="str">
            <v>BN001B</v>
          </cell>
          <cell r="F78">
            <v>5372415</v>
          </cell>
        </row>
        <row r="79">
          <cell r="E79" t="str">
            <v>CZ003Q</v>
          </cell>
          <cell r="F79">
            <v>5372558</v>
          </cell>
        </row>
        <row r="80">
          <cell r="E80" t="str">
            <v>E2201N</v>
          </cell>
          <cell r="F80">
            <v>5372589</v>
          </cell>
        </row>
        <row r="81">
          <cell r="E81" t="str">
            <v>E2202N</v>
          </cell>
          <cell r="F81">
            <v>5372590</v>
          </cell>
        </row>
        <row r="82">
          <cell r="E82" t="str">
            <v>EA019N</v>
          </cell>
          <cell r="F82">
            <v>5372592</v>
          </cell>
        </row>
        <row r="83">
          <cell r="E83" t="str">
            <v>EA100N</v>
          </cell>
          <cell r="F83">
            <v>5372595</v>
          </cell>
        </row>
        <row r="84">
          <cell r="E84" t="str">
            <v>EA220N</v>
          </cell>
          <cell r="F84">
            <v>5372596</v>
          </cell>
        </row>
        <row r="85">
          <cell r="E85" t="str">
            <v>EA462N</v>
          </cell>
          <cell r="F85">
            <v>5372597</v>
          </cell>
        </row>
        <row r="86">
          <cell r="E86" t="str">
            <v>EB577N</v>
          </cell>
          <cell r="F86">
            <v>5372672</v>
          </cell>
        </row>
        <row r="87">
          <cell r="E87" t="str">
            <v>EC001N</v>
          </cell>
          <cell r="F87">
            <v>5372729</v>
          </cell>
        </row>
        <row r="88">
          <cell r="E88" t="str">
            <v>EC002N</v>
          </cell>
          <cell r="F88">
            <v>5372730</v>
          </cell>
        </row>
        <row r="89">
          <cell r="E89" t="str">
            <v>EC004N</v>
          </cell>
          <cell r="F89">
            <v>5372731</v>
          </cell>
        </row>
        <row r="90">
          <cell r="E90" t="str">
            <v>EC008N</v>
          </cell>
          <cell r="F90">
            <v>5372733</v>
          </cell>
        </row>
        <row r="91">
          <cell r="E91" t="str">
            <v>EC010N</v>
          </cell>
          <cell r="F91">
            <v>5372734</v>
          </cell>
        </row>
        <row r="92">
          <cell r="E92" t="str">
            <v>EC012N</v>
          </cell>
          <cell r="F92">
            <v>5372735</v>
          </cell>
        </row>
        <row r="93">
          <cell r="E93" t="str">
            <v>EC013N</v>
          </cell>
          <cell r="F93">
            <v>5372736</v>
          </cell>
        </row>
        <row r="94">
          <cell r="E94" t="str">
            <v>EC03EN</v>
          </cell>
          <cell r="F94">
            <v>5372743</v>
          </cell>
        </row>
        <row r="95">
          <cell r="E95" t="str">
            <v>EC07EN</v>
          </cell>
          <cell r="F95">
            <v>5372744</v>
          </cell>
        </row>
        <row r="96">
          <cell r="E96" t="str">
            <v>EC112N</v>
          </cell>
          <cell r="F96">
            <v>5372749</v>
          </cell>
        </row>
        <row r="97">
          <cell r="E97" t="str">
            <v>EC150N</v>
          </cell>
          <cell r="F97">
            <v>5372750</v>
          </cell>
        </row>
        <row r="98">
          <cell r="E98" t="str">
            <v>EC151N</v>
          </cell>
          <cell r="F98">
            <v>5372751</v>
          </cell>
        </row>
        <row r="99">
          <cell r="E99" t="str">
            <v>EC203N</v>
          </cell>
          <cell r="F99">
            <v>5372752</v>
          </cell>
        </row>
        <row r="100">
          <cell r="E100" t="str">
            <v>EC204N</v>
          </cell>
          <cell r="F100">
            <v>5372753</v>
          </cell>
        </row>
        <row r="101">
          <cell r="E101" t="str">
            <v>EC209N</v>
          </cell>
          <cell r="F101">
            <v>5372756</v>
          </cell>
        </row>
        <row r="102">
          <cell r="E102" t="str">
            <v>EC210N</v>
          </cell>
          <cell r="F102">
            <v>5372757</v>
          </cell>
        </row>
        <row r="103">
          <cell r="E103" t="str">
            <v>EC211N</v>
          </cell>
          <cell r="F103">
            <v>5372758</v>
          </cell>
        </row>
        <row r="104">
          <cell r="E104" t="str">
            <v>EC214N</v>
          </cell>
          <cell r="F104">
            <v>5372759</v>
          </cell>
        </row>
        <row r="105">
          <cell r="E105" t="str">
            <v>EC218N</v>
          </cell>
          <cell r="F105">
            <v>5372760</v>
          </cell>
        </row>
        <row r="106">
          <cell r="E106" t="str">
            <v>EC21EN</v>
          </cell>
          <cell r="F106">
            <v>5372761</v>
          </cell>
        </row>
        <row r="107">
          <cell r="E107" t="str">
            <v>EC221N</v>
          </cell>
          <cell r="F107">
            <v>5372762</v>
          </cell>
        </row>
        <row r="108">
          <cell r="E108" t="str">
            <v>EC223N</v>
          </cell>
          <cell r="F108">
            <v>5372764</v>
          </cell>
        </row>
        <row r="109">
          <cell r="E109" t="str">
            <v>EC228N</v>
          </cell>
          <cell r="F109">
            <v>5372766</v>
          </cell>
        </row>
        <row r="110">
          <cell r="E110" t="str">
            <v>EC28DN</v>
          </cell>
          <cell r="F110">
            <v>5372770</v>
          </cell>
        </row>
        <row r="111">
          <cell r="E111" t="str">
            <v>EC29DN</v>
          </cell>
          <cell r="F111">
            <v>5372771</v>
          </cell>
        </row>
        <row r="112">
          <cell r="E112" t="str">
            <v>EC301N</v>
          </cell>
          <cell r="F112">
            <v>5372772</v>
          </cell>
        </row>
        <row r="113">
          <cell r="E113" t="str">
            <v>EC304N</v>
          </cell>
          <cell r="F113">
            <v>5372773</v>
          </cell>
        </row>
        <row r="114">
          <cell r="E114" t="str">
            <v>EC305N</v>
          </cell>
          <cell r="F114">
            <v>5372774</v>
          </cell>
        </row>
        <row r="115">
          <cell r="E115" t="str">
            <v>EC315N</v>
          </cell>
          <cell r="F115">
            <v>5372776</v>
          </cell>
        </row>
        <row r="116">
          <cell r="E116" t="str">
            <v>EC334N</v>
          </cell>
          <cell r="F116">
            <v>5372777</v>
          </cell>
        </row>
        <row r="117">
          <cell r="E117" t="str">
            <v>EC336N</v>
          </cell>
          <cell r="F117">
            <v>5372778</v>
          </cell>
        </row>
        <row r="118">
          <cell r="E118" t="str">
            <v>EC360N</v>
          </cell>
          <cell r="F118">
            <v>5372779</v>
          </cell>
        </row>
        <row r="119">
          <cell r="E119" t="str">
            <v>EC403N</v>
          </cell>
          <cell r="F119">
            <v>5372780</v>
          </cell>
        </row>
        <row r="120">
          <cell r="E120" t="str">
            <v>EC404N</v>
          </cell>
          <cell r="F120">
            <v>5372781</v>
          </cell>
        </row>
        <row r="121">
          <cell r="E121" t="str">
            <v>EC446N</v>
          </cell>
          <cell r="F121">
            <v>5372782</v>
          </cell>
        </row>
        <row r="122">
          <cell r="E122" t="str">
            <v>EC451N</v>
          </cell>
          <cell r="F122">
            <v>5372783</v>
          </cell>
        </row>
        <row r="123">
          <cell r="E123" t="str">
            <v>EC475N</v>
          </cell>
          <cell r="F123">
            <v>5372784</v>
          </cell>
        </row>
        <row r="124">
          <cell r="E124" t="str">
            <v>EC557N</v>
          </cell>
          <cell r="F124">
            <v>5372786</v>
          </cell>
        </row>
        <row r="125">
          <cell r="E125" t="str">
            <v>EC558N</v>
          </cell>
          <cell r="F125">
            <v>5372787</v>
          </cell>
        </row>
        <row r="126">
          <cell r="E126" t="str">
            <v>ECA52N</v>
          </cell>
          <cell r="F126">
            <v>5372801</v>
          </cell>
        </row>
        <row r="127">
          <cell r="E127" t="str">
            <v>ECA56N</v>
          </cell>
          <cell r="F127">
            <v>5372802</v>
          </cell>
        </row>
        <row r="128">
          <cell r="E128" t="str">
            <v>ECA99N</v>
          </cell>
          <cell r="F128">
            <v>5372808</v>
          </cell>
        </row>
        <row r="129">
          <cell r="E129" t="str">
            <v>ECB05N</v>
          </cell>
          <cell r="F129">
            <v>5372813</v>
          </cell>
        </row>
        <row r="130">
          <cell r="E130" t="str">
            <v>ECB95N</v>
          </cell>
          <cell r="F130">
            <v>5372825</v>
          </cell>
        </row>
        <row r="131">
          <cell r="E131" t="str">
            <v>ED001N</v>
          </cell>
          <cell r="F131">
            <v>5372877</v>
          </cell>
        </row>
        <row r="132">
          <cell r="E132" t="str">
            <v>ED030N</v>
          </cell>
          <cell r="F132">
            <v>5372882</v>
          </cell>
        </row>
        <row r="133">
          <cell r="E133" t="str">
            <v>ED040N</v>
          </cell>
          <cell r="F133">
            <v>5372884</v>
          </cell>
        </row>
        <row r="134">
          <cell r="E134" t="str">
            <v>ED05AN</v>
          </cell>
          <cell r="F134">
            <v>5372886</v>
          </cell>
        </row>
        <row r="135">
          <cell r="E135" t="str">
            <v>ED063N</v>
          </cell>
          <cell r="F135">
            <v>5372887</v>
          </cell>
        </row>
        <row r="136">
          <cell r="E136" t="str">
            <v>ED064N</v>
          </cell>
          <cell r="F136">
            <v>5372888</v>
          </cell>
        </row>
        <row r="137">
          <cell r="E137" t="str">
            <v>ED256N</v>
          </cell>
          <cell r="F137">
            <v>5372896</v>
          </cell>
        </row>
        <row r="138">
          <cell r="E138" t="str">
            <v>ED275N</v>
          </cell>
          <cell r="F138">
            <v>5372898</v>
          </cell>
        </row>
        <row r="139">
          <cell r="E139" t="str">
            <v>ED445N</v>
          </cell>
          <cell r="F139">
            <v>5372900</v>
          </cell>
        </row>
        <row r="140">
          <cell r="E140" t="str">
            <v>ED458N</v>
          </cell>
          <cell r="F140">
            <v>5372901</v>
          </cell>
        </row>
        <row r="141">
          <cell r="E141" t="str">
            <v>EDA35N</v>
          </cell>
          <cell r="F141">
            <v>5372902</v>
          </cell>
        </row>
        <row r="142">
          <cell r="E142" t="str">
            <v>EE158N</v>
          </cell>
          <cell r="F142">
            <v>5372907</v>
          </cell>
        </row>
        <row r="143">
          <cell r="E143" t="str">
            <v>EE200N</v>
          </cell>
          <cell r="F143">
            <v>5372908</v>
          </cell>
        </row>
        <row r="144">
          <cell r="E144" t="str">
            <v>EF300N</v>
          </cell>
          <cell r="F144">
            <v>5372911</v>
          </cell>
        </row>
        <row r="145">
          <cell r="E145" t="str">
            <v>EF430N</v>
          </cell>
          <cell r="F145">
            <v>5372913</v>
          </cell>
        </row>
        <row r="146">
          <cell r="E146" t="str">
            <v>EG043N</v>
          </cell>
          <cell r="F146">
            <v>5372921</v>
          </cell>
        </row>
        <row r="147">
          <cell r="E147" t="str">
            <v>EG102N</v>
          </cell>
          <cell r="F147">
            <v>5372926</v>
          </cell>
        </row>
        <row r="148">
          <cell r="E148" t="str">
            <v>EG119Z</v>
          </cell>
          <cell r="F148">
            <v>5372928</v>
          </cell>
        </row>
        <row r="149">
          <cell r="E149" t="str">
            <v>EG200N</v>
          </cell>
          <cell r="F149">
            <v>5372929</v>
          </cell>
        </row>
        <row r="150">
          <cell r="E150" t="str">
            <v>EG201N</v>
          </cell>
          <cell r="F150">
            <v>5372930</v>
          </cell>
        </row>
        <row r="151">
          <cell r="E151" t="str">
            <v>EG202N</v>
          </cell>
          <cell r="F151">
            <v>5372931</v>
          </cell>
        </row>
        <row r="152">
          <cell r="E152" t="str">
            <v>EG220N</v>
          </cell>
          <cell r="F152">
            <v>5372932</v>
          </cell>
        </row>
        <row r="153">
          <cell r="E153" t="str">
            <v>EG300N</v>
          </cell>
          <cell r="F153">
            <v>5372933</v>
          </cell>
        </row>
        <row r="154">
          <cell r="E154" t="str">
            <v>EG301N</v>
          </cell>
          <cell r="F154">
            <v>5372934</v>
          </cell>
        </row>
        <row r="155">
          <cell r="E155" t="str">
            <v>EG387N</v>
          </cell>
          <cell r="F155">
            <v>5372937</v>
          </cell>
        </row>
        <row r="156">
          <cell r="E156" t="str">
            <v>EG400N</v>
          </cell>
          <cell r="F156">
            <v>5372938</v>
          </cell>
        </row>
        <row r="157">
          <cell r="E157" t="str">
            <v>EG407N</v>
          </cell>
          <cell r="F157">
            <v>5372941</v>
          </cell>
        </row>
        <row r="158">
          <cell r="E158" t="str">
            <v>EG45AN</v>
          </cell>
          <cell r="F158">
            <v>5372942</v>
          </cell>
        </row>
        <row r="159">
          <cell r="E159" t="str">
            <v>EH400N</v>
          </cell>
          <cell r="F159">
            <v>5373096</v>
          </cell>
        </row>
        <row r="160">
          <cell r="E160" t="str">
            <v>EI125N</v>
          </cell>
          <cell r="F160">
            <v>5373097</v>
          </cell>
        </row>
        <row r="161">
          <cell r="E161" t="str">
            <v>EI140N</v>
          </cell>
          <cell r="F161">
            <v>5373098</v>
          </cell>
        </row>
        <row r="162">
          <cell r="E162" t="str">
            <v>EI355N</v>
          </cell>
          <cell r="F162">
            <v>5373100</v>
          </cell>
        </row>
        <row r="163">
          <cell r="E163" t="str">
            <v>EJ102N</v>
          </cell>
          <cell r="F163">
            <v>5373103</v>
          </cell>
        </row>
        <row r="164">
          <cell r="E164" t="str">
            <v>EK100N</v>
          </cell>
          <cell r="F164">
            <v>5373110</v>
          </cell>
        </row>
        <row r="165">
          <cell r="E165" t="str">
            <v>EK103N</v>
          </cell>
          <cell r="F165">
            <v>5373112</v>
          </cell>
        </row>
        <row r="166">
          <cell r="E166" t="str">
            <v>EK325N</v>
          </cell>
          <cell r="F166">
            <v>5373116</v>
          </cell>
        </row>
        <row r="167">
          <cell r="E167" t="str">
            <v>EK42AN</v>
          </cell>
          <cell r="F167">
            <v>5373117</v>
          </cell>
        </row>
        <row r="168">
          <cell r="E168" t="str">
            <v>EKA35N</v>
          </cell>
          <cell r="F168">
            <v>5373118</v>
          </cell>
        </row>
        <row r="169">
          <cell r="E169" t="str">
            <v>EL003N</v>
          </cell>
          <cell r="F169">
            <v>5373124</v>
          </cell>
        </row>
        <row r="170">
          <cell r="E170" t="str">
            <v>EL010N</v>
          </cell>
          <cell r="F170">
            <v>5373125</v>
          </cell>
        </row>
        <row r="171">
          <cell r="E171" t="str">
            <v>EL0374</v>
          </cell>
          <cell r="F171">
            <v>5373128</v>
          </cell>
        </row>
        <row r="172">
          <cell r="E172" t="str">
            <v>EL049N</v>
          </cell>
          <cell r="F172">
            <v>5373129</v>
          </cell>
        </row>
        <row r="173">
          <cell r="E173" t="str">
            <v>EL103N</v>
          </cell>
          <cell r="F173">
            <v>5373130</v>
          </cell>
        </row>
        <row r="174">
          <cell r="E174" t="str">
            <v>EL104N</v>
          </cell>
          <cell r="F174">
            <v>5373131</v>
          </cell>
        </row>
        <row r="175">
          <cell r="E175" t="str">
            <v>EL140N</v>
          </cell>
          <cell r="F175">
            <v>5373132</v>
          </cell>
        </row>
        <row r="176">
          <cell r="E176" t="str">
            <v>EL188N</v>
          </cell>
          <cell r="F176">
            <v>5373133</v>
          </cell>
        </row>
        <row r="177">
          <cell r="E177" t="str">
            <v>EL200N</v>
          </cell>
          <cell r="F177">
            <v>5373134</v>
          </cell>
        </row>
        <row r="178">
          <cell r="E178" t="str">
            <v>EL400N</v>
          </cell>
          <cell r="F178">
            <v>5373135</v>
          </cell>
        </row>
        <row r="179">
          <cell r="E179" t="str">
            <v>EL403N</v>
          </cell>
          <cell r="F179">
            <v>5373136</v>
          </cell>
        </row>
        <row r="180">
          <cell r="E180" t="str">
            <v>EL404N</v>
          </cell>
          <cell r="F180">
            <v>5373137</v>
          </cell>
        </row>
        <row r="181">
          <cell r="E181" t="str">
            <v>EL411N</v>
          </cell>
          <cell r="F181">
            <v>5373139</v>
          </cell>
        </row>
        <row r="182">
          <cell r="E182" t="str">
            <v>EL413N</v>
          </cell>
          <cell r="F182">
            <v>5373140</v>
          </cell>
        </row>
        <row r="183">
          <cell r="E183" t="str">
            <v>EL414N</v>
          </cell>
          <cell r="F183">
            <v>5373141</v>
          </cell>
        </row>
        <row r="184">
          <cell r="E184" t="str">
            <v>EL416N</v>
          </cell>
          <cell r="F184">
            <v>5373142</v>
          </cell>
        </row>
        <row r="185">
          <cell r="E185" t="str">
            <v>EL428N</v>
          </cell>
          <cell r="F185">
            <v>5373145</v>
          </cell>
        </row>
        <row r="186">
          <cell r="E186" t="str">
            <v>EL429N </v>
          </cell>
          <cell r="F186">
            <v>5373146</v>
          </cell>
        </row>
        <row r="187">
          <cell r="E187" t="str">
            <v>EL433N</v>
          </cell>
          <cell r="F187">
            <v>5373147</v>
          </cell>
        </row>
        <row r="188">
          <cell r="E188" t="str">
            <v>EL440N</v>
          </cell>
          <cell r="F188">
            <v>5373148</v>
          </cell>
        </row>
        <row r="189">
          <cell r="E189" t="str">
            <v>EL442N</v>
          </cell>
          <cell r="F189">
            <v>5373149</v>
          </cell>
        </row>
        <row r="190">
          <cell r="E190" t="str">
            <v>EL532N</v>
          </cell>
          <cell r="F190">
            <v>5373151</v>
          </cell>
        </row>
        <row r="191">
          <cell r="E191" t="str">
            <v>ELB35N</v>
          </cell>
          <cell r="F191">
            <v>5373152</v>
          </cell>
        </row>
        <row r="192">
          <cell r="E192" t="str">
            <v>ELB37N</v>
          </cell>
          <cell r="F192">
            <v>5373153</v>
          </cell>
        </row>
        <row r="193">
          <cell r="E193" t="str">
            <v>EM019N</v>
          </cell>
          <cell r="F193">
            <v>5373155</v>
          </cell>
        </row>
        <row r="194">
          <cell r="E194" t="str">
            <v>EM02BN</v>
          </cell>
          <cell r="F194">
            <v>5373156</v>
          </cell>
        </row>
        <row r="195">
          <cell r="E195" t="str">
            <v>EM078N</v>
          </cell>
          <cell r="F195">
            <v>5373157</v>
          </cell>
        </row>
        <row r="196">
          <cell r="E196" t="str">
            <v>EM100N</v>
          </cell>
          <cell r="F196">
            <v>5373158</v>
          </cell>
        </row>
        <row r="197">
          <cell r="E197" t="str">
            <v>EM147N</v>
          </cell>
          <cell r="F197">
            <v>5373159</v>
          </cell>
        </row>
        <row r="198">
          <cell r="E198" t="str">
            <v>EM403N</v>
          </cell>
          <cell r="F198">
            <v>5373161</v>
          </cell>
        </row>
        <row r="199">
          <cell r="E199" t="str">
            <v>EMA85N</v>
          </cell>
          <cell r="F199">
            <v>5373165</v>
          </cell>
        </row>
        <row r="200">
          <cell r="E200" t="str">
            <v>EN002N</v>
          </cell>
          <cell r="F200">
            <v>5373251</v>
          </cell>
        </row>
        <row r="201">
          <cell r="E201" t="str">
            <v>EN004N</v>
          </cell>
          <cell r="F201">
            <v>5373252</v>
          </cell>
        </row>
        <row r="202">
          <cell r="E202" t="str">
            <v>EN009N</v>
          </cell>
          <cell r="F202">
            <v>5373253</v>
          </cell>
        </row>
        <row r="203">
          <cell r="E203" t="str">
            <v>EN041Q</v>
          </cell>
          <cell r="F203">
            <v>5373255</v>
          </cell>
        </row>
        <row r="204">
          <cell r="E204" t="str">
            <v>EN205N</v>
          </cell>
          <cell r="F204">
            <v>5373260</v>
          </cell>
        </row>
        <row r="205">
          <cell r="E205" t="str">
            <v>EN206N</v>
          </cell>
          <cell r="F205">
            <v>5373261</v>
          </cell>
        </row>
        <row r="206">
          <cell r="E206" t="str">
            <v>EN20BN</v>
          </cell>
          <cell r="F206">
            <v>5373262</v>
          </cell>
        </row>
        <row r="207">
          <cell r="E207" t="str">
            <v>EN245N</v>
          </cell>
          <cell r="F207">
            <v>5373264</v>
          </cell>
        </row>
        <row r="208">
          <cell r="E208" t="str">
            <v>EN246N</v>
          </cell>
          <cell r="F208">
            <v>5373265</v>
          </cell>
        </row>
        <row r="209">
          <cell r="E209" t="str">
            <v>EN304N</v>
          </cell>
          <cell r="F209">
            <v>5373268</v>
          </cell>
        </row>
        <row r="210">
          <cell r="E210" t="str">
            <v>EN307N</v>
          </cell>
          <cell r="F210">
            <v>5373270</v>
          </cell>
        </row>
        <row r="211">
          <cell r="E211" t="str">
            <v>EN316N</v>
          </cell>
          <cell r="F211">
            <v>5373272</v>
          </cell>
        </row>
        <row r="212">
          <cell r="E212" t="str">
            <v>EN327N</v>
          </cell>
          <cell r="F212">
            <v>5373273</v>
          </cell>
        </row>
        <row r="213">
          <cell r="E213" t="str">
            <v>EN333N</v>
          </cell>
          <cell r="F213">
            <v>5373274</v>
          </cell>
        </row>
        <row r="214">
          <cell r="E214" t="str">
            <v>EN344N</v>
          </cell>
          <cell r="F214">
            <v>5373276</v>
          </cell>
        </row>
        <row r="215">
          <cell r="E215" t="str">
            <v>EN401N</v>
          </cell>
          <cell r="F215">
            <v>5373278</v>
          </cell>
        </row>
        <row r="216">
          <cell r="E216" t="str">
            <v>EN455N</v>
          </cell>
          <cell r="F216">
            <v>5373279</v>
          </cell>
        </row>
        <row r="217">
          <cell r="E217" t="str">
            <v>ENA12N</v>
          </cell>
          <cell r="F217">
            <v>5373282</v>
          </cell>
        </row>
        <row r="218">
          <cell r="E218" t="str">
            <v>EP003N</v>
          </cell>
          <cell r="F218">
            <v>5373295</v>
          </cell>
        </row>
        <row r="219">
          <cell r="E219" t="str">
            <v>EP007N</v>
          </cell>
          <cell r="F219">
            <v>5373297</v>
          </cell>
        </row>
        <row r="220">
          <cell r="E220" t="str">
            <v>EP008N</v>
          </cell>
          <cell r="F220">
            <v>5373298</v>
          </cell>
        </row>
        <row r="221">
          <cell r="E221" t="str">
            <v>EP010N</v>
          </cell>
          <cell r="F221">
            <v>5373300</v>
          </cell>
        </row>
        <row r="222">
          <cell r="E222" t="str">
            <v>EP011N</v>
          </cell>
          <cell r="F222">
            <v>5373301</v>
          </cell>
        </row>
        <row r="223">
          <cell r="E223" t="str">
            <v>EP024N</v>
          </cell>
          <cell r="F223">
            <v>5373304</v>
          </cell>
        </row>
        <row r="224">
          <cell r="E224" t="str">
            <v>EP050N</v>
          </cell>
          <cell r="F224">
            <v>5373306</v>
          </cell>
        </row>
        <row r="225">
          <cell r="E225" t="str">
            <v>EP058N</v>
          </cell>
          <cell r="F225">
            <v>5373308</v>
          </cell>
        </row>
        <row r="226">
          <cell r="E226" t="str">
            <v>EP059N</v>
          </cell>
          <cell r="F226">
            <v>5373309</v>
          </cell>
        </row>
        <row r="227">
          <cell r="E227" t="str">
            <v>EP083N</v>
          </cell>
          <cell r="F227">
            <v>5373310</v>
          </cell>
        </row>
        <row r="228">
          <cell r="E228" t="str">
            <v>EP100N</v>
          </cell>
          <cell r="F228">
            <v>5373311</v>
          </cell>
        </row>
        <row r="229">
          <cell r="E229" t="str">
            <v>EP102N</v>
          </cell>
          <cell r="F229">
            <v>5373312</v>
          </cell>
        </row>
        <row r="230">
          <cell r="E230" t="str">
            <v>EP103N</v>
          </cell>
          <cell r="F230">
            <v>5373313</v>
          </cell>
        </row>
        <row r="231">
          <cell r="E231" t="str">
            <v>EP13BN</v>
          </cell>
          <cell r="F231">
            <v>5373315</v>
          </cell>
        </row>
        <row r="232">
          <cell r="E232" t="str">
            <v>EP160N</v>
          </cell>
          <cell r="F232">
            <v>5373316</v>
          </cell>
        </row>
        <row r="233">
          <cell r="E233" t="str">
            <v>EP200N</v>
          </cell>
          <cell r="F233">
            <v>5373319</v>
          </cell>
        </row>
        <row r="234">
          <cell r="E234" t="str">
            <v>EP203N</v>
          </cell>
          <cell r="F234">
            <v>5373321</v>
          </cell>
        </row>
        <row r="235">
          <cell r="E235" t="str">
            <v>EP204N</v>
          </cell>
          <cell r="F235">
            <v>5373322</v>
          </cell>
        </row>
        <row r="236">
          <cell r="E236" t="str">
            <v>EP215N</v>
          </cell>
          <cell r="F236">
            <v>5373330</v>
          </cell>
        </row>
        <row r="237">
          <cell r="E237" t="str">
            <v>EP216N</v>
          </cell>
          <cell r="F237">
            <v>5373331</v>
          </cell>
        </row>
        <row r="238">
          <cell r="E238" t="str">
            <v>EP221N</v>
          </cell>
          <cell r="F238">
            <v>5373332</v>
          </cell>
        </row>
        <row r="239">
          <cell r="E239" t="str">
            <v>EP226N</v>
          </cell>
          <cell r="F239">
            <v>5373335</v>
          </cell>
        </row>
        <row r="240">
          <cell r="E240" t="str">
            <v>EP227N</v>
          </cell>
          <cell r="F240">
            <v>5373336</v>
          </cell>
        </row>
        <row r="241">
          <cell r="E241" t="str">
            <v>EP236N</v>
          </cell>
          <cell r="F241">
            <v>5373342</v>
          </cell>
        </row>
        <row r="242">
          <cell r="E242" t="str">
            <v>EP240N</v>
          </cell>
          <cell r="F242">
            <v>5373343</v>
          </cell>
        </row>
        <row r="243">
          <cell r="E243" t="str">
            <v>EP250N</v>
          </cell>
          <cell r="F243">
            <v>5373345</v>
          </cell>
        </row>
        <row r="244">
          <cell r="E244" t="str">
            <v>EP27EN</v>
          </cell>
          <cell r="F244">
            <v>5373348</v>
          </cell>
        </row>
        <row r="245">
          <cell r="E245" t="str">
            <v>EP29FN</v>
          </cell>
          <cell r="F245">
            <v>5373349</v>
          </cell>
        </row>
        <row r="246">
          <cell r="E246" t="str">
            <v>EP307N</v>
          </cell>
          <cell r="F246">
            <v>5373351</v>
          </cell>
        </row>
        <row r="247">
          <cell r="E247" t="str">
            <v>EP313N</v>
          </cell>
          <cell r="F247">
            <v>5373354</v>
          </cell>
        </row>
        <row r="248">
          <cell r="E248" t="str">
            <v>EP314N</v>
          </cell>
          <cell r="F248">
            <v>5373355</v>
          </cell>
        </row>
        <row r="249">
          <cell r="E249" t="str">
            <v>EP317N</v>
          </cell>
          <cell r="F249">
            <v>5373356</v>
          </cell>
        </row>
        <row r="250">
          <cell r="E250" t="str">
            <v>EP36GN</v>
          </cell>
          <cell r="F250">
            <v>5373358</v>
          </cell>
        </row>
        <row r="251">
          <cell r="E251" t="str">
            <v>EP400N</v>
          </cell>
          <cell r="F251">
            <v>5373360</v>
          </cell>
        </row>
        <row r="252">
          <cell r="E252" t="str">
            <v>EP402N</v>
          </cell>
          <cell r="F252">
            <v>5373363</v>
          </cell>
        </row>
        <row r="253">
          <cell r="E253" t="str">
            <v>EP403N</v>
          </cell>
          <cell r="F253">
            <v>5373364</v>
          </cell>
        </row>
        <row r="254">
          <cell r="E254" t="str">
            <v>EP406N</v>
          </cell>
          <cell r="F254">
            <v>5373368</v>
          </cell>
        </row>
        <row r="255">
          <cell r="E255" t="str">
            <v>EP408N</v>
          </cell>
          <cell r="F255">
            <v>5373371</v>
          </cell>
        </row>
        <row r="256">
          <cell r="E256" t="str">
            <v>EP412N</v>
          </cell>
          <cell r="F256">
            <v>5373372</v>
          </cell>
        </row>
        <row r="257">
          <cell r="E257" t="str">
            <v>EP414N</v>
          </cell>
          <cell r="F257">
            <v>5373374</v>
          </cell>
        </row>
        <row r="258">
          <cell r="E258" t="str">
            <v>EP415N</v>
          </cell>
          <cell r="F258">
            <v>5373375</v>
          </cell>
        </row>
        <row r="259">
          <cell r="E259" t="str">
            <v>EP424N</v>
          </cell>
          <cell r="F259">
            <v>5373376</v>
          </cell>
        </row>
        <row r="260">
          <cell r="E260" t="str">
            <v>EP426N</v>
          </cell>
          <cell r="F260">
            <v>5373378</v>
          </cell>
        </row>
        <row r="261">
          <cell r="E261" t="str">
            <v>EP427N</v>
          </cell>
          <cell r="F261">
            <v>5373379</v>
          </cell>
        </row>
        <row r="262">
          <cell r="E262" t="str">
            <v>EP428N</v>
          </cell>
          <cell r="F262">
            <v>5373380</v>
          </cell>
        </row>
        <row r="263">
          <cell r="E263" t="str">
            <v>EP429N</v>
          </cell>
          <cell r="F263">
            <v>5373381</v>
          </cell>
        </row>
        <row r="264">
          <cell r="E264" t="str">
            <v>EP432N</v>
          </cell>
          <cell r="F264">
            <v>5373384</v>
          </cell>
        </row>
        <row r="265">
          <cell r="E265" t="str">
            <v>EP433N</v>
          </cell>
          <cell r="F265">
            <v>5373385</v>
          </cell>
        </row>
        <row r="266">
          <cell r="E266" t="str">
            <v>EP439N</v>
          </cell>
          <cell r="F266">
            <v>5373389</v>
          </cell>
        </row>
        <row r="267">
          <cell r="E267" t="str">
            <v>EP43GN</v>
          </cell>
          <cell r="F267">
            <v>5373391</v>
          </cell>
        </row>
        <row r="268">
          <cell r="E268" t="str">
            <v>EP442N</v>
          </cell>
          <cell r="F268">
            <v>5373392</v>
          </cell>
        </row>
        <row r="269">
          <cell r="E269" t="str">
            <v>EP445N</v>
          </cell>
          <cell r="F269">
            <v>5373394</v>
          </cell>
        </row>
        <row r="270">
          <cell r="E270" t="str">
            <v>EP448N</v>
          </cell>
          <cell r="F270">
            <v>5373395</v>
          </cell>
        </row>
        <row r="271">
          <cell r="E271" t="str">
            <v>EP449N</v>
          </cell>
          <cell r="F271">
            <v>5373396</v>
          </cell>
        </row>
        <row r="272">
          <cell r="E272" t="str">
            <v>EP470N</v>
          </cell>
          <cell r="F272">
            <v>5373397</v>
          </cell>
        </row>
        <row r="273">
          <cell r="E273" t="str">
            <v>EP480N</v>
          </cell>
          <cell r="F273">
            <v>5373398</v>
          </cell>
        </row>
        <row r="274">
          <cell r="E274" t="str">
            <v>EP48AN</v>
          </cell>
          <cell r="F274">
            <v>5373399</v>
          </cell>
        </row>
        <row r="275">
          <cell r="E275" t="str">
            <v>EP490N</v>
          </cell>
          <cell r="F275">
            <v>5373400</v>
          </cell>
        </row>
        <row r="276">
          <cell r="E276" t="str">
            <v>EP499N</v>
          </cell>
          <cell r="F276">
            <v>5373401</v>
          </cell>
        </row>
        <row r="277">
          <cell r="E277" t="str">
            <v>EP904N</v>
          </cell>
          <cell r="F277">
            <v>5373403</v>
          </cell>
        </row>
        <row r="278">
          <cell r="E278" t="str">
            <v>EPA02N</v>
          </cell>
          <cell r="F278">
            <v>5373420</v>
          </cell>
        </row>
        <row r="279">
          <cell r="E279" t="str">
            <v>EPA34N</v>
          </cell>
          <cell r="F279">
            <v>5373469</v>
          </cell>
        </row>
        <row r="280">
          <cell r="E280" t="str">
            <v>EPA35N</v>
          </cell>
          <cell r="F280">
            <v>5373473</v>
          </cell>
        </row>
        <row r="281">
          <cell r="E281" t="str">
            <v>EPA53N</v>
          </cell>
          <cell r="F281">
            <v>5373492</v>
          </cell>
        </row>
        <row r="282">
          <cell r="E282" t="str">
            <v>EPA60N</v>
          </cell>
          <cell r="F282">
            <v>5373495</v>
          </cell>
        </row>
        <row r="283">
          <cell r="E283" t="str">
            <v>EPC68N</v>
          </cell>
          <cell r="F283">
            <v>5373508</v>
          </cell>
        </row>
        <row r="284">
          <cell r="E284" t="str">
            <v>EPC68N</v>
          </cell>
          <cell r="F284">
            <v>5373508</v>
          </cell>
        </row>
        <row r="285">
          <cell r="E285" t="str">
            <v>EPD53N</v>
          </cell>
          <cell r="F285">
            <v>5373511</v>
          </cell>
        </row>
        <row r="286">
          <cell r="E286" t="str">
            <v>EPD88N</v>
          </cell>
          <cell r="F286">
            <v>5373519</v>
          </cell>
        </row>
        <row r="287">
          <cell r="E287" t="str">
            <v>EPE17N</v>
          </cell>
          <cell r="F287">
            <v>5373520</v>
          </cell>
        </row>
        <row r="288">
          <cell r="E288" t="str">
            <v>EQ020N</v>
          </cell>
          <cell r="F288">
            <v>5373522</v>
          </cell>
        </row>
        <row r="289">
          <cell r="E289" t="str">
            <v>EQ040N</v>
          </cell>
          <cell r="F289">
            <v>5373526</v>
          </cell>
        </row>
        <row r="290">
          <cell r="E290" t="str">
            <v>EQ061N</v>
          </cell>
          <cell r="F290">
            <v>5373528</v>
          </cell>
        </row>
        <row r="291">
          <cell r="E291" t="str">
            <v>EQ101N</v>
          </cell>
          <cell r="F291">
            <v>5373530</v>
          </cell>
        </row>
        <row r="292">
          <cell r="E292" t="str">
            <v>EQ135N</v>
          </cell>
          <cell r="F292">
            <v>5373531</v>
          </cell>
        </row>
        <row r="293">
          <cell r="E293" t="str">
            <v>EQ200N</v>
          </cell>
          <cell r="F293">
            <v>5373534</v>
          </cell>
        </row>
        <row r="294">
          <cell r="E294" t="str">
            <v>EQ203N</v>
          </cell>
          <cell r="F294">
            <v>5373535</v>
          </cell>
        </row>
        <row r="295">
          <cell r="E295" t="str">
            <v>EQ204N</v>
          </cell>
          <cell r="F295">
            <v>5373536</v>
          </cell>
        </row>
        <row r="296">
          <cell r="E296" t="str">
            <v>EQ215N</v>
          </cell>
          <cell r="F296">
            <v>5373537</v>
          </cell>
        </row>
        <row r="297">
          <cell r="E297" t="str">
            <v>EQ255N</v>
          </cell>
          <cell r="F297">
            <v>5373538</v>
          </cell>
        </row>
        <row r="298">
          <cell r="E298" t="str">
            <v>EQ300N</v>
          </cell>
          <cell r="F298">
            <v>5373539</v>
          </cell>
        </row>
        <row r="299">
          <cell r="E299" t="str">
            <v>EQ303N</v>
          </cell>
          <cell r="F299">
            <v>5373541</v>
          </cell>
        </row>
        <row r="300">
          <cell r="E300" t="str">
            <v>EQ304N</v>
          </cell>
          <cell r="F300">
            <v>5373542</v>
          </cell>
        </row>
        <row r="301">
          <cell r="E301" t="str">
            <v>EQ305N</v>
          </cell>
          <cell r="F301">
            <v>5373543</v>
          </cell>
        </row>
        <row r="302">
          <cell r="E302" t="str">
            <v>EQ349N</v>
          </cell>
          <cell r="F302">
            <v>5373545</v>
          </cell>
        </row>
        <row r="303">
          <cell r="E303" t="str">
            <v>EQ350N</v>
          </cell>
          <cell r="F303">
            <v>5373546</v>
          </cell>
        </row>
        <row r="304">
          <cell r="E304" t="str">
            <v>EQ400N</v>
          </cell>
          <cell r="F304">
            <v>5373547</v>
          </cell>
        </row>
        <row r="305">
          <cell r="E305" t="str">
            <v>EQ401N</v>
          </cell>
          <cell r="F305">
            <v>5373548</v>
          </cell>
        </row>
        <row r="306">
          <cell r="E306" t="str">
            <v>EQ412N</v>
          </cell>
          <cell r="F306">
            <v>5373552</v>
          </cell>
        </row>
        <row r="307">
          <cell r="E307" t="str">
            <v>EQ432N</v>
          </cell>
          <cell r="F307">
            <v>5373553</v>
          </cell>
        </row>
        <row r="308">
          <cell r="E308" t="str">
            <v>EQ433N</v>
          </cell>
          <cell r="F308">
            <v>5373554</v>
          </cell>
        </row>
        <row r="309">
          <cell r="E309" t="str">
            <v>EQ442N</v>
          </cell>
          <cell r="F309">
            <v>5373555</v>
          </cell>
        </row>
        <row r="310">
          <cell r="E310" t="str">
            <v>EW003N</v>
          </cell>
          <cell r="F310">
            <v>5373652</v>
          </cell>
        </row>
        <row r="311">
          <cell r="E311" t="str">
            <v>EW007N</v>
          </cell>
          <cell r="F311">
            <v>5373655</v>
          </cell>
        </row>
        <row r="312">
          <cell r="E312" t="str">
            <v>EW100N</v>
          </cell>
          <cell r="F312">
            <v>5373658</v>
          </cell>
        </row>
        <row r="313">
          <cell r="E313" t="str">
            <v>EW102N</v>
          </cell>
          <cell r="F313">
            <v>5373660</v>
          </cell>
        </row>
        <row r="314">
          <cell r="E314" t="str">
            <v>EW107N</v>
          </cell>
          <cell r="F314">
            <v>5373661</v>
          </cell>
        </row>
        <row r="315">
          <cell r="E315" t="str">
            <v>EW200N</v>
          </cell>
          <cell r="F315">
            <v>5373662</v>
          </cell>
        </row>
        <row r="316">
          <cell r="E316" t="str">
            <v>EW221N</v>
          </cell>
          <cell r="F316">
            <v>5373666</v>
          </cell>
        </row>
        <row r="317">
          <cell r="E317" t="str">
            <v>EW222N</v>
          </cell>
          <cell r="F317">
            <v>5373667</v>
          </cell>
        </row>
        <row r="318">
          <cell r="E318" t="str">
            <v>EW225N</v>
          </cell>
          <cell r="F318">
            <v>5373669</v>
          </cell>
        </row>
        <row r="319">
          <cell r="E319" t="str">
            <v>EW229N</v>
          </cell>
          <cell r="F319">
            <v>5373671</v>
          </cell>
        </row>
        <row r="320">
          <cell r="E320" t="str">
            <v>EW310N</v>
          </cell>
          <cell r="F320">
            <v>5373673</v>
          </cell>
        </row>
        <row r="321">
          <cell r="E321" t="str">
            <v>EW379I</v>
          </cell>
          <cell r="F321">
            <v>5373674</v>
          </cell>
        </row>
        <row r="322">
          <cell r="E322" t="str">
            <v>EWB97N</v>
          </cell>
          <cell r="F322">
            <v>5373680</v>
          </cell>
        </row>
        <row r="323">
          <cell r="E323" t="str">
            <v>EX300N</v>
          </cell>
          <cell r="F323">
            <v>5373685</v>
          </cell>
        </row>
        <row r="324">
          <cell r="E324" t="str">
            <v>EZ200N</v>
          </cell>
          <cell r="F324">
            <v>5373689</v>
          </cell>
        </row>
        <row r="325">
          <cell r="E325" t="str">
            <v>FB096N</v>
          </cell>
          <cell r="F325">
            <v>5373702</v>
          </cell>
        </row>
        <row r="326">
          <cell r="E326" t="str">
            <v>FD400N</v>
          </cell>
          <cell r="F326">
            <v>5373703</v>
          </cell>
        </row>
        <row r="327">
          <cell r="E327" t="str">
            <v>FN1004</v>
          </cell>
          <cell r="F327">
            <v>5373762</v>
          </cell>
        </row>
        <row r="328">
          <cell r="E328" t="str">
            <v>FP401N</v>
          </cell>
          <cell r="F328">
            <v>5373763</v>
          </cell>
        </row>
        <row r="329">
          <cell r="E329" t="str">
            <v>FP428N</v>
          </cell>
          <cell r="F329">
            <v>5373764</v>
          </cell>
        </row>
        <row r="330">
          <cell r="E330" t="str">
            <v>FP434N</v>
          </cell>
          <cell r="F330">
            <v>5373765</v>
          </cell>
        </row>
        <row r="331">
          <cell r="E331" t="str">
            <v>GX350A</v>
          </cell>
          <cell r="F331">
            <v>5373853</v>
          </cell>
        </row>
        <row r="332">
          <cell r="E332" t="str">
            <v>GY333C</v>
          </cell>
          <cell r="F332">
            <v>5373854</v>
          </cell>
        </row>
        <row r="333">
          <cell r="E333" t="str">
            <v>HGF03R</v>
          </cell>
          <cell r="F333">
            <v>5373884</v>
          </cell>
        </row>
        <row r="334">
          <cell r="E334" t="str">
            <v>HJ605R</v>
          </cell>
          <cell r="F334">
            <v>5373885</v>
          </cell>
        </row>
        <row r="335">
          <cell r="E335" t="str">
            <v>HJ701I</v>
          </cell>
          <cell r="F335">
            <v>5373886</v>
          </cell>
        </row>
        <row r="336">
          <cell r="E336" t="str">
            <v>HJ702N</v>
          </cell>
          <cell r="F336">
            <v>5373887</v>
          </cell>
        </row>
        <row r="337">
          <cell r="E337" t="str">
            <v>HJ7034</v>
          </cell>
          <cell r="F337">
            <v>5373888</v>
          </cell>
        </row>
        <row r="338">
          <cell r="E338" t="str">
            <v>HJC06R</v>
          </cell>
          <cell r="F338">
            <v>5373890</v>
          </cell>
        </row>
        <row r="339">
          <cell r="E339" t="str">
            <v>HJC43N</v>
          </cell>
          <cell r="F339">
            <v>5373891</v>
          </cell>
        </row>
        <row r="340">
          <cell r="E340" t="str">
            <v>HJD22Q</v>
          </cell>
          <cell r="F340">
            <v>5373892</v>
          </cell>
        </row>
        <row r="341">
          <cell r="E341" t="str">
            <v>HJF10R</v>
          </cell>
          <cell r="F341">
            <v>5373893</v>
          </cell>
        </row>
        <row r="342">
          <cell r="E342" t="str">
            <v>HJF13R</v>
          </cell>
          <cell r="F342">
            <v>5373894</v>
          </cell>
        </row>
        <row r="343">
          <cell r="E343" t="str">
            <v>HJF22R</v>
          </cell>
          <cell r="F343">
            <v>5373895</v>
          </cell>
        </row>
        <row r="344">
          <cell r="E344" t="str">
            <v>HJF26R</v>
          </cell>
          <cell r="F344">
            <v>5373896</v>
          </cell>
        </row>
        <row r="345">
          <cell r="E345" t="str">
            <v>HJF5BR</v>
          </cell>
          <cell r="F345">
            <v>5373897</v>
          </cell>
        </row>
        <row r="346">
          <cell r="E346" t="str">
            <v>HJF99R</v>
          </cell>
          <cell r="F346">
            <v>5373899</v>
          </cell>
        </row>
        <row r="347">
          <cell r="E347" t="str">
            <v>HKE08K</v>
          </cell>
          <cell r="F347">
            <v>5373901</v>
          </cell>
        </row>
        <row r="348">
          <cell r="E348" t="str">
            <v>HKE08K</v>
          </cell>
          <cell r="F348">
            <v>5373902</v>
          </cell>
        </row>
        <row r="349">
          <cell r="E349" t="str">
            <v>HKF70R</v>
          </cell>
          <cell r="F349">
            <v>5373905</v>
          </cell>
        </row>
        <row r="350">
          <cell r="E350" t="str">
            <v>HKF71R</v>
          </cell>
          <cell r="F350">
            <v>5373906</v>
          </cell>
        </row>
        <row r="351">
          <cell r="E351" t="str">
            <v>HKF74N</v>
          </cell>
          <cell r="F351">
            <v>5373907</v>
          </cell>
        </row>
        <row r="352">
          <cell r="E352" t="str">
            <v>HKF8CR</v>
          </cell>
          <cell r="F352">
            <v>5373909</v>
          </cell>
        </row>
        <row r="353">
          <cell r="E353" t="str">
            <v>HLF63R</v>
          </cell>
          <cell r="F353">
            <v>5373910</v>
          </cell>
        </row>
        <row r="354">
          <cell r="E354" t="str">
            <v>HLF86R</v>
          </cell>
          <cell r="F354">
            <v>5373911</v>
          </cell>
        </row>
        <row r="355">
          <cell r="E355" t="str">
            <v>HMH09Q</v>
          </cell>
          <cell r="F355">
            <v>5373912</v>
          </cell>
        </row>
        <row r="356">
          <cell r="E356" t="str">
            <v>HZC04R</v>
          </cell>
          <cell r="F356">
            <v>5373970</v>
          </cell>
        </row>
        <row r="357">
          <cell r="E357" t="str">
            <v>HZC04R</v>
          </cell>
          <cell r="F357">
            <v>5373971</v>
          </cell>
        </row>
        <row r="358">
          <cell r="E358" t="str">
            <v>HZG06G</v>
          </cell>
          <cell r="F358">
            <v>5373973</v>
          </cell>
        </row>
        <row r="359">
          <cell r="E359" t="str">
            <v>HZG24R</v>
          </cell>
          <cell r="F359">
            <v>5373974</v>
          </cell>
        </row>
        <row r="360">
          <cell r="E360" t="str">
            <v>JA109N</v>
          </cell>
          <cell r="F360">
            <v>5374551</v>
          </cell>
        </row>
        <row r="361">
          <cell r="E361" t="str">
            <v>JA152N</v>
          </cell>
          <cell r="F361">
            <v>5374552</v>
          </cell>
        </row>
        <row r="362">
          <cell r="E362" t="str">
            <v>JA172N</v>
          </cell>
          <cell r="F362">
            <v>5374553</v>
          </cell>
        </row>
        <row r="363">
          <cell r="E363" t="str">
            <v>JA460N</v>
          </cell>
          <cell r="F363">
            <v>5374554</v>
          </cell>
        </row>
        <row r="364">
          <cell r="E364" t="str">
            <v>JB072N</v>
          </cell>
          <cell r="F364">
            <v>5374555</v>
          </cell>
        </row>
        <row r="365">
          <cell r="E365" t="str">
            <v>JC002N</v>
          </cell>
          <cell r="F365">
            <v>5374558</v>
          </cell>
        </row>
        <row r="366">
          <cell r="E366" t="str">
            <v>JC004N</v>
          </cell>
          <cell r="F366">
            <v>5374560</v>
          </cell>
        </row>
        <row r="367">
          <cell r="E367" t="str">
            <v>JC008N</v>
          </cell>
          <cell r="F367">
            <v>5374561</v>
          </cell>
        </row>
        <row r="368">
          <cell r="E368" t="str">
            <v>JC008N</v>
          </cell>
          <cell r="F368">
            <v>5374562</v>
          </cell>
        </row>
        <row r="369">
          <cell r="E369" t="str">
            <v>JC079N</v>
          </cell>
          <cell r="F369">
            <v>5374565</v>
          </cell>
        </row>
        <row r="370">
          <cell r="E370" t="str">
            <v>JC100N</v>
          </cell>
          <cell r="F370">
            <v>5374566</v>
          </cell>
        </row>
        <row r="371">
          <cell r="E371" t="str">
            <v>JC127N</v>
          </cell>
          <cell r="F371">
            <v>5374567</v>
          </cell>
        </row>
        <row r="372">
          <cell r="E372" t="str">
            <v>JC150N</v>
          </cell>
          <cell r="F372">
            <v>5374568</v>
          </cell>
        </row>
        <row r="373">
          <cell r="E373" t="str">
            <v>JC151N</v>
          </cell>
          <cell r="F373">
            <v>5374569</v>
          </cell>
        </row>
        <row r="374">
          <cell r="E374" t="str">
            <v>JC190N</v>
          </cell>
          <cell r="F374">
            <v>5374570</v>
          </cell>
        </row>
        <row r="375">
          <cell r="E375" t="str">
            <v>JC210N</v>
          </cell>
          <cell r="F375">
            <v>5374573</v>
          </cell>
        </row>
        <row r="376">
          <cell r="E376" t="str">
            <v>JC217N</v>
          </cell>
          <cell r="F376">
            <v>5374575</v>
          </cell>
        </row>
        <row r="377">
          <cell r="E377" t="str">
            <v>JC333N</v>
          </cell>
          <cell r="F377">
            <v>5374577</v>
          </cell>
        </row>
        <row r="378">
          <cell r="E378" t="str">
            <v>JC400N</v>
          </cell>
          <cell r="F378">
            <v>5374578</v>
          </cell>
        </row>
        <row r="379">
          <cell r="E379" t="str">
            <v>JC401N</v>
          </cell>
          <cell r="F379">
            <v>5374579</v>
          </cell>
        </row>
        <row r="380">
          <cell r="E380" t="str">
            <v>JC450N</v>
          </cell>
          <cell r="F380">
            <v>5374581</v>
          </cell>
        </row>
        <row r="381">
          <cell r="E381" t="str">
            <v>JC594N</v>
          </cell>
          <cell r="F381">
            <v>5374583</v>
          </cell>
        </row>
        <row r="382">
          <cell r="E382" t="str">
            <v>JC595N</v>
          </cell>
          <cell r="F382">
            <v>5374584</v>
          </cell>
        </row>
        <row r="383">
          <cell r="E383" t="str">
            <v>JCA65N</v>
          </cell>
          <cell r="F383">
            <v>5374585</v>
          </cell>
        </row>
        <row r="384">
          <cell r="E384" t="str">
            <v>JCA85N</v>
          </cell>
          <cell r="F384">
            <v>5374586</v>
          </cell>
        </row>
        <row r="385">
          <cell r="E385" t="str">
            <v>JCB02N</v>
          </cell>
          <cell r="F385">
            <v>5374587</v>
          </cell>
        </row>
        <row r="386">
          <cell r="E386" t="str">
            <v>JD003N</v>
          </cell>
          <cell r="F386">
            <v>5374589</v>
          </cell>
        </row>
        <row r="387">
          <cell r="E387" t="str">
            <v>JD005N</v>
          </cell>
          <cell r="F387">
            <v>5374590</v>
          </cell>
        </row>
        <row r="388">
          <cell r="E388" t="str">
            <v>JD008N</v>
          </cell>
          <cell r="F388">
            <v>5374592</v>
          </cell>
        </row>
        <row r="389">
          <cell r="E389" t="str">
            <v>JD014N</v>
          </cell>
          <cell r="F389">
            <v>5374593</v>
          </cell>
        </row>
        <row r="390">
          <cell r="E390" t="str">
            <v>JD038N</v>
          </cell>
          <cell r="F390">
            <v>5374594</v>
          </cell>
        </row>
        <row r="391">
          <cell r="E391" t="str">
            <v>JD100N</v>
          </cell>
          <cell r="F391">
            <v>5374596</v>
          </cell>
        </row>
        <row r="392">
          <cell r="E392" t="str">
            <v>JE001N</v>
          </cell>
          <cell r="F392">
            <v>5374600</v>
          </cell>
        </row>
        <row r="393">
          <cell r="E393" t="str">
            <v>JE230N</v>
          </cell>
          <cell r="F393">
            <v>5374604</v>
          </cell>
        </row>
        <row r="394">
          <cell r="E394" t="str">
            <v>JE233N</v>
          </cell>
          <cell r="F394">
            <v>5374605</v>
          </cell>
        </row>
        <row r="395">
          <cell r="E395" t="str">
            <v>JE241N</v>
          </cell>
          <cell r="F395">
            <v>5374606</v>
          </cell>
        </row>
        <row r="396">
          <cell r="E396" t="str">
            <v>JE300N</v>
          </cell>
          <cell r="F396">
            <v>5374607</v>
          </cell>
        </row>
        <row r="397">
          <cell r="E397" t="str">
            <v>JE310N</v>
          </cell>
          <cell r="F397">
            <v>5374608</v>
          </cell>
        </row>
        <row r="398">
          <cell r="E398" t="str">
            <v>JF004N</v>
          </cell>
          <cell r="F398">
            <v>5374610</v>
          </cell>
        </row>
        <row r="399">
          <cell r="E399" t="str">
            <v>JF006N</v>
          </cell>
          <cell r="F399">
            <v>5374611</v>
          </cell>
        </row>
        <row r="400">
          <cell r="E400" t="str">
            <v>JF202N</v>
          </cell>
          <cell r="F400">
            <v>5374614</v>
          </cell>
        </row>
        <row r="401">
          <cell r="E401" t="str">
            <v>JF402N</v>
          </cell>
          <cell r="F401">
            <v>5374616</v>
          </cell>
        </row>
        <row r="402">
          <cell r="E402" t="str">
            <v>JF403N</v>
          </cell>
          <cell r="F402">
            <v>5374617</v>
          </cell>
        </row>
        <row r="403">
          <cell r="E403" t="str">
            <v>JG002N</v>
          </cell>
          <cell r="F403">
            <v>5374620</v>
          </cell>
        </row>
        <row r="404">
          <cell r="E404" t="str">
            <v>JG003N</v>
          </cell>
          <cell r="F404">
            <v>5374621</v>
          </cell>
        </row>
        <row r="405">
          <cell r="E405" t="str">
            <v>JG056N</v>
          </cell>
          <cell r="F405">
            <v>5374623</v>
          </cell>
        </row>
        <row r="406">
          <cell r="E406" t="str">
            <v>JG22AN</v>
          </cell>
          <cell r="F406">
            <v>5374624</v>
          </cell>
        </row>
        <row r="407">
          <cell r="E407" t="str">
            <v>JGA08N</v>
          </cell>
          <cell r="F407">
            <v>5374626</v>
          </cell>
        </row>
        <row r="408">
          <cell r="E408" t="str">
            <v>JGA11N</v>
          </cell>
          <cell r="F408">
            <v>5374627</v>
          </cell>
        </row>
        <row r="409">
          <cell r="E409" t="str">
            <v>JGA19N</v>
          </cell>
          <cell r="F409">
            <v>5374629</v>
          </cell>
        </row>
        <row r="410">
          <cell r="E410" t="str">
            <v>JI463N</v>
          </cell>
          <cell r="F410">
            <v>5374630</v>
          </cell>
        </row>
        <row r="411">
          <cell r="E411" t="str">
            <v>JK003N</v>
          </cell>
          <cell r="F411">
            <v>5374633</v>
          </cell>
        </row>
        <row r="412">
          <cell r="E412" t="str">
            <v>JK006N</v>
          </cell>
          <cell r="F412">
            <v>5374636</v>
          </cell>
        </row>
        <row r="413">
          <cell r="E413" t="str">
            <v>JK033N</v>
          </cell>
          <cell r="F413">
            <v>5374637</v>
          </cell>
        </row>
        <row r="414">
          <cell r="E414" t="str">
            <v>JK106N</v>
          </cell>
          <cell r="F414">
            <v>5374641</v>
          </cell>
        </row>
        <row r="415">
          <cell r="E415" t="str">
            <v>JK180N</v>
          </cell>
          <cell r="F415">
            <v>5374643</v>
          </cell>
        </row>
        <row r="416">
          <cell r="E416" t="str">
            <v>JK190N</v>
          </cell>
          <cell r="F416">
            <v>5374644</v>
          </cell>
        </row>
        <row r="417">
          <cell r="E417" t="str">
            <v>JK193N</v>
          </cell>
          <cell r="F417">
            <v>5374645</v>
          </cell>
        </row>
        <row r="418">
          <cell r="E418" t="str">
            <v>JK400N</v>
          </cell>
          <cell r="F418">
            <v>5374646</v>
          </cell>
        </row>
        <row r="419">
          <cell r="E419" t="str">
            <v>JKA18N</v>
          </cell>
          <cell r="F419">
            <v>5374648</v>
          </cell>
        </row>
        <row r="420">
          <cell r="E420" t="str">
            <v>JL085N</v>
          </cell>
          <cell r="F420">
            <v>5374649</v>
          </cell>
        </row>
        <row r="421">
          <cell r="E421" t="str">
            <v>JL335Q</v>
          </cell>
          <cell r="F421">
            <v>5374650</v>
          </cell>
        </row>
        <row r="422">
          <cell r="E422" t="str">
            <v>JM102N</v>
          </cell>
          <cell r="F422">
            <v>5374653</v>
          </cell>
        </row>
        <row r="423">
          <cell r="E423" t="str">
            <v>JM104N</v>
          </cell>
          <cell r="F423">
            <v>5374654</v>
          </cell>
        </row>
        <row r="424">
          <cell r="E424" t="str">
            <v>JM107N</v>
          </cell>
          <cell r="F424">
            <v>5374655</v>
          </cell>
        </row>
        <row r="425">
          <cell r="E425" t="str">
            <v>JM122N</v>
          </cell>
          <cell r="F425">
            <v>5374656</v>
          </cell>
        </row>
        <row r="426">
          <cell r="E426" t="str">
            <v>JM123N</v>
          </cell>
          <cell r="F426">
            <v>5374657</v>
          </cell>
        </row>
        <row r="427">
          <cell r="E427" t="str">
            <v>JM155N</v>
          </cell>
          <cell r="F427">
            <v>5374658</v>
          </cell>
        </row>
        <row r="428">
          <cell r="E428" t="str">
            <v>JM179N</v>
          </cell>
          <cell r="F428">
            <v>5374660</v>
          </cell>
        </row>
        <row r="429">
          <cell r="E429" t="str">
            <v>JM185N</v>
          </cell>
          <cell r="F429">
            <v>5374661</v>
          </cell>
        </row>
        <row r="430">
          <cell r="E430" t="str">
            <v>JM196N</v>
          </cell>
          <cell r="F430">
            <v>5374662</v>
          </cell>
        </row>
        <row r="431">
          <cell r="E431" t="str">
            <v>JM200N</v>
          </cell>
          <cell r="F431">
            <v>5374663</v>
          </cell>
        </row>
        <row r="432">
          <cell r="E432" t="str">
            <v>JM301N</v>
          </cell>
          <cell r="F432">
            <v>5374664</v>
          </cell>
        </row>
        <row r="433">
          <cell r="E433" t="str">
            <v>JM303N</v>
          </cell>
          <cell r="F433">
            <v>5374666</v>
          </cell>
        </row>
        <row r="434">
          <cell r="E434" t="str">
            <v>JM401N</v>
          </cell>
          <cell r="F434">
            <v>5374667</v>
          </cell>
        </row>
        <row r="435">
          <cell r="E435" t="str">
            <v>JMA84N</v>
          </cell>
          <cell r="F435">
            <v>5374668</v>
          </cell>
        </row>
        <row r="436">
          <cell r="E436" t="str">
            <v>JN009N</v>
          </cell>
          <cell r="F436">
            <v>5374669</v>
          </cell>
        </row>
        <row r="437">
          <cell r="E437" t="str">
            <v>JN014N</v>
          </cell>
          <cell r="F437">
            <v>5374671</v>
          </cell>
        </row>
        <row r="438">
          <cell r="E438" t="str">
            <v>JN063N</v>
          </cell>
          <cell r="F438">
            <v>5374673</v>
          </cell>
        </row>
        <row r="439">
          <cell r="E439" t="str">
            <v>JN097N</v>
          </cell>
          <cell r="F439">
            <v>5374674</v>
          </cell>
        </row>
        <row r="440">
          <cell r="E440" t="str">
            <v>JN098N</v>
          </cell>
          <cell r="F440">
            <v>5374675</v>
          </cell>
        </row>
        <row r="441">
          <cell r="E441" t="str">
            <v>JN103N</v>
          </cell>
          <cell r="F441">
            <v>5374676</v>
          </cell>
        </row>
        <row r="442">
          <cell r="E442" t="str">
            <v>JN104N</v>
          </cell>
          <cell r="F442">
            <v>5374677</v>
          </cell>
        </row>
        <row r="443">
          <cell r="E443" t="str">
            <v>JN114N</v>
          </cell>
          <cell r="F443">
            <v>5374680</v>
          </cell>
        </row>
        <row r="444">
          <cell r="E444" t="str">
            <v>JN194N</v>
          </cell>
          <cell r="F444">
            <v>5374682</v>
          </cell>
        </row>
        <row r="445">
          <cell r="E445" t="str">
            <v>JN20BN</v>
          </cell>
          <cell r="F445">
            <v>5374687</v>
          </cell>
        </row>
        <row r="446">
          <cell r="E446" t="str">
            <v>JN240N</v>
          </cell>
          <cell r="F446">
            <v>5374690</v>
          </cell>
        </row>
        <row r="447">
          <cell r="E447" t="str">
            <v>JN242N</v>
          </cell>
          <cell r="F447">
            <v>5374692</v>
          </cell>
        </row>
        <row r="448">
          <cell r="E448" t="str">
            <v>JN243N</v>
          </cell>
          <cell r="F448">
            <v>5374693</v>
          </cell>
        </row>
        <row r="449">
          <cell r="E449" t="str">
            <v>JN244N</v>
          </cell>
          <cell r="F449">
            <v>5374694</v>
          </cell>
        </row>
        <row r="450">
          <cell r="E450" t="str">
            <v>JN245N</v>
          </cell>
          <cell r="F450">
            <v>5374695</v>
          </cell>
        </row>
        <row r="451">
          <cell r="E451" t="str">
            <v>JN300N </v>
          </cell>
          <cell r="F451">
            <v>5374696</v>
          </cell>
        </row>
        <row r="452">
          <cell r="E452" t="str">
            <v>JN310N</v>
          </cell>
          <cell r="F452">
            <v>5374697</v>
          </cell>
        </row>
        <row r="453">
          <cell r="E453" t="str">
            <v>JN318N</v>
          </cell>
          <cell r="F453">
            <v>5374698</v>
          </cell>
        </row>
        <row r="454">
          <cell r="E454" t="str">
            <v>JN350N</v>
          </cell>
          <cell r="F454">
            <v>5374699</v>
          </cell>
        </row>
        <row r="455">
          <cell r="E455" t="str">
            <v>JN405N</v>
          </cell>
          <cell r="F455">
            <v>5374701</v>
          </cell>
        </row>
        <row r="456">
          <cell r="E456" t="str">
            <v>JP003N</v>
          </cell>
          <cell r="F456">
            <v>5374704</v>
          </cell>
        </row>
        <row r="457">
          <cell r="E457" t="str">
            <v>JP007N</v>
          </cell>
          <cell r="F457">
            <v>5374707</v>
          </cell>
        </row>
        <row r="458">
          <cell r="E458" t="str">
            <v>JP008N</v>
          </cell>
          <cell r="F458">
            <v>5374708</v>
          </cell>
        </row>
        <row r="459">
          <cell r="E459" t="str">
            <v>JP010N</v>
          </cell>
          <cell r="F459">
            <v>5374710</v>
          </cell>
        </row>
        <row r="460">
          <cell r="E460" t="str">
            <v>JP012N</v>
          </cell>
          <cell r="F460">
            <v>5374711</v>
          </cell>
        </row>
        <row r="461">
          <cell r="E461" t="str">
            <v>JP01CN</v>
          </cell>
          <cell r="F461">
            <v>5374712</v>
          </cell>
        </row>
        <row r="462">
          <cell r="E462" t="str">
            <v>JP020N</v>
          </cell>
          <cell r="F462">
            <v>5374713</v>
          </cell>
        </row>
        <row r="463">
          <cell r="E463" t="str">
            <v>JP053N</v>
          </cell>
          <cell r="F463">
            <v>5374714</v>
          </cell>
        </row>
        <row r="464">
          <cell r="E464" t="str">
            <v>JP054N</v>
          </cell>
          <cell r="F464">
            <v>5374715</v>
          </cell>
        </row>
        <row r="465">
          <cell r="E465" t="str">
            <v>JP058N</v>
          </cell>
          <cell r="F465">
            <v>5374716</v>
          </cell>
        </row>
        <row r="466">
          <cell r="E466" t="str">
            <v>JP104N</v>
          </cell>
          <cell r="F466">
            <v>5374721</v>
          </cell>
        </row>
        <row r="467">
          <cell r="E467" t="str">
            <v>JP105N</v>
          </cell>
          <cell r="F467">
            <v>5374722</v>
          </cell>
        </row>
        <row r="468">
          <cell r="E468" t="str">
            <v>JP109N</v>
          </cell>
          <cell r="F468">
            <v>5374725</v>
          </cell>
        </row>
        <row r="469">
          <cell r="E469" t="str">
            <v>JP115N</v>
          </cell>
          <cell r="F469">
            <v>5374728</v>
          </cell>
        </row>
        <row r="470">
          <cell r="E470" t="str">
            <v>JP120N</v>
          </cell>
          <cell r="F470">
            <v>5374730</v>
          </cell>
        </row>
        <row r="471">
          <cell r="E471" t="str">
            <v>JP150N</v>
          </cell>
          <cell r="F471">
            <v>5374731</v>
          </cell>
        </row>
        <row r="472">
          <cell r="E472" t="str">
            <v>JP166N</v>
          </cell>
          <cell r="F472">
            <v>5374732</v>
          </cell>
        </row>
        <row r="473">
          <cell r="E473" t="str">
            <v>JP168N</v>
          </cell>
          <cell r="F473">
            <v>5374733</v>
          </cell>
        </row>
        <row r="474">
          <cell r="E474" t="str">
            <v>JP185N</v>
          </cell>
          <cell r="F474">
            <v>5374734</v>
          </cell>
        </row>
        <row r="475">
          <cell r="E475" t="str">
            <v>JP203N</v>
          </cell>
          <cell r="F475">
            <v>5374736</v>
          </cell>
        </row>
        <row r="476">
          <cell r="E476" t="str">
            <v>JP211N</v>
          </cell>
          <cell r="F476">
            <v>5374737</v>
          </cell>
        </row>
        <row r="477">
          <cell r="E477" t="str">
            <v>JP219N</v>
          </cell>
          <cell r="F477">
            <v>5374738</v>
          </cell>
        </row>
        <row r="478">
          <cell r="E478" t="str">
            <v>JP220N</v>
          </cell>
          <cell r="F478">
            <v>5374739</v>
          </cell>
        </row>
        <row r="479">
          <cell r="E479" t="str">
            <v>JP226N</v>
          </cell>
          <cell r="F479">
            <v>5374741</v>
          </cell>
        </row>
        <row r="480">
          <cell r="E480" t="str">
            <v>JP250N</v>
          </cell>
          <cell r="F480">
            <v>5374743</v>
          </cell>
        </row>
        <row r="481">
          <cell r="E481" t="str">
            <v>JP295N</v>
          </cell>
          <cell r="F481">
            <v>5374744</v>
          </cell>
        </row>
        <row r="482">
          <cell r="E482" t="str">
            <v>JP300N</v>
          </cell>
          <cell r="F482">
            <v>5374745</v>
          </cell>
        </row>
        <row r="483">
          <cell r="E483" t="str">
            <v>JP302N</v>
          </cell>
          <cell r="F483">
            <v>5374747</v>
          </cell>
        </row>
        <row r="484">
          <cell r="E484" t="str">
            <v>JP303N</v>
          </cell>
          <cell r="F484">
            <v>5374748</v>
          </cell>
        </row>
        <row r="485">
          <cell r="E485" t="str">
            <v>JP304N</v>
          </cell>
          <cell r="F485">
            <v>5374749</v>
          </cell>
        </row>
        <row r="486">
          <cell r="E486" t="str">
            <v>JP305N</v>
          </cell>
          <cell r="F486">
            <v>5374750</v>
          </cell>
        </row>
        <row r="487">
          <cell r="E487" t="str">
            <v>JP306N</v>
          </cell>
          <cell r="F487">
            <v>5374751</v>
          </cell>
        </row>
        <row r="488">
          <cell r="E488" t="str">
            <v>JP307N</v>
          </cell>
          <cell r="F488">
            <v>5374752</v>
          </cell>
        </row>
        <row r="489">
          <cell r="E489" t="str">
            <v>JP308N</v>
          </cell>
          <cell r="F489">
            <v>5374753</v>
          </cell>
        </row>
        <row r="490">
          <cell r="E490" t="str">
            <v>JP310N</v>
          </cell>
          <cell r="F490">
            <v>5374754</v>
          </cell>
        </row>
        <row r="491">
          <cell r="E491" t="str">
            <v>JP333N</v>
          </cell>
          <cell r="F491">
            <v>5374758</v>
          </cell>
        </row>
        <row r="492">
          <cell r="E492" t="str">
            <v>JP335N</v>
          </cell>
          <cell r="F492">
            <v>5374759</v>
          </cell>
        </row>
        <row r="493">
          <cell r="E493" t="str">
            <v>JP400N</v>
          </cell>
          <cell r="F493">
            <v>5374760</v>
          </cell>
        </row>
        <row r="494">
          <cell r="E494" t="str">
            <v>JP401N</v>
          </cell>
          <cell r="F494">
            <v>5374761</v>
          </cell>
        </row>
        <row r="495">
          <cell r="E495" t="str">
            <v>JP403N</v>
          </cell>
          <cell r="F495">
            <v>5374762</v>
          </cell>
        </row>
        <row r="496">
          <cell r="E496" t="str">
            <v>JP404N</v>
          </cell>
          <cell r="F496">
            <v>5374763</v>
          </cell>
        </row>
        <row r="497">
          <cell r="E497" t="str">
            <v>JP407N</v>
          </cell>
          <cell r="F497">
            <v>5374764</v>
          </cell>
        </row>
        <row r="498">
          <cell r="E498" t="str">
            <v>JP409N</v>
          </cell>
          <cell r="F498">
            <v>5374766</v>
          </cell>
        </row>
        <row r="499">
          <cell r="E499" t="str">
            <v>JP410N</v>
          </cell>
          <cell r="F499">
            <v>5374767</v>
          </cell>
        </row>
        <row r="500">
          <cell r="E500" t="str">
            <v>JP411N</v>
          </cell>
          <cell r="F500">
            <v>5374768</v>
          </cell>
        </row>
        <row r="501">
          <cell r="E501" t="str">
            <v>JP412N</v>
          </cell>
          <cell r="F501">
            <v>5374769</v>
          </cell>
        </row>
        <row r="502">
          <cell r="E502" t="str">
            <v>JP413N</v>
          </cell>
          <cell r="F502">
            <v>5374770</v>
          </cell>
        </row>
        <row r="503">
          <cell r="E503" t="str">
            <v>JP415N</v>
          </cell>
          <cell r="F503">
            <v>5374771</v>
          </cell>
        </row>
        <row r="504">
          <cell r="E504" t="str">
            <v>JP435N</v>
          </cell>
          <cell r="F504">
            <v>5374772</v>
          </cell>
        </row>
        <row r="505">
          <cell r="E505" t="str">
            <v>JP444N</v>
          </cell>
          <cell r="F505">
            <v>5374773</v>
          </cell>
        </row>
        <row r="506">
          <cell r="E506" t="str">
            <v>JPA12N</v>
          </cell>
          <cell r="F506">
            <v>5374775</v>
          </cell>
        </row>
        <row r="507">
          <cell r="E507" t="str">
            <v>JPA61N</v>
          </cell>
          <cell r="F507">
            <v>5374776</v>
          </cell>
        </row>
        <row r="508">
          <cell r="E508" t="str">
            <v>JPD44N</v>
          </cell>
          <cell r="F508">
            <v>5374779</v>
          </cell>
        </row>
        <row r="509">
          <cell r="E509" t="str">
            <v>JPD55N</v>
          </cell>
          <cell r="F509">
            <v>5374780</v>
          </cell>
        </row>
        <row r="510">
          <cell r="E510" t="str">
            <v>JPD56N</v>
          </cell>
          <cell r="F510">
            <v>5374781</v>
          </cell>
        </row>
        <row r="511">
          <cell r="E511" t="str">
            <v>JPE12N</v>
          </cell>
          <cell r="F511">
            <v>5374782</v>
          </cell>
        </row>
        <row r="512">
          <cell r="E512" t="str">
            <v>JPE27N</v>
          </cell>
          <cell r="F512">
            <v>5374783</v>
          </cell>
        </row>
        <row r="513">
          <cell r="E513" t="str">
            <v>JQ001N</v>
          </cell>
          <cell r="F513">
            <v>5374784</v>
          </cell>
        </row>
        <row r="514">
          <cell r="E514" t="str">
            <v>JQ003N</v>
          </cell>
          <cell r="F514">
            <v>5374786</v>
          </cell>
        </row>
        <row r="515">
          <cell r="E515" t="str">
            <v>JQ150N</v>
          </cell>
          <cell r="F515">
            <v>5374791</v>
          </cell>
        </row>
        <row r="516">
          <cell r="E516" t="str">
            <v>JQ246N</v>
          </cell>
          <cell r="F516">
            <v>5374794</v>
          </cell>
        </row>
        <row r="517">
          <cell r="E517" t="str">
            <v>JQ301N </v>
          </cell>
          <cell r="F517">
            <v>5374796</v>
          </cell>
        </row>
        <row r="518">
          <cell r="E518" t="str">
            <v>JQ400N</v>
          </cell>
          <cell r="F518">
            <v>5374797</v>
          </cell>
        </row>
        <row r="519">
          <cell r="E519" t="str">
            <v>JQ401N</v>
          </cell>
          <cell r="F519">
            <v>5374798</v>
          </cell>
        </row>
        <row r="520">
          <cell r="E520" t="str">
            <v>JQ402N</v>
          </cell>
          <cell r="F520">
            <v>5374799</v>
          </cell>
        </row>
        <row r="521">
          <cell r="E521" t="str">
            <v>JQ403N</v>
          </cell>
          <cell r="F521">
            <v>5374800</v>
          </cell>
        </row>
        <row r="522">
          <cell r="E522" t="str">
            <v>JQA06N</v>
          </cell>
          <cell r="F522">
            <v>5374801</v>
          </cell>
        </row>
        <row r="523">
          <cell r="E523" t="str">
            <v>JW003N</v>
          </cell>
          <cell r="F523">
            <v>5374805</v>
          </cell>
        </row>
        <row r="524">
          <cell r="E524" t="str">
            <v>JW004N</v>
          </cell>
          <cell r="F524">
            <v>5374806</v>
          </cell>
        </row>
        <row r="525">
          <cell r="E525" t="str">
            <v>JW007N</v>
          </cell>
          <cell r="F525">
            <v>5374809</v>
          </cell>
        </row>
        <row r="526">
          <cell r="E526" t="str">
            <v>JW008N</v>
          </cell>
          <cell r="F526">
            <v>5374810</v>
          </cell>
        </row>
        <row r="527">
          <cell r="E527" t="str">
            <v>JW010N</v>
          </cell>
          <cell r="F527">
            <v>5374812</v>
          </cell>
        </row>
        <row r="528">
          <cell r="E528" t="str">
            <v>JW013N</v>
          </cell>
          <cell r="F528">
            <v>5374813</v>
          </cell>
        </row>
        <row r="529">
          <cell r="E529" t="str">
            <v>JW015N</v>
          </cell>
          <cell r="F529">
            <v>5374814</v>
          </cell>
        </row>
        <row r="530">
          <cell r="E530" t="str">
            <v>JW016N</v>
          </cell>
          <cell r="F530">
            <v>5374815</v>
          </cell>
        </row>
        <row r="531">
          <cell r="E531" t="str">
            <v>JW092N</v>
          </cell>
          <cell r="F531">
            <v>5374819</v>
          </cell>
        </row>
        <row r="532">
          <cell r="E532" t="str">
            <v>JW093N</v>
          </cell>
          <cell r="F532">
            <v>5374820</v>
          </cell>
        </row>
        <row r="533">
          <cell r="E533" t="str">
            <v>JW100N</v>
          </cell>
          <cell r="F533">
            <v>5374821</v>
          </cell>
        </row>
        <row r="534">
          <cell r="E534" t="str">
            <v>JW101N</v>
          </cell>
          <cell r="F534">
            <v>5374822</v>
          </cell>
        </row>
        <row r="535">
          <cell r="E535" t="str">
            <v>JW107N</v>
          </cell>
          <cell r="F535">
            <v>5374826</v>
          </cell>
        </row>
        <row r="536">
          <cell r="E536" t="str">
            <v>JW168N</v>
          </cell>
          <cell r="F536">
            <v>5374827</v>
          </cell>
        </row>
        <row r="537">
          <cell r="E537" t="str">
            <v>JW200N</v>
          </cell>
          <cell r="F537">
            <v>5374828</v>
          </cell>
        </row>
        <row r="538">
          <cell r="E538" t="str">
            <v>JW225N</v>
          </cell>
          <cell r="F538">
            <v>5374830</v>
          </cell>
        </row>
        <row r="539">
          <cell r="E539" t="str">
            <v>JW23BN</v>
          </cell>
          <cell r="F539">
            <v>5374831</v>
          </cell>
        </row>
        <row r="540">
          <cell r="E540" t="str">
            <v>JW24BN</v>
          </cell>
          <cell r="F540">
            <v>5374832</v>
          </cell>
        </row>
        <row r="541">
          <cell r="E541" t="str">
            <v>JWA44N</v>
          </cell>
          <cell r="F541">
            <v>5374833</v>
          </cell>
        </row>
        <row r="542">
          <cell r="E542" t="str">
            <v>JWA45N</v>
          </cell>
          <cell r="F542">
            <v>5374834</v>
          </cell>
        </row>
        <row r="543">
          <cell r="E543" t="str">
            <v>JWA49N</v>
          </cell>
          <cell r="F543">
            <v>5374835</v>
          </cell>
        </row>
        <row r="544">
          <cell r="E544" t="str">
            <v>JWC79N</v>
          </cell>
          <cell r="F544">
            <v>5374838</v>
          </cell>
        </row>
        <row r="545">
          <cell r="E545" t="str">
            <v>JZ004N</v>
          </cell>
          <cell r="F545">
            <v>5374840</v>
          </cell>
        </row>
        <row r="546">
          <cell r="E546" t="str">
            <v>JZ200N</v>
          </cell>
          <cell r="F546">
            <v>5374841</v>
          </cell>
        </row>
        <row r="547">
          <cell r="E547" t="str">
            <v>KE001N</v>
          </cell>
          <cell r="F547">
            <v>5374928</v>
          </cell>
        </row>
        <row r="548">
          <cell r="E548" t="str">
            <v>KE020N</v>
          </cell>
          <cell r="F548">
            <v>5374929</v>
          </cell>
        </row>
        <row r="549">
          <cell r="E549" t="str">
            <v>KF002N</v>
          </cell>
          <cell r="F549">
            <v>5375019</v>
          </cell>
        </row>
        <row r="550">
          <cell r="E550" t="str">
            <v>KF003N</v>
          </cell>
          <cell r="F550">
            <v>5375020</v>
          </cell>
        </row>
        <row r="551">
          <cell r="E551" t="str">
            <v>KF029N</v>
          </cell>
          <cell r="F551">
            <v>5375021</v>
          </cell>
        </row>
        <row r="552">
          <cell r="E552" t="str">
            <v>KG001N</v>
          </cell>
          <cell r="F552">
            <v>5375036</v>
          </cell>
        </row>
        <row r="553">
          <cell r="E553" t="str">
            <v>KG002N</v>
          </cell>
          <cell r="F553">
            <v>5375037</v>
          </cell>
        </row>
        <row r="554">
          <cell r="E554" t="str">
            <v>KK001N</v>
          </cell>
          <cell r="F554">
            <v>5375099</v>
          </cell>
        </row>
        <row r="555">
          <cell r="E555" t="str">
            <v>KN100N</v>
          </cell>
          <cell r="F555">
            <v>5375193</v>
          </cell>
        </row>
        <row r="556">
          <cell r="E556" t="str">
            <v>KN333N</v>
          </cell>
          <cell r="F556">
            <v>5375200</v>
          </cell>
        </row>
        <row r="557">
          <cell r="E557" t="str">
            <v>KP003N</v>
          </cell>
          <cell r="F557">
            <v>5375215</v>
          </cell>
        </row>
        <row r="558">
          <cell r="E558" t="str">
            <v>KP401N</v>
          </cell>
          <cell r="F558">
            <v>5375216</v>
          </cell>
        </row>
        <row r="559">
          <cell r="E559" t="str">
            <v>KW001N</v>
          </cell>
          <cell r="F559">
            <v>5375241</v>
          </cell>
        </row>
        <row r="560">
          <cell r="E560" t="str">
            <v>LA172N</v>
          </cell>
          <cell r="F560">
            <v>5375276</v>
          </cell>
        </row>
        <row r="561">
          <cell r="E561" t="str">
            <v>LC010N</v>
          </cell>
          <cell r="F561">
            <v>5375305</v>
          </cell>
        </row>
        <row r="562">
          <cell r="E562" t="str">
            <v>LC020N</v>
          </cell>
          <cell r="F562">
            <v>5375306</v>
          </cell>
        </row>
        <row r="563">
          <cell r="E563" t="str">
            <v>LC021N</v>
          </cell>
          <cell r="F563">
            <v>5375307</v>
          </cell>
        </row>
        <row r="564">
          <cell r="E564" t="str">
            <v>LG100N</v>
          </cell>
          <cell r="F564">
            <v>5375308</v>
          </cell>
        </row>
        <row r="565">
          <cell r="E565" t="str">
            <v>LL110N</v>
          </cell>
          <cell r="F565">
            <v>5375310</v>
          </cell>
        </row>
        <row r="566">
          <cell r="E566" t="str">
            <v>LP100N</v>
          </cell>
          <cell r="F566">
            <v>5375313</v>
          </cell>
        </row>
        <row r="567">
          <cell r="E567" t="str">
            <v>LW102N</v>
          </cell>
          <cell r="F567">
            <v>5375316</v>
          </cell>
        </row>
        <row r="568">
          <cell r="E568" t="str">
            <v>MA402N</v>
          </cell>
          <cell r="F568">
            <v>5375319</v>
          </cell>
        </row>
        <row r="569">
          <cell r="E569" t="str">
            <v>MC016N</v>
          </cell>
          <cell r="F569">
            <v>5375322</v>
          </cell>
        </row>
        <row r="570">
          <cell r="E570" t="str">
            <v>MC100N</v>
          </cell>
          <cell r="F570">
            <v>5375323</v>
          </cell>
        </row>
        <row r="571">
          <cell r="E571" t="str">
            <v>MC155N</v>
          </cell>
          <cell r="F571">
            <v>5375325</v>
          </cell>
        </row>
        <row r="572">
          <cell r="E572" t="str">
            <v>MC190N</v>
          </cell>
          <cell r="F572">
            <v>5375326</v>
          </cell>
        </row>
        <row r="573">
          <cell r="E573" t="str">
            <v>MC483N</v>
          </cell>
          <cell r="F573">
            <v>5375328</v>
          </cell>
        </row>
        <row r="574">
          <cell r="E574" t="str">
            <v>MCB04N</v>
          </cell>
          <cell r="F574">
            <v>5375329</v>
          </cell>
        </row>
        <row r="575">
          <cell r="E575" t="str">
            <v>MD079N</v>
          </cell>
          <cell r="F575">
            <v>5375331</v>
          </cell>
        </row>
        <row r="576">
          <cell r="E576" t="str">
            <v>MD135N</v>
          </cell>
          <cell r="F576">
            <v>5375332</v>
          </cell>
        </row>
        <row r="577">
          <cell r="E577" t="str">
            <v>MD144N</v>
          </cell>
          <cell r="F577">
            <v>5375333</v>
          </cell>
        </row>
        <row r="578">
          <cell r="E578" t="str">
            <v>MD16AN</v>
          </cell>
          <cell r="F578">
            <v>5375334</v>
          </cell>
        </row>
        <row r="579">
          <cell r="E579" t="str">
            <v>MD192N</v>
          </cell>
          <cell r="F579">
            <v>5375335</v>
          </cell>
        </row>
        <row r="580">
          <cell r="E580" t="str">
            <v>MD427N</v>
          </cell>
          <cell r="F580">
            <v>5375337</v>
          </cell>
        </row>
        <row r="581">
          <cell r="E581" t="str">
            <v>MD453N</v>
          </cell>
          <cell r="F581">
            <v>5375338</v>
          </cell>
        </row>
        <row r="582">
          <cell r="E582" t="str">
            <v>MDA31N</v>
          </cell>
          <cell r="F582">
            <v>5375340</v>
          </cell>
        </row>
        <row r="583">
          <cell r="E583" t="str">
            <v>MDA34N</v>
          </cell>
          <cell r="F583">
            <v>5375341</v>
          </cell>
        </row>
        <row r="584">
          <cell r="E584" t="str">
            <v>ME045N</v>
          </cell>
          <cell r="F584">
            <v>5375345</v>
          </cell>
        </row>
        <row r="585">
          <cell r="E585" t="str">
            <v>MF001N</v>
          </cell>
          <cell r="F585">
            <v>5375350</v>
          </cell>
        </row>
        <row r="586">
          <cell r="E586" t="str">
            <v>MF216N</v>
          </cell>
          <cell r="F586">
            <v>5375351</v>
          </cell>
        </row>
        <row r="587">
          <cell r="E587" t="str">
            <v>MF400N</v>
          </cell>
          <cell r="F587">
            <v>5375352</v>
          </cell>
        </row>
        <row r="588">
          <cell r="E588" t="str">
            <v>MG002N</v>
          </cell>
          <cell r="F588">
            <v>5375353</v>
          </cell>
        </row>
        <row r="589">
          <cell r="E589" t="str">
            <v>MG085N</v>
          </cell>
          <cell r="F589">
            <v>5375355</v>
          </cell>
        </row>
        <row r="590">
          <cell r="E590" t="str">
            <v>MI418N</v>
          </cell>
          <cell r="F590">
            <v>5375358</v>
          </cell>
        </row>
        <row r="591">
          <cell r="E591" t="str">
            <v>MI453N</v>
          </cell>
          <cell r="F591">
            <v>5375359</v>
          </cell>
        </row>
        <row r="592">
          <cell r="E592" t="str">
            <v>MI507N</v>
          </cell>
          <cell r="F592">
            <v>5375360</v>
          </cell>
        </row>
        <row r="593">
          <cell r="E593" t="str">
            <v>MIB35N</v>
          </cell>
          <cell r="F593">
            <v>5375363</v>
          </cell>
        </row>
        <row r="594">
          <cell r="E594" t="str">
            <v>MK073N</v>
          </cell>
          <cell r="F594">
            <v>5375364</v>
          </cell>
        </row>
        <row r="595">
          <cell r="E595" t="str">
            <v>MK296N</v>
          </cell>
          <cell r="F595">
            <v>5375366</v>
          </cell>
        </row>
        <row r="596">
          <cell r="E596" t="str">
            <v>MK299N</v>
          </cell>
          <cell r="F596">
            <v>5375367</v>
          </cell>
        </row>
        <row r="597">
          <cell r="E597" t="str">
            <v>ML135N</v>
          </cell>
          <cell r="F597">
            <v>5375368</v>
          </cell>
        </row>
        <row r="598">
          <cell r="E598" t="str">
            <v>MLB22L</v>
          </cell>
          <cell r="F598">
            <v>5375371</v>
          </cell>
        </row>
        <row r="599">
          <cell r="E599" t="str">
            <v>MM100N</v>
          </cell>
          <cell r="F599">
            <v>5375372</v>
          </cell>
        </row>
        <row r="600">
          <cell r="E600" t="str">
            <v>MM120N</v>
          </cell>
          <cell r="F600">
            <v>5375373</v>
          </cell>
        </row>
        <row r="601">
          <cell r="E601" t="str">
            <v>MM154N</v>
          </cell>
          <cell r="F601">
            <v>5375377</v>
          </cell>
        </row>
        <row r="602">
          <cell r="E602" t="str">
            <v>MM179N</v>
          </cell>
          <cell r="F602">
            <v>5375379</v>
          </cell>
        </row>
        <row r="603">
          <cell r="E603" t="str">
            <v>MM191N</v>
          </cell>
          <cell r="F603">
            <v>5375381</v>
          </cell>
        </row>
        <row r="604">
          <cell r="E604" t="str">
            <v>MM194N</v>
          </cell>
          <cell r="F604">
            <v>5375382</v>
          </cell>
        </row>
        <row r="605">
          <cell r="E605" t="str">
            <v>MM200N</v>
          </cell>
          <cell r="F605">
            <v>5375383</v>
          </cell>
        </row>
        <row r="606">
          <cell r="E606" t="str">
            <v>MM203N</v>
          </cell>
          <cell r="F606">
            <v>5375384</v>
          </cell>
        </row>
        <row r="607">
          <cell r="E607" t="str">
            <v>MM212N</v>
          </cell>
          <cell r="F607">
            <v>5375385</v>
          </cell>
        </row>
        <row r="608">
          <cell r="E608" t="str">
            <v>MN062N</v>
          </cell>
          <cell r="F608">
            <v>5375387</v>
          </cell>
        </row>
        <row r="609">
          <cell r="E609" t="str">
            <v>MN100N</v>
          </cell>
          <cell r="F609">
            <v>5375388</v>
          </cell>
        </row>
        <row r="610">
          <cell r="E610" t="str">
            <v>MN123N</v>
          </cell>
          <cell r="F610">
            <v>5375389</v>
          </cell>
        </row>
        <row r="611">
          <cell r="E611" t="str">
            <v>MN123N</v>
          </cell>
          <cell r="F611">
            <v>5375389</v>
          </cell>
        </row>
        <row r="612">
          <cell r="E612" t="str">
            <v>MN134N</v>
          </cell>
          <cell r="F612">
            <v>5375390</v>
          </cell>
        </row>
        <row r="613">
          <cell r="E613" t="str">
            <v>MN204N</v>
          </cell>
          <cell r="F613">
            <v>5375393</v>
          </cell>
        </row>
        <row r="614">
          <cell r="E614" t="str">
            <v>MN208N</v>
          </cell>
          <cell r="F614">
            <v>5375394</v>
          </cell>
        </row>
        <row r="615">
          <cell r="E615" t="str">
            <v>MN208N</v>
          </cell>
          <cell r="F615">
            <v>5375395</v>
          </cell>
        </row>
        <row r="616">
          <cell r="E616" t="str">
            <v>MN280N</v>
          </cell>
          <cell r="F616">
            <v>5375397</v>
          </cell>
        </row>
        <row r="617">
          <cell r="E617" t="str">
            <v>MN301N</v>
          </cell>
          <cell r="F617">
            <v>5375398</v>
          </cell>
        </row>
        <row r="618">
          <cell r="E618" t="str">
            <v>MN784N</v>
          </cell>
          <cell r="F618">
            <v>5375399</v>
          </cell>
        </row>
        <row r="619">
          <cell r="E619" t="str">
            <v>MP142N</v>
          </cell>
          <cell r="F619">
            <v>5375404</v>
          </cell>
        </row>
        <row r="620">
          <cell r="E620" t="str">
            <v>MP144N</v>
          </cell>
          <cell r="F620">
            <v>5375405</v>
          </cell>
        </row>
        <row r="621">
          <cell r="E621" t="str">
            <v>MP164N</v>
          </cell>
          <cell r="F621">
            <v>5375406</v>
          </cell>
        </row>
        <row r="622">
          <cell r="E622" t="str">
            <v>MP301N</v>
          </cell>
          <cell r="F622">
            <v>5375407</v>
          </cell>
        </row>
        <row r="623">
          <cell r="E623" t="str">
            <v>MP304N</v>
          </cell>
          <cell r="F623">
            <v>5375409</v>
          </cell>
        </row>
        <row r="624">
          <cell r="E624" t="str">
            <v>MP305N</v>
          </cell>
          <cell r="F624">
            <v>5375410</v>
          </cell>
        </row>
        <row r="625">
          <cell r="E625" t="str">
            <v>MP336N</v>
          </cell>
          <cell r="F625">
            <v>5375411</v>
          </cell>
        </row>
        <row r="626">
          <cell r="E626" t="str">
            <v>MP350N</v>
          </cell>
          <cell r="F626">
            <v>5375412</v>
          </cell>
        </row>
        <row r="627">
          <cell r="E627" t="str">
            <v>MP400N</v>
          </cell>
          <cell r="F627">
            <v>5375413</v>
          </cell>
        </row>
        <row r="628">
          <cell r="E628" t="str">
            <v>MP401N</v>
          </cell>
          <cell r="F628">
            <v>5375414</v>
          </cell>
        </row>
        <row r="629">
          <cell r="E629" t="str">
            <v>MP445N</v>
          </cell>
          <cell r="F629">
            <v>5375415</v>
          </cell>
        </row>
        <row r="630">
          <cell r="E630" t="str">
            <v>MPA80N</v>
          </cell>
          <cell r="F630">
            <v>5375417</v>
          </cell>
        </row>
        <row r="631">
          <cell r="E631" t="str">
            <v>MPB56N</v>
          </cell>
          <cell r="F631">
            <v>5375418</v>
          </cell>
        </row>
        <row r="632">
          <cell r="E632" t="str">
            <v>MPB67N</v>
          </cell>
          <cell r="F632">
            <v>5375419</v>
          </cell>
        </row>
        <row r="633">
          <cell r="E633" t="str">
            <v>MPB77N</v>
          </cell>
          <cell r="F633">
            <v>5375420</v>
          </cell>
        </row>
        <row r="634">
          <cell r="E634" t="str">
            <v>MPC49N</v>
          </cell>
          <cell r="F634">
            <v>5375422</v>
          </cell>
        </row>
        <row r="635">
          <cell r="E635" t="str">
            <v>MPC67N</v>
          </cell>
          <cell r="F635">
            <v>5375425</v>
          </cell>
        </row>
        <row r="636">
          <cell r="E636" t="str">
            <v>MPC69N</v>
          </cell>
          <cell r="F636">
            <v>5375426</v>
          </cell>
        </row>
        <row r="637">
          <cell r="E637" t="str">
            <v>MPD14N</v>
          </cell>
          <cell r="F637">
            <v>5375427</v>
          </cell>
        </row>
        <row r="638">
          <cell r="E638" t="str">
            <v>MPD72N</v>
          </cell>
          <cell r="F638">
            <v>5375429</v>
          </cell>
        </row>
        <row r="639">
          <cell r="E639" t="str">
            <v>MPE13N</v>
          </cell>
          <cell r="F639">
            <v>5375431</v>
          </cell>
        </row>
        <row r="640">
          <cell r="E640" t="str">
            <v>MPE22N</v>
          </cell>
          <cell r="F640">
            <v>5375432</v>
          </cell>
        </row>
        <row r="641">
          <cell r="E641" t="str">
            <v>MQ185N</v>
          </cell>
          <cell r="F641">
            <v>5375435</v>
          </cell>
        </row>
        <row r="642">
          <cell r="E642" t="str">
            <v>MQ20CN</v>
          </cell>
          <cell r="F642">
            <v>5375437</v>
          </cell>
        </row>
        <row r="643">
          <cell r="E643" t="str">
            <v>MQ301N</v>
          </cell>
          <cell r="F643">
            <v>5375438</v>
          </cell>
        </row>
        <row r="644">
          <cell r="E644" t="str">
            <v>MQ411N</v>
          </cell>
          <cell r="F644">
            <v>5375440</v>
          </cell>
        </row>
        <row r="645">
          <cell r="E645" t="str">
            <v>MQ476N</v>
          </cell>
          <cell r="F645">
            <v>5375441</v>
          </cell>
        </row>
        <row r="646">
          <cell r="E646" t="str">
            <v>MW103N</v>
          </cell>
          <cell r="F646">
            <v>5375448</v>
          </cell>
        </row>
        <row r="647">
          <cell r="E647" t="str">
            <v>MW108Q</v>
          </cell>
          <cell r="F647">
            <v>5375449</v>
          </cell>
        </row>
        <row r="648">
          <cell r="E648" t="str">
            <v>MW112F</v>
          </cell>
          <cell r="F648">
            <v>5375450</v>
          </cell>
        </row>
        <row r="649">
          <cell r="E649" t="str">
            <v>MW130N</v>
          </cell>
          <cell r="F649">
            <v>5375451</v>
          </cell>
        </row>
        <row r="650">
          <cell r="E650" t="str">
            <v>MW133V</v>
          </cell>
          <cell r="F650">
            <v>5375453</v>
          </cell>
        </row>
        <row r="651">
          <cell r="E651" t="str">
            <v>MW148N</v>
          </cell>
          <cell r="F651">
            <v>5375455</v>
          </cell>
        </row>
        <row r="652">
          <cell r="E652" t="str">
            <v>MWB22N</v>
          </cell>
          <cell r="F652">
            <v>5375461</v>
          </cell>
        </row>
        <row r="653">
          <cell r="E653" t="str">
            <v>MWB23N</v>
          </cell>
          <cell r="F653">
            <v>5375462</v>
          </cell>
        </row>
        <row r="654">
          <cell r="E654" t="str">
            <v>MWB29N</v>
          </cell>
          <cell r="F654">
            <v>5375463</v>
          </cell>
        </row>
        <row r="655">
          <cell r="E655" t="str">
            <v>MWB47N</v>
          </cell>
          <cell r="F655">
            <v>5375464</v>
          </cell>
        </row>
        <row r="656">
          <cell r="E656" t="str">
            <v>MWB59N</v>
          </cell>
          <cell r="F656">
            <v>5375466</v>
          </cell>
        </row>
        <row r="657">
          <cell r="E657" t="str">
            <v>MWC25N</v>
          </cell>
          <cell r="F657">
            <v>5375468</v>
          </cell>
        </row>
        <row r="658">
          <cell r="E658" t="str">
            <v>MZ001N</v>
          </cell>
          <cell r="F658">
            <v>5375471</v>
          </cell>
        </row>
        <row r="659">
          <cell r="E659" t="str">
            <v>MZ004N</v>
          </cell>
          <cell r="F659">
            <v>5375472</v>
          </cell>
        </row>
        <row r="660">
          <cell r="E660" t="str">
            <v>NA023G</v>
          </cell>
          <cell r="F660">
            <v>5375475</v>
          </cell>
        </row>
        <row r="661">
          <cell r="E661" t="str">
            <v>NG400N</v>
          </cell>
          <cell r="F661">
            <v>5375517</v>
          </cell>
        </row>
        <row r="662">
          <cell r="E662" t="str">
            <v>NL2012</v>
          </cell>
          <cell r="F662">
            <v>5375525</v>
          </cell>
        </row>
        <row r="663">
          <cell r="E663" t="str">
            <v>NL400N</v>
          </cell>
          <cell r="F663">
            <v>5375526</v>
          </cell>
        </row>
        <row r="664">
          <cell r="E664" t="str">
            <v>NN123N</v>
          </cell>
          <cell r="F664">
            <v>5375527</v>
          </cell>
        </row>
        <row r="665">
          <cell r="E665" t="str">
            <v>NN197N</v>
          </cell>
          <cell r="F665">
            <v>5375528</v>
          </cell>
        </row>
        <row r="666">
          <cell r="E666" t="str">
            <v>NP400N</v>
          </cell>
          <cell r="F666">
            <v>5375529</v>
          </cell>
        </row>
        <row r="667">
          <cell r="E667" t="str">
            <v>NP401N</v>
          </cell>
          <cell r="F667">
            <v>5375530</v>
          </cell>
        </row>
        <row r="668">
          <cell r="E668" t="str">
            <v>OZ018G</v>
          </cell>
          <cell r="F668">
            <v>5375561</v>
          </cell>
        </row>
        <row r="669">
          <cell r="E669" t="str">
            <v>PA010N</v>
          </cell>
          <cell r="F669">
            <v>5375562</v>
          </cell>
        </row>
        <row r="670">
          <cell r="E670" t="str">
            <v>PA300N</v>
          </cell>
          <cell r="F670">
            <v>5375563</v>
          </cell>
        </row>
        <row r="671">
          <cell r="E671" t="str">
            <v>PC200N</v>
          </cell>
          <cell r="F671">
            <v>5375630</v>
          </cell>
        </row>
        <row r="672">
          <cell r="E672" t="str">
            <v>PD100N</v>
          </cell>
          <cell r="F672">
            <v>5375635</v>
          </cell>
        </row>
        <row r="673">
          <cell r="E673" t="str">
            <v>PD200N</v>
          </cell>
          <cell r="F673">
            <v>5375636</v>
          </cell>
        </row>
        <row r="674">
          <cell r="E674" t="str">
            <v>PE105N</v>
          </cell>
          <cell r="F674">
            <v>5375638</v>
          </cell>
        </row>
        <row r="675">
          <cell r="E675" t="str">
            <v>PE150N</v>
          </cell>
          <cell r="F675">
            <v>5375639</v>
          </cell>
        </row>
        <row r="676">
          <cell r="E676" t="str">
            <v>PE150N</v>
          </cell>
          <cell r="F676">
            <v>5375640</v>
          </cell>
        </row>
        <row r="677">
          <cell r="E677" t="str">
            <v>PE151N</v>
          </cell>
          <cell r="F677">
            <v>5375641</v>
          </cell>
        </row>
        <row r="678">
          <cell r="E678" t="str">
            <v>PE151N</v>
          </cell>
          <cell r="F678">
            <v>5375642</v>
          </cell>
        </row>
        <row r="679">
          <cell r="E679" t="str">
            <v>PE152N</v>
          </cell>
          <cell r="F679">
            <v>5375643</v>
          </cell>
        </row>
        <row r="680">
          <cell r="E680" t="str">
            <v>PE152N</v>
          </cell>
          <cell r="F680">
            <v>5375644</v>
          </cell>
        </row>
        <row r="681">
          <cell r="E681" t="str">
            <v>PE201N</v>
          </cell>
          <cell r="F681">
            <v>5375645</v>
          </cell>
        </row>
        <row r="682">
          <cell r="E682" t="str">
            <v>PE203N</v>
          </cell>
          <cell r="F682">
            <v>5375647</v>
          </cell>
        </row>
        <row r="683">
          <cell r="E683" t="str">
            <v>PE301N</v>
          </cell>
          <cell r="F683">
            <v>5375649</v>
          </cell>
        </row>
        <row r="684">
          <cell r="E684" t="str">
            <v>PE302N</v>
          </cell>
          <cell r="F684">
            <v>5375650</v>
          </cell>
        </row>
        <row r="685">
          <cell r="E685" t="str">
            <v>PE303N</v>
          </cell>
          <cell r="F685">
            <v>5375651</v>
          </cell>
        </row>
        <row r="686">
          <cell r="E686" t="str">
            <v>PE305N</v>
          </cell>
          <cell r="F686">
            <v>5375652</v>
          </cell>
        </row>
        <row r="687">
          <cell r="E687" t="str">
            <v>PE350N</v>
          </cell>
          <cell r="F687">
            <v>5375654</v>
          </cell>
        </row>
        <row r="688">
          <cell r="E688" t="str">
            <v>PE351N</v>
          </cell>
          <cell r="F688">
            <v>5375655</v>
          </cell>
        </row>
        <row r="689">
          <cell r="E689" t="str">
            <v>PE352N</v>
          </cell>
          <cell r="F689">
            <v>5375657</v>
          </cell>
        </row>
        <row r="690">
          <cell r="E690" t="str">
            <v>PE352N</v>
          </cell>
          <cell r="F690">
            <v>5375658</v>
          </cell>
        </row>
        <row r="691">
          <cell r="E691" t="str">
            <v>PE356N</v>
          </cell>
          <cell r="F691">
            <v>5375659</v>
          </cell>
        </row>
        <row r="692">
          <cell r="E692" t="str">
            <v>PE360N</v>
          </cell>
          <cell r="F692">
            <v>5375660</v>
          </cell>
        </row>
        <row r="693">
          <cell r="E693" t="str">
            <v>PM100N</v>
          </cell>
          <cell r="F693">
            <v>5376012</v>
          </cell>
        </row>
        <row r="694">
          <cell r="E694" t="str">
            <v>PM105N</v>
          </cell>
          <cell r="F694">
            <v>5376014</v>
          </cell>
        </row>
        <row r="695">
          <cell r="E695" t="str">
            <v>PM106N</v>
          </cell>
          <cell r="F695">
            <v>5376015</v>
          </cell>
        </row>
        <row r="696">
          <cell r="E696" t="str">
            <v>PM200N</v>
          </cell>
          <cell r="F696">
            <v>5376017</v>
          </cell>
        </row>
        <row r="697">
          <cell r="E697" t="str">
            <v>PM200N</v>
          </cell>
          <cell r="F697">
            <v>5376018</v>
          </cell>
        </row>
        <row r="698">
          <cell r="E698" t="str">
            <v>PM201N</v>
          </cell>
          <cell r="F698">
            <v>5376019</v>
          </cell>
        </row>
        <row r="699">
          <cell r="E699" t="str">
            <v>PM201N</v>
          </cell>
          <cell r="F699">
            <v>5376020</v>
          </cell>
        </row>
        <row r="700">
          <cell r="E700" t="str">
            <v>PM236N</v>
          </cell>
          <cell r="F700">
            <v>5376021</v>
          </cell>
        </row>
        <row r="701">
          <cell r="E701" t="str">
            <v>PM301N</v>
          </cell>
          <cell r="F701">
            <v>5376022</v>
          </cell>
        </row>
        <row r="702">
          <cell r="E702" t="str">
            <v>PM302N</v>
          </cell>
          <cell r="F702">
            <v>5376023</v>
          </cell>
        </row>
        <row r="703">
          <cell r="E703" t="str">
            <v>PM305N</v>
          </cell>
          <cell r="F703">
            <v>5376025</v>
          </cell>
        </row>
        <row r="704">
          <cell r="E704" t="str">
            <v>PM308N</v>
          </cell>
          <cell r="F704">
            <v>5376028</v>
          </cell>
        </row>
        <row r="705">
          <cell r="E705" t="str">
            <v>PM309N </v>
          </cell>
          <cell r="F705">
            <v>5376029</v>
          </cell>
        </row>
        <row r="706">
          <cell r="E706" t="str">
            <v>PM310N</v>
          </cell>
          <cell r="F706">
            <v>5376030</v>
          </cell>
        </row>
        <row r="707">
          <cell r="E707" t="str">
            <v>PM311N</v>
          </cell>
          <cell r="F707">
            <v>5376031</v>
          </cell>
        </row>
        <row r="708">
          <cell r="E708" t="str">
            <v>PM312N</v>
          </cell>
          <cell r="F708">
            <v>5376032</v>
          </cell>
        </row>
        <row r="709">
          <cell r="E709" t="str">
            <v>PM352N</v>
          </cell>
          <cell r="F709">
            <v>5376033</v>
          </cell>
        </row>
        <row r="710">
          <cell r="E710" t="str">
            <v>PP400N</v>
          </cell>
          <cell r="F710">
            <v>5376091</v>
          </cell>
        </row>
        <row r="711">
          <cell r="E711" t="str">
            <v>PW008Q</v>
          </cell>
          <cell r="F711">
            <v>5376094</v>
          </cell>
        </row>
        <row r="712">
          <cell r="E712" t="str">
            <v>PW200N</v>
          </cell>
          <cell r="F712">
            <v>5376095</v>
          </cell>
        </row>
        <row r="713">
          <cell r="E713" t="str">
            <v>PW200N</v>
          </cell>
          <cell r="F713">
            <v>5376096</v>
          </cell>
        </row>
        <row r="714">
          <cell r="E714" t="str">
            <v>QA001N</v>
          </cell>
          <cell r="F714">
            <v>5376098</v>
          </cell>
        </row>
        <row r="715">
          <cell r="E715" t="str">
            <v>QC065N</v>
          </cell>
          <cell r="F715">
            <v>5376099</v>
          </cell>
        </row>
        <row r="716">
          <cell r="E716" t="str">
            <v>QN001N</v>
          </cell>
          <cell r="F716">
            <v>5376185</v>
          </cell>
        </row>
        <row r="717">
          <cell r="E717" t="str">
            <v>QN009Q</v>
          </cell>
          <cell r="F717">
            <v>5376186</v>
          </cell>
        </row>
        <row r="718">
          <cell r="E718" t="str">
            <v>QN015N</v>
          </cell>
          <cell r="F718">
            <v>5376188</v>
          </cell>
        </row>
        <row r="719">
          <cell r="E719" t="str">
            <v>QN302N</v>
          </cell>
          <cell r="F719">
            <v>5376190</v>
          </cell>
        </row>
        <row r="720">
          <cell r="E720" t="str">
            <v>QQ001N</v>
          </cell>
          <cell r="F720">
            <v>5376230</v>
          </cell>
        </row>
        <row r="721">
          <cell r="E721" t="str">
            <v>QZ103N</v>
          </cell>
          <cell r="F721">
            <v>5376382</v>
          </cell>
        </row>
        <row r="722">
          <cell r="E722" t="str">
            <v>RZ315I</v>
          </cell>
          <cell r="F722">
            <v>5376428</v>
          </cell>
        </row>
        <row r="723">
          <cell r="E723" t="str">
            <v>SA003N</v>
          </cell>
          <cell r="F723">
            <v>5376430</v>
          </cell>
        </row>
        <row r="724">
          <cell r="E724" t="str">
            <v>SA020N</v>
          </cell>
          <cell r="F724">
            <v>5376431</v>
          </cell>
        </row>
        <row r="725">
          <cell r="E725" t="str">
            <v>SA403N</v>
          </cell>
          <cell r="F725">
            <v>5376432</v>
          </cell>
        </row>
        <row r="726">
          <cell r="E726" t="str">
            <v>SB011N</v>
          </cell>
          <cell r="F726">
            <v>5376433</v>
          </cell>
        </row>
        <row r="727">
          <cell r="E727" t="str">
            <v>SC002N</v>
          </cell>
          <cell r="F727">
            <v>5376434</v>
          </cell>
        </row>
        <row r="728">
          <cell r="E728" t="str">
            <v>SC010N</v>
          </cell>
          <cell r="F728">
            <v>5376435</v>
          </cell>
        </row>
        <row r="729">
          <cell r="E729" t="str">
            <v>SC016N</v>
          </cell>
          <cell r="F729">
            <v>5376436</v>
          </cell>
        </row>
        <row r="730">
          <cell r="E730" t="str">
            <v>SC11AN</v>
          </cell>
          <cell r="F730">
            <v>5376438</v>
          </cell>
        </row>
        <row r="731">
          <cell r="E731" t="str">
            <v>SC12AN</v>
          </cell>
          <cell r="F731">
            <v>5376439</v>
          </cell>
        </row>
        <row r="732">
          <cell r="E732" t="str">
            <v>SC134N</v>
          </cell>
          <cell r="F732">
            <v>5376440</v>
          </cell>
        </row>
        <row r="733">
          <cell r="E733" t="str">
            <v>SC181N</v>
          </cell>
          <cell r="F733">
            <v>5376443</v>
          </cell>
        </row>
        <row r="734">
          <cell r="E734" t="str">
            <v>SC190N</v>
          </cell>
          <cell r="F734">
            <v>5376445</v>
          </cell>
        </row>
        <row r="735">
          <cell r="E735" t="str">
            <v>SC192N</v>
          </cell>
          <cell r="F735">
            <v>5376446</v>
          </cell>
        </row>
        <row r="736">
          <cell r="E736" t="str">
            <v>SC205N</v>
          </cell>
          <cell r="F736">
            <v>5376449</v>
          </cell>
        </row>
        <row r="737">
          <cell r="E737" t="str">
            <v>SC287N</v>
          </cell>
          <cell r="F737">
            <v>5376451</v>
          </cell>
        </row>
        <row r="738">
          <cell r="E738" t="str">
            <v>SC29AN</v>
          </cell>
          <cell r="F738">
            <v>5376452</v>
          </cell>
        </row>
        <row r="739">
          <cell r="E739" t="str">
            <v>SD107N</v>
          </cell>
          <cell r="F739">
            <v>5376456</v>
          </cell>
        </row>
        <row r="740">
          <cell r="E740" t="str">
            <v>SD108N</v>
          </cell>
          <cell r="F740">
            <v>5376457</v>
          </cell>
        </row>
        <row r="741">
          <cell r="E741" t="str">
            <v>SD10AN</v>
          </cell>
          <cell r="F741">
            <v>5376458</v>
          </cell>
        </row>
        <row r="742">
          <cell r="E742" t="str">
            <v>SD11AN</v>
          </cell>
          <cell r="F742">
            <v>5376460</v>
          </cell>
        </row>
        <row r="743">
          <cell r="E743" t="str">
            <v>SD217N</v>
          </cell>
          <cell r="F743">
            <v>5376465</v>
          </cell>
        </row>
        <row r="744">
          <cell r="E744" t="str">
            <v>SD228N</v>
          </cell>
          <cell r="F744">
            <v>5376467</v>
          </cell>
        </row>
        <row r="745">
          <cell r="E745" t="str">
            <v>SD300N</v>
          </cell>
          <cell r="F745">
            <v>5376468</v>
          </cell>
        </row>
        <row r="746">
          <cell r="E746" t="str">
            <v>SDA53N</v>
          </cell>
          <cell r="F746">
            <v>5376470</v>
          </cell>
        </row>
        <row r="747">
          <cell r="E747" t="str">
            <v>SE102N</v>
          </cell>
          <cell r="F747">
            <v>5376472</v>
          </cell>
        </row>
        <row r="748">
          <cell r="E748" t="str">
            <v>SE139N </v>
          </cell>
          <cell r="F748">
            <v>5376474</v>
          </cell>
        </row>
        <row r="749">
          <cell r="E749" t="str">
            <v>SE152N</v>
          </cell>
          <cell r="F749">
            <v>5376476</v>
          </cell>
        </row>
        <row r="750">
          <cell r="E750" t="str">
            <v>SE202N</v>
          </cell>
          <cell r="F750">
            <v>5376477</v>
          </cell>
        </row>
        <row r="751">
          <cell r="E751" t="str">
            <v>SE205N</v>
          </cell>
          <cell r="F751">
            <v>5376478</v>
          </cell>
        </row>
        <row r="752">
          <cell r="E752" t="str">
            <v>SF101N</v>
          </cell>
          <cell r="F752">
            <v>5376480</v>
          </cell>
        </row>
        <row r="753">
          <cell r="E753" t="str">
            <v>SG07AN</v>
          </cell>
          <cell r="F753">
            <v>5376483</v>
          </cell>
        </row>
        <row r="754">
          <cell r="E754" t="str">
            <v>SG102N</v>
          </cell>
          <cell r="F754">
            <v>5376485</v>
          </cell>
        </row>
        <row r="755">
          <cell r="E755" t="str">
            <v>SG105N</v>
          </cell>
          <cell r="F755">
            <v>5376488</v>
          </cell>
        </row>
        <row r="756">
          <cell r="E756" t="str">
            <v>SG106N</v>
          </cell>
          <cell r="F756">
            <v>5376489</v>
          </cell>
        </row>
        <row r="757">
          <cell r="E757" t="str">
            <v>SG10AN</v>
          </cell>
          <cell r="F757">
            <v>5376490</v>
          </cell>
        </row>
        <row r="758">
          <cell r="E758" t="str">
            <v>SK002N</v>
          </cell>
          <cell r="F758">
            <v>5376494</v>
          </cell>
        </row>
        <row r="759">
          <cell r="E759" t="str">
            <v>SK007N</v>
          </cell>
          <cell r="F759">
            <v>5376495</v>
          </cell>
        </row>
        <row r="760">
          <cell r="E760" t="str">
            <v>SK100N</v>
          </cell>
          <cell r="F760">
            <v>5376496</v>
          </cell>
        </row>
        <row r="761">
          <cell r="E761" t="str">
            <v>SK102N</v>
          </cell>
          <cell r="F761">
            <v>5376497</v>
          </cell>
        </row>
        <row r="762">
          <cell r="E762" t="str">
            <v>SK103N</v>
          </cell>
          <cell r="F762">
            <v>5376498</v>
          </cell>
        </row>
        <row r="763">
          <cell r="E763" t="str">
            <v>SK151N</v>
          </cell>
          <cell r="F763">
            <v>5376499</v>
          </cell>
        </row>
        <row r="764">
          <cell r="E764" t="str">
            <v>SK152N</v>
          </cell>
          <cell r="F764">
            <v>5376500</v>
          </cell>
        </row>
        <row r="765">
          <cell r="E765" t="str">
            <v>SK153N</v>
          </cell>
          <cell r="F765">
            <v>5376501</v>
          </cell>
        </row>
        <row r="766">
          <cell r="E766" t="str">
            <v>SK155N</v>
          </cell>
          <cell r="F766">
            <v>5376503</v>
          </cell>
        </row>
        <row r="767">
          <cell r="E767" t="str">
            <v>SK156N</v>
          </cell>
          <cell r="F767">
            <v>5376504</v>
          </cell>
        </row>
        <row r="768">
          <cell r="E768" t="str">
            <v>SM101N</v>
          </cell>
          <cell r="F768">
            <v>5376509</v>
          </cell>
        </row>
        <row r="769">
          <cell r="E769" t="str">
            <v>SM108N</v>
          </cell>
          <cell r="F769">
            <v>5376510</v>
          </cell>
        </row>
        <row r="770">
          <cell r="E770" t="str">
            <v>SM120N</v>
          </cell>
          <cell r="F770">
            <v>5376512</v>
          </cell>
        </row>
        <row r="771">
          <cell r="E771" t="str">
            <v>SM12AN</v>
          </cell>
          <cell r="F771">
            <v>5376514</v>
          </cell>
        </row>
        <row r="772">
          <cell r="E772" t="str">
            <v>SM132N</v>
          </cell>
          <cell r="F772">
            <v>5376517</v>
          </cell>
        </row>
        <row r="773">
          <cell r="E773" t="str">
            <v>SM134N</v>
          </cell>
          <cell r="F773">
            <v>5376519</v>
          </cell>
        </row>
        <row r="774">
          <cell r="E774" t="str">
            <v>SM13AN</v>
          </cell>
          <cell r="F774">
            <v>5376520</v>
          </cell>
        </row>
        <row r="775">
          <cell r="E775" t="str">
            <v>SM188N</v>
          </cell>
          <cell r="F775">
            <v>5376521</v>
          </cell>
        </row>
        <row r="776">
          <cell r="E776" t="str">
            <v>SM191N</v>
          </cell>
          <cell r="F776">
            <v>5376522</v>
          </cell>
        </row>
        <row r="777">
          <cell r="E777" t="str">
            <v>SM198N</v>
          </cell>
          <cell r="F777">
            <v>5376523</v>
          </cell>
        </row>
        <row r="778">
          <cell r="E778" t="str">
            <v>SM202N</v>
          </cell>
          <cell r="F778">
            <v>5376524</v>
          </cell>
        </row>
        <row r="779">
          <cell r="E779" t="str">
            <v>SM208N</v>
          </cell>
          <cell r="F779">
            <v>5376526</v>
          </cell>
        </row>
        <row r="780">
          <cell r="E780" t="str">
            <v>SM211N</v>
          </cell>
          <cell r="F780">
            <v>5376527</v>
          </cell>
        </row>
        <row r="781">
          <cell r="E781" t="str">
            <v>SM220N</v>
          </cell>
          <cell r="F781">
            <v>5376531</v>
          </cell>
        </row>
        <row r="782">
          <cell r="E782" t="str">
            <v>SM226N</v>
          </cell>
          <cell r="F782">
            <v>5376532</v>
          </cell>
        </row>
        <row r="783">
          <cell r="E783" t="str">
            <v>SM229N</v>
          </cell>
          <cell r="F783">
            <v>5376533</v>
          </cell>
        </row>
        <row r="784">
          <cell r="E784" t="str">
            <v>SM301N</v>
          </cell>
          <cell r="F784">
            <v>5376535</v>
          </cell>
        </row>
        <row r="785">
          <cell r="E785" t="str">
            <v>SM302N</v>
          </cell>
          <cell r="F785">
            <v>5376536</v>
          </cell>
        </row>
        <row r="786">
          <cell r="E786" t="str">
            <v>SMA07N</v>
          </cell>
          <cell r="F786">
            <v>5376537</v>
          </cell>
        </row>
        <row r="787">
          <cell r="E787" t="str">
            <v>SN001N</v>
          </cell>
          <cell r="F787">
            <v>5376538</v>
          </cell>
        </row>
        <row r="788">
          <cell r="E788" t="str">
            <v>SN005N</v>
          </cell>
          <cell r="F788">
            <v>5376539</v>
          </cell>
        </row>
        <row r="789">
          <cell r="E789" t="str">
            <v>SN133N</v>
          </cell>
          <cell r="F789">
            <v>5376540</v>
          </cell>
        </row>
        <row r="790">
          <cell r="E790" t="str">
            <v>SN134N</v>
          </cell>
          <cell r="F790">
            <v>5376541</v>
          </cell>
        </row>
        <row r="791">
          <cell r="E791" t="str">
            <v>SN16AN</v>
          </cell>
          <cell r="F791">
            <v>5376542</v>
          </cell>
        </row>
        <row r="792">
          <cell r="E792" t="str">
            <v>SN202N</v>
          </cell>
          <cell r="F792">
            <v>5376543</v>
          </cell>
        </row>
        <row r="793">
          <cell r="E793" t="str">
            <v>SN333N</v>
          </cell>
          <cell r="F793">
            <v>5376545</v>
          </cell>
        </row>
        <row r="794">
          <cell r="E794" t="str">
            <v>SP001N</v>
          </cell>
          <cell r="F794">
            <v>5376546</v>
          </cell>
        </row>
        <row r="795">
          <cell r="E795" t="str">
            <v>SP003N </v>
          </cell>
          <cell r="F795">
            <v>5376548</v>
          </cell>
        </row>
        <row r="796">
          <cell r="E796" t="str">
            <v>SP005N</v>
          </cell>
          <cell r="F796">
            <v>5376549</v>
          </cell>
        </row>
        <row r="797">
          <cell r="E797" t="str">
            <v>SP006N</v>
          </cell>
          <cell r="F797">
            <v>5376550</v>
          </cell>
        </row>
        <row r="798">
          <cell r="E798" t="str">
            <v>SP100N</v>
          </cell>
          <cell r="F798">
            <v>5376551</v>
          </cell>
        </row>
        <row r="799">
          <cell r="E799" t="str">
            <v>SP101N</v>
          </cell>
          <cell r="F799">
            <v>5376552</v>
          </cell>
        </row>
        <row r="800">
          <cell r="E800" t="str">
            <v>SP102N </v>
          </cell>
          <cell r="F800">
            <v>5376553</v>
          </cell>
        </row>
        <row r="801">
          <cell r="E801" t="str">
            <v>SP103N</v>
          </cell>
          <cell r="F801">
            <v>5376554</v>
          </cell>
        </row>
        <row r="802">
          <cell r="E802" t="str">
            <v>SP105N</v>
          </cell>
          <cell r="F802">
            <v>5376555</v>
          </cell>
        </row>
        <row r="803">
          <cell r="E803" t="str">
            <v>SP106N</v>
          </cell>
          <cell r="F803">
            <v>5376556</v>
          </cell>
        </row>
        <row r="804">
          <cell r="E804" t="str">
            <v>SP108N</v>
          </cell>
          <cell r="F804">
            <v>5376557</v>
          </cell>
        </row>
        <row r="805">
          <cell r="E805" t="str">
            <v>SP10AN</v>
          </cell>
          <cell r="F805">
            <v>5376558</v>
          </cell>
        </row>
        <row r="806">
          <cell r="E806" t="str">
            <v>SP112N</v>
          </cell>
          <cell r="F806">
            <v>5376560</v>
          </cell>
        </row>
        <row r="807">
          <cell r="E807" t="str">
            <v>SP114N</v>
          </cell>
          <cell r="F807">
            <v>5376562</v>
          </cell>
        </row>
        <row r="808">
          <cell r="E808" t="str">
            <v>SP11AN</v>
          </cell>
          <cell r="F808">
            <v>5376566</v>
          </cell>
        </row>
        <row r="809">
          <cell r="E809" t="str">
            <v>SP123N</v>
          </cell>
          <cell r="F809">
            <v>5376570</v>
          </cell>
        </row>
        <row r="810">
          <cell r="E810" t="str">
            <v>SP125N</v>
          </cell>
          <cell r="F810">
            <v>5376571</v>
          </cell>
        </row>
        <row r="811">
          <cell r="E811" t="str">
            <v>SP126N</v>
          </cell>
          <cell r="F811">
            <v>5376572</v>
          </cell>
        </row>
        <row r="812">
          <cell r="E812" t="str">
            <v>SP127N</v>
          </cell>
          <cell r="F812">
            <v>5376573</v>
          </cell>
        </row>
        <row r="813">
          <cell r="E813" t="str">
            <v>SP128N</v>
          </cell>
          <cell r="F813">
            <v>5376574</v>
          </cell>
        </row>
        <row r="814">
          <cell r="E814" t="str">
            <v>SP12AN</v>
          </cell>
          <cell r="F814">
            <v>5376575</v>
          </cell>
        </row>
        <row r="815">
          <cell r="E815" t="str">
            <v>SP12CN</v>
          </cell>
          <cell r="F815">
            <v>5376576</v>
          </cell>
        </row>
        <row r="816">
          <cell r="E816" t="str">
            <v>SP132N</v>
          </cell>
          <cell r="F816">
            <v>5376578</v>
          </cell>
        </row>
        <row r="817">
          <cell r="E817" t="str">
            <v>SP13AN</v>
          </cell>
          <cell r="F817">
            <v>5376579</v>
          </cell>
        </row>
        <row r="818">
          <cell r="E818" t="str">
            <v>SP14AN</v>
          </cell>
          <cell r="F818">
            <v>5376580</v>
          </cell>
        </row>
        <row r="819">
          <cell r="E819" t="str">
            <v>SP14BN</v>
          </cell>
          <cell r="F819">
            <v>5376581</v>
          </cell>
        </row>
        <row r="820">
          <cell r="E820" t="str">
            <v>SP15AN</v>
          </cell>
          <cell r="F820">
            <v>5376582</v>
          </cell>
        </row>
        <row r="821">
          <cell r="E821" t="str">
            <v>SP15AN</v>
          </cell>
          <cell r="F821">
            <v>5376583</v>
          </cell>
        </row>
        <row r="822">
          <cell r="E822" t="str">
            <v>SP16AN</v>
          </cell>
          <cell r="F822">
            <v>5376584</v>
          </cell>
        </row>
        <row r="823">
          <cell r="E823" t="str">
            <v>SP17AN</v>
          </cell>
          <cell r="F823">
            <v>5376585</v>
          </cell>
        </row>
        <row r="824">
          <cell r="E824" t="str">
            <v>SP18AN</v>
          </cell>
          <cell r="F824">
            <v>5376586</v>
          </cell>
        </row>
        <row r="825">
          <cell r="E825" t="str">
            <v>SP203N</v>
          </cell>
          <cell r="F825">
            <v>5376587</v>
          </cell>
        </row>
        <row r="826">
          <cell r="E826" t="str">
            <v>SP204N</v>
          </cell>
          <cell r="F826">
            <v>5376588</v>
          </cell>
        </row>
        <row r="827">
          <cell r="E827" t="str">
            <v>SP208N</v>
          </cell>
          <cell r="F827">
            <v>5376589</v>
          </cell>
        </row>
        <row r="828">
          <cell r="E828" t="str">
            <v>SP214N</v>
          </cell>
          <cell r="F828">
            <v>5376590</v>
          </cell>
        </row>
        <row r="829">
          <cell r="E829" t="str">
            <v>SP223N</v>
          </cell>
          <cell r="F829">
            <v>5376592</v>
          </cell>
        </row>
        <row r="830">
          <cell r="E830" t="str">
            <v>SP226N</v>
          </cell>
          <cell r="F830">
            <v>5376593</v>
          </cell>
        </row>
        <row r="831">
          <cell r="E831" t="str">
            <v>SP229N</v>
          </cell>
          <cell r="F831">
            <v>5376594</v>
          </cell>
        </row>
        <row r="832">
          <cell r="E832" t="str">
            <v>SP237N </v>
          </cell>
          <cell r="F832">
            <v>5376596</v>
          </cell>
        </row>
        <row r="833">
          <cell r="E833" t="str">
            <v>SP246N</v>
          </cell>
          <cell r="F833">
            <v>5376599</v>
          </cell>
        </row>
        <row r="834">
          <cell r="E834" t="str">
            <v>SP249N</v>
          </cell>
          <cell r="F834">
            <v>5376600</v>
          </cell>
        </row>
        <row r="835">
          <cell r="E835" t="str">
            <v>SP255N</v>
          </cell>
          <cell r="F835">
            <v>5376601</v>
          </cell>
        </row>
        <row r="836">
          <cell r="E836" t="str">
            <v>SP262N</v>
          </cell>
          <cell r="F836">
            <v>5376603</v>
          </cell>
        </row>
        <row r="837">
          <cell r="E837" t="str">
            <v>SP265N</v>
          </cell>
          <cell r="F837">
            <v>5376604</v>
          </cell>
        </row>
        <row r="838">
          <cell r="E838" t="str">
            <v>SP27BN</v>
          </cell>
          <cell r="F838">
            <v>5376605</v>
          </cell>
        </row>
        <row r="839">
          <cell r="E839" t="str">
            <v>SP280N</v>
          </cell>
          <cell r="F839">
            <v>5376606</v>
          </cell>
        </row>
        <row r="840">
          <cell r="E840" t="str">
            <v>SP283N</v>
          </cell>
          <cell r="F840">
            <v>5376607</v>
          </cell>
        </row>
        <row r="841">
          <cell r="E841" t="str">
            <v>SP291N</v>
          </cell>
          <cell r="F841">
            <v>5376608</v>
          </cell>
        </row>
        <row r="842">
          <cell r="E842" t="str">
            <v>SP297N</v>
          </cell>
          <cell r="F842">
            <v>5376610</v>
          </cell>
        </row>
        <row r="843">
          <cell r="E843" t="str">
            <v>SP300N</v>
          </cell>
          <cell r="F843">
            <v>5376611</v>
          </cell>
        </row>
        <row r="844">
          <cell r="E844" t="str">
            <v>SP303N</v>
          </cell>
          <cell r="F844">
            <v>5376613</v>
          </cell>
        </row>
        <row r="845">
          <cell r="E845" t="str">
            <v>SP306N</v>
          </cell>
          <cell r="F845">
            <v>5376615</v>
          </cell>
        </row>
        <row r="846">
          <cell r="E846" t="str">
            <v>SP308N</v>
          </cell>
          <cell r="F846">
            <v>5376617</v>
          </cell>
        </row>
        <row r="847">
          <cell r="E847" t="str">
            <v>SP309N</v>
          </cell>
          <cell r="F847">
            <v>5376618</v>
          </cell>
        </row>
        <row r="848">
          <cell r="E848" t="str">
            <v>SP316N</v>
          </cell>
          <cell r="F848">
            <v>5376620</v>
          </cell>
        </row>
        <row r="849">
          <cell r="E849" t="str">
            <v>SP335N</v>
          </cell>
          <cell r="F849">
            <v>5376622</v>
          </cell>
        </row>
        <row r="850">
          <cell r="E850" t="str">
            <v>SP336N</v>
          </cell>
          <cell r="F850">
            <v>5376623</v>
          </cell>
        </row>
        <row r="851">
          <cell r="E851" t="str">
            <v>SP337N</v>
          </cell>
          <cell r="F851">
            <v>5376624</v>
          </cell>
        </row>
        <row r="852">
          <cell r="E852" t="str">
            <v>SPB64N</v>
          </cell>
          <cell r="F852">
            <v>5376626</v>
          </cell>
        </row>
        <row r="853">
          <cell r="E853" t="str">
            <v>SPD09N</v>
          </cell>
          <cell r="F853">
            <v>5376627</v>
          </cell>
        </row>
        <row r="854">
          <cell r="E854" t="str">
            <v>SPE03N</v>
          </cell>
          <cell r="F854">
            <v>5376628</v>
          </cell>
        </row>
        <row r="855">
          <cell r="E855" t="str">
            <v>SQ001N</v>
          </cell>
          <cell r="F855">
            <v>5376629</v>
          </cell>
        </row>
        <row r="856">
          <cell r="E856" t="str">
            <v>SQ007N</v>
          </cell>
          <cell r="F856">
            <v>5376630</v>
          </cell>
        </row>
        <row r="857">
          <cell r="E857" t="str">
            <v>SQ101N</v>
          </cell>
          <cell r="F857">
            <v>5376632</v>
          </cell>
        </row>
        <row r="858">
          <cell r="E858" t="str">
            <v>SQ137N</v>
          </cell>
          <cell r="F858">
            <v>5376634</v>
          </cell>
        </row>
        <row r="859">
          <cell r="E859" t="str">
            <v>SQ190N</v>
          </cell>
          <cell r="F859">
            <v>5376635</v>
          </cell>
        </row>
        <row r="860">
          <cell r="E860" t="str">
            <v>SQ192N</v>
          </cell>
          <cell r="F860">
            <v>5376637</v>
          </cell>
        </row>
        <row r="861">
          <cell r="E861" t="str">
            <v>SQ261N</v>
          </cell>
          <cell r="F861">
            <v>5376638</v>
          </cell>
        </row>
        <row r="862">
          <cell r="E862" t="str">
            <v>SW102N</v>
          </cell>
          <cell r="F862">
            <v>5376682</v>
          </cell>
        </row>
        <row r="863">
          <cell r="E863" t="str">
            <v>SW104N</v>
          </cell>
          <cell r="F863">
            <v>5376683</v>
          </cell>
        </row>
        <row r="864">
          <cell r="E864" t="str">
            <v>SW10CN</v>
          </cell>
          <cell r="F864">
            <v>5376689</v>
          </cell>
        </row>
        <row r="865">
          <cell r="E865" t="str">
            <v>SW11GN</v>
          </cell>
          <cell r="F865">
            <v>5376692</v>
          </cell>
        </row>
        <row r="866">
          <cell r="E866" t="str">
            <v>SW13AN</v>
          </cell>
          <cell r="F866">
            <v>5376693</v>
          </cell>
        </row>
        <row r="867">
          <cell r="E867" t="str">
            <v>SW18AN</v>
          </cell>
          <cell r="F867">
            <v>5376695</v>
          </cell>
        </row>
        <row r="868">
          <cell r="E868" t="str">
            <v>SW19AN </v>
          </cell>
          <cell r="F868">
            <v>5376696</v>
          </cell>
        </row>
        <row r="869">
          <cell r="E869" t="str">
            <v>SW200N</v>
          </cell>
          <cell r="F869">
            <v>5376697</v>
          </cell>
        </row>
        <row r="870">
          <cell r="E870" t="str">
            <v>SW20CN</v>
          </cell>
          <cell r="F870">
            <v>5376699</v>
          </cell>
        </row>
        <row r="871">
          <cell r="E871" t="str">
            <v>SW20HN</v>
          </cell>
          <cell r="F871">
            <v>5376700</v>
          </cell>
        </row>
        <row r="872">
          <cell r="E872" t="str">
            <v>SW212N</v>
          </cell>
          <cell r="F872">
            <v>5376701</v>
          </cell>
        </row>
        <row r="873">
          <cell r="E873" t="str">
            <v>SW21BN</v>
          </cell>
          <cell r="F873">
            <v>5376703</v>
          </cell>
        </row>
        <row r="874">
          <cell r="E874" t="str">
            <v>SW223N</v>
          </cell>
          <cell r="F874">
            <v>5376704</v>
          </cell>
        </row>
        <row r="875">
          <cell r="E875" t="str">
            <v>SW22AN</v>
          </cell>
          <cell r="F875">
            <v>5376706</v>
          </cell>
        </row>
        <row r="876">
          <cell r="E876" t="str">
            <v>SW233N</v>
          </cell>
          <cell r="F876">
            <v>5376707</v>
          </cell>
        </row>
        <row r="877">
          <cell r="E877" t="str">
            <v>SW236N</v>
          </cell>
          <cell r="F877">
            <v>5376708</v>
          </cell>
        </row>
        <row r="878">
          <cell r="E878" t="str">
            <v>SW23AN</v>
          </cell>
          <cell r="F878">
            <v>5376709</v>
          </cell>
        </row>
        <row r="879">
          <cell r="E879" t="str">
            <v>SW242N</v>
          </cell>
          <cell r="F879">
            <v>5376710</v>
          </cell>
        </row>
        <row r="880">
          <cell r="E880" t="str">
            <v>SW253F</v>
          </cell>
          <cell r="F880">
            <v>5376712</v>
          </cell>
        </row>
        <row r="881">
          <cell r="E881" t="str">
            <v>SW257N</v>
          </cell>
          <cell r="F881">
            <v>5376714</v>
          </cell>
        </row>
        <row r="882">
          <cell r="E882" t="str">
            <v>SW266N</v>
          </cell>
          <cell r="F882">
            <v>5376718</v>
          </cell>
        </row>
        <row r="883">
          <cell r="E883" t="str">
            <v>SW267N</v>
          </cell>
          <cell r="F883">
            <v>5376719</v>
          </cell>
        </row>
        <row r="884">
          <cell r="E884" t="str">
            <v>SW26AN</v>
          </cell>
          <cell r="F884">
            <v>5376720</v>
          </cell>
        </row>
        <row r="885">
          <cell r="E885" t="str">
            <v>SW272N</v>
          </cell>
          <cell r="F885">
            <v>5376721</v>
          </cell>
        </row>
        <row r="886">
          <cell r="E886" t="str">
            <v>SW283N</v>
          </cell>
          <cell r="F886">
            <v>5376725</v>
          </cell>
        </row>
        <row r="887">
          <cell r="E887" t="str">
            <v>SW286N</v>
          </cell>
          <cell r="F887">
            <v>5376726</v>
          </cell>
        </row>
        <row r="888">
          <cell r="E888" t="str">
            <v>SW287N</v>
          </cell>
          <cell r="F888">
            <v>5376727</v>
          </cell>
        </row>
        <row r="889">
          <cell r="E889" t="str">
            <v>SW28BN</v>
          </cell>
          <cell r="F889">
            <v>5376728</v>
          </cell>
        </row>
        <row r="890">
          <cell r="E890" t="str">
            <v>SW28DN</v>
          </cell>
          <cell r="F890">
            <v>5376729</v>
          </cell>
        </row>
        <row r="891">
          <cell r="E891" t="str">
            <v>SW290N</v>
          </cell>
          <cell r="F891">
            <v>5376730</v>
          </cell>
        </row>
        <row r="892">
          <cell r="E892" t="str">
            <v>SW299N</v>
          </cell>
          <cell r="F892">
            <v>5376732</v>
          </cell>
        </row>
        <row r="893">
          <cell r="E893" t="str">
            <v>SW29BN</v>
          </cell>
          <cell r="F893">
            <v>5376733</v>
          </cell>
        </row>
        <row r="894">
          <cell r="E894" t="str">
            <v>SW300N</v>
          </cell>
          <cell r="F894">
            <v>5376734</v>
          </cell>
        </row>
        <row r="895">
          <cell r="E895" t="str">
            <v>SW301N</v>
          </cell>
          <cell r="F895">
            <v>5376735</v>
          </cell>
        </row>
        <row r="896">
          <cell r="E896" t="str">
            <v>SW303N</v>
          </cell>
          <cell r="F896">
            <v>5376737</v>
          </cell>
        </row>
        <row r="897">
          <cell r="E897" t="str">
            <v>SW306N</v>
          </cell>
          <cell r="F897">
            <v>5376740</v>
          </cell>
        </row>
        <row r="898">
          <cell r="E898" t="str">
            <v>SW30BN</v>
          </cell>
          <cell r="F898">
            <v>5376742</v>
          </cell>
        </row>
        <row r="899">
          <cell r="E899" t="str">
            <v>SW310N</v>
          </cell>
          <cell r="F899">
            <v>5376743</v>
          </cell>
        </row>
        <row r="900">
          <cell r="E900" t="str">
            <v>SW31BN</v>
          </cell>
          <cell r="F900">
            <v>5376746</v>
          </cell>
        </row>
        <row r="901">
          <cell r="E901" t="str">
            <v>SW322N</v>
          </cell>
          <cell r="F901">
            <v>5376747</v>
          </cell>
        </row>
        <row r="902">
          <cell r="E902" t="str">
            <v>SW324N</v>
          </cell>
          <cell r="F902">
            <v>5376748</v>
          </cell>
        </row>
        <row r="903">
          <cell r="E903" t="str">
            <v>SW325N</v>
          </cell>
          <cell r="F903">
            <v>5376749</v>
          </cell>
        </row>
        <row r="904">
          <cell r="E904" t="str">
            <v>SW326N</v>
          </cell>
          <cell r="F904">
            <v>5376750</v>
          </cell>
        </row>
        <row r="905">
          <cell r="E905" t="str">
            <v>SW345I</v>
          </cell>
          <cell r="F905">
            <v>5376751</v>
          </cell>
        </row>
        <row r="906">
          <cell r="E906" t="str">
            <v>SWC39N</v>
          </cell>
          <cell r="F906">
            <v>5376752</v>
          </cell>
        </row>
        <row r="907">
          <cell r="E907" t="str">
            <v>SWC99N</v>
          </cell>
          <cell r="F907">
            <v>5376754</v>
          </cell>
        </row>
        <row r="908">
          <cell r="E908" t="str">
            <v>VA-365</v>
          </cell>
          <cell r="F908">
            <v>5377072</v>
          </cell>
        </row>
        <row r="909">
          <cell r="E909" t="str">
            <v>WN304Q</v>
          </cell>
          <cell r="F909">
            <v>5377090</v>
          </cell>
        </row>
        <row r="910">
          <cell r="E910" t="str">
            <v>XLA02H</v>
          </cell>
          <cell r="F910">
            <v>5377097</v>
          </cell>
        </row>
        <row r="911">
          <cell r="E911" t="str">
            <v>Y2200N</v>
          </cell>
          <cell r="F911">
            <v>5377114</v>
          </cell>
        </row>
        <row r="912">
          <cell r="E912" t="str">
            <v>Y2201N</v>
          </cell>
          <cell r="F912">
            <v>5377116</v>
          </cell>
        </row>
        <row r="913">
          <cell r="E913" t="str">
            <v>Y2204N</v>
          </cell>
          <cell r="F913">
            <v>5377121</v>
          </cell>
        </row>
        <row r="914">
          <cell r="E914" t="str">
            <v>Y2206F</v>
          </cell>
          <cell r="F914">
            <v>5377124</v>
          </cell>
        </row>
        <row r="915">
          <cell r="E915" t="str">
            <v>Y2206N</v>
          </cell>
          <cell r="F915">
            <v>5377125</v>
          </cell>
        </row>
        <row r="916">
          <cell r="E916" t="str">
            <v>Y2207N</v>
          </cell>
          <cell r="F916">
            <v>5377127</v>
          </cell>
        </row>
        <row r="917">
          <cell r="E917" t="str">
            <v>Y2209N</v>
          </cell>
          <cell r="F917">
            <v>5377130</v>
          </cell>
        </row>
        <row r="918">
          <cell r="E918" t="str">
            <v>Y2210N</v>
          </cell>
          <cell r="F918">
            <v>5377131</v>
          </cell>
        </row>
        <row r="919">
          <cell r="E919" t="str">
            <v>Y2214F</v>
          </cell>
          <cell r="F919">
            <v>5377135</v>
          </cell>
        </row>
        <row r="920">
          <cell r="E920" t="str">
            <v>Y2214I</v>
          </cell>
          <cell r="F920">
            <v>5377136</v>
          </cell>
        </row>
        <row r="921">
          <cell r="E921" t="str">
            <v>Y2215F</v>
          </cell>
          <cell r="F921">
            <v>5377137</v>
          </cell>
        </row>
        <row r="922">
          <cell r="E922" t="str">
            <v>Y2217F</v>
          </cell>
          <cell r="F922">
            <v>5377138</v>
          </cell>
        </row>
        <row r="923">
          <cell r="E923" t="str">
            <v>Y2217N</v>
          </cell>
          <cell r="F923">
            <v>5377139</v>
          </cell>
        </row>
        <row r="924">
          <cell r="E924" t="str">
            <v>Y2303I</v>
          </cell>
          <cell r="F924">
            <v>5377140</v>
          </cell>
        </row>
        <row r="925">
          <cell r="E925" t="str">
            <v>Y2304N</v>
          </cell>
          <cell r="F925">
            <v>5377142</v>
          </cell>
        </row>
        <row r="926">
          <cell r="E926" t="str">
            <v>Y2306I</v>
          </cell>
          <cell r="F926">
            <v>5377144</v>
          </cell>
        </row>
        <row r="927">
          <cell r="E927" t="str">
            <v>Y4304I</v>
          </cell>
          <cell r="F927">
            <v>5377148</v>
          </cell>
        </row>
        <row r="928">
          <cell r="E928" t="str">
            <v>Y4306I</v>
          </cell>
          <cell r="F928">
            <v>5377149</v>
          </cell>
        </row>
        <row r="929">
          <cell r="E929" t="str">
            <v>Y4309I </v>
          </cell>
          <cell r="F929">
            <v>5377152</v>
          </cell>
        </row>
        <row r="930">
          <cell r="E930" t="str">
            <v>YA300N</v>
          </cell>
          <cell r="F930">
            <v>5377153</v>
          </cell>
        </row>
        <row r="931">
          <cell r="E931" t="str">
            <v>YC003N</v>
          </cell>
          <cell r="F931">
            <v>5377162</v>
          </cell>
        </row>
        <row r="932">
          <cell r="E932" t="str">
            <v>YC021N</v>
          </cell>
          <cell r="F932">
            <v>5377163</v>
          </cell>
        </row>
        <row r="933">
          <cell r="E933" t="str">
            <v>YC046N</v>
          </cell>
          <cell r="F933">
            <v>5377164</v>
          </cell>
        </row>
        <row r="934">
          <cell r="E934" t="str">
            <v>YC087N</v>
          </cell>
          <cell r="F934">
            <v>5377165</v>
          </cell>
        </row>
        <row r="935">
          <cell r="E935" t="str">
            <v>YC19AN</v>
          </cell>
          <cell r="F935">
            <v>5377168</v>
          </cell>
        </row>
        <row r="936">
          <cell r="E936" t="str">
            <v>YC301N </v>
          </cell>
          <cell r="F936">
            <v>5377171</v>
          </cell>
        </row>
        <row r="937">
          <cell r="E937" t="str">
            <v>YCA87N</v>
          </cell>
          <cell r="F937">
            <v>5377172</v>
          </cell>
        </row>
        <row r="938">
          <cell r="E938" t="str">
            <v>YCB18N</v>
          </cell>
          <cell r="F938">
            <v>5377173</v>
          </cell>
        </row>
        <row r="939">
          <cell r="E939" t="str">
            <v>YD107N</v>
          </cell>
          <cell r="F939">
            <v>5377175</v>
          </cell>
        </row>
        <row r="940">
          <cell r="E940" t="str">
            <v>YD213N</v>
          </cell>
          <cell r="F940">
            <v>5377176</v>
          </cell>
        </row>
        <row r="941">
          <cell r="E941" t="str">
            <v>YDA11N</v>
          </cell>
          <cell r="F941">
            <v>5377177</v>
          </cell>
        </row>
        <row r="942">
          <cell r="E942" t="str">
            <v>YDA53N</v>
          </cell>
          <cell r="F942">
            <v>5377178</v>
          </cell>
        </row>
        <row r="943">
          <cell r="E943" t="str">
            <v>YE100N </v>
          </cell>
          <cell r="F943">
            <v>5377181</v>
          </cell>
        </row>
        <row r="944">
          <cell r="E944" t="str">
            <v>YF091N</v>
          </cell>
          <cell r="F944">
            <v>5377182</v>
          </cell>
        </row>
        <row r="945">
          <cell r="E945" t="str">
            <v>YG002N</v>
          </cell>
          <cell r="F945">
            <v>5377183</v>
          </cell>
        </row>
        <row r="946">
          <cell r="E946" t="str">
            <v>YG075N</v>
          </cell>
          <cell r="F946">
            <v>5377184</v>
          </cell>
        </row>
        <row r="947">
          <cell r="E947" t="str">
            <v>YG091N</v>
          </cell>
          <cell r="F947">
            <v>5377185</v>
          </cell>
        </row>
        <row r="948">
          <cell r="E948" t="str">
            <v>YG111N</v>
          </cell>
          <cell r="F948">
            <v>5377186</v>
          </cell>
        </row>
        <row r="949">
          <cell r="E949" t="str">
            <v>YK046N</v>
          </cell>
          <cell r="F949">
            <v>5377190</v>
          </cell>
        </row>
        <row r="950">
          <cell r="E950" t="str">
            <v>YK115N</v>
          </cell>
          <cell r="F950">
            <v>5377192</v>
          </cell>
        </row>
        <row r="951">
          <cell r="E951" t="str">
            <v>YK200N</v>
          </cell>
          <cell r="F951">
            <v>5377193</v>
          </cell>
        </row>
        <row r="952">
          <cell r="E952" t="str">
            <v>YM104N</v>
          </cell>
          <cell r="F952">
            <v>5377197</v>
          </cell>
        </row>
        <row r="953">
          <cell r="E953" t="str">
            <v>YM107N</v>
          </cell>
          <cell r="F953">
            <v>5377198</v>
          </cell>
        </row>
        <row r="954">
          <cell r="E954" t="str">
            <v>YM108N</v>
          </cell>
          <cell r="F954">
            <v>5377199</v>
          </cell>
        </row>
        <row r="955">
          <cell r="E955" t="str">
            <v>YM202N</v>
          </cell>
          <cell r="F955">
            <v>5377200</v>
          </cell>
        </row>
        <row r="956">
          <cell r="E956" t="str">
            <v>YM202N</v>
          </cell>
          <cell r="F956">
            <v>5377201</v>
          </cell>
        </row>
        <row r="957">
          <cell r="E957" t="str">
            <v>YM205N</v>
          </cell>
          <cell r="F957">
            <v>5377202</v>
          </cell>
        </row>
        <row r="958">
          <cell r="E958" t="str">
            <v>YM23BN</v>
          </cell>
          <cell r="F958">
            <v>5377203</v>
          </cell>
        </row>
        <row r="959">
          <cell r="E959" t="str">
            <v>YM302N</v>
          </cell>
          <cell r="F959">
            <v>5377206</v>
          </cell>
        </row>
        <row r="960">
          <cell r="E960" t="str">
            <v>YM303N</v>
          </cell>
          <cell r="F960">
            <v>5377207</v>
          </cell>
        </row>
        <row r="961">
          <cell r="E961" t="str">
            <v>YM304N</v>
          </cell>
          <cell r="F961">
            <v>5377208</v>
          </cell>
        </row>
        <row r="962">
          <cell r="E962" t="str">
            <v>YN046NA</v>
          </cell>
          <cell r="F962">
            <v>5377210</v>
          </cell>
        </row>
        <row r="963">
          <cell r="E963" t="str">
            <v>YN154N</v>
          </cell>
          <cell r="F963">
            <v>5377212</v>
          </cell>
        </row>
        <row r="964">
          <cell r="E964" t="str">
            <v>YN205N</v>
          </cell>
          <cell r="F964">
            <v>5377214</v>
          </cell>
        </row>
        <row r="965">
          <cell r="E965" t="str">
            <v>YN208N</v>
          </cell>
          <cell r="F965">
            <v>5377215</v>
          </cell>
        </row>
        <row r="966">
          <cell r="E966" t="str">
            <v>YN211N</v>
          </cell>
          <cell r="F966">
            <v>5377216</v>
          </cell>
        </row>
        <row r="967">
          <cell r="E967" t="str">
            <v>YN218G</v>
          </cell>
          <cell r="F967">
            <v>5377217</v>
          </cell>
        </row>
        <row r="968">
          <cell r="E968" t="str">
            <v>YN221N</v>
          </cell>
          <cell r="F968">
            <v>5377218</v>
          </cell>
        </row>
        <row r="969">
          <cell r="E969" t="str">
            <v>YP001N</v>
          </cell>
          <cell r="F969">
            <v>5377220</v>
          </cell>
        </row>
        <row r="970">
          <cell r="E970" t="str">
            <v>YP003N</v>
          </cell>
          <cell r="F970">
            <v>5377221</v>
          </cell>
        </row>
        <row r="971">
          <cell r="E971" t="str">
            <v>YP040N</v>
          </cell>
          <cell r="F971">
            <v>5377222</v>
          </cell>
        </row>
        <row r="972">
          <cell r="E972" t="str">
            <v>YP043N</v>
          </cell>
          <cell r="F972">
            <v>5377223</v>
          </cell>
        </row>
        <row r="973">
          <cell r="E973" t="str">
            <v>YP100N</v>
          </cell>
          <cell r="F973">
            <v>5377225</v>
          </cell>
        </row>
        <row r="974">
          <cell r="E974" t="str">
            <v>YP103N</v>
          </cell>
          <cell r="F974">
            <v>5377226</v>
          </cell>
        </row>
        <row r="975">
          <cell r="E975" t="str">
            <v>YP108N</v>
          </cell>
          <cell r="F975">
            <v>5377228</v>
          </cell>
        </row>
        <row r="976">
          <cell r="E976" t="str">
            <v>YP114N</v>
          </cell>
          <cell r="F976">
            <v>5377229</v>
          </cell>
        </row>
        <row r="977">
          <cell r="E977" t="str">
            <v>YP117N </v>
          </cell>
          <cell r="F977">
            <v>5377230</v>
          </cell>
        </row>
        <row r="978">
          <cell r="E978" t="str">
            <v>YP120N</v>
          </cell>
          <cell r="F978">
            <v>5377231</v>
          </cell>
        </row>
        <row r="979">
          <cell r="E979" t="str">
            <v>YP127N</v>
          </cell>
          <cell r="F979">
            <v>5377233</v>
          </cell>
        </row>
        <row r="980">
          <cell r="E980" t="str">
            <v>YP12CN</v>
          </cell>
          <cell r="F980">
            <v>5377234</v>
          </cell>
        </row>
        <row r="981">
          <cell r="E981" t="str">
            <v>YP130N</v>
          </cell>
          <cell r="F981">
            <v>5377235</v>
          </cell>
        </row>
        <row r="982">
          <cell r="E982" t="str">
            <v>YP131N</v>
          </cell>
          <cell r="F982">
            <v>5377236</v>
          </cell>
        </row>
        <row r="983">
          <cell r="E983" t="str">
            <v>YP134N</v>
          </cell>
          <cell r="F983">
            <v>5377237</v>
          </cell>
        </row>
        <row r="984">
          <cell r="E984" t="str">
            <v>YP137N</v>
          </cell>
          <cell r="F984">
            <v>5377238</v>
          </cell>
        </row>
        <row r="985">
          <cell r="E985" t="str">
            <v>YP140N</v>
          </cell>
          <cell r="F985">
            <v>5377239</v>
          </cell>
        </row>
        <row r="986">
          <cell r="E986" t="str">
            <v>YP144N</v>
          </cell>
          <cell r="F986">
            <v>5377240</v>
          </cell>
        </row>
        <row r="987">
          <cell r="E987" t="str">
            <v>YP145N</v>
          </cell>
          <cell r="F987">
            <v>5377241</v>
          </cell>
        </row>
        <row r="988">
          <cell r="E988" t="str">
            <v>YP151N</v>
          </cell>
          <cell r="F988">
            <v>5377242</v>
          </cell>
        </row>
        <row r="989">
          <cell r="E989" t="str">
            <v>YP155N</v>
          </cell>
          <cell r="F989">
            <v>5377243</v>
          </cell>
        </row>
        <row r="990">
          <cell r="E990" t="str">
            <v>YP17BN</v>
          </cell>
          <cell r="F990">
            <v>5377245</v>
          </cell>
        </row>
        <row r="991">
          <cell r="E991" t="str">
            <v>YP18AN</v>
          </cell>
          <cell r="F991">
            <v>5377246</v>
          </cell>
        </row>
        <row r="992">
          <cell r="E992" t="str">
            <v>YP215N</v>
          </cell>
          <cell r="F992">
            <v>5377248</v>
          </cell>
        </row>
        <row r="993">
          <cell r="E993" t="str">
            <v>YP218N</v>
          </cell>
          <cell r="F993">
            <v>5377249</v>
          </cell>
        </row>
        <row r="994">
          <cell r="E994" t="str">
            <v>YP227N</v>
          </cell>
          <cell r="F994">
            <v>5377250</v>
          </cell>
        </row>
        <row r="995">
          <cell r="E995" t="str">
            <v>YP242N</v>
          </cell>
          <cell r="F995">
            <v>5377254</v>
          </cell>
        </row>
        <row r="996">
          <cell r="E996" t="str">
            <v>YP248N</v>
          </cell>
          <cell r="F996">
            <v>5377256</v>
          </cell>
        </row>
        <row r="997">
          <cell r="E997" t="str">
            <v>YP254N</v>
          </cell>
          <cell r="F997">
            <v>5377258</v>
          </cell>
        </row>
        <row r="998">
          <cell r="E998" t="str">
            <v>YP269N</v>
          </cell>
          <cell r="F998">
            <v>5377261</v>
          </cell>
        </row>
        <row r="999">
          <cell r="E999" t="str">
            <v>YP301N</v>
          </cell>
          <cell r="F999">
            <v>5377262</v>
          </cell>
        </row>
        <row r="1000">
          <cell r="E1000" t="str">
            <v>YP303N</v>
          </cell>
          <cell r="F1000">
            <v>5377264</v>
          </cell>
        </row>
        <row r="1001">
          <cell r="E1001" t="str">
            <v>YP304N</v>
          </cell>
          <cell r="F1001">
            <v>5377265</v>
          </cell>
        </row>
        <row r="1002">
          <cell r="E1002" t="str">
            <v>YPB69N</v>
          </cell>
          <cell r="F1002">
            <v>5377266</v>
          </cell>
        </row>
        <row r="1003">
          <cell r="E1003" t="str">
            <v>YPD52N</v>
          </cell>
          <cell r="F1003">
            <v>5377267</v>
          </cell>
        </row>
        <row r="1004">
          <cell r="E1004" t="str">
            <v>YPD78N</v>
          </cell>
          <cell r="F1004">
            <v>5377269</v>
          </cell>
        </row>
        <row r="1005">
          <cell r="E1005" t="str">
            <v>YQ046N</v>
          </cell>
          <cell r="F1005">
            <v>5377271</v>
          </cell>
        </row>
        <row r="1006">
          <cell r="E1006" t="str">
            <v>YQ102N</v>
          </cell>
          <cell r="F1006">
            <v>5377272</v>
          </cell>
        </row>
        <row r="1007">
          <cell r="E1007" t="str">
            <v>YW003N</v>
          </cell>
          <cell r="F1007">
            <v>5377274</v>
          </cell>
        </row>
        <row r="1008">
          <cell r="E1008" t="str">
            <v>YW100N</v>
          </cell>
          <cell r="F1008">
            <v>5377275</v>
          </cell>
        </row>
        <row r="1009">
          <cell r="E1009" t="str">
            <v>YW101N</v>
          </cell>
          <cell r="F1009">
            <v>5377276</v>
          </cell>
        </row>
        <row r="1010">
          <cell r="E1010" t="str">
            <v>YW105N</v>
          </cell>
          <cell r="F1010">
            <v>5377278</v>
          </cell>
        </row>
        <row r="1011">
          <cell r="E1011" t="str">
            <v>YW108N</v>
          </cell>
          <cell r="F1011">
            <v>5377280</v>
          </cell>
        </row>
        <row r="1012">
          <cell r="E1012" t="str">
            <v>YW15FN</v>
          </cell>
          <cell r="F1012">
            <v>5377282</v>
          </cell>
        </row>
        <row r="1013">
          <cell r="E1013" t="str">
            <v>YW17AN</v>
          </cell>
          <cell r="F1013">
            <v>5377283</v>
          </cell>
        </row>
        <row r="1014">
          <cell r="E1014" t="str">
            <v>YW210N</v>
          </cell>
          <cell r="F1014">
            <v>5377290</v>
          </cell>
        </row>
        <row r="1015">
          <cell r="E1015" t="str">
            <v>YW210N </v>
          </cell>
          <cell r="F1015">
            <v>5377291</v>
          </cell>
        </row>
        <row r="1016">
          <cell r="E1016" t="str">
            <v>YW229N</v>
          </cell>
          <cell r="F1016">
            <v>5377292</v>
          </cell>
        </row>
        <row r="1017">
          <cell r="E1017" t="str">
            <v>YW232N</v>
          </cell>
          <cell r="F1017">
            <v>5377294</v>
          </cell>
        </row>
        <row r="1018">
          <cell r="E1018" t="str">
            <v>YW23DN</v>
          </cell>
          <cell r="F1018">
            <v>5377298</v>
          </cell>
        </row>
        <row r="1019">
          <cell r="E1019" t="str">
            <v>YW23FN</v>
          </cell>
          <cell r="F1019">
            <v>5377299</v>
          </cell>
        </row>
        <row r="1020">
          <cell r="E1020" t="str">
            <v>YW247N</v>
          </cell>
          <cell r="F1020">
            <v>5377301</v>
          </cell>
        </row>
        <row r="1021">
          <cell r="E1021" t="str">
            <v>YW252N</v>
          </cell>
          <cell r="F1021">
            <v>5377302</v>
          </cell>
        </row>
        <row r="1022">
          <cell r="E1022" t="str">
            <v>YW255F</v>
          </cell>
          <cell r="F1022">
            <v>5377303</v>
          </cell>
        </row>
        <row r="1023">
          <cell r="E1023" t="str">
            <v>YW269N</v>
          </cell>
          <cell r="F1023">
            <v>5377310</v>
          </cell>
        </row>
        <row r="1024">
          <cell r="E1024" t="str">
            <v>YW26AN</v>
          </cell>
          <cell r="F1024">
            <v>5377311</v>
          </cell>
        </row>
        <row r="1025">
          <cell r="E1025" t="str">
            <v>YW26BN</v>
          </cell>
          <cell r="F1025">
            <v>5377312</v>
          </cell>
        </row>
        <row r="1026">
          <cell r="E1026" t="str">
            <v>YW26DN</v>
          </cell>
          <cell r="F1026">
            <v>5377313</v>
          </cell>
        </row>
        <row r="1027">
          <cell r="E1027" t="str">
            <v>YW26FN</v>
          </cell>
          <cell r="F1027">
            <v>5377314</v>
          </cell>
        </row>
        <row r="1028">
          <cell r="E1028" t="str">
            <v>YW272N</v>
          </cell>
          <cell r="F1028">
            <v>5377315</v>
          </cell>
        </row>
        <row r="1029">
          <cell r="E1029" t="str">
            <v>YW275N</v>
          </cell>
          <cell r="F1029">
            <v>5377316</v>
          </cell>
        </row>
        <row r="1030">
          <cell r="E1030" t="str">
            <v>YW27DN</v>
          </cell>
          <cell r="F1030">
            <v>5377318</v>
          </cell>
        </row>
        <row r="1031">
          <cell r="E1031" t="str">
            <v>YW280N</v>
          </cell>
          <cell r="F1031">
            <v>5377319</v>
          </cell>
        </row>
        <row r="1032">
          <cell r="E1032" t="str">
            <v>YW283N</v>
          </cell>
          <cell r="F1032">
            <v>5377321</v>
          </cell>
        </row>
        <row r="1033">
          <cell r="E1033" t="str">
            <v>YW290N</v>
          </cell>
          <cell r="F1033">
            <v>5377323</v>
          </cell>
        </row>
        <row r="1034">
          <cell r="E1034" t="str">
            <v>YW293N</v>
          </cell>
          <cell r="F1034">
            <v>5377324</v>
          </cell>
        </row>
        <row r="1035">
          <cell r="E1035" t="str">
            <v>YW296N</v>
          </cell>
          <cell r="F1035">
            <v>5377325</v>
          </cell>
        </row>
        <row r="1036">
          <cell r="E1036" t="str">
            <v>YW299N</v>
          </cell>
          <cell r="F1036">
            <v>5377326</v>
          </cell>
        </row>
        <row r="1037">
          <cell r="E1037" t="str">
            <v>YW29FN</v>
          </cell>
          <cell r="F1037">
            <v>5377328</v>
          </cell>
        </row>
        <row r="1038">
          <cell r="E1038" t="str">
            <v>YW29GN</v>
          </cell>
          <cell r="F1038">
            <v>5377329</v>
          </cell>
        </row>
        <row r="1039">
          <cell r="E1039" t="str">
            <v>YW300N</v>
          </cell>
          <cell r="F1039">
            <v>5377330</v>
          </cell>
        </row>
        <row r="1040">
          <cell r="E1040" t="str">
            <v>YW301N</v>
          </cell>
          <cell r="F1040">
            <v>5377331</v>
          </cell>
        </row>
        <row r="1041">
          <cell r="E1041" t="str">
            <v>YW317G</v>
          </cell>
          <cell r="F1041">
            <v>5377333</v>
          </cell>
        </row>
        <row r="1042">
          <cell r="E1042" t="str">
            <v>YW327N</v>
          </cell>
          <cell r="F1042">
            <v>5377335</v>
          </cell>
        </row>
        <row r="1043">
          <cell r="E1043" t="str">
            <v>YW328N</v>
          </cell>
          <cell r="F1043">
            <v>5377336</v>
          </cell>
        </row>
        <row r="1044">
          <cell r="E1044" t="str">
            <v>YW358N</v>
          </cell>
          <cell r="F1044">
            <v>5377339</v>
          </cell>
        </row>
        <row r="1045">
          <cell r="E1045" t="str">
            <v>YW361N</v>
          </cell>
          <cell r="F1045">
            <v>5377342</v>
          </cell>
        </row>
        <row r="1046">
          <cell r="E1046" t="str">
            <v>YW387I</v>
          </cell>
          <cell r="F1046">
            <v>5377350</v>
          </cell>
        </row>
        <row r="1047">
          <cell r="E1047" t="str">
            <v>YW387N</v>
          </cell>
          <cell r="F1047">
            <v>5377351</v>
          </cell>
        </row>
        <row r="1048">
          <cell r="E1048" t="str">
            <v>YW388N</v>
          </cell>
          <cell r="F1048">
            <v>5377352</v>
          </cell>
        </row>
        <row r="1049">
          <cell r="E1049" t="str">
            <v>YWC39N</v>
          </cell>
          <cell r="F1049">
            <v>5377354</v>
          </cell>
        </row>
        <row r="1050">
          <cell r="E1050" t="str">
            <v>YWC83N</v>
          </cell>
          <cell r="F1050">
            <v>5377355</v>
          </cell>
        </row>
        <row r="1051">
          <cell r="E1051" t="str">
            <v>YX350A</v>
          </cell>
          <cell r="F1051">
            <v>5377357</v>
          </cell>
        </row>
        <row r="1052">
          <cell r="E1052" t="str">
            <v>YZ214N</v>
          </cell>
          <cell r="F1052">
            <v>5377361</v>
          </cell>
        </row>
        <row r="1053">
          <cell r="E1053" t="str">
            <v>YZ214N</v>
          </cell>
          <cell r="F1053">
            <v>5377362</v>
          </cell>
        </row>
        <row r="1054">
          <cell r="E1054" t="str">
            <v>ZW007G</v>
          </cell>
          <cell r="F1054">
            <v>5377371</v>
          </cell>
        </row>
        <row r="1055">
          <cell r="E1055" t="str">
            <v>YP305N</v>
          </cell>
          <cell r="F1055">
            <v>5379761</v>
          </cell>
        </row>
        <row r="1056">
          <cell r="E1056" t="str">
            <v>Interp</v>
          </cell>
          <cell r="F1056">
            <v>5380251</v>
          </cell>
        </row>
        <row r="1057">
          <cell r="E1057" t="str">
            <v>EP214N </v>
          </cell>
          <cell r="F1057">
            <v>5380629</v>
          </cell>
        </row>
        <row r="1058">
          <cell r="E1058" t="str">
            <v>EW203N</v>
          </cell>
          <cell r="F1058">
            <v>5380634</v>
          </cell>
        </row>
        <row r="1059">
          <cell r="E1059" t="str">
            <v>YP275N</v>
          </cell>
          <cell r="F1059">
            <v>5380635</v>
          </cell>
        </row>
        <row r="1060">
          <cell r="E1060" t="str">
            <v>LN102N</v>
          </cell>
          <cell r="F1060">
            <v>5380637</v>
          </cell>
        </row>
        <row r="1061">
          <cell r="E1061" t="str">
            <v>YD216N</v>
          </cell>
          <cell r="F1061">
            <v>5380754</v>
          </cell>
        </row>
        <row r="1062">
          <cell r="E1062" t="str">
            <v>YW302N</v>
          </cell>
          <cell r="F1062">
            <v>5380812</v>
          </cell>
        </row>
        <row r="1063">
          <cell r="E1063" t="str">
            <v>EW2228</v>
          </cell>
          <cell r="F1063">
            <v>5380814</v>
          </cell>
        </row>
        <row r="1064">
          <cell r="E1064" t="str">
            <v>EP2478</v>
          </cell>
          <cell r="F1064">
            <v>5380816</v>
          </cell>
        </row>
        <row r="1065">
          <cell r="E1065" t="str">
            <v>KW100N</v>
          </cell>
          <cell r="F1065">
            <v>5380829</v>
          </cell>
        </row>
        <row r="1066">
          <cell r="E1066" t="str">
            <v>SP133N</v>
          </cell>
          <cell r="F1066">
            <v>5380880</v>
          </cell>
        </row>
        <row r="1067">
          <cell r="E1067" t="str">
            <v>FK310 </v>
          </cell>
          <cell r="F1067">
            <v>5380961</v>
          </cell>
        </row>
        <row r="1068">
          <cell r="E1068" t="str">
            <v>JC490N</v>
          </cell>
          <cell r="F1068">
            <v>5380993</v>
          </cell>
        </row>
        <row r="1069">
          <cell r="E1069" t="str">
            <v>JP498N</v>
          </cell>
          <cell r="F1069">
            <v>5381003</v>
          </cell>
        </row>
        <row r="1070">
          <cell r="E1070" t="str">
            <v>EP49BN</v>
          </cell>
          <cell r="F1070">
            <v>5381004</v>
          </cell>
        </row>
        <row r="1071">
          <cell r="E1071" t="str">
            <v>MC275N</v>
          </cell>
          <cell r="F1071">
            <v>5381006</v>
          </cell>
        </row>
        <row r="1072">
          <cell r="E1072" t="str">
            <v>KQ001N</v>
          </cell>
          <cell r="F1072">
            <v>5381008</v>
          </cell>
        </row>
        <row r="1073">
          <cell r="E1073" t="str">
            <v>YN384N</v>
          </cell>
          <cell r="F1073">
            <v>5381137</v>
          </cell>
        </row>
        <row r="1074">
          <cell r="E1074" t="str">
            <v>AN303Q</v>
          </cell>
          <cell r="F1074">
            <v>5381928</v>
          </cell>
        </row>
        <row r="1075">
          <cell r="E1075" t="str">
            <v>EC340N</v>
          </cell>
          <cell r="F1075">
            <v>5382180</v>
          </cell>
        </row>
        <row r="1076">
          <cell r="E1076" t="str">
            <v>JC122N</v>
          </cell>
          <cell r="F1076">
            <v>5382245</v>
          </cell>
        </row>
        <row r="1077">
          <cell r="E1077" t="str">
            <v>EC361N</v>
          </cell>
          <cell r="F1077">
            <v>5382246</v>
          </cell>
        </row>
        <row r="1078">
          <cell r="E1078" t="str">
            <v>JC123N</v>
          </cell>
          <cell r="F1078">
            <v>5382247</v>
          </cell>
        </row>
        <row r="1079">
          <cell r="E1079" t="str">
            <v>JD120N</v>
          </cell>
          <cell r="F1079">
            <v>5382249</v>
          </cell>
        </row>
        <row r="1080">
          <cell r="E1080" t="str">
            <v>EW285N</v>
          </cell>
          <cell r="F1080">
            <v>5382362</v>
          </cell>
        </row>
        <row r="1081">
          <cell r="E1081" t="str">
            <v>EL276N</v>
          </cell>
          <cell r="F1081">
            <v>5382370</v>
          </cell>
        </row>
        <row r="1082">
          <cell r="E1082" t="str">
            <v>SC003N</v>
          </cell>
          <cell r="F1082">
            <v>5382403</v>
          </cell>
        </row>
        <row r="1083">
          <cell r="E1083" t="str">
            <v>SW26HN</v>
          </cell>
          <cell r="F1083">
            <v>5382459</v>
          </cell>
        </row>
        <row r="1084">
          <cell r="E1084" t="str">
            <v>JP191N</v>
          </cell>
          <cell r="F1084">
            <v>5382460</v>
          </cell>
        </row>
        <row r="1085">
          <cell r="E1085" t="str">
            <v>SM102N</v>
          </cell>
          <cell r="F1085">
            <v>5382488</v>
          </cell>
        </row>
        <row r="1086">
          <cell r="E1086" t="str">
            <v>SM234N</v>
          </cell>
          <cell r="F1086">
            <v>5382585</v>
          </cell>
        </row>
        <row r="1087">
          <cell r="E1087" t="str">
            <v>SG141E</v>
          </cell>
          <cell r="F1087">
            <v>5382708</v>
          </cell>
        </row>
        <row r="1088">
          <cell r="E1088" t="str">
            <v>Resico</v>
          </cell>
          <cell r="F1088">
            <v>5382761</v>
          </cell>
        </row>
        <row r="1089">
          <cell r="E1089" t="str">
            <v>HNE06R</v>
          </cell>
          <cell r="F1089">
            <v>5382849</v>
          </cell>
        </row>
        <row r="1090">
          <cell r="E1090" t="str">
            <v>ED070N</v>
          </cell>
          <cell r="F1090">
            <v>5383123</v>
          </cell>
        </row>
        <row r="1091">
          <cell r="E1091" t="str">
            <v>EC242N</v>
          </cell>
          <cell r="F1091">
            <v>5383414</v>
          </cell>
        </row>
        <row r="1092">
          <cell r="E1092" t="str">
            <v>EC241N</v>
          </cell>
          <cell r="F1092">
            <v>5383420</v>
          </cell>
        </row>
        <row r="1093">
          <cell r="E1093" t="str">
            <v>GL277A</v>
          </cell>
          <cell r="F1093">
            <v>5386932</v>
          </cell>
        </row>
        <row r="1094">
          <cell r="E1094" t="str">
            <v>GP129A</v>
          </cell>
          <cell r="F1094">
            <v>5387113</v>
          </cell>
        </row>
        <row r="1095">
          <cell r="E1095" t="str">
            <v>GW003K</v>
          </cell>
          <cell r="F1095">
            <v>5387322</v>
          </cell>
        </row>
        <row r="1096">
          <cell r="E1096" t="str">
            <v>GW103C</v>
          </cell>
          <cell r="F1096">
            <v>5694235</v>
          </cell>
        </row>
        <row r="1097">
          <cell r="E1097" t="str">
            <v>GY221A</v>
          </cell>
          <cell r="F1097">
            <v>5779068</v>
          </cell>
        </row>
        <row r="1098">
          <cell r="E1098" t="str">
            <v>YY397A</v>
          </cell>
          <cell r="F1098">
            <v>5390279</v>
          </cell>
        </row>
        <row r="1099">
          <cell r="E1099" t="str">
            <v>EM148N</v>
          </cell>
          <cell r="F1099">
            <v>5390387</v>
          </cell>
        </row>
        <row r="1100">
          <cell r="E1100" t="str">
            <v>YP278N</v>
          </cell>
          <cell r="F1100">
            <v>5390446</v>
          </cell>
        </row>
        <row r="1101">
          <cell r="E1101" t="str">
            <v>JC218N</v>
          </cell>
          <cell r="F1101">
            <v>5390522</v>
          </cell>
        </row>
        <row r="1102">
          <cell r="E1102" t="str">
            <v>YC11AN</v>
          </cell>
          <cell r="F1102">
            <v>5390523</v>
          </cell>
        </row>
        <row r="1103">
          <cell r="E1103" t="str">
            <v>EC347N</v>
          </cell>
          <cell r="F1103">
            <v>5390524</v>
          </cell>
        </row>
        <row r="1104">
          <cell r="E1104" t="str">
            <v>PP100N</v>
          </cell>
          <cell r="F1104">
            <v>5390567</v>
          </cell>
        </row>
        <row r="1105">
          <cell r="E1105" t="str">
            <v>KC002N</v>
          </cell>
          <cell r="F1105">
            <v>5390898</v>
          </cell>
        </row>
        <row r="1106">
          <cell r="E1106" t="str">
            <v>EC023N</v>
          </cell>
          <cell r="F1106">
            <v>5394454</v>
          </cell>
        </row>
        <row r="1107">
          <cell r="E1107" t="str">
            <v>EP020N</v>
          </cell>
          <cell r="F1107">
            <v>5394459</v>
          </cell>
        </row>
        <row r="1108">
          <cell r="E1108" t="str">
            <v>MN213N</v>
          </cell>
          <cell r="F1108">
            <v>5394532</v>
          </cell>
        </row>
        <row r="1109">
          <cell r="E1109" t="str">
            <v>JP040N</v>
          </cell>
          <cell r="F1109">
            <v>5394534</v>
          </cell>
        </row>
        <row r="1110">
          <cell r="E1110" t="str">
            <v>EL482N</v>
          </cell>
          <cell r="F1110">
            <v>5394535</v>
          </cell>
        </row>
        <row r="1111">
          <cell r="E1111" t="str">
            <v>SW22EN</v>
          </cell>
          <cell r="F1111">
            <v>5394572</v>
          </cell>
        </row>
        <row r="1112">
          <cell r="E1112" t="str">
            <v>MW100F</v>
          </cell>
          <cell r="F1112">
            <v>5394575</v>
          </cell>
        </row>
        <row r="1113">
          <cell r="E1113" t="str">
            <v>YW109N</v>
          </cell>
          <cell r="F1113">
            <v>5394576</v>
          </cell>
        </row>
        <row r="1114">
          <cell r="E1114" t="str">
            <v>Y2211N</v>
          </cell>
          <cell r="F1114">
            <v>5394579</v>
          </cell>
        </row>
        <row r="1115">
          <cell r="E1115" t="str">
            <v>Y2212N</v>
          </cell>
          <cell r="F1115">
            <v>5394984</v>
          </cell>
        </row>
        <row r="1116">
          <cell r="E1116" t="str">
            <v>Y2213N</v>
          </cell>
          <cell r="F1116">
            <v>5394989</v>
          </cell>
        </row>
        <row r="1117">
          <cell r="E1117" t="str">
            <v>EC492N</v>
          </cell>
          <cell r="F1117">
            <v>5395003</v>
          </cell>
        </row>
        <row r="1118">
          <cell r="E1118" t="str">
            <v>ML04BG</v>
          </cell>
          <cell r="F1118">
            <v>5395033</v>
          </cell>
        </row>
        <row r="1119">
          <cell r="E1119" t="str">
            <v>SE208N</v>
          </cell>
          <cell r="F1119">
            <v>5395081</v>
          </cell>
        </row>
        <row r="1120">
          <cell r="E1120" t="str">
            <v>SQ191N</v>
          </cell>
          <cell r="F1120">
            <v>5395485</v>
          </cell>
        </row>
        <row r="1121">
          <cell r="E1121" t="str">
            <v>FN100N</v>
          </cell>
          <cell r="F1121">
            <v>5395493</v>
          </cell>
        </row>
        <row r="1122">
          <cell r="E1122" t="str">
            <v>EG030N</v>
          </cell>
          <cell r="F1122">
            <v>5395494</v>
          </cell>
        </row>
        <row r="1123">
          <cell r="E1123" t="str">
            <v>JZ007N</v>
          </cell>
          <cell r="F1123">
            <v>5395605</v>
          </cell>
        </row>
        <row r="1124">
          <cell r="E1124" t="str">
            <v>QZ100Q</v>
          </cell>
          <cell r="F1124">
            <v>5395770</v>
          </cell>
        </row>
        <row r="1125">
          <cell r="E1125" t="str">
            <v>JK100N</v>
          </cell>
          <cell r="F1125">
            <v>5395788</v>
          </cell>
        </row>
        <row r="1126">
          <cell r="E1126" t="str">
            <v>JZ205N</v>
          </cell>
          <cell r="F1126">
            <v>5395795</v>
          </cell>
        </row>
        <row r="1127">
          <cell r="E1127" t="str">
            <v>SP25EN</v>
          </cell>
          <cell r="F1127">
            <v>5398652</v>
          </cell>
        </row>
        <row r="1128">
          <cell r="E1128" t="str">
            <v>EP150N</v>
          </cell>
          <cell r="F1128">
            <v>5398653</v>
          </cell>
        </row>
        <row r="1129">
          <cell r="E1129" t="str">
            <v>SP286N</v>
          </cell>
          <cell r="F1129">
            <v>5398654</v>
          </cell>
        </row>
        <row r="1130">
          <cell r="E1130" t="str">
            <v>EL278N</v>
          </cell>
          <cell r="F1130">
            <v>5398698</v>
          </cell>
        </row>
        <row r="1131">
          <cell r="E1131" t="str">
            <v>JZ005N</v>
          </cell>
          <cell r="F1131">
            <v>5398754</v>
          </cell>
        </row>
        <row r="1132">
          <cell r="E1132" t="str">
            <v>EN315N</v>
          </cell>
          <cell r="F1132">
            <v>5398756</v>
          </cell>
        </row>
        <row r="1133">
          <cell r="E1133" t="str">
            <v>YM233N</v>
          </cell>
          <cell r="F1133">
            <v>5398757</v>
          </cell>
        </row>
        <row r="1134">
          <cell r="E1134" t="str">
            <v>YD217N</v>
          </cell>
          <cell r="F1134">
            <v>5398758</v>
          </cell>
        </row>
        <row r="1135">
          <cell r="E1135" t="str">
            <v>JW170N</v>
          </cell>
          <cell r="F1135">
            <v>5398760</v>
          </cell>
        </row>
        <row r="1136">
          <cell r="E1136" t="str">
            <v>EL277N</v>
          </cell>
          <cell r="F1136">
            <v>5398762</v>
          </cell>
        </row>
        <row r="1137">
          <cell r="E1137" t="str">
            <v>JP022N</v>
          </cell>
          <cell r="F1137">
            <v>5398763</v>
          </cell>
        </row>
        <row r="1138">
          <cell r="E1138" t="str">
            <v>XLA02N</v>
          </cell>
          <cell r="F1138">
            <v>5398771</v>
          </cell>
        </row>
        <row r="1139">
          <cell r="E1139" t="str">
            <v>JL098N</v>
          </cell>
          <cell r="F1139">
            <v>5398781</v>
          </cell>
        </row>
        <row r="1140">
          <cell r="E1140" t="str">
            <v>AY223C</v>
          </cell>
          <cell r="F1140">
            <v>5439086</v>
          </cell>
        </row>
        <row r="1141">
          <cell r="E1141" t="str">
            <v>GL329C</v>
          </cell>
          <cell r="F1141">
            <v>5448741</v>
          </cell>
        </row>
        <row r="1142">
          <cell r="E1142" t="str">
            <v>HGF29H</v>
          </cell>
          <cell r="F1142">
            <v>5451374</v>
          </cell>
        </row>
        <row r="1143">
          <cell r="E1143" t="str">
            <v>HJF24R</v>
          </cell>
          <cell r="F1143">
            <v>5451418</v>
          </cell>
        </row>
        <row r="1144">
          <cell r="E1144" t="str">
            <v>JG10CO</v>
          </cell>
          <cell r="F1144">
            <v>5453654</v>
          </cell>
        </row>
        <row r="1145">
          <cell r="E1145" t="str">
            <v>QZ100QF</v>
          </cell>
          <cell r="F1145">
            <v>5474777</v>
          </cell>
        </row>
        <row r="1146">
          <cell r="E1146" t="str">
            <v>YX353F</v>
          </cell>
          <cell r="F1146">
            <v>5477950</v>
          </cell>
        </row>
        <row r="1147">
          <cell r="E1147" t="str">
            <v>EN220N</v>
          </cell>
          <cell r="F1147">
            <v>5479002</v>
          </cell>
        </row>
        <row r="1148">
          <cell r="E1148" t="str">
            <v>JP121N</v>
          </cell>
          <cell r="F1148">
            <v>5479004</v>
          </cell>
        </row>
        <row r="1149">
          <cell r="E1149" t="str">
            <v>JP122N</v>
          </cell>
          <cell r="F1149">
            <v>5479005</v>
          </cell>
        </row>
        <row r="1150">
          <cell r="E1150" t="str">
            <v>JZ008N</v>
          </cell>
          <cell r="F1150">
            <v>5479775</v>
          </cell>
        </row>
        <row r="1151">
          <cell r="E1151" t="str">
            <v>158C12</v>
          </cell>
          <cell r="F1151">
            <v>5480010</v>
          </cell>
        </row>
        <row r="1152">
          <cell r="E1152" t="str">
            <v>EC189N</v>
          </cell>
          <cell r="F1152">
            <v>5480676</v>
          </cell>
        </row>
        <row r="1153">
          <cell r="E1153" t="str">
            <v>YW110N</v>
          </cell>
          <cell r="F1153">
            <v>5480680</v>
          </cell>
        </row>
        <row r="1154">
          <cell r="E1154" t="str">
            <v>ME007C</v>
          </cell>
          <cell r="F1154">
            <v>5480957</v>
          </cell>
        </row>
        <row r="1155">
          <cell r="E1155" t="str">
            <v>EP428N</v>
          </cell>
          <cell r="F1155">
            <v>5481483</v>
          </cell>
        </row>
        <row r="1156">
          <cell r="E1156" t="str">
            <v>JC260N</v>
          </cell>
          <cell r="F1156">
            <v>5481484</v>
          </cell>
        </row>
        <row r="1157">
          <cell r="E1157" t="str">
            <v>JG191N</v>
          </cell>
          <cell r="F1157">
            <v>5481500</v>
          </cell>
        </row>
        <row r="1158">
          <cell r="E1158" t="str">
            <v>SN705J</v>
          </cell>
          <cell r="F1158">
            <v>5481661</v>
          </cell>
        </row>
        <row r="1159">
          <cell r="E1159" t="str">
            <v>EW106N</v>
          </cell>
          <cell r="F1159">
            <v>5481713</v>
          </cell>
        </row>
        <row r="1160">
          <cell r="E1160" t="str">
            <v>SM135N</v>
          </cell>
          <cell r="F1160">
            <v>5481716</v>
          </cell>
        </row>
        <row r="1161">
          <cell r="E1161" t="str">
            <v>JW104N</v>
          </cell>
          <cell r="F1161">
            <v>5481717</v>
          </cell>
        </row>
        <row r="1162">
          <cell r="E1162" t="str">
            <v>J2000N</v>
          </cell>
          <cell r="F1162">
            <v>5485168</v>
          </cell>
        </row>
        <row r="1163">
          <cell r="E1163" t="str">
            <v>JN302N </v>
          </cell>
          <cell r="F1163">
            <v>5485169</v>
          </cell>
        </row>
        <row r="1164">
          <cell r="E1164" t="str">
            <v>AN102N</v>
          </cell>
          <cell r="F1164">
            <v>5485258</v>
          </cell>
        </row>
        <row r="1165">
          <cell r="E1165" t="str">
            <v>EC040N</v>
          </cell>
          <cell r="F1165">
            <v>5485388</v>
          </cell>
        </row>
        <row r="1166">
          <cell r="E1166" t="str">
            <v>YP308N</v>
          </cell>
          <cell r="F1166">
            <v>5485389</v>
          </cell>
        </row>
        <row r="1167">
          <cell r="E1167" t="str">
            <v>PM300N</v>
          </cell>
          <cell r="F1167">
            <v>5486020</v>
          </cell>
        </row>
        <row r="1168">
          <cell r="E1168" t="str">
            <v>PZ002N</v>
          </cell>
          <cell r="F1168">
            <v>5486022</v>
          </cell>
        </row>
        <row r="1169">
          <cell r="E1169" t="str">
            <v>PZ005N</v>
          </cell>
          <cell r="F1169">
            <v>5486023</v>
          </cell>
        </row>
        <row r="1170">
          <cell r="E1170" t="str">
            <v>YP143N</v>
          </cell>
          <cell r="F1170">
            <v>5486118</v>
          </cell>
        </row>
        <row r="1171">
          <cell r="E1171" t="str">
            <v>MP230N</v>
          </cell>
          <cell r="F1171">
            <v>5486119</v>
          </cell>
        </row>
        <row r="1172">
          <cell r="E1172" t="str">
            <v>PN201N</v>
          </cell>
          <cell r="F1172">
            <v>5486811</v>
          </cell>
        </row>
        <row r="1173">
          <cell r="E1173" t="str">
            <v>EP436N</v>
          </cell>
          <cell r="F1173">
            <v>5486843</v>
          </cell>
        </row>
        <row r="1174">
          <cell r="E1174" t="str">
            <v>EP443N</v>
          </cell>
          <cell r="F1174">
            <v>5486908</v>
          </cell>
        </row>
        <row r="1175">
          <cell r="E1175" t="str">
            <v>ED315N</v>
          </cell>
          <cell r="F1175">
            <v>5487616</v>
          </cell>
        </row>
        <row r="1176">
          <cell r="E1176" t="str">
            <v>AP101N</v>
          </cell>
          <cell r="F1176">
            <v>5487620</v>
          </cell>
        </row>
        <row r="1177">
          <cell r="E1177" t="str">
            <v>Y2215N</v>
          </cell>
          <cell r="F1177">
            <v>5487722</v>
          </cell>
        </row>
        <row r="1178">
          <cell r="E1178" t="str">
            <v>Y2216N</v>
          </cell>
          <cell r="F1178">
            <v>5487782</v>
          </cell>
        </row>
        <row r="1179">
          <cell r="E1179" t="str">
            <v>YL769D</v>
          </cell>
          <cell r="F1179">
            <v>5488095</v>
          </cell>
        </row>
        <row r="1180">
          <cell r="E1180" t="str">
            <v>JD110N</v>
          </cell>
          <cell r="F1180">
            <v>5488206</v>
          </cell>
        </row>
        <row r="1181">
          <cell r="E1181" t="str">
            <v>SL339G</v>
          </cell>
          <cell r="F1181">
            <v>5506955</v>
          </cell>
        </row>
        <row r="1182">
          <cell r="E1182" t="str">
            <v>MP020N</v>
          </cell>
          <cell r="F1182">
            <v>5511343</v>
          </cell>
        </row>
        <row r="1183">
          <cell r="E1183" t="str">
            <v>MD100N</v>
          </cell>
          <cell r="F1183">
            <v>5511346</v>
          </cell>
        </row>
        <row r="1184">
          <cell r="E1184" t="str">
            <v>Y2218N</v>
          </cell>
          <cell r="F1184">
            <v>5511382</v>
          </cell>
        </row>
        <row r="1185">
          <cell r="E1185" t="str">
            <v>MC023N</v>
          </cell>
          <cell r="F1185">
            <v>5511388</v>
          </cell>
        </row>
        <row r="1186">
          <cell r="E1186" t="str">
            <v>EW208N</v>
          </cell>
          <cell r="F1186">
            <v>5511484</v>
          </cell>
        </row>
        <row r="1187">
          <cell r="E1187" t="str">
            <v>JW130N</v>
          </cell>
          <cell r="F1187">
            <v>5511485</v>
          </cell>
        </row>
        <row r="1188">
          <cell r="E1188" t="str">
            <v>YN350N</v>
          </cell>
          <cell r="F1188">
            <v>5517924</v>
          </cell>
        </row>
        <row r="1189">
          <cell r="E1189" t="str">
            <v>EM230N</v>
          </cell>
          <cell r="F1189">
            <v>5517946</v>
          </cell>
        </row>
        <row r="1190">
          <cell r="E1190" t="str">
            <v>EQ230N</v>
          </cell>
          <cell r="F1190">
            <v>5517947</v>
          </cell>
        </row>
        <row r="1191">
          <cell r="E1191" t="str">
            <v>JG007N</v>
          </cell>
          <cell r="F1191">
            <v>5517948</v>
          </cell>
        </row>
        <row r="1192">
          <cell r="E1192" t="str">
            <v>EG230N</v>
          </cell>
          <cell r="F1192">
            <v>5517950</v>
          </cell>
        </row>
        <row r="1193">
          <cell r="E1193" t="str">
            <v>EW253N</v>
          </cell>
          <cell r="F1193">
            <v>5518239</v>
          </cell>
        </row>
        <row r="1194">
          <cell r="E1194" t="str">
            <v>SW345I</v>
          </cell>
          <cell r="F1194">
            <v>5518698</v>
          </cell>
        </row>
        <row r="1195">
          <cell r="E1195" t="str">
            <v>YM210N</v>
          </cell>
          <cell r="F1195">
            <v>5518981</v>
          </cell>
        </row>
        <row r="1196">
          <cell r="E1196" t="str">
            <v>SP310N</v>
          </cell>
          <cell r="F1196">
            <v>5519254</v>
          </cell>
        </row>
        <row r="1197">
          <cell r="E1197" t="str">
            <v>SC303N</v>
          </cell>
          <cell r="F1197">
            <v>5519255</v>
          </cell>
        </row>
        <row r="1198">
          <cell r="E1198" t="str">
            <v>SP311N</v>
          </cell>
          <cell r="F1198">
            <v>5519256</v>
          </cell>
        </row>
        <row r="1199">
          <cell r="E1199" t="str">
            <v>ED230N</v>
          </cell>
          <cell r="F1199">
            <v>5519690</v>
          </cell>
        </row>
        <row r="1200">
          <cell r="E1200" t="str">
            <v>EP356N</v>
          </cell>
          <cell r="F1200">
            <v>5521754</v>
          </cell>
        </row>
        <row r="1201">
          <cell r="E1201" t="str">
            <v>EQ348N</v>
          </cell>
          <cell r="F1201">
            <v>5521755</v>
          </cell>
        </row>
        <row r="1202">
          <cell r="E1202" t="str">
            <v>JW399N</v>
          </cell>
          <cell r="F1202">
            <v>5521852</v>
          </cell>
        </row>
        <row r="1203">
          <cell r="E1203" t="str">
            <v>KQ002N</v>
          </cell>
          <cell r="F1203">
            <v>5521944</v>
          </cell>
        </row>
        <row r="1204">
          <cell r="E1204" t="str">
            <v>YP090N</v>
          </cell>
          <cell r="F1204">
            <v>5522045</v>
          </cell>
        </row>
        <row r="1205">
          <cell r="E1205" t="str">
            <v>EP358N</v>
          </cell>
          <cell r="F1205">
            <v>5522092</v>
          </cell>
        </row>
        <row r="1206">
          <cell r="E1206" t="str">
            <v>EN317N</v>
          </cell>
          <cell r="F1206">
            <v>5522094</v>
          </cell>
        </row>
        <row r="1207">
          <cell r="E1207" t="str">
            <v>EC102N</v>
          </cell>
          <cell r="F1207">
            <v>5538539</v>
          </cell>
        </row>
        <row r="1208">
          <cell r="E1208" t="str">
            <v>JG192N</v>
          </cell>
          <cell r="F1208">
            <v>5538540</v>
          </cell>
        </row>
        <row r="1209">
          <cell r="E1209" t="str">
            <v>JN104N</v>
          </cell>
          <cell r="F1209">
            <v>5538561</v>
          </cell>
        </row>
        <row r="1210">
          <cell r="E1210" t="str">
            <v>Y2100N</v>
          </cell>
          <cell r="F1210">
            <v>5539223</v>
          </cell>
        </row>
        <row r="1211">
          <cell r="E1211" t="str">
            <v>E2100N</v>
          </cell>
          <cell r="F1211">
            <v>5539637</v>
          </cell>
        </row>
        <row r="1212">
          <cell r="E1212" t="str">
            <v>ED071N</v>
          </cell>
          <cell r="F1212">
            <v>5539761</v>
          </cell>
        </row>
        <row r="1213">
          <cell r="E1213" t="str">
            <v>EA011N</v>
          </cell>
          <cell r="F1213">
            <v>5539764</v>
          </cell>
        </row>
        <row r="1214">
          <cell r="E1214" t="str">
            <v>Y2221N</v>
          </cell>
          <cell r="F1214">
            <v>5539769</v>
          </cell>
        </row>
        <row r="1215">
          <cell r="E1215" t="str">
            <v>JE151N</v>
          </cell>
          <cell r="F1215">
            <v>5540378</v>
          </cell>
        </row>
        <row r="1216">
          <cell r="E1216" t="str">
            <v>JK075N</v>
          </cell>
          <cell r="F1216">
            <v>5540380</v>
          </cell>
        </row>
        <row r="1217">
          <cell r="E1217" t="str">
            <v>EC230N</v>
          </cell>
          <cell r="F1217">
            <v>5540532</v>
          </cell>
        </row>
        <row r="1218">
          <cell r="E1218" t="str">
            <v>JZ002N</v>
          </cell>
          <cell r="F1218">
            <v>5540631</v>
          </cell>
        </row>
        <row r="1219">
          <cell r="E1219" t="str">
            <v>Y2208N</v>
          </cell>
          <cell r="F1219">
            <v>5540632</v>
          </cell>
        </row>
        <row r="1220">
          <cell r="E1220" t="str">
            <v>BN020K</v>
          </cell>
          <cell r="F1220">
            <v>5541226</v>
          </cell>
        </row>
        <row r="1221">
          <cell r="E1221" t="str">
            <v>EW312N</v>
          </cell>
          <cell r="F1221">
            <v>5553738</v>
          </cell>
        </row>
        <row r="1222">
          <cell r="E1222" t="str">
            <v>HGC20R</v>
          </cell>
          <cell r="F1222">
            <v>5553762</v>
          </cell>
        </row>
        <row r="1223">
          <cell r="E1223" t="str">
            <v>EF128N</v>
          </cell>
          <cell r="F1223">
            <v>5553818</v>
          </cell>
        </row>
        <row r="1224">
          <cell r="E1224" t="str">
            <v>EM149N</v>
          </cell>
          <cell r="F1224">
            <v>5553819</v>
          </cell>
        </row>
        <row r="1225">
          <cell r="E1225" t="str">
            <v>8L202V</v>
          </cell>
          <cell r="F1225">
            <v>5553824</v>
          </cell>
        </row>
        <row r="1226">
          <cell r="E1226" t="str">
            <v>EP044N</v>
          </cell>
          <cell r="F1226">
            <v>5553874</v>
          </cell>
        </row>
        <row r="1227">
          <cell r="E1227" t="str">
            <v>JP116N</v>
          </cell>
          <cell r="F1227">
            <v>5553930</v>
          </cell>
        </row>
        <row r="1228">
          <cell r="E1228" t="str">
            <v>EQ297N</v>
          </cell>
          <cell r="F1228">
            <v>5554619</v>
          </cell>
        </row>
        <row r="1229">
          <cell r="E1229" t="str">
            <v>EL279N</v>
          </cell>
          <cell r="F1229">
            <v>5554620</v>
          </cell>
        </row>
        <row r="1230">
          <cell r="E1230" t="str">
            <v>JG008N</v>
          </cell>
          <cell r="F1230">
            <v>5554621</v>
          </cell>
        </row>
        <row r="1231">
          <cell r="E1231" t="str">
            <v>MW104N</v>
          </cell>
          <cell r="F1231">
            <v>5554622</v>
          </cell>
        </row>
        <row r="1232">
          <cell r="E1232" t="str">
            <v>JM110N</v>
          </cell>
          <cell r="F1232">
            <v>5554623</v>
          </cell>
        </row>
        <row r="1233">
          <cell r="E1233" t="str">
            <v>JE005N</v>
          </cell>
          <cell r="F1233">
            <v>5554664</v>
          </cell>
        </row>
        <row r="1234">
          <cell r="E1234" t="str">
            <v>JA015N</v>
          </cell>
          <cell r="F1234">
            <v>5554666</v>
          </cell>
        </row>
        <row r="1235">
          <cell r="E1235" t="str">
            <v>EQ220N</v>
          </cell>
          <cell r="F1235">
            <v>5554667</v>
          </cell>
        </row>
        <row r="1236">
          <cell r="E1236" t="str">
            <v>J2200N</v>
          </cell>
          <cell r="F1236">
            <v>5554779</v>
          </cell>
        </row>
        <row r="1237">
          <cell r="E1237" t="str">
            <v>EP475N</v>
          </cell>
          <cell r="F1237">
            <v>5554911</v>
          </cell>
        </row>
        <row r="1238">
          <cell r="E1238" t="str">
            <v>JP123N</v>
          </cell>
          <cell r="F1238">
            <v>5555107</v>
          </cell>
        </row>
        <row r="1239">
          <cell r="E1239" t="str">
            <v>SW111N</v>
          </cell>
          <cell r="F1239">
            <v>5555109</v>
          </cell>
        </row>
        <row r="1240">
          <cell r="E1240" t="str">
            <v>QN125N</v>
          </cell>
          <cell r="F1240">
            <v>5555264</v>
          </cell>
        </row>
        <row r="1241">
          <cell r="E1241" t="str">
            <v>JP234N</v>
          </cell>
          <cell r="F1241">
            <v>5555265</v>
          </cell>
        </row>
        <row r="1242">
          <cell r="E1242" t="str">
            <v>YX355F</v>
          </cell>
          <cell r="F1242">
            <v>5555592</v>
          </cell>
        </row>
        <row r="1243">
          <cell r="E1243" t="str">
            <v>JW011N</v>
          </cell>
          <cell r="F1243">
            <v>5555622</v>
          </cell>
        </row>
        <row r="1244">
          <cell r="E1244" t="str">
            <v>SW23EN</v>
          </cell>
          <cell r="F1244">
            <v>5555751</v>
          </cell>
        </row>
        <row r="1245">
          <cell r="E1245" t="str">
            <v>YM113N</v>
          </cell>
          <cell r="F1245">
            <v>5555753</v>
          </cell>
        </row>
        <row r="1246">
          <cell r="E1246" t="str">
            <v>EN420N</v>
          </cell>
          <cell r="F1246">
            <v>5555874</v>
          </cell>
        </row>
        <row r="1247">
          <cell r="E1247" t="str">
            <v>SL206N</v>
          </cell>
          <cell r="F1247">
            <v>5556044</v>
          </cell>
        </row>
        <row r="1248">
          <cell r="E1248" t="str">
            <v>EW120N</v>
          </cell>
          <cell r="F1248">
            <v>5556137</v>
          </cell>
        </row>
        <row r="1249">
          <cell r="E1249" t="str">
            <v>EP037N</v>
          </cell>
          <cell r="F1249">
            <v>5556187</v>
          </cell>
        </row>
        <row r="1250">
          <cell r="E1250" t="str">
            <v>EP038N</v>
          </cell>
          <cell r="F1250">
            <v>5556189</v>
          </cell>
        </row>
        <row r="1251">
          <cell r="E1251" t="str">
            <v>EC030N</v>
          </cell>
          <cell r="F1251">
            <v>5556208</v>
          </cell>
        </row>
        <row r="1252">
          <cell r="E1252" t="str">
            <v>YN300N</v>
          </cell>
          <cell r="F1252">
            <v>5556209</v>
          </cell>
        </row>
        <row r="1253">
          <cell r="E1253" t="str">
            <v>YG003N</v>
          </cell>
          <cell r="F1253">
            <v>5556352</v>
          </cell>
        </row>
        <row r="1254">
          <cell r="E1254" t="str">
            <v>EH201N</v>
          </cell>
          <cell r="F1254">
            <v>5556353</v>
          </cell>
        </row>
        <row r="1255">
          <cell r="E1255" t="str">
            <v>EA109N</v>
          </cell>
          <cell r="F1255">
            <v>5556363</v>
          </cell>
        </row>
        <row r="1256">
          <cell r="E1256" t="str">
            <v>JN230N</v>
          </cell>
          <cell r="F1256">
            <v>5556369</v>
          </cell>
        </row>
        <row r="1257">
          <cell r="E1257" t="str">
            <v>AJ002Q</v>
          </cell>
          <cell r="F1257">
            <v>5556372</v>
          </cell>
        </row>
        <row r="1258">
          <cell r="E1258" t="str">
            <v>YW211N</v>
          </cell>
          <cell r="F1258">
            <v>5556568</v>
          </cell>
        </row>
        <row r="1259">
          <cell r="E1259" t="str">
            <v>JZ201N</v>
          </cell>
          <cell r="F1259">
            <v>5556570</v>
          </cell>
        </row>
        <row r="1260">
          <cell r="E1260" t="str">
            <v>JP041N</v>
          </cell>
          <cell r="F1260">
            <v>5556572</v>
          </cell>
        </row>
        <row r="1261">
          <cell r="E1261" t="str">
            <v>JM201N</v>
          </cell>
          <cell r="F1261">
            <v>5556586</v>
          </cell>
        </row>
        <row r="1262">
          <cell r="E1262" t="str">
            <v>MC208N</v>
          </cell>
          <cell r="F1262">
            <v>5556675</v>
          </cell>
        </row>
        <row r="1263">
          <cell r="E1263" t="str">
            <v>SL209N</v>
          </cell>
          <cell r="F1263">
            <v>5556691</v>
          </cell>
        </row>
        <row r="1264">
          <cell r="E1264" t="str">
            <v>MW216N</v>
          </cell>
          <cell r="F1264">
            <v>5556808</v>
          </cell>
        </row>
        <row r="1265">
          <cell r="E1265" t="str">
            <v>HLG18A</v>
          </cell>
          <cell r="F1265">
            <v>5557067</v>
          </cell>
        </row>
        <row r="1266">
          <cell r="E1266" t="str">
            <v>YX355F</v>
          </cell>
          <cell r="F1266">
            <v>5557069</v>
          </cell>
        </row>
        <row r="1267">
          <cell r="E1267" t="str">
            <v>YW29HN</v>
          </cell>
          <cell r="F1267">
            <v>5557179</v>
          </cell>
        </row>
        <row r="1268">
          <cell r="E1268" t="str">
            <v>JG193N</v>
          </cell>
          <cell r="F1268">
            <v>5557182</v>
          </cell>
        </row>
        <row r="1269">
          <cell r="E1269" t="str">
            <v>WN333N</v>
          </cell>
          <cell r="F1269">
            <v>5557533</v>
          </cell>
        </row>
        <row r="1270">
          <cell r="E1270" t="str">
            <v>EC493N</v>
          </cell>
          <cell r="F1270">
            <v>5557534</v>
          </cell>
        </row>
        <row r="1271">
          <cell r="E1271" t="str">
            <v>EL483N</v>
          </cell>
          <cell r="F1271">
            <v>5557535</v>
          </cell>
        </row>
        <row r="1272">
          <cell r="E1272" t="str">
            <v>YZ500D</v>
          </cell>
          <cell r="F1272">
            <v>5565200</v>
          </cell>
        </row>
        <row r="1273">
          <cell r="E1273" t="str">
            <v>JW325N</v>
          </cell>
          <cell r="F1273">
            <v>5565426</v>
          </cell>
        </row>
        <row r="1274">
          <cell r="E1274" t="str">
            <v>EP327N</v>
          </cell>
          <cell r="F1274">
            <v>5565469</v>
          </cell>
        </row>
        <row r="1275">
          <cell r="E1275" t="str">
            <v>Y2224N</v>
          </cell>
          <cell r="F1275">
            <v>5565970</v>
          </cell>
        </row>
        <row r="1276">
          <cell r="E1276" t="str">
            <v>SP142N</v>
          </cell>
          <cell r="F1276">
            <v>5565984</v>
          </cell>
        </row>
        <row r="1277">
          <cell r="E1277" t="str">
            <v>SW309N</v>
          </cell>
          <cell r="F1277">
            <v>5566098</v>
          </cell>
        </row>
        <row r="1278">
          <cell r="E1278" t="str">
            <v>SK158N</v>
          </cell>
          <cell r="F1278">
            <v>5566182</v>
          </cell>
        </row>
        <row r="1279">
          <cell r="E1279" t="str">
            <v>EP060N</v>
          </cell>
          <cell r="F1279">
            <v>5566183</v>
          </cell>
        </row>
        <row r="1280">
          <cell r="E1280" t="str">
            <v>JP193N</v>
          </cell>
          <cell r="F1280">
            <v>5566184</v>
          </cell>
        </row>
        <row r="1281">
          <cell r="E1281" t="str">
            <v>YN303N</v>
          </cell>
          <cell r="F1281">
            <v>5566185</v>
          </cell>
        </row>
        <row r="1282">
          <cell r="E1282" t="str">
            <v>HKE17QF</v>
          </cell>
          <cell r="F1282">
            <v>5566193</v>
          </cell>
        </row>
        <row r="1283">
          <cell r="E1283" t="str">
            <v>EC21ZN</v>
          </cell>
          <cell r="F1283">
            <v>5566929</v>
          </cell>
        </row>
        <row r="1284">
          <cell r="E1284" t="str">
            <v>EN217N</v>
          </cell>
          <cell r="F1284">
            <v>5567035</v>
          </cell>
        </row>
        <row r="1285">
          <cell r="E1285" t="str">
            <v>CZ003Q </v>
          </cell>
          <cell r="F1285">
            <v>5568215</v>
          </cell>
        </row>
        <row r="1286">
          <cell r="E1286" t="str">
            <v>Y2220N </v>
          </cell>
          <cell r="F1286">
            <v>5570805</v>
          </cell>
        </row>
        <row r="1287">
          <cell r="E1287" t="str">
            <v>Y2219N</v>
          </cell>
          <cell r="F1287">
            <v>5570806</v>
          </cell>
        </row>
        <row r="1288">
          <cell r="E1288" t="str">
            <v>EW240N</v>
          </cell>
          <cell r="F1288">
            <v>5573180</v>
          </cell>
        </row>
        <row r="1289">
          <cell r="E1289" t="str">
            <v>YP282N</v>
          </cell>
          <cell r="F1289">
            <v>5573181</v>
          </cell>
        </row>
        <row r="1290">
          <cell r="E1290" t="str">
            <v>SP143N</v>
          </cell>
          <cell r="F1290">
            <v>5573666</v>
          </cell>
        </row>
        <row r="1291">
          <cell r="E1291" t="str">
            <v>MP200N</v>
          </cell>
          <cell r="F1291">
            <v>5573874</v>
          </cell>
        </row>
        <row r="1292">
          <cell r="E1292" t="str">
            <v>EL385Q</v>
          </cell>
          <cell r="F1292">
            <v>5573875</v>
          </cell>
        </row>
        <row r="1293">
          <cell r="E1293" t="str">
            <v>MW415C</v>
          </cell>
          <cell r="F1293">
            <v>5574021</v>
          </cell>
        </row>
        <row r="1294">
          <cell r="E1294" t="str">
            <v>EC408N</v>
          </cell>
          <cell r="F1294">
            <v>5574857</v>
          </cell>
        </row>
        <row r="1295">
          <cell r="E1295" t="str">
            <v>EL210N</v>
          </cell>
          <cell r="F1295">
            <v>5574858</v>
          </cell>
        </row>
        <row r="1296">
          <cell r="E1296" t="str">
            <v>EW010N</v>
          </cell>
          <cell r="F1296">
            <v>5574859</v>
          </cell>
        </row>
        <row r="1297">
          <cell r="E1297" t="str">
            <v>YP283N</v>
          </cell>
          <cell r="F1297">
            <v>5575033</v>
          </cell>
        </row>
        <row r="1298">
          <cell r="E1298" t="str">
            <v>SW327N</v>
          </cell>
          <cell r="F1298">
            <v>5575631</v>
          </cell>
        </row>
        <row r="1299">
          <cell r="E1299" t="str">
            <v>YP171N</v>
          </cell>
          <cell r="F1299">
            <v>5575681</v>
          </cell>
        </row>
        <row r="1300">
          <cell r="E1300" t="str">
            <v>JE111N</v>
          </cell>
          <cell r="F1300">
            <v>5576289</v>
          </cell>
        </row>
        <row r="1301">
          <cell r="E1301" t="str">
            <v>JK104N</v>
          </cell>
          <cell r="F1301">
            <v>5576325</v>
          </cell>
        </row>
        <row r="1302">
          <cell r="E1302" t="str">
            <v>Y2226N</v>
          </cell>
          <cell r="F1302">
            <v>5576672</v>
          </cell>
        </row>
        <row r="1303">
          <cell r="E1303" t="str">
            <v>MAN03D</v>
          </cell>
          <cell r="F1303">
            <v>5576819</v>
          </cell>
        </row>
        <row r="1304">
          <cell r="E1304" t="str">
            <v>YG103N</v>
          </cell>
          <cell r="F1304">
            <v>5577099</v>
          </cell>
        </row>
        <row r="1305">
          <cell r="E1305" t="str">
            <v>EC362N</v>
          </cell>
          <cell r="F1305">
            <v>5577102</v>
          </cell>
        </row>
        <row r="1306">
          <cell r="E1306" t="str">
            <v>YW217N</v>
          </cell>
          <cell r="F1306">
            <v>5577372</v>
          </cell>
        </row>
        <row r="1307">
          <cell r="E1307" t="str">
            <v>EW241N</v>
          </cell>
          <cell r="F1307">
            <v>5578015</v>
          </cell>
        </row>
        <row r="1308">
          <cell r="E1308" t="str">
            <v>EW304N</v>
          </cell>
          <cell r="F1308">
            <v>5578016</v>
          </cell>
        </row>
        <row r="1309">
          <cell r="E1309" t="str">
            <v>JP005N</v>
          </cell>
          <cell r="F1309">
            <v>5578017</v>
          </cell>
        </row>
        <row r="1310">
          <cell r="E1310" t="str">
            <v>GY184C</v>
          </cell>
          <cell r="F1310">
            <v>5578018</v>
          </cell>
        </row>
        <row r="1311">
          <cell r="E1311" t="str">
            <v>YY270A</v>
          </cell>
          <cell r="F1311">
            <v>5578019</v>
          </cell>
        </row>
        <row r="1312">
          <cell r="E1312" t="str">
            <v>JC224N</v>
          </cell>
          <cell r="F1312">
            <v>5578474</v>
          </cell>
        </row>
        <row r="1313">
          <cell r="E1313" t="str">
            <v>EN303N</v>
          </cell>
          <cell r="F1313">
            <v>5578732</v>
          </cell>
        </row>
        <row r="1314">
          <cell r="E1314" t="str">
            <v>ZL342N</v>
          </cell>
          <cell r="F1314">
            <v>5578794</v>
          </cell>
        </row>
        <row r="1315">
          <cell r="E1315" t="str">
            <v>JN303N</v>
          </cell>
          <cell r="F1315">
            <v>5578839</v>
          </cell>
        </row>
        <row r="1316">
          <cell r="E1316" t="str">
            <v>YD10AN</v>
          </cell>
          <cell r="F1316">
            <v>5578904</v>
          </cell>
        </row>
        <row r="1317">
          <cell r="E1317" t="str">
            <v>ZL342N</v>
          </cell>
          <cell r="F1317">
            <v>5579031</v>
          </cell>
        </row>
        <row r="1318">
          <cell r="E1318" t="str">
            <v>EN044Q</v>
          </cell>
          <cell r="F1318">
            <v>5579182</v>
          </cell>
        </row>
        <row r="1319">
          <cell r="E1319" t="str">
            <v>JC227N</v>
          </cell>
          <cell r="F1319">
            <v>5579191</v>
          </cell>
        </row>
        <row r="1320">
          <cell r="E1320" t="str">
            <v>JD034N</v>
          </cell>
          <cell r="F1320">
            <v>5579518</v>
          </cell>
        </row>
        <row r="1321">
          <cell r="E1321" t="str">
            <v>EL050N</v>
          </cell>
          <cell r="F1321">
            <v>5579641</v>
          </cell>
        </row>
        <row r="1322">
          <cell r="E1322" t="str">
            <v>ED007N</v>
          </cell>
          <cell r="F1322">
            <v>5579642</v>
          </cell>
        </row>
        <row r="1323">
          <cell r="E1323" t="str">
            <v>EL485N</v>
          </cell>
          <cell r="F1323">
            <v>5579897</v>
          </cell>
        </row>
        <row r="1324">
          <cell r="E1324" t="str">
            <v>JZ100N</v>
          </cell>
          <cell r="F1324">
            <v>5579974</v>
          </cell>
        </row>
        <row r="1325">
          <cell r="E1325" t="str">
            <v>PZ800J</v>
          </cell>
          <cell r="F1325">
            <v>5580095</v>
          </cell>
        </row>
        <row r="1326">
          <cell r="E1326" t="str">
            <v>EW313N</v>
          </cell>
          <cell r="F1326">
            <v>5580483</v>
          </cell>
        </row>
        <row r="1327">
          <cell r="E1327" t="str">
            <v>JN170N</v>
          </cell>
          <cell r="F1327">
            <v>5580690</v>
          </cell>
        </row>
        <row r="1328">
          <cell r="E1328" t="str">
            <v>JC228N</v>
          </cell>
          <cell r="F1328">
            <v>5580951</v>
          </cell>
        </row>
        <row r="1329">
          <cell r="E1329" t="str">
            <v>JW292N</v>
          </cell>
          <cell r="F1329">
            <v>5581206</v>
          </cell>
        </row>
        <row r="1330">
          <cell r="E1330" t="str">
            <v>JN208N</v>
          </cell>
          <cell r="F1330">
            <v>5581512</v>
          </cell>
        </row>
        <row r="1331">
          <cell r="E1331" t="str">
            <v>CZ007G</v>
          </cell>
          <cell r="F1331">
            <v>5581628</v>
          </cell>
        </row>
        <row r="1332">
          <cell r="E1332" t="str">
            <v>KF030N</v>
          </cell>
          <cell r="F1332">
            <v>5581688</v>
          </cell>
        </row>
        <row r="1333">
          <cell r="E1333" t="str">
            <v>SK003N</v>
          </cell>
          <cell r="F1333">
            <v>5581690</v>
          </cell>
        </row>
        <row r="1334">
          <cell r="E1334" t="str">
            <v>EL211N</v>
          </cell>
          <cell r="F1334">
            <v>5581692</v>
          </cell>
        </row>
        <row r="1335">
          <cell r="E1335" t="str">
            <v>JE234N</v>
          </cell>
          <cell r="F1335">
            <v>5581705</v>
          </cell>
        </row>
        <row r="1336">
          <cell r="E1336" t="str">
            <v>SW316N</v>
          </cell>
          <cell r="F1336">
            <v>5583521</v>
          </cell>
        </row>
        <row r="1337">
          <cell r="E1337" t="str">
            <v>EP421N</v>
          </cell>
          <cell r="F1337">
            <v>5583533</v>
          </cell>
        </row>
        <row r="1338">
          <cell r="E1338" t="str">
            <v>SW317N</v>
          </cell>
          <cell r="F1338">
            <v>5583539</v>
          </cell>
        </row>
        <row r="1339">
          <cell r="E1339" t="str">
            <v>Y2101N</v>
          </cell>
          <cell r="F1339">
            <v>5583663</v>
          </cell>
        </row>
        <row r="1340">
          <cell r="E1340" t="str">
            <v>YP045N</v>
          </cell>
          <cell r="F1340">
            <v>5584385</v>
          </cell>
        </row>
        <row r="1341">
          <cell r="E1341" t="str">
            <v>KG040N</v>
          </cell>
          <cell r="F1341">
            <v>5585026</v>
          </cell>
        </row>
        <row r="1342">
          <cell r="E1342" t="str">
            <v>KG055N</v>
          </cell>
          <cell r="F1342">
            <v>5585027</v>
          </cell>
        </row>
        <row r="1343">
          <cell r="E1343" t="str">
            <v>JJ040N</v>
          </cell>
          <cell r="F1343">
            <v>5585605</v>
          </cell>
        </row>
        <row r="1344">
          <cell r="E1344" t="str">
            <v>SW318N</v>
          </cell>
          <cell r="F1344">
            <v>5585607</v>
          </cell>
        </row>
        <row r="1345">
          <cell r="E1345" t="str">
            <v>JC007N</v>
          </cell>
          <cell r="F1345">
            <v>5585660</v>
          </cell>
        </row>
        <row r="1346">
          <cell r="E1346" t="str">
            <v>LW300N</v>
          </cell>
          <cell r="F1346">
            <v>5585743</v>
          </cell>
        </row>
        <row r="1347">
          <cell r="E1347" t="str">
            <v>EC070N</v>
          </cell>
          <cell r="F1347">
            <v>5585744</v>
          </cell>
        </row>
        <row r="1348">
          <cell r="E1348" t="str">
            <v>JQ096N</v>
          </cell>
          <cell r="F1348">
            <v>5585755</v>
          </cell>
        </row>
        <row r="1349">
          <cell r="E1349" t="str">
            <v>EW130N</v>
          </cell>
          <cell r="F1349">
            <v>5585756</v>
          </cell>
        </row>
        <row r="1350">
          <cell r="E1350" t="str">
            <v>EN470N</v>
          </cell>
          <cell r="F1350">
            <v>5585842</v>
          </cell>
        </row>
        <row r="1351">
          <cell r="E1351" t="str">
            <v>EC20EN</v>
          </cell>
          <cell r="F1351">
            <v>5585880</v>
          </cell>
        </row>
        <row r="1352">
          <cell r="E1352" t="str">
            <v>SW319N</v>
          </cell>
          <cell r="F1352">
            <v>5586308</v>
          </cell>
        </row>
        <row r="1353">
          <cell r="E1353" t="str">
            <v>PE307N</v>
          </cell>
          <cell r="F1353">
            <v>5586309</v>
          </cell>
        </row>
        <row r="1354">
          <cell r="E1354" t="str">
            <v>SP312N</v>
          </cell>
          <cell r="F1354">
            <v>5586310</v>
          </cell>
        </row>
        <row r="1355">
          <cell r="E1355" t="str">
            <v>YP285N</v>
          </cell>
          <cell r="F1355">
            <v>5586311</v>
          </cell>
        </row>
        <row r="1356">
          <cell r="E1356" t="str">
            <v>YP284N</v>
          </cell>
          <cell r="F1356">
            <v>5586312</v>
          </cell>
        </row>
        <row r="1357">
          <cell r="E1357" t="str">
            <v>JW030N</v>
          </cell>
          <cell r="F1357">
            <v>5586313</v>
          </cell>
        </row>
        <row r="1358">
          <cell r="E1358" t="str">
            <v>JL300N</v>
          </cell>
          <cell r="F1358">
            <v>5586822</v>
          </cell>
        </row>
        <row r="1359">
          <cell r="E1359" t="str">
            <v>JW304N</v>
          </cell>
          <cell r="F1359">
            <v>5586823</v>
          </cell>
        </row>
        <row r="1360">
          <cell r="E1360" t="str">
            <v>SG003N</v>
          </cell>
          <cell r="F1360">
            <v>5587407</v>
          </cell>
        </row>
        <row r="1361">
          <cell r="E1361" t="str">
            <v>SG002N</v>
          </cell>
          <cell r="F1361">
            <v>5587408</v>
          </cell>
        </row>
        <row r="1362">
          <cell r="E1362" t="str">
            <v>SQ002N</v>
          </cell>
          <cell r="F1362">
            <v>5587409</v>
          </cell>
        </row>
        <row r="1363">
          <cell r="E1363" t="str">
            <v>HKH12Q</v>
          </cell>
          <cell r="F1363">
            <v>5587410</v>
          </cell>
        </row>
        <row r="1364">
          <cell r="E1364" t="str">
            <v>EP217N</v>
          </cell>
          <cell r="F1364">
            <v>5587514</v>
          </cell>
        </row>
        <row r="1365">
          <cell r="E1365" t="str">
            <v>EW210N</v>
          </cell>
          <cell r="F1365">
            <v>5587882</v>
          </cell>
        </row>
        <row r="1366">
          <cell r="E1366" t="str">
            <v>YW330N</v>
          </cell>
          <cell r="F1366">
            <v>5587948</v>
          </cell>
        </row>
        <row r="1367">
          <cell r="E1367" t="str">
            <v>EQ023N</v>
          </cell>
          <cell r="F1367">
            <v>5588511</v>
          </cell>
        </row>
        <row r="1368">
          <cell r="E1368" t="str">
            <v>S2345N</v>
          </cell>
          <cell r="F1368">
            <v>5588813</v>
          </cell>
        </row>
        <row r="1369">
          <cell r="E1369" t="str">
            <v>YW11GN </v>
          </cell>
          <cell r="F1369">
            <v>5588968</v>
          </cell>
        </row>
        <row r="1370">
          <cell r="E1370" t="str">
            <v>EP123N</v>
          </cell>
          <cell r="F1370">
            <v>5589914</v>
          </cell>
        </row>
        <row r="1371">
          <cell r="E1371" t="str">
            <v>SP287N</v>
          </cell>
          <cell r="F1371">
            <v>5590214</v>
          </cell>
        </row>
        <row r="1372">
          <cell r="E1372" t="str">
            <v>MW105N</v>
          </cell>
          <cell r="F1372">
            <v>5590234</v>
          </cell>
        </row>
        <row r="1373">
          <cell r="E1373" t="str">
            <v>JP253N</v>
          </cell>
          <cell r="F1373">
            <v>5594790</v>
          </cell>
        </row>
        <row r="1374">
          <cell r="E1374" t="str">
            <v>KP402N</v>
          </cell>
          <cell r="F1374">
            <v>5594793</v>
          </cell>
        </row>
        <row r="1375">
          <cell r="E1375" t="str">
            <v>KQ003N</v>
          </cell>
          <cell r="F1375">
            <v>5594856</v>
          </cell>
        </row>
        <row r="1376">
          <cell r="E1376" t="str">
            <v>EM007N</v>
          </cell>
          <cell r="F1376">
            <v>5598229</v>
          </cell>
        </row>
        <row r="1377">
          <cell r="E1377" t="str">
            <v>JC491N</v>
          </cell>
          <cell r="F1377">
            <v>5598576</v>
          </cell>
        </row>
        <row r="1378">
          <cell r="E1378" t="str">
            <v>EH402N</v>
          </cell>
          <cell r="F1378">
            <v>5598577</v>
          </cell>
        </row>
        <row r="1379">
          <cell r="E1379" t="str">
            <v>EW023N</v>
          </cell>
          <cell r="F1379">
            <v>5598587</v>
          </cell>
        </row>
        <row r="1380">
          <cell r="E1380" t="str">
            <v>EC494N</v>
          </cell>
          <cell r="F1380">
            <v>5598588</v>
          </cell>
        </row>
        <row r="1381">
          <cell r="E1381" t="str">
            <v>NL401N</v>
          </cell>
          <cell r="F1381">
            <v>5598721</v>
          </cell>
        </row>
        <row r="1382">
          <cell r="E1382" t="str">
            <v>YN301N</v>
          </cell>
          <cell r="F1382">
            <v>5598739</v>
          </cell>
        </row>
        <row r="1383">
          <cell r="E1383" t="str">
            <v>YC205N</v>
          </cell>
          <cell r="F1383">
            <v>5599252</v>
          </cell>
        </row>
        <row r="1384">
          <cell r="E1384" t="str">
            <v>QN304U</v>
          </cell>
          <cell r="F1384">
            <v>5599752</v>
          </cell>
        </row>
        <row r="1385">
          <cell r="E1385" t="str">
            <v>Y4317I</v>
          </cell>
          <cell r="F1385">
            <v>5599876</v>
          </cell>
        </row>
        <row r="1386">
          <cell r="E1386" t="str">
            <v>EP025N</v>
          </cell>
          <cell r="F1386">
            <v>5599916</v>
          </cell>
        </row>
        <row r="1387">
          <cell r="E1387" t="str">
            <v>SW320N</v>
          </cell>
          <cell r="F1387">
            <v>5600052</v>
          </cell>
        </row>
        <row r="1388">
          <cell r="E1388" t="str">
            <v>JK250N</v>
          </cell>
          <cell r="F1388">
            <v>5600164</v>
          </cell>
        </row>
        <row r="1389">
          <cell r="E1389" t="str">
            <v>SC123N</v>
          </cell>
          <cell r="F1389">
            <v>5608933</v>
          </cell>
        </row>
        <row r="1390">
          <cell r="E1390" t="str">
            <v>SW321N </v>
          </cell>
          <cell r="F1390">
            <v>5608934</v>
          </cell>
        </row>
        <row r="1391">
          <cell r="E1391" t="str">
            <v>JL301N</v>
          </cell>
          <cell r="F1391">
            <v>5609002</v>
          </cell>
        </row>
        <row r="1392">
          <cell r="E1392" t="str">
            <v>SC122N</v>
          </cell>
          <cell r="F1392">
            <v>5609003</v>
          </cell>
        </row>
        <row r="1393">
          <cell r="E1393" t="str">
            <v>JN213N</v>
          </cell>
          <cell r="F1393">
            <v>5609060</v>
          </cell>
        </row>
        <row r="1394">
          <cell r="E1394" t="str">
            <v>SA100N</v>
          </cell>
          <cell r="F1394">
            <v>5609235</v>
          </cell>
        </row>
        <row r="1395">
          <cell r="E1395" t="str">
            <v>JP499N</v>
          </cell>
          <cell r="F1395">
            <v>5609323</v>
          </cell>
        </row>
        <row r="1396">
          <cell r="E1396" t="str">
            <v>SM215N</v>
          </cell>
          <cell r="F1396">
            <v>5609340</v>
          </cell>
        </row>
        <row r="1397">
          <cell r="E1397" t="str">
            <v>HKH15Q</v>
          </cell>
          <cell r="F1397">
            <v>5614383</v>
          </cell>
        </row>
        <row r="1398">
          <cell r="E1398" t="str">
            <v>SW24EN</v>
          </cell>
          <cell r="F1398">
            <v>5615108</v>
          </cell>
        </row>
        <row r="1399">
          <cell r="E1399" t="str">
            <v>SW113N</v>
          </cell>
          <cell r="F1399">
            <v>5615109</v>
          </cell>
        </row>
        <row r="1400">
          <cell r="E1400" t="str">
            <v>EW011N</v>
          </cell>
          <cell r="F1400">
            <v>5615111</v>
          </cell>
        </row>
        <row r="1401">
          <cell r="E1401" t="str">
            <v>JN410N</v>
          </cell>
          <cell r="F1401">
            <v>5615117</v>
          </cell>
        </row>
        <row r="1402">
          <cell r="E1402" t="str">
            <v>PK001N</v>
          </cell>
          <cell r="F1402">
            <v>5615148</v>
          </cell>
        </row>
        <row r="1403">
          <cell r="E1403" t="str">
            <v>PP101N</v>
          </cell>
          <cell r="F1403">
            <v>5615149</v>
          </cell>
        </row>
        <row r="1404">
          <cell r="E1404" t="str">
            <v>JK251N</v>
          </cell>
          <cell r="F1404">
            <v>5615150</v>
          </cell>
        </row>
        <row r="1405">
          <cell r="E1405" t="str">
            <v>EL060N</v>
          </cell>
          <cell r="F1405">
            <v>5615151</v>
          </cell>
        </row>
        <row r="1406">
          <cell r="E1406" t="str">
            <v>ED094N</v>
          </cell>
          <cell r="F1406">
            <v>5615153</v>
          </cell>
        </row>
        <row r="1407">
          <cell r="E1407" t="str">
            <v>YC022N</v>
          </cell>
          <cell r="F1407">
            <v>5615502</v>
          </cell>
        </row>
        <row r="1408">
          <cell r="E1408" t="str">
            <v>YD111N</v>
          </cell>
          <cell r="F1408">
            <v>5615517</v>
          </cell>
        </row>
        <row r="1409">
          <cell r="E1409" t="str">
            <v>JG092N</v>
          </cell>
          <cell r="F1409">
            <v>5615519</v>
          </cell>
        </row>
        <row r="1410">
          <cell r="E1410" t="str">
            <v>YW266N</v>
          </cell>
          <cell r="F1410">
            <v>5615520</v>
          </cell>
        </row>
        <row r="1411">
          <cell r="E1411" t="str">
            <v>YN110N</v>
          </cell>
          <cell r="F1411">
            <v>5615521</v>
          </cell>
        </row>
        <row r="1412">
          <cell r="E1412" t="str">
            <v>EC052N</v>
          </cell>
          <cell r="F1412">
            <v>5615688</v>
          </cell>
        </row>
        <row r="1413">
          <cell r="E1413" t="str">
            <v>ED052N</v>
          </cell>
          <cell r="F1413">
            <v>5615689</v>
          </cell>
        </row>
        <row r="1414">
          <cell r="E1414" t="str">
            <v>SP288N </v>
          </cell>
          <cell r="F1414">
            <v>5615833</v>
          </cell>
        </row>
        <row r="1415">
          <cell r="E1415" t="str">
            <v>SQ138N</v>
          </cell>
          <cell r="F1415">
            <v>5615835</v>
          </cell>
        </row>
        <row r="1416">
          <cell r="E1416" t="str">
            <v>JC233N</v>
          </cell>
          <cell r="F1416">
            <v>5615906</v>
          </cell>
        </row>
        <row r="1417">
          <cell r="E1417" t="str">
            <v>GY114A</v>
          </cell>
          <cell r="F1417">
            <v>5616114</v>
          </cell>
        </row>
        <row r="1418">
          <cell r="E1418" t="str">
            <v>UW0094</v>
          </cell>
          <cell r="F1418">
            <v>5616492</v>
          </cell>
        </row>
        <row r="1419">
          <cell r="E1419" t="str">
            <v>YM306N </v>
          </cell>
          <cell r="F1419">
            <v>5617126</v>
          </cell>
        </row>
        <row r="1420">
          <cell r="E1420" t="str">
            <v>SM306N</v>
          </cell>
          <cell r="F1420">
            <v>5617127</v>
          </cell>
        </row>
        <row r="1421">
          <cell r="E1421" t="str">
            <v>PP200N</v>
          </cell>
          <cell r="F1421">
            <v>5617183</v>
          </cell>
        </row>
        <row r="1422">
          <cell r="E1422" t="str">
            <v>Y2103N</v>
          </cell>
          <cell r="F1422">
            <v>5617184</v>
          </cell>
        </row>
        <row r="1423">
          <cell r="E1423" t="str">
            <v>JQ120N</v>
          </cell>
          <cell r="F1423">
            <v>5617378</v>
          </cell>
        </row>
        <row r="1424">
          <cell r="E1424" t="str">
            <v>EC190N</v>
          </cell>
          <cell r="F1424">
            <v>5617752</v>
          </cell>
        </row>
        <row r="1425">
          <cell r="E1425" t="str">
            <v>PE201N</v>
          </cell>
          <cell r="F1425">
            <v>5618258</v>
          </cell>
        </row>
        <row r="1426">
          <cell r="E1426" t="str">
            <v>YC202N</v>
          </cell>
          <cell r="F1426">
            <v>5618383</v>
          </cell>
        </row>
        <row r="1427">
          <cell r="E1427" t="str">
            <v>ME100N </v>
          </cell>
          <cell r="F1427">
            <v>5618384</v>
          </cell>
        </row>
        <row r="1428">
          <cell r="E1428" t="str">
            <v>YW13GN</v>
          </cell>
          <cell r="F1428">
            <v>5618847</v>
          </cell>
        </row>
        <row r="1429">
          <cell r="E1429" t="str">
            <v>SW114N</v>
          </cell>
          <cell r="F1429">
            <v>5618885</v>
          </cell>
        </row>
        <row r="1430">
          <cell r="E1430" t="str">
            <v>YW12GN</v>
          </cell>
          <cell r="F1430">
            <v>5618991</v>
          </cell>
        </row>
        <row r="1431">
          <cell r="E1431" t="str">
            <v>HGF17R</v>
          </cell>
          <cell r="F1431">
            <v>5619353</v>
          </cell>
        </row>
        <row r="1432">
          <cell r="E1432" t="str">
            <v>YE118N</v>
          </cell>
          <cell r="F1432">
            <v>5619356</v>
          </cell>
        </row>
        <row r="1433">
          <cell r="E1433" t="str">
            <v>YP310N</v>
          </cell>
          <cell r="F1433">
            <v>5619993</v>
          </cell>
        </row>
        <row r="1434">
          <cell r="E1434" t="str">
            <v>YW312N</v>
          </cell>
          <cell r="F1434">
            <v>5619994</v>
          </cell>
        </row>
        <row r="1435">
          <cell r="E1435" t="str">
            <v>SW330N</v>
          </cell>
          <cell r="F1435">
            <v>5620007</v>
          </cell>
        </row>
        <row r="1436">
          <cell r="E1436" t="str">
            <v>SM307N</v>
          </cell>
          <cell r="F1436">
            <v>5620072</v>
          </cell>
        </row>
        <row r="1437">
          <cell r="E1437" t="str">
            <v>EP335N</v>
          </cell>
          <cell r="F1437">
            <v>5620564</v>
          </cell>
        </row>
        <row r="1438">
          <cell r="E1438" t="str">
            <v>EC365N</v>
          </cell>
          <cell r="F1438">
            <v>5620565</v>
          </cell>
        </row>
        <row r="1439">
          <cell r="E1439" t="str">
            <v>EC366N</v>
          </cell>
          <cell r="F1439">
            <v>5620566</v>
          </cell>
        </row>
        <row r="1440">
          <cell r="E1440" t="str">
            <v>EW123N</v>
          </cell>
          <cell r="F1440">
            <v>5620662</v>
          </cell>
        </row>
        <row r="1441">
          <cell r="E1441" t="str">
            <v>JE320N </v>
          </cell>
          <cell r="F1441">
            <v>5620663</v>
          </cell>
        </row>
        <row r="1442">
          <cell r="E1442" t="str">
            <v>SW27EN</v>
          </cell>
          <cell r="F1442">
            <v>5620670</v>
          </cell>
        </row>
        <row r="1443">
          <cell r="E1443" t="str">
            <v>JP382N </v>
          </cell>
          <cell r="F1443">
            <v>5620685</v>
          </cell>
        </row>
        <row r="1444">
          <cell r="E1444" t="str">
            <v>YP185N</v>
          </cell>
          <cell r="F1444">
            <v>5621224</v>
          </cell>
        </row>
        <row r="1445">
          <cell r="E1445" t="str">
            <v>QN102Q</v>
          </cell>
          <cell r="F1445">
            <v>5621242</v>
          </cell>
        </row>
        <row r="1446">
          <cell r="E1446" t="str">
            <v>ED095N</v>
          </cell>
          <cell r="F1446">
            <v>5621255</v>
          </cell>
        </row>
        <row r="1447">
          <cell r="E1447" t="str">
            <v>YW326N</v>
          </cell>
          <cell r="F1447">
            <v>5621281</v>
          </cell>
        </row>
        <row r="1448">
          <cell r="E1448" t="str">
            <v>YW314N</v>
          </cell>
          <cell r="F1448">
            <v>5621282</v>
          </cell>
        </row>
        <row r="1449">
          <cell r="E1449" t="str">
            <v>8135423</v>
          </cell>
          <cell r="F1449">
            <v>5621290</v>
          </cell>
        </row>
        <row r="1450">
          <cell r="E1450" t="str">
            <v>SW115N</v>
          </cell>
          <cell r="F1450">
            <v>5621393</v>
          </cell>
        </row>
        <row r="1451">
          <cell r="E1451" t="str">
            <v>QE061QF</v>
          </cell>
          <cell r="F1451">
            <v>5622029</v>
          </cell>
        </row>
        <row r="1452">
          <cell r="E1452" t="str">
            <v>KE501Q</v>
          </cell>
          <cell r="F1452">
            <v>5622030</v>
          </cell>
        </row>
        <row r="1453">
          <cell r="E1453" t="str">
            <v>YW204N</v>
          </cell>
          <cell r="F1453">
            <v>5622782</v>
          </cell>
        </row>
        <row r="1454">
          <cell r="E1454" t="str">
            <v>PE215N</v>
          </cell>
          <cell r="F1454">
            <v>5623220</v>
          </cell>
        </row>
        <row r="1455">
          <cell r="E1455" t="str">
            <v>EC074N </v>
          </cell>
          <cell r="F1455">
            <v>5623499</v>
          </cell>
        </row>
        <row r="1456">
          <cell r="E1456" t="str">
            <v>EW314N</v>
          </cell>
          <cell r="F1456">
            <v>5623562</v>
          </cell>
        </row>
        <row r="1457">
          <cell r="E1457" t="str">
            <v>YD300N</v>
          </cell>
          <cell r="F1457">
            <v>5623680</v>
          </cell>
        </row>
        <row r="1458">
          <cell r="E1458" t="str">
            <v>YM211N</v>
          </cell>
          <cell r="F1458">
            <v>5624176</v>
          </cell>
        </row>
        <row r="1459">
          <cell r="E1459" t="str">
            <v>KQ090N</v>
          </cell>
          <cell r="F1459">
            <v>5624178</v>
          </cell>
        </row>
        <row r="1460">
          <cell r="E1460" t="str">
            <v>YP290N</v>
          </cell>
          <cell r="F1460">
            <v>5624206</v>
          </cell>
        </row>
        <row r="1461">
          <cell r="E1461" t="str">
            <v>JE050N</v>
          </cell>
          <cell r="F1461">
            <v>5624237</v>
          </cell>
        </row>
        <row r="1462">
          <cell r="E1462" t="str">
            <v>JN130N</v>
          </cell>
          <cell r="F1462">
            <v>5624354</v>
          </cell>
        </row>
        <row r="1463">
          <cell r="E1463" t="str">
            <v>9A103I</v>
          </cell>
          <cell r="F1463">
            <v>5624962</v>
          </cell>
        </row>
        <row r="1464">
          <cell r="E1464" t="str">
            <v>FN301I</v>
          </cell>
          <cell r="F1464">
            <v>5624963</v>
          </cell>
        </row>
        <row r="1465">
          <cell r="E1465" t="str">
            <v>SW204N</v>
          </cell>
          <cell r="F1465">
            <v>5625061</v>
          </cell>
        </row>
        <row r="1466">
          <cell r="E1466" t="str">
            <v>SC100N</v>
          </cell>
          <cell r="F1466">
            <v>5672704</v>
          </cell>
        </row>
        <row r="1467">
          <cell r="E1467" t="str">
            <v>JG194N </v>
          </cell>
          <cell r="F1467">
            <v>5672834</v>
          </cell>
        </row>
        <row r="1468">
          <cell r="E1468" t="str">
            <v>EW144N </v>
          </cell>
          <cell r="F1468">
            <v>5672856</v>
          </cell>
        </row>
        <row r="1469">
          <cell r="E1469" t="str">
            <v>EW155N </v>
          </cell>
          <cell r="F1469">
            <v>5672889</v>
          </cell>
        </row>
        <row r="1470">
          <cell r="E1470" t="str">
            <v>EW133N </v>
          </cell>
          <cell r="F1470">
            <v>5672901</v>
          </cell>
        </row>
        <row r="1471">
          <cell r="E1471" t="str">
            <v>EW177N </v>
          </cell>
          <cell r="F1471">
            <v>5674389</v>
          </cell>
        </row>
        <row r="1472">
          <cell r="E1472" t="str">
            <v>EG303N </v>
          </cell>
          <cell r="F1472">
            <v>5674390</v>
          </cell>
        </row>
        <row r="1473">
          <cell r="E1473" t="str">
            <v>JM001N </v>
          </cell>
          <cell r="F1473">
            <v>5675387</v>
          </cell>
        </row>
        <row r="1474">
          <cell r="E1474" t="str">
            <v>EL380N </v>
          </cell>
          <cell r="F1474">
            <v>5675388</v>
          </cell>
        </row>
        <row r="1475">
          <cell r="E1475" t="str">
            <v>SP299N </v>
          </cell>
          <cell r="F1475">
            <v>5676717</v>
          </cell>
        </row>
        <row r="1476">
          <cell r="E1476" t="str">
            <v>JN390N </v>
          </cell>
          <cell r="F1476">
            <v>5676726</v>
          </cell>
        </row>
        <row r="1477">
          <cell r="E1477" t="str">
            <v>JC085N </v>
          </cell>
          <cell r="F1477">
            <v>5676727</v>
          </cell>
        </row>
        <row r="1478">
          <cell r="E1478" t="str">
            <v>JN100N </v>
          </cell>
          <cell r="F1478">
            <v>5677108</v>
          </cell>
        </row>
        <row r="1479">
          <cell r="E1479" t="str">
            <v>JC106N </v>
          </cell>
          <cell r="F1479">
            <v>5677109</v>
          </cell>
        </row>
        <row r="1480">
          <cell r="E1480" t="str">
            <v>KW350N </v>
          </cell>
          <cell r="F1480">
            <v>5677116</v>
          </cell>
        </row>
        <row r="1481">
          <cell r="E1481" t="str">
            <v>MC230N</v>
          </cell>
          <cell r="F1481">
            <v>5677515</v>
          </cell>
        </row>
        <row r="1482">
          <cell r="E1482" t="str">
            <v>AL200N </v>
          </cell>
          <cell r="F1482">
            <v>5677516</v>
          </cell>
        </row>
        <row r="1483">
          <cell r="E1483" t="str">
            <v>YP315N </v>
          </cell>
          <cell r="F1483">
            <v>5677840</v>
          </cell>
        </row>
        <row r="1484">
          <cell r="E1484" t="str">
            <v>AW220N </v>
          </cell>
          <cell r="F1484">
            <v>5678822</v>
          </cell>
        </row>
        <row r="1485">
          <cell r="E1485" t="str">
            <v>YM307N</v>
          </cell>
          <cell r="F1485">
            <v>5678823</v>
          </cell>
        </row>
        <row r="1486">
          <cell r="E1486" t="str">
            <v>KN095N </v>
          </cell>
          <cell r="F1486">
            <v>5680172</v>
          </cell>
        </row>
        <row r="1487">
          <cell r="E1487" t="str">
            <v>8L209V</v>
          </cell>
          <cell r="F1487">
            <v>5680557</v>
          </cell>
        </row>
        <row r="1488">
          <cell r="E1488" t="str">
            <v>PX202QF</v>
          </cell>
          <cell r="F1488">
            <v>5681091</v>
          </cell>
        </row>
        <row r="1489">
          <cell r="E1489" t="str">
            <v>YM308N</v>
          </cell>
          <cell r="F1489">
            <v>5681395</v>
          </cell>
        </row>
        <row r="1490">
          <cell r="E1490" t="str">
            <v>JK007N </v>
          </cell>
          <cell r="F1490">
            <v>5681398</v>
          </cell>
        </row>
        <row r="1491">
          <cell r="E1491" t="str">
            <v>MW108QF</v>
          </cell>
          <cell r="F1491">
            <v>5682050</v>
          </cell>
        </row>
        <row r="1492">
          <cell r="E1492" t="str">
            <v>PX210QF</v>
          </cell>
          <cell r="F1492">
            <v>5683009</v>
          </cell>
        </row>
        <row r="1493">
          <cell r="E1493" t="str">
            <v>SP266N </v>
          </cell>
          <cell r="F1493">
            <v>5685586</v>
          </cell>
        </row>
        <row r="1494">
          <cell r="E1494" t="str">
            <v>SM136N </v>
          </cell>
          <cell r="F1494">
            <v>5685707</v>
          </cell>
        </row>
        <row r="1495">
          <cell r="E1495" t="str">
            <v>EL061N </v>
          </cell>
          <cell r="F1495">
            <v>5685708</v>
          </cell>
        </row>
        <row r="1496">
          <cell r="E1496" t="str">
            <v>EC348N </v>
          </cell>
          <cell r="F1496">
            <v>5686043</v>
          </cell>
        </row>
        <row r="1497">
          <cell r="E1497" t="str">
            <v>YP188N </v>
          </cell>
          <cell r="F1497">
            <v>5686044</v>
          </cell>
        </row>
        <row r="1498">
          <cell r="E1498" t="str">
            <v>EM008N </v>
          </cell>
          <cell r="F1498">
            <v>5686045</v>
          </cell>
        </row>
        <row r="1499">
          <cell r="E1499" t="str">
            <v>GY270A</v>
          </cell>
          <cell r="F1499">
            <v>5686254</v>
          </cell>
        </row>
        <row r="1500">
          <cell r="E1500" t="str">
            <v>EC035N </v>
          </cell>
          <cell r="F1500">
            <v>5686421</v>
          </cell>
        </row>
        <row r="1501">
          <cell r="E1501" t="str">
            <v>EC036N </v>
          </cell>
          <cell r="F1501">
            <v>5686886</v>
          </cell>
        </row>
        <row r="1502">
          <cell r="E1502" t="str">
            <v>YW100C</v>
          </cell>
          <cell r="F1502">
            <v>5686952</v>
          </cell>
        </row>
        <row r="1503">
          <cell r="E1503" t="str">
            <v>GW104C</v>
          </cell>
          <cell r="F1503">
            <v>5687051</v>
          </cell>
        </row>
        <row r="1504">
          <cell r="E1504" t="str">
            <v>JN050N </v>
          </cell>
          <cell r="F1504">
            <v>5687052</v>
          </cell>
        </row>
        <row r="1505">
          <cell r="E1505" t="str">
            <v>YD046N </v>
          </cell>
          <cell r="F1505">
            <v>5687053</v>
          </cell>
        </row>
        <row r="1506">
          <cell r="E1506" t="str">
            <v>EN225N </v>
          </cell>
          <cell r="F1506">
            <v>5687218</v>
          </cell>
        </row>
        <row r="1507">
          <cell r="E1507" t="str">
            <v>SK165N </v>
          </cell>
          <cell r="F1507">
            <v>5687566</v>
          </cell>
        </row>
        <row r="1508">
          <cell r="E1508" t="str">
            <v>SW116N </v>
          </cell>
          <cell r="F1508">
            <v>5687611</v>
          </cell>
        </row>
        <row r="1509">
          <cell r="E1509" t="str">
            <v>SW323N</v>
          </cell>
          <cell r="F1509">
            <v>5688206</v>
          </cell>
        </row>
        <row r="1510">
          <cell r="E1510" t="str">
            <v>YW305N</v>
          </cell>
          <cell r="F1510">
            <v>5688261</v>
          </cell>
        </row>
        <row r="1511">
          <cell r="E1511" t="str">
            <v>JP496N</v>
          </cell>
          <cell r="F1511">
            <v>5688297</v>
          </cell>
        </row>
        <row r="1512">
          <cell r="E1512" t="str">
            <v>GW003K</v>
          </cell>
          <cell r="F1512">
            <v>5765791</v>
          </cell>
        </row>
        <row r="1513">
          <cell r="E1513" t="str">
            <v>GW105C</v>
          </cell>
          <cell r="F1513">
            <v>5694603</v>
          </cell>
        </row>
        <row r="1514">
          <cell r="E1514" t="str">
            <v>JK110N </v>
          </cell>
          <cell r="F1514">
            <v>5694805</v>
          </cell>
        </row>
        <row r="1515">
          <cell r="E1515" t="str">
            <v>JP124N</v>
          </cell>
          <cell r="F1515">
            <v>5695195</v>
          </cell>
        </row>
        <row r="1516">
          <cell r="E1516" t="str">
            <v>YZ311N</v>
          </cell>
          <cell r="F1516">
            <v>5695236</v>
          </cell>
        </row>
        <row r="1517">
          <cell r="E1517" t="str">
            <v>YM310N</v>
          </cell>
          <cell r="F1517">
            <v>5695237</v>
          </cell>
        </row>
        <row r="1518">
          <cell r="E1518" t="str">
            <v>JM214N</v>
          </cell>
          <cell r="F1518">
            <v>5695238</v>
          </cell>
        </row>
        <row r="1519">
          <cell r="E1519" t="str">
            <v>JP055N</v>
          </cell>
          <cell r="F1519">
            <v>5695239</v>
          </cell>
        </row>
        <row r="1520">
          <cell r="E1520" t="str">
            <v>EW302N </v>
          </cell>
          <cell r="F1520">
            <v>5695243</v>
          </cell>
        </row>
        <row r="1521">
          <cell r="E1521" t="str">
            <v>YW20JN</v>
          </cell>
          <cell r="F1521">
            <v>5696279</v>
          </cell>
        </row>
        <row r="1522">
          <cell r="E1522" t="str">
            <v>SQ104N </v>
          </cell>
          <cell r="F1522">
            <v>5696280</v>
          </cell>
        </row>
        <row r="1523">
          <cell r="E1523" t="str">
            <v>SK001N </v>
          </cell>
          <cell r="F1523">
            <v>5696805</v>
          </cell>
        </row>
        <row r="1524">
          <cell r="E1524" t="str">
            <v>Y4310N</v>
          </cell>
          <cell r="F1524">
            <v>5696807</v>
          </cell>
        </row>
        <row r="1525">
          <cell r="E1525" t="str">
            <v>JP430N </v>
          </cell>
          <cell r="F1525">
            <v>5696808</v>
          </cell>
        </row>
        <row r="1526">
          <cell r="E1526" t="str">
            <v>JP125N </v>
          </cell>
          <cell r="F1526">
            <v>5696948</v>
          </cell>
        </row>
        <row r="1527">
          <cell r="E1527" t="str">
            <v>EG203N</v>
          </cell>
          <cell r="F1527">
            <v>5697107</v>
          </cell>
        </row>
        <row r="1528">
          <cell r="E1528" t="str">
            <v>MN303N </v>
          </cell>
          <cell r="F1528">
            <v>5697757</v>
          </cell>
        </row>
        <row r="1529">
          <cell r="E1529" t="str">
            <v>MP306N</v>
          </cell>
          <cell r="F1529">
            <v>5697764</v>
          </cell>
        </row>
        <row r="1530">
          <cell r="E1530" t="str">
            <v>YC302N</v>
          </cell>
          <cell r="F1530">
            <v>5697766</v>
          </cell>
        </row>
        <row r="1531">
          <cell r="E1531" t="str">
            <v>JW034N </v>
          </cell>
          <cell r="F1531">
            <v>5698103</v>
          </cell>
        </row>
        <row r="1532">
          <cell r="E1532" t="str">
            <v>Y4310V</v>
          </cell>
          <cell r="F1532">
            <v>5698914</v>
          </cell>
        </row>
        <row r="1533">
          <cell r="E1533" t="str">
            <v>EN248N</v>
          </cell>
          <cell r="F1533">
            <v>5699272</v>
          </cell>
        </row>
        <row r="1534">
          <cell r="E1534" t="str">
            <v>JN250N</v>
          </cell>
          <cell r="F1534">
            <v>5699275</v>
          </cell>
        </row>
        <row r="1535">
          <cell r="E1535" t="str">
            <v>SM230N</v>
          </cell>
          <cell r="F1535">
            <v>5699637</v>
          </cell>
        </row>
        <row r="1536">
          <cell r="E1536" t="str">
            <v>JM203N</v>
          </cell>
          <cell r="F1536">
            <v>5700418</v>
          </cell>
        </row>
        <row r="1537">
          <cell r="E1537" t="str">
            <v>EG205N</v>
          </cell>
          <cell r="F1537">
            <v>5700424</v>
          </cell>
        </row>
        <row r="1538">
          <cell r="E1538" t="str">
            <v>JM304N</v>
          </cell>
          <cell r="F1538">
            <v>5700426</v>
          </cell>
        </row>
        <row r="1539">
          <cell r="E1539" t="str">
            <v>EP457N</v>
          </cell>
          <cell r="F1539">
            <v>5700691</v>
          </cell>
        </row>
        <row r="1540">
          <cell r="E1540" t="str">
            <v>SW21LN</v>
          </cell>
          <cell r="F1540">
            <v>5700921</v>
          </cell>
        </row>
        <row r="1541">
          <cell r="E1541" t="str">
            <v>YM212N</v>
          </cell>
          <cell r="F1541">
            <v>5701514</v>
          </cell>
        </row>
        <row r="1542">
          <cell r="E1542" t="str">
            <v>PZ100N</v>
          </cell>
          <cell r="F1542">
            <v>5701888</v>
          </cell>
        </row>
        <row r="1543">
          <cell r="E1543" t="str">
            <v>SW340N</v>
          </cell>
          <cell r="F1543">
            <v>5715158</v>
          </cell>
        </row>
        <row r="1544">
          <cell r="E1544" t="str">
            <v>YM312N</v>
          </cell>
          <cell r="F1544">
            <v>5715159</v>
          </cell>
        </row>
        <row r="1545">
          <cell r="E1545" t="str">
            <v>EQ062N</v>
          </cell>
          <cell r="F1545">
            <v>5715250</v>
          </cell>
        </row>
        <row r="1546">
          <cell r="E1546" t="str">
            <v>SW350N</v>
          </cell>
          <cell r="F1546">
            <v>5715251</v>
          </cell>
        </row>
        <row r="1547">
          <cell r="E1547" t="str">
            <v>YM213N</v>
          </cell>
          <cell r="F1547">
            <v>5715432</v>
          </cell>
        </row>
        <row r="1548">
          <cell r="E1548" t="str">
            <v>JM217N</v>
          </cell>
          <cell r="F1548">
            <v>5715433</v>
          </cell>
        </row>
        <row r="1549">
          <cell r="E1549" t="str">
            <v>SC014N</v>
          </cell>
          <cell r="F1549">
            <v>5715434</v>
          </cell>
        </row>
        <row r="1550">
          <cell r="E1550" t="str">
            <v>LN002N</v>
          </cell>
          <cell r="F1550">
            <v>5716338</v>
          </cell>
        </row>
        <row r="1551">
          <cell r="E1551" t="str">
            <v>LN200N</v>
          </cell>
          <cell r="F1551">
            <v>5716339</v>
          </cell>
        </row>
        <row r="1552">
          <cell r="E1552" t="str">
            <v>LK002N</v>
          </cell>
          <cell r="F1552">
            <v>5716340</v>
          </cell>
        </row>
        <row r="1553">
          <cell r="E1553" t="str">
            <v>YZ313N</v>
          </cell>
          <cell r="F1553">
            <v>5716341</v>
          </cell>
        </row>
        <row r="1554">
          <cell r="E1554" t="str">
            <v>YC206N</v>
          </cell>
          <cell r="F1554">
            <v>5716342</v>
          </cell>
        </row>
        <row r="1555">
          <cell r="E1555" t="str">
            <v>EN088N</v>
          </cell>
          <cell r="F1555">
            <v>5717295</v>
          </cell>
        </row>
        <row r="1556">
          <cell r="E1556" t="str">
            <v>LC002N</v>
          </cell>
          <cell r="F1556">
            <v>5718598</v>
          </cell>
        </row>
        <row r="1557">
          <cell r="E1557" t="str">
            <v>YM214N</v>
          </cell>
          <cell r="F1557">
            <v>5718676</v>
          </cell>
        </row>
        <row r="1558">
          <cell r="E1558" t="str">
            <v>YP291N</v>
          </cell>
          <cell r="F1558">
            <v>5718677</v>
          </cell>
        </row>
        <row r="1559">
          <cell r="E1559" t="str">
            <v>MM302N</v>
          </cell>
          <cell r="F1559">
            <v>5718729</v>
          </cell>
        </row>
        <row r="1560">
          <cell r="E1560" t="str">
            <v>HGF62N</v>
          </cell>
          <cell r="F1560">
            <v>5722448</v>
          </cell>
        </row>
        <row r="1561">
          <cell r="E1561" t="str">
            <v>HJF9GN</v>
          </cell>
          <cell r="F1561">
            <v>5722450</v>
          </cell>
        </row>
        <row r="1562">
          <cell r="E1562" t="str">
            <v>HJF1HN</v>
          </cell>
          <cell r="F1562">
            <v>5722451</v>
          </cell>
        </row>
        <row r="1563">
          <cell r="E1563" t="str">
            <v>Y2227N</v>
          </cell>
          <cell r="F1563">
            <v>5722535</v>
          </cell>
        </row>
        <row r="1564">
          <cell r="E1564" t="str">
            <v>S2201N</v>
          </cell>
          <cell r="F1564">
            <v>5722536</v>
          </cell>
        </row>
        <row r="1565">
          <cell r="E1565" t="str">
            <v>EN325N</v>
          </cell>
          <cell r="F1565">
            <v>5723198</v>
          </cell>
        </row>
        <row r="1566">
          <cell r="E1566" t="str">
            <v>JL114N</v>
          </cell>
          <cell r="F1566">
            <v>5723369</v>
          </cell>
        </row>
        <row r="1567">
          <cell r="E1567" t="str">
            <v>JQ023N</v>
          </cell>
          <cell r="F1567">
            <v>5723458</v>
          </cell>
        </row>
        <row r="1568">
          <cell r="E1568" t="str">
            <v>LM002N</v>
          </cell>
          <cell r="F1568">
            <v>5725099</v>
          </cell>
        </row>
        <row r="1569">
          <cell r="E1569" t="str">
            <v>MP307N</v>
          </cell>
          <cell r="F1569">
            <v>5725107</v>
          </cell>
        </row>
        <row r="1570">
          <cell r="E1570" t="str">
            <v>PP403N</v>
          </cell>
          <cell r="F1570">
            <v>5725139</v>
          </cell>
        </row>
        <row r="1571">
          <cell r="E1571" t="str">
            <v>EM250N</v>
          </cell>
          <cell r="F1571">
            <v>5725192</v>
          </cell>
        </row>
        <row r="1572">
          <cell r="E1572" t="str">
            <v>EE400N</v>
          </cell>
          <cell r="F1572">
            <v>5725980</v>
          </cell>
        </row>
        <row r="1573">
          <cell r="E1573" t="str">
            <v>LK101N</v>
          </cell>
          <cell r="F1573">
            <v>5726150</v>
          </cell>
        </row>
        <row r="1574">
          <cell r="E1574" t="str">
            <v>EL062N</v>
          </cell>
          <cell r="F1574">
            <v>5727406</v>
          </cell>
        </row>
        <row r="1575">
          <cell r="E1575" t="str">
            <v>YW313N</v>
          </cell>
          <cell r="F1575">
            <v>5728049</v>
          </cell>
        </row>
        <row r="1576">
          <cell r="E1576" t="str">
            <v>JP422N</v>
          </cell>
          <cell r="F1576">
            <v>5728118</v>
          </cell>
        </row>
        <row r="1577">
          <cell r="E1577" t="str">
            <v>JA020N</v>
          </cell>
          <cell r="F1577">
            <v>5728120</v>
          </cell>
        </row>
        <row r="1578">
          <cell r="E1578" t="str">
            <v>EP277N</v>
          </cell>
          <cell r="F1578">
            <v>5728124</v>
          </cell>
        </row>
        <row r="1579">
          <cell r="E1579" t="str">
            <v>JM220N</v>
          </cell>
          <cell r="F1579">
            <v>5728231</v>
          </cell>
        </row>
        <row r="1580">
          <cell r="E1580" t="str">
            <v>EE405N</v>
          </cell>
          <cell r="F1580">
            <v>5728460</v>
          </cell>
        </row>
        <row r="1581">
          <cell r="E1581" t="str">
            <v>EG405N</v>
          </cell>
          <cell r="F1581">
            <v>5728556</v>
          </cell>
        </row>
        <row r="1582">
          <cell r="E1582" t="str">
            <v>EK405N</v>
          </cell>
          <cell r="F1582">
            <v>5728557</v>
          </cell>
        </row>
        <row r="1583">
          <cell r="E1583" t="str">
            <v>EQ499N</v>
          </cell>
          <cell r="F1583">
            <v>5733305</v>
          </cell>
        </row>
        <row r="1584">
          <cell r="E1584" t="str">
            <v>YZ360N</v>
          </cell>
          <cell r="F1584">
            <v>5733306</v>
          </cell>
        </row>
        <row r="1585">
          <cell r="E1585" t="str">
            <v>EG107N</v>
          </cell>
          <cell r="F1585">
            <v>5733486</v>
          </cell>
        </row>
        <row r="1586">
          <cell r="E1586" t="str">
            <v>WN340N</v>
          </cell>
          <cell r="F1586">
            <v>5733579</v>
          </cell>
        </row>
        <row r="1587">
          <cell r="E1587" t="str">
            <v>QP200N</v>
          </cell>
          <cell r="F1587">
            <v>5733581</v>
          </cell>
        </row>
        <row r="1588">
          <cell r="E1588" t="str">
            <v>LM100N</v>
          </cell>
          <cell r="F1588">
            <v>5733582</v>
          </cell>
        </row>
        <row r="1589">
          <cell r="E1589" t="str">
            <v>EP495N</v>
          </cell>
          <cell r="F1589">
            <v>5733583</v>
          </cell>
        </row>
        <row r="1590">
          <cell r="E1590" t="str">
            <v>YM130N</v>
          </cell>
          <cell r="F1590">
            <v>5734314</v>
          </cell>
        </row>
        <row r="1591">
          <cell r="E1591" t="str">
            <v>J2201N</v>
          </cell>
          <cell r="F1591">
            <v>5734316</v>
          </cell>
        </row>
        <row r="1592">
          <cell r="E1592" t="str">
            <v>MW020N</v>
          </cell>
          <cell r="F1592">
            <v>5735589</v>
          </cell>
        </row>
        <row r="1593">
          <cell r="E1593" t="str">
            <v>LN300N</v>
          </cell>
          <cell r="F1593">
            <v>5735774</v>
          </cell>
        </row>
        <row r="1594">
          <cell r="E1594" t="str">
            <v>EW286N</v>
          </cell>
          <cell r="F1594">
            <v>5735777</v>
          </cell>
        </row>
        <row r="1595">
          <cell r="E1595" t="str">
            <v>YW320N</v>
          </cell>
          <cell r="F1595">
            <v>5735876</v>
          </cell>
        </row>
        <row r="1596">
          <cell r="E1596" t="str">
            <v>YW28DN</v>
          </cell>
          <cell r="F1596">
            <v>5735888</v>
          </cell>
        </row>
        <row r="1597">
          <cell r="E1597" t="str">
            <v>QP103N</v>
          </cell>
          <cell r="F1597">
            <v>5736158</v>
          </cell>
        </row>
        <row r="1598">
          <cell r="E1598" t="str">
            <v>YW325N</v>
          </cell>
          <cell r="F1598">
            <v>5736159</v>
          </cell>
        </row>
        <row r="1599">
          <cell r="E1599" t="str">
            <v>SW26GN</v>
          </cell>
          <cell r="F1599">
            <v>5744728</v>
          </cell>
        </row>
        <row r="1600">
          <cell r="E1600" t="str">
            <v>JQ190N</v>
          </cell>
          <cell r="F1600">
            <v>5745203</v>
          </cell>
        </row>
        <row r="1601">
          <cell r="E1601" t="str">
            <v>JZ123N</v>
          </cell>
          <cell r="F1601">
            <v>5745594</v>
          </cell>
        </row>
        <row r="1602">
          <cell r="E1602" t="str">
            <v>LK102N</v>
          </cell>
          <cell r="F1602">
            <v>5745595</v>
          </cell>
        </row>
        <row r="1603">
          <cell r="E1603" t="str">
            <v>EG108N</v>
          </cell>
          <cell r="F1603">
            <v>5745943</v>
          </cell>
        </row>
        <row r="1604">
          <cell r="E1604" t="str">
            <v>J2001N</v>
          </cell>
          <cell r="F1604">
            <v>5746003</v>
          </cell>
        </row>
        <row r="1605">
          <cell r="E1605" t="str">
            <v>JL200N</v>
          </cell>
          <cell r="F1605">
            <v>5746055</v>
          </cell>
        </row>
        <row r="1606">
          <cell r="E1606" t="str">
            <v>EG206N</v>
          </cell>
          <cell r="F1606">
            <v>5746056</v>
          </cell>
        </row>
        <row r="1607">
          <cell r="E1607" t="str">
            <v>MC024N</v>
          </cell>
          <cell r="F1607">
            <v>5746061</v>
          </cell>
        </row>
        <row r="1608">
          <cell r="E1608" t="str">
            <v>SD200N</v>
          </cell>
          <cell r="F1608">
            <v>5746062</v>
          </cell>
        </row>
        <row r="1609">
          <cell r="E1609" t="str">
            <v>JC086N</v>
          </cell>
          <cell r="F1609">
            <v>5746063</v>
          </cell>
        </row>
        <row r="1610">
          <cell r="E1610" t="str">
            <v>JL060N</v>
          </cell>
          <cell r="F1610">
            <v>5747191</v>
          </cell>
        </row>
        <row r="1611">
          <cell r="E1611" t="str">
            <v>Y2300N</v>
          </cell>
          <cell r="F1611">
            <v>5747192</v>
          </cell>
        </row>
        <row r="1612">
          <cell r="E1612" t="str">
            <v>SG300N</v>
          </cell>
          <cell r="F1612">
            <v>5747193</v>
          </cell>
        </row>
        <row r="1613">
          <cell r="E1613" t="str">
            <v>SW351N</v>
          </cell>
          <cell r="F1613">
            <v>5747194</v>
          </cell>
        </row>
        <row r="1614">
          <cell r="E1614" t="str">
            <v>JL001N</v>
          </cell>
          <cell r="F1614">
            <v>5747755</v>
          </cell>
        </row>
        <row r="1615">
          <cell r="E1615" t="str">
            <v>MC350N</v>
          </cell>
          <cell r="F1615">
            <v>5748101</v>
          </cell>
        </row>
        <row r="1616">
          <cell r="E1616" t="str">
            <v>LC003N</v>
          </cell>
          <cell r="F1616">
            <v>5748102</v>
          </cell>
        </row>
        <row r="1617">
          <cell r="E1617" t="str">
            <v>LM200N</v>
          </cell>
          <cell r="F1617">
            <v>5748297</v>
          </cell>
        </row>
        <row r="1618">
          <cell r="E1618" t="str">
            <v>ML400N</v>
          </cell>
          <cell r="F1618">
            <v>5748355</v>
          </cell>
        </row>
        <row r="1619">
          <cell r="E1619" t="str">
            <v>SC210N</v>
          </cell>
          <cell r="F1619">
            <v>5748357</v>
          </cell>
        </row>
        <row r="1620">
          <cell r="E1620" t="str">
            <v>MN400N</v>
          </cell>
          <cell r="F1620">
            <v>5748388</v>
          </cell>
        </row>
        <row r="1621">
          <cell r="E1621" t="str">
            <v>YQ300N</v>
          </cell>
          <cell r="F1621">
            <v>5748424</v>
          </cell>
        </row>
        <row r="1622">
          <cell r="E1622" t="str">
            <v>YM315N</v>
          </cell>
          <cell r="F1622">
            <v>5748425</v>
          </cell>
        </row>
        <row r="1623">
          <cell r="E1623" t="str">
            <v>YW316N</v>
          </cell>
          <cell r="F1623">
            <v>5748426</v>
          </cell>
        </row>
        <row r="1624">
          <cell r="E1624" t="str">
            <v>AN064N</v>
          </cell>
          <cell r="F1624">
            <v>5748563</v>
          </cell>
        </row>
        <row r="1625">
          <cell r="E1625" t="str">
            <v>YD218N</v>
          </cell>
          <cell r="F1625">
            <v>5748592</v>
          </cell>
        </row>
        <row r="1626">
          <cell r="E1626" t="str">
            <v>YE205N</v>
          </cell>
          <cell r="F1626">
            <v>5748596</v>
          </cell>
        </row>
        <row r="1627">
          <cell r="E1627" t="str">
            <v>EN471N</v>
          </cell>
          <cell r="F1627">
            <v>5748710</v>
          </cell>
        </row>
        <row r="1628">
          <cell r="E1628" t="str">
            <v>SW25LN</v>
          </cell>
          <cell r="F1628">
            <v>5748763</v>
          </cell>
        </row>
        <row r="1629">
          <cell r="E1629" t="str">
            <v>EL280N</v>
          </cell>
          <cell r="F1629">
            <v>5749099</v>
          </cell>
        </row>
        <row r="1630">
          <cell r="E1630" t="str">
            <v>LC001N</v>
          </cell>
          <cell r="F1630">
            <v>5749228</v>
          </cell>
        </row>
        <row r="1631">
          <cell r="E1631" t="str">
            <v>JM126N</v>
          </cell>
          <cell r="F1631">
            <v>5749229</v>
          </cell>
        </row>
        <row r="1632">
          <cell r="E1632" t="str">
            <v>YN513D</v>
          </cell>
          <cell r="F1632">
            <v>5749230</v>
          </cell>
        </row>
        <row r="1633">
          <cell r="E1633" t="str">
            <v>JC230N</v>
          </cell>
          <cell r="F1633">
            <v>5749418</v>
          </cell>
        </row>
        <row r="1634">
          <cell r="E1634" t="str">
            <v>HKH12Q</v>
          </cell>
          <cell r="F1634">
            <v>5750047</v>
          </cell>
        </row>
        <row r="1635">
          <cell r="E1635" t="str">
            <v>SL213N</v>
          </cell>
          <cell r="F1635">
            <v>5750060</v>
          </cell>
        </row>
        <row r="1636">
          <cell r="E1636" t="str">
            <v>SW26LN</v>
          </cell>
          <cell r="F1636">
            <v>5750061</v>
          </cell>
        </row>
        <row r="1637">
          <cell r="E1637" t="str">
            <v>SL200N</v>
          </cell>
          <cell r="F1637">
            <v>5750224</v>
          </cell>
        </row>
        <row r="1638">
          <cell r="E1638" t="str">
            <v>SW311N</v>
          </cell>
          <cell r="F1638">
            <v>5750225</v>
          </cell>
        </row>
        <row r="1639">
          <cell r="E1639" t="str">
            <v>SC209N</v>
          </cell>
          <cell r="F1639">
            <v>5750227</v>
          </cell>
        </row>
        <row r="1640">
          <cell r="E1640" t="str">
            <v>YW307N</v>
          </cell>
          <cell r="F1640">
            <v>5750384</v>
          </cell>
        </row>
        <row r="1641">
          <cell r="E1641" t="str">
            <v>YW306N</v>
          </cell>
          <cell r="F1641">
            <v>5750385</v>
          </cell>
        </row>
        <row r="1642">
          <cell r="E1642" t="str">
            <v>YW311N</v>
          </cell>
          <cell r="F1642">
            <v>5750387</v>
          </cell>
        </row>
        <row r="1643">
          <cell r="E1643" t="str">
            <v>YP196N</v>
          </cell>
          <cell r="F1643">
            <v>5751180</v>
          </cell>
        </row>
        <row r="1644">
          <cell r="E1644" t="str">
            <v>SL240N</v>
          </cell>
          <cell r="F1644">
            <v>5751190</v>
          </cell>
        </row>
        <row r="1645">
          <cell r="E1645" t="str">
            <v>SD290N</v>
          </cell>
          <cell r="F1645">
            <v>5751191</v>
          </cell>
        </row>
        <row r="1646">
          <cell r="E1646" t="str">
            <v>SP161N</v>
          </cell>
          <cell r="F1646">
            <v>5751424</v>
          </cell>
        </row>
        <row r="1647">
          <cell r="E1647" t="str">
            <v>YW315N</v>
          </cell>
          <cell r="F1647">
            <v>5751499</v>
          </cell>
        </row>
        <row r="1648">
          <cell r="E1648" t="str">
            <v>SC305N</v>
          </cell>
          <cell r="F1648">
            <v>5751566</v>
          </cell>
        </row>
        <row r="1649">
          <cell r="E1649" t="str">
            <v>SP340N</v>
          </cell>
          <cell r="F1649">
            <v>5751567</v>
          </cell>
        </row>
        <row r="1650">
          <cell r="E1650" t="str">
            <v>EQ450N</v>
          </cell>
          <cell r="F1650">
            <v>5751726</v>
          </cell>
        </row>
        <row r="1651">
          <cell r="E1651" t="str">
            <v>JF400N</v>
          </cell>
          <cell r="F1651">
            <v>5751776</v>
          </cell>
        </row>
        <row r="1652">
          <cell r="E1652" t="str">
            <v>EL281N</v>
          </cell>
          <cell r="F1652">
            <v>5751861</v>
          </cell>
        </row>
        <row r="1653">
          <cell r="E1653" t="str">
            <v>JN001N</v>
          </cell>
          <cell r="F1653">
            <v>5752084</v>
          </cell>
        </row>
        <row r="1654">
          <cell r="E1654" t="str">
            <v>JC112N</v>
          </cell>
          <cell r="F1654">
            <v>5752085</v>
          </cell>
        </row>
        <row r="1655">
          <cell r="E1655" t="str">
            <v>EN218N</v>
          </cell>
          <cell r="F1655">
            <v>5752121</v>
          </cell>
        </row>
        <row r="1656">
          <cell r="E1656" t="str">
            <v>JL302N</v>
          </cell>
          <cell r="F1656">
            <v>5755493</v>
          </cell>
        </row>
        <row r="1657">
          <cell r="E1657" t="str">
            <v>JL303N</v>
          </cell>
          <cell r="F1657">
            <v>5755494</v>
          </cell>
        </row>
        <row r="1658">
          <cell r="E1658" t="str">
            <v>JN365N</v>
          </cell>
          <cell r="F1658">
            <v>5755495</v>
          </cell>
        </row>
        <row r="1659">
          <cell r="E1659" t="str">
            <v>SW331N</v>
          </cell>
          <cell r="F1659">
            <v>5755497</v>
          </cell>
        </row>
        <row r="1660">
          <cell r="E1660" t="str">
            <v>JW180N</v>
          </cell>
          <cell r="F1660">
            <v>5755581</v>
          </cell>
        </row>
        <row r="1661">
          <cell r="E1661" t="str">
            <v>JD105N</v>
          </cell>
          <cell r="F1661">
            <v>5756476</v>
          </cell>
        </row>
        <row r="1662">
          <cell r="E1662" t="str">
            <v>SW332N</v>
          </cell>
          <cell r="F1662">
            <v>5756854</v>
          </cell>
        </row>
        <row r="1663">
          <cell r="E1663" t="str">
            <v>Y4317N</v>
          </cell>
          <cell r="F1663">
            <v>5756855</v>
          </cell>
        </row>
        <row r="1664">
          <cell r="E1664" t="str">
            <v>SP339N</v>
          </cell>
          <cell r="F1664">
            <v>5756856</v>
          </cell>
        </row>
        <row r="1665">
          <cell r="E1665" t="str">
            <v>PE104N</v>
          </cell>
          <cell r="F1665">
            <v>5757232</v>
          </cell>
        </row>
        <row r="1666">
          <cell r="E1666" t="str">
            <v>HNE12Q</v>
          </cell>
          <cell r="F1666">
            <v>5757233</v>
          </cell>
        </row>
        <row r="1667">
          <cell r="E1667" t="str">
            <v>JN290N</v>
          </cell>
          <cell r="F1667">
            <v>5757234</v>
          </cell>
        </row>
        <row r="1668">
          <cell r="E1668" t="str">
            <v>SN001N</v>
          </cell>
          <cell r="F1668">
            <v>5757235</v>
          </cell>
        </row>
        <row r="1669">
          <cell r="E1669" t="str">
            <v>SP269N</v>
          </cell>
          <cell r="F1669">
            <v>5758825</v>
          </cell>
        </row>
        <row r="1670">
          <cell r="E1670" t="str">
            <v>JI400N</v>
          </cell>
          <cell r="F1670">
            <v>5758826</v>
          </cell>
        </row>
        <row r="1671">
          <cell r="E1671" t="str">
            <v>YK204N</v>
          </cell>
          <cell r="F1671">
            <v>5759765</v>
          </cell>
        </row>
        <row r="1672">
          <cell r="E1672" t="str">
            <v>AL001N</v>
          </cell>
          <cell r="F1672">
            <v>5759766</v>
          </cell>
        </row>
        <row r="1673">
          <cell r="E1673" t="str">
            <v>JL002N</v>
          </cell>
          <cell r="F1673">
            <v>5759767</v>
          </cell>
        </row>
        <row r="1674">
          <cell r="E1674" t="str">
            <v>YP293N</v>
          </cell>
          <cell r="F1674">
            <v>5759828</v>
          </cell>
        </row>
        <row r="1675">
          <cell r="E1675" t="str">
            <v>EN203N</v>
          </cell>
          <cell r="F1675">
            <v>5760255</v>
          </cell>
        </row>
        <row r="1676">
          <cell r="E1676" t="str">
            <v>HJF2HN</v>
          </cell>
          <cell r="F1676">
            <v>5760257</v>
          </cell>
        </row>
        <row r="1677">
          <cell r="E1677" t="str">
            <v>85209V</v>
          </cell>
          <cell r="F1677">
            <v>5760313</v>
          </cell>
        </row>
        <row r="1678">
          <cell r="E1678" t="str">
            <v>YZ203N</v>
          </cell>
          <cell r="F1678">
            <v>5760694</v>
          </cell>
        </row>
        <row r="1679">
          <cell r="E1679" t="str">
            <v>MI001N</v>
          </cell>
          <cell r="F1679">
            <v>5761060</v>
          </cell>
        </row>
        <row r="1680">
          <cell r="E1680" t="str">
            <v>MI101N</v>
          </cell>
          <cell r="F1680">
            <v>5761169</v>
          </cell>
        </row>
        <row r="1681">
          <cell r="E1681" t="str">
            <v>KP004N</v>
          </cell>
          <cell r="F1681">
            <v>5761236</v>
          </cell>
        </row>
        <row r="1682">
          <cell r="E1682" t="str">
            <v>JM206N</v>
          </cell>
          <cell r="F1682">
            <v>5761237</v>
          </cell>
        </row>
        <row r="1683">
          <cell r="E1683" t="str">
            <v>PM315N</v>
          </cell>
          <cell r="F1683">
            <v>5761479</v>
          </cell>
        </row>
        <row r="1684">
          <cell r="E1684" t="str">
            <v>JW019N</v>
          </cell>
          <cell r="F1684">
            <v>5761507</v>
          </cell>
        </row>
        <row r="1685">
          <cell r="E1685" t="str">
            <v>J2202N</v>
          </cell>
          <cell r="F1685">
            <v>5762382</v>
          </cell>
        </row>
        <row r="1686">
          <cell r="E1686" t="str">
            <v>OZ016G</v>
          </cell>
          <cell r="F1686">
            <v>5762899</v>
          </cell>
        </row>
        <row r="1687">
          <cell r="E1687" t="str">
            <v>SW020N</v>
          </cell>
          <cell r="F1687">
            <v>5763586</v>
          </cell>
        </row>
        <row r="1688">
          <cell r="E1688" t="str">
            <v>Y4316N</v>
          </cell>
          <cell r="F1688">
            <v>5763587</v>
          </cell>
        </row>
        <row r="1689">
          <cell r="E1689" t="str">
            <v>8L211V</v>
          </cell>
          <cell r="F1689">
            <v>5764587</v>
          </cell>
        </row>
        <row r="1690">
          <cell r="E1690" t="str">
            <v>SD231N</v>
          </cell>
          <cell r="F1690">
            <v>5765772</v>
          </cell>
        </row>
        <row r="1691">
          <cell r="E1691" t="str">
            <v>SK202N</v>
          </cell>
          <cell r="F1691">
            <v>5765773</v>
          </cell>
        </row>
        <row r="1692">
          <cell r="E1692" t="str">
            <v>JK350N</v>
          </cell>
          <cell r="F1692">
            <v>5765803</v>
          </cell>
        </row>
        <row r="1693">
          <cell r="E1693" t="str">
            <v>BN023K</v>
          </cell>
          <cell r="F1693">
            <v>5765953</v>
          </cell>
        </row>
        <row r="1694">
          <cell r="E1694" t="str">
            <v>Y2105N</v>
          </cell>
          <cell r="F1694">
            <v>5765982</v>
          </cell>
        </row>
        <row r="1695">
          <cell r="E1695" t="str">
            <v>JD009N</v>
          </cell>
          <cell r="F1695">
            <v>5765985</v>
          </cell>
        </row>
        <row r="1696">
          <cell r="E1696" t="str">
            <v>Y4314N</v>
          </cell>
          <cell r="F1696">
            <v>5766724</v>
          </cell>
        </row>
        <row r="1697">
          <cell r="E1697" t="str">
            <v>EL371N</v>
          </cell>
          <cell r="F1697">
            <v>5767028</v>
          </cell>
        </row>
        <row r="1698">
          <cell r="E1698" t="str">
            <v>JL201N</v>
          </cell>
          <cell r="F1698">
            <v>5768377</v>
          </cell>
        </row>
        <row r="1699">
          <cell r="E1699" t="str">
            <v>EL322N</v>
          </cell>
          <cell r="F1699">
            <v>5768602</v>
          </cell>
        </row>
        <row r="1700">
          <cell r="E1700" t="str">
            <v>EL004N</v>
          </cell>
          <cell r="F1700">
            <v>5768605</v>
          </cell>
        </row>
        <row r="1701">
          <cell r="E1701" t="str">
            <v>LK003N</v>
          </cell>
          <cell r="F1701">
            <v>5769599</v>
          </cell>
        </row>
        <row r="1702">
          <cell r="E1702" t="str">
            <v>YP298N</v>
          </cell>
          <cell r="F1702">
            <v>5770386</v>
          </cell>
        </row>
        <row r="1703">
          <cell r="E1703" t="str">
            <v>8L215V</v>
          </cell>
          <cell r="F1703">
            <v>5771106</v>
          </cell>
        </row>
        <row r="1704">
          <cell r="E1704" t="str">
            <v>EH107N</v>
          </cell>
          <cell r="F1704">
            <v>5772808</v>
          </cell>
        </row>
        <row r="1705">
          <cell r="E1705" t="str">
            <v>KP005N</v>
          </cell>
          <cell r="F1705">
            <v>5772809</v>
          </cell>
        </row>
        <row r="1706">
          <cell r="E1706" t="str">
            <v>EF107N</v>
          </cell>
          <cell r="F1706">
            <v>5772812</v>
          </cell>
        </row>
        <row r="1707">
          <cell r="E1707" t="str">
            <v>EK107N</v>
          </cell>
          <cell r="F1707">
            <v>5772813</v>
          </cell>
        </row>
        <row r="1708">
          <cell r="E1708" t="str">
            <v>YP190N</v>
          </cell>
          <cell r="F1708">
            <v>5774331</v>
          </cell>
        </row>
        <row r="1709">
          <cell r="E1709" t="str">
            <v>HGF3AN</v>
          </cell>
          <cell r="F1709">
            <v>5774934</v>
          </cell>
        </row>
        <row r="1710">
          <cell r="E1710" t="str">
            <v>PW300N</v>
          </cell>
          <cell r="F1710">
            <v>5775139</v>
          </cell>
        </row>
        <row r="1711">
          <cell r="E1711" t="str">
            <v>EC226N</v>
          </cell>
          <cell r="F1711">
            <v>5775663</v>
          </cell>
        </row>
        <row r="1712">
          <cell r="E1712" t="str">
            <v>BN023N</v>
          </cell>
          <cell r="F1712">
            <v>5777692</v>
          </cell>
        </row>
        <row r="1713">
          <cell r="E1713" t="str">
            <v>JL003N</v>
          </cell>
          <cell r="F1713">
            <v>5778358</v>
          </cell>
        </row>
        <row r="1714">
          <cell r="E1714" t="str">
            <v>JN108N</v>
          </cell>
          <cell r="F1714">
            <v>5780050</v>
          </cell>
        </row>
        <row r="1715">
          <cell r="E1715" t="str">
            <v>PM302N</v>
          </cell>
          <cell r="F1715">
            <v>5376024</v>
          </cell>
        </row>
        <row r="1716">
          <cell r="E1716" t="str">
            <v>CN500K</v>
          </cell>
          <cell r="F1716">
            <v>5542217</v>
          </cell>
        </row>
        <row r="1717">
          <cell r="E1717" t="str">
            <v>JP060N</v>
          </cell>
          <cell r="F1717">
            <v>5764065</v>
          </cell>
        </row>
        <row r="1718">
          <cell r="E1718" t="str">
            <v>JP061N</v>
          </cell>
          <cell r="F1718">
            <v>5764067</v>
          </cell>
        </row>
        <row r="1719">
          <cell r="E1719" t="str">
            <v>EL321N</v>
          </cell>
          <cell r="F1719">
            <v>5768121</v>
          </cell>
        </row>
        <row r="1720">
          <cell r="E1720" t="str">
            <v>JN234N</v>
          </cell>
          <cell r="F1720">
            <v>5768606</v>
          </cell>
        </row>
        <row r="1721">
          <cell r="E1721" t="str">
            <v>YM320N</v>
          </cell>
          <cell r="F1721">
            <v>5770482</v>
          </cell>
        </row>
        <row r="1722">
          <cell r="E1722" t="str">
            <v>KF004N</v>
          </cell>
          <cell r="F1722">
            <v>5771534</v>
          </cell>
        </row>
        <row r="1723">
          <cell r="E1723" t="str">
            <v>MN304N</v>
          </cell>
          <cell r="F1723">
            <v>5772810</v>
          </cell>
        </row>
        <row r="1724">
          <cell r="E1724" t="str">
            <v>JW211N</v>
          </cell>
          <cell r="F1724">
            <v>5773303</v>
          </cell>
        </row>
        <row r="1725">
          <cell r="E1725" t="str">
            <v>YW29AN</v>
          </cell>
          <cell r="F1725">
            <v>5779582</v>
          </cell>
        </row>
        <row r="1726">
          <cell r="E1726" t="str">
            <v>EN063N</v>
          </cell>
          <cell r="F1726">
            <v>5794639</v>
          </cell>
        </row>
        <row r="1727">
          <cell r="E1727" t="str">
            <v>SQ004N</v>
          </cell>
          <cell r="F1727">
            <v>5794939</v>
          </cell>
        </row>
        <row r="1728">
          <cell r="E1728" t="str">
            <v>YX350A</v>
          </cell>
          <cell r="F1728">
            <v>5390040</v>
          </cell>
        </row>
        <row r="1729">
          <cell r="E1729" t="str">
            <v>YL337F</v>
          </cell>
          <cell r="F1729">
            <v>5775143</v>
          </cell>
        </row>
        <row r="1730">
          <cell r="E1730" t="str">
            <v>SL333N</v>
          </cell>
          <cell r="F1730">
            <v>5799235</v>
          </cell>
        </row>
        <row r="1731">
          <cell r="E1731" t="str">
            <v>SW329N</v>
          </cell>
          <cell r="F1731">
            <v>5802383</v>
          </cell>
        </row>
        <row r="1732">
          <cell r="E1732" t="str">
            <v>SD120N</v>
          </cell>
          <cell r="F1732">
            <v>5772380</v>
          </cell>
        </row>
        <row r="1733">
          <cell r="E1733" t="str">
            <v>SI301N</v>
          </cell>
          <cell r="F1733">
            <v>5762118</v>
          </cell>
        </row>
        <row r="1734">
          <cell r="E1734" t="str">
            <v>MQ402N</v>
          </cell>
          <cell r="F1734">
            <v>5794940</v>
          </cell>
        </row>
        <row r="1735">
          <cell r="E1735" t="str">
            <v>EN219N</v>
          </cell>
          <cell r="F1735">
            <v>5804097</v>
          </cell>
        </row>
        <row r="1736">
          <cell r="E1736" t="str">
            <v>SP120N</v>
          </cell>
          <cell r="F1736">
            <v>5376567</v>
          </cell>
        </row>
        <row r="1737">
          <cell r="E1737" t="str">
            <v>YP263N</v>
          </cell>
          <cell r="F1737">
            <v>5377259</v>
          </cell>
        </row>
        <row r="1738">
          <cell r="E1738" t="str">
            <v>JP256N</v>
          </cell>
          <cell r="F1738">
            <v>5797857</v>
          </cell>
        </row>
        <row r="1739">
          <cell r="E1739" t="str">
            <v>SZ306N</v>
          </cell>
          <cell r="F1739">
            <v>5768118</v>
          </cell>
        </row>
        <row r="1740">
          <cell r="E1740" t="str">
            <v>EK324N</v>
          </cell>
          <cell r="F1740">
            <v>5373115</v>
          </cell>
        </row>
        <row r="1741">
          <cell r="E1741" t="str">
            <v>YP296N</v>
          </cell>
          <cell r="F1741">
            <v>5762381</v>
          </cell>
        </row>
        <row r="1742">
          <cell r="E1742" t="str">
            <v>HNF35Q</v>
          </cell>
          <cell r="F1742">
            <v>5775575</v>
          </cell>
        </row>
        <row r="1743">
          <cell r="E1743" t="str">
            <v>EL204N</v>
          </cell>
          <cell r="F1743">
            <v>5811556</v>
          </cell>
        </row>
        <row r="1744">
          <cell r="E1744" t="str">
            <v>EN341N</v>
          </cell>
          <cell r="F1744">
            <v>5819251</v>
          </cell>
        </row>
        <row r="1745">
          <cell r="E1745" t="str">
            <v>JL370N</v>
          </cell>
          <cell r="F1745">
            <v>5761506</v>
          </cell>
        </row>
        <row r="1746">
          <cell r="E1746" t="str">
            <v>SP310N</v>
          </cell>
          <cell r="F1746">
            <v>5519431</v>
          </cell>
        </row>
        <row r="1747">
          <cell r="E1747" t="str">
            <v>SP341N</v>
          </cell>
          <cell r="F1747">
            <v>5798851</v>
          </cell>
        </row>
        <row r="1748">
          <cell r="E1748" t="str">
            <v>YC070N</v>
          </cell>
          <cell r="F1748">
            <v>5795757</v>
          </cell>
        </row>
        <row r="1749">
          <cell r="E1749" t="str">
            <v>YP292N</v>
          </cell>
          <cell r="F1749">
            <v>5747573</v>
          </cell>
        </row>
        <row r="1750">
          <cell r="E1750" t="str">
            <v>Y4312N</v>
          </cell>
          <cell r="F1750">
            <v>5774370</v>
          </cell>
        </row>
        <row r="1751">
          <cell r="E1751" t="str">
            <v>YM216N</v>
          </cell>
          <cell r="F1751">
            <v>5811550</v>
          </cell>
        </row>
        <row r="1752">
          <cell r="E1752" t="str">
            <v>YW20KN</v>
          </cell>
          <cell r="F1752">
            <v>5795628</v>
          </cell>
        </row>
        <row r="1753">
          <cell r="E1753" t="str">
            <v>YD220N</v>
          </cell>
          <cell r="F1753">
            <v>5749752</v>
          </cell>
        </row>
        <row r="1754">
          <cell r="E1754" t="str">
            <v>SK203N</v>
          </cell>
          <cell r="F1754">
            <v>5811678</v>
          </cell>
        </row>
        <row r="1755">
          <cell r="E1755" t="str">
            <v>YP197N</v>
          </cell>
          <cell r="F1755">
            <v>5751188</v>
          </cell>
        </row>
        <row r="1756">
          <cell r="E1756" t="str">
            <v>8L214V</v>
          </cell>
          <cell r="F1756">
            <v>5771105</v>
          </cell>
        </row>
        <row r="1757">
          <cell r="E1757" t="str">
            <v>YL201N</v>
          </cell>
          <cell r="F1757">
            <v>5798853</v>
          </cell>
        </row>
        <row r="1758">
          <cell r="E1758" t="str">
            <v>YL202N</v>
          </cell>
          <cell r="F1758">
            <v>5799011</v>
          </cell>
        </row>
        <row r="1759">
          <cell r="E1759" t="str">
            <v>YW318N</v>
          </cell>
          <cell r="F1759">
            <v>5800415</v>
          </cell>
        </row>
        <row r="1760">
          <cell r="E1760" t="str">
            <v>SW27LN</v>
          </cell>
          <cell r="F1760">
            <v>5768601</v>
          </cell>
        </row>
        <row r="1761">
          <cell r="E1761" t="str">
            <v>JW395N</v>
          </cell>
          <cell r="F1761">
            <v>5769600</v>
          </cell>
        </row>
        <row r="1762">
          <cell r="E1762" t="str">
            <v>EL372N</v>
          </cell>
          <cell r="F1762">
            <v>5777422</v>
          </cell>
        </row>
        <row r="1763">
          <cell r="E1763" t="str">
            <v>BN003K</v>
          </cell>
          <cell r="F1763">
            <v>5541214</v>
          </cell>
        </row>
        <row r="1764">
          <cell r="E1764" t="str">
            <v>JP041N</v>
          </cell>
          <cell r="F1764">
            <v>5556851</v>
          </cell>
        </row>
        <row r="1765">
          <cell r="E1765" t="str">
            <v>SP177N</v>
          </cell>
          <cell r="F1765">
            <v>5780380</v>
          </cell>
        </row>
        <row r="1766">
          <cell r="E1766" t="str">
            <v>EP451N</v>
          </cell>
          <cell r="F1766">
            <v>5799537</v>
          </cell>
        </row>
        <row r="1767">
          <cell r="E1767" t="str">
            <v>EP452N</v>
          </cell>
          <cell r="F1767">
            <v>5799758</v>
          </cell>
        </row>
        <row r="1768">
          <cell r="E1768" t="str">
            <v>QG001N</v>
          </cell>
          <cell r="F1768">
            <v>5811679</v>
          </cell>
        </row>
        <row r="1769">
          <cell r="E1769" t="str">
            <v>PM109N</v>
          </cell>
          <cell r="F1769">
            <v>5376016</v>
          </cell>
        </row>
        <row r="1770">
          <cell r="E1770" t="str">
            <v>EP105N</v>
          </cell>
          <cell r="F1770">
            <v>5818525</v>
          </cell>
        </row>
        <row r="1771">
          <cell r="E1771" t="str">
            <v>SD206N</v>
          </cell>
          <cell r="F1771">
            <v>5376463</v>
          </cell>
        </row>
        <row r="1772">
          <cell r="E1772" t="str">
            <v>EW103N</v>
          </cell>
          <cell r="F1772">
            <v>5768117</v>
          </cell>
        </row>
        <row r="1773">
          <cell r="E1773" t="str">
            <v>JE152N</v>
          </cell>
          <cell r="F1773">
            <v>5779143</v>
          </cell>
        </row>
        <row r="1774">
          <cell r="E1774" t="str">
            <v>EC103N</v>
          </cell>
          <cell r="F1774">
            <v>5780379</v>
          </cell>
        </row>
        <row r="1775">
          <cell r="E1775" t="str">
            <v>JQ111N</v>
          </cell>
          <cell r="F1775">
            <v>5780386</v>
          </cell>
        </row>
        <row r="1776">
          <cell r="E1776" t="str">
            <v>EL203N</v>
          </cell>
          <cell r="F1776">
            <v>5800817</v>
          </cell>
        </row>
        <row r="1777">
          <cell r="E1777" t="str">
            <v>E2101N</v>
          </cell>
          <cell r="F1777">
            <v>5801641</v>
          </cell>
        </row>
        <row r="1778">
          <cell r="E1778" t="str">
            <v>JK077N</v>
          </cell>
          <cell r="F1778">
            <v>5779545</v>
          </cell>
        </row>
        <row r="1779">
          <cell r="E1779" t="str">
            <v>JC237N</v>
          </cell>
          <cell r="F1779">
            <v>5769457</v>
          </cell>
        </row>
        <row r="1780">
          <cell r="E1780" t="str">
            <v>JM207N</v>
          </cell>
          <cell r="F1780">
            <v>5769598</v>
          </cell>
        </row>
        <row r="1781">
          <cell r="E1781" t="str">
            <v>JE201N</v>
          </cell>
          <cell r="F1781">
            <v>5771535</v>
          </cell>
        </row>
        <row r="1782">
          <cell r="E1782" t="str">
            <v>JK201N</v>
          </cell>
          <cell r="F1782">
            <v>5771537</v>
          </cell>
        </row>
        <row r="1783">
          <cell r="E1783" t="str">
            <v>JQ204N</v>
          </cell>
          <cell r="F1783">
            <v>5771979</v>
          </cell>
        </row>
        <row r="1784">
          <cell r="E1784" t="str">
            <v>YP288N</v>
          </cell>
          <cell r="F1784">
            <v>5619987</v>
          </cell>
        </row>
        <row r="1785">
          <cell r="E1785" t="str">
            <v>JP007N</v>
          </cell>
          <cell r="F1785">
            <v>5374706</v>
          </cell>
        </row>
        <row r="1786">
          <cell r="E1786" t="str">
            <v>SM305N</v>
          </cell>
          <cell r="F1786">
            <v>5795756</v>
          </cell>
        </row>
        <row r="1787">
          <cell r="E1787" t="str">
            <v>EL201N</v>
          </cell>
          <cell r="F1787">
            <v>5767896</v>
          </cell>
        </row>
        <row r="1788">
          <cell r="E1788" t="str">
            <v>EL101N</v>
          </cell>
          <cell r="F1788">
            <v>5768138</v>
          </cell>
        </row>
        <row r="1789">
          <cell r="E1789" t="str">
            <v>SP305N</v>
          </cell>
          <cell r="F1789">
            <v>5376614</v>
          </cell>
        </row>
        <row r="1790">
          <cell r="E1790" t="str">
            <v>SP302N</v>
          </cell>
          <cell r="F1790">
            <v>5795925</v>
          </cell>
        </row>
        <row r="1791">
          <cell r="E1791" t="str">
            <v>YC109N</v>
          </cell>
          <cell r="F1791">
            <v>5774937</v>
          </cell>
        </row>
        <row r="1792">
          <cell r="E1792" t="str">
            <v>SW328N</v>
          </cell>
          <cell r="F1792">
            <v>5775138</v>
          </cell>
        </row>
        <row r="1793">
          <cell r="E1793" t="str">
            <v>YD118N</v>
          </cell>
          <cell r="F1793">
            <v>5775140</v>
          </cell>
        </row>
        <row r="1794">
          <cell r="E1794" t="str">
            <v>YM215N</v>
          </cell>
          <cell r="F1794">
            <v>5775141</v>
          </cell>
        </row>
        <row r="1795">
          <cell r="E1795" t="str">
            <v>YD108N</v>
          </cell>
          <cell r="F1795">
            <v>5811150</v>
          </cell>
        </row>
        <row r="1796">
          <cell r="E1796" t="str">
            <v>JC240N</v>
          </cell>
          <cell r="F1796">
            <v>5819249</v>
          </cell>
        </row>
        <row r="1797">
          <cell r="E1797" t="str">
            <v>KF006N</v>
          </cell>
          <cell r="F1797">
            <v>5798986</v>
          </cell>
        </row>
        <row r="1798">
          <cell r="E1798" t="str">
            <v>INT PO</v>
          </cell>
          <cell r="F1798">
            <v>5697655</v>
          </cell>
        </row>
        <row r="1799">
          <cell r="E1799" t="str">
            <v>Y4355N</v>
          </cell>
          <cell r="F1799">
            <v>5748597</v>
          </cell>
        </row>
        <row r="1800">
          <cell r="E1800" t="str">
            <v>JC236N</v>
          </cell>
          <cell r="F1800">
            <v>5765699</v>
          </cell>
        </row>
        <row r="1801">
          <cell r="E1801" t="str">
            <v>JA579N</v>
          </cell>
          <cell r="F1801">
            <v>5768598</v>
          </cell>
        </row>
        <row r="1802">
          <cell r="E1802" t="str">
            <v>EM251N</v>
          </cell>
          <cell r="F1802">
            <v>5772378</v>
          </cell>
        </row>
        <row r="1803">
          <cell r="E1803" t="str">
            <v>JK076N</v>
          </cell>
          <cell r="F1803">
            <v>5773414</v>
          </cell>
        </row>
        <row r="1804">
          <cell r="E1804" t="str">
            <v>YN151F</v>
          </cell>
          <cell r="F1804">
            <v>5775658</v>
          </cell>
        </row>
        <row r="1805">
          <cell r="E1805" t="str">
            <v>JC340N</v>
          </cell>
          <cell r="F1805">
            <v>5801640</v>
          </cell>
        </row>
        <row r="1806">
          <cell r="E1806" t="str">
            <v>KF010N</v>
          </cell>
          <cell r="F1806">
            <v>5804096</v>
          </cell>
        </row>
        <row r="1807">
          <cell r="E1807" t="str">
            <v>JW212N</v>
          </cell>
          <cell r="F1807">
            <v>5811555</v>
          </cell>
        </row>
        <row r="1808">
          <cell r="E1808" t="str">
            <v>EC170N</v>
          </cell>
          <cell r="F1808">
            <v>5819644</v>
          </cell>
        </row>
        <row r="1809">
          <cell r="E1809" t="str">
            <v>PP407N</v>
          </cell>
          <cell r="F1809">
            <v>5802809</v>
          </cell>
        </row>
        <row r="1810">
          <cell r="E1810" t="str">
            <v>SW119N</v>
          </cell>
          <cell r="F1810">
            <v>5771533</v>
          </cell>
        </row>
        <row r="1811">
          <cell r="E1811" t="str">
            <v>JC238N</v>
          </cell>
          <cell r="F1811">
            <v>5795220</v>
          </cell>
        </row>
        <row r="1812">
          <cell r="E1812" t="str">
            <v>EN603G</v>
          </cell>
          <cell r="F1812">
            <v>5762257</v>
          </cell>
        </row>
        <row r="1813">
          <cell r="E1813" t="str">
            <v>EN001G</v>
          </cell>
          <cell r="F1813">
            <v>5762258</v>
          </cell>
        </row>
        <row r="1814">
          <cell r="E1814" t="str">
            <v>KG025N</v>
          </cell>
          <cell r="F1814">
            <v>5762025</v>
          </cell>
        </row>
        <row r="1815">
          <cell r="E1815" t="str">
            <v>YW310N</v>
          </cell>
          <cell r="F1815">
            <v>5750386</v>
          </cell>
        </row>
        <row r="1816">
          <cell r="E1816" t="str">
            <v>Y2303N</v>
          </cell>
          <cell r="F1816">
            <v>5778889</v>
          </cell>
        </row>
        <row r="1817">
          <cell r="E1817" t="str">
            <v>JQ110N</v>
          </cell>
          <cell r="F1817">
            <v>5762542</v>
          </cell>
        </row>
        <row r="1818">
          <cell r="E1818" t="str">
            <v>JG110N</v>
          </cell>
          <cell r="F1818">
            <v>5762543</v>
          </cell>
        </row>
        <row r="1819">
          <cell r="E1819" t="str">
            <v>JE110N</v>
          </cell>
          <cell r="F1819">
            <v>5762690</v>
          </cell>
        </row>
        <row r="1820">
          <cell r="E1820" t="str">
            <v>JK115N</v>
          </cell>
          <cell r="F1820">
            <v>5762691</v>
          </cell>
        </row>
        <row r="1821">
          <cell r="E1821" t="str">
            <v>YM129N</v>
          </cell>
          <cell r="F1821">
            <v>5777424</v>
          </cell>
        </row>
        <row r="1822">
          <cell r="E1822" t="str">
            <v>PM313N</v>
          </cell>
          <cell r="F1822">
            <v>5798846</v>
          </cell>
        </row>
        <row r="1823">
          <cell r="E1823" t="e">
            <v>#REF!</v>
          </cell>
          <cell r="F1823">
            <v>5823205</v>
          </cell>
        </row>
        <row r="1824">
          <cell r="E1824" t="e">
            <v>#REF!</v>
          </cell>
          <cell r="F1824">
            <v>5823416</v>
          </cell>
        </row>
        <row r="1825">
          <cell r="E1825" t="e">
            <v>#REF!</v>
          </cell>
          <cell r="F1825">
            <v>5821625</v>
          </cell>
        </row>
        <row r="1826">
          <cell r="E1826" t="e">
            <v>#REF!</v>
          </cell>
          <cell r="F1826">
            <v>5805215</v>
          </cell>
        </row>
        <row r="1827">
          <cell r="E1827" t="e">
            <v>#REF!</v>
          </cell>
          <cell r="F1827">
            <v>5811553</v>
          </cell>
        </row>
        <row r="1828">
          <cell r="E1828" t="e">
            <v>#REF!</v>
          </cell>
          <cell r="F1828">
            <v>5764652</v>
          </cell>
        </row>
        <row r="1829">
          <cell r="E1829" t="e">
            <v>#REF!</v>
          </cell>
          <cell r="F1829">
            <v>5818526</v>
          </cell>
        </row>
        <row r="1830">
          <cell r="E1830" t="e">
            <v>#REF!</v>
          </cell>
          <cell r="F1830">
            <v>5823417</v>
          </cell>
        </row>
        <row r="1831">
          <cell r="E1831" t="e">
            <v>#REF!</v>
          </cell>
          <cell r="F1831">
            <v>5778404</v>
          </cell>
        </row>
        <row r="1832">
          <cell r="E1832" t="e">
            <v>#REF!</v>
          </cell>
          <cell r="F1832">
            <v>5821626</v>
          </cell>
        </row>
        <row r="1833">
          <cell r="E1833" t="e">
            <v>#REF!</v>
          </cell>
          <cell r="F1833">
            <v>5801642</v>
          </cell>
        </row>
        <row r="1834">
          <cell r="E1834" t="e">
            <v>#REF!</v>
          </cell>
          <cell r="F1834">
            <v>5824199</v>
          </cell>
        </row>
        <row r="1835">
          <cell r="E1835" t="e">
            <v>#REF!</v>
          </cell>
          <cell r="F1835">
            <v>5824950</v>
          </cell>
        </row>
        <row r="1836">
          <cell r="E1836" t="e">
            <v>#REF!</v>
          </cell>
          <cell r="F1836">
            <v>5824203</v>
          </cell>
        </row>
        <row r="1837">
          <cell r="E1837" t="e">
            <v>#REF!</v>
          </cell>
          <cell r="F1837">
            <v>5828857</v>
          </cell>
        </row>
        <row r="1838">
          <cell r="E1838" t="e">
            <v>#REF!</v>
          </cell>
          <cell r="F1838">
            <v>5823190</v>
          </cell>
        </row>
        <row r="1839">
          <cell r="E1839" t="e">
            <v>#REF!</v>
          </cell>
          <cell r="F1839">
            <v>5811151</v>
          </cell>
        </row>
        <row r="1840">
          <cell r="E1840" t="e">
            <v>#REF!</v>
          </cell>
          <cell r="F1840">
            <v>5828948</v>
          </cell>
        </row>
        <row r="1841">
          <cell r="E1841" t="e">
            <v>#REF!</v>
          </cell>
          <cell r="F1841">
            <v>5825496</v>
          </cell>
        </row>
        <row r="1842">
          <cell r="E1842" t="e">
            <v>#REF!</v>
          </cell>
          <cell r="F1842">
            <v>5830971</v>
          </cell>
        </row>
        <row r="1843">
          <cell r="E1843" t="e">
            <v>#REF!</v>
          </cell>
          <cell r="F1843">
            <v>5829473</v>
          </cell>
        </row>
        <row r="1844">
          <cell r="E1844" t="e">
            <v>#REF!</v>
          </cell>
          <cell r="F1844">
            <v>5831838</v>
          </cell>
        </row>
        <row r="1845">
          <cell r="E1845" t="e">
            <v>#REF!</v>
          </cell>
          <cell r="F1845">
            <v>5830927</v>
          </cell>
        </row>
        <row r="1846">
          <cell r="E1846" t="e">
            <v>#REF!</v>
          </cell>
          <cell r="F1846">
            <v>5376516</v>
          </cell>
        </row>
        <row r="1847">
          <cell r="E1847" t="e">
            <v>#REF!</v>
          </cell>
          <cell r="F1847">
            <v>5835537</v>
          </cell>
        </row>
        <row r="1848">
          <cell r="E1848" t="e">
            <v>#REF!</v>
          </cell>
          <cell r="F1848">
            <v>5382179</v>
          </cell>
        </row>
        <row r="1849">
          <cell r="E1849" t="e">
            <v>#REF!</v>
          </cell>
          <cell r="F1849">
            <v>5833378</v>
          </cell>
        </row>
        <row r="1850">
          <cell r="E1850" t="e">
            <v>#REF!</v>
          </cell>
          <cell r="F1850">
            <v>5833459</v>
          </cell>
        </row>
        <row r="1851">
          <cell r="E1851" t="e">
            <v>#REF!</v>
          </cell>
          <cell r="F1851">
            <v>5834780</v>
          </cell>
        </row>
        <row r="1852">
          <cell r="E1852" t="e">
            <v>#REF!</v>
          </cell>
          <cell r="F1852">
            <v>5834836</v>
          </cell>
        </row>
        <row r="1853">
          <cell r="E1853" t="e">
            <v>#REF!</v>
          </cell>
          <cell r="F1853">
            <v>5834991</v>
          </cell>
        </row>
        <row r="1854">
          <cell r="E1854" t="e">
            <v>#REF!</v>
          </cell>
          <cell r="F1854">
            <v>5838711</v>
          </cell>
        </row>
        <row r="1855">
          <cell r="E1855" t="e">
            <v>#REF!</v>
          </cell>
          <cell r="F1855">
            <v>5748294</v>
          </cell>
        </row>
        <row r="1856">
          <cell r="E1856" t="e">
            <v>#REF!</v>
          </cell>
          <cell r="F1856">
            <v>5829474</v>
          </cell>
        </row>
        <row r="1857">
          <cell r="E1857" t="e">
            <v>#REF!</v>
          </cell>
          <cell r="F1857">
            <v>5834779</v>
          </cell>
        </row>
        <row r="1858">
          <cell r="E1858" t="e">
            <v>#REF!</v>
          </cell>
          <cell r="F1858">
            <v>5840206</v>
          </cell>
        </row>
        <row r="1859">
          <cell r="E1859" t="e">
            <v>#REF!</v>
          </cell>
          <cell r="F1859">
            <v>5824836</v>
          </cell>
        </row>
        <row r="1860">
          <cell r="E1860" t="e">
            <v>#REF!</v>
          </cell>
          <cell r="F1860">
            <v>5834788</v>
          </cell>
        </row>
        <row r="1861">
          <cell r="E1861" t="e">
            <v>#REF!</v>
          </cell>
          <cell r="F1861">
            <v>5838896</v>
          </cell>
        </row>
        <row r="1862">
          <cell r="E1862" t="e">
            <v>#REF!</v>
          </cell>
          <cell r="F1862">
            <v>5844775</v>
          </cell>
        </row>
        <row r="1863">
          <cell r="E1863" t="e">
            <v>#REF!</v>
          </cell>
          <cell r="F1863">
            <v>5838868</v>
          </cell>
        </row>
        <row r="1864">
          <cell r="E1864" t="e">
            <v>#REF!</v>
          </cell>
          <cell r="F1864">
            <v>5829656</v>
          </cell>
        </row>
        <row r="1865">
          <cell r="E1865" t="e">
            <v>#REF!</v>
          </cell>
          <cell r="F1865">
            <v>5842375</v>
          </cell>
        </row>
        <row r="1866">
          <cell r="E1866" t="e">
            <v>#REF!</v>
          </cell>
          <cell r="F1866">
            <v>5831020</v>
          </cell>
        </row>
        <row r="1867">
          <cell r="E1867" t="e">
            <v>#REF!</v>
          </cell>
          <cell r="F1867">
            <v>5825485</v>
          </cell>
        </row>
        <row r="1868">
          <cell r="E1868" t="e">
            <v>#REF!</v>
          </cell>
          <cell r="F1868">
            <v>5843286</v>
          </cell>
        </row>
        <row r="1869">
          <cell r="E1869" t="e">
            <v>#REF!</v>
          </cell>
          <cell r="F1869">
            <v>5844214</v>
          </cell>
        </row>
        <row r="1870">
          <cell r="E1870" t="e">
            <v>#REF!</v>
          </cell>
          <cell r="F1870">
            <v>5831796</v>
          </cell>
        </row>
        <row r="1871">
          <cell r="E1871" t="e">
            <v>#REF!</v>
          </cell>
          <cell r="F1871">
            <v>5839183</v>
          </cell>
        </row>
        <row r="1872">
          <cell r="E1872" t="e">
            <v>#REF!</v>
          </cell>
          <cell r="F1872">
            <v>5848489</v>
          </cell>
        </row>
        <row r="1873">
          <cell r="E1873" t="e">
            <v>#REF!</v>
          </cell>
          <cell r="F1873">
            <v>5849254</v>
          </cell>
        </row>
        <row r="1874">
          <cell r="E1874" t="e">
            <v>#REF!</v>
          </cell>
          <cell r="F1874">
            <v>5847022</v>
          </cell>
        </row>
        <row r="1875">
          <cell r="E1875" t="e">
            <v>#REF!</v>
          </cell>
          <cell r="F1875">
            <v>5838712</v>
          </cell>
        </row>
        <row r="1876">
          <cell r="E1876" t="e">
            <v>#REF!</v>
          </cell>
          <cell r="F1876">
            <v>5849912</v>
          </cell>
        </row>
        <row r="1877">
          <cell r="E1877" t="e">
            <v>#REF!</v>
          </cell>
          <cell r="F1877">
            <v>5847950</v>
          </cell>
        </row>
        <row r="1878">
          <cell r="E1878" t="e">
            <v>#REF!</v>
          </cell>
          <cell r="F1878">
            <v>5842542</v>
          </cell>
        </row>
        <row r="1879">
          <cell r="E1879" t="e">
            <v>#REF!</v>
          </cell>
          <cell r="F1879">
            <v>5835176</v>
          </cell>
        </row>
        <row r="1880">
          <cell r="E1880" t="e">
            <v>#REF!</v>
          </cell>
          <cell r="F1880">
            <v>5840554</v>
          </cell>
        </row>
        <row r="1881">
          <cell r="E1881" t="e">
            <v>#REF!</v>
          </cell>
          <cell r="F1881">
            <v>5819542</v>
          </cell>
        </row>
        <row r="1882">
          <cell r="E1882" t="e">
            <v>#REF!</v>
          </cell>
          <cell r="F1882">
            <v>5830518</v>
          </cell>
        </row>
        <row r="1883">
          <cell r="E1883" t="e">
            <v>#REF!</v>
          </cell>
          <cell r="F1883">
            <v>5846415</v>
          </cell>
        </row>
        <row r="1884">
          <cell r="E1884" t="e">
            <v>#REF!</v>
          </cell>
          <cell r="F1884">
            <v>5840201</v>
          </cell>
        </row>
        <row r="1885">
          <cell r="E1885" t="e">
            <v>#REF!</v>
          </cell>
          <cell r="F1885">
            <v>5830970</v>
          </cell>
        </row>
        <row r="1886">
          <cell r="E1886" t="e">
            <v>#REF!</v>
          </cell>
          <cell r="F1886">
            <v>5796413</v>
          </cell>
        </row>
        <row r="1887">
          <cell r="E1887" t="e">
            <v>#REF!</v>
          </cell>
          <cell r="F1887">
            <v>5855712</v>
          </cell>
        </row>
        <row r="1888">
          <cell r="E1888" t="e">
            <v>#REF!</v>
          </cell>
          <cell r="F1888">
            <v>5486917</v>
          </cell>
        </row>
        <row r="1889">
          <cell r="E1889" t="e">
            <v>#REF!</v>
          </cell>
          <cell r="F1889">
            <v>5851090</v>
          </cell>
        </row>
        <row r="1890">
          <cell r="E1890" t="e">
            <v>#REF!</v>
          </cell>
          <cell r="F1890">
            <v>5853962</v>
          </cell>
        </row>
        <row r="1891">
          <cell r="E1891" t="e">
            <v>#REF!</v>
          </cell>
          <cell r="F1891">
            <v>5856527</v>
          </cell>
        </row>
        <row r="1892">
          <cell r="E1892" t="e">
            <v>#REF!</v>
          </cell>
          <cell r="F1892">
            <v>5839821</v>
          </cell>
        </row>
        <row r="1893">
          <cell r="E1893" t="e">
            <v>#REF!</v>
          </cell>
          <cell r="F1893">
            <v>5855187</v>
          </cell>
        </row>
        <row r="1894">
          <cell r="E1894" t="e">
            <v>#REF!</v>
          </cell>
          <cell r="F1894">
            <v>5855548</v>
          </cell>
        </row>
        <row r="1895">
          <cell r="E1895" t="e">
            <v>#REF!</v>
          </cell>
          <cell r="F1895">
            <v>5853963</v>
          </cell>
        </row>
        <row r="1896">
          <cell r="E1896" t="e">
            <v>#REF!</v>
          </cell>
          <cell r="F1896">
            <v>5694236</v>
          </cell>
        </row>
        <row r="1897">
          <cell r="E1897" t="e">
            <v>#REF!</v>
          </cell>
          <cell r="F1897">
            <v>5848495</v>
          </cell>
        </row>
        <row r="1898">
          <cell r="E1898" t="e">
            <v>#REF!</v>
          </cell>
          <cell r="F1898">
            <v>5857787</v>
          </cell>
        </row>
        <row r="1899">
          <cell r="E1899" t="e">
            <v>#REF!</v>
          </cell>
          <cell r="F1899">
            <v>5377277</v>
          </cell>
        </row>
        <row r="1900">
          <cell r="E1900" t="e">
            <v>#REF!</v>
          </cell>
          <cell r="F1900">
            <v>5823974</v>
          </cell>
        </row>
        <row r="1901">
          <cell r="E1901" t="e">
            <v>#REF!</v>
          </cell>
          <cell r="F1901">
            <v>5838869</v>
          </cell>
        </row>
        <row r="1902">
          <cell r="E1902" t="e">
            <v>#REF!</v>
          </cell>
          <cell r="F1902">
            <v>5521753</v>
          </cell>
        </row>
        <row r="1903">
          <cell r="E1903" t="e">
            <v>#REF!</v>
          </cell>
          <cell r="F1903">
            <v>5837187</v>
          </cell>
        </row>
        <row r="1904">
          <cell r="E1904" t="e">
            <v>#REF!</v>
          </cell>
          <cell r="F1904">
            <v>5819541</v>
          </cell>
        </row>
        <row r="1905">
          <cell r="E1905" t="e">
            <v>#REF!</v>
          </cell>
          <cell r="F1905">
            <v>5858556</v>
          </cell>
        </row>
        <row r="1906">
          <cell r="E1906" t="e">
            <v>#REF!</v>
          </cell>
          <cell r="F1906">
            <v>5828030</v>
          </cell>
        </row>
        <row r="1907">
          <cell r="E1907" t="e">
            <v>#REF!</v>
          </cell>
          <cell r="F1907">
            <v>5846957</v>
          </cell>
        </row>
        <row r="1908">
          <cell r="E1908" t="e">
            <v>#REF!</v>
          </cell>
          <cell r="F1908">
            <v>5841113</v>
          </cell>
        </row>
        <row r="1909">
          <cell r="E1909" t="e">
            <v>#REF!</v>
          </cell>
          <cell r="F1909">
            <v>5833379</v>
          </cell>
        </row>
        <row r="1910">
          <cell r="E1910" t="e">
            <v>#REF!</v>
          </cell>
          <cell r="F1910">
            <v>5855713</v>
          </cell>
        </row>
        <row r="1911">
          <cell r="E1911" t="e">
            <v>#REF!</v>
          </cell>
          <cell r="F1911">
            <v>5862103</v>
          </cell>
        </row>
        <row r="1912">
          <cell r="E1912" t="e">
            <v>#REF!</v>
          </cell>
          <cell r="F1912">
            <v>5860700</v>
          </cell>
        </row>
        <row r="1913">
          <cell r="E1913" t="e">
            <v>#REF!</v>
          </cell>
          <cell r="F1913">
            <v>5851296</v>
          </cell>
        </row>
        <row r="1914">
          <cell r="E1914" t="e">
            <v>#REF!</v>
          </cell>
          <cell r="F1914">
            <v>5856462</v>
          </cell>
        </row>
        <row r="1915">
          <cell r="E1915" t="e">
            <v>#REF!</v>
          </cell>
          <cell r="F1915">
            <v>5856528</v>
          </cell>
        </row>
        <row r="1916">
          <cell r="E1916" t="e">
            <v>#REF!</v>
          </cell>
          <cell r="F1916">
            <v>5861814</v>
          </cell>
        </row>
        <row r="1917">
          <cell r="E1917" t="e">
            <v>#REF!</v>
          </cell>
          <cell r="F1917">
            <v>5861816</v>
          </cell>
        </row>
        <row r="1918">
          <cell r="E1918" t="e">
            <v>#REF!</v>
          </cell>
          <cell r="F1918">
            <v>5859630</v>
          </cell>
        </row>
        <row r="1919">
          <cell r="E1919" t="e">
            <v>#REF!</v>
          </cell>
          <cell r="F1919">
            <v>5859631</v>
          </cell>
        </row>
        <row r="1920">
          <cell r="E1920" t="e">
            <v>#REF!</v>
          </cell>
          <cell r="F1920">
            <v>5859871</v>
          </cell>
        </row>
        <row r="1921">
          <cell r="E1921" t="e">
            <v>#REF!</v>
          </cell>
          <cell r="F1921">
            <v>5862100</v>
          </cell>
        </row>
        <row r="1922">
          <cell r="E1922" t="e">
            <v>#REF!</v>
          </cell>
          <cell r="F1922">
            <v>5862101</v>
          </cell>
        </row>
        <row r="1923">
          <cell r="E1923" t="e">
            <v>#REF!</v>
          </cell>
          <cell r="F1923">
            <v>5862102</v>
          </cell>
        </row>
        <row r="1924">
          <cell r="E1924" t="e">
            <v>#REF!</v>
          </cell>
          <cell r="F1924">
            <v>5840205</v>
          </cell>
        </row>
        <row r="1925">
          <cell r="E1925" t="e">
            <v>#REF!</v>
          </cell>
          <cell r="F1925">
            <v>5850756</v>
          </cell>
        </row>
        <row r="1926">
          <cell r="E1926" t="e">
            <v>#REF!</v>
          </cell>
          <cell r="F1926">
            <v>5858968</v>
          </cell>
        </row>
        <row r="1927">
          <cell r="E1927" t="e">
            <v>#REF!</v>
          </cell>
          <cell r="F1927">
            <v>5854406</v>
          </cell>
        </row>
        <row r="1928">
          <cell r="E1928" t="e">
            <v>#REF!</v>
          </cell>
          <cell r="F1928">
            <v>5863221</v>
          </cell>
        </row>
        <row r="1929">
          <cell r="E1929" t="e">
            <v>#REF!</v>
          </cell>
          <cell r="F1929">
            <v>5857848</v>
          </cell>
        </row>
        <row r="1930">
          <cell r="E1930" t="e">
            <v>#REF!</v>
          </cell>
          <cell r="F1930">
            <v>5855973</v>
          </cell>
        </row>
        <row r="1931">
          <cell r="E1931" t="e">
            <v>#REF!</v>
          </cell>
          <cell r="F1931">
            <v>5826295</v>
          </cell>
        </row>
        <row r="1932">
          <cell r="E1932" t="e">
            <v>#REF!</v>
          </cell>
          <cell r="F1932">
            <v>5859869</v>
          </cell>
        </row>
        <row r="1933">
          <cell r="E1933" t="e">
            <v>#REF!</v>
          </cell>
          <cell r="F1933">
            <v>5859109</v>
          </cell>
        </row>
        <row r="1934">
          <cell r="E1934" t="e">
            <v>#REF!</v>
          </cell>
          <cell r="F1934">
            <v>5859110</v>
          </cell>
        </row>
        <row r="1935">
          <cell r="E1935" t="e">
            <v>#REF!</v>
          </cell>
          <cell r="F1935">
            <v>5859873</v>
          </cell>
        </row>
        <row r="1936">
          <cell r="E1936" t="e">
            <v>#REF!</v>
          </cell>
          <cell r="F1936">
            <v>5860614</v>
          </cell>
        </row>
        <row r="1937">
          <cell r="E1937" t="e">
            <v>#REF!</v>
          </cell>
          <cell r="F1937">
            <v>5859656</v>
          </cell>
        </row>
        <row r="1938">
          <cell r="E1938" t="e">
            <v>#REF!</v>
          </cell>
          <cell r="F1938">
            <v>5859870</v>
          </cell>
        </row>
        <row r="1939">
          <cell r="E1939" t="e">
            <v>#REF!</v>
          </cell>
          <cell r="F1939">
            <v>5861811</v>
          </cell>
        </row>
        <row r="1940">
          <cell r="E1940" t="e">
            <v>#REF!</v>
          </cell>
          <cell r="F1940">
            <v>5861812</v>
          </cell>
        </row>
        <row r="1941">
          <cell r="E1941" t="e">
            <v>#REF!</v>
          </cell>
          <cell r="F1941">
            <v>5862099</v>
          </cell>
        </row>
        <row r="1942">
          <cell r="E1942" t="e">
            <v>#REF!</v>
          </cell>
          <cell r="F1942">
            <v>5851295</v>
          </cell>
        </row>
        <row r="1943">
          <cell r="E1943" t="e">
            <v>#REF!</v>
          </cell>
          <cell r="F1943">
            <v>5851514</v>
          </cell>
        </row>
        <row r="1944">
          <cell r="E1944" t="e">
            <v>#REF!</v>
          </cell>
          <cell r="F1944">
            <v>5850845</v>
          </cell>
        </row>
        <row r="1945">
          <cell r="E1945" t="e">
            <v>#REF!</v>
          </cell>
          <cell r="F1945">
            <v>5857850</v>
          </cell>
        </row>
        <row r="1946">
          <cell r="E1946" t="e">
            <v>#REF!</v>
          </cell>
          <cell r="F1946">
            <v>5864986</v>
          </cell>
        </row>
        <row r="1947">
          <cell r="E1947" t="e">
            <v>#REF!</v>
          </cell>
          <cell r="F1947">
            <v>5862106</v>
          </cell>
        </row>
        <row r="1948">
          <cell r="E1948" t="e">
            <v>#REF!</v>
          </cell>
          <cell r="F1948">
            <v>5862107</v>
          </cell>
        </row>
        <row r="1949">
          <cell r="E1949" t="e">
            <v>#REF!</v>
          </cell>
          <cell r="F1949">
            <v>5838710</v>
          </cell>
        </row>
        <row r="1950">
          <cell r="E1950" t="e">
            <v>#REF!</v>
          </cell>
          <cell r="F1950">
            <v>5861815</v>
          </cell>
        </row>
        <row r="1951">
          <cell r="E1951" t="e">
            <v>#REF!</v>
          </cell>
          <cell r="F1951">
            <v>5864985</v>
          </cell>
        </row>
        <row r="1952">
          <cell r="E1952" t="e">
            <v>#REF!</v>
          </cell>
          <cell r="F1952">
            <v>5861744</v>
          </cell>
        </row>
        <row r="1953">
          <cell r="E1953" t="e">
            <v>#REF!</v>
          </cell>
          <cell r="F1953">
            <v>5865231</v>
          </cell>
        </row>
        <row r="1954">
          <cell r="E1954" t="e">
            <v>#REF!</v>
          </cell>
          <cell r="F1954">
            <v>5866491</v>
          </cell>
        </row>
        <row r="1955">
          <cell r="E1955" t="e">
            <v>#REF!</v>
          </cell>
          <cell r="F1955">
            <v>5824085</v>
          </cell>
        </row>
        <row r="1956">
          <cell r="E1956" t="e">
            <v>#REF!</v>
          </cell>
          <cell r="F1956">
            <v>5761168</v>
          </cell>
        </row>
        <row r="1957">
          <cell r="E1957" t="e">
            <v>#REF!</v>
          </cell>
          <cell r="F1957">
            <v>5867377</v>
          </cell>
        </row>
        <row r="1958">
          <cell r="E1958" t="e">
            <v>#REF!</v>
          </cell>
          <cell r="F1958">
            <v>5866492</v>
          </cell>
        </row>
        <row r="1959">
          <cell r="E1959" t="e">
            <v>#REF!</v>
          </cell>
          <cell r="F1959">
            <v>5839508</v>
          </cell>
        </row>
        <row r="1960">
          <cell r="E1960" t="e">
            <v>#REF!</v>
          </cell>
          <cell r="F1960">
            <v>5849665</v>
          </cell>
        </row>
        <row r="1961">
          <cell r="E1961" t="e">
            <v>#REF!</v>
          </cell>
          <cell r="F1961">
            <v>5875779</v>
          </cell>
        </row>
        <row r="1962">
          <cell r="E1962" t="e">
            <v>#REF!</v>
          </cell>
          <cell r="F1962">
            <v>5878558</v>
          </cell>
        </row>
        <row r="1963">
          <cell r="E1963" t="e">
            <v>#REF!</v>
          </cell>
          <cell r="F1963">
            <v>5878792</v>
          </cell>
        </row>
        <row r="1964">
          <cell r="E1964" t="e">
            <v>#REF!</v>
          </cell>
          <cell r="F1964">
            <v>5877602</v>
          </cell>
        </row>
        <row r="1965">
          <cell r="E1965" t="e">
            <v>#REF!</v>
          </cell>
          <cell r="F1965">
            <v>5877881</v>
          </cell>
        </row>
        <row r="1966">
          <cell r="E1966" t="e">
            <v>#REF!</v>
          </cell>
          <cell r="F1966">
            <v>5877920</v>
          </cell>
        </row>
        <row r="1967">
          <cell r="E1967" t="e">
            <v>#REF!</v>
          </cell>
          <cell r="F1967">
            <v>5877446</v>
          </cell>
        </row>
        <row r="1968">
          <cell r="E1968" t="e">
            <v>#REF!</v>
          </cell>
          <cell r="F1968">
            <v>5877940</v>
          </cell>
        </row>
        <row r="1969">
          <cell r="E1969" t="e">
            <v>#REF!</v>
          </cell>
          <cell r="F1969">
            <v>5874876</v>
          </cell>
        </row>
        <row r="1970">
          <cell r="E1970" t="e">
            <v>#REF!</v>
          </cell>
          <cell r="F1970">
            <v>5875044</v>
          </cell>
        </row>
        <row r="1971">
          <cell r="E1971" t="e">
            <v>#REF!</v>
          </cell>
          <cell r="F1971">
            <v>5875045</v>
          </cell>
        </row>
        <row r="1972">
          <cell r="E1972" t="e">
            <v>#REF!</v>
          </cell>
          <cell r="F1972">
            <v>5875047</v>
          </cell>
        </row>
        <row r="1973">
          <cell r="E1973" t="e">
            <v>#REF!</v>
          </cell>
          <cell r="F1973">
            <v>5880988</v>
          </cell>
        </row>
        <row r="1974">
          <cell r="E1974" t="e">
            <v>#REF!</v>
          </cell>
          <cell r="F1974">
            <v>5881081</v>
          </cell>
        </row>
        <row r="1975">
          <cell r="E1975" t="e">
            <v>#REF!</v>
          </cell>
          <cell r="F1975">
            <v>5881083</v>
          </cell>
        </row>
        <row r="1976">
          <cell r="E1976" t="e">
            <v>#REF!</v>
          </cell>
          <cell r="F1976">
            <v>5883231</v>
          </cell>
        </row>
        <row r="1977">
          <cell r="E1977" t="e">
            <v>#REF!</v>
          </cell>
          <cell r="F1977">
            <v>5880069</v>
          </cell>
        </row>
        <row r="1978">
          <cell r="E1978" t="e">
            <v>#REF!</v>
          </cell>
          <cell r="F1978">
            <v>5859465</v>
          </cell>
        </row>
        <row r="1979">
          <cell r="E1979" t="e">
            <v>#REF!</v>
          </cell>
          <cell r="F1979">
            <v>5877448</v>
          </cell>
        </row>
        <row r="1980">
          <cell r="E1980" t="e">
            <v>#REF!</v>
          </cell>
          <cell r="F1980">
            <v>5371238</v>
          </cell>
        </row>
        <row r="1981">
          <cell r="E1981" t="e">
            <v>#REF!</v>
          </cell>
          <cell r="F1981">
            <v>5883721</v>
          </cell>
        </row>
        <row r="1982">
          <cell r="E1982" t="e">
            <v>#REF!</v>
          </cell>
          <cell r="F1982">
            <v>5880676</v>
          </cell>
        </row>
        <row r="1983">
          <cell r="E1983" t="e">
            <v>#REF!</v>
          </cell>
          <cell r="F1983">
            <v>5842128</v>
          </cell>
        </row>
        <row r="1984">
          <cell r="E1984" t="e">
            <v>#REF!</v>
          </cell>
          <cell r="F1984">
            <v>5884876</v>
          </cell>
        </row>
        <row r="1985">
          <cell r="E1985" t="e">
            <v>#REF!</v>
          </cell>
          <cell r="F1985">
            <v>5849010</v>
          </cell>
        </row>
        <row r="1986">
          <cell r="E1986" t="e">
            <v>#REF!</v>
          </cell>
          <cell r="F1986">
            <v>5578461</v>
          </cell>
        </row>
        <row r="1987">
          <cell r="E1987" t="e">
            <v>#REF!</v>
          </cell>
          <cell r="F1987">
            <v>5894622</v>
          </cell>
        </row>
        <row r="1988">
          <cell r="E1988" t="e">
            <v>#REF!</v>
          </cell>
          <cell r="F1988">
            <v>5830926</v>
          </cell>
        </row>
        <row r="1989">
          <cell r="E1989" t="e">
            <v>#REF!</v>
          </cell>
          <cell r="F1989">
            <v>5851297</v>
          </cell>
        </row>
        <row r="1990">
          <cell r="E1990" t="e">
            <v>#REF!</v>
          </cell>
          <cell r="F1990">
            <v>5846954</v>
          </cell>
        </row>
        <row r="1991">
          <cell r="E1991" t="e">
            <v>#REF!</v>
          </cell>
          <cell r="F1991">
            <v>5839755</v>
          </cell>
        </row>
        <row r="1992">
          <cell r="E1992" t="e">
            <v>#REF!</v>
          </cell>
          <cell r="F1992">
            <v>5885005</v>
          </cell>
        </row>
        <row r="1993">
          <cell r="E1993" t="e">
            <v>#REF!</v>
          </cell>
          <cell r="F1993">
            <v>5880018</v>
          </cell>
        </row>
        <row r="1994">
          <cell r="E1994" t="e">
            <v>#REF!</v>
          </cell>
          <cell r="F1994">
            <v>5866920</v>
          </cell>
        </row>
        <row r="1995">
          <cell r="E1995" t="e">
            <v>#REF!</v>
          </cell>
          <cell r="F1995">
            <v>5867709</v>
          </cell>
        </row>
        <row r="1996">
          <cell r="E1996" t="e">
            <v>#REF!</v>
          </cell>
          <cell r="F1996">
            <v>5858969</v>
          </cell>
        </row>
        <row r="1997">
          <cell r="E1997" t="e">
            <v>#REF!</v>
          </cell>
          <cell r="F1997">
            <v>5883113</v>
          </cell>
        </row>
        <row r="1998">
          <cell r="E1998" t="e">
            <v>#REF!</v>
          </cell>
          <cell r="F1998">
            <v>5883273</v>
          </cell>
        </row>
        <row r="1999">
          <cell r="E1999" t="e">
            <v>#REF!</v>
          </cell>
          <cell r="F1999">
            <v>5883725</v>
          </cell>
        </row>
        <row r="2000">
          <cell r="E2000" t="e">
            <v>#REF!</v>
          </cell>
          <cell r="F2000">
            <v>5875046</v>
          </cell>
        </row>
        <row r="2001">
          <cell r="E2001" t="e">
            <v>#REF!</v>
          </cell>
          <cell r="F2001">
            <v>5853613</v>
          </cell>
        </row>
        <row r="2002">
          <cell r="E2002" t="str">
            <v>YW26FC</v>
          </cell>
          <cell r="F2002">
            <v>5802676</v>
          </cell>
        </row>
        <row r="2003">
          <cell r="E2003" t="e">
            <v>#REF!</v>
          </cell>
          <cell r="F2003">
            <v>5896982</v>
          </cell>
        </row>
        <row r="2004">
          <cell r="E2004" t="e">
            <v>#REF!</v>
          </cell>
          <cell r="F2004">
            <v>5898697</v>
          </cell>
        </row>
        <row r="2005">
          <cell r="E2005" t="e">
            <v>#REF!</v>
          </cell>
          <cell r="F2005">
            <v>5883280</v>
          </cell>
        </row>
        <row r="2006">
          <cell r="E2006" t="e">
            <v>#REF!</v>
          </cell>
          <cell r="F2006">
            <v>5901006</v>
          </cell>
        </row>
        <row r="2007">
          <cell r="E2007" t="e">
            <v>#REF!</v>
          </cell>
          <cell r="F2007">
            <v>5904781</v>
          </cell>
        </row>
        <row r="2008">
          <cell r="E2008" t="e">
            <v>#REF!</v>
          </cell>
          <cell r="F2008">
            <v>5876687</v>
          </cell>
        </row>
        <row r="2009">
          <cell r="E2009" t="e">
            <v>#REF!</v>
          </cell>
          <cell r="F2009">
            <v>5825784</v>
          </cell>
        </row>
        <row r="2010">
          <cell r="E2010" t="e">
            <v>#REF!</v>
          </cell>
          <cell r="F2010">
            <v>5867383</v>
          </cell>
        </row>
        <row r="2011">
          <cell r="E2011" t="e">
            <v>#REF!</v>
          </cell>
          <cell r="F2011">
            <v>5876633</v>
          </cell>
        </row>
        <row r="2012">
          <cell r="E2012" t="e">
            <v>#REF!</v>
          </cell>
          <cell r="F2012">
            <v>5876686</v>
          </cell>
        </row>
        <row r="2013">
          <cell r="E2013" t="e">
            <v>#REF!</v>
          </cell>
          <cell r="F2013">
            <v>5876738</v>
          </cell>
        </row>
        <row r="2014">
          <cell r="E2014" t="e">
            <v>#REF!</v>
          </cell>
          <cell r="F2014">
            <v>5877114</v>
          </cell>
        </row>
        <row r="2015">
          <cell r="E2015" t="e">
            <v>#REF!</v>
          </cell>
          <cell r="F2015">
            <v>5877200</v>
          </cell>
        </row>
        <row r="2016">
          <cell r="E2016" t="e">
            <v>#REF!</v>
          </cell>
          <cell r="F2016">
            <v>5877942</v>
          </cell>
        </row>
        <row r="2017">
          <cell r="E2017" t="e">
            <v>#REF!</v>
          </cell>
          <cell r="F2017">
            <v>5878278</v>
          </cell>
        </row>
        <row r="2018">
          <cell r="E2018" t="e">
            <v>#REF!</v>
          </cell>
          <cell r="F2018">
            <v>5879216</v>
          </cell>
        </row>
        <row r="2019">
          <cell r="E2019" t="e">
            <v>#REF!</v>
          </cell>
          <cell r="F2019">
            <v>5898696</v>
          </cell>
        </row>
        <row r="2020">
          <cell r="E2020" t="e">
            <v>#REF!</v>
          </cell>
          <cell r="F2020">
            <v>5899320</v>
          </cell>
        </row>
        <row r="2021">
          <cell r="E2021" t="e">
            <v>#REF!</v>
          </cell>
          <cell r="F2021">
            <v>5859253</v>
          </cell>
        </row>
        <row r="2022">
          <cell r="E2022" t="e">
            <v>#REF!</v>
          </cell>
          <cell r="F2022">
            <v>5828949</v>
          </cell>
        </row>
        <row r="2023">
          <cell r="E2023" t="e">
            <v>#REF!</v>
          </cell>
          <cell r="F2023">
            <v>5906407</v>
          </cell>
        </row>
        <row r="2024">
          <cell r="E2024" t="e">
            <v>#REF!</v>
          </cell>
          <cell r="F2024">
            <v>5881645</v>
          </cell>
        </row>
        <row r="2025">
          <cell r="E2025" t="e">
            <v>#REF!</v>
          </cell>
          <cell r="F2025">
            <v>5857184</v>
          </cell>
        </row>
        <row r="2026">
          <cell r="E2026" t="e">
            <v>#REF!</v>
          </cell>
          <cell r="F2026">
            <v>5902918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TD panel list"/>
      <sheetName val="PHR"/>
    </sheetNames>
    <sheetDataSet>
      <sheetData sheetId="0">
        <row r="1">
          <cell r="A1" t="str">
            <v>Product Code</v>
          </cell>
          <cell r="B1" t="str">
            <v>Sr. No</v>
          </cell>
        </row>
        <row r="2">
          <cell r="A2" t="str">
            <v>PN200N</v>
          </cell>
          <cell r="B2">
            <v>1</v>
          </cell>
        </row>
        <row r="3">
          <cell r="A3" t="str">
            <v>JN194N</v>
          </cell>
          <cell r="B3">
            <v>2</v>
          </cell>
        </row>
        <row r="4">
          <cell r="A4" t="str">
            <v>EK010N</v>
          </cell>
          <cell r="B4">
            <v>3</v>
          </cell>
        </row>
        <row r="5">
          <cell r="A5" t="str">
            <v>MD427N</v>
          </cell>
          <cell r="B5">
            <v>4</v>
          </cell>
        </row>
        <row r="6">
          <cell r="A6" t="str">
            <v>EP215N</v>
          </cell>
          <cell r="B6">
            <v>5</v>
          </cell>
        </row>
        <row r="7">
          <cell r="A7" t="str">
            <v>EL403N</v>
          </cell>
          <cell r="B7">
            <v>6</v>
          </cell>
        </row>
        <row r="8">
          <cell r="A8" t="str">
            <v>EP204N</v>
          </cell>
          <cell r="B8">
            <v>7</v>
          </cell>
        </row>
        <row r="9">
          <cell r="A9" t="str">
            <v>JM179N</v>
          </cell>
          <cell r="B9">
            <v>8</v>
          </cell>
        </row>
        <row r="10">
          <cell r="A10" t="str">
            <v>EL411N</v>
          </cell>
          <cell r="B10">
            <v>9</v>
          </cell>
        </row>
        <row r="11">
          <cell r="A11" t="str">
            <v>EP236N</v>
          </cell>
          <cell r="B11">
            <v>10</v>
          </cell>
        </row>
        <row r="12">
          <cell r="A12" t="str">
            <v>JP453N</v>
          </cell>
          <cell r="B12">
            <v>11</v>
          </cell>
        </row>
        <row r="13">
          <cell r="A13" t="str">
            <v>JZ007N</v>
          </cell>
          <cell r="B13">
            <v>12</v>
          </cell>
        </row>
        <row r="14">
          <cell r="A14" t="str">
            <v>JM155N</v>
          </cell>
          <cell r="B14">
            <v>13</v>
          </cell>
        </row>
        <row r="15">
          <cell r="A15" t="str">
            <v>EP426N</v>
          </cell>
          <cell r="B15">
            <v>14</v>
          </cell>
        </row>
        <row r="16">
          <cell r="A16" t="str">
            <v>MN204N</v>
          </cell>
          <cell r="B16">
            <v>15</v>
          </cell>
        </row>
        <row r="17">
          <cell r="A17" t="str">
            <v>EL404N</v>
          </cell>
          <cell r="B17">
            <v>16</v>
          </cell>
        </row>
        <row r="18">
          <cell r="A18" t="str">
            <v>EW122N</v>
          </cell>
          <cell r="B18">
            <v>17</v>
          </cell>
        </row>
        <row r="19">
          <cell r="A19" t="str">
            <v>YN303N</v>
          </cell>
          <cell r="B19">
            <v>18</v>
          </cell>
        </row>
        <row r="20">
          <cell r="A20" t="str">
            <v>YW26BN</v>
          </cell>
          <cell r="B20">
            <v>19</v>
          </cell>
        </row>
        <row r="21">
          <cell r="A21" t="str">
            <v>JP403N</v>
          </cell>
          <cell r="B21">
            <v>20</v>
          </cell>
        </row>
        <row r="22">
          <cell r="A22" t="str">
            <v>MPA80N</v>
          </cell>
          <cell r="B22">
            <v>21</v>
          </cell>
        </row>
        <row r="23">
          <cell r="A23" t="str">
            <v>SC002N</v>
          </cell>
          <cell r="B23">
            <v>22</v>
          </cell>
        </row>
        <row r="24">
          <cell r="A24" t="str">
            <v>EP432N</v>
          </cell>
          <cell r="B24">
            <v>23</v>
          </cell>
        </row>
        <row r="25">
          <cell r="A25" t="str">
            <v>JW092N</v>
          </cell>
          <cell r="B25">
            <v>24</v>
          </cell>
        </row>
        <row r="26">
          <cell r="A26" t="str">
            <v>JP310N</v>
          </cell>
          <cell r="B26">
            <v>25</v>
          </cell>
        </row>
        <row r="27">
          <cell r="A27" t="str">
            <v>JGA19N</v>
          </cell>
          <cell r="B27">
            <v>26</v>
          </cell>
        </row>
        <row r="28">
          <cell r="A28" t="str">
            <v>SC205N</v>
          </cell>
          <cell r="B28">
            <v>27</v>
          </cell>
        </row>
        <row r="29">
          <cell r="A29" t="str">
            <v>NP305N</v>
          </cell>
          <cell r="B29">
            <v>28</v>
          </cell>
        </row>
        <row r="30">
          <cell r="A30" t="str">
            <v>EC362N</v>
          </cell>
          <cell r="B30">
            <v>29</v>
          </cell>
        </row>
        <row r="31">
          <cell r="A31" t="str">
            <v>MQ20CN</v>
          </cell>
          <cell r="B31">
            <v>30</v>
          </cell>
        </row>
        <row r="32">
          <cell r="A32" t="str">
            <v>AJ096N</v>
          </cell>
          <cell r="B32">
            <v>31</v>
          </cell>
        </row>
        <row r="33">
          <cell r="A33" t="str">
            <v>YN154N</v>
          </cell>
          <cell r="B33">
            <v>32</v>
          </cell>
        </row>
        <row r="34">
          <cell r="A34" t="str">
            <v>JWA49N</v>
          </cell>
          <cell r="B34">
            <v>33</v>
          </cell>
        </row>
        <row r="35">
          <cell r="A35" t="str">
            <v>EX300N</v>
          </cell>
          <cell r="B35">
            <v>34</v>
          </cell>
        </row>
        <row r="36">
          <cell r="A36" t="str">
            <v>JG191N</v>
          </cell>
          <cell r="B36">
            <v>35</v>
          </cell>
        </row>
        <row r="37">
          <cell r="A37" t="str">
            <v>SM226N</v>
          </cell>
          <cell r="B37">
            <v>36</v>
          </cell>
        </row>
        <row r="38">
          <cell r="A38" t="str">
            <v>YW217N</v>
          </cell>
          <cell r="B38">
            <v>37</v>
          </cell>
        </row>
        <row r="39">
          <cell r="A39" t="str">
            <v>YW387N</v>
          </cell>
          <cell r="B39">
            <v>38</v>
          </cell>
        </row>
        <row r="40">
          <cell r="A40" t="str">
            <v>YW15FN</v>
          </cell>
          <cell r="B40">
            <v>39</v>
          </cell>
        </row>
        <row r="41">
          <cell r="A41" t="str">
            <v>EP060N</v>
          </cell>
          <cell r="B41">
            <v>40</v>
          </cell>
        </row>
        <row r="42">
          <cell r="A42" t="str">
            <v>JW092N</v>
          </cell>
          <cell r="B42">
            <v>41</v>
          </cell>
        </row>
        <row r="43">
          <cell r="A43" t="str">
            <v>SK186N</v>
          </cell>
          <cell r="B43">
            <v>42</v>
          </cell>
        </row>
        <row r="44">
          <cell r="A44" t="str">
            <v>MD079N</v>
          </cell>
          <cell r="B44">
            <v>43</v>
          </cell>
        </row>
        <row r="45">
          <cell r="A45" t="str">
            <v>MC275N</v>
          </cell>
          <cell r="B45">
            <v>44</v>
          </cell>
        </row>
        <row r="46">
          <cell r="A46" t="str">
            <v>SP14AN</v>
          </cell>
          <cell r="B46">
            <v>45</v>
          </cell>
        </row>
        <row r="47">
          <cell r="A47" t="str">
            <v>NP400N</v>
          </cell>
          <cell r="B47">
            <v>46</v>
          </cell>
        </row>
        <row r="48">
          <cell r="A48" t="str">
            <v>SM135N</v>
          </cell>
          <cell r="B48">
            <v>47</v>
          </cell>
        </row>
        <row r="49">
          <cell r="A49" t="str">
            <v>SP294N</v>
          </cell>
          <cell r="B49">
            <v>48</v>
          </cell>
        </row>
        <row r="50">
          <cell r="A50" t="str">
            <v>EC320N</v>
          </cell>
          <cell r="B50">
            <v>49</v>
          </cell>
        </row>
        <row r="51">
          <cell r="A51" t="str">
            <v>EN455N</v>
          </cell>
          <cell r="B51">
            <v>50</v>
          </cell>
        </row>
        <row r="52">
          <cell r="A52" t="str">
            <v>PD200N</v>
          </cell>
          <cell r="B52">
            <v>51</v>
          </cell>
        </row>
        <row r="53">
          <cell r="A53" t="str">
            <v>JM123N</v>
          </cell>
          <cell r="B53">
            <v>52</v>
          </cell>
        </row>
        <row r="54">
          <cell r="A54" t="str">
            <v>JP295N</v>
          </cell>
          <cell r="B54">
            <v>53</v>
          </cell>
        </row>
        <row r="55">
          <cell r="A55" t="str">
            <v>EQ023N</v>
          </cell>
          <cell r="B55">
            <v>54</v>
          </cell>
        </row>
        <row r="56">
          <cell r="A56" t="str">
            <v>JP191N</v>
          </cell>
          <cell r="B56">
            <v>55</v>
          </cell>
        </row>
        <row r="57">
          <cell r="A57" t="str">
            <v>EP49BN</v>
          </cell>
          <cell r="B57">
            <v>56</v>
          </cell>
        </row>
        <row r="58">
          <cell r="A58" t="str">
            <v>PP400N</v>
          </cell>
          <cell r="B58">
            <v>57</v>
          </cell>
        </row>
        <row r="59">
          <cell r="A59" t="str">
            <v>SP106N</v>
          </cell>
          <cell r="B59">
            <v>58</v>
          </cell>
        </row>
        <row r="60">
          <cell r="A60" t="str">
            <v>MN301N</v>
          </cell>
          <cell r="B60">
            <v>59</v>
          </cell>
        </row>
        <row r="61">
          <cell r="A61" t="str">
            <v>SC134N</v>
          </cell>
          <cell r="B61">
            <v>60</v>
          </cell>
        </row>
        <row r="62">
          <cell r="A62" t="str">
            <v>JP101N</v>
          </cell>
          <cell r="B62">
            <v>61</v>
          </cell>
        </row>
        <row r="63">
          <cell r="A63" t="str">
            <v>JQ001N</v>
          </cell>
          <cell r="B63">
            <v>62</v>
          </cell>
        </row>
        <row r="64">
          <cell r="A64" t="str">
            <v>SP10AN</v>
          </cell>
          <cell r="B64">
            <v>63</v>
          </cell>
        </row>
        <row r="65">
          <cell r="A65" t="str">
            <v>JN014N</v>
          </cell>
          <cell r="B65">
            <v>64</v>
          </cell>
        </row>
        <row r="66">
          <cell r="A66" t="str">
            <v>EPD84N</v>
          </cell>
          <cell r="B66">
            <v>65</v>
          </cell>
        </row>
        <row r="67">
          <cell r="A67" t="str">
            <v>EP434N</v>
          </cell>
          <cell r="B67">
            <v>66</v>
          </cell>
        </row>
        <row r="68">
          <cell r="A68" t="str">
            <v>EC017N</v>
          </cell>
          <cell r="B68">
            <v>67</v>
          </cell>
        </row>
        <row r="69">
          <cell r="A69" t="str">
            <v>MP445N</v>
          </cell>
          <cell r="B69">
            <v>68</v>
          </cell>
        </row>
        <row r="70">
          <cell r="A70" t="str">
            <v>EZ200N</v>
          </cell>
          <cell r="B70">
            <v>69</v>
          </cell>
        </row>
        <row r="71">
          <cell r="A71" t="str">
            <v>MQ301N</v>
          </cell>
          <cell r="B71">
            <v>70</v>
          </cell>
        </row>
        <row r="72">
          <cell r="A72" t="str">
            <v>WN333N</v>
          </cell>
          <cell r="B72">
            <v>71</v>
          </cell>
        </row>
        <row r="73">
          <cell r="A73" t="str">
            <v>EQ060N</v>
          </cell>
          <cell r="B73">
            <v>72</v>
          </cell>
        </row>
        <row r="74">
          <cell r="A74" t="str">
            <v>EP429N</v>
          </cell>
          <cell r="B74">
            <v>73</v>
          </cell>
        </row>
        <row r="75">
          <cell r="A75" t="str">
            <v>EB577N</v>
          </cell>
          <cell r="B75">
            <v>74</v>
          </cell>
        </row>
        <row r="76">
          <cell r="A76" t="str">
            <v>JK180N</v>
          </cell>
          <cell r="B76">
            <v>75</v>
          </cell>
        </row>
        <row r="77">
          <cell r="A77" t="str">
            <v>YPD52N</v>
          </cell>
          <cell r="B77">
            <v>76</v>
          </cell>
        </row>
        <row r="78">
          <cell r="A78" t="str">
            <v>EC209N</v>
          </cell>
          <cell r="B78">
            <v>77</v>
          </cell>
        </row>
        <row r="79">
          <cell r="A79" t="str">
            <v>EC017N</v>
          </cell>
          <cell r="B79">
            <v>78</v>
          </cell>
        </row>
        <row r="80">
          <cell r="A80" t="str">
            <v>EC018N</v>
          </cell>
          <cell r="B80">
            <v>79</v>
          </cell>
        </row>
        <row r="81">
          <cell r="A81" t="str">
            <v>EC012N</v>
          </cell>
          <cell r="B81">
            <v>80</v>
          </cell>
        </row>
        <row r="82">
          <cell r="A82" t="str">
            <v>JN107N</v>
          </cell>
          <cell r="B82">
            <v>81</v>
          </cell>
        </row>
        <row r="83">
          <cell r="A83" t="str">
            <v>JP185N</v>
          </cell>
          <cell r="B83">
            <v>82</v>
          </cell>
        </row>
        <row r="84">
          <cell r="A84" t="str">
            <v>SP006N</v>
          </cell>
          <cell r="B84">
            <v>83</v>
          </cell>
        </row>
        <row r="85">
          <cell r="A85" t="str">
            <v>JC008N</v>
          </cell>
          <cell r="B85">
            <v>84</v>
          </cell>
        </row>
        <row r="86">
          <cell r="A86" t="str">
            <v>JP203N</v>
          </cell>
          <cell r="B86">
            <v>85</v>
          </cell>
        </row>
        <row r="87">
          <cell r="A87" t="str">
            <v>JA460N</v>
          </cell>
          <cell r="B87">
            <v>86</v>
          </cell>
        </row>
        <row r="88">
          <cell r="A88" t="str">
            <v>YQ046N</v>
          </cell>
          <cell r="B88">
            <v>87</v>
          </cell>
        </row>
        <row r="89">
          <cell r="A89" t="str">
            <v>YF091N</v>
          </cell>
          <cell r="B89">
            <v>88</v>
          </cell>
        </row>
        <row r="90">
          <cell r="A90" t="str">
            <v>LP100N</v>
          </cell>
          <cell r="B90">
            <v>89</v>
          </cell>
        </row>
        <row r="91">
          <cell r="A91" t="str">
            <v>JP033N</v>
          </cell>
          <cell r="B91">
            <v>90</v>
          </cell>
        </row>
        <row r="92">
          <cell r="A92" t="str">
            <v>JL085N</v>
          </cell>
          <cell r="B92">
            <v>91</v>
          </cell>
        </row>
        <row r="93">
          <cell r="A93" t="str">
            <v>JP219N</v>
          </cell>
          <cell r="B93">
            <v>92</v>
          </cell>
        </row>
        <row r="94">
          <cell r="A94" t="str">
            <v>JE230N</v>
          </cell>
          <cell r="B94">
            <v>93</v>
          </cell>
        </row>
        <row r="95">
          <cell r="A95" t="str">
            <v>EP425N</v>
          </cell>
          <cell r="B95">
            <v>94</v>
          </cell>
        </row>
        <row r="96">
          <cell r="A96" t="str">
            <v>SM130N</v>
          </cell>
          <cell r="B96">
            <v>95</v>
          </cell>
        </row>
        <row r="97">
          <cell r="A97" t="str">
            <v>EL440N</v>
          </cell>
          <cell r="B97">
            <v>96</v>
          </cell>
        </row>
        <row r="98">
          <cell r="A98" t="str">
            <v>AJ096N</v>
          </cell>
          <cell r="B98">
            <v>97</v>
          </cell>
        </row>
        <row r="99">
          <cell r="A99" t="str">
            <v>LA172N</v>
          </cell>
          <cell r="B99">
            <v>98</v>
          </cell>
        </row>
        <row r="100">
          <cell r="A100" t="str">
            <v>AZ47N</v>
          </cell>
          <cell r="B100">
            <v>99</v>
          </cell>
        </row>
        <row r="101">
          <cell r="A101" t="str">
            <v>EP009N</v>
          </cell>
          <cell r="B101">
            <v>100</v>
          </cell>
        </row>
        <row r="102">
          <cell r="A102" t="str">
            <v>SP17AN</v>
          </cell>
          <cell r="B102">
            <v>101</v>
          </cell>
        </row>
        <row r="103">
          <cell r="A103" t="str">
            <v>JP306N</v>
          </cell>
          <cell r="B103">
            <v>102</v>
          </cell>
        </row>
        <row r="104">
          <cell r="A104" t="str">
            <v>EN401N</v>
          </cell>
          <cell r="B104">
            <v>103</v>
          </cell>
        </row>
        <row r="105">
          <cell r="A105" t="str">
            <v>MI507N</v>
          </cell>
          <cell r="B105">
            <v>104</v>
          </cell>
        </row>
        <row r="106">
          <cell r="A106" t="str">
            <v>MN784N</v>
          </cell>
          <cell r="B106">
            <v>105</v>
          </cell>
        </row>
        <row r="107">
          <cell r="A107" t="str">
            <v>EP003N</v>
          </cell>
          <cell r="B107">
            <v>106</v>
          </cell>
        </row>
        <row r="108">
          <cell r="A108" t="str">
            <v>EB577N</v>
          </cell>
          <cell r="B108">
            <v>107</v>
          </cell>
        </row>
        <row r="109">
          <cell r="A109" t="str">
            <v>EP160N</v>
          </cell>
          <cell r="B109">
            <v>108</v>
          </cell>
        </row>
        <row r="110">
          <cell r="A110" t="str">
            <v>SW310N</v>
          </cell>
          <cell r="B110">
            <v>109</v>
          </cell>
        </row>
        <row r="111">
          <cell r="A111" t="str">
            <v>MD144N</v>
          </cell>
          <cell r="B111">
            <v>110</v>
          </cell>
        </row>
        <row r="112">
          <cell r="A112" t="str">
            <v>EL210N</v>
          </cell>
          <cell r="B112">
            <v>111</v>
          </cell>
        </row>
        <row r="113">
          <cell r="A113" t="str">
            <v>EP27EN</v>
          </cell>
          <cell r="B113">
            <v>112</v>
          </cell>
        </row>
        <row r="114">
          <cell r="A114" t="str">
            <v>EP060N</v>
          </cell>
          <cell r="B114">
            <v>114</v>
          </cell>
        </row>
        <row r="115">
          <cell r="A115" t="str">
            <v>YP282N</v>
          </cell>
          <cell r="B115">
            <v>115</v>
          </cell>
        </row>
        <row r="116">
          <cell r="A116" t="str">
            <v>JP053N</v>
          </cell>
          <cell r="B116">
            <v>116</v>
          </cell>
        </row>
        <row r="117">
          <cell r="A117" t="str">
            <v>YN380N</v>
          </cell>
          <cell r="B117">
            <v>117</v>
          </cell>
        </row>
        <row r="118">
          <cell r="A118" t="str">
            <v>YP215N</v>
          </cell>
          <cell r="B118">
            <v>118</v>
          </cell>
        </row>
        <row r="119">
          <cell r="A119" t="str">
            <v>EPD53N</v>
          </cell>
          <cell r="B119">
            <v>119</v>
          </cell>
        </row>
        <row r="120">
          <cell r="A120" t="str">
            <v>YP18AN</v>
          </cell>
          <cell r="B120">
            <v>120</v>
          </cell>
        </row>
        <row r="121">
          <cell r="A121" t="str">
            <v>MN100N</v>
          </cell>
          <cell r="B121">
            <v>121</v>
          </cell>
        </row>
        <row r="122">
          <cell r="A122" t="str">
            <v>JN194N</v>
          </cell>
          <cell r="B122">
            <v>122</v>
          </cell>
        </row>
        <row r="123">
          <cell r="A123" t="str">
            <v>JP412N</v>
          </cell>
          <cell r="B123">
            <v>123</v>
          </cell>
        </row>
        <row r="124">
          <cell r="A124" t="str">
            <v>MWB29N</v>
          </cell>
          <cell r="B124">
            <v>124</v>
          </cell>
        </row>
        <row r="125">
          <cell r="A125" t="str">
            <v>JP300N</v>
          </cell>
          <cell r="B125">
            <v>125</v>
          </cell>
        </row>
        <row r="126">
          <cell r="A126" t="str">
            <v>YW23FN</v>
          </cell>
          <cell r="B126">
            <v>126</v>
          </cell>
        </row>
        <row r="127">
          <cell r="A127" t="str">
            <v>YP269N</v>
          </cell>
          <cell r="B127">
            <v>127</v>
          </cell>
        </row>
        <row r="128">
          <cell r="A128" t="str">
            <v>SP18AN</v>
          </cell>
          <cell r="B128">
            <v>128</v>
          </cell>
        </row>
        <row r="129">
          <cell r="A129" t="str">
            <v>KN333N</v>
          </cell>
          <cell r="B129">
            <v>129</v>
          </cell>
        </row>
        <row r="130">
          <cell r="A130" t="str">
            <v>EL103N</v>
          </cell>
          <cell r="B130">
            <v>130</v>
          </cell>
        </row>
        <row r="131">
          <cell r="A131" t="str">
            <v>JE300N</v>
          </cell>
          <cell r="B131">
            <v>131</v>
          </cell>
        </row>
        <row r="132">
          <cell r="A132" t="str">
            <v>EC218N</v>
          </cell>
          <cell r="B132">
            <v>132</v>
          </cell>
        </row>
        <row r="133">
          <cell r="A133" t="str">
            <v>EK010N</v>
          </cell>
          <cell r="B133">
            <v>133</v>
          </cell>
        </row>
        <row r="134">
          <cell r="A134" t="str">
            <v>JD038N</v>
          </cell>
          <cell r="B134">
            <v>134</v>
          </cell>
        </row>
        <row r="135">
          <cell r="A135" t="str">
            <v>EC320N</v>
          </cell>
          <cell r="B135">
            <v>135</v>
          </cell>
        </row>
        <row r="136">
          <cell r="A136" t="str">
            <v>EPA35N</v>
          </cell>
          <cell r="B136">
            <v>136</v>
          </cell>
        </row>
        <row r="137">
          <cell r="A137" t="str">
            <v>EQ204N</v>
          </cell>
          <cell r="B137">
            <v>137</v>
          </cell>
        </row>
        <row r="138">
          <cell r="A138" t="str">
            <v>EG301N</v>
          </cell>
          <cell r="B138">
            <v>138</v>
          </cell>
        </row>
        <row r="139">
          <cell r="A139" t="str">
            <v>MC208N</v>
          </cell>
          <cell r="B139">
            <v>139</v>
          </cell>
        </row>
        <row r="140">
          <cell r="A140" t="str">
            <v>JE301N</v>
          </cell>
          <cell r="B140">
            <v>140</v>
          </cell>
        </row>
        <row r="141">
          <cell r="A141" t="str">
            <v>JP302N</v>
          </cell>
          <cell r="B141">
            <v>141</v>
          </cell>
        </row>
        <row r="142">
          <cell r="A142" t="str">
            <v>JM3018HA</v>
          </cell>
          <cell r="B142">
            <v>142</v>
          </cell>
        </row>
        <row r="143">
          <cell r="A143" t="str">
            <v>EG300N</v>
          </cell>
          <cell r="B143">
            <v>143</v>
          </cell>
        </row>
        <row r="144">
          <cell r="A144" t="str">
            <v>YD213N</v>
          </cell>
          <cell r="B144">
            <v>144</v>
          </cell>
        </row>
        <row r="145">
          <cell r="A145" t="str">
            <v>PE360N</v>
          </cell>
          <cell r="B145">
            <v>145</v>
          </cell>
        </row>
        <row r="146">
          <cell r="A146" t="str">
            <v>MW216N</v>
          </cell>
          <cell r="B146">
            <v>146</v>
          </cell>
        </row>
        <row r="147">
          <cell r="A147" t="str">
            <v>EW203N</v>
          </cell>
          <cell r="B147">
            <v>147</v>
          </cell>
        </row>
        <row r="148">
          <cell r="A148" t="str">
            <v>EC475N</v>
          </cell>
          <cell r="B148">
            <v>148</v>
          </cell>
        </row>
        <row r="149">
          <cell r="A149" t="str">
            <v>JP122N</v>
          </cell>
          <cell r="B149">
            <v>149</v>
          </cell>
        </row>
        <row r="150">
          <cell r="A150" t="str">
            <v>MK073N</v>
          </cell>
          <cell r="B150">
            <v>150</v>
          </cell>
        </row>
        <row r="151">
          <cell r="A151" t="str">
            <v>ECA56N</v>
          </cell>
          <cell r="B151">
            <v>151</v>
          </cell>
        </row>
        <row r="152">
          <cell r="A152" t="str">
            <v>JCA85N</v>
          </cell>
          <cell r="B152">
            <v>152</v>
          </cell>
        </row>
        <row r="153">
          <cell r="A153" t="str">
            <v>JC127N</v>
          </cell>
          <cell r="B153">
            <v>153</v>
          </cell>
        </row>
        <row r="154">
          <cell r="A154" t="str">
            <v>AN100N</v>
          </cell>
          <cell r="B154">
            <v>154</v>
          </cell>
        </row>
        <row r="155">
          <cell r="A155" t="str">
            <v>JC150N</v>
          </cell>
          <cell r="B155">
            <v>155</v>
          </cell>
        </row>
        <row r="156">
          <cell r="A156" t="str">
            <v>ED275N</v>
          </cell>
          <cell r="B156">
            <v>156</v>
          </cell>
        </row>
        <row r="157">
          <cell r="A157" t="str">
            <v>JW304N</v>
          </cell>
          <cell r="B157">
            <v>157</v>
          </cell>
        </row>
        <row r="158">
          <cell r="A158" t="str">
            <v>XLA02N</v>
          </cell>
          <cell r="B158">
            <v>158</v>
          </cell>
        </row>
        <row r="159">
          <cell r="A159" t="str">
            <v>JW100N</v>
          </cell>
          <cell r="B159">
            <v>159</v>
          </cell>
        </row>
        <row r="160">
          <cell r="A160" t="str">
            <v>YG103N</v>
          </cell>
          <cell r="B160">
            <v>160</v>
          </cell>
        </row>
        <row r="161">
          <cell r="A161" t="str">
            <v>MWB23N</v>
          </cell>
          <cell r="B161">
            <v>161</v>
          </cell>
        </row>
        <row r="162">
          <cell r="A162" t="str">
            <v>YP103N</v>
          </cell>
          <cell r="B162">
            <v>162</v>
          </cell>
        </row>
        <row r="163">
          <cell r="A163" t="str">
            <v>SP297N</v>
          </cell>
          <cell r="B163">
            <v>163</v>
          </cell>
        </row>
        <row r="164">
          <cell r="A164" t="str">
            <v>MA402N</v>
          </cell>
          <cell r="B164">
            <v>164</v>
          </cell>
        </row>
        <row r="165">
          <cell r="A165" t="str">
            <v>PM352N</v>
          </cell>
          <cell r="B165">
            <v>165</v>
          </cell>
        </row>
        <row r="166">
          <cell r="A166" t="str">
            <v>EW285N</v>
          </cell>
          <cell r="B166">
            <v>166</v>
          </cell>
        </row>
        <row r="167">
          <cell r="A167" t="str">
            <v>EP050N</v>
          </cell>
          <cell r="B167">
            <v>167</v>
          </cell>
        </row>
        <row r="168">
          <cell r="A168" t="str">
            <v>EL140N</v>
          </cell>
          <cell r="B168">
            <v>168</v>
          </cell>
        </row>
        <row r="169">
          <cell r="A169" t="str">
            <v>ALZ66N</v>
          </cell>
          <cell r="B169">
            <v>169</v>
          </cell>
        </row>
        <row r="170">
          <cell r="A170" t="str">
            <v>MPD14N</v>
          </cell>
          <cell r="B170">
            <v>170</v>
          </cell>
        </row>
        <row r="171">
          <cell r="A171" t="str">
            <v>SW242N</v>
          </cell>
          <cell r="B171">
            <v>171</v>
          </cell>
        </row>
        <row r="172">
          <cell r="A172" t="str">
            <v>JE111N</v>
          </cell>
          <cell r="B172">
            <v>172</v>
          </cell>
        </row>
        <row r="173">
          <cell r="A173" t="str">
            <v>SA020N</v>
          </cell>
          <cell r="B173">
            <v>173</v>
          </cell>
        </row>
        <row r="174">
          <cell r="A174" t="str">
            <v>JP401N</v>
          </cell>
          <cell r="B174">
            <v>174</v>
          </cell>
        </row>
        <row r="175">
          <cell r="A175" t="str">
            <v>SN333N</v>
          </cell>
          <cell r="B175">
            <v>175</v>
          </cell>
        </row>
        <row r="176">
          <cell r="A176" t="str">
            <v>SK158W</v>
          </cell>
          <cell r="B176">
            <v>176</v>
          </cell>
        </row>
        <row r="177">
          <cell r="A177" t="str">
            <v>JD003N</v>
          </cell>
          <cell r="B177">
            <v>177</v>
          </cell>
        </row>
        <row r="178">
          <cell r="A178" t="str">
            <v>YP242N</v>
          </cell>
          <cell r="B178">
            <v>178</v>
          </cell>
        </row>
        <row r="179">
          <cell r="A179" t="str">
            <v>EN304N</v>
          </cell>
          <cell r="B179">
            <v>179</v>
          </cell>
        </row>
        <row r="180">
          <cell r="A180" t="str">
            <v>QN302N</v>
          </cell>
          <cell r="B180">
            <v>180</v>
          </cell>
        </row>
        <row r="181">
          <cell r="A181" t="str">
            <v>EP160N</v>
          </cell>
          <cell r="B181">
            <v>181</v>
          </cell>
        </row>
        <row r="182">
          <cell r="A182" t="str">
            <v>JP193N</v>
          </cell>
          <cell r="B182">
            <v>182</v>
          </cell>
        </row>
        <row r="183">
          <cell r="A183" t="str">
            <v>SP105N</v>
          </cell>
          <cell r="B183">
            <v>183</v>
          </cell>
        </row>
        <row r="184">
          <cell r="A184" t="str">
            <v>SP005N</v>
          </cell>
          <cell r="B184">
            <v>184</v>
          </cell>
        </row>
        <row r="185">
          <cell r="A185" t="str">
            <v>JW200N</v>
          </cell>
          <cell r="B185">
            <v>185</v>
          </cell>
        </row>
        <row r="186">
          <cell r="A186" t="str">
            <v>SW326N</v>
          </cell>
          <cell r="B186">
            <v>186</v>
          </cell>
        </row>
        <row r="187">
          <cell r="A187" t="str">
            <v>ED052N</v>
          </cell>
          <cell r="B187">
            <v>187</v>
          </cell>
        </row>
        <row r="188">
          <cell r="A188" t="str">
            <v>JF202N</v>
          </cell>
          <cell r="B188">
            <v>188</v>
          </cell>
        </row>
        <row r="189">
          <cell r="A189" t="str">
            <v>JN3A57N</v>
          </cell>
          <cell r="B189">
            <v>189</v>
          </cell>
        </row>
        <row r="190">
          <cell r="A190" t="str">
            <v>SP105N</v>
          </cell>
          <cell r="B190">
            <v>190</v>
          </cell>
        </row>
        <row r="191">
          <cell r="A191" t="str">
            <v>EW010N</v>
          </cell>
          <cell r="B191">
            <v>191</v>
          </cell>
        </row>
        <row r="192">
          <cell r="A192" t="str">
            <v>EF300N</v>
          </cell>
          <cell r="B192">
            <v>192</v>
          </cell>
        </row>
        <row r="193">
          <cell r="A193" t="str">
            <v>EPA34N</v>
          </cell>
          <cell r="B193">
            <v>193</v>
          </cell>
        </row>
        <row r="194">
          <cell r="A194" t="str">
            <v>SP306N</v>
          </cell>
          <cell r="B194">
            <v>194</v>
          </cell>
        </row>
        <row r="195">
          <cell r="A195" t="str">
            <v>JP003N</v>
          </cell>
          <cell r="B195">
            <v>195</v>
          </cell>
        </row>
        <row r="196">
          <cell r="A196" t="str">
            <v>YCA87N</v>
          </cell>
          <cell r="B196">
            <v>196</v>
          </cell>
        </row>
        <row r="197">
          <cell r="A197" t="str">
            <v>PA300N</v>
          </cell>
          <cell r="B197">
            <v>197</v>
          </cell>
        </row>
        <row r="198">
          <cell r="A198" t="str">
            <v>YW26DN</v>
          </cell>
          <cell r="B198">
            <v>198</v>
          </cell>
        </row>
        <row r="199">
          <cell r="A199" t="str">
            <v>MP350N</v>
          </cell>
          <cell r="B199">
            <v>199</v>
          </cell>
        </row>
        <row r="200">
          <cell r="A200" t="str">
            <v>YM308N</v>
          </cell>
          <cell r="B200">
            <v>200</v>
          </cell>
        </row>
        <row r="201">
          <cell r="A201" t="str">
            <v>EGD955N</v>
          </cell>
          <cell r="B201">
            <v>201</v>
          </cell>
        </row>
        <row r="202">
          <cell r="A202" t="str">
            <v>YP3011N</v>
          </cell>
          <cell r="B202">
            <v>202</v>
          </cell>
        </row>
        <row r="203">
          <cell r="A203" t="str">
            <v>JM107N</v>
          </cell>
          <cell r="B203">
            <v>203</v>
          </cell>
        </row>
        <row r="204">
          <cell r="A204" t="str">
            <v>SPD09N</v>
          </cell>
          <cell r="B204">
            <v>204</v>
          </cell>
        </row>
        <row r="205">
          <cell r="A205" t="str">
            <v>MF001N</v>
          </cell>
          <cell r="B205">
            <v>205</v>
          </cell>
        </row>
        <row r="206">
          <cell r="A206" t="str">
            <v>SP287N</v>
          </cell>
          <cell r="B206">
            <v>206</v>
          </cell>
        </row>
        <row r="207">
          <cell r="A207" t="str">
            <v>AN102N</v>
          </cell>
          <cell r="B207">
            <v>207</v>
          </cell>
        </row>
        <row r="208">
          <cell r="A208" t="str">
            <v>SP132N</v>
          </cell>
          <cell r="B208">
            <v>208</v>
          </cell>
        </row>
        <row r="209">
          <cell r="A209" t="str">
            <v>AL100N</v>
          </cell>
          <cell r="B209">
            <v>209</v>
          </cell>
        </row>
        <row r="210">
          <cell r="A210" t="str">
            <v>EP443N</v>
          </cell>
          <cell r="B210">
            <v>210</v>
          </cell>
        </row>
        <row r="211">
          <cell r="A211" t="str">
            <v>SQ002N</v>
          </cell>
          <cell r="B211">
            <v>211</v>
          </cell>
        </row>
        <row r="212">
          <cell r="A212" t="str">
            <v>FB096N</v>
          </cell>
          <cell r="B212">
            <v>212</v>
          </cell>
        </row>
        <row r="213">
          <cell r="A213" t="str">
            <v>EC102N</v>
          </cell>
          <cell r="B213">
            <v>213</v>
          </cell>
        </row>
        <row r="214">
          <cell r="A214" t="str">
            <v>EC151N</v>
          </cell>
          <cell r="B214">
            <v>214</v>
          </cell>
        </row>
        <row r="215">
          <cell r="A215" t="str">
            <v>SM202N</v>
          </cell>
          <cell r="B215">
            <v>215</v>
          </cell>
        </row>
        <row r="216">
          <cell r="A216" t="str">
            <v>SW267N</v>
          </cell>
          <cell r="B216">
            <v>216</v>
          </cell>
        </row>
        <row r="217">
          <cell r="A217" t="str">
            <v>EP150N</v>
          </cell>
          <cell r="B217">
            <v>217</v>
          </cell>
        </row>
        <row r="218">
          <cell r="A218" t="str">
            <v>EF430N</v>
          </cell>
          <cell r="B218">
            <v>218</v>
          </cell>
        </row>
        <row r="219">
          <cell r="A219" t="str">
            <v>EC334N</v>
          </cell>
          <cell r="B219">
            <v>219</v>
          </cell>
        </row>
        <row r="220">
          <cell r="A220" t="str">
            <v>SQ003N</v>
          </cell>
          <cell r="B220">
            <v>220</v>
          </cell>
        </row>
        <row r="221">
          <cell r="A221" t="str">
            <v>YN208N</v>
          </cell>
          <cell r="B221">
            <v>221</v>
          </cell>
        </row>
        <row r="222">
          <cell r="A222" t="str">
            <v>YM307N</v>
          </cell>
          <cell r="B222">
            <v>222</v>
          </cell>
        </row>
        <row r="223">
          <cell r="A223" t="str">
            <v>EP214N</v>
          </cell>
          <cell r="B223">
            <v>223</v>
          </cell>
        </row>
        <row r="224">
          <cell r="A224" t="str">
            <v>YP242N</v>
          </cell>
          <cell r="B224">
            <v>224</v>
          </cell>
        </row>
        <row r="225">
          <cell r="A225" t="str">
            <v>SP17AN</v>
          </cell>
          <cell r="B225">
            <v>225</v>
          </cell>
        </row>
        <row r="226">
          <cell r="A226" t="str">
            <v>YP290N</v>
          </cell>
          <cell r="B226">
            <v>226</v>
          </cell>
        </row>
        <row r="227">
          <cell r="A227" t="str">
            <v>EN305N</v>
          </cell>
          <cell r="B227">
            <v>227</v>
          </cell>
        </row>
        <row r="228">
          <cell r="A228" t="str">
            <v>MC155N</v>
          </cell>
          <cell r="B228">
            <v>228</v>
          </cell>
        </row>
        <row r="229">
          <cell r="A229" t="str">
            <v>SP10AN</v>
          </cell>
          <cell r="B229">
            <v>229</v>
          </cell>
        </row>
        <row r="230">
          <cell r="A230" t="str">
            <v>EC20EN</v>
          </cell>
          <cell r="B230">
            <v>230</v>
          </cell>
        </row>
        <row r="231">
          <cell r="A231" t="str">
            <v>MPD72N</v>
          </cell>
          <cell r="B231">
            <v>231</v>
          </cell>
        </row>
        <row r="232">
          <cell r="A232" t="str">
            <v>SL209N</v>
          </cell>
          <cell r="B232">
            <v>232</v>
          </cell>
        </row>
        <row r="233">
          <cell r="A233" t="str">
            <v>SDA53N</v>
          </cell>
          <cell r="B233">
            <v>233</v>
          </cell>
        </row>
        <row r="234">
          <cell r="A234" t="str">
            <v>JD008N</v>
          </cell>
          <cell r="B234">
            <v>234</v>
          </cell>
        </row>
        <row r="235">
          <cell r="A235" t="str">
            <v>EC493N</v>
          </cell>
          <cell r="B235">
            <v>235</v>
          </cell>
        </row>
        <row r="236">
          <cell r="A236" t="str">
            <v>QA001N</v>
          </cell>
          <cell r="B236">
            <v>236</v>
          </cell>
        </row>
        <row r="237">
          <cell r="A237" t="str">
            <v>YP171N</v>
          </cell>
          <cell r="B237">
            <v>237</v>
          </cell>
        </row>
        <row r="238">
          <cell r="A238" t="str">
            <v>EC408N</v>
          </cell>
          <cell r="B238">
            <v>238</v>
          </cell>
        </row>
        <row r="239">
          <cell r="A239" t="str">
            <v>SD10AN</v>
          </cell>
          <cell r="B239">
            <v>239</v>
          </cell>
        </row>
        <row r="240">
          <cell r="A240" t="str">
            <v>MP200N</v>
          </cell>
          <cell r="B240">
            <v>240</v>
          </cell>
        </row>
        <row r="241">
          <cell r="A241" t="str">
            <v>SW283N</v>
          </cell>
          <cell r="B241">
            <v>241</v>
          </cell>
        </row>
        <row r="242">
          <cell r="A242" t="str">
            <v>EW102N</v>
          </cell>
          <cell r="B242">
            <v>242</v>
          </cell>
        </row>
        <row r="243">
          <cell r="A243" t="str">
            <v>JWA49N</v>
          </cell>
          <cell r="B243">
            <v>243</v>
          </cell>
        </row>
        <row r="244">
          <cell r="A244" t="str">
            <v>YM302N</v>
          </cell>
          <cell r="B244">
            <v>244</v>
          </cell>
        </row>
        <row r="245">
          <cell r="A245" t="str">
            <v>PM201N</v>
          </cell>
          <cell r="B245">
            <v>245</v>
          </cell>
        </row>
        <row r="246">
          <cell r="A246" t="str">
            <v>MN301N</v>
          </cell>
          <cell r="B246">
            <v>246</v>
          </cell>
        </row>
        <row r="247">
          <cell r="A247" t="str">
            <v>SM191N</v>
          </cell>
          <cell r="B247">
            <v>247</v>
          </cell>
        </row>
        <row r="248">
          <cell r="A248" t="str">
            <v>EC037N</v>
          </cell>
          <cell r="B248">
            <v>248</v>
          </cell>
        </row>
        <row r="249">
          <cell r="A249" t="str">
            <v>EZ201N</v>
          </cell>
          <cell r="B249">
            <v>249</v>
          </cell>
        </row>
        <row r="250">
          <cell r="A250" t="str">
            <v>JN104N</v>
          </cell>
          <cell r="B250">
            <v>250</v>
          </cell>
        </row>
        <row r="251">
          <cell r="A251" t="str">
            <v>JN244N</v>
          </cell>
          <cell r="B251">
            <v>251</v>
          </cell>
        </row>
        <row r="252">
          <cell r="A252" t="str">
            <v>SC010N</v>
          </cell>
          <cell r="B252">
            <v>252</v>
          </cell>
        </row>
        <row r="253">
          <cell r="A253" t="str">
            <v>SA003N</v>
          </cell>
          <cell r="B253">
            <v>253</v>
          </cell>
        </row>
        <row r="254">
          <cell r="A254" t="str">
            <v>YPD78N</v>
          </cell>
          <cell r="B254">
            <v>254</v>
          </cell>
        </row>
        <row r="255">
          <cell r="A255" t="str">
            <v>HCG18A</v>
          </cell>
          <cell r="B255">
            <v>255</v>
          </cell>
        </row>
        <row r="256">
          <cell r="A256" t="str">
            <v>YM113N</v>
          </cell>
          <cell r="B256">
            <v>256</v>
          </cell>
        </row>
        <row r="257">
          <cell r="A257" t="str">
            <v>EQ020N</v>
          </cell>
          <cell r="B257">
            <v>257</v>
          </cell>
        </row>
        <row r="258">
          <cell r="A258" t="str">
            <v>YC11AN</v>
          </cell>
          <cell r="B258">
            <v>258</v>
          </cell>
        </row>
        <row r="259">
          <cell r="A259" t="str">
            <v>PE152N</v>
          </cell>
          <cell r="B259">
            <v>259</v>
          </cell>
        </row>
        <row r="260">
          <cell r="A260" t="str">
            <v>KE020N</v>
          </cell>
          <cell r="B260">
            <v>260</v>
          </cell>
        </row>
        <row r="261">
          <cell r="A261" t="str">
            <v>AP101N</v>
          </cell>
          <cell r="B261">
            <v>261</v>
          </cell>
        </row>
        <row r="262">
          <cell r="A262" t="str">
            <v>EN225N</v>
          </cell>
          <cell r="B262">
            <v>262</v>
          </cell>
        </row>
        <row r="263">
          <cell r="A263" t="str">
            <v>EC494N</v>
          </cell>
          <cell r="B263">
            <v>263</v>
          </cell>
        </row>
        <row r="264">
          <cell r="A264" t="str">
            <v>YD300N</v>
          </cell>
          <cell r="B264">
            <v>264</v>
          </cell>
        </row>
        <row r="265">
          <cell r="A265" t="str">
            <v>JE320N</v>
          </cell>
          <cell r="B265">
            <v>265</v>
          </cell>
        </row>
        <row r="266">
          <cell r="A266" t="str">
            <v>SE202N</v>
          </cell>
          <cell r="B266">
            <v>266</v>
          </cell>
        </row>
        <row r="267">
          <cell r="A267" t="str">
            <v>JE233N</v>
          </cell>
          <cell r="B267">
            <v>267</v>
          </cell>
        </row>
        <row r="268">
          <cell r="A268" t="str">
            <v>PE352N</v>
          </cell>
          <cell r="B268">
            <v>268</v>
          </cell>
        </row>
        <row r="269">
          <cell r="A269" t="str">
            <v>EC348N</v>
          </cell>
          <cell r="B269">
            <v>269</v>
          </cell>
        </row>
        <row r="270">
          <cell r="A270" t="str">
            <v>ME100N</v>
          </cell>
          <cell r="B270">
            <v>270</v>
          </cell>
        </row>
        <row r="271">
          <cell r="A271" t="str">
            <v>LM100N</v>
          </cell>
          <cell r="B271">
            <v>271</v>
          </cell>
        </row>
        <row r="272">
          <cell r="A272" t="str">
            <v>JE310N</v>
          </cell>
          <cell r="B272">
            <v>272</v>
          </cell>
        </row>
        <row r="273">
          <cell r="A273" t="str">
            <v>PE301N</v>
          </cell>
          <cell r="B273">
            <v>273</v>
          </cell>
        </row>
        <row r="274">
          <cell r="A274" t="str">
            <v>PE150N</v>
          </cell>
          <cell r="B274">
            <v>274</v>
          </cell>
        </row>
        <row r="275">
          <cell r="A275" t="str">
            <v>SE208N</v>
          </cell>
          <cell r="B275">
            <v>275</v>
          </cell>
        </row>
        <row r="276">
          <cell r="A276" t="str">
            <v>EC304N</v>
          </cell>
          <cell r="B276">
            <v>276</v>
          </cell>
        </row>
        <row r="277">
          <cell r="A277" t="str">
            <v>SC303N</v>
          </cell>
          <cell r="B277">
            <v>277</v>
          </cell>
        </row>
        <row r="278">
          <cell r="A278" t="str">
            <v>JC151N</v>
          </cell>
          <cell r="B278">
            <v>278</v>
          </cell>
        </row>
        <row r="279">
          <cell r="A279" t="str">
            <v>EC221N</v>
          </cell>
          <cell r="B279">
            <v>279</v>
          </cell>
        </row>
        <row r="280">
          <cell r="A280" t="str">
            <v>EPA48N</v>
          </cell>
          <cell r="B280">
            <v>280</v>
          </cell>
        </row>
        <row r="281">
          <cell r="A281" t="str">
            <v>EC304N</v>
          </cell>
          <cell r="B281">
            <v>281</v>
          </cell>
        </row>
        <row r="282">
          <cell r="A282" t="str">
            <v>EC052N</v>
          </cell>
          <cell r="B282">
            <v>282</v>
          </cell>
        </row>
        <row r="283">
          <cell r="A283" t="str">
            <v>JGA08N</v>
          </cell>
          <cell r="B283">
            <v>283</v>
          </cell>
        </row>
        <row r="284">
          <cell r="A284" t="str">
            <v>SC016N</v>
          </cell>
          <cell r="B284">
            <v>284</v>
          </cell>
        </row>
        <row r="285">
          <cell r="A285" t="str">
            <v>ECA99N</v>
          </cell>
          <cell r="B285">
            <v>285</v>
          </cell>
        </row>
        <row r="286">
          <cell r="A286" t="str">
            <v>JP120N</v>
          </cell>
          <cell r="B286">
            <v>286</v>
          </cell>
        </row>
        <row r="287">
          <cell r="A287" t="str">
            <v>EPA53N</v>
          </cell>
          <cell r="B287">
            <v>287</v>
          </cell>
        </row>
        <row r="288">
          <cell r="A288" t="str">
            <v>EK405N</v>
          </cell>
          <cell r="B288">
            <v>288</v>
          </cell>
        </row>
        <row r="289">
          <cell r="A289" t="str">
            <v>EE405N</v>
          </cell>
          <cell r="B289">
            <v>289</v>
          </cell>
        </row>
        <row r="290">
          <cell r="A290" t="str">
            <v>EG405N</v>
          </cell>
          <cell r="B290">
            <v>290</v>
          </cell>
        </row>
        <row r="291">
          <cell r="A291" t="str">
            <v>SG002N</v>
          </cell>
          <cell r="B291">
            <v>291</v>
          </cell>
        </row>
        <row r="292">
          <cell r="A292" t="str">
            <v>JQ096N</v>
          </cell>
          <cell r="B292">
            <v>292</v>
          </cell>
        </row>
        <row r="293">
          <cell r="A293" t="str">
            <v>YP130N</v>
          </cell>
          <cell r="B293">
            <v>293</v>
          </cell>
        </row>
        <row r="294">
          <cell r="A294" t="str">
            <v>EQ499N</v>
          </cell>
          <cell r="B294">
            <v>294</v>
          </cell>
        </row>
        <row r="295">
          <cell r="A295" t="str">
            <v>MG002N</v>
          </cell>
          <cell r="B295">
            <v>295</v>
          </cell>
        </row>
        <row r="296">
          <cell r="A296" t="str">
            <v>JN243N</v>
          </cell>
          <cell r="B296">
            <v>296</v>
          </cell>
        </row>
        <row r="297">
          <cell r="A297" t="str">
            <v>YM104N</v>
          </cell>
          <cell r="B297">
            <v>297</v>
          </cell>
        </row>
        <row r="298">
          <cell r="A298" t="str">
            <v>EC347N</v>
          </cell>
          <cell r="B298">
            <v>298</v>
          </cell>
        </row>
        <row r="299">
          <cell r="A299" t="str">
            <v>SP126N</v>
          </cell>
          <cell r="B299">
            <v>299</v>
          </cell>
        </row>
        <row r="300">
          <cell r="A300" t="str">
            <v>KQ002N</v>
          </cell>
          <cell r="B300">
            <v>300</v>
          </cell>
        </row>
        <row r="301">
          <cell r="A301" t="str">
            <v>JW093N</v>
          </cell>
          <cell r="B301">
            <v>301</v>
          </cell>
        </row>
        <row r="302">
          <cell r="A302" t="str">
            <v>JP307N</v>
          </cell>
          <cell r="B302">
            <v>302</v>
          </cell>
        </row>
        <row r="303">
          <cell r="A303" t="str">
            <v>SG105N</v>
          </cell>
          <cell r="B303">
            <v>303</v>
          </cell>
        </row>
        <row r="304">
          <cell r="A304" t="str">
            <v>JK006N</v>
          </cell>
          <cell r="B304">
            <v>304</v>
          </cell>
        </row>
        <row r="305">
          <cell r="A305" t="str">
            <v>JC400N</v>
          </cell>
          <cell r="B305">
            <v>305</v>
          </cell>
        </row>
        <row r="306">
          <cell r="A306" t="str">
            <v>JP382N</v>
          </cell>
          <cell r="B306">
            <v>306</v>
          </cell>
        </row>
        <row r="307">
          <cell r="A307" t="str">
            <v>JK250N</v>
          </cell>
          <cell r="B307">
            <v>307</v>
          </cell>
        </row>
        <row r="308">
          <cell r="A308" t="str">
            <v>JM123N</v>
          </cell>
          <cell r="B308">
            <v>308</v>
          </cell>
        </row>
        <row r="309">
          <cell r="A309" t="str">
            <v>QP103N</v>
          </cell>
          <cell r="B309">
            <v>309</v>
          </cell>
        </row>
        <row r="310">
          <cell r="A310" t="str">
            <v>EP414N</v>
          </cell>
          <cell r="B310">
            <v>310</v>
          </cell>
        </row>
        <row r="311">
          <cell r="A311" t="str">
            <v>SP143N</v>
          </cell>
          <cell r="B311">
            <v>311</v>
          </cell>
        </row>
        <row r="312">
          <cell r="A312" t="str">
            <v>JM185N</v>
          </cell>
          <cell r="B312">
            <v>312</v>
          </cell>
        </row>
        <row r="313">
          <cell r="A313" t="str">
            <v>SF101N</v>
          </cell>
          <cell r="B313">
            <v>313</v>
          </cell>
        </row>
        <row r="314">
          <cell r="A314" t="str">
            <v>SWC39N</v>
          </cell>
          <cell r="B314">
            <v>314</v>
          </cell>
        </row>
        <row r="315">
          <cell r="A315" t="str">
            <v>YP127N</v>
          </cell>
          <cell r="B315">
            <v>315</v>
          </cell>
        </row>
        <row r="316">
          <cell r="A316" t="str">
            <v>SW28DN</v>
          </cell>
          <cell r="B316">
            <v>316</v>
          </cell>
        </row>
        <row r="317">
          <cell r="A317" t="str">
            <v>SW330N</v>
          </cell>
          <cell r="B317">
            <v>317</v>
          </cell>
        </row>
        <row r="318">
          <cell r="A318" t="str">
            <v>MM194N</v>
          </cell>
          <cell r="B318">
            <v>318</v>
          </cell>
        </row>
        <row r="319">
          <cell r="A319" t="str">
            <v>MM154N</v>
          </cell>
          <cell r="B319">
            <v>319</v>
          </cell>
        </row>
        <row r="320">
          <cell r="A320" t="str">
            <v>JC491N</v>
          </cell>
          <cell r="B320">
            <v>320</v>
          </cell>
        </row>
        <row r="321">
          <cell r="A321" t="str">
            <v>EL277N</v>
          </cell>
          <cell r="B321">
            <v>321</v>
          </cell>
        </row>
        <row r="322">
          <cell r="A322" t="str">
            <v>YW26DN</v>
          </cell>
          <cell r="B322">
            <v>322</v>
          </cell>
        </row>
        <row r="323">
          <cell r="A323" t="str">
            <v>YM130N</v>
          </cell>
          <cell r="B323">
            <v>323</v>
          </cell>
        </row>
        <row r="324">
          <cell r="A324" t="str">
            <v>SP103N</v>
          </cell>
          <cell r="B324">
            <v>324</v>
          </cell>
        </row>
        <row r="325">
          <cell r="A325" t="str">
            <v>YP100N</v>
          </cell>
          <cell r="B325">
            <v>325</v>
          </cell>
        </row>
        <row r="326">
          <cell r="A326" t="str">
            <v>SW113N</v>
          </cell>
          <cell r="B326">
            <v>326</v>
          </cell>
        </row>
        <row r="327">
          <cell r="A327" t="str">
            <v>SP100N</v>
          </cell>
          <cell r="B327">
            <v>327</v>
          </cell>
        </row>
        <row r="328">
          <cell r="A328" t="str">
            <v>SP11AN</v>
          </cell>
          <cell r="B328">
            <v>328</v>
          </cell>
        </row>
        <row r="329">
          <cell r="A329" t="str">
            <v>SP125N</v>
          </cell>
          <cell r="B329">
            <v>329</v>
          </cell>
        </row>
        <row r="330">
          <cell r="A330" t="str">
            <v>YN211N</v>
          </cell>
          <cell r="B330">
            <v>330</v>
          </cell>
        </row>
        <row r="331">
          <cell r="A331" t="str">
            <v>LW300N</v>
          </cell>
          <cell r="B331">
            <v>331</v>
          </cell>
        </row>
        <row r="332">
          <cell r="A332" t="str">
            <v>JN240N</v>
          </cell>
          <cell r="B332">
            <v>332</v>
          </cell>
        </row>
        <row r="333">
          <cell r="A333" t="str">
            <v>EC315N</v>
          </cell>
          <cell r="B333">
            <v>333</v>
          </cell>
        </row>
        <row r="334">
          <cell r="A334" t="str">
            <v>SP316N</v>
          </cell>
          <cell r="B334">
            <v>334</v>
          </cell>
        </row>
        <row r="335">
          <cell r="A335" t="str">
            <v>EC365N</v>
          </cell>
          <cell r="B335">
            <v>335</v>
          </cell>
        </row>
        <row r="336">
          <cell r="A336" t="str">
            <v>SP300N</v>
          </cell>
          <cell r="B336">
            <v>336</v>
          </cell>
        </row>
        <row r="337">
          <cell r="A337" t="str">
            <v>SD11AN</v>
          </cell>
          <cell r="B337">
            <v>337</v>
          </cell>
        </row>
        <row r="338">
          <cell r="A338" t="str">
            <v>YP308N</v>
          </cell>
          <cell r="B338">
            <v>338</v>
          </cell>
        </row>
        <row r="339">
          <cell r="A339" t="str">
            <v>SP336N</v>
          </cell>
          <cell r="B339">
            <v>339</v>
          </cell>
        </row>
        <row r="340">
          <cell r="A340" t="str">
            <v>SQ137N</v>
          </cell>
          <cell r="B340">
            <v>340</v>
          </cell>
        </row>
        <row r="341">
          <cell r="A341" t="str">
            <v>SA100N</v>
          </cell>
          <cell r="B341">
            <v>341</v>
          </cell>
        </row>
        <row r="342">
          <cell r="A342" t="str">
            <v>MPC49N</v>
          </cell>
          <cell r="B342">
            <v>342</v>
          </cell>
        </row>
        <row r="343">
          <cell r="A343" t="str">
            <v>EDA53N</v>
          </cell>
          <cell r="B343">
            <v>343</v>
          </cell>
        </row>
        <row r="344">
          <cell r="A344" t="str">
            <v>SP001N</v>
          </cell>
          <cell r="B344">
            <v>344</v>
          </cell>
        </row>
        <row r="345">
          <cell r="A345" t="str">
            <v>SP103N</v>
          </cell>
          <cell r="B345">
            <v>345</v>
          </cell>
        </row>
        <row r="346">
          <cell r="A346" t="str">
            <v>YW314N</v>
          </cell>
          <cell r="B346">
            <v>346</v>
          </cell>
        </row>
        <row r="347">
          <cell r="A347" t="str">
            <v>YP310N</v>
          </cell>
          <cell r="B347">
            <v>347</v>
          </cell>
        </row>
        <row r="348">
          <cell r="A348" t="str">
            <v>EC366N</v>
          </cell>
          <cell r="B348">
            <v>348</v>
          </cell>
        </row>
        <row r="349">
          <cell r="A349" t="str">
            <v>EN470N</v>
          </cell>
          <cell r="B349">
            <v>349</v>
          </cell>
        </row>
        <row r="350">
          <cell r="A350" t="str">
            <v>EP335N</v>
          </cell>
          <cell r="B350">
            <v>350</v>
          </cell>
        </row>
        <row r="351">
          <cell r="A351" t="str">
            <v>SQ190N</v>
          </cell>
          <cell r="B351">
            <v>351</v>
          </cell>
        </row>
        <row r="352">
          <cell r="A352" t="str">
            <v>EQ101N</v>
          </cell>
          <cell r="B352">
            <v>352</v>
          </cell>
        </row>
        <row r="353">
          <cell r="A353" t="str">
            <v>SP112N</v>
          </cell>
          <cell r="B353">
            <v>353</v>
          </cell>
        </row>
        <row r="354">
          <cell r="A354" t="str">
            <v>JCB02N</v>
          </cell>
          <cell r="B354">
            <v>354</v>
          </cell>
        </row>
        <row r="355">
          <cell r="A355" t="str">
            <v>ML135N</v>
          </cell>
          <cell r="B355">
            <v>355</v>
          </cell>
        </row>
        <row r="356">
          <cell r="A356" t="str">
            <v>ECA52N</v>
          </cell>
          <cell r="B356">
            <v>356</v>
          </cell>
        </row>
        <row r="357">
          <cell r="A357" t="str">
            <v>JA109N</v>
          </cell>
          <cell r="B357">
            <v>357</v>
          </cell>
        </row>
        <row r="358">
          <cell r="A358" t="str">
            <v>SP255N</v>
          </cell>
          <cell r="B358">
            <v>358</v>
          </cell>
        </row>
        <row r="359">
          <cell r="A359" t="str">
            <v>SP303N</v>
          </cell>
          <cell r="B359">
            <v>359</v>
          </cell>
        </row>
        <row r="360">
          <cell r="A360" t="str">
            <v>SD228N</v>
          </cell>
          <cell r="B360">
            <v>360</v>
          </cell>
        </row>
        <row r="361">
          <cell r="A361" t="str">
            <v>YP114N</v>
          </cell>
          <cell r="B361">
            <v>361</v>
          </cell>
        </row>
        <row r="362">
          <cell r="A362" t="str">
            <v>EPB32N</v>
          </cell>
          <cell r="B362">
            <v>362</v>
          </cell>
        </row>
        <row r="363">
          <cell r="A363" t="str">
            <v>JL301N</v>
          </cell>
          <cell r="B363">
            <v>363</v>
          </cell>
        </row>
        <row r="364">
          <cell r="A364" t="str">
            <v>EP415N</v>
          </cell>
          <cell r="B364">
            <v>364</v>
          </cell>
        </row>
        <row r="365">
          <cell r="A365" t="str">
            <v>EL428N</v>
          </cell>
          <cell r="B365">
            <v>365</v>
          </cell>
        </row>
        <row r="366">
          <cell r="A366" t="str">
            <v>EL445N</v>
          </cell>
          <cell r="B366">
            <v>366</v>
          </cell>
        </row>
        <row r="367">
          <cell r="A367" t="str">
            <v>ED256N</v>
          </cell>
          <cell r="B367">
            <v>367</v>
          </cell>
        </row>
        <row r="368">
          <cell r="A368" t="str">
            <v>SP108N</v>
          </cell>
          <cell r="B368">
            <v>368</v>
          </cell>
        </row>
        <row r="369">
          <cell r="A369" t="str">
            <v>YD217N</v>
          </cell>
          <cell r="B369">
            <v>369</v>
          </cell>
        </row>
        <row r="370">
          <cell r="A370" t="str">
            <v>PE215N</v>
          </cell>
          <cell r="B370">
            <v>370</v>
          </cell>
        </row>
        <row r="371">
          <cell r="A371" t="str">
            <v>EL413N</v>
          </cell>
          <cell r="B371">
            <v>371</v>
          </cell>
        </row>
        <row r="372">
          <cell r="A372" t="str">
            <v>YD10AN</v>
          </cell>
          <cell r="B372">
            <v>372</v>
          </cell>
        </row>
        <row r="373">
          <cell r="A373" t="str">
            <v>SP101N</v>
          </cell>
          <cell r="B373">
            <v>373</v>
          </cell>
        </row>
        <row r="374">
          <cell r="A374" t="str">
            <v>EPC68N</v>
          </cell>
          <cell r="B374">
            <v>374</v>
          </cell>
        </row>
        <row r="375">
          <cell r="A375" t="str">
            <v>EC29DN</v>
          </cell>
          <cell r="B375">
            <v>375</v>
          </cell>
        </row>
        <row r="376">
          <cell r="A376" t="str">
            <v>SP203N</v>
          </cell>
          <cell r="B376">
            <v>376</v>
          </cell>
        </row>
        <row r="377">
          <cell r="A377" t="str">
            <v>EL104N</v>
          </cell>
          <cell r="B377">
            <v>377</v>
          </cell>
        </row>
        <row r="378">
          <cell r="A378" t="str">
            <v>JP338N</v>
          </cell>
          <cell r="B378">
            <v>378</v>
          </cell>
        </row>
        <row r="379">
          <cell r="A379" t="str">
            <v>EW240N</v>
          </cell>
          <cell r="B379">
            <v>379</v>
          </cell>
        </row>
        <row r="380">
          <cell r="A380" t="str">
            <v>EP449N</v>
          </cell>
          <cell r="B380">
            <v>380</v>
          </cell>
        </row>
        <row r="381">
          <cell r="A381" t="str">
            <v>EP216N</v>
          </cell>
          <cell r="B381">
            <v>381</v>
          </cell>
        </row>
        <row r="382">
          <cell r="A382" t="str">
            <v>EQ135N</v>
          </cell>
          <cell r="B382">
            <v>382</v>
          </cell>
        </row>
        <row r="383">
          <cell r="A383" t="str">
            <v>MP164N</v>
          </cell>
          <cell r="B383">
            <v>383</v>
          </cell>
        </row>
        <row r="384">
          <cell r="A384" t="str">
            <v>SM13AN</v>
          </cell>
          <cell r="B384">
            <v>384</v>
          </cell>
        </row>
        <row r="385">
          <cell r="A385" t="str">
            <v>SP265N</v>
          </cell>
          <cell r="B385">
            <v>385</v>
          </cell>
        </row>
        <row r="386">
          <cell r="A386" t="str">
            <v>SMA07N</v>
          </cell>
          <cell r="B386">
            <v>386</v>
          </cell>
        </row>
        <row r="387">
          <cell r="A387" t="str">
            <v>JE151N</v>
          </cell>
          <cell r="B387">
            <v>387</v>
          </cell>
        </row>
        <row r="388">
          <cell r="A388" t="str">
            <v>YP218N</v>
          </cell>
          <cell r="B388">
            <v>388</v>
          </cell>
        </row>
        <row r="389">
          <cell r="A389" t="str">
            <v>YP227N</v>
          </cell>
          <cell r="B389">
            <v>389</v>
          </cell>
        </row>
        <row r="390">
          <cell r="A390" t="str">
            <v>MPE13N</v>
          </cell>
          <cell r="B390">
            <v>390</v>
          </cell>
        </row>
        <row r="391">
          <cell r="A391" t="str">
            <v>PM200N</v>
          </cell>
          <cell r="B391">
            <v>391</v>
          </cell>
        </row>
        <row r="392">
          <cell r="A392" t="str">
            <v>PM309N</v>
          </cell>
          <cell r="B392">
            <v>392</v>
          </cell>
        </row>
        <row r="393">
          <cell r="A393" t="str">
            <v>EG220N</v>
          </cell>
          <cell r="B393">
            <v>393</v>
          </cell>
        </row>
        <row r="394">
          <cell r="A394" t="str">
            <v>EG45AN</v>
          </cell>
          <cell r="B394">
            <v>394</v>
          </cell>
        </row>
        <row r="395">
          <cell r="A395" t="str">
            <v>SL206N</v>
          </cell>
          <cell r="B395">
            <v>395</v>
          </cell>
        </row>
        <row r="396">
          <cell r="A396" t="str">
            <v>JPA61N</v>
          </cell>
          <cell r="B396">
            <v>396</v>
          </cell>
        </row>
        <row r="397">
          <cell r="A397" t="str">
            <v>JF403N</v>
          </cell>
          <cell r="B397">
            <v>397</v>
          </cell>
        </row>
        <row r="398">
          <cell r="A398" t="str">
            <v>JI463N</v>
          </cell>
          <cell r="B398">
            <v>398</v>
          </cell>
        </row>
        <row r="399">
          <cell r="A399" t="str">
            <v>SEG303N</v>
          </cell>
          <cell r="B399">
            <v>399</v>
          </cell>
        </row>
        <row r="400">
          <cell r="A400" t="str">
            <v>YP145N</v>
          </cell>
          <cell r="B400">
            <v>400</v>
          </cell>
        </row>
        <row r="401">
          <cell r="A401" t="str">
            <v>JP01CN</v>
          </cell>
          <cell r="B401">
            <v>401</v>
          </cell>
        </row>
        <row r="402">
          <cell r="A402" t="str">
            <v>SG003N</v>
          </cell>
          <cell r="B402">
            <v>402</v>
          </cell>
        </row>
        <row r="403">
          <cell r="A403" t="str">
            <v>JG008N</v>
          </cell>
          <cell r="B403">
            <v>403</v>
          </cell>
        </row>
        <row r="404">
          <cell r="A404" t="str">
            <v>YP143N</v>
          </cell>
          <cell r="B404">
            <v>404</v>
          </cell>
        </row>
        <row r="405">
          <cell r="A405" t="str">
            <v>YP137N</v>
          </cell>
          <cell r="B405">
            <v>405</v>
          </cell>
        </row>
        <row r="406">
          <cell r="A406" t="str">
            <v>SG106N</v>
          </cell>
          <cell r="B406">
            <v>406</v>
          </cell>
        </row>
        <row r="407">
          <cell r="A407" t="str">
            <v>SP14BN</v>
          </cell>
          <cell r="B407">
            <v>407</v>
          </cell>
        </row>
        <row r="408">
          <cell r="A408" t="str">
            <v>YN301N</v>
          </cell>
          <cell r="B408">
            <v>408</v>
          </cell>
        </row>
        <row r="409">
          <cell r="A409" t="str">
            <v>SM120N</v>
          </cell>
          <cell r="B409">
            <v>409</v>
          </cell>
        </row>
        <row r="410">
          <cell r="A410" t="str">
            <v>EG140N</v>
          </cell>
          <cell r="B410">
            <v>410</v>
          </cell>
        </row>
        <row r="411">
          <cell r="A411" t="str">
            <v>MM200N</v>
          </cell>
          <cell r="B411">
            <v>411</v>
          </cell>
        </row>
        <row r="412">
          <cell r="A412" t="str">
            <v>YC087N</v>
          </cell>
          <cell r="B412">
            <v>412</v>
          </cell>
        </row>
        <row r="413">
          <cell r="A413" t="str">
            <v>JP008N</v>
          </cell>
          <cell r="B413">
            <v>413</v>
          </cell>
        </row>
        <row r="414">
          <cell r="A414" t="str">
            <v>EL433N</v>
          </cell>
          <cell r="B414">
            <v>414</v>
          </cell>
        </row>
        <row r="415">
          <cell r="A415" t="str">
            <v>SM12AN</v>
          </cell>
          <cell r="B415">
            <v>415</v>
          </cell>
        </row>
        <row r="416">
          <cell r="A416" t="str">
            <v>PE207N</v>
          </cell>
          <cell r="B416">
            <v>416</v>
          </cell>
        </row>
        <row r="417">
          <cell r="A417" t="str">
            <v>PE356N</v>
          </cell>
          <cell r="B417">
            <v>417</v>
          </cell>
        </row>
        <row r="418">
          <cell r="A418" t="str">
            <v>SN134N</v>
          </cell>
          <cell r="B418">
            <v>418</v>
          </cell>
        </row>
        <row r="419">
          <cell r="A419" t="str">
            <v>SP13AN</v>
          </cell>
          <cell r="B419">
            <v>419</v>
          </cell>
        </row>
        <row r="420">
          <cell r="A420" t="str">
            <v>YP248N</v>
          </cell>
          <cell r="B420">
            <v>420</v>
          </cell>
        </row>
        <row r="421">
          <cell r="A421" t="str">
            <v>SP214N</v>
          </cell>
          <cell r="B421">
            <v>421</v>
          </cell>
        </row>
        <row r="422">
          <cell r="A422" t="str">
            <v>SP214N</v>
          </cell>
          <cell r="B422">
            <v>422</v>
          </cell>
        </row>
        <row r="423">
          <cell r="A423" t="str">
            <v>PN201N</v>
          </cell>
          <cell r="B423">
            <v>423</v>
          </cell>
        </row>
        <row r="424">
          <cell r="A424" t="str">
            <v>MQ20CN</v>
          </cell>
          <cell r="B424">
            <v>424</v>
          </cell>
        </row>
        <row r="425">
          <cell r="A425" t="str">
            <v>SM229N</v>
          </cell>
          <cell r="B425">
            <v>425</v>
          </cell>
        </row>
        <row r="426">
          <cell r="A426" t="str">
            <v>SN16AN</v>
          </cell>
          <cell r="B426">
            <v>426</v>
          </cell>
        </row>
        <row r="427">
          <cell r="A427" t="str">
            <v>EP433N</v>
          </cell>
          <cell r="B427">
            <v>427</v>
          </cell>
        </row>
        <row r="428">
          <cell r="A428" t="str">
            <v>SP204N</v>
          </cell>
          <cell r="B428">
            <v>428</v>
          </cell>
        </row>
        <row r="429">
          <cell r="A429" t="str">
            <v>EP200N</v>
          </cell>
          <cell r="B429">
            <v>429</v>
          </cell>
        </row>
        <row r="430">
          <cell r="A430" t="str">
            <v>ELB35N</v>
          </cell>
          <cell r="B430">
            <v>430</v>
          </cell>
        </row>
        <row r="431">
          <cell r="A431" t="str">
            <v>EQ350N</v>
          </cell>
          <cell r="B431">
            <v>431</v>
          </cell>
        </row>
        <row r="432">
          <cell r="A432" t="str">
            <v>SP246N</v>
          </cell>
          <cell r="B432">
            <v>432</v>
          </cell>
        </row>
        <row r="433">
          <cell r="A433" t="str">
            <v>APA56N</v>
          </cell>
          <cell r="B433">
            <v>433</v>
          </cell>
        </row>
        <row r="434">
          <cell r="A434" t="str">
            <v>PM105N</v>
          </cell>
          <cell r="B434">
            <v>434</v>
          </cell>
        </row>
        <row r="435">
          <cell r="A435" t="str">
            <v>JB072N</v>
          </cell>
          <cell r="B435">
            <v>435</v>
          </cell>
        </row>
        <row r="436">
          <cell r="A436" t="str">
            <v>NG400N</v>
          </cell>
          <cell r="B436">
            <v>436</v>
          </cell>
        </row>
        <row r="437">
          <cell r="A437" t="str">
            <v>EN327N</v>
          </cell>
          <cell r="B437">
            <v>437</v>
          </cell>
        </row>
        <row r="438">
          <cell r="A438" t="str">
            <v>SW200N</v>
          </cell>
          <cell r="B438">
            <v>438</v>
          </cell>
        </row>
        <row r="439">
          <cell r="A439" t="str">
            <v>EC214N</v>
          </cell>
          <cell r="B439">
            <v>439</v>
          </cell>
        </row>
        <row r="440">
          <cell r="A440" t="str">
            <v>JC450N</v>
          </cell>
          <cell r="B440">
            <v>440</v>
          </cell>
        </row>
        <row r="441">
          <cell r="A441" t="str">
            <v>QQ001N</v>
          </cell>
          <cell r="B441">
            <v>441</v>
          </cell>
        </row>
        <row r="442">
          <cell r="A442" t="str">
            <v>SP133N</v>
          </cell>
          <cell r="B442">
            <v>442</v>
          </cell>
        </row>
        <row r="443">
          <cell r="A443" t="str">
            <v>JP041N</v>
          </cell>
          <cell r="B443">
            <v>443</v>
          </cell>
        </row>
        <row r="444">
          <cell r="A444" t="str">
            <v>EPA02N</v>
          </cell>
          <cell r="B444">
            <v>444</v>
          </cell>
        </row>
        <row r="445">
          <cell r="A445" t="str">
            <v>SP311N</v>
          </cell>
          <cell r="B445">
            <v>445</v>
          </cell>
        </row>
        <row r="446">
          <cell r="A446" t="str">
            <v>EC446N</v>
          </cell>
          <cell r="B446">
            <v>446</v>
          </cell>
        </row>
        <row r="447">
          <cell r="A447" t="str">
            <v>JW325N</v>
          </cell>
          <cell r="B447">
            <v>447</v>
          </cell>
        </row>
        <row r="448">
          <cell r="A448" t="str">
            <v>PP400N</v>
          </cell>
          <cell r="B448">
            <v>448</v>
          </cell>
        </row>
        <row r="449">
          <cell r="A449" t="str">
            <v>EN333N</v>
          </cell>
          <cell r="B449">
            <v>449</v>
          </cell>
        </row>
        <row r="450">
          <cell r="A450" t="str">
            <v>SP208N</v>
          </cell>
          <cell r="B450">
            <v>450</v>
          </cell>
        </row>
        <row r="451">
          <cell r="A451" t="str">
            <v>EQ230N</v>
          </cell>
          <cell r="B451">
            <v>451</v>
          </cell>
        </row>
        <row r="452">
          <cell r="A452" t="str">
            <v>EA462N</v>
          </cell>
          <cell r="B452">
            <v>452</v>
          </cell>
        </row>
        <row r="453">
          <cell r="A453" t="str">
            <v>EC301N</v>
          </cell>
          <cell r="B453">
            <v>453</v>
          </cell>
        </row>
        <row r="454">
          <cell r="A454" t="str">
            <v>JGA08N</v>
          </cell>
          <cell r="B454">
            <v>454</v>
          </cell>
        </row>
        <row r="455">
          <cell r="A455" t="str">
            <v>EC336N</v>
          </cell>
          <cell r="B455">
            <v>455</v>
          </cell>
        </row>
        <row r="456">
          <cell r="A456" t="str">
            <v>SDA53N</v>
          </cell>
          <cell r="B456">
            <v>456</v>
          </cell>
        </row>
        <row r="457">
          <cell r="A457" t="str">
            <v>JP040N</v>
          </cell>
          <cell r="B457">
            <v>457</v>
          </cell>
        </row>
        <row r="458">
          <cell r="A458" t="str">
            <v>YG111N</v>
          </cell>
          <cell r="B458">
            <v>458</v>
          </cell>
        </row>
        <row r="459">
          <cell r="A459" t="str">
            <v>SW233N</v>
          </cell>
          <cell r="B459">
            <v>459</v>
          </cell>
        </row>
        <row r="460">
          <cell r="A460" t="str">
            <v>EK325N</v>
          </cell>
          <cell r="B460">
            <v>460</v>
          </cell>
        </row>
        <row r="461">
          <cell r="A461" t="str">
            <v>SP291N</v>
          </cell>
          <cell r="B461">
            <v>461</v>
          </cell>
        </row>
        <row r="462">
          <cell r="A462" t="str">
            <v>YW302N</v>
          </cell>
          <cell r="B462">
            <v>462</v>
          </cell>
        </row>
        <row r="463">
          <cell r="A463" t="str">
            <v>SW23AN</v>
          </cell>
          <cell r="B463">
            <v>463</v>
          </cell>
        </row>
        <row r="464">
          <cell r="A464" t="str">
            <v>EN325N</v>
          </cell>
          <cell r="B464">
            <v>464</v>
          </cell>
        </row>
        <row r="465">
          <cell r="A465" t="str">
            <v>EG203N</v>
          </cell>
          <cell r="B465">
            <v>465</v>
          </cell>
        </row>
        <row r="466">
          <cell r="A466" t="str">
            <v>SW23AN</v>
          </cell>
          <cell r="B466">
            <v>466</v>
          </cell>
        </row>
        <row r="467">
          <cell r="A467" t="str">
            <v>LN300N</v>
          </cell>
          <cell r="B467">
            <v>467</v>
          </cell>
        </row>
        <row r="468">
          <cell r="A468" t="str">
            <v>WP350N</v>
          </cell>
          <cell r="B468">
            <v>468</v>
          </cell>
        </row>
        <row r="469">
          <cell r="A469" t="str">
            <v>JL001N</v>
          </cell>
          <cell r="B469">
            <v>469</v>
          </cell>
        </row>
        <row r="470">
          <cell r="A470" t="str">
            <v>LM002N</v>
          </cell>
          <cell r="B470">
            <v>470</v>
          </cell>
        </row>
        <row r="471">
          <cell r="A471" t="str">
            <v>YW300N</v>
          </cell>
          <cell r="B471">
            <v>472</v>
          </cell>
        </row>
        <row r="472">
          <cell r="A472" t="str">
            <v>YW269N</v>
          </cell>
          <cell r="B472">
            <v>473</v>
          </cell>
        </row>
        <row r="473">
          <cell r="A473" t="str">
            <v>SW330N</v>
          </cell>
          <cell r="B473">
            <v>474</v>
          </cell>
        </row>
        <row r="474">
          <cell r="A474" t="str">
            <v>YW17AN</v>
          </cell>
          <cell r="B474">
            <v>475</v>
          </cell>
        </row>
        <row r="475">
          <cell r="A475" t="str">
            <v>JW007N</v>
          </cell>
          <cell r="B475">
            <v>476</v>
          </cell>
        </row>
        <row r="476">
          <cell r="A476" t="str">
            <v>EW222N</v>
          </cell>
          <cell r="B476">
            <v>477</v>
          </cell>
        </row>
        <row r="477">
          <cell r="A477" t="str">
            <v>EW130N</v>
          </cell>
          <cell r="B477">
            <v>478</v>
          </cell>
        </row>
        <row r="478">
          <cell r="A478" t="str">
            <v>SW257N</v>
          </cell>
          <cell r="B478">
            <v>479</v>
          </cell>
        </row>
        <row r="479">
          <cell r="A479" t="str">
            <v>YW361N</v>
          </cell>
          <cell r="B479">
            <v>480</v>
          </cell>
        </row>
        <row r="480">
          <cell r="A480" t="str">
            <v>YW26DN</v>
          </cell>
          <cell r="B480">
            <v>481</v>
          </cell>
        </row>
        <row r="481">
          <cell r="A481" t="str">
            <v>SW18AN</v>
          </cell>
          <cell r="B481">
            <v>482</v>
          </cell>
        </row>
        <row r="482">
          <cell r="A482" t="str">
            <v>SW23AN</v>
          </cell>
          <cell r="B482">
            <v>483</v>
          </cell>
        </row>
        <row r="483">
          <cell r="A483" t="str">
            <v>SW114N</v>
          </cell>
          <cell r="B483">
            <v>484</v>
          </cell>
        </row>
        <row r="484">
          <cell r="A484" t="str">
            <v>MWB22N</v>
          </cell>
          <cell r="B484">
            <v>485</v>
          </cell>
        </row>
        <row r="485">
          <cell r="A485" t="str">
            <v>SW316N</v>
          </cell>
          <cell r="B485">
            <v>486</v>
          </cell>
        </row>
        <row r="486">
          <cell r="A486" t="str">
            <v>LM200N</v>
          </cell>
          <cell r="B486">
            <v>487</v>
          </cell>
        </row>
        <row r="487">
          <cell r="A487" t="str">
            <v>LC001N</v>
          </cell>
          <cell r="B487">
            <v>488</v>
          </cell>
        </row>
        <row r="488">
          <cell r="A488" t="str">
            <v>YZ307N</v>
          </cell>
          <cell r="B488">
            <v>489</v>
          </cell>
        </row>
        <row r="489">
          <cell r="A489" t="str">
            <v>YM311N</v>
          </cell>
          <cell r="B489">
            <v>490</v>
          </cell>
        </row>
        <row r="490">
          <cell r="A490" t="str">
            <v>PE302N</v>
          </cell>
          <cell r="B490">
            <v>491</v>
          </cell>
        </row>
        <row r="491">
          <cell r="A491" t="str">
            <v>EL140N</v>
          </cell>
          <cell r="B491">
            <v>492</v>
          </cell>
        </row>
        <row r="492">
          <cell r="A492" t="str">
            <v>SP16AN</v>
          </cell>
          <cell r="B492">
            <v>493</v>
          </cell>
        </row>
        <row r="493">
          <cell r="A493" t="str">
            <v>MPB77N</v>
          </cell>
          <cell r="B493">
            <v>494</v>
          </cell>
        </row>
        <row r="494">
          <cell r="A494" t="str">
            <v>SW11GN</v>
          </cell>
          <cell r="B494">
            <v>495</v>
          </cell>
        </row>
        <row r="495">
          <cell r="A495" t="str">
            <v>SL200N</v>
          </cell>
          <cell r="B495">
            <v>496</v>
          </cell>
        </row>
        <row r="496">
          <cell r="A496" t="str">
            <v>SC209N</v>
          </cell>
          <cell r="B496">
            <v>497</v>
          </cell>
        </row>
        <row r="497">
          <cell r="A497" t="str">
            <v>YN300N</v>
          </cell>
          <cell r="B497">
            <v>498</v>
          </cell>
        </row>
        <row r="498">
          <cell r="A498" t="str">
            <v>YWC83N</v>
          </cell>
          <cell r="B498">
            <v>499</v>
          </cell>
        </row>
        <row r="499">
          <cell r="A499" t="str">
            <v>YW247N</v>
          </cell>
          <cell r="B499">
            <v>500</v>
          </cell>
        </row>
        <row r="500">
          <cell r="A500" t="str">
            <v>SW115N</v>
          </cell>
          <cell r="B500">
            <v>501</v>
          </cell>
        </row>
        <row r="501">
          <cell r="A501" t="str">
            <v>JWA44N</v>
          </cell>
          <cell r="B501">
            <v>502</v>
          </cell>
        </row>
        <row r="502">
          <cell r="A502" t="str">
            <v>JC490N</v>
          </cell>
          <cell r="B502">
            <v>503</v>
          </cell>
        </row>
        <row r="503">
          <cell r="A503" t="str">
            <v>YM310N</v>
          </cell>
          <cell r="B503">
            <v>504</v>
          </cell>
        </row>
        <row r="504">
          <cell r="A504" t="str">
            <v>YM311N</v>
          </cell>
          <cell r="B504">
            <v>505</v>
          </cell>
        </row>
        <row r="505">
          <cell r="A505" t="str">
            <v>YM306N</v>
          </cell>
          <cell r="B505">
            <v>506</v>
          </cell>
        </row>
        <row r="506">
          <cell r="A506" t="str">
            <v>PE201N</v>
          </cell>
          <cell r="B506">
            <v>507</v>
          </cell>
        </row>
        <row r="507">
          <cell r="A507" t="str">
            <v>JD008N</v>
          </cell>
          <cell r="B507">
            <v>508</v>
          </cell>
        </row>
        <row r="508">
          <cell r="A508" t="str">
            <v>EN217N</v>
          </cell>
          <cell r="B508">
            <v>509</v>
          </cell>
        </row>
        <row r="509">
          <cell r="A509" t="str">
            <v>JQ120N</v>
          </cell>
          <cell r="B509">
            <v>510</v>
          </cell>
        </row>
        <row r="510">
          <cell r="A510" t="str">
            <v>LC020N</v>
          </cell>
          <cell r="B510">
            <v>511</v>
          </cell>
        </row>
        <row r="511">
          <cell r="A511" t="str">
            <v>EQ433N</v>
          </cell>
          <cell r="B511">
            <v>512</v>
          </cell>
        </row>
        <row r="512">
          <cell r="A512" t="str">
            <v>MC024N</v>
          </cell>
          <cell r="B512">
            <v>513</v>
          </cell>
        </row>
        <row r="513">
          <cell r="A513" t="str">
            <v>SP337N</v>
          </cell>
          <cell r="B513">
            <v>514</v>
          </cell>
        </row>
        <row r="514">
          <cell r="A514" t="str">
            <v>YW13GN</v>
          </cell>
          <cell r="B514">
            <v>515</v>
          </cell>
        </row>
        <row r="515">
          <cell r="A515" t="str">
            <v>EN317N</v>
          </cell>
          <cell r="B515">
            <v>516</v>
          </cell>
        </row>
        <row r="516">
          <cell r="A516" t="str">
            <v>YW328N</v>
          </cell>
          <cell r="B516">
            <v>517</v>
          </cell>
        </row>
        <row r="517">
          <cell r="A517" t="str">
            <v>E1140N</v>
          </cell>
          <cell r="B517">
            <v>518</v>
          </cell>
        </row>
        <row r="518">
          <cell r="A518" t="str">
            <v>PE151N</v>
          </cell>
          <cell r="B518">
            <v>519</v>
          </cell>
        </row>
        <row r="519">
          <cell r="A519" t="str">
            <v>SW29BN</v>
          </cell>
          <cell r="B519">
            <v>520</v>
          </cell>
        </row>
        <row r="520">
          <cell r="A520" t="str">
            <v>SW319N</v>
          </cell>
          <cell r="B520">
            <v>521</v>
          </cell>
        </row>
        <row r="521">
          <cell r="A521" t="str">
            <v>SW318N</v>
          </cell>
          <cell r="B521">
            <v>522</v>
          </cell>
        </row>
        <row r="522">
          <cell r="A522" t="str">
            <v>SW323N</v>
          </cell>
          <cell r="B522">
            <v>523</v>
          </cell>
        </row>
        <row r="523">
          <cell r="A523" t="str">
            <v>EQ450N</v>
          </cell>
          <cell r="B523">
            <v>524</v>
          </cell>
        </row>
        <row r="524">
          <cell r="A524" t="str">
            <v>LC003N</v>
          </cell>
          <cell r="B524">
            <v>525</v>
          </cell>
        </row>
        <row r="525">
          <cell r="A525" t="str">
            <v>JN001N</v>
          </cell>
          <cell r="B525">
            <v>526</v>
          </cell>
        </row>
        <row r="526">
          <cell r="A526" t="str">
            <v>YW315N</v>
          </cell>
          <cell r="B526">
            <v>527</v>
          </cell>
        </row>
        <row r="527">
          <cell r="A527" t="str">
            <v>YP131N</v>
          </cell>
          <cell r="B527">
            <v>528</v>
          </cell>
        </row>
        <row r="528">
          <cell r="A528" t="str">
            <v>YZ311N</v>
          </cell>
          <cell r="B528">
            <v>529</v>
          </cell>
        </row>
        <row r="529">
          <cell r="A529" t="str">
            <v>EG108N</v>
          </cell>
          <cell r="B529">
            <v>530</v>
          </cell>
        </row>
        <row r="530">
          <cell r="A530" t="str">
            <v>EI140N</v>
          </cell>
          <cell r="B530">
            <v>531</v>
          </cell>
        </row>
        <row r="531">
          <cell r="A531" t="str">
            <v>EK103N</v>
          </cell>
          <cell r="B531">
            <v>532</v>
          </cell>
        </row>
        <row r="532">
          <cell r="A532" t="str">
            <v>SW331N</v>
          </cell>
          <cell r="B532">
            <v>533</v>
          </cell>
        </row>
        <row r="533">
          <cell r="A533" t="str">
            <v>JL302N</v>
          </cell>
          <cell r="B533">
            <v>534</v>
          </cell>
        </row>
        <row r="534">
          <cell r="A534" t="str">
            <v>JP007N</v>
          </cell>
          <cell r="B534">
            <v>535</v>
          </cell>
        </row>
        <row r="535">
          <cell r="A535" t="str">
            <v>SW23EN</v>
          </cell>
          <cell r="B535">
            <v>536</v>
          </cell>
        </row>
        <row r="536">
          <cell r="A536" t="str">
            <v>SW350N</v>
          </cell>
          <cell r="B536">
            <v>537</v>
          </cell>
        </row>
        <row r="537">
          <cell r="A537" t="str">
            <v>SL240N</v>
          </cell>
          <cell r="B537">
            <v>538</v>
          </cell>
        </row>
        <row r="538">
          <cell r="A538" t="str">
            <v>SP161N</v>
          </cell>
          <cell r="B538">
            <v>539</v>
          </cell>
        </row>
        <row r="539">
          <cell r="A539" t="str">
            <v>YW306N</v>
          </cell>
          <cell r="B539">
            <v>540</v>
          </cell>
        </row>
        <row r="540">
          <cell r="A540" t="str">
            <v>SD290N</v>
          </cell>
          <cell r="B540">
            <v>541</v>
          </cell>
        </row>
        <row r="541">
          <cell r="A541" t="str">
            <v>SW351N</v>
          </cell>
          <cell r="B541">
            <v>542</v>
          </cell>
        </row>
        <row r="542">
          <cell r="A542" t="str">
            <v>SW25LN</v>
          </cell>
          <cell r="B542">
            <v>543</v>
          </cell>
        </row>
        <row r="543">
          <cell r="A543" t="str">
            <v>YP196N</v>
          </cell>
          <cell r="B543">
            <v>544</v>
          </cell>
        </row>
        <row r="544">
          <cell r="A544" t="str">
            <v>YP197N</v>
          </cell>
          <cell r="B544">
            <v>545</v>
          </cell>
        </row>
        <row r="545">
          <cell r="A545" t="str">
            <v>YW20JN</v>
          </cell>
          <cell r="B545">
            <v>546</v>
          </cell>
        </row>
        <row r="546">
          <cell r="A546" t="str">
            <v>YM212N</v>
          </cell>
          <cell r="B546">
            <v>547</v>
          </cell>
        </row>
        <row r="547">
          <cell r="A547" t="str">
            <v>JM304N</v>
          </cell>
          <cell r="B547">
            <v>548</v>
          </cell>
        </row>
        <row r="548">
          <cell r="A548" t="str">
            <v>JF400N</v>
          </cell>
          <cell r="B548">
            <v>549</v>
          </cell>
        </row>
        <row r="549">
          <cell r="A549" t="str">
            <v>AL001N</v>
          </cell>
          <cell r="B549">
            <v>550</v>
          </cell>
        </row>
        <row r="550">
          <cell r="A550" t="str">
            <v>YW307N</v>
          </cell>
          <cell r="B550">
            <v>551</v>
          </cell>
        </row>
        <row r="551">
          <cell r="A551" t="str">
            <v>SP340N</v>
          </cell>
          <cell r="B551">
            <v>552</v>
          </cell>
        </row>
        <row r="552">
          <cell r="A552" t="str">
            <v>SC305N</v>
          </cell>
          <cell r="B552">
            <v>553</v>
          </cell>
        </row>
        <row r="553">
          <cell r="A553" t="str">
            <v>JL303N</v>
          </cell>
          <cell r="B553">
            <v>554</v>
          </cell>
        </row>
        <row r="554">
          <cell r="A554" t="str">
            <v>YG003N</v>
          </cell>
          <cell r="B554">
            <v>555</v>
          </cell>
        </row>
        <row r="555">
          <cell r="A555" t="str">
            <v>YM210N</v>
          </cell>
          <cell r="B555">
            <v>556</v>
          </cell>
        </row>
        <row r="556">
          <cell r="A556" t="str">
            <v>JQ402N</v>
          </cell>
          <cell r="B556">
            <v>557</v>
          </cell>
        </row>
        <row r="557">
          <cell r="A557" t="str">
            <v>JM206N</v>
          </cell>
          <cell r="B557">
            <v>558</v>
          </cell>
        </row>
        <row r="558">
          <cell r="A558" t="str">
            <v>JI400N</v>
          </cell>
          <cell r="B558">
            <v>559</v>
          </cell>
        </row>
        <row r="559">
          <cell r="A559" t="str">
            <v>JA579N</v>
          </cell>
          <cell r="B559">
            <v>560</v>
          </cell>
        </row>
        <row r="560">
          <cell r="A560" t="str">
            <v>JQ110N</v>
          </cell>
          <cell r="B560">
            <v>561</v>
          </cell>
        </row>
        <row r="561">
          <cell r="A561" t="str">
            <v>JK115N</v>
          </cell>
          <cell r="B561">
            <v>562</v>
          </cell>
        </row>
        <row r="562">
          <cell r="A562" t="str">
            <v>JE110N</v>
          </cell>
          <cell r="B562">
            <v>563</v>
          </cell>
        </row>
        <row r="563">
          <cell r="A563" t="str">
            <v>JG110N</v>
          </cell>
          <cell r="B563">
            <v>564</v>
          </cell>
        </row>
        <row r="564">
          <cell r="A564" t="str">
            <v>SP127N</v>
          </cell>
          <cell r="B564">
            <v>565</v>
          </cell>
        </row>
        <row r="565">
          <cell r="A565" t="str">
            <v>EQ304N</v>
          </cell>
          <cell r="B565">
            <v>566</v>
          </cell>
        </row>
        <row r="566">
          <cell r="A566" t="str">
            <v>JL002N</v>
          </cell>
          <cell r="B566">
            <v>567</v>
          </cell>
        </row>
        <row r="567">
          <cell r="A567" t="str">
            <v>SP269N</v>
          </cell>
          <cell r="B567">
            <v>568</v>
          </cell>
        </row>
        <row r="568">
          <cell r="A568" t="str">
            <v>SK202N</v>
          </cell>
          <cell r="B568">
            <v>569</v>
          </cell>
        </row>
        <row r="569">
          <cell r="A569" t="str">
            <v>SD231N</v>
          </cell>
          <cell r="B569">
            <v>570</v>
          </cell>
        </row>
        <row r="570">
          <cell r="A570" t="str">
            <v>AK087N</v>
          </cell>
          <cell r="B570">
            <v>571</v>
          </cell>
        </row>
        <row r="571">
          <cell r="A571" t="str">
            <v>JK350N</v>
          </cell>
          <cell r="B571">
            <v>572</v>
          </cell>
        </row>
        <row r="572">
          <cell r="A572" t="str">
            <v>YP297N</v>
          </cell>
          <cell r="B572">
            <v>573</v>
          </cell>
        </row>
        <row r="573">
          <cell r="A573" t="str">
            <v>Y2105N</v>
          </cell>
          <cell r="B573">
            <v>574</v>
          </cell>
        </row>
        <row r="574">
          <cell r="A574" t="str">
            <v>SM215N</v>
          </cell>
          <cell r="B574">
            <v>575</v>
          </cell>
        </row>
        <row r="575">
          <cell r="A575" t="str">
            <v>JM107N</v>
          </cell>
          <cell r="B575">
            <v>576</v>
          </cell>
        </row>
        <row r="576">
          <cell r="A576" t="str">
            <v>MM212N</v>
          </cell>
          <cell r="B576">
            <v>577</v>
          </cell>
        </row>
        <row r="577">
          <cell r="A577" t="str">
            <v>JP411N</v>
          </cell>
          <cell r="B577">
            <v>578</v>
          </cell>
        </row>
        <row r="578">
          <cell r="A578" t="str">
            <v>PA300N</v>
          </cell>
          <cell r="B578">
            <v>579</v>
          </cell>
        </row>
        <row r="579">
          <cell r="A579" t="str">
            <v>PP400N</v>
          </cell>
          <cell r="B579">
            <v>580</v>
          </cell>
        </row>
        <row r="580">
          <cell r="A580" t="str">
            <v>SP291N</v>
          </cell>
          <cell r="B580">
            <v>581</v>
          </cell>
        </row>
        <row r="581">
          <cell r="A581" t="str">
            <v>SP337N</v>
          </cell>
          <cell r="B581">
            <v>582</v>
          </cell>
        </row>
        <row r="582">
          <cell r="A582" t="str">
            <v>PW200N</v>
          </cell>
          <cell r="B582">
            <v>583</v>
          </cell>
        </row>
        <row r="583">
          <cell r="A583" t="str">
            <v>EF430N</v>
          </cell>
          <cell r="B583">
            <v>584</v>
          </cell>
        </row>
        <row r="584">
          <cell r="A584" t="str">
            <v>EW130N</v>
          </cell>
          <cell r="B584">
            <v>585</v>
          </cell>
        </row>
        <row r="585">
          <cell r="A585" t="str">
            <v>YW300N</v>
          </cell>
          <cell r="B585">
            <v>586</v>
          </cell>
        </row>
        <row r="586">
          <cell r="A586" t="str">
            <v>JN234N</v>
          </cell>
          <cell r="B586">
            <v>587</v>
          </cell>
        </row>
        <row r="587">
          <cell r="A587" t="str">
            <v>KP004N</v>
          </cell>
          <cell r="B587">
            <v>588</v>
          </cell>
        </row>
        <row r="588">
          <cell r="A588" t="str">
            <v>SW119N</v>
          </cell>
          <cell r="B588">
            <v>589</v>
          </cell>
        </row>
        <row r="589">
          <cell r="A589" t="str">
            <v>EL004N</v>
          </cell>
          <cell r="B589">
            <v>590</v>
          </cell>
        </row>
        <row r="590">
          <cell r="A590" t="str">
            <v>YD118N</v>
          </cell>
          <cell r="B590">
            <v>591</v>
          </cell>
        </row>
        <row r="591">
          <cell r="A591" t="str">
            <v>YG111N</v>
          </cell>
          <cell r="B591">
            <v>592</v>
          </cell>
        </row>
        <row r="592">
          <cell r="A592" t="str">
            <v>YP283N</v>
          </cell>
          <cell r="B592">
            <v>593</v>
          </cell>
        </row>
        <row r="593">
          <cell r="A593" t="str">
            <v>EL322N</v>
          </cell>
          <cell r="B593">
            <v>594</v>
          </cell>
        </row>
        <row r="594">
          <cell r="A594" t="str">
            <v>KP005N</v>
          </cell>
          <cell r="B594">
            <v>595</v>
          </cell>
        </row>
        <row r="595">
          <cell r="A595" t="str">
            <v>EP075N</v>
          </cell>
          <cell r="B595">
            <v>596</v>
          </cell>
        </row>
        <row r="596">
          <cell r="A596" t="str">
            <v>JL003N</v>
          </cell>
          <cell r="B596">
            <v>597</v>
          </cell>
        </row>
        <row r="597">
          <cell r="A597" t="str">
            <v>EC130N</v>
          </cell>
          <cell r="B597">
            <v>598</v>
          </cell>
        </row>
        <row r="598">
          <cell r="A598" t="str">
            <v>EK324N</v>
          </cell>
          <cell r="B598">
            <v>599</v>
          </cell>
        </row>
        <row r="599">
          <cell r="A599" t="str">
            <v>PZ100N</v>
          </cell>
          <cell r="B599">
            <v>600</v>
          </cell>
        </row>
        <row r="600">
          <cell r="A600" t="str">
            <v>JC236N</v>
          </cell>
          <cell r="B600">
            <v>601</v>
          </cell>
        </row>
        <row r="601">
          <cell r="A601" t="str">
            <v>EP402N</v>
          </cell>
          <cell r="B601">
            <v>602</v>
          </cell>
        </row>
        <row r="602">
          <cell r="A602" t="str">
            <v>JK3J1057N</v>
          </cell>
          <cell r="B602">
            <v>603</v>
          </cell>
        </row>
        <row r="603">
          <cell r="A603" t="str">
            <v>JG22AN</v>
          </cell>
          <cell r="B603">
            <v>604</v>
          </cell>
        </row>
        <row r="604">
          <cell r="A604" t="str">
            <v>SW233N</v>
          </cell>
          <cell r="B604">
            <v>605</v>
          </cell>
        </row>
        <row r="605">
          <cell r="A605" t="str">
            <v>MN304N</v>
          </cell>
          <cell r="B605">
            <v>606</v>
          </cell>
        </row>
        <row r="606">
          <cell r="A606" t="str">
            <v>EP236N</v>
          </cell>
          <cell r="B606">
            <v>607</v>
          </cell>
        </row>
        <row r="607">
          <cell r="A607" t="str">
            <v>JH001N</v>
          </cell>
          <cell r="B607">
            <v>608</v>
          </cell>
        </row>
        <row r="608">
          <cell r="A608" t="str">
            <v>SW283N</v>
          </cell>
          <cell r="B608">
            <v>609</v>
          </cell>
        </row>
        <row r="609">
          <cell r="A609" t="str">
            <v>SW326N</v>
          </cell>
          <cell r="B609">
            <v>610</v>
          </cell>
        </row>
        <row r="610">
          <cell r="A610" t="str">
            <v>SW320N</v>
          </cell>
          <cell r="B610">
            <v>611</v>
          </cell>
        </row>
        <row r="611">
          <cell r="A611" t="str">
            <v>SW257N</v>
          </cell>
          <cell r="B611">
            <v>612</v>
          </cell>
        </row>
        <row r="612">
          <cell r="A612" t="str">
            <v>SW233N</v>
          </cell>
          <cell r="B612">
            <v>613</v>
          </cell>
        </row>
        <row r="613">
          <cell r="A613" t="str">
            <v>EP314N</v>
          </cell>
          <cell r="B613">
            <v>614</v>
          </cell>
        </row>
        <row r="614">
          <cell r="A614" t="str">
            <v>Y2302N</v>
          </cell>
          <cell r="B614">
            <v>615</v>
          </cell>
        </row>
        <row r="615">
          <cell r="A615" t="str">
            <v>YD108N</v>
          </cell>
          <cell r="B615">
            <v>616</v>
          </cell>
        </row>
        <row r="616">
          <cell r="A616" t="str">
            <v>SPE03N</v>
          </cell>
          <cell r="B616">
            <v>617</v>
          </cell>
        </row>
        <row r="617">
          <cell r="A617" t="str">
            <v>PK001N</v>
          </cell>
          <cell r="B617">
            <v>618</v>
          </cell>
        </row>
        <row r="618">
          <cell r="A618" t="str">
            <v> SP314N</v>
          </cell>
          <cell r="B618">
            <v>619</v>
          </cell>
        </row>
        <row r="619">
          <cell r="A619" t="str">
            <v>EL203N</v>
          </cell>
          <cell r="B619">
            <v>620</v>
          </cell>
        </row>
        <row r="620">
          <cell r="A620" t="str">
            <v>EN219N</v>
          </cell>
          <cell r="B620">
            <v>620</v>
          </cell>
        </row>
        <row r="621">
          <cell r="A621" t="str">
            <v>SK001N</v>
          </cell>
          <cell r="B621">
            <v>621</v>
          </cell>
        </row>
        <row r="622">
          <cell r="A622" t="str">
            <v>SC12AN</v>
          </cell>
          <cell r="B622">
            <v>621</v>
          </cell>
        </row>
        <row r="623">
          <cell r="A623" t="str">
            <v>NN197N</v>
          </cell>
          <cell r="B623">
            <v>622</v>
          </cell>
        </row>
        <row r="624">
          <cell r="A624" t="str">
            <v>SD206N</v>
          </cell>
          <cell r="B624">
            <v>623</v>
          </cell>
        </row>
        <row r="625">
          <cell r="A625" t="str">
            <v>YP045N</v>
          </cell>
          <cell r="B625">
            <v>624</v>
          </cell>
        </row>
        <row r="626">
          <cell r="A626" t="str">
            <v>JK120N</v>
          </cell>
          <cell r="B626">
            <v>625</v>
          </cell>
        </row>
        <row r="627">
          <cell r="A627" t="str">
            <v>Y2375N</v>
          </cell>
          <cell r="B627">
            <v>626</v>
          </cell>
        </row>
        <row r="628">
          <cell r="A628" t="str">
            <v>YL300N</v>
          </cell>
          <cell r="B628">
            <v>626</v>
          </cell>
        </row>
        <row r="629">
          <cell r="A629" t="str">
            <v>ED008N</v>
          </cell>
          <cell r="B629">
            <v>627</v>
          </cell>
        </row>
        <row r="630">
          <cell r="A630" t="str">
            <v>EP034N</v>
          </cell>
          <cell r="B630">
            <v>628</v>
          </cell>
        </row>
        <row r="631">
          <cell r="A631" t="str">
            <v>ED010N</v>
          </cell>
          <cell r="B631">
            <v>629</v>
          </cell>
        </row>
        <row r="632">
          <cell r="A632" t="str">
            <v>EL205N</v>
          </cell>
          <cell r="B632">
            <v>630</v>
          </cell>
        </row>
        <row r="633">
          <cell r="A633" t="str">
            <v>HJF9KN</v>
          </cell>
          <cell r="B633">
            <v>631</v>
          </cell>
        </row>
        <row r="634">
          <cell r="A634" t="str">
            <v>TN111A</v>
          </cell>
          <cell r="B634">
            <v>631</v>
          </cell>
        </row>
        <row r="635">
          <cell r="A635" t="str">
            <v>EG205N</v>
          </cell>
          <cell r="B635">
            <v>632</v>
          </cell>
        </row>
        <row r="636">
          <cell r="A636" t="str">
            <v>PP103N</v>
          </cell>
          <cell r="B636">
            <v>633</v>
          </cell>
        </row>
        <row r="637">
          <cell r="A637" t="str">
            <v>PL102N</v>
          </cell>
          <cell r="B637">
            <v>633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_com.sap.ip.bi.xl.hiddensheet"/>
      <sheetName val="Sheet1"/>
      <sheetName val="Sheet2"/>
      <sheetName val="Sheet3"/>
      <sheetName val="Plan Vs Actual"/>
      <sheetName val="Weekly Plan to RM"/>
      <sheetName val="Summary"/>
      <sheetName val="MTS"/>
      <sheetName val="5 Months FC"/>
      <sheetName val="MTO"/>
      <sheetName val="Week Wise Foreca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E2" t="str">
            <v>MFG</v>
          </cell>
          <cell r="F2" t="str">
            <v>O.Order GAP</v>
          </cell>
        </row>
        <row r="3">
          <cell r="E3" t="str">
            <v>SW322N</v>
          </cell>
          <cell r="F3">
            <v>200</v>
          </cell>
        </row>
        <row r="4">
          <cell r="E4" t="str">
            <v>ZL342N</v>
          </cell>
          <cell r="F4">
            <v>1200</v>
          </cell>
        </row>
        <row r="5">
          <cell r="E5" t="str">
            <v>SW28DN</v>
          </cell>
          <cell r="F5">
            <v>160</v>
          </cell>
        </row>
        <row r="6">
          <cell r="E6" t="str">
            <v>EG102N</v>
          </cell>
          <cell r="F6">
            <v>240</v>
          </cell>
        </row>
        <row r="7">
          <cell r="E7" t="str">
            <v>ALZ90F</v>
          </cell>
          <cell r="F7">
            <v>500</v>
          </cell>
        </row>
        <row r="8">
          <cell r="E8" t="str">
            <v>KE001N</v>
          </cell>
          <cell r="F8">
            <v>800</v>
          </cell>
        </row>
        <row r="9">
          <cell r="E9" t="str">
            <v>JC450N</v>
          </cell>
          <cell r="F9">
            <v>400</v>
          </cell>
        </row>
        <row r="10">
          <cell r="E10" t="str">
            <v>EE400N</v>
          </cell>
          <cell r="F10">
            <v>1220</v>
          </cell>
        </row>
        <row r="11">
          <cell r="E11" t="str">
            <v>Y2209N</v>
          </cell>
          <cell r="F11">
            <v>210</v>
          </cell>
        </row>
        <row r="12">
          <cell r="E12" t="str">
            <v>HKE08K</v>
          </cell>
          <cell r="F12">
            <v>225</v>
          </cell>
        </row>
        <row r="13">
          <cell r="E13" t="str">
            <v>YD213N</v>
          </cell>
          <cell r="F13">
            <v>390</v>
          </cell>
        </row>
        <row r="14">
          <cell r="E14" t="str">
            <v>AJ096N</v>
          </cell>
          <cell r="F14">
            <v>400</v>
          </cell>
        </row>
        <row r="15">
          <cell r="E15" t="str">
            <v>JQA06N</v>
          </cell>
          <cell r="F15">
            <v>200</v>
          </cell>
        </row>
        <row r="16">
          <cell r="E16" t="str">
            <v>EK103N</v>
          </cell>
          <cell r="F16">
            <v>300</v>
          </cell>
        </row>
        <row r="17">
          <cell r="E17" t="str">
            <v>EG45AN</v>
          </cell>
          <cell r="F17">
            <v>200</v>
          </cell>
        </row>
        <row r="18">
          <cell r="E18" t="str">
            <v>EQ349N</v>
          </cell>
          <cell r="F18">
            <v>400</v>
          </cell>
        </row>
        <row r="19">
          <cell r="E19" t="str">
            <v>XLA02N</v>
          </cell>
          <cell r="F19">
            <v>1720</v>
          </cell>
        </row>
        <row r="20">
          <cell r="E20" t="str">
            <v>YW105N</v>
          </cell>
          <cell r="F20">
            <v>165</v>
          </cell>
        </row>
        <row r="21">
          <cell r="E21" t="str">
            <v>PE150N</v>
          </cell>
          <cell r="F21">
            <v>210</v>
          </cell>
        </row>
        <row r="22">
          <cell r="E22" t="str">
            <v>EW010N</v>
          </cell>
          <cell r="F22">
            <v>980</v>
          </cell>
        </row>
        <row r="23">
          <cell r="E23" t="str">
            <v>EM100N</v>
          </cell>
          <cell r="F23">
            <v>500</v>
          </cell>
        </row>
        <row r="24">
          <cell r="E24" t="str">
            <v>MP304N</v>
          </cell>
          <cell r="F24">
            <v>300</v>
          </cell>
        </row>
        <row r="25">
          <cell r="E25" t="str">
            <v>JL114N</v>
          </cell>
          <cell r="F25">
            <v>1200</v>
          </cell>
        </row>
        <row r="26">
          <cell r="E26" t="str">
            <v>SP102N</v>
          </cell>
          <cell r="F26">
            <v>200</v>
          </cell>
        </row>
        <row r="27">
          <cell r="E27" t="str">
            <v>JP105N</v>
          </cell>
          <cell r="F27">
            <v>300</v>
          </cell>
        </row>
        <row r="28">
          <cell r="E28" t="str">
            <v>YZ311N</v>
          </cell>
          <cell r="F28">
            <v>225</v>
          </cell>
        </row>
        <row r="29">
          <cell r="E29" t="str">
            <v>EG301N</v>
          </cell>
          <cell r="F29">
            <v>160</v>
          </cell>
        </row>
        <row r="30">
          <cell r="E30" t="str">
            <v>EQ303N</v>
          </cell>
          <cell r="F30">
            <v>160</v>
          </cell>
        </row>
        <row r="31">
          <cell r="E31" t="str">
            <v>EK325N</v>
          </cell>
          <cell r="F31">
            <v>160</v>
          </cell>
        </row>
        <row r="32">
          <cell r="E32" t="str">
            <v>JE300N</v>
          </cell>
          <cell r="F32">
            <v>160</v>
          </cell>
        </row>
        <row r="33">
          <cell r="E33" t="str">
            <v>EF300N</v>
          </cell>
          <cell r="F33">
            <v>160</v>
          </cell>
        </row>
        <row r="34">
          <cell r="E34" t="str">
            <v>JG22AN</v>
          </cell>
          <cell r="F34">
            <v>300</v>
          </cell>
        </row>
        <row r="35">
          <cell r="E35" t="str">
            <v>JF403N</v>
          </cell>
          <cell r="F35">
            <v>500</v>
          </cell>
        </row>
        <row r="36">
          <cell r="E36" t="str">
            <v>KG002N</v>
          </cell>
          <cell r="F36">
            <v>480</v>
          </cell>
        </row>
        <row r="37">
          <cell r="E37" t="str">
            <v>SW11GN</v>
          </cell>
          <cell r="F37">
            <v>300</v>
          </cell>
        </row>
        <row r="38">
          <cell r="E38" t="str">
            <v>JW034N</v>
          </cell>
          <cell r="F38">
            <v>100</v>
          </cell>
        </row>
        <row r="39">
          <cell r="E39" t="str">
            <v>S2345N</v>
          </cell>
          <cell r="F39">
            <v>600</v>
          </cell>
        </row>
        <row r="40">
          <cell r="E40" t="str">
            <v>MI507N</v>
          </cell>
          <cell r="F40">
            <v>120</v>
          </cell>
        </row>
        <row r="41">
          <cell r="E41" t="str">
            <v>SP106N</v>
          </cell>
          <cell r="F41">
            <v>400</v>
          </cell>
        </row>
        <row r="42">
          <cell r="E42" t="str">
            <v>SW319N</v>
          </cell>
          <cell r="F42">
            <v>200</v>
          </cell>
        </row>
        <row r="43">
          <cell r="E43" t="str">
            <v>EP102N</v>
          </cell>
          <cell r="F43">
            <v>240</v>
          </cell>
        </row>
        <row r="44">
          <cell r="E44" t="str">
            <v>JC400N</v>
          </cell>
          <cell r="F44">
            <v>400</v>
          </cell>
        </row>
        <row r="45">
          <cell r="E45" t="str">
            <v>YW293N</v>
          </cell>
          <cell r="F45">
            <v>525</v>
          </cell>
        </row>
        <row r="46">
          <cell r="E46" t="str">
            <v>JC227N</v>
          </cell>
          <cell r="F46">
            <v>700</v>
          </cell>
        </row>
        <row r="47">
          <cell r="E47" t="str">
            <v>JE001N</v>
          </cell>
          <cell r="F47">
            <v>200</v>
          </cell>
        </row>
        <row r="48">
          <cell r="E48" t="str">
            <v>LC020N</v>
          </cell>
          <cell r="F48">
            <v>160</v>
          </cell>
        </row>
        <row r="49">
          <cell r="E49" t="str">
            <v>MC483N</v>
          </cell>
          <cell r="F49">
            <v>500</v>
          </cell>
        </row>
        <row r="50">
          <cell r="E50" t="str">
            <v>SW29BN</v>
          </cell>
          <cell r="F50">
            <v>200</v>
          </cell>
        </row>
        <row r="51">
          <cell r="E51" t="str">
            <v>SW323N</v>
          </cell>
          <cell r="F51">
            <v>700</v>
          </cell>
        </row>
        <row r="52">
          <cell r="E52" t="str">
            <v>SD217N</v>
          </cell>
          <cell r="F52">
            <v>100</v>
          </cell>
        </row>
        <row r="53">
          <cell r="E53" t="str">
            <v>SW257N</v>
          </cell>
          <cell r="F53">
            <v>500</v>
          </cell>
        </row>
        <row r="54">
          <cell r="E54" t="str">
            <v>YD300N</v>
          </cell>
          <cell r="F54">
            <v>285</v>
          </cell>
        </row>
        <row r="55">
          <cell r="E55" t="str">
            <v>EG205N</v>
          </cell>
          <cell r="F55">
            <v>1660</v>
          </cell>
        </row>
        <row r="56">
          <cell r="E56" t="str">
            <v>SW267N</v>
          </cell>
          <cell r="F56">
            <v>220</v>
          </cell>
        </row>
        <row r="57">
          <cell r="E57" t="str">
            <v>EG203N</v>
          </cell>
          <cell r="F57">
            <v>700</v>
          </cell>
        </row>
        <row r="58">
          <cell r="E58" t="str">
            <v>LC001N</v>
          </cell>
          <cell r="F58">
            <v>300</v>
          </cell>
        </row>
        <row r="59">
          <cell r="E59" t="str">
            <v>MPB77N</v>
          </cell>
          <cell r="F59">
            <v>540</v>
          </cell>
        </row>
        <row r="60">
          <cell r="E60" t="str">
            <v>PE303N</v>
          </cell>
          <cell r="F60">
            <v>300</v>
          </cell>
        </row>
        <row r="61">
          <cell r="E61" t="str">
            <v>PM302N</v>
          </cell>
          <cell r="F61">
            <v>210</v>
          </cell>
        </row>
        <row r="62">
          <cell r="E62" t="str">
            <v>YP308N</v>
          </cell>
          <cell r="F62">
            <v>390</v>
          </cell>
        </row>
        <row r="63">
          <cell r="E63" t="str">
            <v>PE215N</v>
          </cell>
          <cell r="F63">
            <v>510</v>
          </cell>
        </row>
        <row r="64">
          <cell r="E64" t="str">
            <v>PM312N</v>
          </cell>
          <cell r="F64">
            <v>200</v>
          </cell>
        </row>
        <row r="65">
          <cell r="E65" t="str">
            <v>PE350N</v>
          </cell>
          <cell r="F65">
            <v>120</v>
          </cell>
        </row>
        <row r="66">
          <cell r="E66" t="str">
            <v>MP306N</v>
          </cell>
          <cell r="F66">
            <v>800</v>
          </cell>
        </row>
        <row r="67">
          <cell r="E67" t="str">
            <v>PE201N</v>
          </cell>
          <cell r="F67">
            <v>540</v>
          </cell>
        </row>
        <row r="68">
          <cell r="E68" t="str">
            <v>SN001N</v>
          </cell>
          <cell r="F68">
            <v>380</v>
          </cell>
        </row>
        <row r="69">
          <cell r="E69" t="str">
            <v>EI140N</v>
          </cell>
          <cell r="F69">
            <v>740</v>
          </cell>
        </row>
        <row r="70">
          <cell r="E70" t="str">
            <v>SP13AN</v>
          </cell>
          <cell r="F70">
            <v>600</v>
          </cell>
        </row>
        <row r="71">
          <cell r="E71" t="str">
            <v>KK001N</v>
          </cell>
          <cell r="F71">
            <v>640</v>
          </cell>
        </row>
        <row r="72">
          <cell r="E72" t="str">
            <v>EC301N</v>
          </cell>
          <cell r="F72">
            <v>360</v>
          </cell>
        </row>
        <row r="73">
          <cell r="E73" t="str">
            <v>JW24BN</v>
          </cell>
          <cell r="F73">
            <v>800</v>
          </cell>
        </row>
        <row r="74">
          <cell r="E74" t="str">
            <v>YD220N</v>
          </cell>
          <cell r="F74">
            <v>375</v>
          </cell>
        </row>
        <row r="75">
          <cell r="E75" t="str">
            <v>JP007N</v>
          </cell>
          <cell r="F75">
            <v>300</v>
          </cell>
        </row>
        <row r="76">
          <cell r="E76" t="str">
            <v>EPA53N</v>
          </cell>
          <cell r="F76">
            <v>700</v>
          </cell>
        </row>
        <row r="77">
          <cell r="E77" t="str">
            <v>YW20JN</v>
          </cell>
          <cell r="F77">
            <v>1005</v>
          </cell>
        </row>
        <row r="78">
          <cell r="E78" t="str">
            <v>EN316N</v>
          </cell>
          <cell r="F78">
            <v>200</v>
          </cell>
        </row>
        <row r="79">
          <cell r="E79" t="str">
            <v>JQ120N</v>
          </cell>
          <cell r="F79">
            <v>1700</v>
          </cell>
        </row>
        <row r="80">
          <cell r="E80" t="str">
            <v>JQ096N</v>
          </cell>
          <cell r="F80">
            <v>700</v>
          </cell>
        </row>
        <row r="81">
          <cell r="E81" t="str">
            <v>JP005N</v>
          </cell>
          <cell r="F81">
            <v>2600</v>
          </cell>
        </row>
        <row r="82">
          <cell r="E82" t="str">
            <v>EL003N</v>
          </cell>
          <cell r="F82">
            <v>2000</v>
          </cell>
        </row>
        <row r="83">
          <cell r="E83" t="str">
            <v>JM126N</v>
          </cell>
          <cell r="F83">
            <v>400</v>
          </cell>
        </row>
        <row r="84">
          <cell r="E84" t="str">
            <v>EG206N</v>
          </cell>
          <cell r="F84">
            <v>2000</v>
          </cell>
        </row>
        <row r="85">
          <cell r="E85" t="str">
            <v>EC304N</v>
          </cell>
          <cell r="F85">
            <v>380</v>
          </cell>
        </row>
        <row r="86">
          <cell r="E86" t="str">
            <v>MN400N</v>
          </cell>
          <cell r="F86">
            <v>4000</v>
          </cell>
        </row>
        <row r="87">
          <cell r="E87" t="str">
            <v>SW311N</v>
          </cell>
          <cell r="F87">
            <v>375</v>
          </cell>
        </row>
        <row r="88">
          <cell r="E88" t="str">
            <v>SC209N</v>
          </cell>
          <cell r="F88">
            <v>200</v>
          </cell>
        </row>
        <row r="89">
          <cell r="E89" t="str">
            <v>Y2304N</v>
          </cell>
          <cell r="F89">
            <v>525</v>
          </cell>
        </row>
        <row r="90">
          <cell r="E90" t="str">
            <v>YW301N</v>
          </cell>
          <cell r="F90">
            <v>1500</v>
          </cell>
        </row>
        <row r="91">
          <cell r="E91" t="str">
            <v>EK100N</v>
          </cell>
          <cell r="F91">
            <v>740</v>
          </cell>
        </row>
        <row r="92">
          <cell r="E92" t="str">
            <v>NG400N</v>
          </cell>
          <cell r="F92">
            <v>140</v>
          </cell>
        </row>
        <row r="93">
          <cell r="E93" t="str">
            <v>JE050N</v>
          </cell>
          <cell r="F93">
            <v>1480</v>
          </cell>
        </row>
        <row r="94">
          <cell r="E94" t="str">
            <v>ML135N</v>
          </cell>
          <cell r="F94">
            <v>300</v>
          </cell>
        </row>
        <row r="95">
          <cell r="E95" t="str">
            <v>JN410N</v>
          </cell>
          <cell r="F95">
            <v>260</v>
          </cell>
        </row>
        <row r="96">
          <cell r="E96" t="str">
            <v>MD427N</v>
          </cell>
          <cell r="F96">
            <v>360</v>
          </cell>
        </row>
        <row r="97">
          <cell r="E97" t="str">
            <v>Y4355N</v>
          </cell>
          <cell r="F97">
            <v>630</v>
          </cell>
        </row>
        <row r="98">
          <cell r="E98" t="str">
            <v>SW18AN</v>
          </cell>
          <cell r="F98">
            <v>1180</v>
          </cell>
        </row>
        <row r="99">
          <cell r="E99" t="str">
            <v>EC204N</v>
          </cell>
          <cell r="F99">
            <v>340</v>
          </cell>
        </row>
        <row r="100">
          <cell r="E100" t="str">
            <v>EQ297N</v>
          </cell>
          <cell r="F100">
            <v>800</v>
          </cell>
        </row>
        <row r="101">
          <cell r="E101" t="str">
            <v>SW25LN</v>
          </cell>
          <cell r="F101">
            <v>260</v>
          </cell>
        </row>
        <row r="102">
          <cell r="E102" t="str">
            <v>JP100N</v>
          </cell>
          <cell r="F102">
            <v>200</v>
          </cell>
        </row>
        <row r="103">
          <cell r="E103" t="str">
            <v>YW300N</v>
          </cell>
          <cell r="F103">
            <v>210</v>
          </cell>
        </row>
        <row r="104">
          <cell r="E104" t="str">
            <v>JC127N</v>
          </cell>
          <cell r="F104">
            <v>100</v>
          </cell>
        </row>
        <row r="105">
          <cell r="E105" t="str">
            <v>JP01CN</v>
          </cell>
          <cell r="F105">
            <v>180</v>
          </cell>
        </row>
        <row r="106">
          <cell r="E106" t="str">
            <v>JC491N</v>
          </cell>
          <cell r="F106">
            <v>200</v>
          </cell>
        </row>
        <row r="107">
          <cell r="E107" t="str">
            <v>LL110N</v>
          </cell>
          <cell r="F107">
            <v>900</v>
          </cell>
        </row>
        <row r="108">
          <cell r="E108" t="str">
            <v>JPE12N</v>
          </cell>
          <cell r="F108">
            <v>495</v>
          </cell>
        </row>
        <row r="109">
          <cell r="E109" t="str">
            <v>SP108N</v>
          </cell>
          <cell r="F109">
            <v>220</v>
          </cell>
        </row>
        <row r="110">
          <cell r="E110" t="str">
            <v>LN002N</v>
          </cell>
          <cell r="F110">
            <v>495</v>
          </cell>
        </row>
        <row r="111">
          <cell r="E111" t="str">
            <v>LN200N</v>
          </cell>
          <cell r="F111">
            <v>300</v>
          </cell>
        </row>
        <row r="112">
          <cell r="E112" t="str">
            <v>LK101N</v>
          </cell>
          <cell r="F112">
            <v>560</v>
          </cell>
        </row>
        <row r="113">
          <cell r="E113" t="str">
            <v>EE405N</v>
          </cell>
          <cell r="F113">
            <v>200</v>
          </cell>
        </row>
        <row r="114">
          <cell r="E114" t="str">
            <v>MP350N</v>
          </cell>
          <cell r="F114">
            <v>160</v>
          </cell>
        </row>
        <row r="115">
          <cell r="E115" t="str">
            <v>YP197N</v>
          </cell>
          <cell r="F115">
            <v>960</v>
          </cell>
        </row>
        <row r="116">
          <cell r="E116" t="str">
            <v>YP196N</v>
          </cell>
          <cell r="F116">
            <v>600</v>
          </cell>
        </row>
        <row r="117">
          <cell r="E117" t="str">
            <v>EC29DN</v>
          </cell>
          <cell r="F117">
            <v>2560</v>
          </cell>
        </row>
        <row r="118">
          <cell r="E118" t="str">
            <v>YW328N</v>
          </cell>
          <cell r="F118">
            <v>315</v>
          </cell>
        </row>
        <row r="119">
          <cell r="E119" t="str">
            <v>SM120N</v>
          </cell>
          <cell r="F119">
            <v>500</v>
          </cell>
        </row>
        <row r="120">
          <cell r="E120" t="str">
            <v>YP131N</v>
          </cell>
          <cell r="F120">
            <v>195</v>
          </cell>
        </row>
        <row r="121">
          <cell r="E121" t="str">
            <v>JN243N</v>
          </cell>
          <cell r="F121">
            <v>300</v>
          </cell>
        </row>
        <row r="122">
          <cell r="E122" t="str">
            <v>SP297N</v>
          </cell>
          <cell r="F122">
            <v>1740</v>
          </cell>
        </row>
        <row r="123">
          <cell r="E123" t="str">
            <v>ELB35N</v>
          </cell>
          <cell r="F123">
            <v>980</v>
          </cell>
        </row>
        <row r="124">
          <cell r="E124" t="str">
            <v>EE158N</v>
          </cell>
          <cell r="F124">
            <v>300</v>
          </cell>
        </row>
        <row r="125">
          <cell r="E125" t="str">
            <v>NL2012N</v>
          </cell>
          <cell r="F125">
            <v>2220</v>
          </cell>
        </row>
        <row r="126">
          <cell r="E126" t="str">
            <v>EW286N</v>
          </cell>
          <cell r="F126">
            <v>720</v>
          </cell>
        </row>
        <row r="127">
          <cell r="E127" t="str">
            <v>YW315N</v>
          </cell>
          <cell r="F127">
            <v>900</v>
          </cell>
        </row>
        <row r="128">
          <cell r="E128" t="str">
            <v>EN304N</v>
          </cell>
          <cell r="F128">
            <v>500</v>
          </cell>
        </row>
        <row r="129">
          <cell r="E129" t="str">
            <v>SW23EN</v>
          </cell>
          <cell r="F129">
            <v>200</v>
          </cell>
        </row>
        <row r="130">
          <cell r="E130" t="str">
            <v>JM185N</v>
          </cell>
          <cell r="F130">
            <v>400</v>
          </cell>
        </row>
        <row r="131">
          <cell r="E131" t="str">
            <v>JW011N</v>
          </cell>
          <cell r="F131">
            <v>1500</v>
          </cell>
        </row>
        <row r="132">
          <cell r="E132" t="str">
            <v>YC202N</v>
          </cell>
          <cell r="F132">
            <v>1920</v>
          </cell>
        </row>
        <row r="133">
          <cell r="E133" t="str">
            <v>SW350N</v>
          </cell>
          <cell r="F133">
            <v>300</v>
          </cell>
        </row>
        <row r="134">
          <cell r="E134" t="str">
            <v>JL001N</v>
          </cell>
          <cell r="F134">
            <v>2860</v>
          </cell>
        </row>
        <row r="135">
          <cell r="E135" t="str">
            <v>YW310N</v>
          </cell>
          <cell r="F135">
            <v>210</v>
          </cell>
        </row>
        <row r="136">
          <cell r="E136" t="str">
            <v>YW306N</v>
          </cell>
          <cell r="F136">
            <v>210</v>
          </cell>
        </row>
        <row r="137">
          <cell r="E137" t="str">
            <v>EQ450N</v>
          </cell>
          <cell r="F137">
            <v>300</v>
          </cell>
        </row>
        <row r="138">
          <cell r="E138" t="str">
            <v>EC010N</v>
          </cell>
          <cell r="F138">
            <v>600</v>
          </cell>
        </row>
        <row r="139">
          <cell r="E139" t="str">
            <v>SB011N</v>
          </cell>
          <cell r="F139">
            <v>2920</v>
          </cell>
        </row>
        <row r="140">
          <cell r="E140" t="str">
            <v>YW13GN</v>
          </cell>
          <cell r="F140">
            <v>900</v>
          </cell>
        </row>
        <row r="141">
          <cell r="E141" t="str">
            <v>EG108N</v>
          </cell>
          <cell r="F141">
            <v>4420</v>
          </cell>
        </row>
        <row r="142">
          <cell r="E142" t="str">
            <v>YZ214N</v>
          </cell>
          <cell r="F142">
            <v>180</v>
          </cell>
        </row>
        <row r="143">
          <cell r="E143" t="str">
            <v>EC494N</v>
          </cell>
          <cell r="F143">
            <v>100</v>
          </cell>
        </row>
        <row r="144">
          <cell r="E144" t="str">
            <v>JC112N</v>
          </cell>
          <cell r="F144">
            <v>2000</v>
          </cell>
        </row>
        <row r="145">
          <cell r="E145" t="str">
            <v>EC214N</v>
          </cell>
          <cell r="F145">
            <v>600</v>
          </cell>
        </row>
        <row r="146">
          <cell r="E146" t="str">
            <v>EC315N</v>
          </cell>
          <cell r="F146">
            <v>1000</v>
          </cell>
        </row>
        <row r="147">
          <cell r="E147" t="str">
            <v>YW204N</v>
          </cell>
          <cell r="F147">
            <v>660</v>
          </cell>
        </row>
        <row r="148">
          <cell r="E148" t="str">
            <v>JC100N</v>
          </cell>
          <cell r="F148">
            <v>200</v>
          </cell>
        </row>
        <row r="149">
          <cell r="E149" t="str">
            <v>YC046N</v>
          </cell>
          <cell r="F149">
            <v>2940</v>
          </cell>
        </row>
        <row r="150">
          <cell r="E150" t="str">
            <v>JP415N</v>
          </cell>
          <cell r="F150">
            <v>400</v>
          </cell>
        </row>
        <row r="151">
          <cell r="E151" t="str">
            <v>EF430N</v>
          </cell>
          <cell r="F151">
            <v>300</v>
          </cell>
        </row>
        <row r="152">
          <cell r="E152" t="str">
            <v>LC003N</v>
          </cell>
          <cell r="F152">
            <v>500</v>
          </cell>
        </row>
        <row r="153">
          <cell r="E153" t="str">
            <v>JN001N</v>
          </cell>
          <cell r="F153">
            <v>500</v>
          </cell>
        </row>
      </sheetData>
      <sheetData sheetId="10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_com.sap.ip.bi.xl.hiddensheet"/>
      <sheetName val="Sheet1"/>
      <sheetName val="Sheet2"/>
      <sheetName val="Sheet3"/>
      <sheetName val="Plan Vs Actual"/>
      <sheetName val="Weekly Plan to RM"/>
      <sheetName val="Summary"/>
      <sheetName val="MTS"/>
      <sheetName val="5 Months FC"/>
      <sheetName val="MTO"/>
      <sheetName val="Week Wise Foreca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E2" t="str">
            <v>MFG</v>
          </cell>
          <cell r="F2" t="str">
            <v>O.Order GAP</v>
          </cell>
        </row>
        <row r="3">
          <cell r="E3" t="str">
            <v>ALZ90F</v>
          </cell>
          <cell r="F3">
            <v>160</v>
          </cell>
        </row>
        <row r="4">
          <cell r="E4" t="str">
            <v>EE400N</v>
          </cell>
          <cell r="F4">
            <v>840</v>
          </cell>
        </row>
        <row r="5">
          <cell r="E5" t="str">
            <v>EK103N</v>
          </cell>
          <cell r="F5">
            <v>300</v>
          </cell>
        </row>
        <row r="6">
          <cell r="E6" t="str">
            <v>EG45AN</v>
          </cell>
          <cell r="F6">
            <v>200</v>
          </cell>
        </row>
        <row r="7">
          <cell r="E7" t="str">
            <v>SP102N</v>
          </cell>
          <cell r="F7">
            <v>200</v>
          </cell>
        </row>
        <row r="8">
          <cell r="E8" t="str">
            <v>EG301N</v>
          </cell>
          <cell r="F8">
            <v>160</v>
          </cell>
        </row>
        <row r="9">
          <cell r="E9" t="str">
            <v>EQ303N</v>
          </cell>
          <cell r="F9">
            <v>160</v>
          </cell>
        </row>
        <row r="10">
          <cell r="E10" t="str">
            <v>EK325N</v>
          </cell>
          <cell r="F10">
            <v>160</v>
          </cell>
        </row>
        <row r="11">
          <cell r="E11" t="str">
            <v>EF300N</v>
          </cell>
          <cell r="F11">
            <v>160</v>
          </cell>
        </row>
        <row r="12">
          <cell r="E12" t="str">
            <v>S2345N</v>
          </cell>
          <cell r="F12">
            <v>600</v>
          </cell>
        </row>
        <row r="13">
          <cell r="E13" t="str">
            <v>EL416N</v>
          </cell>
          <cell r="F13">
            <v>200</v>
          </cell>
        </row>
        <row r="14">
          <cell r="E14" t="str">
            <v>SP106N</v>
          </cell>
          <cell r="F14">
            <v>220</v>
          </cell>
        </row>
        <row r="15">
          <cell r="E15" t="str">
            <v>SW267N</v>
          </cell>
          <cell r="F15">
            <v>220</v>
          </cell>
        </row>
        <row r="16">
          <cell r="E16" t="str">
            <v>YC206N</v>
          </cell>
          <cell r="F16">
            <v>390</v>
          </cell>
        </row>
        <row r="17">
          <cell r="E17" t="str">
            <v>EI140N</v>
          </cell>
          <cell r="F17">
            <v>740</v>
          </cell>
        </row>
        <row r="18">
          <cell r="E18" t="str">
            <v>YD220N</v>
          </cell>
          <cell r="F18">
            <v>375</v>
          </cell>
        </row>
        <row r="19">
          <cell r="E19" t="str">
            <v>JP007N</v>
          </cell>
          <cell r="F19">
            <v>300</v>
          </cell>
        </row>
        <row r="20">
          <cell r="E20" t="str">
            <v>EPA53N</v>
          </cell>
          <cell r="F20">
            <v>360</v>
          </cell>
        </row>
        <row r="21">
          <cell r="E21" t="str">
            <v>Y2200N</v>
          </cell>
          <cell r="F21">
            <v>225</v>
          </cell>
        </row>
        <row r="22">
          <cell r="E22" t="str">
            <v>SP223N</v>
          </cell>
          <cell r="F22">
            <v>340</v>
          </cell>
        </row>
        <row r="23">
          <cell r="E23" t="str">
            <v>JN410N</v>
          </cell>
          <cell r="F23">
            <v>260</v>
          </cell>
        </row>
        <row r="24">
          <cell r="E24" t="str">
            <v>EQ297N</v>
          </cell>
          <cell r="F24">
            <v>800</v>
          </cell>
        </row>
        <row r="25">
          <cell r="E25" t="str">
            <v>JP100N</v>
          </cell>
          <cell r="F25">
            <v>200</v>
          </cell>
        </row>
        <row r="26">
          <cell r="E26" t="str">
            <v>JM110N</v>
          </cell>
          <cell r="F26">
            <v>300</v>
          </cell>
        </row>
        <row r="27">
          <cell r="E27" t="str">
            <v>YP131N</v>
          </cell>
          <cell r="F27">
            <v>195</v>
          </cell>
        </row>
        <row r="28">
          <cell r="E28" t="str">
            <v>XLA02N</v>
          </cell>
          <cell r="F28">
            <v>1500</v>
          </cell>
        </row>
        <row r="29">
          <cell r="E29" t="str">
            <v>EL003N</v>
          </cell>
          <cell r="F29">
            <v>340</v>
          </cell>
        </row>
        <row r="30">
          <cell r="E30" t="str">
            <v>EE158N</v>
          </cell>
          <cell r="F30">
            <v>300</v>
          </cell>
        </row>
        <row r="31">
          <cell r="E31" t="str">
            <v>SW23EN</v>
          </cell>
          <cell r="F31">
            <v>200</v>
          </cell>
        </row>
        <row r="32">
          <cell r="E32" t="str">
            <v>YW310N</v>
          </cell>
          <cell r="F32">
            <v>210</v>
          </cell>
        </row>
        <row r="33">
          <cell r="E33" t="str">
            <v>EC010N</v>
          </cell>
          <cell r="F33">
            <v>600</v>
          </cell>
        </row>
        <row r="34">
          <cell r="E34" t="str">
            <v>SB011N</v>
          </cell>
          <cell r="F34">
            <v>2940</v>
          </cell>
        </row>
        <row r="35">
          <cell r="E35" t="str">
            <v>YZ311N</v>
          </cell>
          <cell r="F35">
            <v>195</v>
          </cell>
        </row>
        <row r="36">
          <cell r="E36" t="str">
            <v>SN005N</v>
          </cell>
          <cell r="F36">
            <v>975</v>
          </cell>
        </row>
        <row r="37">
          <cell r="E37" t="str">
            <v>YC046N</v>
          </cell>
          <cell r="F37">
            <v>2940</v>
          </cell>
        </row>
        <row r="38">
          <cell r="E38" t="str">
            <v>SW300N</v>
          </cell>
          <cell r="F38">
            <v>200</v>
          </cell>
        </row>
        <row r="39">
          <cell r="E39" t="str">
            <v>SP246N</v>
          </cell>
          <cell r="F39">
            <v>160</v>
          </cell>
        </row>
        <row r="40">
          <cell r="E40" t="str">
            <v>PE303N</v>
          </cell>
          <cell r="F40">
            <v>1080</v>
          </cell>
        </row>
        <row r="41">
          <cell r="E41" t="str">
            <v>SD290N</v>
          </cell>
          <cell r="F41">
            <v>440</v>
          </cell>
        </row>
        <row r="42">
          <cell r="E42" t="str">
            <v>SL240N</v>
          </cell>
          <cell r="F42">
            <v>440</v>
          </cell>
        </row>
        <row r="43">
          <cell r="E43" t="str">
            <v>MC350N</v>
          </cell>
          <cell r="F43">
            <v>420</v>
          </cell>
        </row>
        <row r="44">
          <cell r="E44" t="str">
            <v>JG191N</v>
          </cell>
          <cell r="F44">
            <v>300</v>
          </cell>
        </row>
        <row r="45">
          <cell r="E45" t="str">
            <v>YW307N</v>
          </cell>
          <cell r="F45">
            <v>210</v>
          </cell>
        </row>
        <row r="46">
          <cell r="E46" t="str">
            <v>JF400N</v>
          </cell>
          <cell r="F46">
            <v>200</v>
          </cell>
        </row>
        <row r="47">
          <cell r="E47" t="str">
            <v>MI507N</v>
          </cell>
          <cell r="F47">
            <v>280</v>
          </cell>
        </row>
        <row r="48">
          <cell r="E48" t="str">
            <v>Y2206N</v>
          </cell>
          <cell r="F48">
            <v>630</v>
          </cell>
        </row>
        <row r="49">
          <cell r="E49" t="str">
            <v>NG400N</v>
          </cell>
          <cell r="F49">
            <v>440</v>
          </cell>
        </row>
        <row r="50">
          <cell r="E50" t="str">
            <v>SM226N</v>
          </cell>
          <cell r="F50">
            <v>500</v>
          </cell>
        </row>
        <row r="51">
          <cell r="E51" t="str">
            <v>Y4310N</v>
          </cell>
          <cell r="F51">
            <v>200</v>
          </cell>
        </row>
        <row r="52">
          <cell r="E52" t="str">
            <v>JD105N</v>
          </cell>
          <cell r="F52">
            <v>200</v>
          </cell>
        </row>
        <row r="53">
          <cell r="E53" t="str">
            <v>SK100N</v>
          </cell>
          <cell r="F53">
            <v>180</v>
          </cell>
        </row>
        <row r="54">
          <cell r="E54" t="str">
            <v>SP127N</v>
          </cell>
          <cell r="F54">
            <v>200</v>
          </cell>
        </row>
        <row r="55">
          <cell r="E55" t="str">
            <v>PE201N</v>
          </cell>
          <cell r="F55">
            <v>840</v>
          </cell>
        </row>
        <row r="56">
          <cell r="E56" t="str">
            <v>YW20JN</v>
          </cell>
          <cell r="F56">
            <v>975</v>
          </cell>
        </row>
        <row r="57">
          <cell r="E57" t="str">
            <v>SP339N</v>
          </cell>
          <cell r="F57">
            <v>500</v>
          </cell>
        </row>
        <row r="58">
          <cell r="E58" t="str">
            <v>SW332N</v>
          </cell>
          <cell r="F58">
            <v>200</v>
          </cell>
        </row>
        <row r="59">
          <cell r="E59" t="str">
            <v>JQ402N</v>
          </cell>
          <cell r="F59">
            <v>300</v>
          </cell>
        </row>
        <row r="60">
          <cell r="E60" t="str">
            <v>SP10AN</v>
          </cell>
          <cell r="F60">
            <v>200</v>
          </cell>
        </row>
        <row r="61">
          <cell r="E61" t="str">
            <v>JW011N</v>
          </cell>
          <cell r="F61">
            <v>1725</v>
          </cell>
        </row>
        <row r="62">
          <cell r="E62" t="str">
            <v>EP490N</v>
          </cell>
          <cell r="F62">
            <v>1000</v>
          </cell>
        </row>
        <row r="63">
          <cell r="E63" t="str">
            <v>PP403N</v>
          </cell>
          <cell r="F63">
            <v>210</v>
          </cell>
        </row>
        <row r="64">
          <cell r="E64" t="str">
            <v>YP134N</v>
          </cell>
          <cell r="F64">
            <v>135</v>
          </cell>
        </row>
        <row r="65">
          <cell r="E65" t="str">
            <v>SP306N</v>
          </cell>
          <cell r="F65">
            <v>500</v>
          </cell>
        </row>
        <row r="66">
          <cell r="E66" t="str">
            <v>SM132N</v>
          </cell>
          <cell r="F66">
            <v>200</v>
          </cell>
        </row>
        <row r="67">
          <cell r="E67" t="str">
            <v>JE241N</v>
          </cell>
          <cell r="F67">
            <v>500</v>
          </cell>
        </row>
        <row r="68">
          <cell r="E68" t="str">
            <v>JK251N</v>
          </cell>
          <cell r="F68">
            <v>315</v>
          </cell>
        </row>
        <row r="69">
          <cell r="E69" t="str">
            <v>JQ001N</v>
          </cell>
          <cell r="F69">
            <v>400</v>
          </cell>
        </row>
        <row r="70">
          <cell r="E70" t="str">
            <v>AN100N</v>
          </cell>
          <cell r="F70">
            <v>200</v>
          </cell>
        </row>
        <row r="71">
          <cell r="E71" t="str">
            <v>HNE12QF</v>
          </cell>
          <cell r="F71">
            <v>180</v>
          </cell>
        </row>
        <row r="72">
          <cell r="E72" t="str">
            <v>YW300N</v>
          </cell>
          <cell r="F72">
            <v>465</v>
          </cell>
        </row>
        <row r="73">
          <cell r="E73" t="str">
            <v>PE151N</v>
          </cell>
          <cell r="F73">
            <v>615</v>
          </cell>
        </row>
        <row r="74">
          <cell r="E74" t="str">
            <v>EL140N</v>
          </cell>
          <cell r="F74">
            <v>300</v>
          </cell>
        </row>
        <row r="75">
          <cell r="E75" t="str">
            <v>EM019N</v>
          </cell>
          <cell r="F75">
            <v>400</v>
          </cell>
        </row>
        <row r="76">
          <cell r="E76" t="str">
            <v>SP287N</v>
          </cell>
          <cell r="F76">
            <v>200</v>
          </cell>
        </row>
        <row r="77">
          <cell r="E77" t="str">
            <v>SC303N</v>
          </cell>
          <cell r="F77">
            <v>480</v>
          </cell>
        </row>
        <row r="78">
          <cell r="E78" t="str">
            <v>EC070N</v>
          </cell>
          <cell r="F78">
            <v>300</v>
          </cell>
        </row>
        <row r="79">
          <cell r="E79" t="str">
            <v>Y2209N</v>
          </cell>
          <cell r="F79">
            <v>210</v>
          </cell>
        </row>
        <row r="80">
          <cell r="E80" t="str">
            <v>JN365N</v>
          </cell>
          <cell r="F80">
            <v>200</v>
          </cell>
        </row>
        <row r="81">
          <cell r="E81" t="str">
            <v>SW29BN</v>
          </cell>
          <cell r="F81">
            <v>200</v>
          </cell>
        </row>
        <row r="82">
          <cell r="E82" t="str">
            <v>EPD53N</v>
          </cell>
          <cell r="F82">
            <v>2500</v>
          </cell>
        </row>
        <row r="83">
          <cell r="E83" t="str">
            <v>HKF74N</v>
          </cell>
          <cell r="F83">
            <v>300</v>
          </cell>
        </row>
        <row r="84">
          <cell r="E84" t="str">
            <v>YP144N</v>
          </cell>
          <cell r="F84">
            <v>165</v>
          </cell>
        </row>
        <row r="85">
          <cell r="E85" t="str">
            <v>Y2304N</v>
          </cell>
          <cell r="F85">
            <v>930</v>
          </cell>
        </row>
        <row r="86">
          <cell r="E86" t="str">
            <v>EC494N</v>
          </cell>
          <cell r="F86">
            <v>1440</v>
          </cell>
        </row>
        <row r="87">
          <cell r="E87" t="str">
            <v>MM194N</v>
          </cell>
          <cell r="F87">
            <v>200</v>
          </cell>
        </row>
        <row r="88">
          <cell r="E88" t="str">
            <v>PE150N</v>
          </cell>
          <cell r="F88">
            <v>420</v>
          </cell>
        </row>
        <row r="89">
          <cell r="E89" t="str">
            <v>JM122N</v>
          </cell>
          <cell r="F89">
            <v>600</v>
          </cell>
        </row>
        <row r="90">
          <cell r="E90" t="str">
            <v>JD034N</v>
          </cell>
          <cell r="F90">
            <v>600</v>
          </cell>
        </row>
        <row r="91">
          <cell r="E91" t="str">
            <v>EM148N</v>
          </cell>
          <cell r="F91">
            <v>360</v>
          </cell>
        </row>
        <row r="92">
          <cell r="E92" t="str">
            <v>YW269N</v>
          </cell>
          <cell r="F92">
            <v>1605</v>
          </cell>
        </row>
        <row r="93">
          <cell r="E93" t="str">
            <v>JN001N</v>
          </cell>
          <cell r="F93">
            <v>1500</v>
          </cell>
        </row>
        <row r="94">
          <cell r="E94" t="str">
            <v>JC007N</v>
          </cell>
          <cell r="F94">
            <v>480</v>
          </cell>
        </row>
        <row r="95">
          <cell r="E95" t="str">
            <v>JE310N</v>
          </cell>
          <cell r="F95">
            <v>300</v>
          </cell>
        </row>
        <row r="96">
          <cell r="E96" t="str">
            <v>Y4317N</v>
          </cell>
          <cell r="F96">
            <v>300</v>
          </cell>
        </row>
        <row r="97">
          <cell r="E97" t="str">
            <v>SQ101N</v>
          </cell>
          <cell r="F97">
            <v>200</v>
          </cell>
        </row>
        <row r="98">
          <cell r="E98" t="str">
            <v>YP291N</v>
          </cell>
          <cell r="F98">
            <v>990</v>
          </cell>
        </row>
        <row r="99">
          <cell r="E99" t="str">
            <v>YW301N</v>
          </cell>
          <cell r="F99">
            <v>975</v>
          </cell>
        </row>
        <row r="100">
          <cell r="E100" t="str">
            <v>LK101N</v>
          </cell>
          <cell r="F100">
            <v>700</v>
          </cell>
        </row>
        <row r="101">
          <cell r="E101" t="str">
            <v>LN002N</v>
          </cell>
          <cell r="F101">
            <v>585</v>
          </cell>
        </row>
        <row r="102">
          <cell r="E102" t="str">
            <v>LN102N</v>
          </cell>
          <cell r="F102">
            <v>500</v>
          </cell>
        </row>
        <row r="103">
          <cell r="E103" t="str">
            <v>JQ120N</v>
          </cell>
          <cell r="F103">
            <v>500</v>
          </cell>
        </row>
        <row r="104">
          <cell r="E104" t="str">
            <v>EW314N</v>
          </cell>
          <cell r="F104">
            <v>500</v>
          </cell>
        </row>
        <row r="105">
          <cell r="E105" t="str">
            <v>EC334N</v>
          </cell>
          <cell r="F105">
            <v>400</v>
          </cell>
        </row>
        <row r="106">
          <cell r="E106" t="str">
            <v>JL303N</v>
          </cell>
          <cell r="F106">
            <v>400</v>
          </cell>
        </row>
        <row r="107">
          <cell r="E107" t="str">
            <v>YG003N</v>
          </cell>
          <cell r="F107">
            <v>300</v>
          </cell>
        </row>
        <row r="108">
          <cell r="E108" t="str">
            <v>YM210N</v>
          </cell>
          <cell r="F108">
            <v>210</v>
          </cell>
        </row>
        <row r="109">
          <cell r="E109" t="str">
            <v>EL440N</v>
          </cell>
          <cell r="F109">
            <v>900</v>
          </cell>
        </row>
        <row r="110">
          <cell r="E110" t="str">
            <v>HJC43N</v>
          </cell>
          <cell r="F110">
            <v>300</v>
          </cell>
        </row>
        <row r="111">
          <cell r="E111" t="str">
            <v>Y2220N</v>
          </cell>
          <cell r="F111">
            <v>2370</v>
          </cell>
        </row>
        <row r="112">
          <cell r="E112" t="str">
            <v>JP499N</v>
          </cell>
          <cell r="F112">
            <v>200</v>
          </cell>
        </row>
        <row r="113">
          <cell r="E113" t="str">
            <v>SP214N</v>
          </cell>
          <cell r="F113">
            <v>1440</v>
          </cell>
        </row>
        <row r="114">
          <cell r="E114" t="str">
            <v>JP302N</v>
          </cell>
          <cell r="F114">
            <v>1000</v>
          </cell>
        </row>
        <row r="115">
          <cell r="E115" t="str">
            <v>JL098N</v>
          </cell>
          <cell r="F115">
            <v>300</v>
          </cell>
        </row>
        <row r="116">
          <cell r="E116" t="str">
            <v>SW22AN</v>
          </cell>
          <cell r="F116">
            <v>300</v>
          </cell>
        </row>
        <row r="117">
          <cell r="E117" t="str">
            <v>EQ499N</v>
          </cell>
          <cell r="F117">
            <v>200</v>
          </cell>
        </row>
        <row r="118">
          <cell r="E118" t="str">
            <v>EC446N</v>
          </cell>
          <cell r="F118">
            <v>100</v>
          </cell>
        </row>
        <row r="119">
          <cell r="E119" t="str">
            <v>EW130N</v>
          </cell>
          <cell r="F119">
            <v>800</v>
          </cell>
        </row>
        <row r="120">
          <cell r="E120" t="str">
            <v>JN100N</v>
          </cell>
          <cell r="F120">
            <v>3960</v>
          </cell>
        </row>
        <row r="121">
          <cell r="E121" t="str">
            <v>JL301N</v>
          </cell>
          <cell r="F121">
            <v>1600</v>
          </cell>
        </row>
        <row r="122">
          <cell r="E122" t="str">
            <v>AL001N</v>
          </cell>
          <cell r="F122">
            <v>510</v>
          </cell>
        </row>
        <row r="123">
          <cell r="E123" t="str">
            <v>ECB95N</v>
          </cell>
          <cell r="F123">
            <v>200</v>
          </cell>
        </row>
        <row r="124">
          <cell r="E124" t="str">
            <v>EC20EN</v>
          </cell>
          <cell r="F124">
            <v>7060</v>
          </cell>
        </row>
        <row r="125">
          <cell r="E125" t="str">
            <v>EL062N</v>
          </cell>
          <cell r="F125">
            <v>1995</v>
          </cell>
        </row>
        <row r="126">
          <cell r="E126" t="str">
            <v>JQ096N</v>
          </cell>
          <cell r="F126">
            <v>520</v>
          </cell>
        </row>
        <row r="127">
          <cell r="E127" t="str">
            <v>YP293N</v>
          </cell>
          <cell r="F127">
            <v>495</v>
          </cell>
        </row>
        <row r="128">
          <cell r="E128" t="str">
            <v>KK001N</v>
          </cell>
          <cell r="F128">
            <v>440</v>
          </cell>
        </row>
        <row r="129">
          <cell r="E129" t="str">
            <v>SP18AN</v>
          </cell>
          <cell r="F129">
            <v>400</v>
          </cell>
        </row>
        <row r="130">
          <cell r="E130" t="str">
            <v>KQ001N</v>
          </cell>
          <cell r="F130">
            <v>240</v>
          </cell>
        </row>
        <row r="131">
          <cell r="E131" t="str">
            <v>JA015N</v>
          </cell>
          <cell r="F131">
            <v>220</v>
          </cell>
        </row>
        <row r="132">
          <cell r="E132" t="str">
            <v>KG002N</v>
          </cell>
          <cell r="F132">
            <v>200</v>
          </cell>
        </row>
        <row r="133">
          <cell r="E133" t="str">
            <v>JI400N</v>
          </cell>
          <cell r="F133">
            <v>200</v>
          </cell>
        </row>
        <row r="134">
          <cell r="E134" t="str">
            <v>SP208N</v>
          </cell>
          <cell r="F134">
            <v>760</v>
          </cell>
        </row>
        <row r="135">
          <cell r="E135" t="str">
            <v>JP041N</v>
          </cell>
          <cell r="F135">
            <v>7200</v>
          </cell>
        </row>
        <row r="136">
          <cell r="E136" t="str">
            <v>SW351N</v>
          </cell>
          <cell r="F136">
            <v>1000</v>
          </cell>
        </row>
        <row r="137">
          <cell r="E137" t="str">
            <v>PM302N</v>
          </cell>
          <cell r="F137">
            <v>795</v>
          </cell>
        </row>
        <row r="138">
          <cell r="E138" t="str">
            <v>EQ300N</v>
          </cell>
          <cell r="F138">
            <v>400</v>
          </cell>
        </row>
        <row r="139">
          <cell r="E139" t="str">
            <v>EA220N</v>
          </cell>
          <cell r="F139">
            <v>120</v>
          </cell>
        </row>
        <row r="140">
          <cell r="E140" t="str">
            <v>JC127N</v>
          </cell>
          <cell r="F140">
            <v>100</v>
          </cell>
        </row>
        <row r="141">
          <cell r="E141" t="str">
            <v>SM120N</v>
          </cell>
          <cell r="F141">
            <v>400</v>
          </cell>
        </row>
        <row r="142">
          <cell r="E142" t="str">
            <v>YW23FN</v>
          </cell>
          <cell r="F142">
            <v>210</v>
          </cell>
        </row>
        <row r="143">
          <cell r="E143" t="str">
            <v>SP001N</v>
          </cell>
          <cell r="F143">
            <v>780</v>
          </cell>
        </row>
        <row r="144">
          <cell r="E144" t="str">
            <v>JP253N</v>
          </cell>
          <cell r="F144">
            <v>300</v>
          </cell>
        </row>
        <row r="145">
          <cell r="E145" t="str">
            <v>SP132N</v>
          </cell>
          <cell r="F145">
            <v>200</v>
          </cell>
        </row>
        <row r="146">
          <cell r="E146" t="str">
            <v>JM303N</v>
          </cell>
          <cell r="F146">
            <v>300</v>
          </cell>
        </row>
        <row r="147">
          <cell r="E147" t="str">
            <v>HJF2HN</v>
          </cell>
          <cell r="F147">
            <v>660</v>
          </cell>
        </row>
        <row r="148">
          <cell r="E148" t="str">
            <v>MC155N</v>
          </cell>
          <cell r="F148">
            <v>320</v>
          </cell>
        </row>
        <row r="149">
          <cell r="E149" t="str">
            <v>JW304N</v>
          </cell>
          <cell r="F149">
            <v>200</v>
          </cell>
        </row>
        <row r="150">
          <cell r="E150" t="str">
            <v>JP191N</v>
          </cell>
          <cell r="F150">
            <v>200</v>
          </cell>
        </row>
        <row r="151">
          <cell r="E151" t="str">
            <v>EN203N</v>
          </cell>
          <cell r="F151">
            <v>600</v>
          </cell>
        </row>
        <row r="152">
          <cell r="E152" t="str">
            <v>JL002N</v>
          </cell>
          <cell r="F152">
            <v>500</v>
          </cell>
        </row>
        <row r="153">
          <cell r="E153" t="str">
            <v>JW013N</v>
          </cell>
          <cell r="F153">
            <v>225</v>
          </cell>
        </row>
        <row r="154">
          <cell r="E154" t="str">
            <v>SP269N</v>
          </cell>
          <cell r="F154">
            <v>200</v>
          </cell>
        </row>
        <row r="155">
          <cell r="E155" t="str">
            <v>SP291N</v>
          </cell>
          <cell r="F155">
            <v>880</v>
          </cell>
        </row>
        <row r="156">
          <cell r="E156" t="str">
            <v>PE302N</v>
          </cell>
          <cell r="F156">
            <v>360</v>
          </cell>
        </row>
        <row r="157">
          <cell r="E157" t="str">
            <v>SC305N</v>
          </cell>
          <cell r="F157">
            <v>200</v>
          </cell>
        </row>
        <row r="158">
          <cell r="E158" t="str">
            <v>SP340N</v>
          </cell>
          <cell r="F158">
            <v>200</v>
          </cell>
        </row>
        <row r="159">
          <cell r="E159" t="str">
            <v>SQ190N</v>
          </cell>
          <cell r="F159">
            <v>520</v>
          </cell>
        </row>
        <row r="160">
          <cell r="E160" t="str">
            <v>SP126N</v>
          </cell>
          <cell r="F160">
            <v>500</v>
          </cell>
        </row>
        <row r="161">
          <cell r="E161" t="str">
            <v>S2201N</v>
          </cell>
          <cell r="F161">
            <v>500</v>
          </cell>
        </row>
        <row r="162">
          <cell r="E162" t="str">
            <v>QQ001N</v>
          </cell>
          <cell r="F162">
            <v>405</v>
          </cell>
        </row>
        <row r="163">
          <cell r="E163" t="str">
            <v>SP125N</v>
          </cell>
          <cell r="F163">
            <v>400</v>
          </cell>
        </row>
        <row r="164">
          <cell r="E164" t="str">
            <v>EC362N</v>
          </cell>
          <cell r="F164">
            <v>300</v>
          </cell>
        </row>
        <row r="165">
          <cell r="E165" t="str">
            <v>MI001N</v>
          </cell>
          <cell r="F165">
            <v>300</v>
          </cell>
        </row>
        <row r="166">
          <cell r="E166" t="str">
            <v>MI101N</v>
          </cell>
          <cell r="F166">
            <v>300</v>
          </cell>
        </row>
        <row r="167">
          <cell r="E167" t="str">
            <v>YP100N</v>
          </cell>
          <cell r="F167">
            <v>210</v>
          </cell>
        </row>
        <row r="168">
          <cell r="E168" t="str">
            <v>EP236N</v>
          </cell>
          <cell r="F168">
            <v>200</v>
          </cell>
        </row>
        <row r="169">
          <cell r="E169" t="str">
            <v>SW113N</v>
          </cell>
          <cell r="F169">
            <v>200</v>
          </cell>
        </row>
        <row r="170">
          <cell r="E170" t="str">
            <v>JP124N</v>
          </cell>
          <cell r="F170">
            <v>200</v>
          </cell>
        </row>
        <row r="171">
          <cell r="E171" t="str">
            <v>EQ304N</v>
          </cell>
          <cell r="F171">
            <v>200</v>
          </cell>
        </row>
        <row r="172">
          <cell r="E172" t="str">
            <v>YP171N</v>
          </cell>
          <cell r="F172">
            <v>195</v>
          </cell>
        </row>
        <row r="173">
          <cell r="E173" t="str">
            <v>YP103N</v>
          </cell>
          <cell r="F173">
            <v>330</v>
          </cell>
        </row>
        <row r="174">
          <cell r="E174" t="str">
            <v>JC150N</v>
          </cell>
          <cell r="F174">
            <v>300</v>
          </cell>
        </row>
        <row r="175">
          <cell r="E175" t="str">
            <v>SW28DN</v>
          </cell>
          <cell r="F175">
            <v>660</v>
          </cell>
        </row>
        <row r="176">
          <cell r="E176" t="str">
            <v>YN205N</v>
          </cell>
          <cell r="F176">
            <v>255</v>
          </cell>
        </row>
        <row r="177">
          <cell r="E177" t="str">
            <v>MP306N</v>
          </cell>
          <cell r="F177">
            <v>200</v>
          </cell>
        </row>
        <row r="178">
          <cell r="E178" t="str">
            <v>YW28DN</v>
          </cell>
          <cell r="F178">
            <v>195</v>
          </cell>
        </row>
        <row r="179">
          <cell r="E179" t="str">
            <v>EK100N</v>
          </cell>
          <cell r="F179">
            <v>1600</v>
          </cell>
        </row>
        <row r="180">
          <cell r="E180" t="str">
            <v>EP003N</v>
          </cell>
          <cell r="F180">
            <v>860</v>
          </cell>
        </row>
        <row r="181">
          <cell r="E181" t="str">
            <v>EC304N</v>
          </cell>
          <cell r="F181">
            <v>700</v>
          </cell>
        </row>
        <row r="182">
          <cell r="E182" t="str">
            <v>JM126N</v>
          </cell>
          <cell r="F182">
            <v>600</v>
          </cell>
        </row>
        <row r="183">
          <cell r="E183" t="str">
            <v>PM315N</v>
          </cell>
          <cell r="F183">
            <v>510</v>
          </cell>
        </row>
        <row r="184">
          <cell r="E184" t="str">
            <v>JM206N</v>
          </cell>
          <cell r="F184">
            <v>500</v>
          </cell>
        </row>
        <row r="185">
          <cell r="E185" t="str">
            <v>JL370N</v>
          </cell>
          <cell r="F185">
            <v>340</v>
          </cell>
        </row>
        <row r="186">
          <cell r="E186" t="str">
            <v>LC002N</v>
          </cell>
          <cell r="F186">
            <v>300</v>
          </cell>
        </row>
        <row r="187">
          <cell r="E187" t="str">
            <v>JW019N</v>
          </cell>
          <cell r="F187">
            <v>300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_com.sap.ip.bi.xl.hiddensheet"/>
      <sheetName val="Sheet1"/>
      <sheetName val="Sheet2"/>
      <sheetName val="Sheet3"/>
      <sheetName val="Plan Vs Actual"/>
      <sheetName val="Weekly Plan to RM"/>
      <sheetName val="Summary"/>
      <sheetName val="MTS"/>
      <sheetName val="5 Months FC"/>
      <sheetName val="Pivot"/>
      <sheetName val="MTO"/>
      <sheetName val="Week Wise Foreca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109265</v>
          </cell>
        </row>
        <row r="2">
          <cell r="F2" t="str">
            <v>Mfg Pro</v>
          </cell>
          <cell r="G2" t="str">
            <v>O.Order GAP</v>
          </cell>
          <cell r="H2" t="str">
            <v>Average Ageing</v>
          </cell>
          <cell r="I2" t="str">
            <v>Remarks</v>
          </cell>
        </row>
        <row r="3">
          <cell r="F3" t="str">
            <v>JN050N</v>
          </cell>
          <cell r="G3">
            <v>210</v>
          </cell>
          <cell r="H3">
            <v>401</v>
          </cell>
          <cell r="I3" t="str">
            <v>Stock moved to Blocked</v>
          </cell>
          <cell r="J3" t="str">
            <v>BLR</v>
          </cell>
        </row>
        <row r="4">
          <cell r="F4" t="str">
            <v>EL061N</v>
          </cell>
          <cell r="G4">
            <v>500</v>
          </cell>
          <cell r="H4">
            <v>380</v>
          </cell>
          <cell r="I4" t="str">
            <v>Stock moved to Blocked</v>
          </cell>
          <cell r="J4" t="str">
            <v>BLR</v>
          </cell>
        </row>
        <row r="5">
          <cell r="F5" t="str">
            <v>AN100N</v>
          </cell>
          <cell r="G5">
            <v>200</v>
          </cell>
          <cell r="H5">
            <v>175</v>
          </cell>
          <cell r="I5" t="str">
            <v>Quality Issue</v>
          </cell>
          <cell r="J5" t="str">
            <v>Thane</v>
          </cell>
        </row>
        <row r="6">
          <cell r="F6" t="str">
            <v>MK073N</v>
          </cell>
          <cell r="G6">
            <v>100</v>
          </cell>
          <cell r="H6">
            <v>133</v>
          </cell>
          <cell r="I6" t="str">
            <v>MOQ Issue</v>
          </cell>
          <cell r="J6" t="str">
            <v>Thane</v>
          </cell>
        </row>
        <row r="7">
          <cell r="F7" t="str">
            <v>YP130N</v>
          </cell>
          <cell r="G7">
            <v>195</v>
          </cell>
          <cell r="H7">
            <v>117</v>
          </cell>
          <cell r="I7" t="str">
            <v>FIFO Issue</v>
          </cell>
          <cell r="J7" t="str">
            <v>Thane</v>
          </cell>
        </row>
        <row r="8">
          <cell r="F8" t="str">
            <v>SP161N</v>
          </cell>
          <cell r="G8">
            <v>100</v>
          </cell>
          <cell r="H8">
            <v>116</v>
          </cell>
          <cell r="I8" t="str">
            <v>MOQ Issue</v>
          </cell>
          <cell r="J8" t="str">
            <v>Thane</v>
          </cell>
        </row>
        <row r="9">
          <cell r="F9" t="str">
            <v>Y4314N</v>
          </cell>
          <cell r="G9">
            <v>300</v>
          </cell>
          <cell r="H9">
            <v>104</v>
          </cell>
          <cell r="I9" t="str">
            <v>Bonding Capacity Issue</v>
          </cell>
          <cell r="J9" t="str">
            <v>FTSU- Thane</v>
          </cell>
        </row>
        <row r="10">
          <cell r="F10" t="str">
            <v>EQ300N</v>
          </cell>
          <cell r="G10">
            <v>200</v>
          </cell>
          <cell r="H10">
            <v>76</v>
          </cell>
          <cell r="I10">
            <v>0</v>
          </cell>
          <cell r="J10" t="str">
            <v>BLR</v>
          </cell>
        </row>
        <row r="11">
          <cell r="F11" t="str">
            <v>JP124N</v>
          </cell>
          <cell r="G11">
            <v>160</v>
          </cell>
          <cell r="H11">
            <v>74.5</v>
          </cell>
          <cell r="I11">
            <v>0</v>
          </cell>
          <cell r="J11" t="str">
            <v>BLR</v>
          </cell>
        </row>
        <row r="12">
          <cell r="F12" t="str">
            <v>JP411N</v>
          </cell>
          <cell r="G12">
            <v>380</v>
          </cell>
          <cell r="H12">
            <v>73</v>
          </cell>
          <cell r="I12">
            <v>0</v>
          </cell>
          <cell r="J12" t="str">
            <v>Thane</v>
          </cell>
        </row>
        <row r="13">
          <cell r="F13" t="str">
            <v>Y2105N</v>
          </cell>
          <cell r="G13">
            <v>810</v>
          </cell>
          <cell r="H13">
            <v>72.5</v>
          </cell>
          <cell r="I13">
            <v>0</v>
          </cell>
          <cell r="J13" t="str">
            <v>FTSU- Thane</v>
          </cell>
        </row>
        <row r="14">
          <cell r="F14" t="str">
            <v>EP402N</v>
          </cell>
          <cell r="G14">
            <v>300</v>
          </cell>
          <cell r="H14">
            <v>66</v>
          </cell>
          <cell r="I14">
            <v>0</v>
          </cell>
          <cell r="J14" t="str">
            <v>BLR</v>
          </cell>
        </row>
        <row r="15">
          <cell r="F15" t="str">
            <v>JW24BN</v>
          </cell>
          <cell r="G15">
            <v>100</v>
          </cell>
          <cell r="H15">
            <v>64.6666666666667</v>
          </cell>
          <cell r="I15">
            <v>0</v>
          </cell>
          <cell r="J15" t="str">
            <v>BLR</v>
          </cell>
        </row>
        <row r="16">
          <cell r="F16" t="str">
            <v>EM230N</v>
          </cell>
          <cell r="G16">
            <v>740</v>
          </cell>
          <cell r="H16">
            <v>62</v>
          </cell>
          <cell r="I16">
            <v>0</v>
          </cell>
          <cell r="J16" t="str">
            <v>BLR</v>
          </cell>
        </row>
        <row r="17">
          <cell r="F17" t="str">
            <v>SW316N</v>
          </cell>
          <cell r="G17">
            <v>200</v>
          </cell>
          <cell r="H17">
            <v>61</v>
          </cell>
          <cell r="I17">
            <v>0</v>
          </cell>
          <cell r="J17" t="str">
            <v>BLR</v>
          </cell>
        </row>
        <row r="18">
          <cell r="F18" t="str">
            <v>NL401N</v>
          </cell>
          <cell r="G18">
            <v>210</v>
          </cell>
          <cell r="H18">
            <v>61</v>
          </cell>
          <cell r="I18">
            <v>0</v>
          </cell>
          <cell r="J18" t="str">
            <v>BLR</v>
          </cell>
        </row>
        <row r="19">
          <cell r="F19" t="str">
            <v>LC020N</v>
          </cell>
          <cell r="G19">
            <v>180</v>
          </cell>
          <cell r="H19">
            <v>60</v>
          </cell>
          <cell r="I19">
            <v>0</v>
          </cell>
          <cell r="J19" t="str">
            <v>Thane</v>
          </cell>
        </row>
        <row r="20">
          <cell r="F20" t="str">
            <v>YZ313N</v>
          </cell>
          <cell r="G20">
            <v>120</v>
          </cell>
          <cell r="H20">
            <v>59</v>
          </cell>
          <cell r="I20">
            <v>0</v>
          </cell>
          <cell r="J20" t="str">
            <v>BLR</v>
          </cell>
        </row>
        <row r="21">
          <cell r="F21" t="str">
            <v>MC483N</v>
          </cell>
          <cell r="G21">
            <v>500</v>
          </cell>
          <cell r="H21">
            <v>56</v>
          </cell>
          <cell r="I21">
            <v>0</v>
          </cell>
          <cell r="J21" t="str">
            <v>Thane</v>
          </cell>
        </row>
        <row r="22">
          <cell r="F22" t="str">
            <v>YWC83N</v>
          </cell>
          <cell r="G22">
            <v>300</v>
          </cell>
          <cell r="H22">
            <v>55</v>
          </cell>
          <cell r="I22">
            <v>0</v>
          </cell>
          <cell r="J22" t="str">
            <v>BLR</v>
          </cell>
        </row>
        <row r="23">
          <cell r="F23" t="str">
            <v>EP236N</v>
          </cell>
          <cell r="G23">
            <v>120</v>
          </cell>
          <cell r="H23">
            <v>54</v>
          </cell>
          <cell r="I23">
            <v>0</v>
          </cell>
          <cell r="J23" t="str">
            <v>BLR</v>
          </cell>
        </row>
        <row r="24">
          <cell r="F24" t="str">
            <v>JCA65N</v>
          </cell>
          <cell r="G24">
            <v>240</v>
          </cell>
          <cell r="H24">
            <v>52.3333333333333</v>
          </cell>
          <cell r="I24">
            <v>0</v>
          </cell>
          <cell r="J24" t="str">
            <v>BLR</v>
          </cell>
        </row>
        <row r="25">
          <cell r="F25" t="str">
            <v>YW217N</v>
          </cell>
          <cell r="G25">
            <v>405</v>
          </cell>
          <cell r="H25">
            <v>50</v>
          </cell>
          <cell r="I25">
            <v>0</v>
          </cell>
          <cell r="J25" t="str">
            <v>BLR</v>
          </cell>
        </row>
        <row r="26">
          <cell r="F26" t="str">
            <v>S2345N</v>
          </cell>
          <cell r="G26">
            <v>440</v>
          </cell>
          <cell r="H26">
            <v>48.6666666666667</v>
          </cell>
          <cell r="I26">
            <v>0</v>
          </cell>
          <cell r="J26" t="str">
            <v>Thane</v>
          </cell>
        </row>
        <row r="27">
          <cell r="F27" t="str">
            <v>EP400N</v>
          </cell>
          <cell r="G27">
            <v>280</v>
          </cell>
          <cell r="H27">
            <v>48</v>
          </cell>
          <cell r="I27">
            <v>0</v>
          </cell>
          <cell r="J27" t="str">
            <v>Thane</v>
          </cell>
        </row>
        <row r="28">
          <cell r="F28" t="str">
            <v>EW314N</v>
          </cell>
          <cell r="G28">
            <v>800</v>
          </cell>
          <cell r="H28">
            <v>46.6666666666667</v>
          </cell>
          <cell r="I28">
            <v>0</v>
          </cell>
          <cell r="J28" t="str">
            <v>BLR</v>
          </cell>
        </row>
        <row r="29">
          <cell r="F29" t="str">
            <v>JP105N</v>
          </cell>
          <cell r="G29">
            <v>900</v>
          </cell>
          <cell r="H29">
            <v>46.3333333333333</v>
          </cell>
          <cell r="I29">
            <v>0</v>
          </cell>
          <cell r="J29" t="str">
            <v>Thane</v>
          </cell>
        </row>
        <row r="30">
          <cell r="F30" t="str">
            <v>JL002N</v>
          </cell>
          <cell r="G30">
            <v>1000</v>
          </cell>
          <cell r="H30">
            <v>45.5</v>
          </cell>
          <cell r="I30">
            <v>0</v>
          </cell>
          <cell r="J30" t="str">
            <v>BLR</v>
          </cell>
        </row>
        <row r="31">
          <cell r="F31" t="str">
            <v>MP305N</v>
          </cell>
          <cell r="G31">
            <v>400</v>
          </cell>
          <cell r="H31">
            <v>45</v>
          </cell>
          <cell r="I31">
            <v>0</v>
          </cell>
          <cell r="J31" t="str">
            <v>BLR</v>
          </cell>
        </row>
        <row r="32">
          <cell r="F32" t="str">
            <v>YW301N</v>
          </cell>
          <cell r="G32">
            <v>1365</v>
          </cell>
          <cell r="H32">
            <v>44.75</v>
          </cell>
          <cell r="I32">
            <v>0</v>
          </cell>
          <cell r="J32" t="str">
            <v>BLR</v>
          </cell>
        </row>
        <row r="33">
          <cell r="F33" t="str">
            <v>JP01CN</v>
          </cell>
          <cell r="G33">
            <v>500</v>
          </cell>
          <cell r="H33">
            <v>42.5</v>
          </cell>
          <cell r="I33">
            <v>0</v>
          </cell>
          <cell r="J33" t="str">
            <v>Thane</v>
          </cell>
        </row>
        <row r="34">
          <cell r="F34" t="str">
            <v>YW312N</v>
          </cell>
          <cell r="G34">
            <v>960</v>
          </cell>
          <cell r="H34">
            <v>40.6666666666667</v>
          </cell>
          <cell r="I34">
            <v>0</v>
          </cell>
          <cell r="J34" t="str">
            <v>BLR</v>
          </cell>
        </row>
        <row r="35">
          <cell r="F35" t="str">
            <v>MW216N</v>
          </cell>
          <cell r="G35">
            <v>480</v>
          </cell>
          <cell r="H35">
            <v>40.5</v>
          </cell>
          <cell r="I35">
            <v>0</v>
          </cell>
          <cell r="J35" t="str">
            <v>BLR</v>
          </cell>
        </row>
        <row r="36">
          <cell r="F36" t="str">
            <v>LC001N</v>
          </cell>
          <cell r="G36">
            <v>300</v>
          </cell>
          <cell r="H36">
            <v>40</v>
          </cell>
          <cell r="I36">
            <v>0</v>
          </cell>
          <cell r="J36" t="str">
            <v>Thane</v>
          </cell>
        </row>
        <row r="37">
          <cell r="F37" t="str">
            <v>LK003N</v>
          </cell>
          <cell r="G37">
            <v>1000</v>
          </cell>
          <cell r="H37">
            <v>39.3333333333333</v>
          </cell>
          <cell r="I37">
            <v>0</v>
          </cell>
          <cell r="J37" t="str">
            <v>FTSU- Thane</v>
          </cell>
        </row>
        <row r="38">
          <cell r="F38" t="str">
            <v>EP216N</v>
          </cell>
          <cell r="G38">
            <v>160</v>
          </cell>
          <cell r="H38">
            <v>39</v>
          </cell>
          <cell r="I38">
            <v>0</v>
          </cell>
          <cell r="J38" t="str">
            <v>BLR</v>
          </cell>
        </row>
        <row r="39">
          <cell r="F39" t="str">
            <v>YW105N</v>
          </cell>
          <cell r="G39">
            <v>150</v>
          </cell>
          <cell r="H39">
            <v>39</v>
          </cell>
          <cell r="I39">
            <v>0</v>
          </cell>
          <cell r="J39" t="str">
            <v>BLR</v>
          </cell>
        </row>
        <row r="40">
          <cell r="F40" t="str">
            <v>YQ300N</v>
          </cell>
          <cell r="G40">
            <v>180</v>
          </cell>
          <cell r="H40">
            <v>39</v>
          </cell>
          <cell r="I40">
            <v>0</v>
          </cell>
          <cell r="J40" t="str">
            <v>BLR</v>
          </cell>
        </row>
        <row r="41">
          <cell r="F41" t="str">
            <v>JW013N</v>
          </cell>
          <cell r="G41">
            <v>300</v>
          </cell>
          <cell r="H41">
            <v>39</v>
          </cell>
          <cell r="I41">
            <v>0</v>
          </cell>
          <cell r="J41" t="str">
            <v>BLR</v>
          </cell>
        </row>
        <row r="42">
          <cell r="F42" t="str">
            <v>SW119N</v>
          </cell>
          <cell r="G42">
            <v>760</v>
          </cell>
          <cell r="H42">
            <v>38</v>
          </cell>
          <cell r="I42">
            <v>0</v>
          </cell>
          <cell r="J42" t="str">
            <v>BLR</v>
          </cell>
        </row>
        <row r="43">
          <cell r="F43" t="str">
            <v>EN225N</v>
          </cell>
          <cell r="G43">
            <v>1900</v>
          </cell>
          <cell r="H43">
            <v>35.2</v>
          </cell>
          <cell r="I43">
            <v>0</v>
          </cell>
          <cell r="J43" t="str">
            <v>BLR</v>
          </cell>
        </row>
        <row r="44">
          <cell r="F44" t="str">
            <v>YM129N</v>
          </cell>
          <cell r="G44">
            <v>210</v>
          </cell>
          <cell r="H44">
            <v>34</v>
          </cell>
          <cell r="I44">
            <v>0</v>
          </cell>
          <cell r="J44" t="str">
            <v>Thane</v>
          </cell>
        </row>
        <row r="45">
          <cell r="F45" t="str">
            <v>SD228N</v>
          </cell>
          <cell r="G45">
            <v>500</v>
          </cell>
          <cell r="H45">
            <v>33</v>
          </cell>
          <cell r="I45">
            <v>0</v>
          </cell>
          <cell r="J45" t="str">
            <v>BLR</v>
          </cell>
        </row>
        <row r="46">
          <cell r="F46" t="str">
            <v>YP248N</v>
          </cell>
          <cell r="G46">
            <v>1305</v>
          </cell>
          <cell r="H46">
            <v>33</v>
          </cell>
          <cell r="I46">
            <v>0</v>
          </cell>
          <cell r="J46" t="str">
            <v>FTSU- BLR</v>
          </cell>
        </row>
        <row r="47">
          <cell r="F47" t="str">
            <v>YW26DN</v>
          </cell>
          <cell r="G47">
            <v>615</v>
          </cell>
          <cell r="H47">
            <v>32.5</v>
          </cell>
          <cell r="I47">
            <v>0</v>
          </cell>
          <cell r="J47" t="str">
            <v>BLR</v>
          </cell>
        </row>
        <row r="48">
          <cell r="F48" t="str">
            <v>YW300N</v>
          </cell>
          <cell r="G48">
            <v>1260</v>
          </cell>
          <cell r="H48">
            <v>32</v>
          </cell>
          <cell r="I48">
            <v>0</v>
          </cell>
          <cell r="J48" t="str">
            <v>BLR</v>
          </cell>
        </row>
        <row r="49">
          <cell r="F49" t="str">
            <v>JD038N</v>
          </cell>
          <cell r="G49">
            <v>260</v>
          </cell>
          <cell r="H49">
            <v>31.5</v>
          </cell>
          <cell r="I49">
            <v>0</v>
          </cell>
          <cell r="J49" t="str">
            <v>BLR</v>
          </cell>
        </row>
        <row r="50">
          <cell r="F50" t="str">
            <v>SW328N</v>
          </cell>
          <cell r="G50">
            <v>500</v>
          </cell>
          <cell r="H50">
            <v>31</v>
          </cell>
          <cell r="I50">
            <v>0</v>
          </cell>
          <cell r="J50" t="str">
            <v>FTSU- BLR</v>
          </cell>
        </row>
        <row r="51">
          <cell r="F51" t="str">
            <v>EL322N</v>
          </cell>
          <cell r="G51">
            <v>400</v>
          </cell>
          <cell r="H51">
            <v>31</v>
          </cell>
          <cell r="I51">
            <v>0</v>
          </cell>
          <cell r="J51" t="str">
            <v>Thane</v>
          </cell>
        </row>
        <row r="52">
          <cell r="F52" t="str">
            <v>SW351N</v>
          </cell>
          <cell r="G52">
            <v>1700</v>
          </cell>
          <cell r="H52">
            <v>30.5</v>
          </cell>
          <cell r="I52">
            <v>0</v>
          </cell>
          <cell r="J52" t="str">
            <v>Thane</v>
          </cell>
        </row>
        <row r="53">
          <cell r="F53" t="str">
            <v>MPC69N</v>
          </cell>
          <cell r="G53">
            <v>200</v>
          </cell>
          <cell r="H53">
            <v>30</v>
          </cell>
          <cell r="I53">
            <v>0</v>
          </cell>
          <cell r="J53" t="str">
            <v>BLR</v>
          </cell>
        </row>
        <row r="54">
          <cell r="F54" t="str">
            <v>SD10AN</v>
          </cell>
          <cell r="G54">
            <v>560</v>
          </cell>
          <cell r="H54">
            <v>28.5</v>
          </cell>
          <cell r="I54">
            <v>0</v>
          </cell>
          <cell r="J54" t="str">
            <v>BLR</v>
          </cell>
        </row>
        <row r="55">
          <cell r="F55" t="str">
            <v>SW28DN</v>
          </cell>
          <cell r="G55">
            <v>1000</v>
          </cell>
          <cell r="H55">
            <v>28.4444444444444</v>
          </cell>
          <cell r="I55">
            <v>0</v>
          </cell>
          <cell r="J55" t="str">
            <v>BLR</v>
          </cell>
        </row>
        <row r="56">
          <cell r="F56" t="str">
            <v>YE118N</v>
          </cell>
          <cell r="G56">
            <v>150</v>
          </cell>
          <cell r="H56">
            <v>28</v>
          </cell>
          <cell r="I56">
            <v>0</v>
          </cell>
          <cell r="J56" t="str">
            <v>BLR</v>
          </cell>
        </row>
        <row r="57">
          <cell r="F57" t="str">
            <v>JC491N</v>
          </cell>
          <cell r="G57">
            <v>500</v>
          </cell>
          <cell r="H57">
            <v>27</v>
          </cell>
          <cell r="I57">
            <v>0</v>
          </cell>
          <cell r="J57" t="str">
            <v>Thane</v>
          </cell>
        </row>
        <row r="58">
          <cell r="F58" t="str">
            <v>EC002N</v>
          </cell>
          <cell r="G58">
            <v>140</v>
          </cell>
          <cell r="H58">
            <v>26.5</v>
          </cell>
          <cell r="I58">
            <v>0</v>
          </cell>
          <cell r="J58" t="str">
            <v>BLR</v>
          </cell>
        </row>
        <row r="59">
          <cell r="F59" t="str">
            <v>SW331N</v>
          </cell>
          <cell r="G59">
            <v>600</v>
          </cell>
          <cell r="H59">
            <v>26</v>
          </cell>
          <cell r="I59">
            <v>0</v>
          </cell>
          <cell r="J59" t="str">
            <v>BLR</v>
          </cell>
        </row>
        <row r="60">
          <cell r="F60" t="str">
            <v>SP14AN</v>
          </cell>
          <cell r="G60">
            <v>200</v>
          </cell>
          <cell r="H60">
            <v>26</v>
          </cell>
          <cell r="I60">
            <v>0</v>
          </cell>
          <cell r="J60" t="str">
            <v>Thane</v>
          </cell>
        </row>
        <row r="61">
          <cell r="F61" t="str">
            <v>YN211N</v>
          </cell>
          <cell r="G61">
            <v>1350</v>
          </cell>
          <cell r="H61">
            <v>25.3333333333333</v>
          </cell>
          <cell r="I61">
            <v>0</v>
          </cell>
          <cell r="J61" t="str">
            <v>BLR</v>
          </cell>
        </row>
        <row r="62">
          <cell r="F62" t="str">
            <v>JP410N</v>
          </cell>
          <cell r="G62">
            <v>800</v>
          </cell>
          <cell r="H62">
            <v>25</v>
          </cell>
          <cell r="I62">
            <v>0</v>
          </cell>
          <cell r="J62" t="str">
            <v>BLR</v>
          </cell>
        </row>
        <row r="63">
          <cell r="F63" t="str">
            <v>JW019N</v>
          </cell>
          <cell r="G63">
            <v>740</v>
          </cell>
          <cell r="H63">
            <v>25</v>
          </cell>
          <cell r="I63">
            <v>0</v>
          </cell>
          <cell r="J63" t="str">
            <v>FTSU- BLR</v>
          </cell>
        </row>
        <row r="64">
          <cell r="F64" t="str">
            <v>PM105N</v>
          </cell>
          <cell r="G64">
            <v>240</v>
          </cell>
          <cell r="H64">
            <v>24.6666666666667</v>
          </cell>
          <cell r="I64">
            <v>0</v>
          </cell>
          <cell r="J64" t="str">
            <v>BLR</v>
          </cell>
        </row>
        <row r="65">
          <cell r="F65" t="str">
            <v>MWB23N</v>
          </cell>
          <cell r="G65">
            <v>100</v>
          </cell>
          <cell r="H65">
            <v>24</v>
          </cell>
          <cell r="I65">
            <v>0</v>
          </cell>
          <cell r="J65" t="str">
            <v>BLR</v>
          </cell>
        </row>
        <row r="66">
          <cell r="F66" t="str">
            <v>SW319N</v>
          </cell>
          <cell r="G66">
            <v>400</v>
          </cell>
          <cell r="H66">
            <v>24</v>
          </cell>
          <cell r="I66">
            <v>0</v>
          </cell>
          <cell r="J66" t="str">
            <v>BLR</v>
          </cell>
        </row>
        <row r="67">
          <cell r="F67" t="str">
            <v>SW323N</v>
          </cell>
          <cell r="G67">
            <v>600</v>
          </cell>
          <cell r="H67">
            <v>24</v>
          </cell>
          <cell r="I67">
            <v>0</v>
          </cell>
          <cell r="J67" t="str">
            <v>Thane</v>
          </cell>
        </row>
        <row r="68">
          <cell r="F68" t="str">
            <v>JL003N</v>
          </cell>
          <cell r="G68">
            <v>300</v>
          </cell>
          <cell r="H68">
            <v>24</v>
          </cell>
          <cell r="I68">
            <v>0</v>
          </cell>
          <cell r="J68" t="str">
            <v>Thane</v>
          </cell>
        </row>
        <row r="69">
          <cell r="F69" t="str">
            <v>EE158N</v>
          </cell>
          <cell r="G69">
            <v>800</v>
          </cell>
          <cell r="H69">
            <v>23</v>
          </cell>
          <cell r="I69">
            <v>0</v>
          </cell>
          <cell r="J69" t="str">
            <v>BLR</v>
          </cell>
        </row>
        <row r="70">
          <cell r="F70" t="str">
            <v>SP16AN</v>
          </cell>
          <cell r="G70">
            <v>200</v>
          </cell>
          <cell r="H70">
            <v>23</v>
          </cell>
          <cell r="I70">
            <v>0</v>
          </cell>
          <cell r="J70" t="str">
            <v>BLR</v>
          </cell>
        </row>
        <row r="71">
          <cell r="F71" t="str">
            <v>KP005N</v>
          </cell>
          <cell r="G71">
            <v>585</v>
          </cell>
          <cell r="H71">
            <v>23</v>
          </cell>
          <cell r="I71">
            <v>0</v>
          </cell>
          <cell r="J71" t="str">
            <v>FTSU- BLR</v>
          </cell>
        </row>
        <row r="72">
          <cell r="F72" t="str">
            <v>EW106N</v>
          </cell>
          <cell r="G72">
            <v>400</v>
          </cell>
          <cell r="H72">
            <v>23</v>
          </cell>
          <cell r="I72">
            <v>0</v>
          </cell>
          <cell r="J72" t="str">
            <v>BLR</v>
          </cell>
        </row>
        <row r="73">
          <cell r="F73" t="str">
            <v>SW308N</v>
          </cell>
          <cell r="G73">
            <v>500</v>
          </cell>
          <cell r="H73">
            <v>23</v>
          </cell>
          <cell r="I73">
            <v>0</v>
          </cell>
          <cell r="J73" t="str">
            <v>BLR</v>
          </cell>
        </row>
        <row r="74">
          <cell r="F74" t="str">
            <v>JP058N</v>
          </cell>
          <cell r="G74">
            <v>140</v>
          </cell>
          <cell r="H74">
            <v>22.5</v>
          </cell>
          <cell r="I74">
            <v>0</v>
          </cell>
          <cell r="J74" t="str">
            <v>BLR</v>
          </cell>
        </row>
        <row r="75">
          <cell r="F75" t="str">
            <v>PP400N</v>
          </cell>
          <cell r="G75">
            <v>2000</v>
          </cell>
          <cell r="H75">
            <v>22</v>
          </cell>
          <cell r="I75">
            <v>0</v>
          </cell>
          <cell r="J75" t="str">
            <v>BLR</v>
          </cell>
        </row>
        <row r="76">
          <cell r="F76" t="str">
            <v>SM120N</v>
          </cell>
          <cell r="G76">
            <v>840</v>
          </cell>
          <cell r="H76">
            <v>22</v>
          </cell>
          <cell r="I76">
            <v>0</v>
          </cell>
          <cell r="J76" t="str">
            <v>BLR</v>
          </cell>
        </row>
        <row r="77">
          <cell r="F77" t="str">
            <v>EQ230N</v>
          </cell>
          <cell r="G77">
            <v>200</v>
          </cell>
          <cell r="H77">
            <v>21</v>
          </cell>
          <cell r="I77">
            <v>0</v>
          </cell>
          <cell r="J77" t="str">
            <v>BLR</v>
          </cell>
        </row>
        <row r="78">
          <cell r="F78" t="str">
            <v>JE152N</v>
          </cell>
          <cell r="G78">
            <v>400</v>
          </cell>
          <cell r="H78">
            <v>21</v>
          </cell>
          <cell r="I78">
            <v>0</v>
          </cell>
          <cell r="J78" t="str">
            <v>BLR</v>
          </cell>
        </row>
        <row r="79">
          <cell r="F79" t="str">
            <v>YN303N</v>
          </cell>
          <cell r="G79">
            <v>270</v>
          </cell>
          <cell r="H79">
            <v>20</v>
          </cell>
          <cell r="I79">
            <v>0</v>
          </cell>
          <cell r="J79" t="str">
            <v>BLR</v>
          </cell>
        </row>
        <row r="80">
          <cell r="F80" t="str">
            <v>YM306N</v>
          </cell>
          <cell r="G80">
            <v>705</v>
          </cell>
          <cell r="H80">
            <v>20</v>
          </cell>
          <cell r="I80">
            <v>0</v>
          </cell>
          <cell r="J80" t="str">
            <v>BLR</v>
          </cell>
        </row>
        <row r="81">
          <cell r="F81" t="str">
            <v>Y2304N</v>
          </cell>
          <cell r="G81">
            <v>225</v>
          </cell>
          <cell r="H81">
            <v>20</v>
          </cell>
          <cell r="I81">
            <v>0</v>
          </cell>
          <cell r="J81" t="str">
            <v>Thane</v>
          </cell>
        </row>
        <row r="82">
          <cell r="F82" t="str">
            <v>YW29AN</v>
          </cell>
          <cell r="G82">
            <v>390</v>
          </cell>
          <cell r="H82">
            <v>20</v>
          </cell>
          <cell r="I82">
            <v>0</v>
          </cell>
          <cell r="J82" t="str">
            <v>BLR</v>
          </cell>
        </row>
        <row r="83">
          <cell r="F83" t="str">
            <v>EQ255N</v>
          </cell>
          <cell r="G83">
            <v>900</v>
          </cell>
          <cell r="H83">
            <v>19</v>
          </cell>
          <cell r="I83">
            <v>0</v>
          </cell>
          <cell r="J83" t="str">
            <v>BLR</v>
          </cell>
        </row>
        <row r="84">
          <cell r="F84" t="str">
            <v>HKE08K</v>
          </cell>
          <cell r="G84">
            <v>1170</v>
          </cell>
          <cell r="H84">
            <v>19</v>
          </cell>
          <cell r="I84">
            <v>0</v>
          </cell>
          <cell r="J84" t="str">
            <v>Thane</v>
          </cell>
        </row>
        <row r="85">
          <cell r="F85" t="str">
            <v>JQA06N</v>
          </cell>
          <cell r="G85">
            <v>400</v>
          </cell>
          <cell r="H85">
            <v>19</v>
          </cell>
          <cell r="I85">
            <v>0</v>
          </cell>
          <cell r="J85" t="str">
            <v>BLR</v>
          </cell>
        </row>
        <row r="86">
          <cell r="F86" t="str">
            <v>YW320N</v>
          </cell>
          <cell r="G86">
            <v>540</v>
          </cell>
          <cell r="H86">
            <v>19</v>
          </cell>
          <cell r="I86">
            <v>0</v>
          </cell>
          <cell r="J86" t="str">
            <v>Thane</v>
          </cell>
        </row>
        <row r="87">
          <cell r="F87" t="str">
            <v>EG108N</v>
          </cell>
          <cell r="G87">
            <v>1800</v>
          </cell>
          <cell r="H87">
            <v>19</v>
          </cell>
          <cell r="I87">
            <v>0</v>
          </cell>
          <cell r="J87" t="str">
            <v>Thane</v>
          </cell>
        </row>
        <row r="88">
          <cell r="F88" t="str">
            <v>EG303N</v>
          </cell>
          <cell r="G88">
            <v>400</v>
          </cell>
          <cell r="H88">
            <v>19</v>
          </cell>
          <cell r="I88">
            <v>0</v>
          </cell>
          <cell r="J88" t="str">
            <v>Thane</v>
          </cell>
        </row>
        <row r="89">
          <cell r="F89" t="str">
            <v>SP337N</v>
          </cell>
          <cell r="G89">
            <v>640</v>
          </cell>
          <cell r="H89">
            <v>18.6666666666667</v>
          </cell>
          <cell r="I89">
            <v>0</v>
          </cell>
          <cell r="J89" t="str">
            <v>BLR</v>
          </cell>
        </row>
        <row r="90">
          <cell r="F90" t="str">
            <v>EP058N</v>
          </cell>
          <cell r="G90">
            <v>440</v>
          </cell>
          <cell r="H90">
            <v>18.5</v>
          </cell>
          <cell r="I90">
            <v>0</v>
          </cell>
          <cell r="J90" t="str">
            <v>Thane</v>
          </cell>
        </row>
        <row r="91">
          <cell r="F91" t="str">
            <v>SW18AN</v>
          </cell>
          <cell r="G91">
            <v>1180</v>
          </cell>
          <cell r="H91">
            <v>18.3333333333333</v>
          </cell>
          <cell r="I91">
            <v>0</v>
          </cell>
          <cell r="J91" t="str">
            <v>Thane</v>
          </cell>
        </row>
        <row r="92">
          <cell r="F92" t="str">
            <v>JK077N</v>
          </cell>
          <cell r="G92">
            <v>500</v>
          </cell>
          <cell r="H92">
            <v>18</v>
          </cell>
          <cell r="I92">
            <v>0</v>
          </cell>
          <cell r="J92" t="str">
            <v>Thane</v>
          </cell>
        </row>
        <row r="93">
          <cell r="F93" t="str">
            <v>EL279N</v>
          </cell>
          <cell r="G93">
            <v>800</v>
          </cell>
          <cell r="H93">
            <v>17</v>
          </cell>
          <cell r="I93">
            <v>0</v>
          </cell>
          <cell r="J93" t="str">
            <v>BLR</v>
          </cell>
        </row>
        <row r="94">
          <cell r="F94" t="str">
            <v>MM120N</v>
          </cell>
          <cell r="G94">
            <v>2000</v>
          </cell>
          <cell r="H94">
            <v>17</v>
          </cell>
          <cell r="I94">
            <v>0</v>
          </cell>
          <cell r="J94" t="str">
            <v>BLR</v>
          </cell>
        </row>
        <row r="95">
          <cell r="F95" t="str">
            <v>Y4355N</v>
          </cell>
          <cell r="G95">
            <v>240</v>
          </cell>
          <cell r="H95">
            <v>17</v>
          </cell>
          <cell r="I95">
            <v>0</v>
          </cell>
          <cell r="J95" t="str">
            <v>Thane</v>
          </cell>
        </row>
        <row r="96">
          <cell r="F96" t="str">
            <v>JL302N</v>
          </cell>
          <cell r="G96">
            <v>860</v>
          </cell>
          <cell r="H96">
            <v>17</v>
          </cell>
          <cell r="I96">
            <v>0</v>
          </cell>
          <cell r="J96" t="str">
            <v>Thane</v>
          </cell>
        </row>
        <row r="97">
          <cell r="F97" t="str">
            <v>SW116N</v>
          </cell>
          <cell r="G97">
            <v>940</v>
          </cell>
          <cell r="H97">
            <v>17</v>
          </cell>
          <cell r="I97">
            <v>0</v>
          </cell>
          <cell r="J97" t="str">
            <v>BLR</v>
          </cell>
        </row>
        <row r="98">
          <cell r="F98" t="str">
            <v>EQ135N</v>
          </cell>
          <cell r="G98">
            <v>200</v>
          </cell>
          <cell r="H98">
            <v>17</v>
          </cell>
          <cell r="I98">
            <v>0</v>
          </cell>
          <cell r="J98" t="str">
            <v>BLR</v>
          </cell>
        </row>
        <row r="99">
          <cell r="F99" t="str">
            <v>MN208N</v>
          </cell>
          <cell r="G99">
            <v>200</v>
          </cell>
          <cell r="H99">
            <v>17</v>
          </cell>
          <cell r="I99">
            <v>0</v>
          </cell>
          <cell r="J99" t="str">
            <v>Thane</v>
          </cell>
        </row>
        <row r="100">
          <cell r="F100" t="str">
            <v>EK100N</v>
          </cell>
          <cell r="G100">
            <v>2060</v>
          </cell>
          <cell r="H100">
            <v>16.5</v>
          </cell>
          <cell r="I100">
            <v>0</v>
          </cell>
          <cell r="J100" t="str">
            <v>Thane</v>
          </cell>
        </row>
        <row r="101">
          <cell r="F101" t="str">
            <v>EL482N</v>
          </cell>
          <cell r="G101">
            <v>2640</v>
          </cell>
          <cell r="H101">
            <v>16</v>
          </cell>
          <cell r="I101">
            <v>0</v>
          </cell>
          <cell r="J101" t="str">
            <v>Thane</v>
          </cell>
        </row>
        <row r="102">
          <cell r="F102" t="str">
            <v>MIB35N</v>
          </cell>
          <cell r="G102">
            <v>900</v>
          </cell>
          <cell r="H102">
            <v>16</v>
          </cell>
          <cell r="I102">
            <v>0</v>
          </cell>
          <cell r="J102" t="str">
            <v>BLR</v>
          </cell>
        </row>
        <row r="103">
          <cell r="F103" t="str">
            <v>YP171N</v>
          </cell>
          <cell r="G103">
            <v>195</v>
          </cell>
          <cell r="H103">
            <v>15</v>
          </cell>
          <cell r="I103">
            <v>0</v>
          </cell>
          <cell r="J103" t="str">
            <v>BLR</v>
          </cell>
        </row>
        <row r="104">
          <cell r="F104" t="str">
            <v>SP208N</v>
          </cell>
          <cell r="G104">
            <v>640</v>
          </cell>
          <cell r="H104">
            <v>14.5</v>
          </cell>
          <cell r="I104">
            <v>0</v>
          </cell>
          <cell r="J104" t="str">
            <v>Thane</v>
          </cell>
        </row>
        <row r="105">
          <cell r="F105" t="str">
            <v>YC205N</v>
          </cell>
          <cell r="G105">
            <v>1830</v>
          </cell>
          <cell r="H105">
            <v>14</v>
          </cell>
          <cell r="I105">
            <v>0</v>
          </cell>
          <cell r="J105" t="str">
            <v>BLR</v>
          </cell>
        </row>
        <row r="106">
          <cell r="F106" t="str">
            <v>YZ310N</v>
          </cell>
          <cell r="G106">
            <v>285</v>
          </cell>
          <cell r="H106">
            <v>14</v>
          </cell>
          <cell r="I106">
            <v>0</v>
          </cell>
          <cell r="J106" t="str">
            <v>BLR</v>
          </cell>
        </row>
        <row r="107">
          <cell r="F107" t="str">
            <v>YN205N</v>
          </cell>
          <cell r="G107">
            <v>345</v>
          </cell>
          <cell r="H107">
            <v>14</v>
          </cell>
          <cell r="I107">
            <v>0</v>
          </cell>
          <cell r="J107" t="str">
            <v>BLR</v>
          </cell>
        </row>
        <row r="108">
          <cell r="F108" t="str">
            <v>YM320N</v>
          </cell>
          <cell r="G108">
            <v>195</v>
          </cell>
          <cell r="H108">
            <v>14</v>
          </cell>
          <cell r="I108">
            <v>0</v>
          </cell>
          <cell r="J108" t="str">
            <v>BLR</v>
          </cell>
        </row>
        <row r="109">
          <cell r="F109" t="str">
            <v>JP306N</v>
          </cell>
          <cell r="G109">
            <v>880</v>
          </cell>
          <cell r="H109">
            <v>13.6666666666667</v>
          </cell>
          <cell r="I109">
            <v>0</v>
          </cell>
          <cell r="J109" t="str">
            <v>BLR</v>
          </cell>
        </row>
        <row r="110">
          <cell r="F110" t="str">
            <v>JK110N</v>
          </cell>
          <cell r="G110">
            <v>300</v>
          </cell>
          <cell r="H110">
            <v>13.5</v>
          </cell>
          <cell r="I110">
            <v>0</v>
          </cell>
          <cell r="J110" t="str">
            <v>Thane</v>
          </cell>
        </row>
        <row r="111">
          <cell r="F111" t="str">
            <v>YZ307N</v>
          </cell>
          <cell r="G111">
            <v>1425</v>
          </cell>
          <cell r="H111">
            <v>13</v>
          </cell>
          <cell r="I111">
            <v>0</v>
          </cell>
          <cell r="J111" t="str">
            <v>BLR</v>
          </cell>
        </row>
        <row r="112">
          <cell r="F112" t="str">
            <v>YW28DN</v>
          </cell>
          <cell r="G112">
            <v>600</v>
          </cell>
          <cell r="H112">
            <v>13</v>
          </cell>
          <cell r="I112">
            <v>0</v>
          </cell>
          <cell r="J112" t="str">
            <v>BLR</v>
          </cell>
        </row>
        <row r="113">
          <cell r="F113" t="str">
            <v>EN316N</v>
          </cell>
          <cell r="G113">
            <v>480</v>
          </cell>
          <cell r="H113">
            <v>13</v>
          </cell>
          <cell r="I113">
            <v>0</v>
          </cell>
          <cell r="J113" t="str">
            <v>BLR</v>
          </cell>
        </row>
        <row r="114">
          <cell r="F114" t="str">
            <v>PE104N</v>
          </cell>
          <cell r="G114">
            <v>195</v>
          </cell>
          <cell r="H114">
            <v>13</v>
          </cell>
          <cell r="I114">
            <v>0</v>
          </cell>
          <cell r="J114" t="str">
            <v>BLR</v>
          </cell>
        </row>
        <row r="115">
          <cell r="F115" t="str">
            <v>SP177N</v>
          </cell>
          <cell r="G115">
            <v>200</v>
          </cell>
          <cell r="H115">
            <v>13</v>
          </cell>
          <cell r="I115">
            <v>0</v>
          </cell>
          <cell r="J115" t="str">
            <v>BLR</v>
          </cell>
        </row>
        <row r="116">
          <cell r="F116" t="str">
            <v>ECB95N</v>
          </cell>
          <cell r="G116">
            <v>800</v>
          </cell>
          <cell r="H116">
            <v>12</v>
          </cell>
          <cell r="I116">
            <v>0</v>
          </cell>
          <cell r="J116" t="str">
            <v>Thane</v>
          </cell>
        </row>
        <row r="117">
          <cell r="F117" t="str">
            <v>JK100N</v>
          </cell>
          <cell r="G117">
            <v>240</v>
          </cell>
          <cell r="H117">
            <v>12</v>
          </cell>
          <cell r="I117">
            <v>0</v>
          </cell>
          <cell r="J117" t="str">
            <v>Thane</v>
          </cell>
        </row>
        <row r="118">
          <cell r="F118" t="str">
            <v>JP040N</v>
          </cell>
          <cell r="G118">
            <v>200</v>
          </cell>
          <cell r="H118">
            <v>12</v>
          </cell>
          <cell r="I118">
            <v>0</v>
          </cell>
          <cell r="J118" t="str">
            <v>BLR</v>
          </cell>
        </row>
        <row r="119">
          <cell r="F119" t="str">
            <v>EH107N</v>
          </cell>
          <cell r="G119">
            <v>2000</v>
          </cell>
          <cell r="H119">
            <v>12</v>
          </cell>
          <cell r="I119">
            <v>0</v>
          </cell>
          <cell r="J119" t="str">
            <v>FTSU- Thane</v>
          </cell>
        </row>
        <row r="120">
          <cell r="F120" t="str">
            <v>EK107N</v>
          </cell>
          <cell r="G120">
            <v>4000</v>
          </cell>
          <cell r="H120">
            <v>12</v>
          </cell>
          <cell r="I120">
            <v>0</v>
          </cell>
          <cell r="J120" t="str">
            <v>FTSU- Thane</v>
          </cell>
        </row>
        <row r="121">
          <cell r="F121" t="str">
            <v>EF107N</v>
          </cell>
          <cell r="G121">
            <v>2000</v>
          </cell>
          <cell r="H121">
            <v>12</v>
          </cell>
          <cell r="I121">
            <v>0</v>
          </cell>
          <cell r="J121" t="str">
            <v>FTSU- Thane</v>
          </cell>
        </row>
        <row r="122">
          <cell r="F122" t="str">
            <v>EC226N</v>
          </cell>
          <cell r="G122">
            <v>3000</v>
          </cell>
          <cell r="H122">
            <v>12</v>
          </cell>
          <cell r="I122">
            <v>0</v>
          </cell>
          <cell r="J122" t="str">
            <v>FTSU- Thane</v>
          </cell>
        </row>
        <row r="123">
          <cell r="F123" t="str">
            <v>PE150N</v>
          </cell>
          <cell r="G123">
            <v>600</v>
          </cell>
          <cell r="H123">
            <v>11.25</v>
          </cell>
          <cell r="I123">
            <v>0</v>
          </cell>
          <cell r="J123" t="str">
            <v>BLR</v>
          </cell>
        </row>
        <row r="124">
          <cell r="F124" t="str">
            <v>Y2212N</v>
          </cell>
          <cell r="G124">
            <v>1305</v>
          </cell>
          <cell r="H124">
            <v>11</v>
          </cell>
          <cell r="I124">
            <v>0</v>
          </cell>
          <cell r="J124" t="str">
            <v>Thane</v>
          </cell>
        </row>
        <row r="125">
          <cell r="F125" t="str">
            <v>JQ111N</v>
          </cell>
          <cell r="G125">
            <v>400</v>
          </cell>
          <cell r="H125">
            <v>11</v>
          </cell>
          <cell r="I125">
            <v>0</v>
          </cell>
          <cell r="J125" t="str">
            <v>BLR</v>
          </cell>
        </row>
        <row r="126">
          <cell r="F126" t="str">
            <v>JG191N</v>
          </cell>
          <cell r="G126">
            <v>500</v>
          </cell>
          <cell r="H126">
            <v>10</v>
          </cell>
          <cell r="I126">
            <v>0</v>
          </cell>
          <cell r="J126" t="str">
            <v>Thane</v>
          </cell>
        </row>
        <row r="127">
          <cell r="F127" t="str">
            <v>PM100N</v>
          </cell>
          <cell r="G127">
            <v>210</v>
          </cell>
          <cell r="H127">
            <v>10</v>
          </cell>
          <cell r="I127">
            <v>0</v>
          </cell>
          <cell r="J127" t="str">
            <v>BLR</v>
          </cell>
        </row>
        <row r="128">
          <cell r="F128" t="str">
            <v>PC200N</v>
          </cell>
          <cell r="G128">
            <v>210</v>
          </cell>
          <cell r="H128">
            <v>10</v>
          </cell>
          <cell r="I128">
            <v>0</v>
          </cell>
          <cell r="J128" t="str">
            <v>BLR</v>
          </cell>
        </row>
        <row r="129">
          <cell r="F129" t="str">
            <v>HKE17QF</v>
          </cell>
          <cell r="G129">
            <v>400</v>
          </cell>
          <cell r="H129">
            <v>10</v>
          </cell>
          <cell r="I129">
            <v>0</v>
          </cell>
          <cell r="J129" t="str">
            <v>Thane</v>
          </cell>
        </row>
        <row r="130">
          <cell r="F130" t="str">
            <v>EP408N</v>
          </cell>
          <cell r="G130">
            <v>300</v>
          </cell>
          <cell r="H130">
            <v>9</v>
          </cell>
          <cell r="I130">
            <v>0</v>
          </cell>
          <cell r="J130" t="str">
            <v>Thane</v>
          </cell>
        </row>
        <row r="131">
          <cell r="F131" t="str">
            <v>MF216N</v>
          </cell>
          <cell r="G131">
            <v>200</v>
          </cell>
          <cell r="H131">
            <v>9</v>
          </cell>
          <cell r="I131">
            <v>0</v>
          </cell>
          <cell r="J131" t="str">
            <v>Thane</v>
          </cell>
        </row>
        <row r="132">
          <cell r="F132" t="str">
            <v>SP125N</v>
          </cell>
          <cell r="G132">
            <v>300</v>
          </cell>
          <cell r="H132">
            <v>9</v>
          </cell>
          <cell r="I132">
            <v>0</v>
          </cell>
          <cell r="J132" t="str">
            <v>BLR</v>
          </cell>
        </row>
        <row r="133">
          <cell r="F133" t="str">
            <v>PE151N</v>
          </cell>
          <cell r="G133">
            <v>600</v>
          </cell>
          <cell r="H133">
            <v>8.5</v>
          </cell>
          <cell r="I133">
            <v>0</v>
          </cell>
          <cell r="J133" t="str">
            <v>BLR</v>
          </cell>
        </row>
        <row r="134">
          <cell r="F134" t="str">
            <v>SW23AN</v>
          </cell>
          <cell r="G134">
            <v>140</v>
          </cell>
          <cell r="H134">
            <v>8</v>
          </cell>
          <cell r="I134">
            <v>0</v>
          </cell>
          <cell r="J134" t="str">
            <v>BLR</v>
          </cell>
        </row>
        <row r="135">
          <cell r="F135" t="str">
            <v>SC12AN</v>
          </cell>
          <cell r="G135">
            <v>300</v>
          </cell>
          <cell r="H135">
            <v>7</v>
          </cell>
          <cell r="I135">
            <v>0</v>
          </cell>
          <cell r="J135" t="str">
            <v>BLR</v>
          </cell>
        </row>
        <row r="136">
          <cell r="F136" t="str">
            <v>Y4310N</v>
          </cell>
          <cell r="G136">
            <v>400</v>
          </cell>
          <cell r="H136">
            <v>7</v>
          </cell>
          <cell r="I136">
            <v>0</v>
          </cell>
          <cell r="J136" t="str">
            <v>Thane</v>
          </cell>
        </row>
        <row r="137">
          <cell r="F137" t="str">
            <v>MP350N</v>
          </cell>
          <cell r="G137">
            <v>480</v>
          </cell>
          <cell r="H137">
            <v>7</v>
          </cell>
          <cell r="I137">
            <v>0</v>
          </cell>
          <cell r="J137" t="str">
            <v>Thane</v>
          </cell>
        </row>
        <row r="138">
          <cell r="F138" t="str">
            <v>YM130N</v>
          </cell>
          <cell r="G138">
            <v>255</v>
          </cell>
          <cell r="H138">
            <v>6</v>
          </cell>
          <cell r="I138">
            <v>0</v>
          </cell>
          <cell r="J138" t="str">
            <v>BLR</v>
          </cell>
        </row>
        <row r="139">
          <cell r="F139" t="str">
            <v>SC134N</v>
          </cell>
          <cell r="G139">
            <v>200</v>
          </cell>
          <cell r="H139">
            <v>6</v>
          </cell>
          <cell r="I139">
            <v>0</v>
          </cell>
          <cell r="J139" t="str">
            <v>Thane</v>
          </cell>
        </row>
        <row r="140">
          <cell r="F140" t="str">
            <v>YW325N</v>
          </cell>
          <cell r="G140">
            <v>300</v>
          </cell>
          <cell r="H140">
            <v>6</v>
          </cell>
          <cell r="I140">
            <v>0</v>
          </cell>
          <cell r="J140" t="str">
            <v>BLR</v>
          </cell>
        </row>
        <row r="141">
          <cell r="F141" t="str">
            <v>Y2300N</v>
          </cell>
          <cell r="G141">
            <v>255</v>
          </cell>
          <cell r="H141">
            <v>6</v>
          </cell>
          <cell r="I141">
            <v>0</v>
          </cell>
          <cell r="J141" t="str">
            <v>Thane</v>
          </cell>
        </row>
        <row r="142">
          <cell r="F142" t="str">
            <v>SP27BN</v>
          </cell>
          <cell r="G142">
            <v>300</v>
          </cell>
          <cell r="H142">
            <v>6</v>
          </cell>
          <cell r="I142">
            <v>0</v>
          </cell>
          <cell r="J142" t="str">
            <v>BLR</v>
          </cell>
        </row>
        <row r="143">
          <cell r="F143" t="str">
            <v>EP490N</v>
          </cell>
          <cell r="G143">
            <v>140</v>
          </cell>
          <cell r="H143">
            <v>5</v>
          </cell>
          <cell r="I143">
            <v>0</v>
          </cell>
          <cell r="J143" t="str">
            <v>BLR</v>
          </cell>
        </row>
        <row r="144">
          <cell r="F144" t="str">
            <v>MI507N</v>
          </cell>
          <cell r="G144">
            <v>180</v>
          </cell>
          <cell r="H144">
            <v>5</v>
          </cell>
          <cell r="I144">
            <v>0</v>
          </cell>
          <cell r="J144" t="str">
            <v>BLR</v>
          </cell>
        </row>
        <row r="145">
          <cell r="F145" t="str">
            <v>SP316N</v>
          </cell>
          <cell r="G145">
            <v>400</v>
          </cell>
          <cell r="H145">
            <v>5</v>
          </cell>
          <cell r="I145">
            <v>0</v>
          </cell>
          <cell r="J145" t="str">
            <v>Thane</v>
          </cell>
        </row>
        <row r="146">
          <cell r="F146" t="str">
            <v>JQ120N</v>
          </cell>
          <cell r="G146">
            <v>900</v>
          </cell>
          <cell r="H146">
            <v>5</v>
          </cell>
          <cell r="I146">
            <v>0</v>
          </cell>
          <cell r="J146" t="str">
            <v>BLR</v>
          </cell>
        </row>
        <row r="147">
          <cell r="F147" t="str">
            <v>JL114N</v>
          </cell>
          <cell r="G147">
            <v>1500</v>
          </cell>
          <cell r="H147">
            <v>5</v>
          </cell>
          <cell r="I147">
            <v>0</v>
          </cell>
          <cell r="J147" t="str">
            <v>BLR</v>
          </cell>
        </row>
        <row r="148">
          <cell r="F148" t="str">
            <v>EN471N</v>
          </cell>
          <cell r="G148">
            <v>14160</v>
          </cell>
          <cell r="H148">
            <v>5</v>
          </cell>
          <cell r="I148">
            <v>0</v>
          </cell>
          <cell r="J148" t="str">
            <v>BLR</v>
          </cell>
        </row>
        <row r="149">
          <cell r="F149" t="str">
            <v>SP10AN</v>
          </cell>
          <cell r="G149">
            <v>240</v>
          </cell>
          <cell r="H149">
            <v>4.5</v>
          </cell>
          <cell r="I149">
            <v>0</v>
          </cell>
          <cell r="J149" t="str">
            <v>BLR</v>
          </cell>
        </row>
        <row r="150">
          <cell r="F150" t="str">
            <v>YW232N</v>
          </cell>
          <cell r="G150">
            <v>720</v>
          </cell>
          <cell r="H150">
            <v>4.5</v>
          </cell>
          <cell r="I150">
            <v>0</v>
          </cell>
          <cell r="J150" t="str">
            <v>BLR</v>
          </cell>
        </row>
        <row r="151">
          <cell r="F151" t="str">
            <v>EC304N</v>
          </cell>
          <cell r="G151">
            <v>500</v>
          </cell>
          <cell r="H151">
            <v>4</v>
          </cell>
          <cell r="I151">
            <v>0</v>
          </cell>
          <cell r="J151" t="str">
            <v>Thane</v>
          </cell>
        </row>
        <row r="152">
          <cell r="F152" t="str">
            <v>JN310N</v>
          </cell>
          <cell r="G152">
            <v>380</v>
          </cell>
          <cell r="H152">
            <v>4</v>
          </cell>
          <cell r="I152">
            <v>0</v>
          </cell>
          <cell r="J152" t="str">
            <v>Thane</v>
          </cell>
        </row>
        <row r="153">
          <cell r="F153" t="str">
            <v>JM122N</v>
          </cell>
          <cell r="G153">
            <v>600</v>
          </cell>
          <cell r="H153">
            <v>4</v>
          </cell>
          <cell r="I153">
            <v>0</v>
          </cell>
          <cell r="J153" t="str">
            <v>BLR</v>
          </cell>
        </row>
        <row r="154">
          <cell r="F154" t="str">
            <v>EW286N</v>
          </cell>
          <cell r="G154">
            <v>960</v>
          </cell>
          <cell r="H154">
            <v>4</v>
          </cell>
          <cell r="I154">
            <v>0</v>
          </cell>
          <cell r="J154" t="str">
            <v>BLR</v>
          </cell>
        </row>
        <row r="155">
          <cell r="F155" t="str">
            <v>JD034N</v>
          </cell>
          <cell r="G155">
            <v>600</v>
          </cell>
          <cell r="H155">
            <v>4</v>
          </cell>
          <cell r="I155">
            <v>0</v>
          </cell>
          <cell r="J155" t="str">
            <v>Thane</v>
          </cell>
        </row>
        <row r="156">
          <cell r="F156" t="str">
            <v>KF004N</v>
          </cell>
          <cell r="G156">
            <v>980</v>
          </cell>
          <cell r="H156">
            <v>4</v>
          </cell>
          <cell r="I156">
            <v>0</v>
          </cell>
          <cell r="J156" t="str">
            <v>Thane</v>
          </cell>
        </row>
      </sheetData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45.3970601852" refreshedBy="Varghese, S. (Serene Sara)" recordCount="17">
  <cacheSource type="worksheet">
    <worksheetSource ref="A24:D41" sheet="Bonding Production"/>
  </cacheSource>
  <cacheFields count="4">
    <cacheField name="Product Code" numFmtId="0"/>
    <cacheField name="Volume" numFmtId="179"/>
    <cacheField name="MTS/MTO" numFmtId="0"/>
    <cacheField name="Region" numFmtId="0">
      <sharedItems count="2">
        <s v="Langsat"/>
        <s v="Indi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s v="GY184C"/>
    <n v="1300"/>
    <s v="MTS"/>
    <x v="0"/>
  </r>
  <r>
    <s v="MW415C"/>
    <n v="3150"/>
    <s v="MTS"/>
    <x v="0"/>
  </r>
  <r>
    <s v="GW103C"/>
    <n v="1140"/>
    <s v="MTS"/>
    <x v="0"/>
  </r>
  <r>
    <s v="GY114A"/>
    <n v="2800"/>
    <s v="MTS"/>
    <x v="0"/>
  </r>
  <r>
    <s v="GW104C"/>
    <n v="300"/>
    <s v="MTS"/>
    <x v="0"/>
  </r>
  <r>
    <s v="Y2204N"/>
    <n v="1800"/>
    <s v="MTO/RTS"/>
    <x v="1"/>
  </r>
  <r>
    <s v="S2205N"/>
    <n v="400"/>
    <s v="MTO"/>
    <x v="1"/>
  </r>
  <r>
    <s v="S2303N"/>
    <n v="400"/>
    <s v="MTO"/>
    <x v="1"/>
  </r>
  <r>
    <s v="S2306N"/>
    <n v="400"/>
    <s v="MTO"/>
    <x v="1"/>
  </r>
  <r>
    <s v="YW100C"/>
    <n v="600"/>
    <s v="MTS"/>
    <x v="0"/>
  </r>
  <r>
    <s v="J2204N"/>
    <n v="200"/>
    <s v="MTO"/>
    <x v="1"/>
  </r>
  <r>
    <s v="J2100N"/>
    <n v="1320"/>
    <s v="MTO"/>
    <x v="1"/>
  </r>
  <r>
    <s v="Y2219N"/>
    <n v="500"/>
    <s v="MTO/RTS"/>
    <x v="1"/>
  </r>
  <r>
    <s v="J2001N"/>
    <n v="200"/>
    <s v="MTO"/>
    <x v="1"/>
  </r>
  <r>
    <s v="Y2108N"/>
    <n v="4000"/>
    <s v="MTO"/>
    <x v="1"/>
  </r>
  <r>
    <s v="Y2218N"/>
    <n v="800"/>
    <s v="RTS"/>
    <x v="1"/>
  </r>
  <r>
    <s v="Y2208N"/>
    <n v="600"/>
    <s v="MT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F24:G27" firstHeaderRow="1" firstDataRow="1" firstDataCol="1"/>
  <pivotFields count="4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Volume" fld="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5" displayName="Table5" ref="G3:P16" totalsRowShown="0">
  <autoFilter xmlns:etc="http://www.wps.cn/officeDocument/2017/etCustomData" ref="G3:P16" etc:filterBottomFollowUsedRange="0"/>
  <tableColumns count="10">
    <tableColumn id="1" name="2023" dataDxfId="5"/>
    <tableColumn id="2" name="Production&#10;(MT)" dataDxfId="6"/>
    <tableColumn id="3" name="MTS Vol&#10;(MT)" dataDxfId="7"/>
    <tableColumn id="4" name="No of MTS" dataDxfId="8"/>
    <tableColumn id="5" name="MTO Vol&#10;(MT)" dataDxfId="9"/>
    <tableColumn id="6" name="No of MTOs" dataDxfId="10"/>
    <tableColumn id="7" name="Blending (MT)" dataDxfId="11"/>
    <tableColumn id="8" name="Blending No of Batches" dataDxfId="12"/>
    <tableColumn id="9" name="Bonding (MT)" dataDxfId="13"/>
    <tableColumn id="10" name="Bonding No of Batches" dataDxfId="14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id="7" name="Table68" displayName="Table68" ref="S3:AB16" totalsRowShown="0">
  <autoFilter xmlns:etc="http://www.wps.cn/officeDocument/2017/etCustomData" ref="S3:AB16" etc:filterBottomFollowUsedRange="0"/>
  <tableColumns count="10">
    <tableColumn id="1" name="2022" dataDxfId="15"/>
    <tableColumn id="2" name="Production&#10;(MT)" dataDxfId="16"/>
    <tableColumn id="3" name="MTS Vol&#10;(MT)" dataDxfId="17"/>
    <tableColumn id="4" name="No of MTS" dataDxfId="18"/>
    <tableColumn id="5" name="MTO Vol&#10;(MT)" dataDxfId="19"/>
    <tableColumn id="6" name="No of MTOs" dataDxfId="20"/>
    <tableColumn id="7" name="Blending (MT)" dataDxfId="21"/>
    <tableColumn id="8" name="Blending No of Batches" dataDxfId="22"/>
    <tableColumn id="9" name="Bonding (MT)" dataDxfId="23"/>
    <tableColumn id="10" name="Bonding No of Batches" dataDxfId="24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id="8" name="Table8" displayName="Table8" ref="A3:C12" totalsRowShown="0">
  <autoFilter xmlns:etc="http://www.wps.cn/officeDocument/2017/etCustomData" ref="A3:C12" etc:filterBottomFollowUsedRange="0"/>
  <tableColumns count="3">
    <tableColumn id="1" name="Summary" dataDxfId="25"/>
    <tableColumn id="2" name="2022" dataDxfId="26"/>
    <tableColumn id="3" name="2023" dataDxfId="2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3" name="Table14" displayName="Table14" ref="A2:J110" totalsRowShown="0">
  <tableColumns count="10">
    <tableColumn id="1" name="Month" dataDxfId="28"/>
    <tableColumn id="2" name="Product" dataDxfId="29"/>
    <tableColumn id="3" name="Qty" dataDxfId="30"/>
    <tableColumn id="4" name="MTS/MTO" dataDxfId="31"/>
    <tableColumn id="5" name="Base planned " dataDxfId="32"/>
    <tableColumn id="6" name="Base Status" dataDxfId="33"/>
    <tableColumn id="9" name="Base Produced" dataDxfId="34"/>
    <tableColumn id="7" name="No of Shifts" dataDxfId="35">
      <calculatedColumnFormula>C3/300</calculatedColumnFormula>
    </tableColumn>
    <tableColumn id="8" name="Final status" dataDxfId="36"/>
    <tableColumn id="10" name="Remarks" dataDxfId="37"/>
  </tableColumns>
  <tableStyleInfo name="TableStyleMedium18" showFirstColumn="0" showLastColumn="0" showRowStripes="0" showColumnStripes="0"/>
</table>
</file>

<file path=xl/tables/table5.xml><?xml version="1.0" encoding="utf-8"?>
<table xmlns="http://schemas.openxmlformats.org/spreadsheetml/2006/main" id="4" name="Table135" displayName="Table135" ref="L2:V101" totalsRowShown="0">
  <tableColumns count="11">
    <tableColumn id="1" name="Month" dataDxfId="38"/>
    <tableColumn id="2" name="Product" dataDxfId="39"/>
    <tableColumn id="3" name="Qty" dataDxfId="40"/>
    <tableColumn id="4" name="MTS/MTO" dataDxfId="41"/>
    <tableColumn id="5" name="Base planned " dataDxfId="42"/>
    <tableColumn id="6" name="Base Status" dataDxfId="43"/>
    <tableColumn id="9" name="Base Produced" dataDxfId="44"/>
    <tableColumn id="7" name="No of Shifts" dataDxfId="45">
      <calculatedColumnFormula>Table135[[#This Row],[Base Produced]]/700</calculatedColumnFormula>
    </tableColumn>
    <tableColumn id="8" name="Final status" dataDxfId="46"/>
    <tableColumn id="10" name="Remarks" dataDxfId="47"/>
    <tableColumn id="11" name="Column1" dataDxfId="48"/>
  </tableColumns>
  <tableStyleInfo name="TableStyleMedium19" showFirstColumn="0" showLastColumn="0" showRowStripes="0" showColumnStripes="0"/>
</table>
</file>

<file path=xl/tables/table6.xml><?xml version="1.0" encoding="utf-8"?>
<table xmlns="http://schemas.openxmlformats.org/spreadsheetml/2006/main" id="1" name="Table1" displayName="Table1" ref="A2:J105" totalsRowShown="0">
  <tableColumns count="10">
    <tableColumn id="1" name="Month" dataDxfId="49"/>
    <tableColumn id="2" name="Product" dataDxfId="50"/>
    <tableColumn id="3" name="Qty" dataDxfId="51"/>
    <tableColumn id="4" name="MTS/MTO" dataDxfId="52"/>
    <tableColumn id="5" name="Base planned " dataDxfId="53"/>
    <tableColumn id="6" name="Base Status" dataDxfId="54"/>
    <tableColumn id="9" name="Base Produced" dataDxfId="55"/>
    <tableColumn id="7" name="No of Shifts" dataDxfId="56">
      <calculatedColumnFormula>C3/300</calculatedColumnFormula>
    </tableColumn>
    <tableColumn id="8" name="Final status" dataDxfId="57"/>
    <tableColumn id="10" name="Remarks" dataDxfId="58"/>
  </tableColumns>
  <tableStyleInfo name="TableStyleMedium18" showFirstColumn="0" showLastColumn="0" showRowStripes="0" showColumnStripes="0"/>
</table>
</file>

<file path=xl/tables/table7.xml><?xml version="1.0" encoding="utf-8"?>
<table xmlns="http://schemas.openxmlformats.org/spreadsheetml/2006/main" id="2" name="Table13" displayName="Table13" ref="L2:V101" totalsRowShown="0">
  <tableColumns count="11">
    <tableColumn id="1" name="Month" dataDxfId="59"/>
    <tableColumn id="2" name="Product" dataDxfId="60"/>
    <tableColumn id="3" name="Qty" dataDxfId="61"/>
    <tableColumn id="4" name="MTS/MTO" dataDxfId="62"/>
    <tableColumn id="5" name="Base planned " dataDxfId="63"/>
    <tableColumn id="6" name="Base Status" dataDxfId="64"/>
    <tableColumn id="9" name="Base Produced" dataDxfId="65"/>
    <tableColumn id="7" name="No of Shifts" dataDxfId="66">
      <calculatedColumnFormula>Table13[[#This Row],[Base Produced]]/700</calculatedColumnFormula>
    </tableColumn>
    <tableColumn id="8" name="Final status" dataDxfId="67"/>
    <tableColumn id="10" name="Remarks" dataDxfId="68"/>
    <tableColumn id="11" name="Column1" dataDxfId="69"/>
  </tableColumns>
  <tableStyleInfo name="TableStyleMedium19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EN246N.PDF" TargetMode="External"/><Relationship Id="rId8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1015-EN20BN.pdf" TargetMode="External"/><Relationship Id="rId7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C002N.pdf" TargetMode="External"/><Relationship Id="rId6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D014N%20TDS.pdf" TargetMode="External"/><Relationship Id="rId5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AN016N%20TDS.pdf" TargetMode="External"/><Relationship Id="rId4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75-JN107N.pdf" TargetMode="External"/><Relationship Id="rId3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74-JN103N.pdf" TargetMode="External"/><Relationship Id="rId24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ELB37N%20TDS.pdf" TargetMode="External"/><Relationship Id="rId23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089-ECB95N.pdf" TargetMode="External"/><Relationship Id="rId22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92-JP166N.pdf" TargetMode="External"/><Relationship Id="rId21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C595N%20TDS.pdf" TargetMode="External"/><Relationship Id="rId20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D005N%20TDS.pdf" TargetMode="External"/><Relationship Id="rId2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78-JN195N.pdf" TargetMode="External"/><Relationship Id="rId19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506-JPD33N.pdf" TargetMode="External"/><Relationship Id="rId18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N063N%20TDS.PDF" TargetMode="External"/><Relationship Id="rId17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251-EP403N.pdf" TargetMode="External"/><Relationship Id="rId16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207-EN004N.pdf" TargetMode="External"/><Relationship Id="rId15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11-JC594N.pdf" TargetMode="External"/><Relationship Id="rId14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211-EN112N.pdf" TargetMode="External"/><Relationship Id="rId13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499-JPA12N.pdf" TargetMode="External"/><Relationship Id="rId12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N024N%20TDS.pdf" TargetMode="External"/><Relationship Id="rId11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PM%20TDS%200396-JA109N.pdf" TargetMode="External"/><Relationship Id="rId10" Type="http://schemas.openxmlformats.org/officeDocument/2006/relationships/hyperlink" Target="file://C:\Users\ranen\AppData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Documents\Powder\dipen_patel_akzonobel_com\AppData\Roaming\Microsoft\Excel\prajapas\AppData\AppData\Roaming\AppData\Local\Microsoft\Windows\powderlq\Documents\JP303N%20TDS.pdf" TargetMode="External"/><Relationship Id="rId1" Type="http://schemas.openxmlformats.org/officeDocument/2006/relationships/customProperty" Target="../customProperty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customProperty" Target="../customProperty23.bin"/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ivotTable" Target="../pivotTables/pivotTable1.xml"/></Relationships>
</file>

<file path=xl/worksheets/_rels/sheet26.xml.rels><?xml version="1.0" encoding="UTF-8" standalone="yes"?>
<Relationships xmlns="http://schemas.openxmlformats.org/package/2006/relationships"><Relationship Id="rId5" Type="http://schemas.openxmlformats.org/officeDocument/2006/relationships/customProperty" Target="../customProperty25.bin"/><Relationship Id="rId4" Type="http://schemas.openxmlformats.org/officeDocument/2006/relationships/table" Target="../tables/table5.xml"/><Relationship Id="rId3" Type="http://schemas.openxmlformats.org/officeDocument/2006/relationships/table" Target="../tables/table4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27.xml.rels><?xml version="1.0" encoding="UTF-8" standalone="yes"?>
<Relationships xmlns="http://schemas.openxmlformats.org/package/2006/relationships"><Relationship Id="rId5" Type="http://schemas.openxmlformats.org/officeDocument/2006/relationships/customProperty" Target="../customProperty26.bin"/><Relationship Id="rId4" Type="http://schemas.openxmlformats.org/officeDocument/2006/relationships/table" Target="../tables/table7.xml"/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5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6.bin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2"/>
  <sheetData/>
  <pageMargins left="0.7" right="0.7" top="0.75" bottom="0.75" header="0.3" footer="0.3"/>
  <headerFooter/>
  <customProperties>
    <customPr name="_pios_id" r:id="rId1"/>
    <customPr name="CofWorksheetType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3.2"/>
  <sheetData/>
  <pageMargins left="0.7" right="0.7" top="0.75" bottom="0.75" header="0.3" footer="0.3"/>
  <headerFooter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2:C6"/>
  <sheetViews>
    <sheetView workbookViewId="0">
      <selection activeCell="E2" sqref="E2"/>
    </sheetView>
  </sheetViews>
  <sheetFormatPr defaultColWidth="9" defaultRowHeight="13.2" outlineLevelRow="5" outlineLevelCol="2"/>
  <cols>
    <col min="2" max="2" width="36.1388888888889" customWidth="1"/>
  </cols>
  <sheetData>
    <row r="2" spans="2:3">
      <c r="B2" s="8" t="s">
        <v>0</v>
      </c>
      <c r="C2" s="8" t="s">
        <v>1</v>
      </c>
    </row>
    <row r="3" spans="2:3">
      <c r="B3" s="8" t="s">
        <v>2</v>
      </c>
      <c r="C3" s="8" t="s">
        <v>3</v>
      </c>
    </row>
    <row r="4" spans="2:3">
      <c r="B4" s="8" t="s">
        <v>4</v>
      </c>
      <c r="C4" s="8" t="s">
        <v>5</v>
      </c>
    </row>
    <row r="5" spans="2:3">
      <c r="B5" s="8"/>
      <c r="C5" s="8"/>
    </row>
    <row r="6" spans="2:3">
      <c r="B6" s="8" t="s">
        <v>6</v>
      </c>
      <c r="C6" s="8" t="s">
        <v>7</v>
      </c>
    </row>
  </sheetData>
  <pageMargins left="0.7" right="0.7" top="0.75" bottom="0.75" header="0.3" footer="0.3"/>
  <headerFooter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H14"/>
  <sheetViews>
    <sheetView workbookViewId="0">
      <selection activeCell="A27" sqref="A27"/>
    </sheetView>
  </sheetViews>
  <sheetFormatPr defaultColWidth="9" defaultRowHeight="13.2" outlineLevelCol="7"/>
  <cols>
    <col min="1" max="1" width="23.1388888888889" customWidth="1"/>
    <col min="4" max="4" width="20.712962962963" customWidth="1"/>
    <col min="5" max="5" width="43" customWidth="1"/>
    <col min="7" max="7" width="15.4259259259259" customWidth="1"/>
  </cols>
  <sheetData>
    <row r="1" spans="2:5">
      <c r="B1" t="s">
        <v>8</v>
      </c>
      <c r="C1" t="s">
        <v>9</v>
      </c>
      <c r="D1" t="s">
        <v>10</v>
      </c>
      <c r="E1" t="s">
        <v>11</v>
      </c>
    </row>
    <row r="2" spans="1:2">
      <c r="A2" t="s">
        <v>12</v>
      </c>
      <c r="B2">
        <v>71</v>
      </c>
    </row>
    <row r="3" spans="1:2">
      <c r="A3" t="s">
        <v>13</v>
      </c>
      <c r="B3">
        <v>53</v>
      </c>
    </row>
    <row r="4" spans="1:8">
      <c r="A4" s="893" t="s">
        <v>14</v>
      </c>
      <c r="B4">
        <v>8</v>
      </c>
      <c r="C4">
        <v>2</v>
      </c>
      <c r="D4">
        <v>600</v>
      </c>
      <c r="E4" t="s">
        <v>15</v>
      </c>
      <c r="G4" s="215" t="s">
        <v>16</v>
      </c>
      <c r="H4" s="215"/>
    </row>
    <row r="5" spans="1:8">
      <c r="A5" s="893" t="s">
        <v>17</v>
      </c>
      <c r="B5">
        <v>8</v>
      </c>
      <c r="C5">
        <v>6</v>
      </c>
      <c r="D5">
        <v>800</v>
      </c>
      <c r="E5" t="s">
        <v>18</v>
      </c>
      <c r="G5" s="215" t="s">
        <v>19</v>
      </c>
      <c r="H5" s="215" t="s">
        <v>20</v>
      </c>
    </row>
    <row r="6" spans="1:8">
      <c r="A6" s="893" t="s">
        <v>21</v>
      </c>
      <c r="B6">
        <v>21</v>
      </c>
      <c r="C6">
        <v>3</v>
      </c>
      <c r="D6">
        <v>4000</v>
      </c>
      <c r="E6" t="s">
        <v>22</v>
      </c>
      <c r="G6" s="7" t="s">
        <v>23</v>
      </c>
      <c r="H6" s="7">
        <v>12000</v>
      </c>
    </row>
    <row r="7" spans="1:8">
      <c r="A7" s="893" t="s">
        <v>24</v>
      </c>
      <c r="B7">
        <v>8</v>
      </c>
      <c r="C7">
        <v>1</v>
      </c>
      <c r="D7">
        <v>420</v>
      </c>
      <c r="E7" t="s">
        <v>25</v>
      </c>
      <c r="G7" s="7" t="s">
        <v>26</v>
      </c>
      <c r="H7" s="7">
        <v>8000</v>
      </c>
    </row>
    <row r="8" spans="1:8">
      <c r="A8" s="80" t="s">
        <v>27</v>
      </c>
      <c r="B8">
        <v>20</v>
      </c>
      <c r="C8">
        <v>4</v>
      </c>
      <c r="D8">
        <v>4000</v>
      </c>
      <c r="E8" t="s">
        <v>28</v>
      </c>
      <c r="G8" s="7" t="s">
        <v>29</v>
      </c>
      <c r="H8" s="7">
        <v>28000</v>
      </c>
    </row>
    <row r="9" spans="1:8">
      <c r="A9" s="80" t="s">
        <v>30</v>
      </c>
      <c r="B9">
        <v>8</v>
      </c>
      <c r="C9">
        <v>5</v>
      </c>
      <c r="D9">
        <v>7000</v>
      </c>
      <c r="E9" t="s">
        <v>31</v>
      </c>
      <c r="G9" s="7" t="s">
        <v>32</v>
      </c>
      <c r="H9" s="7">
        <v>14000</v>
      </c>
    </row>
    <row r="10" spans="1:8">
      <c r="A10" s="80" t="s">
        <v>33</v>
      </c>
      <c r="G10" s="7" t="s">
        <v>34</v>
      </c>
      <c r="H10" s="7">
        <v>23000</v>
      </c>
    </row>
    <row r="11" spans="7:8">
      <c r="G11" s="7" t="s">
        <v>35</v>
      </c>
      <c r="H11" s="7">
        <v>18000</v>
      </c>
    </row>
    <row r="12" spans="1:1">
      <c r="A12" s="80" t="s">
        <v>36</v>
      </c>
    </row>
    <row r="13" spans="1:1">
      <c r="A13" s="80" t="s">
        <v>37</v>
      </c>
    </row>
    <row r="14" spans="1:1">
      <c r="A14" s="80" t="s">
        <v>38</v>
      </c>
    </row>
  </sheetData>
  <mergeCells count="1">
    <mergeCell ref="G4:H4"/>
  </mergeCells>
  <pageMargins left="0.7" right="0.7" top="0.75" bottom="0.75" header="0.3" footer="0.3"/>
  <headerFooter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W19"/>
  <sheetViews>
    <sheetView topLeftCell="A16" workbookViewId="0">
      <selection activeCell="A16" sqref="A16"/>
    </sheetView>
  </sheetViews>
  <sheetFormatPr defaultColWidth="9" defaultRowHeight="13.2"/>
  <cols>
    <col min="1" max="1" width="10.287037037037" customWidth="1"/>
    <col min="2" max="5" width="10.1388888888889" customWidth="1"/>
    <col min="6" max="6" width="11.712962962963" customWidth="1"/>
    <col min="7" max="7" width="12.4259259259259" customWidth="1"/>
    <col min="8" max="8" width="13.712962962963" customWidth="1"/>
    <col min="9" max="9" width="28" customWidth="1"/>
    <col min="10" max="10" width="13.4259259259259" customWidth="1"/>
    <col min="11" max="13" width="12.287037037037" customWidth="1"/>
    <col min="14" max="14" width="65.8518518518518" customWidth="1"/>
    <col min="15" max="15" width="25.4259259259259" hidden="1" customWidth="1"/>
    <col min="16" max="16" width="30.8518518518519" hidden="1" customWidth="1"/>
  </cols>
  <sheetData>
    <row r="1" ht="18.75" spans="1:16">
      <c r="A1" s="862" t="s">
        <v>39</v>
      </c>
      <c r="B1" s="862"/>
      <c r="C1" s="862"/>
      <c r="D1" s="862"/>
      <c r="E1" s="862"/>
      <c r="F1" s="862"/>
      <c r="G1" s="862"/>
      <c r="H1" s="862"/>
      <c r="I1" s="867"/>
      <c r="J1" s="867"/>
      <c r="K1" s="867"/>
      <c r="L1" s="867"/>
      <c r="M1" s="867"/>
      <c r="N1" s="868"/>
      <c r="O1" s="853" t="s">
        <v>40</v>
      </c>
      <c r="P1" s="853" t="s">
        <v>41</v>
      </c>
    </row>
    <row r="2" ht="15.75" customHeight="1" spans="1:16">
      <c r="A2" s="869" t="s">
        <v>42</v>
      </c>
      <c r="B2" s="870" t="s">
        <v>43</v>
      </c>
      <c r="C2" s="871" t="s">
        <v>44</v>
      </c>
      <c r="D2" s="871" t="s">
        <v>45</v>
      </c>
      <c r="E2" s="871" t="s">
        <v>46</v>
      </c>
      <c r="F2" s="872" t="s">
        <v>47</v>
      </c>
      <c r="G2" s="873" t="s">
        <v>48</v>
      </c>
      <c r="H2" s="873"/>
      <c r="I2" s="883"/>
      <c r="J2" s="884" t="s">
        <v>49</v>
      </c>
      <c r="K2" s="884"/>
      <c r="L2" s="885" t="s">
        <v>50</v>
      </c>
      <c r="M2" s="886"/>
      <c r="N2" s="887"/>
      <c r="O2" s="856" t="s">
        <v>51</v>
      </c>
      <c r="P2" s="860"/>
    </row>
    <row r="3" ht="16.35" spans="1:16">
      <c r="A3" s="874"/>
      <c r="B3" s="875"/>
      <c r="C3" s="876"/>
      <c r="D3" s="876"/>
      <c r="E3" s="876"/>
      <c r="F3" s="877"/>
      <c r="G3" s="878" t="s">
        <v>52</v>
      </c>
      <c r="H3" s="878" t="s">
        <v>53</v>
      </c>
      <c r="I3" s="888" t="s">
        <v>11</v>
      </c>
      <c r="J3" s="889" t="s">
        <v>52</v>
      </c>
      <c r="K3" s="889" t="s">
        <v>53</v>
      </c>
      <c r="L3" s="888" t="s">
        <v>54</v>
      </c>
      <c r="M3" s="888" t="s">
        <v>55</v>
      </c>
      <c r="N3" s="890" t="s">
        <v>11</v>
      </c>
      <c r="O3" s="856"/>
      <c r="P3" s="860"/>
    </row>
    <row r="4" ht="15.6" spans="1:23">
      <c r="A4" s="879" t="s">
        <v>56</v>
      </c>
      <c r="B4" s="879">
        <v>1840</v>
      </c>
      <c r="C4" s="879">
        <v>1500</v>
      </c>
      <c r="D4" s="879">
        <v>1500</v>
      </c>
      <c r="E4" s="879">
        <v>2500</v>
      </c>
      <c r="F4" s="879"/>
      <c r="G4" s="881">
        <v>44045</v>
      </c>
      <c r="H4" s="891"/>
      <c r="I4" s="891"/>
      <c r="J4" s="881">
        <v>44016</v>
      </c>
      <c r="K4" s="881">
        <v>44024</v>
      </c>
      <c r="L4" s="891">
        <v>1840</v>
      </c>
      <c r="M4" s="891">
        <f>B4-L4</f>
        <v>0</v>
      </c>
      <c r="N4" s="891"/>
      <c r="O4" s="860" t="s">
        <v>54</v>
      </c>
      <c r="P4" s="860"/>
      <c r="R4" s="17"/>
      <c r="S4" s="17"/>
      <c r="T4" s="17"/>
      <c r="U4" s="17"/>
      <c r="V4" s="17"/>
      <c r="W4" s="17"/>
    </row>
    <row r="5" ht="15.6" spans="1:23">
      <c r="A5" s="848" t="s">
        <v>57</v>
      </c>
      <c r="B5" s="848">
        <v>92</v>
      </c>
      <c r="C5" s="848"/>
      <c r="D5" s="848"/>
      <c r="E5" s="848"/>
      <c r="F5" s="848"/>
      <c r="G5" s="850">
        <v>44006</v>
      </c>
      <c r="H5" s="850">
        <v>44006</v>
      </c>
      <c r="I5" s="851" t="s">
        <v>58</v>
      </c>
      <c r="J5" s="850">
        <v>44009</v>
      </c>
      <c r="K5" s="850">
        <v>44010</v>
      </c>
      <c r="L5" s="851">
        <v>92</v>
      </c>
      <c r="M5" s="851">
        <f t="shared" ref="M5:M19" si="0">B5-L5</f>
        <v>0</v>
      </c>
      <c r="N5" s="851" t="s">
        <v>59</v>
      </c>
      <c r="O5" s="860" t="s">
        <v>54</v>
      </c>
      <c r="P5" s="860"/>
      <c r="R5" s="17"/>
      <c r="S5" s="17"/>
      <c r="T5" s="17"/>
      <c r="U5" s="17"/>
      <c r="V5" s="17"/>
      <c r="W5" s="17"/>
    </row>
    <row r="6" ht="15.6" spans="1:23">
      <c r="A6" s="848" t="s">
        <v>60</v>
      </c>
      <c r="B6" s="848">
        <v>950</v>
      </c>
      <c r="C6" s="848">
        <v>1000</v>
      </c>
      <c r="D6" s="848">
        <v>500</v>
      </c>
      <c r="E6" s="848">
        <v>500</v>
      </c>
      <c r="F6" s="848"/>
      <c r="G6" s="850">
        <v>44024</v>
      </c>
      <c r="H6" s="850">
        <v>44024</v>
      </c>
      <c r="I6" s="851"/>
      <c r="J6" s="850">
        <v>44026</v>
      </c>
      <c r="K6" s="850">
        <v>44028</v>
      </c>
      <c r="L6" s="851">
        <v>950</v>
      </c>
      <c r="M6" s="851">
        <f t="shared" si="0"/>
        <v>0</v>
      </c>
      <c r="N6" s="851"/>
      <c r="O6" s="860" t="s">
        <v>54</v>
      </c>
      <c r="P6" s="860"/>
      <c r="R6" s="17"/>
      <c r="S6" s="17"/>
      <c r="T6" s="17"/>
      <c r="U6" s="17"/>
      <c r="V6" s="17"/>
      <c r="W6" s="17"/>
    </row>
    <row r="7" ht="15.6" spans="1:23">
      <c r="A7" s="848" t="s">
        <v>61</v>
      </c>
      <c r="B7" s="848">
        <v>200</v>
      </c>
      <c r="C7" s="848"/>
      <c r="D7" s="848"/>
      <c r="E7" s="848"/>
      <c r="F7" s="848"/>
      <c r="G7" s="850">
        <v>44024</v>
      </c>
      <c r="H7" s="850">
        <v>44028</v>
      </c>
      <c r="I7" s="851" t="s">
        <v>58</v>
      </c>
      <c r="J7" s="850">
        <v>44030</v>
      </c>
      <c r="K7" s="850">
        <v>44031</v>
      </c>
      <c r="L7" s="851">
        <v>100</v>
      </c>
      <c r="M7" s="851">
        <f t="shared" si="0"/>
        <v>100</v>
      </c>
      <c r="N7" s="851" t="s">
        <v>62</v>
      </c>
      <c r="O7" s="860" t="s">
        <v>54</v>
      </c>
      <c r="P7" s="860"/>
      <c r="R7" s="17"/>
      <c r="S7" s="17"/>
      <c r="T7" s="17"/>
      <c r="U7" s="17"/>
      <c r="V7" s="17"/>
      <c r="W7" s="17"/>
    </row>
    <row r="8" ht="15.6" spans="1:23">
      <c r="A8" s="848" t="s">
        <v>63</v>
      </c>
      <c r="B8" s="848">
        <v>200</v>
      </c>
      <c r="C8" s="848"/>
      <c r="D8" s="848"/>
      <c r="E8" s="848"/>
      <c r="F8" s="848"/>
      <c r="G8" s="850">
        <v>44026</v>
      </c>
      <c r="H8" s="850">
        <v>44028</v>
      </c>
      <c r="I8" s="851"/>
      <c r="J8" s="850">
        <v>44035</v>
      </c>
      <c r="K8" s="850">
        <v>44037</v>
      </c>
      <c r="L8" s="851">
        <v>100</v>
      </c>
      <c r="M8" s="851">
        <f t="shared" si="0"/>
        <v>100</v>
      </c>
      <c r="N8" s="851" t="s">
        <v>64</v>
      </c>
      <c r="O8" s="860" t="s">
        <v>54</v>
      </c>
      <c r="P8" s="860"/>
      <c r="R8" s="17"/>
      <c r="S8" s="17"/>
      <c r="T8" s="17"/>
      <c r="U8" s="17"/>
      <c r="V8" s="17"/>
      <c r="W8" s="17"/>
    </row>
    <row r="9" ht="15.6" spans="1:23">
      <c r="A9" s="848" t="s">
        <v>65</v>
      </c>
      <c r="B9" s="848">
        <v>200</v>
      </c>
      <c r="C9" s="848">
        <v>200</v>
      </c>
      <c r="D9" s="848"/>
      <c r="E9" s="848"/>
      <c r="F9" s="848"/>
      <c r="G9" s="850">
        <v>44010</v>
      </c>
      <c r="H9" s="850">
        <v>44010</v>
      </c>
      <c r="I9" s="851" t="s">
        <v>66</v>
      </c>
      <c r="J9" s="850">
        <v>44031</v>
      </c>
      <c r="K9" s="850">
        <v>44037</v>
      </c>
      <c r="L9" s="851">
        <v>210</v>
      </c>
      <c r="M9" s="851">
        <f t="shared" si="0"/>
        <v>-10</v>
      </c>
      <c r="N9" s="851"/>
      <c r="O9" s="860" t="s">
        <v>54</v>
      </c>
      <c r="P9" s="860"/>
      <c r="R9" s="17"/>
      <c r="S9" s="17"/>
      <c r="T9" s="17"/>
      <c r="U9" s="17"/>
      <c r="V9" s="17"/>
      <c r="W9" s="17"/>
    </row>
    <row r="10" ht="15.6" spans="1:23">
      <c r="A10" s="848" t="s">
        <v>67</v>
      </c>
      <c r="B10" s="848">
        <v>200</v>
      </c>
      <c r="C10" s="848"/>
      <c r="D10" s="848"/>
      <c r="E10" s="848"/>
      <c r="F10" s="848"/>
      <c r="G10" s="850">
        <v>44010</v>
      </c>
      <c r="H10" s="850">
        <v>44010</v>
      </c>
      <c r="I10" s="851" t="s">
        <v>66</v>
      </c>
      <c r="J10" s="850">
        <v>44037</v>
      </c>
      <c r="K10" s="850">
        <v>44039</v>
      </c>
      <c r="L10" s="851">
        <v>200</v>
      </c>
      <c r="M10" s="851">
        <f t="shared" si="0"/>
        <v>0</v>
      </c>
      <c r="N10" s="851"/>
      <c r="O10" s="860"/>
      <c r="P10" s="860"/>
      <c r="R10" s="17"/>
      <c r="S10" s="17"/>
      <c r="T10" s="17"/>
      <c r="U10" s="17"/>
      <c r="V10" s="17"/>
      <c r="W10" s="17"/>
    </row>
    <row r="11" ht="28.8" spans="1:23">
      <c r="A11" s="848" t="s">
        <v>68</v>
      </c>
      <c r="B11" s="848">
        <v>500</v>
      </c>
      <c r="C11" s="848">
        <v>300</v>
      </c>
      <c r="D11" s="848">
        <v>300</v>
      </c>
      <c r="E11" s="848">
        <v>0</v>
      </c>
      <c r="F11" s="848"/>
      <c r="G11" s="850">
        <v>44026</v>
      </c>
      <c r="H11" s="850">
        <v>44027</v>
      </c>
      <c r="I11" s="851"/>
      <c r="J11" s="850">
        <v>44034</v>
      </c>
      <c r="K11" s="850">
        <v>44042</v>
      </c>
      <c r="L11" s="851">
        <v>320</v>
      </c>
      <c r="M11" s="851">
        <f t="shared" si="0"/>
        <v>180</v>
      </c>
      <c r="N11" s="852" t="s">
        <v>69</v>
      </c>
      <c r="P11" s="861">
        <v>44040</v>
      </c>
      <c r="R11" s="17"/>
      <c r="S11" s="17"/>
      <c r="T11" s="17"/>
      <c r="U11" s="17"/>
      <c r="V11" s="17"/>
      <c r="W11" s="17"/>
    </row>
    <row r="12" ht="43.2" spans="1:23">
      <c r="A12" s="840" t="s">
        <v>70</v>
      </c>
      <c r="B12" s="848">
        <v>600</v>
      </c>
      <c r="C12" s="848">
        <v>300</v>
      </c>
      <c r="D12" s="848">
        <v>300</v>
      </c>
      <c r="E12" s="848">
        <v>300</v>
      </c>
      <c r="F12" s="848"/>
      <c r="G12" s="892">
        <v>44041</v>
      </c>
      <c r="H12" s="848"/>
      <c r="I12" s="852" t="s">
        <v>71</v>
      </c>
      <c r="J12" s="848"/>
      <c r="K12" s="848"/>
      <c r="L12" s="848"/>
      <c r="M12" s="851">
        <f t="shared" si="0"/>
        <v>600</v>
      </c>
      <c r="N12" s="848"/>
      <c r="P12" s="860"/>
      <c r="R12" s="17"/>
      <c r="S12" s="17"/>
      <c r="T12" s="17"/>
      <c r="U12" s="17"/>
      <c r="V12" s="17"/>
      <c r="W12" s="17"/>
    </row>
    <row r="13" ht="28.8" spans="1:23">
      <c r="A13" s="848" t="s">
        <v>72</v>
      </c>
      <c r="B13" s="848">
        <f>300+1000</f>
        <v>1300</v>
      </c>
      <c r="C13" s="848">
        <v>1500</v>
      </c>
      <c r="D13" s="848">
        <v>1500</v>
      </c>
      <c r="E13" s="848">
        <v>1500</v>
      </c>
      <c r="F13" s="848"/>
      <c r="G13" s="850">
        <v>44042</v>
      </c>
      <c r="H13" s="850">
        <v>44042</v>
      </c>
      <c r="I13" s="848" t="s">
        <v>73</v>
      </c>
      <c r="J13" s="850">
        <v>44007</v>
      </c>
      <c r="K13" s="850">
        <v>44011</v>
      </c>
      <c r="L13" s="848">
        <v>310</v>
      </c>
      <c r="M13" s="851">
        <f t="shared" si="0"/>
        <v>990</v>
      </c>
      <c r="N13" s="852" t="s">
        <v>74</v>
      </c>
      <c r="P13" s="860"/>
      <c r="R13" s="17"/>
      <c r="S13" s="17"/>
      <c r="T13" s="17"/>
      <c r="U13" s="17"/>
      <c r="V13" s="17"/>
      <c r="W13" s="17"/>
    </row>
    <row r="14" ht="14.4" spans="1:23">
      <c r="A14" s="840" t="s">
        <v>75</v>
      </c>
      <c r="B14" s="848">
        <v>500</v>
      </c>
      <c r="C14" s="848">
        <v>500</v>
      </c>
      <c r="D14" s="848">
        <v>0</v>
      </c>
      <c r="E14" s="848">
        <v>0</v>
      </c>
      <c r="F14" s="848"/>
      <c r="G14" s="850">
        <v>44042</v>
      </c>
      <c r="H14" s="850">
        <v>44042</v>
      </c>
      <c r="I14" s="848"/>
      <c r="J14" s="850">
        <v>44046</v>
      </c>
      <c r="K14" s="850">
        <v>44047</v>
      </c>
      <c r="L14" s="848"/>
      <c r="M14" s="851">
        <f t="shared" si="0"/>
        <v>500</v>
      </c>
      <c r="N14" s="848"/>
      <c r="O14" s="7"/>
      <c r="P14" s="7"/>
      <c r="R14" s="17"/>
      <c r="S14" s="17"/>
      <c r="T14" s="17"/>
      <c r="U14" s="17"/>
      <c r="V14" s="17"/>
      <c r="W14" s="17"/>
    </row>
    <row r="15" ht="14.4" spans="1:16">
      <c r="A15" s="848" t="s">
        <v>76</v>
      </c>
      <c r="B15" s="848">
        <v>300</v>
      </c>
      <c r="C15" s="848"/>
      <c r="D15" s="848"/>
      <c r="E15" s="848"/>
      <c r="F15" s="848"/>
      <c r="G15" s="848"/>
      <c r="H15" s="848"/>
      <c r="I15" s="848"/>
      <c r="J15" s="848"/>
      <c r="K15" s="848"/>
      <c r="L15" s="848"/>
      <c r="M15" s="851">
        <f t="shared" si="0"/>
        <v>300</v>
      </c>
      <c r="N15" s="848"/>
      <c r="O15" s="7"/>
      <c r="P15" s="7"/>
    </row>
    <row r="16" ht="14.4" spans="1:16">
      <c r="A16" s="848" t="s">
        <v>77</v>
      </c>
      <c r="B16" s="848">
        <v>300</v>
      </c>
      <c r="C16" s="848"/>
      <c r="D16" s="848"/>
      <c r="E16" s="848"/>
      <c r="F16" s="848"/>
      <c r="G16" s="848"/>
      <c r="H16" s="848"/>
      <c r="I16" s="848"/>
      <c r="J16" s="848"/>
      <c r="K16" s="848"/>
      <c r="L16" s="848"/>
      <c r="M16" s="851">
        <f t="shared" si="0"/>
        <v>300</v>
      </c>
      <c r="N16" s="848"/>
      <c r="O16" s="7"/>
      <c r="P16" s="7"/>
    </row>
    <row r="17" ht="14.4" spans="1:16">
      <c r="A17" s="848" t="s">
        <v>78</v>
      </c>
      <c r="B17" s="848">
        <v>300</v>
      </c>
      <c r="C17" s="848"/>
      <c r="D17" s="848"/>
      <c r="E17" s="848"/>
      <c r="F17" s="848"/>
      <c r="G17" s="848"/>
      <c r="H17" s="848"/>
      <c r="I17" s="848"/>
      <c r="J17" s="848"/>
      <c r="K17" s="848"/>
      <c r="L17" s="848"/>
      <c r="M17" s="851">
        <f t="shared" si="0"/>
        <v>300</v>
      </c>
      <c r="N17" s="848"/>
      <c r="O17" s="7"/>
      <c r="P17" s="7"/>
    </row>
    <row r="18" ht="14.4" spans="1:16">
      <c r="A18" s="848" t="s">
        <v>79</v>
      </c>
      <c r="B18" s="848">
        <v>1400</v>
      </c>
      <c r="C18" s="848">
        <v>1400</v>
      </c>
      <c r="D18" s="848">
        <v>1400</v>
      </c>
      <c r="E18" s="848">
        <v>0</v>
      </c>
      <c r="F18" s="848"/>
      <c r="G18" s="848"/>
      <c r="H18" s="848"/>
      <c r="I18" s="848"/>
      <c r="J18" s="848"/>
      <c r="K18" s="848"/>
      <c r="L18" s="848"/>
      <c r="M18" s="851">
        <f t="shared" si="0"/>
        <v>1400</v>
      </c>
      <c r="N18" s="848"/>
      <c r="O18" s="7"/>
      <c r="P18" s="7"/>
    </row>
    <row r="19" ht="14.4" spans="1:16">
      <c r="A19" s="848" t="s">
        <v>80</v>
      </c>
      <c r="B19" s="848">
        <v>0</v>
      </c>
      <c r="C19" s="848">
        <v>0</v>
      </c>
      <c r="D19" s="848">
        <v>0</v>
      </c>
      <c r="E19" s="848">
        <v>500</v>
      </c>
      <c r="F19" s="848"/>
      <c r="G19" s="848"/>
      <c r="H19" s="848"/>
      <c r="I19" s="848"/>
      <c r="J19" s="848"/>
      <c r="K19" s="848"/>
      <c r="L19" s="848"/>
      <c r="M19" s="851">
        <f t="shared" si="0"/>
        <v>0</v>
      </c>
      <c r="N19" s="848"/>
      <c r="O19" s="7"/>
      <c r="P19" s="7"/>
    </row>
  </sheetData>
  <mergeCells count="9">
    <mergeCell ref="A1:H1"/>
    <mergeCell ref="I1:N1"/>
    <mergeCell ref="G2:H2"/>
    <mergeCell ref="J2:K2"/>
    <mergeCell ref="L2:M2"/>
    <mergeCell ref="C2:C3"/>
    <mergeCell ref="D2:D3"/>
    <mergeCell ref="E2:E3"/>
    <mergeCell ref="F2:F3"/>
  </mergeCells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21"/>
  <sheetViews>
    <sheetView workbookViewId="0">
      <selection activeCell="A16" sqref="A16"/>
    </sheetView>
  </sheetViews>
  <sheetFormatPr defaultColWidth="9" defaultRowHeight="13.2"/>
  <cols>
    <col min="1" max="1" width="10.287037037037" customWidth="1"/>
    <col min="2" max="6" width="10.1388888888889" customWidth="1"/>
    <col min="7" max="7" width="11.712962962963" customWidth="1"/>
    <col min="8" max="8" width="12.4259259259259" customWidth="1"/>
    <col min="9" max="9" width="13.712962962963" customWidth="1"/>
    <col min="10" max="10" width="28" customWidth="1"/>
    <col min="11" max="11" width="13.4259259259259" customWidth="1"/>
    <col min="12" max="14" width="12.287037037037" customWidth="1"/>
    <col min="15" max="15" width="65.8518518518518" customWidth="1"/>
    <col min="16" max="16" width="25.4259259259259" hidden="1" customWidth="1"/>
    <col min="17" max="17" width="30.8518518518519" hidden="1" customWidth="1"/>
  </cols>
  <sheetData>
    <row r="1" ht="18.75" spans="1:17">
      <c r="A1" s="862" t="s">
        <v>81</v>
      </c>
      <c r="B1" s="862"/>
      <c r="C1" s="862"/>
      <c r="D1" s="862"/>
      <c r="E1" s="862"/>
      <c r="F1" s="862"/>
      <c r="G1" s="862"/>
      <c r="H1" s="862"/>
      <c r="I1" s="862"/>
      <c r="J1" s="867"/>
      <c r="K1" s="867"/>
      <c r="L1" s="867"/>
      <c r="M1" s="867"/>
      <c r="N1" s="867"/>
      <c r="O1" s="868"/>
      <c r="P1" s="853" t="s">
        <v>40</v>
      </c>
      <c r="Q1" s="853" t="s">
        <v>41</v>
      </c>
    </row>
    <row r="2" ht="15.75" customHeight="1" spans="1:17">
      <c r="A2" s="869" t="s">
        <v>42</v>
      </c>
      <c r="B2" s="870" t="s">
        <v>43</v>
      </c>
      <c r="C2" s="871" t="s">
        <v>44</v>
      </c>
      <c r="D2" s="871" t="s">
        <v>45</v>
      </c>
      <c r="E2" s="871" t="s">
        <v>46</v>
      </c>
      <c r="F2" s="871" t="s">
        <v>82</v>
      </c>
      <c r="G2" s="872" t="s">
        <v>47</v>
      </c>
      <c r="H2" s="873" t="s">
        <v>48</v>
      </c>
      <c r="I2" s="873"/>
      <c r="J2" s="883"/>
      <c r="K2" s="884" t="s">
        <v>49</v>
      </c>
      <c r="L2" s="884"/>
      <c r="M2" s="885" t="s">
        <v>50</v>
      </c>
      <c r="N2" s="886"/>
      <c r="O2" s="887"/>
      <c r="P2" s="856" t="s">
        <v>51</v>
      </c>
      <c r="Q2" s="860"/>
    </row>
    <row r="3" ht="16.35" spans="1:17">
      <c r="A3" s="874"/>
      <c r="B3" s="875"/>
      <c r="C3" s="876"/>
      <c r="D3" s="876"/>
      <c r="E3" s="876"/>
      <c r="F3" s="876"/>
      <c r="G3" s="877"/>
      <c r="H3" s="878" t="s">
        <v>52</v>
      </c>
      <c r="I3" s="878" t="s">
        <v>53</v>
      </c>
      <c r="J3" s="888" t="s">
        <v>11</v>
      </c>
      <c r="K3" s="889" t="s">
        <v>52</v>
      </c>
      <c r="L3" s="889" t="s">
        <v>53</v>
      </c>
      <c r="M3" s="888" t="s">
        <v>54</v>
      </c>
      <c r="N3" s="888" t="s">
        <v>55</v>
      </c>
      <c r="O3" s="890" t="s">
        <v>11</v>
      </c>
      <c r="P3" s="856"/>
      <c r="Q3" s="860"/>
    </row>
    <row r="4" ht="15.6" spans="1:24">
      <c r="A4" s="879" t="s">
        <v>56</v>
      </c>
      <c r="B4" s="879"/>
      <c r="C4" s="879"/>
      <c r="D4" s="879">
        <v>4000</v>
      </c>
      <c r="E4" s="879">
        <v>4000</v>
      </c>
      <c r="F4" s="879">
        <v>4000</v>
      </c>
      <c r="G4" s="880">
        <v>44041</v>
      </c>
      <c r="H4" s="881">
        <v>44048</v>
      </c>
      <c r="I4" s="881">
        <v>44048</v>
      </c>
      <c r="J4" s="891"/>
      <c r="K4" s="881">
        <v>44053</v>
      </c>
      <c r="L4" s="881">
        <v>44074</v>
      </c>
      <c r="M4" s="891">
        <f>201*20+800</f>
        <v>4820</v>
      </c>
      <c r="N4" s="891">
        <f>D4-M4</f>
        <v>-820</v>
      </c>
      <c r="O4" s="891"/>
      <c r="P4" s="860" t="s">
        <v>54</v>
      </c>
      <c r="Q4" s="860"/>
      <c r="S4" s="17"/>
      <c r="T4" s="17"/>
      <c r="U4" s="17"/>
      <c r="V4" s="17"/>
      <c r="W4" s="17"/>
      <c r="X4" s="17"/>
    </row>
    <row r="5" ht="15.6" hidden="1" spans="1:24">
      <c r="A5" s="848" t="s">
        <v>57</v>
      </c>
      <c r="B5" s="848"/>
      <c r="C5" s="848"/>
      <c r="D5" s="848"/>
      <c r="E5" s="848"/>
      <c r="F5" s="848"/>
      <c r="G5" s="880"/>
      <c r="H5" s="850"/>
      <c r="I5" s="850"/>
      <c r="J5" s="851"/>
      <c r="K5" s="850"/>
      <c r="L5" s="850"/>
      <c r="M5" s="851"/>
      <c r="N5" s="891"/>
      <c r="O5" s="851"/>
      <c r="P5" s="860" t="s">
        <v>54</v>
      </c>
      <c r="Q5" s="860"/>
      <c r="S5" s="17"/>
      <c r="T5" s="17"/>
      <c r="U5" s="17"/>
      <c r="V5" s="17"/>
      <c r="W5" s="17"/>
      <c r="X5" s="17"/>
    </row>
    <row r="6" ht="15.6" hidden="1" spans="1:24">
      <c r="A6" s="848" t="s">
        <v>60</v>
      </c>
      <c r="B6" s="848"/>
      <c r="C6" s="848"/>
      <c r="D6" s="848"/>
      <c r="E6" s="848"/>
      <c r="F6" s="848"/>
      <c r="G6" s="880"/>
      <c r="H6" s="850"/>
      <c r="I6" s="850"/>
      <c r="J6" s="851"/>
      <c r="K6" s="850"/>
      <c r="L6" s="850"/>
      <c r="M6" s="851"/>
      <c r="N6" s="891"/>
      <c r="O6" s="851"/>
      <c r="P6" s="860" t="s">
        <v>54</v>
      </c>
      <c r="Q6" s="860"/>
      <c r="S6" s="17"/>
      <c r="T6" s="17"/>
      <c r="U6" s="17"/>
      <c r="V6" s="17"/>
      <c r="W6" s="17"/>
      <c r="X6" s="17"/>
    </row>
    <row r="7" ht="15.6" hidden="1" spans="1:24">
      <c r="A7" s="848" t="s">
        <v>61</v>
      </c>
      <c r="B7" s="848"/>
      <c r="C7" s="848"/>
      <c r="D7" s="848"/>
      <c r="E7" s="848"/>
      <c r="F7" s="848"/>
      <c r="G7" s="880"/>
      <c r="H7" s="850"/>
      <c r="I7" s="850"/>
      <c r="J7" s="851"/>
      <c r="K7" s="850"/>
      <c r="L7" s="850"/>
      <c r="M7" s="851"/>
      <c r="N7" s="891"/>
      <c r="O7" s="851"/>
      <c r="P7" s="860" t="s">
        <v>54</v>
      </c>
      <c r="Q7" s="860"/>
      <c r="S7" s="17"/>
      <c r="T7" s="17"/>
      <c r="U7" s="17"/>
      <c r="V7" s="17"/>
      <c r="W7" s="17"/>
      <c r="X7" s="17"/>
    </row>
    <row r="8" ht="15.6" hidden="1" spans="1:24">
      <c r="A8" s="848" t="s">
        <v>63</v>
      </c>
      <c r="B8" s="848"/>
      <c r="C8" s="848"/>
      <c r="D8" s="848"/>
      <c r="E8" s="848"/>
      <c r="F8" s="848"/>
      <c r="G8" s="880"/>
      <c r="H8" s="850"/>
      <c r="I8" s="850"/>
      <c r="J8" s="851"/>
      <c r="K8" s="850"/>
      <c r="L8" s="850"/>
      <c r="M8" s="851"/>
      <c r="N8" s="891"/>
      <c r="O8" s="851"/>
      <c r="P8" s="860" t="s">
        <v>54</v>
      </c>
      <c r="Q8" s="860"/>
      <c r="S8" s="17"/>
      <c r="T8" s="17"/>
      <c r="U8" s="17"/>
      <c r="V8" s="17"/>
      <c r="W8" s="17"/>
      <c r="X8" s="17"/>
    </row>
    <row r="9" ht="15.6" hidden="1" spans="1:24">
      <c r="A9" s="848" t="s">
        <v>65</v>
      </c>
      <c r="B9" s="848"/>
      <c r="C9" s="848"/>
      <c r="D9" s="848"/>
      <c r="E9" s="848"/>
      <c r="F9" s="848"/>
      <c r="G9" s="880"/>
      <c r="H9" s="850"/>
      <c r="I9" s="850"/>
      <c r="J9" s="851"/>
      <c r="K9" s="850"/>
      <c r="L9" s="850"/>
      <c r="M9" s="851"/>
      <c r="N9" s="891"/>
      <c r="O9" s="851"/>
      <c r="P9" s="860" t="s">
        <v>54</v>
      </c>
      <c r="Q9" s="860"/>
      <c r="S9" s="17"/>
      <c r="T9" s="17"/>
      <c r="U9" s="17"/>
      <c r="V9" s="17"/>
      <c r="W9" s="17"/>
      <c r="X9" s="17"/>
    </row>
    <row r="10" ht="15.6" hidden="1" spans="1:24">
      <c r="A10" s="848" t="s">
        <v>67</v>
      </c>
      <c r="B10" s="848"/>
      <c r="C10" s="848"/>
      <c r="D10" s="848"/>
      <c r="E10" s="848"/>
      <c r="F10" s="848"/>
      <c r="G10" s="880"/>
      <c r="H10" s="850"/>
      <c r="I10" s="850"/>
      <c r="J10" s="851"/>
      <c r="K10" s="850"/>
      <c r="L10" s="850"/>
      <c r="M10" s="851"/>
      <c r="N10" s="891"/>
      <c r="O10" s="851"/>
      <c r="P10" s="860"/>
      <c r="Q10" s="860"/>
      <c r="S10" s="17"/>
      <c r="T10" s="17"/>
      <c r="U10" s="17"/>
      <c r="V10" s="17"/>
      <c r="W10" s="17"/>
      <c r="X10" s="17"/>
    </row>
    <row r="11" ht="15.6" spans="1:24">
      <c r="A11" s="848" t="s">
        <v>68</v>
      </c>
      <c r="B11" s="848"/>
      <c r="C11" s="848"/>
      <c r="D11" s="848">
        <v>200</v>
      </c>
      <c r="E11" s="848">
        <v>200</v>
      </c>
      <c r="F11" s="848">
        <v>200</v>
      </c>
      <c r="G11" s="880">
        <v>44041</v>
      </c>
      <c r="H11" s="850"/>
      <c r="I11" s="850"/>
      <c r="J11" s="851"/>
      <c r="K11" s="850"/>
      <c r="L11" s="850"/>
      <c r="M11" s="851"/>
      <c r="N11" s="891">
        <f t="shared" ref="N11:N20" si="0">D11-M11</f>
        <v>200</v>
      </c>
      <c r="O11" s="852" t="s">
        <v>83</v>
      </c>
      <c r="Q11" s="861">
        <v>44040</v>
      </c>
      <c r="S11" s="17"/>
      <c r="T11" s="17"/>
      <c r="U11" s="17"/>
      <c r="V11" s="17"/>
      <c r="W11" s="17"/>
      <c r="X11" s="17"/>
    </row>
    <row r="12" ht="28.8" spans="1:24">
      <c r="A12" s="840" t="s">
        <v>70</v>
      </c>
      <c r="B12" s="848"/>
      <c r="C12" s="848"/>
      <c r="D12" s="848">
        <v>500</v>
      </c>
      <c r="E12" s="848">
        <v>500</v>
      </c>
      <c r="F12" s="848">
        <v>500</v>
      </c>
      <c r="G12" s="880">
        <v>44041</v>
      </c>
      <c r="H12" s="850">
        <v>44048</v>
      </c>
      <c r="I12" s="850">
        <v>44048</v>
      </c>
      <c r="J12" s="852" t="s">
        <v>84</v>
      </c>
      <c r="K12" s="882">
        <v>44057</v>
      </c>
      <c r="L12" s="848"/>
      <c r="M12" s="848"/>
      <c r="N12" s="891">
        <f t="shared" si="0"/>
        <v>500</v>
      </c>
      <c r="O12" s="848" t="s">
        <v>85</v>
      </c>
      <c r="Q12" s="860"/>
      <c r="S12" s="17"/>
      <c r="T12" s="17"/>
      <c r="U12" s="17"/>
      <c r="V12" s="17"/>
      <c r="W12" s="17"/>
      <c r="X12" s="17"/>
    </row>
    <row r="13" ht="28.8" spans="1:24">
      <c r="A13" s="848" t="s">
        <v>72</v>
      </c>
      <c r="B13" s="848"/>
      <c r="C13" s="848"/>
      <c r="D13" s="848">
        <v>1500</v>
      </c>
      <c r="E13" s="848">
        <v>1500</v>
      </c>
      <c r="F13" s="848">
        <v>1500</v>
      </c>
      <c r="G13" s="880">
        <v>44041</v>
      </c>
      <c r="H13" s="881">
        <v>44044</v>
      </c>
      <c r="I13" s="881">
        <v>44044</v>
      </c>
      <c r="J13" s="848"/>
      <c r="K13" s="881">
        <v>44049</v>
      </c>
      <c r="L13" s="850">
        <v>44051</v>
      </c>
      <c r="M13" s="848">
        <f>73*15</f>
        <v>1095</v>
      </c>
      <c r="N13" s="891">
        <f t="shared" si="0"/>
        <v>405</v>
      </c>
      <c r="O13" s="852" t="s">
        <v>86</v>
      </c>
      <c r="Q13" s="860"/>
      <c r="S13" s="17"/>
      <c r="T13" s="17"/>
      <c r="U13" s="17"/>
      <c r="V13" s="17"/>
      <c r="W13" s="17"/>
      <c r="X13" s="17"/>
    </row>
    <row r="14" ht="14.4" spans="1:24">
      <c r="A14" s="840" t="s">
        <v>75</v>
      </c>
      <c r="B14" s="848"/>
      <c r="C14" s="848"/>
      <c r="D14" s="848">
        <v>300</v>
      </c>
      <c r="E14" s="848">
        <v>300</v>
      </c>
      <c r="F14" s="848">
        <v>300</v>
      </c>
      <c r="G14" s="880">
        <v>44041</v>
      </c>
      <c r="H14" s="881">
        <v>44044</v>
      </c>
      <c r="I14" s="881">
        <v>44044</v>
      </c>
      <c r="J14" s="848"/>
      <c r="K14" s="881">
        <v>44044</v>
      </c>
      <c r="L14" s="881">
        <v>44047</v>
      </c>
      <c r="M14" s="848">
        <v>420</v>
      </c>
      <c r="N14" s="891">
        <f t="shared" si="0"/>
        <v>-120</v>
      </c>
      <c r="O14" s="848" t="s">
        <v>87</v>
      </c>
      <c r="P14" s="7"/>
      <c r="Q14" s="7"/>
      <c r="S14" s="17"/>
      <c r="T14" s="17"/>
      <c r="U14" s="17"/>
      <c r="V14" s="17"/>
      <c r="W14" s="17"/>
      <c r="X14" s="17"/>
    </row>
    <row r="15" ht="14.4" spans="1:17">
      <c r="A15" s="848" t="s">
        <v>76</v>
      </c>
      <c r="B15" s="848"/>
      <c r="C15" s="848"/>
      <c r="D15" s="848">
        <v>300</v>
      </c>
      <c r="E15" s="848"/>
      <c r="F15" s="848" t="s">
        <v>88</v>
      </c>
      <c r="G15" s="880">
        <v>44041</v>
      </c>
      <c r="H15" s="848"/>
      <c r="I15" s="848"/>
      <c r="J15" s="848"/>
      <c r="K15" s="848"/>
      <c r="L15" s="848"/>
      <c r="M15" s="848"/>
      <c r="N15" s="891">
        <f t="shared" si="0"/>
        <v>300</v>
      </c>
      <c r="O15" s="848"/>
      <c r="P15" s="7"/>
      <c r="Q15" s="7"/>
    </row>
    <row r="16" ht="14.4" spans="1:17">
      <c r="A16" s="848" t="s">
        <v>77</v>
      </c>
      <c r="B16" s="848"/>
      <c r="C16" s="848"/>
      <c r="D16" s="848">
        <v>300</v>
      </c>
      <c r="E16" s="848"/>
      <c r="F16" s="848"/>
      <c r="G16" s="880">
        <v>44041</v>
      </c>
      <c r="H16" s="848"/>
      <c r="I16" s="848"/>
      <c r="J16" s="848"/>
      <c r="K16" s="848"/>
      <c r="L16" s="848"/>
      <c r="M16" s="848"/>
      <c r="N16" s="891">
        <f t="shared" si="0"/>
        <v>300</v>
      </c>
      <c r="O16" s="848"/>
      <c r="P16" s="7"/>
      <c r="Q16" s="7"/>
    </row>
    <row r="17" ht="14.4" hidden="1" spans="1:17">
      <c r="A17" s="848" t="s">
        <v>78</v>
      </c>
      <c r="B17" s="848"/>
      <c r="C17" s="848"/>
      <c r="D17" s="848"/>
      <c r="E17" s="848"/>
      <c r="F17" s="848"/>
      <c r="G17" s="880"/>
      <c r="H17" s="848"/>
      <c r="I17" s="848"/>
      <c r="J17" s="848"/>
      <c r="K17" s="848"/>
      <c r="L17" s="848"/>
      <c r="M17" s="848"/>
      <c r="N17" s="891">
        <f t="shared" si="0"/>
        <v>0</v>
      </c>
      <c r="O17" s="848"/>
      <c r="P17" s="7"/>
      <c r="Q17" s="7"/>
    </row>
    <row r="18" ht="28.8" spans="1:17">
      <c r="A18" s="848" t="s">
        <v>79</v>
      </c>
      <c r="B18" s="848"/>
      <c r="C18" s="848"/>
      <c r="D18" s="848">
        <v>500</v>
      </c>
      <c r="E18" s="848">
        <v>500</v>
      </c>
      <c r="F18" s="848">
        <v>500</v>
      </c>
      <c r="G18" s="880">
        <v>44041</v>
      </c>
      <c r="H18" s="882">
        <v>44060</v>
      </c>
      <c r="I18" s="49">
        <v>44061</v>
      </c>
      <c r="J18" s="852" t="s">
        <v>89</v>
      </c>
      <c r="K18" s="850">
        <v>44068</v>
      </c>
      <c r="L18" s="848"/>
      <c r="M18" s="848">
        <f>90*15</f>
        <v>1350</v>
      </c>
      <c r="N18" s="891">
        <f t="shared" si="0"/>
        <v>-850</v>
      </c>
      <c r="O18" s="848"/>
      <c r="P18" s="7"/>
      <c r="Q18" s="7"/>
    </row>
    <row r="19" ht="14.4" hidden="1" spans="1:17">
      <c r="A19" s="848" t="s">
        <v>80</v>
      </c>
      <c r="B19" s="848"/>
      <c r="C19" s="848"/>
      <c r="D19" s="848"/>
      <c r="E19" s="848"/>
      <c r="F19" s="848"/>
      <c r="G19" s="880"/>
      <c r="H19" s="848"/>
      <c r="I19" s="848"/>
      <c r="J19" s="848"/>
      <c r="K19" s="848"/>
      <c r="L19" s="848"/>
      <c r="M19" s="848"/>
      <c r="N19" s="891">
        <f t="shared" si="0"/>
        <v>0</v>
      </c>
      <c r="O19" s="848"/>
      <c r="P19" s="858"/>
      <c r="Q19" s="7"/>
    </row>
    <row r="20" ht="14.4" spans="1:15">
      <c r="A20" s="848" t="s">
        <v>90</v>
      </c>
      <c r="B20" s="8"/>
      <c r="C20" s="8"/>
      <c r="D20" s="7">
        <v>300</v>
      </c>
      <c r="E20" s="7">
        <v>0</v>
      </c>
      <c r="F20" s="7">
        <v>0</v>
      </c>
      <c r="G20" s="880">
        <v>44041</v>
      </c>
      <c r="H20" s="49">
        <v>44060</v>
      </c>
      <c r="I20" s="49">
        <v>44061</v>
      </c>
      <c r="J20" s="8"/>
      <c r="K20" s="119">
        <v>44063</v>
      </c>
      <c r="L20" s="119">
        <v>44066</v>
      </c>
      <c r="M20" s="7">
        <f>23*15</f>
        <v>345</v>
      </c>
      <c r="N20" s="891">
        <f t="shared" si="0"/>
        <v>-45</v>
      </c>
      <c r="O20" s="8"/>
    </row>
    <row r="21" spans="1:15">
      <c r="A21" s="7"/>
      <c r="B21" s="7"/>
      <c r="C21" s="7"/>
      <c r="D21" s="215">
        <f>SUM(D4:D20)</f>
        <v>7900</v>
      </c>
      <c r="E21" s="215"/>
      <c r="F21" s="7"/>
      <c r="G21" s="7"/>
      <c r="H21" s="7"/>
      <c r="I21" s="7"/>
      <c r="J21" s="7"/>
      <c r="K21" s="7"/>
      <c r="L21" s="7"/>
      <c r="M21" s="859">
        <f>SUM(M4:M20)</f>
        <v>8030</v>
      </c>
      <c r="N21" s="765">
        <f>SUM(N4:N20)</f>
        <v>-130</v>
      </c>
      <c r="O21" s="7"/>
    </row>
  </sheetData>
  <mergeCells count="10">
    <mergeCell ref="A1:I1"/>
    <mergeCell ref="J1:O1"/>
    <mergeCell ref="H2:I2"/>
    <mergeCell ref="K2:L2"/>
    <mergeCell ref="M2:N2"/>
    <mergeCell ref="C2:C3"/>
    <mergeCell ref="D2:D3"/>
    <mergeCell ref="E2:E3"/>
    <mergeCell ref="F2:F3"/>
    <mergeCell ref="G2:G3"/>
  </mergeCells>
  <conditionalFormatting sqref="N4:N20">
    <cfRule type="cellIs" dxfId="0" priority="1" operator="lessThanOrEqual">
      <formula>0</formula>
    </cfRule>
    <cfRule type="cellIs" dxfId="1" priority="2" operator="greaterThan">
      <formula>0</formula>
    </cfRule>
  </conditionalFormatting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Z22"/>
  <sheetViews>
    <sheetView workbookViewId="0">
      <selection activeCell="A16" sqref="A16"/>
    </sheetView>
  </sheetViews>
  <sheetFormatPr defaultColWidth="9" defaultRowHeight="13.2"/>
  <cols>
    <col min="1" max="1" width="10.287037037037" customWidth="1"/>
    <col min="2" max="2" width="10.1388888888889" hidden="1" customWidth="1"/>
    <col min="3" max="6" width="10.1388888888889" customWidth="1"/>
    <col min="7" max="7" width="11.712962962963" customWidth="1"/>
    <col min="8" max="8" width="12.4259259259259" customWidth="1"/>
    <col min="9" max="9" width="13.712962962963" customWidth="1"/>
    <col min="10" max="10" width="17.287037037037" customWidth="1"/>
    <col min="11" max="11" width="13.4259259259259" customWidth="1"/>
    <col min="12" max="16" width="12.287037037037" customWidth="1"/>
    <col min="17" max="17" width="65.8518518518518" customWidth="1"/>
    <col min="18" max="18" width="25.4259259259259" hidden="1" customWidth="1"/>
    <col min="19" max="19" width="30.8518518518519" hidden="1" customWidth="1"/>
  </cols>
  <sheetData>
    <row r="1" ht="18" spans="1:19">
      <c r="A1" s="862" t="s">
        <v>81</v>
      </c>
      <c r="B1" s="862"/>
      <c r="C1" s="862"/>
      <c r="D1" s="862"/>
      <c r="E1" s="862"/>
      <c r="F1" s="862"/>
      <c r="G1" s="862"/>
      <c r="H1" s="862"/>
      <c r="I1" s="862"/>
      <c r="J1" s="867"/>
      <c r="K1" s="867"/>
      <c r="L1" s="867"/>
      <c r="M1" s="867"/>
      <c r="N1" s="867"/>
      <c r="O1" s="867"/>
      <c r="P1" s="867"/>
      <c r="Q1" s="868"/>
      <c r="R1" s="853" t="s">
        <v>40</v>
      </c>
      <c r="S1" s="853" t="s">
        <v>41</v>
      </c>
    </row>
    <row r="2" ht="15.75" customHeight="1" spans="1:19">
      <c r="A2" s="840" t="s">
        <v>42</v>
      </c>
      <c r="B2" s="840" t="s">
        <v>43</v>
      </c>
      <c r="C2" s="841" t="s">
        <v>44</v>
      </c>
      <c r="D2" s="841" t="s">
        <v>45</v>
      </c>
      <c r="E2" s="841" t="s">
        <v>46</v>
      </c>
      <c r="F2" s="841" t="s">
        <v>82</v>
      </c>
      <c r="G2" s="842" t="s">
        <v>47</v>
      </c>
      <c r="H2" s="843" t="s">
        <v>48</v>
      </c>
      <c r="I2" s="843"/>
      <c r="J2" s="844"/>
      <c r="K2" s="854" t="s">
        <v>49</v>
      </c>
      <c r="L2" s="854"/>
      <c r="M2" s="846" t="s">
        <v>50</v>
      </c>
      <c r="N2" s="846"/>
      <c r="O2" s="846"/>
      <c r="P2" s="855">
        <v>44086</v>
      </c>
      <c r="Q2" s="844"/>
      <c r="R2" s="856" t="s">
        <v>51</v>
      </c>
      <c r="S2" s="860"/>
    </row>
    <row r="3" ht="27.6" spans="1:19">
      <c r="A3" s="840"/>
      <c r="B3" s="840"/>
      <c r="C3" s="841"/>
      <c r="D3" s="841"/>
      <c r="E3" s="841"/>
      <c r="F3" s="841"/>
      <c r="G3" s="842"/>
      <c r="H3" s="845" t="s">
        <v>52</v>
      </c>
      <c r="I3" s="845" t="s">
        <v>53</v>
      </c>
      <c r="J3" s="846" t="s">
        <v>11</v>
      </c>
      <c r="K3" s="857" t="s">
        <v>52</v>
      </c>
      <c r="L3" s="857" t="s">
        <v>53</v>
      </c>
      <c r="M3" s="846" t="s">
        <v>54</v>
      </c>
      <c r="N3" s="846" t="s">
        <v>51</v>
      </c>
      <c r="O3" s="846" t="s">
        <v>55</v>
      </c>
      <c r="P3" s="844" t="s">
        <v>91</v>
      </c>
      <c r="Q3" s="846" t="s">
        <v>11</v>
      </c>
      <c r="R3" s="856"/>
      <c r="S3" s="860"/>
    </row>
    <row r="4" ht="15.6" spans="1:26">
      <c r="A4" s="863" t="s">
        <v>68</v>
      </c>
      <c r="B4" s="848">
        <v>400</v>
      </c>
      <c r="C4" s="848"/>
      <c r="D4" s="848"/>
      <c r="E4" s="848">
        <v>400</v>
      </c>
      <c r="F4" s="848"/>
      <c r="G4" s="849">
        <v>44076</v>
      </c>
      <c r="H4" s="850">
        <v>44092</v>
      </c>
      <c r="I4" s="850">
        <v>44092</v>
      </c>
      <c r="J4" s="851"/>
      <c r="K4" s="49">
        <v>44097</v>
      </c>
      <c r="L4" s="49">
        <v>44099</v>
      </c>
      <c r="M4" s="851">
        <f>36*15</f>
        <v>540</v>
      </c>
      <c r="N4" s="851">
        <f>M4</f>
        <v>540</v>
      </c>
      <c r="O4" s="851">
        <f>E4-M4</f>
        <v>-140</v>
      </c>
      <c r="P4" s="851"/>
      <c r="Q4" s="851"/>
      <c r="R4" s="856" t="s">
        <v>54</v>
      </c>
      <c r="S4" s="860"/>
      <c r="U4" s="17"/>
      <c r="V4" s="17"/>
      <c r="W4" s="17"/>
      <c r="X4" s="17"/>
      <c r="Y4" s="17"/>
      <c r="Z4" s="17"/>
    </row>
    <row r="5" ht="15.6" spans="1:26">
      <c r="A5" s="864" t="s">
        <v>72</v>
      </c>
      <c r="B5" s="848">
        <v>1500</v>
      </c>
      <c r="C5" s="848"/>
      <c r="D5" s="848"/>
      <c r="E5" s="848">
        <v>1500</v>
      </c>
      <c r="F5" s="848"/>
      <c r="G5" s="849">
        <v>44076</v>
      </c>
      <c r="H5" s="850">
        <v>44082</v>
      </c>
      <c r="I5" s="850">
        <v>44085</v>
      </c>
      <c r="J5" s="851"/>
      <c r="K5" s="850"/>
      <c r="L5" s="850"/>
      <c r="M5" s="851"/>
      <c r="N5" s="851">
        <f t="shared" ref="N5:N13" si="0">M5</f>
        <v>0</v>
      </c>
      <c r="O5" s="851">
        <f t="shared" ref="O5:O13" si="1">E5-M5</f>
        <v>1500</v>
      </c>
      <c r="P5" s="851"/>
      <c r="Q5" s="851" t="s">
        <v>92</v>
      </c>
      <c r="R5" s="856" t="s">
        <v>54</v>
      </c>
      <c r="S5" s="860"/>
      <c r="U5" s="17"/>
      <c r="V5" s="17"/>
      <c r="W5" s="17"/>
      <c r="X5" s="17"/>
      <c r="Y5" s="17"/>
      <c r="Z5" s="17"/>
    </row>
    <row r="6" ht="15.6" spans="1:26">
      <c r="A6" s="863" t="s">
        <v>70</v>
      </c>
      <c r="B6" s="848">
        <v>1000</v>
      </c>
      <c r="C6" s="848"/>
      <c r="D6" s="848"/>
      <c r="E6" s="848">
        <v>1000</v>
      </c>
      <c r="F6" s="848"/>
      <c r="G6" s="849">
        <v>44076</v>
      </c>
      <c r="H6" s="850">
        <v>44078</v>
      </c>
      <c r="I6" s="850">
        <v>44078</v>
      </c>
      <c r="J6" s="851"/>
      <c r="K6" s="850">
        <v>44081</v>
      </c>
      <c r="L6" s="850">
        <v>44081</v>
      </c>
      <c r="M6" s="851">
        <f>82*15</f>
        <v>1230</v>
      </c>
      <c r="N6" s="851">
        <f t="shared" si="0"/>
        <v>1230</v>
      </c>
      <c r="O6" s="851">
        <f t="shared" si="1"/>
        <v>-230</v>
      </c>
      <c r="P6" s="851"/>
      <c r="Q6" s="851"/>
      <c r="R6" s="856" t="s">
        <v>54</v>
      </c>
      <c r="S6" s="860"/>
      <c r="U6" s="17"/>
      <c r="V6" s="17"/>
      <c r="W6" s="17"/>
      <c r="X6" s="17"/>
      <c r="Y6" s="17"/>
      <c r="Z6" s="17"/>
    </row>
    <row r="7" ht="15.6" spans="1:26">
      <c r="A7" s="847" t="s">
        <v>75</v>
      </c>
      <c r="B7" s="848">
        <v>300</v>
      </c>
      <c r="C7" s="848"/>
      <c r="D7" s="848"/>
      <c r="E7" s="848">
        <v>300</v>
      </c>
      <c r="F7" s="848"/>
      <c r="G7" s="849">
        <v>44076</v>
      </c>
      <c r="H7" s="850">
        <v>44096</v>
      </c>
      <c r="I7" s="850"/>
      <c r="J7" s="851"/>
      <c r="K7" s="850"/>
      <c r="L7" s="850"/>
      <c r="M7" s="851"/>
      <c r="N7" s="851">
        <f t="shared" si="0"/>
        <v>0</v>
      </c>
      <c r="O7" s="851">
        <f t="shared" si="1"/>
        <v>300</v>
      </c>
      <c r="P7" s="851"/>
      <c r="Q7" s="851"/>
      <c r="R7" s="856" t="s">
        <v>54</v>
      </c>
      <c r="S7" s="860"/>
      <c r="U7" s="17"/>
      <c r="V7" s="17"/>
      <c r="W7" s="17"/>
      <c r="X7" s="17"/>
      <c r="Y7" s="17"/>
      <c r="Z7" s="17"/>
    </row>
    <row r="8" ht="15.6" spans="1:26">
      <c r="A8" s="863" t="s">
        <v>56</v>
      </c>
      <c r="B8" s="848">
        <v>5500</v>
      </c>
      <c r="C8" s="848"/>
      <c r="D8" s="848"/>
      <c r="E8" s="848">
        <v>5500</v>
      </c>
      <c r="F8" s="848"/>
      <c r="G8" s="849">
        <v>44076</v>
      </c>
      <c r="H8" s="850">
        <v>44075</v>
      </c>
      <c r="I8" s="850">
        <v>44075</v>
      </c>
      <c r="J8" s="851"/>
      <c r="K8" s="850">
        <v>44076</v>
      </c>
      <c r="L8" s="850">
        <v>44076</v>
      </c>
      <c r="M8" s="851">
        <f>44*20+215*20+2100</f>
        <v>7280</v>
      </c>
      <c r="N8" s="851">
        <f t="shared" si="0"/>
        <v>7280</v>
      </c>
      <c r="O8" s="851">
        <f t="shared" si="1"/>
        <v>-1780</v>
      </c>
      <c r="P8" s="851"/>
      <c r="Q8" s="851" t="s">
        <v>93</v>
      </c>
      <c r="R8" s="856" t="s">
        <v>54</v>
      </c>
      <c r="S8" s="860"/>
      <c r="U8" s="17"/>
      <c r="V8" s="17"/>
      <c r="W8" s="17"/>
      <c r="X8" s="17"/>
      <c r="Y8" s="17"/>
      <c r="Z8" s="17"/>
    </row>
    <row r="9" ht="15.6" spans="1:26">
      <c r="A9" s="863" t="s">
        <v>94</v>
      </c>
      <c r="B9" s="848">
        <v>400</v>
      </c>
      <c r="C9" s="848"/>
      <c r="D9" s="848"/>
      <c r="E9" s="848">
        <v>400</v>
      </c>
      <c r="F9" s="848"/>
      <c r="G9" s="849">
        <v>44076</v>
      </c>
      <c r="H9" s="850"/>
      <c r="I9" s="850"/>
      <c r="J9" s="851"/>
      <c r="K9" s="850"/>
      <c r="L9" s="850"/>
      <c r="M9" s="851"/>
      <c r="N9" s="851">
        <f t="shared" si="0"/>
        <v>0</v>
      </c>
      <c r="O9" s="851">
        <f t="shared" si="1"/>
        <v>400</v>
      </c>
      <c r="P9" s="851">
        <v>535</v>
      </c>
      <c r="Q9" s="851" t="s">
        <v>95</v>
      </c>
      <c r="R9" s="856" t="s">
        <v>54</v>
      </c>
      <c r="S9" s="860"/>
      <c r="U9" s="17"/>
      <c r="V9" s="17"/>
      <c r="W9" s="17"/>
      <c r="X9" s="17"/>
      <c r="Y9" s="17"/>
      <c r="Z9" s="17"/>
    </row>
    <row r="10" ht="15.6" spans="1:26">
      <c r="A10" s="863" t="s">
        <v>76</v>
      </c>
      <c r="B10" s="848">
        <v>300</v>
      </c>
      <c r="C10" s="848"/>
      <c r="D10" s="848"/>
      <c r="E10" s="848">
        <v>300</v>
      </c>
      <c r="F10" s="848"/>
      <c r="G10" s="849">
        <v>44076</v>
      </c>
      <c r="H10" s="850">
        <v>44082</v>
      </c>
      <c r="I10" s="850">
        <v>44082</v>
      </c>
      <c r="J10" s="851"/>
      <c r="K10" s="850">
        <v>44084</v>
      </c>
      <c r="L10" s="850">
        <v>44085</v>
      </c>
      <c r="M10" s="851">
        <v>165</v>
      </c>
      <c r="N10" s="851">
        <f t="shared" si="0"/>
        <v>165</v>
      </c>
      <c r="O10" s="851">
        <f t="shared" si="1"/>
        <v>135</v>
      </c>
      <c r="P10" s="851"/>
      <c r="Q10" s="851"/>
      <c r="R10" s="856"/>
      <c r="S10" s="860"/>
      <c r="U10" s="17"/>
      <c r="V10" s="17"/>
      <c r="W10" s="17"/>
      <c r="X10" s="17"/>
      <c r="Y10" s="17"/>
      <c r="Z10" s="17"/>
    </row>
    <row r="11" ht="15.6" spans="1:26">
      <c r="A11" s="865" t="s">
        <v>96</v>
      </c>
      <c r="B11" s="848">
        <v>300</v>
      </c>
      <c r="C11" s="848"/>
      <c r="D11" s="848"/>
      <c r="E11" s="848">
        <v>300</v>
      </c>
      <c r="F11" s="848"/>
      <c r="G11" s="849">
        <v>44076</v>
      </c>
      <c r="H11" s="850"/>
      <c r="I11" s="850"/>
      <c r="J11" s="851"/>
      <c r="K11" s="850"/>
      <c r="L11" s="850"/>
      <c r="M11" s="851"/>
      <c r="N11" s="851">
        <f t="shared" si="0"/>
        <v>0</v>
      </c>
      <c r="O11" s="851">
        <f t="shared" si="1"/>
        <v>300</v>
      </c>
      <c r="P11" s="851"/>
      <c r="Q11" s="852"/>
      <c r="S11" s="861">
        <v>44040</v>
      </c>
      <c r="U11" s="17"/>
      <c r="V11" s="17"/>
      <c r="W11" s="17"/>
      <c r="X11" s="17"/>
      <c r="Y11" s="17"/>
      <c r="Z11" s="17"/>
    </row>
    <row r="12" ht="15.6" spans="1:26">
      <c r="A12" s="866" t="s">
        <v>97</v>
      </c>
      <c r="B12" s="848">
        <v>300</v>
      </c>
      <c r="C12" s="848"/>
      <c r="D12" s="848"/>
      <c r="E12" s="848">
        <v>300</v>
      </c>
      <c r="F12" s="848"/>
      <c r="G12" s="849">
        <v>44076</v>
      </c>
      <c r="H12" s="850"/>
      <c r="I12" s="850"/>
      <c r="J12" s="852"/>
      <c r="K12" s="850"/>
      <c r="L12" s="848"/>
      <c r="M12" s="848"/>
      <c r="N12" s="851">
        <f t="shared" si="0"/>
        <v>0</v>
      </c>
      <c r="O12" s="851">
        <f t="shared" si="1"/>
        <v>300</v>
      </c>
      <c r="P12" s="851"/>
      <c r="Q12" s="848"/>
      <c r="S12" s="860"/>
      <c r="U12" s="17"/>
      <c r="V12" s="17"/>
      <c r="W12" s="17"/>
      <c r="X12" s="17"/>
      <c r="Y12" s="17"/>
      <c r="Z12" s="17"/>
    </row>
    <row r="13" ht="15.6" spans="1:26">
      <c r="A13" s="863" t="s">
        <v>79</v>
      </c>
      <c r="B13" s="848">
        <v>500</v>
      </c>
      <c r="C13" s="848"/>
      <c r="D13" s="848"/>
      <c r="E13" s="848">
        <v>500</v>
      </c>
      <c r="F13" s="848"/>
      <c r="G13" s="849">
        <v>44076</v>
      </c>
      <c r="H13" s="849"/>
      <c r="I13" s="849"/>
      <c r="J13" s="849"/>
      <c r="K13" s="849"/>
      <c r="L13" s="850"/>
      <c r="M13" s="848"/>
      <c r="N13" s="851">
        <f t="shared" si="0"/>
        <v>0</v>
      </c>
      <c r="O13" s="851">
        <f t="shared" si="1"/>
        <v>500</v>
      </c>
      <c r="P13" s="851">
        <v>1350</v>
      </c>
      <c r="Q13" s="852" t="s">
        <v>98</v>
      </c>
      <c r="S13" s="860"/>
      <c r="U13" s="17"/>
      <c r="V13" s="17"/>
      <c r="W13" s="17"/>
      <c r="X13" s="17"/>
      <c r="Y13" s="17"/>
      <c r="Z13" s="17"/>
    </row>
    <row r="14" ht="14.4" hidden="1" spans="1:26">
      <c r="A14" s="840"/>
      <c r="B14" s="848"/>
      <c r="C14" s="848"/>
      <c r="D14" s="848"/>
      <c r="E14" s="848"/>
      <c r="F14" s="848"/>
      <c r="G14" s="849"/>
      <c r="H14" s="849"/>
      <c r="I14" s="849"/>
      <c r="J14" s="849"/>
      <c r="K14" s="849"/>
      <c r="L14" s="850"/>
      <c r="M14" s="848"/>
      <c r="N14" s="848"/>
      <c r="O14" s="851"/>
      <c r="P14" s="851"/>
      <c r="Q14" s="848"/>
      <c r="R14" s="858"/>
      <c r="S14" s="7"/>
      <c r="U14" s="17"/>
      <c r="V14" s="17"/>
      <c r="W14" s="17"/>
      <c r="X14" s="17"/>
      <c r="Y14" s="17"/>
      <c r="Z14" s="17"/>
    </row>
    <row r="15" ht="14.4" hidden="1" spans="1:19">
      <c r="A15" s="848"/>
      <c r="B15" s="848"/>
      <c r="C15" s="848"/>
      <c r="D15" s="848"/>
      <c r="E15" s="848"/>
      <c r="F15" s="848"/>
      <c r="G15" s="849"/>
      <c r="H15" s="849"/>
      <c r="I15" s="849"/>
      <c r="J15" s="849"/>
      <c r="K15" s="849"/>
      <c r="L15" s="848"/>
      <c r="M15" s="848"/>
      <c r="N15" s="848"/>
      <c r="O15" s="851"/>
      <c r="P15" s="851"/>
      <c r="Q15" s="848"/>
      <c r="R15" s="858"/>
      <c r="S15" s="7"/>
    </row>
    <row r="16" ht="14.4" hidden="1" spans="1:19">
      <c r="A16" s="848"/>
      <c r="B16" s="848"/>
      <c r="C16" s="848"/>
      <c r="D16" s="848"/>
      <c r="E16" s="848"/>
      <c r="F16" s="848"/>
      <c r="G16" s="849"/>
      <c r="H16" s="849"/>
      <c r="I16" s="849"/>
      <c r="J16" s="849"/>
      <c r="K16" s="849"/>
      <c r="L16" s="848"/>
      <c r="M16" s="848"/>
      <c r="N16" s="848"/>
      <c r="O16" s="851"/>
      <c r="P16" s="851"/>
      <c r="Q16" s="848"/>
      <c r="R16" s="858"/>
      <c r="S16" s="7"/>
    </row>
    <row r="17" ht="14.4" hidden="1" spans="1:19">
      <c r="A17" s="848"/>
      <c r="B17" s="848"/>
      <c r="C17" s="848"/>
      <c r="D17" s="848"/>
      <c r="E17" s="848"/>
      <c r="F17" s="848"/>
      <c r="G17" s="849"/>
      <c r="H17" s="849"/>
      <c r="I17" s="849"/>
      <c r="J17" s="849"/>
      <c r="K17" s="849"/>
      <c r="L17" s="848"/>
      <c r="M17" s="848"/>
      <c r="N17" s="848"/>
      <c r="O17" s="851"/>
      <c r="P17" s="851"/>
      <c r="Q17" s="848"/>
      <c r="R17" s="858"/>
      <c r="S17" s="7"/>
    </row>
    <row r="18" ht="14.4" hidden="1" spans="1:19">
      <c r="A18" s="848"/>
      <c r="B18" s="848"/>
      <c r="C18" s="848"/>
      <c r="D18" s="848"/>
      <c r="E18" s="848"/>
      <c r="F18" s="848"/>
      <c r="G18" s="849"/>
      <c r="H18" s="849"/>
      <c r="I18" s="849"/>
      <c r="J18" s="849"/>
      <c r="K18" s="849"/>
      <c r="L18" s="848"/>
      <c r="M18" s="848"/>
      <c r="N18" s="848"/>
      <c r="O18" s="851"/>
      <c r="P18" s="851"/>
      <c r="Q18" s="848"/>
      <c r="R18" s="858"/>
      <c r="S18" s="7"/>
    </row>
    <row r="19" ht="14.4" hidden="1" spans="1:19">
      <c r="A19" s="848"/>
      <c r="B19" s="848"/>
      <c r="C19" s="848"/>
      <c r="D19" s="848"/>
      <c r="E19" s="848"/>
      <c r="F19" s="848"/>
      <c r="G19" s="849"/>
      <c r="H19" s="848"/>
      <c r="I19" s="848"/>
      <c r="J19" s="848"/>
      <c r="K19" s="848"/>
      <c r="L19" s="848"/>
      <c r="M19" s="848"/>
      <c r="N19" s="848"/>
      <c r="O19" s="851"/>
      <c r="P19" s="851"/>
      <c r="Q19" s="848"/>
      <c r="R19" s="858"/>
      <c r="S19" s="7"/>
    </row>
    <row r="20" ht="14.4" hidden="1" spans="1:17">
      <c r="A20" s="848"/>
      <c r="B20" s="8"/>
      <c r="C20" s="8"/>
      <c r="D20" s="7"/>
      <c r="E20" s="7"/>
      <c r="F20" s="7"/>
      <c r="G20" s="849"/>
      <c r="H20" s="49"/>
      <c r="I20" s="49"/>
      <c r="J20" s="8"/>
      <c r="K20" s="119"/>
      <c r="L20" s="119"/>
      <c r="M20" s="7"/>
      <c r="N20" s="7"/>
      <c r="O20" s="851">
        <f>D20-M20</f>
        <v>0</v>
      </c>
      <c r="P20" s="851"/>
      <c r="Q20" s="8"/>
    </row>
    <row r="21" ht="14.4" spans="1:17">
      <c r="A21" s="863" t="s">
        <v>57</v>
      </c>
      <c r="B21" s="8"/>
      <c r="C21" s="8"/>
      <c r="D21" s="7"/>
      <c r="E21" s="7">
        <v>300</v>
      </c>
      <c r="F21" s="7"/>
      <c r="G21" s="849">
        <v>44086</v>
      </c>
      <c r="H21" s="49">
        <v>44093</v>
      </c>
      <c r="I21" s="49">
        <v>44093</v>
      </c>
      <c r="J21" s="8"/>
      <c r="K21" s="49">
        <v>44095</v>
      </c>
      <c r="L21" s="49">
        <v>44097</v>
      </c>
      <c r="M21" s="7">
        <f>18*15</f>
        <v>270</v>
      </c>
      <c r="N21" s="851">
        <f>M21</f>
        <v>270</v>
      </c>
      <c r="O21" s="851">
        <f>E21-M21</f>
        <v>30</v>
      </c>
      <c r="P21" s="8"/>
      <c r="Q21" s="7" t="s">
        <v>99</v>
      </c>
    </row>
    <row r="22" spans="1:17">
      <c r="A22" s="7"/>
      <c r="B22" s="7"/>
      <c r="C22" s="7"/>
      <c r="D22" s="215"/>
      <c r="E22" s="215">
        <f>SUM(E4:E13)</f>
        <v>10500</v>
      </c>
      <c r="F22" s="7"/>
      <c r="G22" s="7"/>
      <c r="H22" s="7"/>
      <c r="I22" s="7"/>
      <c r="J22" s="7"/>
      <c r="K22" s="7"/>
      <c r="L22" s="7"/>
      <c r="M22" s="859">
        <f>SUM(M4:M21)</f>
        <v>9485</v>
      </c>
      <c r="N22" s="859"/>
      <c r="O22" s="765">
        <f>SUM(O4:O20)</f>
        <v>1285</v>
      </c>
      <c r="P22" s="8"/>
      <c r="Q22" s="7"/>
    </row>
  </sheetData>
  <mergeCells count="10">
    <mergeCell ref="A1:I1"/>
    <mergeCell ref="J1:Q1"/>
    <mergeCell ref="H2:I2"/>
    <mergeCell ref="K2:L2"/>
    <mergeCell ref="M2:O2"/>
    <mergeCell ref="C2:C3"/>
    <mergeCell ref="D2:D3"/>
    <mergeCell ref="E2:E3"/>
    <mergeCell ref="F2:F3"/>
    <mergeCell ref="G2:G3"/>
  </mergeCells>
  <conditionalFormatting sqref="N4">
    <cfRule type="iconSet" priority="12">
      <iconSet iconSet="3TrafficLights1" showValue="0">
        <cfvo type="percent" val="0"/>
        <cfvo type="num" val="$E$4*0.95"/>
        <cfvo type="num" val="$E$4"/>
      </iconSet>
    </cfRule>
  </conditionalFormatting>
  <conditionalFormatting sqref="N5">
    <cfRule type="iconSet" priority="11">
      <iconSet iconSet="3TrafficLights1" showValue="0">
        <cfvo type="percent" val="0"/>
        <cfvo type="num" val="$E$5*0.95"/>
        <cfvo type="num" val="$E$5"/>
      </iconSet>
    </cfRule>
  </conditionalFormatting>
  <conditionalFormatting sqref="N6">
    <cfRule type="iconSet" priority="10">
      <iconSet iconSet="3TrafficLights1" showValue="0">
        <cfvo type="percent" val="0"/>
        <cfvo type="num" val="$E$6*0.95"/>
        <cfvo type="num" val="$E$6"/>
      </iconSet>
    </cfRule>
  </conditionalFormatting>
  <conditionalFormatting sqref="N7">
    <cfRule type="iconSet" priority="9">
      <iconSet iconSet="3TrafficLights1" showValue="0">
        <cfvo type="percent" val="0"/>
        <cfvo type="num" val="$E$7*0.95"/>
        <cfvo type="num" val="$E$7"/>
      </iconSet>
    </cfRule>
  </conditionalFormatting>
  <conditionalFormatting sqref="N8">
    <cfRule type="iconSet" priority="8">
      <iconSet iconSet="3TrafficLights1" showValue="0">
        <cfvo type="percent" val="0"/>
        <cfvo type="num" val="$E$8*0.95"/>
        <cfvo type="num" val="$E$8"/>
      </iconSet>
    </cfRule>
  </conditionalFormatting>
  <conditionalFormatting sqref="N9">
    <cfRule type="iconSet" priority="7">
      <iconSet iconSet="3TrafficLights1" showValue="0">
        <cfvo type="percent" val="0"/>
        <cfvo type="num" val="$E$9*0.95"/>
        <cfvo type="num" val="$E$9"/>
      </iconSet>
    </cfRule>
  </conditionalFormatting>
  <conditionalFormatting sqref="N10">
    <cfRule type="iconSet" priority="6">
      <iconSet iconSet="3TrafficLights1" showValue="0">
        <cfvo type="percent" val="0"/>
        <cfvo type="num" val="$E$10*0.95"/>
        <cfvo type="num" val="$E$10"/>
      </iconSet>
    </cfRule>
  </conditionalFormatting>
  <conditionalFormatting sqref="N11">
    <cfRule type="iconSet" priority="5">
      <iconSet iconSet="3TrafficLights1" showValue="0">
        <cfvo type="percent" val="0"/>
        <cfvo type="num" val="$E$11*0.95"/>
        <cfvo type="num" val="$E$11"/>
      </iconSet>
    </cfRule>
  </conditionalFormatting>
  <conditionalFormatting sqref="N12">
    <cfRule type="iconSet" priority="4">
      <iconSet iconSet="3TrafficLights1" showValue="0">
        <cfvo type="percent" val="0"/>
        <cfvo type="num" val="$E$12*0.95"/>
        <cfvo type="num" val="$E$12"/>
      </iconSet>
    </cfRule>
  </conditionalFormatting>
  <conditionalFormatting sqref="N13">
    <cfRule type="iconSet" priority="3">
      <iconSet iconSet="3TrafficLights1" showValue="0">
        <cfvo type="percent" val="0"/>
        <cfvo type="num" val="$E$13*0.95"/>
        <cfvo type="num" val="$E$13"/>
      </iconSet>
    </cfRule>
  </conditionalFormatting>
  <conditionalFormatting sqref="N21">
    <cfRule type="iconSet" priority="1">
      <iconSet iconSet="3TrafficLights1" showValue="0">
        <cfvo type="percent" val="0"/>
        <cfvo type="num" val="$E$13*0.95"/>
        <cfvo type="num" val="$E$13"/>
      </iconSet>
    </cfRule>
  </conditionalFormatting>
  <conditionalFormatting sqref="C25">
    <cfRule type="iconSet" priority="13">
      <iconSet iconSet="3TrafficLights1" showValue="0">
        <cfvo type="percent" val="0"/>
        <cfvo type="num" val="$E$4*0.95"/>
        <cfvo type="num" val="$E$4"/>
      </iconSet>
    </cfRule>
    <cfRule type="iconSet" priority="14">
      <iconSet iconSet="3TrafficLights1">
        <cfvo type="percent" val="0"/>
        <cfvo type="percent" val="33"/>
        <cfvo type="percent" val="67"/>
      </iconSet>
    </cfRule>
  </conditionalFormatting>
  <conditionalFormatting sqref="P14:P20">
    <cfRule type="cellIs" dxfId="0" priority="15" operator="lessThanOrEqual">
      <formula>0</formula>
    </cfRule>
  </conditionalFormatting>
  <conditionalFormatting sqref="O4:O13 O14:P20 O21">
    <cfRule type="cellIs" dxfId="1" priority="16" operator="greaterThan">
      <formula>0</formula>
    </cfRule>
  </conditionalFormatting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X28"/>
  <sheetViews>
    <sheetView workbookViewId="0">
      <selection activeCell="A16" sqref="A16"/>
    </sheetView>
  </sheetViews>
  <sheetFormatPr defaultColWidth="9" defaultRowHeight="13.2"/>
  <cols>
    <col min="1" max="1" width="10.287037037037" customWidth="1"/>
    <col min="2" max="2" width="10.1388888888889" hidden="1" customWidth="1"/>
    <col min="3" max="4" width="10.1388888888889" customWidth="1"/>
    <col min="5" max="5" width="11.712962962963" customWidth="1"/>
    <col min="6" max="6" width="12.4259259259259" customWidth="1"/>
    <col min="7" max="7" width="13.712962962963" customWidth="1"/>
    <col min="8" max="8" width="17.287037037037" customWidth="1"/>
    <col min="9" max="9" width="13.4259259259259" customWidth="1"/>
    <col min="10" max="10" width="12.287037037037" customWidth="1"/>
    <col min="11" max="13" width="12.287037037037" hidden="1" customWidth="1"/>
    <col min="14" max="14" width="12.287037037037" customWidth="1"/>
    <col min="15" max="15" width="65.8518518518518" customWidth="1"/>
    <col min="16" max="16" width="25.4259259259259" hidden="1" customWidth="1"/>
    <col min="17" max="17" width="30.8518518518519" hidden="1" customWidth="1"/>
  </cols>
  <sheetData>
    <row r="1" ht="18" spans="1:17">
      <c r="A1" s="839" t="s">
        <v>100</v>
      </c>
      <c r="B1" s="839"/>
      <c r="C1" s="839"/>
      <c r="D1" s="839"/>
      <c r="E1" s="839"/>
      <c r="F1" s="839"/>
      <c r="G1" s="839"/>
      <c r="H1" s="9"/>
      <c r="I1" s="9"/>
      <c r="J1" s="9"/>
      <c r="K1" s="9"/>
      <c r="L1" s="9"/>
      <c r="M1" s="9"/>
      <c r="N1" s="9"/>
      <c r="O1" s="9"/>
      <c r="P1" s="853" t="s">
        <v>40</v>
      </c>
      <c r="Q1" s="853" t="s">
        <v>41</v>
      </c>
    </row>
    <row r="2" ht="15.75" customHeight="1" spans="1:17">
      <c r="A2" s="840" t="s">
        <v>42</v>
      </c>
      <c r="B2" s="840" t="s">
        <v>43</v>
      </c>
      <c r="C2" s="841" t="s">
        <v>101</v>
      </c>
      <c r="D2" s="841" t="s">
        <v>102</v>
      </c>
      <c r="E2" s="842" t="s">
        <v>47</v>
      </c>
      <c r="F2" s="843" t="s">
        <v>48</v>
      </c>
      <c r="G2" s="843"/>
      <c r="H2" s="844"/>
      <c r="I2" s="854" t="s">
        <v>49</v>
      </c>
      <c r="J2" s="854"/>
      <c r="K2" s="846" t="s">
        <v>50</v>
      </c>
      <c r="L2" s="846"/>
      <c r="M2" s="846"/>
      <c r="N2" s="855"/>
      <c r="O2" s="844"/>
      <c r="P2" s="856" t="s">
        <v>51</v>
      </c>
      <c r="Q2" s="860"/>
    </row>
    <row r="3" ht="27.6" spans="1:17">
      <c r="A3" s="840"/>
      <c r="B3" s="840"/>
      <c r="C3" s="841"/>
      <c r="D3" s="841"/>
      <c r="E3" s="842"/>
      <c r="F3" s="845" t="s">
        <v>52</v>
      </c>
      <c r="G3" s="845" t="s">
        <v>53</v>
      </c>
      <c r="H3" s="846" t="s">
        <v>11</v>
      </c>
      <c r="I3" s="857" t="s">
        <v>52</v>
      </c>
      <c r="J3" s="857" t="s">
        <v>53</v>
      </c>
      <c r="K3" s="846" t="s">
        <v>54</v>
      </c>
      <c r="L3" s="846" t="s">
        <v>51</v>
      </c>
      <c r="M3" s="846" t="s">
        <v>55</v>
      </c>
      <c r="N3" s="844" t="s">
        <v>91</v>
      </c>
      <c r="O3" s="846" t="s">
        <v>11</v>
      </c>
      <c r="P3" s="856"/>
      <c r="Q3" s="860"/>
    </row>
    <row r="4" ht="15.6" spans="1:24">
      <c r="A4" s="847" t="s">
        <v>97</v>
      </c>
      <c r="B4" s="848"/>
      <c r="C4" s="848">
        <v>300</v>
      </c>
      <c r="D4" s="848"/>
      <c r="E4" s="849"/>
      <c r="F4" s="850">
        <v>44139</v>
      </c>
      <c r="G4" s="850"/>
      <c r="H4" s="851"/>
      <c r="I4" s="49"/>
      <c r="J4" s="49"/>
      <c r="K4" s="851"/>
      <c r="L4" s="851">
        <f>K4</f>
        <v>0</v>
      </c>
      <c r="M4" s="851" t="e">
        <f>#REF!-K4</f>
        <v>#REF!</v>
      </c>
      <c r="N4" s="851"/>
      <c r="O4" s="851" t="s">
        <v>103</v>
      </c>
      <c r="P4" s="856" t="s">
        <v>54</v>
      </c>
      <c r="Q4" s="860"/>
      <c r="S4" s="17"/>
      <c r="T4" s="17"/>
      <c r="U4" s="17"/>
      <c r="V4" s="17"/>
      <c r="W4" s="17"/>
      <c r="X4" s="17"/>
    </row>
    <row r="5" ht="15.6" spans="1:24">
      <c r="A5" s="848" t="s">
        <v>68</v>
      </c>
      <c r="B5" s="848"/>
      <c r="C5" s="848">
        <v>500</v>
      </c>
      <c r="D5" s="848">
        <v>500</v>
      </c>
      <c r="E5" s="849"/>
      <c r="F5" s="850"/>
      <c r="G5" s="850"/>
      <c r="H5" s="851"/>
      <c r="I5" s="850"/>
      <c r="J5" s="850"/>
      <c r="K5" s="851">
        <v>1143</v>
      </c>
      <c r="L5" s="851">
        <v>0</v>
      </c>
      <c r="M5" s="851" t="e">
        <f>#REF!-K5</f>
        <v>#REF!</v>
      </c>
      <c r="N5" s="851">
        <v>285</v>
      </c>
      <c r="O5" s="851" t="s">
        <v>104</v>
      </c>
      <c r="P5" s="856" t="s">
        <v>54</v>
      </c>
      <c r="Q5" s="860"/>
      <c r="S5" s="17"/>
      <c r="T5" s="17"/>
      <c r="U5" s="17"/>
      <c r="V5" s="17"/>
      <c r="W5" s="17"/>
      <c r="X5" s="17"/>
    </row>
    <row r="6" ht="15.6" spans="1:24">
      <c r="A6" s="848" t="s">
        <v>72</v>
      </c>
      <c r="B6" s="848"/>
      <c r="C6" s="848">
        <v>1000</v>
      </c>
      <c r="D6" s="848">
        <v>1500</v>
      </c>
      <c r="E6" s="849"/>
      <c r="F6" s="850"/>
      <c r="G6" s="850"/>
      <c r="H6" s="851"/>
      <c r="I6" s="850"/>
      <c r="J6" s="850"/>
      <c r="K6" s="851"/>
      <c r="L6" s="851">
        <f>K6</f>
        <v>0</v>
      </c>
      <c r="M6" s="851" t="e">
        <f>#REF!-K6</f>
        <v>#REF!</v>
      </c>
      <c r="N6" s="851">
        <v>1221</v>
      </c>
      <c r="O6" s="851" t="s">
        <v>104</v>
      </c>
      <c r="P6" s="856" t="s">
        <v>54</v>
      </c>
      <c r="Q6" s="860"/>
      <c r="S6" s="17"/>
      <c r="T6" s="17"/>
      <c r="U6" s="17"/>
      <c r="V6" s="17"/>
      <c r="W6" s="17"/>
      <c r="X6" s="17"/>
    </row>
    <row r="7" ht="15.6" spans="1:24">
      <c r="A7" s="848" t="s">
        <v>70</v>
      </c>
      <c r="B7" s="848"/>
      <c r="C7" s="848">
        <v>500</v>
      </c>
      <c r="D7" s="848">
        <v>500</v>
      </c>
      <c r="E7" s="849"/>
      <c r="F7" s="850"/>
      <c r="G7" s="850"/>
      <c r="H7" s="851"/>
      <c r="I7" s="850"/>
      <c r="J7" s="850"/>
      <c r="K7" s="851"/>
      <c r="L7" s="851">
        <f>K7</f>
        <v>0</v>
      </c>
      <c r="M7" s="851" t="e">
        <f>#REF!-K7</f>
        <v>#REF!</v>
      </c>
      <c r="N7" s="851">
        <v>930</v>
      </c>
      <c r="O7" s="851" t="s">
        <v>104</v>
      </c>
      <c r="P7" s="856" t="s">
        <v>54</v>
      </c>
      <c r="Q7" s="860"/>
      <c r="S7" s="17"/>
      <c r="T7" s="17"/>
      <c r="U7" s="17"/>
      <c r="V7" s="17"/>
      <c r="W7" s="17"/>
      <c r="X7" s="17"/>
    </row>
    <row r="8" ht="15.6" spans="1:24">
      <c r="A8" s="848" t="s">
        <v>78</v>
      </c>
      <c r="B8" s="848"/>
      <c r="C8" s="848">
        <v>300</v>
      </c>
      <c r="D8" s="848"/>
      <c r="E8" s="849"/>
      <c r="F8" s="850"/>
      <c r="G8" s="850"/>
      <c r="H8" s="851"/>
      <c r="I8" s="850"/>
      <c r="J8" s="850"/>
      <c r="K8" s="851">
        <v>495</v>
      </c>
      <c r="L8" s="851">
        <v>0</v>
      </c>
      <c r="M8" s="851" t="e">
        <f>#REF!-K8</f>
        <v>#REF!</v>
      </c>
      <c r="N8" s="851"/>
      <c r="O8" s="851" t="s">
        <v>105</v>
      </c>
      <c r="P8" s="856" t="s">
        <v>54</v>
      </c>
      <c r="Q8" s="860"/>
      <c r="S8" s="17"/>
      <c r="T8" s="17"/>
      <c r="U8" s="17"/>
      <c r="V8" s="17"/>
      <c r="W8" s="17"/>
      <c r="X8" s="17"/>
    </row>
    <row r="9" ht="15.6" spans="1:24">
      <c r="A9" s="848" t="s">
        <v>76</v>
      </c>
      <c r="B9" s="848"/>
      <c r="C9" s="848">
        <v>300</v>
      </c>
      <c r="D9" s="848"/>
      <c r="E9" s="849"/>
      <c r="F9" s="850"/>
      <c r="G9" s="850"/>
      <c r="H9" s="851"/>
      <c r="I9" s="850"/>
      <c r="J9" s="850"/>
      <c r="K9" s="851"/>
      <c r="L9" s="851">
        <f>K9</f>
        <v>0</v>
      </c>
      <c r="M9" s="851" t="e">
        <f>#REF!-K9</f>
        <v>#REF!</v>
      </c>
      <c r="N9" s="851">
        <v>150</v>
      </c>
      <c r="O9" s="851" t="s">
        <v>104</v>
      </c>
      <c r="P9" s="856" t="s">
        <v>54</v>
      </c>
      <c r="Q9" s="860"/>
      <c r="S9" s="17"/>
      <c r="T9" s="17"/>
      <c r="U9" s="17"/>
      <c r="V9" s="17"/>
      <c r="W9" s="17"/>
      <c r="X9" s="17"/>
    </row>
    <row r="10" ht="15.6" spans="1:24">
      <c r="A10" s="848" t="s">
        <v>106</v>
      </c>
      <c r="B10" s="848"/>
      <c r="C10" s="848">
        <v>300</v>
      </c>
      <c r="D10" s="848"/>
      <c r="E10" s="849"/>
      <c r="F10" s="850"/>
      <c r="G10" s="850"/>
      <c r="H10" s="851"/>
      <c r="I10" s="850"/>
      <c r="J10" s="850"/>
      <c r="K10" s="851"/>
      <c r="L10" s="851">
        <f>K10</f>
        <v>0</v>
      </c>
      <c r="M10" s="851" t="e">
        <f>#REF!-K10</f>
        <v>#REF!</v>
      </c>
      <c r="N10" s="851"/>
      <c r="O10" s="851" t="s">
        <v>105</v>
      </c>
      <c r="P10" s="856"/>
      <c r="Q10" s="860"/>
      <c r="S10" s="17"/>
      <c r="T10" s="17"/>
      <c r="U10" s="17"/>
      <c r="V10" s="17"/>
      <c r="W10" s="17"/>
      <c r="X10" s="17"/>
    </row>
    <row r="11" ht="15.6" spans="1:24">
      <c r="A11" s="848" t="s">
        <v>75</v>
      </c>
      <c r="B11" s="848"/>
      <c r="C11" s="848">
        <v>300</v>
      </c>
      <c r="D11" s="848"/>
      <c r="E11" s="849"/>
      <c r="F11" s="850"/>
      <c r="G11" s="850"/>
      <c r="H11" s="851"/>
      <c r="I11" s="850"/>
      <c r="J11" s="850"/>
      <c r="K11" s="851">
        <f>215*20+74*20</f>
        <v>5780</v>
      </c>
      <c r="L11" s="851"/>
      <c r="M11" s="851" t="e">
        <f>#REF!-K11</f>
        <v>#REF!</v>
      </c>
      <c r="N11" s="851"/>
      <c r="O11" s="851" t="s">
        <v>105</v>
      </c>
      <c r="Q11" s="861">
        <v>44040</v>
      </c>
      <c r="S11" s="17"/>
      <c r="T11" s="17"/>
      <c r="U11" s="17"/>
      <c r="V11" s="17"/>
      <c r="W11" s="17"/>
      <c r="X11" s="17"/>
    </row>
    <row r="12" ht="15.6" spans="1:24">
      <c r="A12" s="848" t="s">
        <v>77</v>
      </c>
      <c r="B12" s="848"/>
      <c r="C12" s="848">
        <v>300</v>
      </c>
      <c r="D12" s="848"/>
      <c r="E12" s="849"/>
      <c r="F12" s="850"/>
      <c r="G12" s="850"/>
      <c r="H12" s="852"/>
      <c r="I12" s="850"/>
      <c r="J12" s="850"/>
      <c r="K12" s="848">
        <v>342</v>
      </c>
      <c r="L12" s="851"/>
      <c r="M12" s="851" t="e">
        <f>#REF!-K12</f>
        <v>#REF!</v>
      </c>
      <c r="N12" s="851"/>
      <c r="O12" s="851" t="s">
        <v>105</v>
      </c>
      <c r="Q12" s="860"/>
      <c r="S12" s="17"/>
      <c r="T12" s="17"/>
      <c r="U12" s="17"/>
      <c r="V12" s="17"/>
      <c r="W12" s="17"/>
      <c r="X12" s="17"/>
    </row>
    <row r="13" ht="15.6" spans="1:24">
      <c r="A13" s="848" t="s">
        <v>56</v>
      </c>
      <c r="B13" s="848"/>
      <c r="C13" s="848">
        <v>6000</v>
      </c>
      <c r="D13" s="848">
        <v>6000</v>
      </c>
      <c r="E13" s="849"/>
      <c r="F13" s="849"/>
      <c r="G13" s="849"/>
      <c r="H13" s="849"/>
      <c r="I13" s="849"/>
      <c r="J13" s="850"/>
      <c r="K13" s="848"/>
      <c r="L13" s="851"/>
      <c r="M13" s="851" t="e">
        <f>#REF!-K13</f>
        <v>#REF!</v>
      </c>
      <c r="N13" s="851">
        <v>7040</v>
      </c>
      <c r="O13" s="851" t="s">
        <v>104</v>
      </c>
      <c r="Q13" s="860"/>
      <c r="S13" s="17"/>
      <c r="T13" s="17"/>
      <c r="U13" s="17"/>
      <c r="V13" s="17"/>
      <c r="W13" s="17"/>
      <c r="X13" s="17"/>
    </row>
    <row r="14" ht="14.4" hidden="1" spans="1:24">
      <c r="A14" s="848"/>
      <c r="B14" s="848"/>
      <c r="C14" s="848"/>
      <c r="D14" s="848"/>
      <c r="E14" s="849"/>
      <c r="F14" s="849"/>
      <c r="G14" s="849"/>
      <c r="H14" s="849"/>
      <c r="I14" s="849"/>
      <c r="J14" s="850"/>
      <c r="K14" s="848"/>
      <c r="L14" s="848"/>
      <c r="M14" s="851"/>
      <c r="N14" s="851"/>
      <c r="O14" s="848"/>
      <c r="P14" s="858"/>
      <c r="Q14" s="7"/>
      <c r="S14" s="17"/>
      <c r="T14" s="17"/>
      <c r="U14" s="17"/>
      <c r="V14" s="17"/>
      <c r="W14" s="17"/>
      <c r="X14" s="17"/>
    </row>
    <row r="15" ht="14.4" hidden="1" spans="1:17">
      <c r="A15" s="848"/>
      <c r="B15" s="848"/>
      <c r="C15" s="848"/>
      <c r="D15" s="848"/>
      <c r="E15" s="849"/>
      <c r="F15" s="849"/>
      <c r="G15" s="849"/>
      <c r="H15" s="849"/>
      <c r="I15" s="849"/>
      <c r="J15" s="848"/>
      <c r="K15" s="848"/>
      <c r="L15" s="848"/>
      <c r="M15" s="851"/>
      <c r="N15" s="851"/>
      <c r="O15" s="848"/>
      <c r="P15" s="858"/>
      <c r="Q15" s="7"/>
    </row>
    <row r="16" ht="14.4" hidden="1" spans="1:17">
      <c r="A16" s="848"/>
      <c r="B16" s="848"/>
      <c r="C16" s="848"/>
      <c r="D16" s="848"/>
      <c r="E16" s="849"/>
      <c r="F16" s="849"/>
      <c r="G16" s="849"/>
      <c r="H16" s="849"/>
      <c r="I16" s="849"/>
      <c r="J16" s="848"/>
      <c r="K16" s="848"/>
      <c r="L16" s="848"/>
      <c r="M16" s="851"/>
      <c r="N16" s="851"/>
      <c r="O16" s="848"/>
      <c r="P16" s="858"/>
      <c r="Q16" s="7"/>
    </row>
    <row r="17" ht="14.4" hidden="1" spans="1:17">
      <c r="A17" s="848"/>
      <c r="B17" s="848"/>
      <c r="C17" s="848"/>
      <c r="D17" s="848"/>
      <c r="E17" s="849"/>
      <c r="F17" s="849"/>
      <c r="G17" s="849"/>
      <c r="H17" s="849"/>
      <c r="I17" s="849"/>
      <c r="J17" s="848"/>
      <c r="K17" s="848"/>
      <c r="L17" s="848"/>
      <c r="M17" s="851"/>
      <c r="N17" s="851"/>
      <c r="O17" s="848"/>
      <c r="P17" s="858"/>
      <c r="Q17" s="7"/>
    </row>
    <row r="18" ht="14.4" hidden="1" spans="1:17">
      <c r="A18" s="848"/>
      <c r="B18" s="848"/>
      <c r="C18" s="848"/>
      <c r="D18" s="848"/>
      <c r="E18" s="849"/>
      <c r="F18" s="849"/>
      <c r="G18" s="849"/>
      <c r="H18" s="849"/>
      <c r="I18" s="849"/>
      <c r="J18" s="848"/>
      <c r="K18" s="848"/>
      <c r="L18" s="848"/>
      <c r="M18" s="851"/>
      <c r="N18" s="851"/>
      <c r="O18" s="848"/>
      <c r="P18" s="858"/>
      <c r="Q18" s="7"/>
    </row>
    <row r="19" ht="14.4" hidden="1" spans="1:17">
      <c r="A19" s="848"/>
      <c r="B19" s="848"/>
      <c r="C19" s="848"/>
      <c r="D19" s="848"/>
      <c r="E19" s="849"/>
      <c r="F19" s="848"/>
      <c r="G19" s="848"/>
      <c r="H19" s="848"/>
      <c r="I19" s="848"/>
      <c r="J19" s="848"/>
      <c r="K19" s="848"/>
      <c r="L19" s="848"/>
      <c r="M19" s="851"/>
      <c r="N19" s="851"/>
      <c r="O19" s="848"/>
      <c r="P19" s="858"/>
      <c r="Q19" s="7"/>
    </row>
    <row r="20" ht="14.4" hidden="1" spans="1:15">
      <c r="A20" s="848"/>
      <c r="B20" s="8"/>
      <c r="C20" s="7"/>
      <c r="D20" s="7"/>
      <c r="E20" s="849"/>
      <c r="F20" s="49"/>
      <c r="G20" s="49"/>
      <c r="H20" s="8"/>
      <c r="I20" s="119"/>
      <c r="J20" s="119"/>
      <c r="K20" s="7"/>
      <c r="L20" s="7"/>
      <c r="M20" s="851" t="e">
        <f>#REF!-K20</f>
        <v>#REF!</v>
      </c>
      <c r="N20" s="851"/>
      <c r="O20" s="8"/>
    </row>
    <row r="21" ht="14.4" spans="1:15">
      <c r="A21" s="840" t="s">
        <v>107</v>
      </c>
      <c r="B21" s="8"/>
      <c r="C21" s="7">
        <v>1500</v>
      </c>
      <c r="D21" s="7"/>
      <c r="E21" s="849"/>
      <c r="F21" s="49"/>
      <c r="G21" s="49"/>
      <c r="H21" s="8" t="s">
        <v>108</v>
      </c>
      <c r="I21" s="49">
        <v>44136</v>
      </c>
      <c r="J21" s="49"/>
      <c r="K21" s="7"/>
      <c r="L21" s="851">
        <f>K21</f>
        <v>0</v>
      </c>
      <c r="M21" s="851" t="e">
        <f>#REF!-K21</f>
        <v>#REF!</v>
      </c>
      <c r="N21" s="851"/>
      <c r="O21" s="7" t="s">
        <v>109</v>
      </c>
    </row>
    <row r="22" ht="14.4" spans="1:15">
      <c r="A22" s="848" t="s">
        <v>110</v>
      </c>
      <c r="B22" s="8"/>
      <c r="C22" s="7">
        <v>300</v>
      </c>
      <c r="D22" s="7">
        <v>300</v>
      </c>
      <c r="E22" s="849"/>
      <c r="F22" s="49"/>
      <c r="G22" s="49"/>
      <c r="H22" s="8"/>
      <c r="I22" s="49"/>
      <c r="J22" s="49"/>
      <c r="K22" s="7"/>
      <c r="L22" s="851">
        <f>K22</f>
        <v>0</v>
      </c>
      <c r="M22" s="851" t="e">
        <f>#REF!-K22</f>
        <v>#REF!</v>
      </c>
      <c r="N22" s="851">
        <v>84</v>
      </c>
      <c r="O22" s="851" t="s">
        <v>111</v>
      </c>
    </row>
    <row r="23" ht="13.8" spans="1:15">
      <c r="A23" s="7" t="s">
        <v>60</v>
      </c>
      <c r="B23" s="7"/>
      <c r="C23" s="7">
        <v>300</v>
      </c>
      <c r="D23" s="7"/>
      <c r="E23" s="7"/>
      <c r="F23" s="7"/>
      <c r="G23" s="7"/>
      <c r="H23" s="7"/>
      <c r="I23" s="7"/>
      <c r="J23" s="7"/>
      <c r="K23" s="859">
        <f>SUM(K4:K21)</f>
        <v>7760</v>
      </c>
      <c r="L23" s="859">
        <f>SUM(L4:L22)</f>
        <v>0</v>
      </c>
      <c r="M23" s="765" t="e">
        <f>SUM(M4:M20)</f>
        <v>#REF!</v>
      </c>
      <c r="N23" s="851"/>
      <c r="O23" s="851" t="s">
        <v>104</v>
      </c>
    </row>
    <row r="24" ht="13.8" spans="1:15">
      <c r="A24" s="7" t="s">
        <v>112</v>
      </c>
      <c r="B24" s="7"/>
      <c r="C24" s="7">
        <v>300</v>
      </c>
      <c r="D24" s="7">
        <v>300</v>
      </c>
      <c r="E24" s="8"/>
      <c r="F24" s="8"/>
      <c r="G24" s="8"/>
      <c r="H24" s="8"/>
      <c r="I24" s="8"/>
      <c r="J24" s="8"/>
      <c r="K24" s="8"/>
      <c r="L24" s="8"/>
      <c r="M24" s="8"/>
      <c r="N24" s="851"/>
      <c r="O24" s="851" t="s">
        <v>105</v>
      </c>
    </row>
    <row r="25" ht="13.8" spans="1:15">
      <c r="A25" s="7"/>
      <c r="B25" s="7"/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51"/>
      <c r="O25" s="8"/>
    </row>
    <row r="26" ht="13.8" spans="1:15">
      <c r="A26" s="7"/>
      <c r="B26" s="7"/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51"/>
      <c r="O26" s="8"/>
    </row>
    <row r="27" ht="13.8" spans="1:15">
      <c r="A27" s="7"/>
      <c r="B27" s="7"/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51"/>
      <c r="O27" s="8"/>
    </row>
    <row r="28" spans="1:15">
      <c r="A28" s="7"/>
      <c r="B28" s="7"/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</sheetData>
  <mergeCells count="8">
    <mergeCell ref="A1:G1"/>
    <mergeCell ref="H1:O1"/>
    <mergeCell ref="F2:G2"/>
    <mergeCell ref="I2:J2"/>
    <mergeCell ref="K2:M2"/>
    <mergeCell ref="C2:C3"/>
    <mergeCell ref="D2:D3"/>
    <mergeCell ref="E2:E3"/>
  </mergeCells>
  <conditionalFormatting sqref="L4">
    <cfRule type="iconSet" priority="11">
      <iconSet iconSet="3TrafficLights1" showValue="0">
        <cfvo type="percent" val="0"/>
        <cfvo type="num" val="#REF!*0.95"/>
        <cfvo type="num" val="#REF!"/>
      </iconSet>
    </cfRule>
  </conditionalFormatting>
  <conditionalFormatting sqref="L5">
    <cfRule type="iconSet" priority="10">
      <iconSet iconSet="3TrafficLights1" showValue="0">
        <cfvo type="percent" val="0"/>
        <cfvo type="num" val="#REF!*0.95"/>
        <cfvo type="num" val="#REF!"/>
      </iconSet>
    </cfRule>
  </conditionalFormatting>
  <conditionalFormatting sqref="L6">
    <cfRule type="iconSet" priority="9">
      <iconSet iconSet="3TrafficLights1" showValue="0">
        <cfvo type="percent" val="0"/>
        <cfvo type="num" val="#REF!*0.95"/>
        <cfvo type="num" val="#REF!"/>
      </iconSet>
    </cfRule>
  </conditionalFormatting>
  <conditionalFormatting sqref="L7">
    <cfRule type="iconSet" priority="8">
      <iconSet iconSet="3TrafficLights1" showValue="0">
        <cfvo type="percent" val="0"/>
        <cfvo type="num" val="#REF!*0.95"/>
        <cfvo type="num" val="#REF!"/>
      </iconSet>
    </cfRule>
  </conditionalFormatting>
  <conditionalFormatting sqref="L8">
    <cfRule type="iconSet" priority="7">
      <iconSet iconSet="3TrafficLights1" showValue="0">
        <cfvo type="percent" val="0"/>
        <cfvo type="num" val="#REF!*0.95"/>
        <cfvo type="num" val="#REF!"/>
      </iconSet>
    </cfRule>
  </conditionalFormatting>
  <conditionalFormatting sqref="L9">
    <cfRule type="iconSet" priority="6">
      <iconSet iconSet="3TrafficLights1" showValue="0">
        <cfvo type="percent" val="0"/>
        <cfvo type="num" val="#REF!*0.95"/>
        <cfvo type="num" val="#REF!"/>
      </iconSet>
    </cfRule>
  </conditionalFormatting>
  <conditionalFormatting sqref="L10">
    <cfRule type="iconSet" priority="5">
      <iconSet iconSet="3TrafficLights1" showValue="0">
        <cfvo type="percent" val="0"/>
        <cfvo type="num" val="#REF!*0.95"/>
        <cfvo type="num" val="#REF!"/>
      </iconSet>
    </cfRule>
  </conditionalFormatting>
  <conditionalFormatting sqref="L11">
    <cfRule type="iconSet" priority="4">
      <iconSet iconSet="3TrafficLights1" showValue="0">
        <cfvo type="percent" val="0"/>
        <cfvo type="num" val="#REF!*0.95"/>
        <cfvo type="num" val="#REF!"/>
      </iconSet>
    </cfRule>
  </conditionalFormatting>
  <conditionalFormatting sqref="L12">
    <cfRule type="iconSet" priority="3">
      <iconSet iconSet="3TrafficLights1" showValue="0">
        <cfvo type="percent" val="0"/>
        <cfvo type="num" val="#REF!*0.95"/>
        <cfvo type="num" val="#REF!"/>
      </iconSet>
    </cfRule>
  </conditionalFormatting>
  <conditionalFormatting sqref="L13">
    <cfRule type="iconSet" priority="2">
      <iconSet iconSet="3TrafficLights1" showValue="0">
        <cfvo type="percent" val="0"/>
        <cfvo type="num" val="#REF!*0.95"/>
        <cfvo type="num" val="#REF!"/>
      </iconSet>
    </cfRule>
  </conditionalFormatting>
  <conditionalFormatting sqref="L21:L22">
    <cfRule type="iconSet" priority="1">
      <iconSet iconSet="3TrafficLights1" showValue="0">
        <cfvo type="percent" val="0"/>
        <cfvo type="num" val="#REF!*0.95"/>
        <cfvo type="num" val="#REF!"/>
      </iconSet>
    </cfRule>
  </conditionalFormatting>
  <conditionalFormatting sqref="N14:N20">
    <cfRule type="cellIs" dxfId="0" priority="14" operator="lessThanOrEqual">
      <formula>0</formula>
    </cfRule>
  </conditionalFormatting>
  <conditionalFormatting sqref="M4:M13 M14:N20 M21:M22">
    <cfRule type="cellIs" dxfId="1" priority="15" operator="greaterThan">
      <formula>0</formula>
    </cfRule>
  </conditionalFormatting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Q3200"/>
  <sheetViews>
    <sheetView workbookViewId="0">
      <selection activeCell="A206" sqref="A206"/>
    </sheetView>
  </sheetViews>
  <sheetFormatPr defaultColWidth="8.71296296296296" defaultRowHeight="10.2"/>
  <cols>
    <col min="1" max="1" width="11.4259259259259" style="783" customWidth="1"/>
    <col min="2" max="3" width="2.42592592592593" style="783" customWidth="1"/>
    <col min="4" max="4" width="2" style="783" customWidth="1"/>
    <col min="5" max="5" width="12.1388888888889" style="784" customWidth="1"/>
    <col min="6" max="6" width="11.5740740740741" style="783" customWidth="1"/>
    <col min="7" max="7" width="37.1388888888889" style="785" customWidth="1"/>
    <col min="8" max="8" width="18.4259259259259" style="786" customWidth="1"/>
    <col min="9" max="9" width="12.5740740740741" style="783" customWidth="1"/>
    <col min="10" max="10" width="13.4259259259259" style="787" customWidth="1"/>
    <col min="11" max="11" width="13.712962962963" style="783" customWidth="1"/>
    <col min="12" max="12" width="18.5740740740741" style="783" customWidth="1"/>
    <col min="13" max="13" width="18.1388888888889" style="788" customWidth="1"/>
    <col min="14" max="14" width="13.4259259259259" style="783" customWidth="1"/>
    <col min="15" max="15" width="33.287037037037" style="783" customWidth="1"/>
    <col min="16" max="16" width="13.1388888888889" style="783" customWidth="1"/>
    <col min="17" max="16384" width="8.71296296296296" style="783"/>
  </cols>
  <sheetData>
    <row r="1" s="781" customFormat="1" ht="12" spans="1:17">
      <c r="A1" s="789" t="s">
        <v>113</v>
      </c>
      <c r="B1" s="789"/>
      <c r="C1" s="789"/>
      <c r="D1" s="789"/>
      <c r="E1" s="790" t="s">
        <v>114</v>
      </c>
      <c r="F1" s="789" t="s">
        <v>115</v>
      </c>
      <c r="G1" s="789" t="s">
        <v>116</v>
      </c>
      <c r="H1" s="790" t="s">
        <v>117</v>
      </c>
      <c r="I1" s="789" t="s">
        <v>118</v>
      </c>
      <c r="J1" s="789" t="s">
        <v>119</v>
      </c>
      <c r="K1" s="789" t="s">
        <v>120</v>
      </c>
      <c r="L1" s="789" t="s">
        <v>121</v>
      </c>
      <c r="M1" s="794" t="s">
        <v>122</v>
      </c>
      <c r="N1" s="789" t="s">
        <v>11</v>
      </c>
      <c r="O1" s="795" t="s">
        <v>123</v>
      </c>
      <c r="P1" s="796"/>
      <c r="Q1" s="803"/>
    </row>
    <row r="2" customFormat="1" ht="13.2" hidden="1" spans="1:17">
      <c r="A2" s="791">
        <v>1</v>
      </c>
      <c r="B2" s="791" t="str">
        <f t="shared" ref="B2:B65" si="0">LEFT(E2,1)</f>
        <v>J</v>
      </c>
      <c r="C2" s="791" t="str">
        <f t="shared" ref="C2:C65" si="1">MID(E2,2,1)</f>
        <v>N</v>
      </c>
      <c r="D2" s="791" t="str">
        <f t="shared" ref="D2:D65" si="2">MID(E2,3,1)</f>
        <v>1</v>
      </c>
      <c r="E2" s="792" t="s">
        <v>124</v>
      </c>
      <c r="F2" s="791">
        <v>5374683</v>
      </c>
      <c r="G2" s="792" t="s">
        <v>125</v>
      </c>
      <c r="H2" s="792" t="s">
        <v>126</v>
      </c>
      <c r="I2" s="797">
        <v>44805</v>
      </c>
      <c r="J2" s="798">
        <f t="shared" ref="J2:J65" si="3">I2+0-0+394</f>
        <v>45199</v>
      </c>
      <c r="K2" s="799">
        <f ca="1" t="shared" ref="K2:K65" si="4">NOW()</f>
        <v>45614.0500231481</v>
      </c>
      <c r="L2" s="800" t="str">
        <f ca="1" t="shared" ref="L2:L65" si="5">IF((K2-0.5)&lt;J2,"Valid",(IF(J2=0,"","Not Valid")))</f>
        <v>Not Valid</v>
      </c>
      <c r="M2" s="801">
        <f ca="1" t="shared" ref="M2:M65" si="6">+K2-J2</f>
        <v>415.050023148149</v>
      </c>
      <c r="N2" s="800" t="s">
        <v>127</v>
      </c>
      <c r="O2" s="800">
        <f>A2</f>
        <v>1</v>
      </c>
      <c r="P2" s="802"/>
      <c r="Q2" s="804"/>
    </row>
    <row r="3" customFormat="1" ht="13.2" hidden="1" spans="1:17">
      <c r="A3" s="791">
        <v>2</v>
      </c>
      <c r="B3" s="791" t="str">
        <f t="shared" si="0"/>
        <v>J</v>
      </c>
      <c r="C3" s="791" t="str">
        <f t="shared" si="1"/>
        <v>P</v>
      </c>
      <c r="D3" s="791" t="str">
        <f t="shared" si="2"/>
        <v>E</v>
      </c>
      <c r="E3" s="792" t="s">
        <v>128</v>
      </c>
      <c r="F3" s="791">
        <v>5374782</v>
      </c>
      <c r="G3" s="792" t="s">
        <v>129</v>
      </c>
      <c r="H3" s="792" t="s">
        <v>130</v>
      </c>
      <c r="I3" s="797">
        <v>44805</v>
      </c>
      <c r="J3" s="798">
        <f t="shared" si="3"/>
        <v>45199</v>
      </c>
      <c r="K3" s="799">
        <f ca="1" t="shared" si="4"/>
        <v>45614.0500231481</v>
      </c>
      <c r="L3" s="800" t="str">
        <f ca="1" t="shared" si="5"/>
        <v>Not Valid</v>
      </c>
      <c r="M3" s="801">
        <f ca="1" t="shared" si="6"/>
        <v>415.050023148149</v>
      </c>
      <c r="N3" s="800" t="s">
        <v>127</v>
      </c>
      <c r="O3" s="800">
        <f t="shared" ref="O3:O66" si="7">A3</f>
        <v>2</v>
      </c>
      <c r="P3" s="802"/>
      <c r="Q3" s="804"/>
    </row>
    <row r="4" customFormat="1" ht="13.2" hidden="1" spans="1:17">
      <c r="A4" s="791">
        <v>3</v>
      </c>
      <c r="B4" s="791" t="str">
        <f t="shared" si="0"/>
        <v>J</v>
      </c>
      <c r="C4" s="791" t="str">
        <f t="shared" si="1"/>
        <v>N</v>
      </c>
      <c r="D4" s="791" t="str">
        <f t="shared" si="2"/>
        <v>1</v>
      </c>
      <c r="E4" s="792" t="s">
        <v>131</v>
      </c>
      <c r="F4" s="791" t="s">
        <v>132</v>
      </c>
      <c r="G4" s="792" t="s">
        <v>133</v>
      </c>
      <c r="H4" s="792" t="s">
        <v>134</v>
      </c>
      <c r="I4" s="797">
        <v>44805</v>
      </c>
      <c r="J4" s="798">
        <f t="shared" si="3"/>
        <v>45199</v>
      </c>
      <c r="K4" s="799">
        <f ca="1" t="shared" si="4"/>
        <v>45614.0500231481</v>
      </c>
      <c r="L4" s="800" t="str">
        <f ca="1" t="shared" si="5"/>
        <v>Not Valid</v>
      </c>
      <c r="M4" s="801">
        <f ca="1" t="shared" si="6"/>
        <v>415.050023148149</v>
      </c>
      <c r="N4" s="800" t="s">
        <v>127</v>
      </c>
      <c r="O4" s="800">
        <f t="shared" si="7"/>
        <v>3</v>
      </c>
      <c r="P4" s="802"/>
      <c r="Q4" s="804"/>
    </row>
    <row r="5" customFormat="1" ht="13.2" hidden="1" spans="1:17">
      <c r="A5" s="791">
        <v>4</v>
      </c>
      <c r="B5" s="791" t="str">
        <f t="shared" si="0"/>
        <v>E</v>
      </c>
      <c r="C5" s="791" t="str">
        <f t="shared" si="1"/>
        <v>P</v>
      </c>
      <c r="D5" s="791" t="str">
        <f t="shared" si="2"/>
        <v>9</v>
      </c>
      <c r="E5" s="792" t="s">
        <v>135</v>
      </c>
      <c r="F5" s="791" t="s">
        <v>136</v>
      </c>
      <c r="G5" s="792" t="s">
        <v>137</v>
      </c>
      <c r="H5" s="792" t="s">
        <v>138</v>
      </c>
      <c r="I5" s="797">
        <v>44805</v>
      </c>
      <c r="J5" s="798">
        <f t="shared" si="3"/>
        <v>45199</v>
      </c>
      <c r="K5" s="799">
        <f ca="1" t="shared" si="4"/>
        <v>45614.0500231481</v>
      </c>
      <c r="L5" s="800" t="str">
        <f ca="1" t="shared" si="5"/>
        <v>Not Valid</v>
      </c>
      <c r="M5" s="801">
        <f ca="1" t="shared" si="6"/>
        <v>415.050023148149</v>
      </c>
      <c r="N5" s="800" t="s">
        <v>127</v>
      </c>
      <c r="O5" s="800">
        <f t="shared" si="7"/>
        <v>4</v>
      </c>
      <c r="P5" s="802"/>
      <c r="Q5" s="804"/>
    </row>
    <row r="6" customFormat="1" ht="13.2" hidden="1" spans="1:17">
      <c r="A6" s="791">
        <v>5</v>
      </c>
      <c r="B6" s="791" t="str">
        <f t="shared" si="0"/>
        <v>J</v>
      </c>
      <c r="C6" s="791" t="str">
        <f t="shared" si="1"/>
        <v>N</v>
      </c>
      <c r="D6" s="791" t="str">
        <f t="shared" si="2"/>
        <v>1</v>
      </c>
      <c r="E6" s="792" t="s">
        <v>139</v>
      </c>
      <c r="F6" s="791">
        <v>5374676</v>
      </c>
      <c r="G6" s="792" t="s">
        <v>140</v>
      </c>
      <c r="H6" s="792" t="s">
        <v>141</v>
      </c>
      <c r="I6" s="797">
        <v>44805</v>
      </c>
      <c r="J6" s="798">
        <f t="shared" si="3"/>
        <v>45199</v>
      </c>
      <c r="K6" s="799">
        <f ca="1" t="shared" si="4"/>
        <v>45614.0500231481</v>
      </c>
      <c r="L6" s="800" t="str">
        <f ca="1" t="shared" si="5"/>
        <v>Not Valid</v>
      </c>
      <c r="M6" s="801">
        <f ca="1" t="shared" si="6"/>
        <v>415.050023148149</v>
      </c>
      <c r="N6" s="800" t="s">
        <v>127</v>
      </c>
      <c r="O6" s="800">
        <f t="shared" si="7"/>
        <v>5</v>
      </c>
      <c r="P6" s="802"/>
      <c r="Q6" s="804"/>
    </row>
    <row r="7" customFormat="1" ht="13.2" hidden="1" spans="1:17">
      <c r="A7" s="791">
        <v>6</v>
      </c>
      <c r="B7" s="791" t="str">
        <f t="shared" si="0"/>
        <v>E</v>
      </c>
      <c r="C7" s="791" t="str">
        <f t="shared" si="1"/>
        <v>C</v>
      </c>
      <c r="D7" s="791" t="str">
        <f t="shared" si="2"/>
        <v>0</v>
      </c>
      <c r="E7" s="792" t="s">
        <v>142</v>
      </c>
      <c r="F7" s="791">
        <v>5372729</v>
      </c>
      <c r="G7" s="792" t="s">
        <v>143</v>
      </c>
      <c r="H7" s="792" t="s">
        <v>144</v>
      </c>
      <c r="I7" s="797">
        <v>44805</v>
      </c>
      <c r="J7" s="798">
        <f t="shared" si="3"/>
        <v>45199</v>
      </c>
      <c r="K7" s="799">
        <f ca="1" t="shared" si="4"/>
        <v>45614.0500231481</v>
      </c>
      <c r="L7" s="800" t="str">
        <f ca="1" t="shared" si="5"/>
        <v>Not Valid</v>
      </c>
      <c r="M7" s="801">
        <f ca="1" t="shared" si="6"/>
        <v>415.050023148149</v>
      </c>
      <c r="N7" s="800" t="s">
        <v>127</v>
      </c>
      <c r="O7" s="800">
        <f t="shared" si="7"/>
        <v>6</v>
      </c>
      <c r="P7" s="802"/>
      <c r="Q7" s="804"/>
    </row>
    <row r="8" customFormat="1" ht="13.2" hidden="1" spans="1:17">
      <c r="A8" s="791">
        <v>7</v>
      </c>
      <c r="B8" s="791" t="str">
        <f t="shared" si="0"/>
        <v>J</v>
      </c>
      <c r="C8" s="791" t="str">
        <f t="shared" si="1"/>
        <v>N</v>
      </c>
      <c r="D8" s="791" t="str">
        <f t="shared" si="2"/>
        <v>1</v>
      </c>
      <c r="E8" s="792" t="s">
        <v>145</v>
      </c>
      <c r="F8" s="791">
        <v>5374678</v>
      </c>
      <c r="G8" s="792" t="s">
        <v>146</v>
      </c>
      <c r="H8" s="792" t="s">
        <v>147</v>
      </c>
      <c r="I8" s="797">
        <v>44805</v>
      </c>
      <c r="J8" s="798">
        <f t="shared" si="3"/>
        <v>45199</v>
      </c>
      <c r="K8" s="799">
        <f ca="1" t="shared" si="4"/>
        <v>45614.0500231481</v>
      </c>
      <c r="L8" s="800" t="str">
        <f ca="1" t="shared" si="5"/>
        <v>Not Valid</v>
      </c>
      <c r="M8" s="801">
        <f ca="1" t="shared" si="6"/>
        <v>415.050023148149</v>
      </c>
      <c r="N8" s="800" t="s">
        <v>127</v>
      </c>
      <c r="O8" s="800">
        <f t="shared" si="7"/>
        <v>7</v>
      </c>
      <c r="P8" s="802"/>
      <c r="Q8" s="804"/>
    </row>
    <row r="9" customFormat="1" ht="13.2" hidden="1" spans="1:17">
      <c r="A9" s="791">
        <v>8</v>
      </c>
      <c r="B9" s="791" t="str">
        <f t="shared" si="0"/>
        <v>E</v>
      </c>
      <c r="C9" s="791" t="str">
        <f t="shared" si="1"/>
        <v>C</v>
      </c>
      <c r="D9" s="791" t="str">
        <f t="shared" si="2"/>
        <v>B</v>
      </c>
      <c r="E9" s="792" t="s">
        <v>148</v>
      </c>
      <c r="F9" s="791">
        <v>5372813</v>
      </c>
      <c r="G9" s="792" t="s">
        <v>149</v>
      </c>
      <c r="H9" s="792" t="s">
        <v>150</v>
      </c>
      <c r="I9" s="797">
        <v>44805</v>
      </c>
      <c r="J9" s="798">
        <f t="shared" si="3"/>
        <v>45199</v>
      </c>
      <c r="K9" s="799">
        <f ca="1" t="shared" si="4"/>
        <v>45614.0500231481</v>
      </c>
      <c r="L9" s="800" t="str">
        <f ca="1" t="shared" si="5"/>
        <v>Not Valid</v>
      </c>
      <c r="M9" s="801">
        <f ca="1" t="shared" si="6"/>
        <v>415.050023148149</v>
      </c>
      <c r="N9" s="800" t="s">
        <v>127</v>
      </c>
      <c r="O9" s="800">
        <f t="shared" si="7"/>
        <v>8</v>
      </c>
      <c r="P9" s="802"/>
      <c r="Q9" s="804"/>
    </row>
    <row r="10" customFormat="1" ht="13.2" hidden="1" spans="1:17">
      <c r="A10" s="791">
        <v>9</v>
      </c>
      <c r="B10" s="791" t="str">
        <f t="shared" si="0"/>
        <v>A</v>
      </c>
      <c r="C10" s="791" t="str">
        <f t="shared" si="1"/>
        <v>N</v>
      </c>
      <c r="D10" s="791" t="str">
        <f t="shared" si="2"/>
        <v>0</v>
      </c>
      <c r="E10" s="792" t="s">
        <v>151</v>
      </c>
      <c r="F10" s="791">
        <v>5372327</v>
      </c>
      <c r="G10" s="792" t="s">
        <v>152</v>
      </c>
      <c r="H10" s="792" t="s">
        <v>153</v>
      </c>
      <c r="I10" s="797">
        <v>44805</v>
      </c>
      <c r="J10" s="798">
        <f t="shared" si="3"/>
        <v>45199</v>
      </c>
      <c r="K10" s="799">
        <f ca="1" t="shared" si="4"/>
        <v>45614.0500231481</v>
      </c>
      <c r="L10" s="800" t="str">
        <f ca="1" t="shared" si="5"/>
        <v>Not Valid</v>
      </c>
      <c r="M10" s="801">
        <f ca="1" t="shared" si="6"/>
        <v>415.050023148149</v>
      </c>
      <c r="N10" s="800" t="s">
        <v>127</v>
      </c>
      <c r="O10" s="800">
        <f t="shared" si="7"/>
        <v>9</v>
      </c>
      <c r="P10" s="802"/>
      <c r="Q10" s="804"/>
    </row>
    <row r="11" customFormat="1" ht="16.5" hidden="1" customHeight="1" spans="1:17">
      <c r="A11" s="791">
        <v>10</v>
      </c>
      <c r="B11" s="791" t="str">
        <f t="shared" si="0"/>
        <v>J</v>
      </c>
      <c r="C11" s="791" t="str">
        <f t="shared" si="1"/>
        <v>D</v>
      </c>
      <c r="D11" s="791" t="str">
        <f t="shared" si="2"/>
        <v>0</v>
      </c>
      <c r="E11" s="792" t="s">
        <v>154</v>
      </c>
      <c r="F11" s="791">
        <v>5374593</v>
      </c>
      <c r="G11" s="792" t="s">
        <v>155</v>
      </c>
      <c r="H11" s="792" t="s">
        <v>156</v>
      </c>
      <c r="I11" s="797">
        <v>44805</v>
      </c>
      <c r="J11" s="798">
        <f t="shared" si="3"/>
        <v>45199</v>
      </c>
      <c r="K11" s="799">
        <f ca="1" t="shared" si="4"/>
        <v>45614.0500231481</v>
      </c>
      <c r="L11" s="800" t="str">
        <f ca="1" t="shared" si="5"/>
        <v>Not Valid</v>
      </c>
      <c r="M11" s="801">
        <f ca="1" t="shared" si="6"/>
        <v>415.050023148149</v>
      </c>
      <c r="N11" s="800" t="s">
        <v>127</v>
      </c>
      <c r="O11" s="800">
        <f t="shared" si="7"/>
        <v>10</v>
      </c>
      <c r="P11" s="802"/>
      <c r="Q11" s="804"/>
    </row>
    <row r="12" customFormat="1" ht="13.2" hidden="1" spans="1:17">
      <c r="A12" s="791">
        <v>11</v>
      </c>
      <c r="B12" s="791" t="str">
        <f t="shared" si="0"/>
        <v>E</v>
      </c>
      <c r="C12" s="791" t="str">
        <f t="shared" si="1"/>
        <v>L</v>
      </c>
      <c r="D12" s="791" t="str">
        <f t="shared" si="2"/>
        <v>5</v>
      </c>
      <c r="E12" s="792" t="s">
        <v>157</v>
      </c>
      <c r="F12" s="791">
        <v>5373151</v>
      </c>
      <c r="G12" s="792" t="s">
        <v>158</v>
      </c>
      <c r="H12" s="792" t="s">
        <v>159</v>
      </c>
      <c r="I12" s="797">
        <v>44805</v>
      </c>
      <c r="J12" s="798">
        <f t="shared" si="3"/>
        <v>45199</v>
      </c>
      <c r="K12" s="799">
        <f ca="1" t="shared" si="4"/>
        <v>45614.0500231481</v>
      </c>
      <c r="L12" s="800" t="str">
        <f ca="1" t="shared" si="5"/>
        <v>Not Valid</v>
      </c>
      <c r="M12" s="801">
        <f ca="1" t="shared" si="6"/>
        <v>415.050023148149</v>
      </c>
      <c r="N12" s="800" t="s">
        <v>127</v>
      </c>
      <c r="O12" s="800">
        <f t="shared" si="7"/>
        <v>11</v>
      </c>
      <c r="P12" s="802"/>
      <c r="Q12" s="804"/>
    </row>
    <row r="13" customFormat="1" ht="13.2" hidden="1" spans="1:17">
      <c r="A13" s="791">
        <v>12</v>
      </c>
      <c r="B13" s="791" t="str">
        <f t="shared" si="0"/>
        <v>J</v>
      </c>
      <c r="C13" s="791" t="str">
        <f t="shared" si="1"/>
        <v>C</v>
      </c>
      <c r="D13" s="791" t="str">
        <f t="shared" si="2"/>
        <v>0</v>
      </c>
      <c r="E13" s="792" t="s">
        <v>160</v>
      </c>
      <c r="F13" s="791">
        <v>5374558</v>
      </c>
      <c r="G13" s="792" t="s">
        <v>161</v>
      </c>
      <c r="H13" s="792" t="s">
        <v>162</v>
      </c>
      <c r="I13" s="797">
        <v>44805</v>
      </c>
      <c r="J13" s="798">
        <f t="shared" si="3"/>
        <v>45199</v>
      </c>
      <c r="K13" s="799">
        <f ca="1" t="shared" si="4"/>
        <v>45614.0500231481</v>
      </c>
      <c r="L13" s="800" t="str">
        <f ca="1" t="shared" si="5"/>
        <v>Not Valid</v>
      </c>
      <c r="M13" s="801">
        <f ca="1" t="shared" si="6"/>
        <v>415.050023148149</v>
      </c>
      <c r="N13" s="800" t="s">
        <v>127</v>
      </c>
      <c r="O13" s="800">
        <f t="shared" si="7"/>
        <v>12</v>
      </c>
      <c r="P13" s="802"/>
      <c r="Q13" s="804"/>
    </row>
    <row r="14" customFormat="1" ht="13.2" hidden="1" spans="1:17">
      <c r="A14" s="791">
        <v>13</v>
      </c>
      <c r="B14" s="791" t="str">
        <f t="shared" si="0"/>
        <v>E</v>
      </c>
      <c r="C14" s="791" t="str">
        <f t="shared" si="1"/>
        <v>N</v>
      </c>
      <c r="D14" s="791" t="str">
        <f t="shared" si="2"/>
        <v>2</v>
      </c>
      <c r="E14" s="792" t="s">
        <v>163</v>
      </c>
      <c r="F14" s="791">
        <v>5373262</v>
      </c>
      <c r="G14" s="792" t="s">
        <v>164</v>
      </c>
      <c r="H14" s="792" t="s">
        <v>165</v>
      </c>
      <c r="I14" s="797">
        <v>44805</v>
      </c>
      <c r="J14" s="798">
        <f t="shared" si="3"/>
        <v>45199</v>
      </c>
      <c r="K14" s="799">
        <f ca="1" t="shared" si="4"/>
        <v>45614.0500231481</v>
      </c>
      <c r="L14" s="800" t="str">
        <f ca="1" t="shared" si="5"/>
        <v>Not Valid</v>
      </c>
      <c r="M14" s="801">
        <f ca="1" t="shared" si="6"/>
        <v>415.050023148149</v>
      </c>
      <c r="N14" s="800" t="s">
        <v>127</v>
      </c>
      <c r="O14" s="800">
        <f t="shared" si="7"/>
        <v>13</v>
      </c>
      <c r="P14" s="802"/>
      <c r="Q14" s="804"/>
    </row>
    <row r="15" customFormat="1" ht="13.2" hidden="1" spans="1:17">
      <c r="A15" s="791">
        <v>14</v>
      </c>
      <c r="B15" s="791" t="str">
        <f t="shared" si="0"/>
        <v>E</v>
      </c>
      <c r="C15" s="791" t="str">
        <f t="shared" si="1"/>
        <v>N</v>
      </c>
      <c r="D15" s="791" t="str">
        <f t="shared" si="2"/>
        <v>2</v>
      </c>
      <c r="E15" s="792" t="s">
        <v>166</v>
      </c>
      <c r="F15" s="791">
        <v>5373265</v>
      </c>
      <c r="G15" s="792" t="s">
        <v>167</v>
      </c>
      <c r="H15" s="792" t="s">
        <v>168</v>
      </c>
      <c r="I15" s="797">
        <v>44805</v>
      </c>
      <c r="J15" s="798">
        <f t="shared" si="3"/>
        <v>45199</v>
      </c>
      <c r="K15" s="799">
        <f ca="1" t="shared" si="4"/>
        <v>45614.0500231481</v>
      </c>
      <c r="L15" s="800" t="str">
        <f ca="1" t="shared" si="5"/>
        <v>Not Valid</v>
      </c>
      <c r="M15" s="801">
        <f ca="1" t="shared" si="6"/>
        <v>415.050023148149</v>
      </c>
      <c r="N15" s="800" t="s">
        <v>127</v>
      </c>
      <c r="O15" s="800">
        <f t="shared" si="7"/>
        <v>14</v>
      </c>
      <c r="P15" s="802"/>
      <c r="Q15" s="804"/>
    </row>
    <row r="16" customFormat="1" ht="13.2" hidden="1" spans="1:17">
      <c r="A16" s="791">
        <v>15</v>
      </c>
      <c r="B16" s="791" t="str">
        <f t="shared" si="0"/>
        <v>E</v>
      </c>
      <c r="C16" s="791" t="str">
        <f t="shared" si="1"/>
        <v>C</v>
      </c>
      <c r="D16" s="791" t="str">
        <f t="shared" si="2"/>
        <v>5</v>
      </c>
      <c r="E16" s="792" t="s">
        <v>169</v>
      </c>
      <c r="F16" s="791">
        <v>5372787</v>
      </c>
      <c r="G16" s="792" t="s">
        <v>170</v>
      </c>
      <c r="H16" s="792" t="s">
        <v>171</v>
      </c>
      <c r="I16" s="797">
        <v>44805</v>
      </c>
      <c r="J16" s="798">
        <f t="shared" si="3"/>
        <v>45199</v>
      </c>
      <c r="K16" s="799">
        <f ca="1" t="shared" si="4"/>
        <v>45614.0500231481</v>
      </c>
      <c r="L16" s="800" t="str">
        <f ca="1" t="shared" si="5"/>
        <v>Not Valid</v>
      </c>
      <c r="M16" s="801">
        <f ca="1" t="shared" si="6"/>
        <v>415.050023148149</v>
      </c>
      <c r="N16" s="800" t="s">
        <v>127</v>
      </c>
      <c r="O16" s="800">
        <f t="shared" si="7"/>
        <v>15</v>
      </c>
      <c r="P16" s="802"/>
      <c r="Q16" s="804"/>
    </row>
    <row r="17" customFormat="1" ht="13.2" hidden="1" spans="1:17">
      <c r="A17" s="791">
        <v>16</v>
      </c>
      <c r="B17" s="791" t="str">
        <f t="shared" si="0"/>
        <v>E</v>
      </c>
      <c r="C17" s="791" t="str">
        <f t="shared" si="1"/>
        <v>C</v>
      </c>
      <c r="D17" s="791" t="str">
        <f t="shared" si="2"/>
        <v>2</v>
      </c>
      <c r="E17" s="792" t="s">
        <v>172</v>
      </c>
      <c r="F17" s="791">
        <v>5372753</v>
      </c>
      <c r="G17" s="792" t="s">
        <v>173</v>
      </c>
      <c r="H17" s="792" t="s">
        <v>174</v>
      </c>
      <c r="I17" s="797">
        <v>44805</v>
      </c>
      <c r="J17" s="798">
        <f t="shared" si="3"/>
        <v>45199</v>
      </c>
      <c r="K17" s="799">
        <f ca="1" t="shared" si="4"/>
        <v>45614.0500231481</v>
      </c>
      <c r="L17" s="800" t="str">
        <f ca="1" t="shared" si="5"/>
        <v>Not Valid</v>
      </c>
      <c r="M17" s="801">
        <f ca="1" t="shared" si="6"/>
        <v>415.050023148149</v>
      </c>
      <c r="N17" s="800" t="s">
        <v>127</v>
      </c>
      <c r="O17" s="800">
        <f t="shared" si="7"/>
        <v>16</v>
      </c>
      <c r="P17" s="802"/>
      <c r="Q17" s="804"/>
    </row>
    <row r="18" customFormat="1" ht="13.2" hidden="1" spans="1:17">
      <c r="A18" s="791">
        <v>17</v>
      </c>
      <c r="B18" s="791" t="str">
        <f t="shared" si="0"/>
        <v>J</v>
      </c>
      <c r="C18" s="791" t="str">
        <f t="shared" si="1"/>
        <v>P</v>
      </c>
      <c r="D18" s="791" t="str">
        <f t="shared" si="2"/>
        <v>3</v>
      </c>
      <c r="E18" s="792" t="s">
        <v>175</v>
      </c>
      <c r="F18" s="791">
        <v>5374748</v>
      </c>
      <c r="G18" s="792" t="s">
        <v>176</v>
      </c>
      <c r="H18" s="792" t="s">
        <v>177</v>
      </c>
      <c r="I18" s="797">
        <v>44805</v>
      </c>
      <c r="J18" s="798">
        <f t="shared" si="3"/>
        <v>45199</v>
      </c>
      <c r="K18" s="799">
        <f ca="1" t="shared" si="4"/>
        <v>45614.0500231481</v>
      </c>
      <c r="L18" s="800" t="str">
        <f ca="1" t="shared" si="5"/>
        <v>Not Valid</v>
      </c>
      <c r="M18" s="801">
        <f ca="1" t="shared" si="6"/>
        <v>415.050023148149</v>
      </c>
      <c r="N18" s="800" t="s">
        <v>127</v>
      </c>
      <c r="O18" s="800">
        <f t="shared" si="7"/>
        <v>17</v>
      </c>
      <c r="P18" s="802"/>
      <c r="Q18" s="804"/>
    </row>
    <row r="19" customFormat="1" ht="13.2" hidden="1" spans="1:17">
      <c r="A19" s="791">
        <v>18</v>
      </c>
      <c r="B19" s="791" t="str">
        <f t="shared" si="0"/>
        <v>J</v>
      </c>
      <c r="C19" s="791" t="str">
        <f t="shared" si="1"/>
        <v>P</v>
      </c>
      <c r="D19" s="791" t="str">
        <f t="shared" si="2"/>
        <v>0</v>
      </c>
      <c r="E19" s="792" t="s">
        <v>178</v>
      </c>
      <c r="F19" s="791">
        <v>5374714</v>
      </c>
      <c r="G19" s="792" t="s">
        <v>179</v>
      </c>
      <c r="H19" s="792" t="s">
        <v>180</v>
      </c>
      <c r="I19" s="797">
        <v>44805</v>
      </c>
      <c r="J19" s="798">
        <f t="shared" si="3"/>
        <v>45199</v>
      </c>
      <c r="K19" s="799">
        <f ca="1" t="shared" si="4"/>
        <v>45614.0500231481</v>
      </c>
      <c r="L19" s="800" t="str">
        <f ca="1" t="shared" si="5"/>
        <v>Not Valid</v>
      </c>
      <c r="M19" s="801">
        <f ca="1" t="shared" si="6"/>
        <v>415.050023148149</v>
      </c>
      <c r="N19" s="800" t="s">
        <v>127</v>
      </c>
      <c r="O19" s="800">
        <f t="shared" si="7"/>
        <v>18</v>
      </c>
      <c r="P19" s="802"/>
      <c r="Q19" s="804"/>
    </row>
    <row r="20" customFormat="1" ht="13.2" hidden="1" spans="1:17">
      <c r="A20" s="791">
        <v>19</v>
      </c>
      <c r="B20" s="791" t="str">
        <f t="shared" si="0"/>
        <v>N</v>
      </c>
      <c r="C20" s="791" t="str">
        <f t="shared" si="1"/>
        <v>A</v>
      </c>
      <c r="D20" s="791" t="str">
        <f t="shared" si="2"/>
        <v>0</v>
      </c>
      <c r="E20" s="792" t="s">
        <v>181</v>
      </c>
      <c r="F20" s="791">
        <v>5375475</v>
      </c>
      <c r="G20" s="792" t="s">
        <v>182</v>
      </c>
      <c r="H20" s="792" t="s">
        <v>183</v>
      </c>
      <c r="I20" s="797">
        <v>44805</v>
      </c>
      <c r="J20" s="798">
        <f t="shared" si="3"/>
        <v>45199</v>
      </c>
      <c r="K20" s="799">
        <f ca="1" t="shared" si="4"/>
        <v>45614.0500231481</v>
      </c>
      <c r="L20" s="800" t="str">
        <f ca="1" t="shared" si="5"/>
        <v>Not Valid</v>
      </c>
      <c r="M20" s="801">
        <f ca="1" t="shared" si="6"/>
        <v>415.050023148149</v>
      </c>
      <c r="N20" s="800" t="s">
        <v>127</v>
      </c>
      <c r="O20" s="800">
        <f t="shared" si="7"/>
        <v>19</v>
      </c>
      <c r="P20" s="802"/>
      <c r="Q20" s="804"/>
    </row>
    <row r="21" customFormat="1" ht="13.2" hidden="1" spans="1:17">
      <c r="A21" s="791">
        <v>20</v>
      </c>
      <c r="B21" s="791" t="str">
        <f t="shared" si="0"/>
        <v>J</v>
      </c>
      <c r="C21" s="791" t="str">
        <f t="shared" si="1"/>
        <v>C</v>
      </c>
      <c r="D21" s="791" t="str">
        <f t="shared" si="2"/>
        <v>2</v>
      </c>
      <c r="E21" s="792" t="s">
        <v>184</v>
      </c>
      <c r="F21" s="791">
        <v>5374572</v>
      </c>
      <c r="G21" s="792" t="s">
        <v>185</v>
      </c>
      <c r="H21" s="793" t="s">
        <v>186</v>
      </c>
      <c r="I21" s="797">
        <v>44805</v>
      </c>
      <c r="J21" s="798">
        <f t="shared" si="3"/>
        <v>45199</v>
      </c>
      <c r="K21" s="799">
        <f ca="1" t="shared" si="4"/>
        <v>45614.0500231481</v>
      </c>
      <c r="L21" s="800" t="str">
        <f ca="1" t="shared" si="5"/>
        <v>Not Valid</v>
      </c>
      <c r="M21" s="801">
        <f ca="1" t="shared" si="6"/>
        <v>415.050023148149</v>
      </c>
      <c r="N21" s="800" t="s">
        <v>127</v>
      </c>
      <c r="O21" s="800">
        <f t="shared" si="7"/>
        <v>20</v>
      </c>
      <c r="P21" s="802"/>
      <c r="Q21" s="804"/>
    </row>
    <row r="22" customFormat="1" ht="13.2" hidden="1" spans="1:17">
      <c r="A22" s="791">
        <v>21</v>
      </c>
      <c r="B22" s="791" t="str">
        <f t="shared" si="0"/>
        <v>J</v>
      </c>
      <c r="C22" s="791" t="str">
        <f t="shared" si="1"/>
        <v>A</v>
      </c>
      <c r="D22" s="791" t="str">
        <f t="shared" si="2"/>
        <v>1</v>
      </c>
      <c r="E22" s="792" t="s">
        <v>187</v>
      </c>
      <c r="F22" s="791">
        <v>5374553</v>
      </c>
      <c r="G22" s="792" t="s">
        <v>188</v>
      </c>
      <c r="H22" s="792" t="s">
        <v>189</v>
      </c>
      <c r="I22" s="797">
        <v>44805</v>
      </c>
      <c r="J22" s="798">
        <f t="shared" si="3"/>
        <v>45199</v>
      </c>
      <c r="K22" s="799">
        <f ca="1" t="shared" si="4"/>
        <v>45614.0500231481</v>
      </c>
      <c r="L22" s="800" t="str">
        <f ca="1" t="shared" si="5"/>
        <v>Not Valid</v>
      </c>
      <c r="M22" s="801">
        <f ca="1" t="shared" si="6"/>
        <v>415.050023148149</v>
      </c>
      <c r="N22" s="800" t="s">
        <v>127</v>
      </c>
      <c r="O22" s="800">
        <f t="shared" si="7"/>
        <v>21</v>
      </c>
      <c r="P22" s="802"/>
      <c r="Q22" s="804"/>
    </row>
    <row r="23" customFormat="1" ht="13.2" hidden="1" spans="1:17">
      <c r="A23" s="791">
        <v>22</v>
      </c>
      <c r="B23" s="791" t="str">
        <f t="shared" si="0"/>
        <v>E</v>
      </c>
      <c r="C23" s="791" t="str">
        <f t="shared" si="1"/>
        <v>C</v>
      </c>
      <c r="D23" s="791" t="str">
        <f t="shared" si="2"/>
        <v>2</v>
      </c>
      <c r="E23" s="792" t="s">
        <v>190</v>
      </c>
      <c r="F23" s="791">
        <v>5372752</v>
      </c>
      <c r="G23" s="792" t="s">
        <v>191</v>
      </c>
      <c r="H23" s="792" t="s">
        <v>192</v>
      </c>
      <c r="I23" s="797">
        <v>44805</v>
      </c>
      <c r="J23" s="798">
        <f t="shared" si="3"/>
        <v>45199</v>
      </c>
      <c r="K23" s="799">
        <f ca="1" t="shared" si="4"/>
        <v>45614.0500231481</v>
      </c>
      <c r="L23" s="800" t="str">
        <f ca="1" t="shared" si="5"/>
        <v>Not Valid</v>
      </c>
      <c r="M23" s="801">
        <f ca="1" t="shared" si="6"/>
        <v>415.050023148149</v>
      </c>
      <c r="N23" s="800" t="s">
        <v>127</v>
      </c>
      <c r="O23" s="800">
        <f t="shared" si="7"/>
        <v>22</v>
      </c>
      <c r="P23" s="802"/>
      <c r="Q23" s="804"/>
    </row>
    <row r="24" customFormat="1" ht="13.2" hidden="1" spans="1:17">
      <c r="A24" s="791">
        <v>23</v>
      </c>
      <c r="B24" s="791" t="str">
        <f t="shared" si="0"/>
        <v>J</v>
      </c>
      <c r="C24" s="791" t="str">
        <f t="shared" si="1"/>
        <v>A</v>
      </c>
      <c r="D24" s="791" t="str">
        <f t="shared" si="2"/>
        <v>1</v>
      </c>
      <c r="E24" s="792" t="s">
        <v>193</v>
      </c>
      <c r="F24" s="791">
        <v>5374551</v>
      </c>
      <c r="G24" s="792" t="s">
        <v>194</v>
      </c>
      <c r="H24" s="792" t="s">
        <v>195</v>
      </c>
      <c r="I24" s="797">
        <v>44805</v>
      </c>
      <c r="J24" s="798">
        <f t="shared" si="3"/>
        <v>45199</v>
      </c>
      <c r="K24" s="799">
        <f ca="1" t="shared" si="4"/>
        <v>45614.0500231481</v>
      </c>
      <c r="L24" s="800" t="str">
        <f ca="1" t="shared" si="5"/>
        <v>Not Valid</v>
      </c>
      <c r="M24" s="801">
        <f ca="1" t="shared" si="6"/>
        <v>415.050023148149</v>
      </c>
      <c r="N24" s="800" t="s">
        <v>127</v>
      </c>
      <c r="O24" s="800">
        <f t="shared" si="7"/>
        <v>23</v>
      </c>
      <c r="P24" s="802"/>
      <c r="Q24" s="804"/>
    </row>
    <row r="25" customFormat="1" ht="13.2" hidden="1" spans="1:17">
      <c r="A25" s="791">
        <v>24</v>
      </c>
      <c r="B25" s="791" t="str">
        <f t="shared" si="0"/>
        <v>J</v>
      </c>
      <c r="C25" s="791" t="str">
        <f t="shared" si="1"/>
        <v>N</v>
      </c>
      <c r="D25" s="791" t="str">
        <f t="shared" si="2"/>
        <v>0</v>
      </c>
      <c r="E25" s="792" t="s">
        <v>196</v>
      </c>
      <c r="F25" s="791">
        <v>5374672</v>
      </c>
      <c r="G25" s="792" t="s">
        <v>197</v>
      </c>
      <c r="H25" s="792" t="s">
        <v>198</v>
      </c>
      <c r="I25" s="797">
        <v>44805</v>
      </c>
      <c r="J25" s="798">
        <f t="shared" si="3"/>
        <v>45199</v>
      </c>
      <c r="K25" s="799">
        <f ca="1" t="shared" si="4"/>
        <v>45614.0500231481</v>
      </c>
      <c r="L25" s="800" t="str">
        <f ca="1" t="shared" si="5"/>
        <v>Not Valid</v>
      </c>
      <c r="M25" s="801">
        <f ca="1" t="shared" si="6"/>
        <v>415.050023148149</v>
      </c>
      <c r="N25" s="800" t="s">
        <v>127</v>
      </c>
      <c r="O25" s="800">
        <f t="shared" si="7"/>
        <v>24</v>
      </c>
      <c r="P25" s="802"/>
      <c r="Q25" s="804"/>
    </row>
    <row r="26" customFormat="1" ht="13.2" hidden="1" spans="1:17">
      <c r="A26" s="791">
        <v>25</v>
      </c>
      <c r="B26" s="791" t="str">
        <f t="shared" si="0"/>
        <v>A</v>
      </c>
      <c r="C26" s="791" t="str">
        <f t="shared" si="1"/>
        <v>K</v>
      </c>
      <c r="D26" s="791" t="str">
        <f t="shared" si="2"/>
        <v>0</v>
      </c>
      <c r="E26" s="792" t="s">
        <v>199</v>
      </c>
      <c r="F26" s="791">
        <v>5372313</v>
      </c>
      <c r="G26" s="792" t="s">
        <v>200</v>
      </c>
      <c r="H26" s="792"/>
      <c r="I26" s="797">
        <v>44805</v>
      </c>
      <c r="J26" s="798">
        <f t="shared" si="3"/>
        <v>45199</v>
      </c>
      <c r="K26" s="799">
        <f ca="1" t="shared" si="4"/>
        <v>45614.0500231481</v>
      </c>
      <c r="L26" s="800" t="str">
        <f ca="1" t="shared" si="5"/>
        <v>Not Valid</v>
      </c>
      <c r="M26" s="801">
        <f ca="1" t="shared" si="6"/>
        <v>415.050023148149</v>
      </c>
      <c r="N26" s="800" t="s">
        <v>127</v>
      </c>
      <c r="O26" s="800">
        <f t="shared" si="7"/>
        <v>25</v>
      </c>
      <c r="P26" s="802"/>
      <c r="Q26" s="804"/>
    </row>
    <row r="27" customFormat="1" ht="13.2" hidden="1" spans="1:17">
      <c r="A27" s="791">
        <v>26</v>
      </c>
      <c r="B27" s="791" t="str">
        <f t="shared" si="0"/>
        <v>J</v>
      </c>
      <c r="C27" s="791" t="str">
        <f t="shared" si="1"/>
        <v>P</v>
      </c>
      <c r="D27" s="791" t="str">
        <f t="shared" si="2"/>
        <v>A</v>
      </c>
      <c r="E27" s="792" t="s">
        <v>201</v>
      </c>
      <c r="F27" s="791">
        <v>5374775</v>
      </c>
      <c r="G27" s="792" t="s">
        <v>202</v>
      </c>
      <c r="H27" s="792" t="s">
        <v>203</v>
      </c>
      <c r="I27" s="797">
        <v>44805</v>
      </c>
      <c r="J27" s="798">
        <f t="shared" si="3"/>
        <v>45199</v>
      </c>
      <c r="K27" s="799">
        <f ca="1" t="shared" si="4"/>
        <v>45614.0500231481</v>
      </c>
      <c r="L27" s="800" t="str">
        <f ca="1" t="shared" si="5"/>
        <v>Not Valid</v>
      </c>
      <c r="M27" s="801">
        <f ca="1" t="shared" si="6"/>
        <v>415.050023148149</v>
      </c>
      <c r="N27" s="800" t="s">
        <v>127</v>
      </c>
      <c r="O27" s="800">
        <f t="shared" si="7"/>
        <v>26</v>
      </c>
      <c r="P27" s="802"/>
      <c r="Q27" s="804"/>
    </row>
    <row r="28" customFormat="1" ht="13.2" hidden="1" spans="1:17">
      <c r="A28" s="791">
        <v>27</v>
      </c>
      <c r="B28" s="791" t="str">
        <f t="shared" si="0"/>
        <v>A</v>
      </c>
      <c r="C28" s="791" t="str">
        <f t="shared" si="1"/>
        <v>N</v>
      </c>
      <c r="D28" s="791" t="str">
        <f t="shared" si="2"/>
        <v>0</v>
      </c>
      <c r="E28" s="792" t="s">
        <v>204</v>
      </c>
      <c r="F28" s="791">
        <v>5372326</v>
      </c>
      <c r="G28" s="792" t="s">
        <v>205</v>
      </c>
      <c r="H28" s="792" t="s">
        <v>206</v>
      </c>
      <c r="I28" s="797">
        <v>44805</v>
      </c>
      <c r="J28" s="798">
        <f t="shared" si="3"/>
        <v>45199</v>
      </c>
      <c r="K28" s="799">
        <f ca="1" t="shared" si="4"/>
        <v>45614.0500231481</v>
      </c>
      <c r="L28" s="800" t="str">
        <f ca="1" t="shared" si="5"/>
        <v>Not Valid</v>
      </c>
      <c r="M28" s="801">
        <f ca="1" t="shared" si="6"/>
        <v>415.050023148149</v>
      </c>
      <c r="N28" s="800" t="s">
        <v>127</v>
      </c>
      <c r="O28" s="800">
        <f t="shared" si="7"/>
        <v>27</v>
      </c>
      <c r="P28" s="802"/>
      <c r="Q28" s="804"/>
    </row>
    <row r="29" customFormat="1" ht="13.2" hidden="1" spans="1:17">
      <c r="A29" s="791">
        <v>28</v>
      </c>
      <c r="B29" s="791" t="str">
        <f t="shared" si="0"/>
        <v>A</v>
      </c>
      <c r="C29" s="791" t="str">
        <f t="shared" si="1"/>
        <v>N</v>
      </c>
      <c r="D29" s="791" t="str">
        <f t="shared" si="2"/>
        <v>0</v>
      </c>
      <c r="E29" s="792" t="s">
        <v>207</v>
      </c>
      <c r="F29" s="791">
        <v>5372323</v>
      </c>
      <c r="G29" s="792" t="s">
        <v>208</v>
      </c>
      <c r="H29" s="792" t="s">
        <v>209</v>
      </c>
      <c r="I29" s="797">
        <v>44805</v>
      </c>
      <c r="J29" s="798">
        <f t="shared" si="3"/>
        <v>45199</v>
      </c>
      <c r="K29" s="799">
        <f ca="1" t="shared" si="4"/>
        <v>45614.0500231481</v>
      </c>
      <c r="L29" s="800" t="str">
        <f ca="1" t="shared" si="5"/>
        <v>Not Valid</v>
      </c>
      <c r="M29" s="801">
        <f ca="1" t="shared" si="6"/>
        <v>415.050023148149</v>
      </c>
      <c r="N29" s="800" t="s">
        <v>127</v>
      </c>
      <c r="O29" s="800">
        <f t="shared" si="7"/>
        <v>28</v>
      </c>
      <c r="P29" s="802"/>
      <c r="Q29" s="804"/>
    </row>
    <row r="30" customFormat="1" ht="13.2" hidden="1" spans="1:17">
      <c r="A30" s="791">
        <v>29</v>
      </c>
      <c r="B30" s="791" t="str">
        <f t="shared" si="0"/>
        <v>E</v>
      </c>
      <c r="C30" s="791" t="str">
        <f t="shared" si="1"/>
        <v>J</v>
      </c>
      <c r="D30" s="791" t="str">
        <f t="shared" si="2"/>
        <v>1</v>
      </c>
      <c r="E30" s="792" t="s">
        <v>210</v>
      </c>
      <c r="F30" s="791">
        <v>5373103</v>
      </c>
      <c r="G30" s="792" t="s">
        <v>211</v>
      </c>
      <c r="H30" s="792" t="s">
        <v>212</v>
      </c>
      <c r="I30" s="797">
        <v>44805</v>
      </c>
      <c r="J30" s="798">
        <f t="shared" si="3"/>
        <v>45199</v>
      </c>
      <c r="K30" s="799">
        <f ca="1" t="shared" si="4"/>
        <v>45614.0500231481</v>
      </c>
      <c r="L30" s="800" t="str">
        <f ca="1" t="shared" si="5"/>
        <v>Not Valid</v>
      </c>
      <c r="M30" s="801">
        <f ca="1" t="shared" si="6"/>
        <v>415.050023148149</v>
      </c>
      <c r="N30" s="800" t="s">
        <v>127</v>
      </c>
      <c r="O30" s="800">
        <f t="shared" si="7"/>
        <v>29</v>
      </c>
      <c r="P30" s="802"/>
      <c r="Q30" s="804"/>
    </row>
    <row r="31" customFormat="1" ht="13.2" hidden="1" spans="1:17">
      <c r="A31" s="791">
        <v>30</v>
      </c>
      <c r="B31" s="791" t="str">
        <f t="shared" si="0"/>
        <v>E</v>
      </c>
      <c r="C31" s="791" t="str">
        <f t="shared" si="1"/>
        <v>G</v>
      </c>
      <c r="D31" s="791" t="str">
        <f t="shared" si="2"/>
        <v>0</v>
      </c>
      <c r="E31" s="792" t="s">
        <v>213</v>
      </c>
      <c r="F31" s="791">
        <v>5372921</v>
      </c>
      <c r="G31" s="792" t="s">
        <v>214</v>
      </c>
      <c r="H31" s="792" t="s">
        <v>215</v>
      </c>
      <c r="I31" s="797">
        <v>44805</v>
      </c>
      <c r="J31" s="798">
        <f t="shared" si="3"/>
        <v>45199</v>
      </c>
      <c r="K31" s="799">
        <f ca="1" t="shared" si="4"/>
        <v>45614.0500231481</v>
      </c>
      <c r="L31" s="800" t="str">
        <f ca="1" t="shared" si="5"/>
        <v>Not Valid</v>
      </c>
      <c r="M31" s="801">
        <f ca="1" t="shared" si="6"/>
        <v>415.050023148149</v>
      </c>
      <c r="N31" s="800" t="s">
        <v>127</v>
      </c>
      <c r="O31" s="800">
        <f t="shared" si="7"/>
        <v>30</v>
      </c>
      <c r="P31" s="802"/>
      <c r="Q31" s="804"/>
    </row>
    <row r="32" customFormat="1" ht="13.2" hidden="1" spans="1:17">
      <c r="A32" s="791">
        <v>31</v>
      </c>
      <c r="B32" s="791" t="str">
        <f t="shared" si="0"/>
        <v>E</v>
      </c>
      <c r="C32" s="791" t="str">
        <f t="shared" si="1"/>
        <v>N</v>
      </c>
      <c r="D32" s="791" t="str">
        <f t="shared" si="2"/>
        <v>1</v>
      </c>
      <c r="E32" s="792" t="s">
        <v>216</v>
      </c>
      <c r="F32" s="791" t="s">
        <v>217</v>
      </c>
      <c r="G32" s="792" t="s">
        <v>218</v>
      </c>
      <c r="H32" s="792" t="s">
        <v>219</v>
      </c>
      <c r="I32" s="797">
        <v>44805</v>
      </c>
      <c r="J32" s="798">
        <f t="shared" si="3"/>
        <v>45199</v>
      </c>
      <c r="K32" s="799">
        <f ca="1" t="shared" si="4"/>
        <v>45614.0500231481</v>
      </c>
      <c r="L32" s="800" t="str">
        <f ca="1" t="shared" si="5"/>
        <v>Not Valid</v>
      </c>
      <c r="M32" s="801">
        <f ca="1" t="shared" si="6"/>
        <v>415.050023148149</v>
      </c>
      <c r="N32" s="800" t="s">
        <v>127</v>
      </c>
      <c r="O32" s="800">
        <f t="shared" si="7"/>
        <v>31</v>
      </c>
      <c r="P32" s="802"/>
      <c r="Q32" s="804"/>
    </row>
    <row r="33" customFormat="1" ht="13.2" hidden="1" spans="1:17">
      <c r="A33" s="791">
        <v>32</v>
      </c>
      <c r="B33" s="791" t="str">
        <f t="shared" si="0"/>
        <v>E</v>
      </c>
      <c r="C33" s="791" t="str">
        <f t="shared" si="1"/>
        <v>L</v>
      </c>
      <c r="D33" s="791" t="str">
        <f t="shared" si="2"/>
        <v>0</v>
      </c>
      <c r="E33" s="792" t="s">
        <v>220</v>
      </c>
      <c r="F33" s="791">
        <v>5373129</v>
      </c>
      <c r="G33" s="792" t="s">
        <v>221</v>
      </c>
      <c r="H33" s="792" t="s">
        <v>222</v>
      </c>
      <c r="I33" s="797">
        <v>44805</v>
      </c>
      <c r="J33" s="798">
        <f t="shared" si="3"/>
        <v>45199</v>
      </c>
      <c r="K33" s="799">
        <f ca="1" t="shared" si="4"/>
        <v>45614.0500231481</v>
      </c>
      <c r="L33" s="800" t="str">
        <f ca="1" t="shared" si="5"/>
        <v>Not Valid</v>
      </c>
      <c r="M33" s="801">
        <f ca="1" t="shared" si="6"/>
        <v>415.050023148149</v>
      </c>
      <c r="N33" s="800" t="s">
        <v>127</v>
      </c>
      <c r="O33" s="800">
        <f t="shared" si="7"/>
        <v>32</v>
      </c>
      <c r="P33" s="802"/>
      <c r="Q33" s="804"/>
    </row>
    <row r="34" customFormat="1" ht="13.2" hidden="1" spans="1:17">
      <c r="A34" s="791">
        <v>33</v>
      </c>
      <c r="B34" s="791" t="str">
        <f t="shared" si="0"/>
        <v>E</v>
      </c>
      <c r="C34" s="791" t="str">
        <f t="shared" si="1"/>
        <v>L</v>
      </c>
      <c r="D34" s="791" t="str">
        <f t="shared" si="2"/>
        <v>0</v>
      </c>
      <c r="E34" s="792" t="s">
        <v>223</v>
      </c>
      <c r="F34" s="791">
        <v>5373125</v>
      </c>
      <c r="G34" s="792" t="s">
        <v>224</v>
      </c>
      <c r="H34" s="792" t="s">
        <v>225</v>
      </c>
      <c r="I34" s="797">
        <v>44805</v>
      </c>
      <c r="J34" s="798">
        <f t="shared" si="3"/>
        <v>45199</v>
      </c>
      <c r="K34" s="799">
        <f ca="1" t="shared" si="4"/>
        <v>45614.0500231481</v>
      </c>
      <c r="L34" s="800" t="str">
        <f ca="1" t="shared" si="5"/>
        <v>Not Valid</v>
      </c>
      <c r="M34" s="801">
        <f ca="1" t="shared" si="6"/>
        <v>415.050023148149</v>
      </c>
      <c r="N34" s="800" t="s">
        <v>127</v>
      </c>
      <c r="O34" s="800">
        <f t="shared" si="7"/>
        <v>33</v>
      </c>
      <c r="P34" s="802"/>
      <c r="Q34" s="804"/>
    </row>
    <row r="35" customFormat="1" ht="13.2" hidden="1" spans="1:17">
      <c r="A35" s="791">
        <v>34</v>
      </c>
      <c r="B35" s="791" t="str">
        <f t="shared" si="0"/>
        <v>A</v>
      </c>
      <c r="C35" s="791" t="str">
        <f t="shared" si="1"/>
        <v>N</v>
      </c>
      <c r="D35" s="791" t="str">
        <f t="shared" si="2"/>
        <v>2</v>
      </c>
      <c r="E35" s="792" t="s">
        <v>226</v>
      </c>
      <c r="F35" s="791">
        <v>5372332</v>
      </c>
      <c r="G35" s="792" t="s">
        <v>227</v>
      </c>
      <c r="H35" s="792" t="s">
        <v>228</v>
      </c>
      <c r="I35" s="797">
        <v>44805</v>
      </c>
      <c r="J35" s="798">
        <f t="shared" si="3"/>
        <v>45199</v>
      </c>
      <c r="K35" s="799">
        <f ca="1" t="shared" si="4"/>
        <v>45614.0500231481</v>
      </c>
      <c r="L35" s="800" t="str">
        <f ca="1" t="shared" si="5"/>
        <v>Not Valid</v>
      </c>
      <c r="M35" s="801">
        <f ca="1" t="shared" si="6"/>
        <v>415.050023148149</v>
      </c>
      <c r="N35" s="800" t="s">
        <v>127</v>
      </c>
      <c r="O35" s="800">
        <f t="shared" si="7"/>
        <v>34</v>
      </c>
      <c r="P35" s="802"/>
      <c r="Q35" s="804"/>
    </row>
    <row r="36" customFormat="1" ht="13.2" hidden="1" spans="1:17">
      <c r="A36" s="791">
        <v>35</v>
      </c>
      <c r="B36" s="791" t="str">
        <f t="shared" si="0"/>
        <v>E</v>
      </c>
      <c r="C36" s="791" t="str">
        <f t="shared" si="1"/>
        <v>N</v>
      </c>
      <c r="D36" s="791" t="str">
        <f t="shared" si="2"/>
        <v>3</v>
      </c>
      <c r="E36" s="792" t="s">
        <v>229</v>
      </c>
      <c r="F36" s="791">
        <v>5373277</v>
      </c>
      <c r="G36" s="792" t="s">
        <v>230</v>
      </c>
      <c r="H36" s="792" t="s">
        <v>231</v>
      </c>
      <c r="I36" s="797">
        <v>44805</v>
      </c>
      <c r="J36" s="798">
        <f t="shared" si="3"/>
        <v>45199</v>
      </c>
      <c r="K36" s="799">
        <f ca="1" t="shared" si="4"/>
        <v>45614.0500231481</v>
      </c>
      <c r="L36" s="800" t="str">
        <f ca="1" t="shared" si="5"/>
        <v>Not Valid</v>
      </c>
      <c r="M36" s="801">
        <f ca="1" t="shared" si="6"/>
        <v>415.050023148149</v>
      </c>
      <c r="N36" s="800" t="s">
        <v>127</v>
      </c>
      <c r="O36" s="800">
        <f t="shared" si="7"/>
        <v>35</v>
      </c>
      <c r="P36" s="802"/>
      <c r="Q36" s="804"/>
    </row>
    <row r="37" customFormat="1" ht="13.2" hidden="1" spans="1:17">
      <c r="A37" s="791">
        <v>36</v>
      </c>
      <c r="B37" s="791" t="str">
        <f t="shared" si="0"/>
        <v>E</v>
      </c>
      <c r="C37" s="791" t="str">
        <f t="shared" si="1"/>
        <v>P</v>
      </c>
      <c r="D37" s="791" t="str">
        <f t="shared" si="2"/>
        <v>C</v>
      </c>
      <c r="E37" s="792" t="s">
        <v>232</v>
      </c>
      <c r="F37" s="791">
        <v>5373508</v>
      </c>
      <c r="G37" s="792" t="s">
        <v>233</v>
      </c>
      <c r="H37" s="792" t="s">
        <v>234</v>
      </c>
      <c r="I37" s="797">
        <v>44805</v>
      </c>
      <c r="J37" s="798">
        <f t="shared" si="3"/>
        <v>45199</v>
      </c>
      <c r="K37" s="799">
        <f ca="1" t="shared" si="4"/>
        <v>45614.0500231481</v>
      </c>
      <c r="L37" s="800" t="str">
        <f ca="1" t="shared" si="5"/>
        <v>Not Valid</v>
      </c>
      <c r="M37" s="801">
        <f ca="1" t="shared" si="6"/>
        <v>415.050023148149</v>
      </c>
      <c r="N37" s="800" t="s">
        <v>127</v>
      </c>
      <c r="O37" s="800">
        <f t="shared" si="7"/>
        <v>36</v>
      </c>
      <c r="P37" s="802"/>
      <c r="Q37" s="804"/>
    </row>
    <row r="38" customFormat="1" ht="13.2" hidden="1" spans="1:17">
      <c r="A38" s="791">
        <v>37</v>
      </c>
      <c r="B38" s="791" t="str">
        <f t="shared" si="0"/>
        <v>J</v>
      </c>
      <c r="C38" s="791" t="str">
        <f t="shared" si="1"/>
        <v>A</v>
      </c>
      <c r="D38" s="791" t="str">
        <f t="shared" si="2"/>
        <v>0</v>
      </c>
      <c r="E38" s="792" t="s">
        <v>235</v>
      </c>
      <c r="F38" s="791">
        <v>5374548</v>
      </c>
      <c r="G38" s="792" t="s">
        <v>236</v>
      </c>
      <c r="H38" s="792" t="s">
        <v>237</v>
      </c>
      <c r="I38" s="797">
        <v>44805</v>
      </c>
      <c r="J38" s="798">
        <f t="shared" si="3"/>
        <v>45199</v>
      </c>
      <c r="K38" s="799">
        <f ca="1" t="shared" si="4"/>
        <v>45614.0500231481</v>
      </c>
      <c r="L38" s="800" t="str">
        <f ca="1" t="shared" si="5"/>
        <v>Not Valid</v>
      </c>
      <c r="M38" s="801">
        <f ca="1" t="shared" si="6"/>
        <v>415.050023148149</v>
      </c>
      <c r="N38" s="800" t="s">
        <v>127</v>
      </c>
      <c r="O38" s="800">
        <f t="shared" si="7"/>
        <v>37</v>
      </c>
      <c r="P38" s="802"/>
      <c r="Q38" s="804"/>
    </row>
    <row r="39" customFormat="1" ht="13.2" hidden="1" spans="1:17">
      <c r="A39" s="791">
        <v>38</v>
      </c>
      <c r="B39" s="791" t="str">
        <f t="shared" si="0"/>
        <v>E</v>
      </c>
      <c r="C39" s="791" t="str">
        <f t="shared" si="1"/>
        <v>N</v>
      </c>
      <c r="D39" s="791" t="str">
        <f t="shared" si="2"/>
        <v>0</v>
      </c>
      <c r="E39" s="792" t="s">
        <v>238</v>
      </c>
      <c r="F39" s="791">
        <v>5373254</v>
      </c>
      <c r="G39" s="792" t="s">
        <v>239</v>
      </c>
      <c r="H39" s="792" t="s">
        <v>240</v>
      </c>
      <c r="I39" s="797">
        <v>44805</v>
      </c>
      <c r="J39" s="798">
        <f t="shared" si="3"/>
        <v>45199</v>
      </c>
      <c r="K39" s="799">
        <f ca="1" t="shared" si="4"/>
        <v>45614.0500231481</v>
      </c>
      <c r="L39" s="800" t="str">
        <f ca="1" t="shared" si="5"/>
        <v>Not Valid</v>
      </c>
      <c r="M39" s="801">
        <f ca="1" t="shared" si="6"/>
        <v>415.050023148149</v>
      </c>
      <c r="N39" s="800" t="s">
        <v>127</v>
      </c>
      <c r="O39" s="800">
        <f t="shared" si="7"/>
        <v>38</v>
      </c>
      <c r="P39" s="802"/>
      <c r="Q39" s="804"/>
    </row>
    <row r="40" customFormat="1" ht="13.2" hidden="1" spans="1:17">
      <c r="A40" s="791">
        <v>39</v>
      </c>
      <c r="B40" s="791" t="str">
        <f t="shared" si="0"/>
        <v>E</v>
      </c>
      <c r="C40" s="791" t="str">
        <f t="shared" si="1"/>
        <v>P</v>
      </c>
      <c r="D40" s="791" t="str">
        <f t="shared" si="2"/>
        <v>B</v>
      </c>
      <c r="E40" s="792" t="s">
        <v>241</v>
      </c>
      <c r="F40" s="791">
        <v>5373507</v>
      </c>
      <c r="G40" s="792" t="s">
        <v>242</v>
      </c>
      <c r="H40" s="792" t="s">
        <v>243</v>
      </c>
      <c r="I40" s="797">
        <v>44805</v>
      </c>
      <c r="J40" s="798">
        <f t="shared" si="3"/>
        <v>45199</v>
      </c>
      <c r="K40" s="799">
        <f ca="1" t="shared" si="4"/>
        <v>45614.0500231481</v>
      </c>
      <c r="L40" s="800" t="str">
        <f ca="1" t="shared" si="5"/>
        <v>Not Valid</v>
      </c>
      <c r="M40" s="801">
        <f ca="1" t="shared" si="6"/>
        <v>415.050023148149</v>
      </c>
      <c r="N40" s="800" t="s">
        <v>127</v>
      </c>
      <c r="O40" s="800">
        <f t="shared" si="7"/>
        <v>39</v>
      </c>
      <c r="P40" s="802"/>
      <c r="Q40" s="804"/>
    </row>
    <row r="41" customFormat="1" ht="13.2" hidden="1" spans="1:17">
      <c r="A41" s="791">
        <v>40</v>
      </c>
      <c r="B41" s="791" t="str">
        <f t="shared" si="0"/>
        <v>J</v>
      </c>
      <c r="C41" s="791" t="str">
        <f t="shared" si="1"/>
        <v>C</v>
      </c>
      <c r="D41" s="791" t="str">
        <f t="shared" si="2"/>
        <v>5</v>
      </c>
      <c r="E41" s="792" t="s">
        <v>244</v>
      </c>
      <c r="F41" s="791">
        <v>5374583</v>
      </c>
      <c r="G41" s="792" t="s">
        <v>245</v>
      </c>
      <c r="H41" s="792" t="s">
        <v>246</v>
      </c>
      <c r="I41" s="797">
        <v>44805</v>
      </c>
      <c r="J41" s="798">
        <f t="shared" si="3"/>
        <v>45199</v>
      </c>
      <c r="K41" s="799">
        <f ca="1" t="shared" si="4"/>
        <v>45614.0500231481</v>
      </c>
      <c r="L41" s="800" t="str">
        <f ca="1" t="shared" si="5"/>
        <v>Not Valid</v>
      </c>
      <c r="M41" s="801">
        <f ca="1" t="shared" si="6"/>
        <v>415.050023148149</v>
      </c>
      <c r="N41" s="800" t="s">
        <v>127</v>
      </c>
      <c r="O41" s="800">
        <f t="shared" si="7"/>
        <v>40</v>
      </c>
      <c r="P41" s="802"/>
      <c r="Q41" s="804"/>
    </row>
    <row r="42" customFormat="1" ht="13.2" hidden="1" spans="1:17">
      <c r="A42" s="791">
        <v>41</v>
      </c>
      <c r="B42" s="791" t="str">
        <f t="shared" si="0"/>
        <v>M</v>
      </c>
      <c r="C42" s="791" t="str">
        <f t="shared" si="1"/>
        <v>P</v>
      </c>
      <c r="D42" s="791" t="str">
        <f t="shared" si="2"/>
        <v>D</v>
      </c>
      <c r="E42" s="792" t="s">
        <v>247</v>
      </c>
      <c r="F42" s="791">
        <v>5375429</v>
      </c>
      <c r="G42" s="792" t="s">
        <v>248</v>
      </c>
      <c r="H42" s="792" t="s">
        <v>249</v>
      </c>
      <c r="I42" s="797">
        <v>44805</v>
      </c>
      <c r="J42" s="798">
        <f t="shared" si="3"/>
        <v>45199</v>
      </c>
      <c r="K42" s="799">
        <f ca="1" t="shared" si="4"/>
        <v>45614.0500231481</v>
      </c>
      <c r="L42" s="800" t="str">
        <f ca="1" t="shared" si="5"/>
        <v>Not Valid</v>
      </c>
      <c r="M42" s="801">
        <f ca="1" t="shared" si="6"/>
        <v>415.050023148149</v>
      </c>
      <c r="N42" s="800" t="s">
        <v>127</v>
      </c>
      <c r="O42" s="800">
        <f t="shared" si="7"/>
        <v>41</v>
      </c>
      <c r="P42" s="802"/>
      <c r="Q42" s="804"/>
    </row>
    <row r="43" customFormat="1" ht="13.2" hidden="1" spans="1:17">
      <c r="A43" s="791">
        <v>42</v>
      </c>
      <c r="B43" s="791" t="str">
        <f t="shared" si="0"/>
        <v>E</v>
      </c>
      <c r="C43" s="791" t="str">
        <f t="shared" si="1"/>
        <v>N</v>
      </c>
      <c r="D43" s="791" t="str">
        <f t="shared" si="2"/>
        <v>0</v>
      </c>
      <c r="E43" s="792" t="s">
        <v>250</v>
      </c>
      <c r="F43" s="791">
        <v>5373252</v>
      </c>
      <c r="G43" s="792" t="s">
        <v>251</v>
      </c>
      <c r="H43" s="792" t="s">
        <v>252</v>
      </c>
      <c r="I43" s="797">
        <v>44805</v>
      </c>
      <c r="J43" s="798">
        <f t="shared" si="3"/>
        <v>45199</v>
      </c>
      <c r="K43" s="799">
        <f ca="1" t="shared" si="4"/>
        <v>45614.0500231481</v>
      </c>
      <c r="L43" s="800" t="str">
        <f ca="1" t="shared" si="5"/>
        <v>Not Valid</v>
      </c>
      <c r="M43" s="801">
        <f ca="1" t="shared" si="6"/>
        <v>415.050023148149</v>
      </c>
      <c r="N43" s="800" t="s">
        <v>127</v>
      </c>
      <c r="O43" s="800">
        <f t="shared" si="7"/>
        <v>42</v>
      </c>
      <c r="P43" s="802"/>
      <c r="Q43" s="804"/>
    </row>
    <row r="44" customFormat="1" ht="13.2" hidden="1" spans="1:17">
      <c r="A44" s="791">
        <v>43</v>
      </c>
      <c r="B44" s="791" t="str">
        <f t="shared" si="0"/>
        <v>E</v>
      </c>
      <c r="C44" s="791" t="str">
        <f t="shared" si="1"/>
        <v>P</v>
      </c>
      <c r="D44" s="791" t="str">
        <f t="shared" si="2"/>
        <v>4</v>
      </c>
      <c r="E44" s="792" t="s">
        <v>253</v>
      </c>
      <c r="F44" s="791">
        <v>5373364</v>
      </c>
      <c r="G44" s="792" t="s">
        <v>254</v>
      </c>
      <c r="H44" s="792" t="s">
        <v>255</v>
      </c>
      <c r="I44" s="797">
        <v>44805</v>
      </c>
      <c r="J44" s="798">
        <f t="shared" si="3"/>
        <v>45199</v>
      </c>
      <c r="K44" s="799">
        <f ca="1" t="shared" si="4"/>
        <v>45614.0500231481</v>
      </c>
      <c r="L44" s="800" t="str">
        <f ca="1" t="shared" si="5"/>
        <v>Not Valid</v>
      </c>
      <c r="M44" s="801">
        <f ca="1" t="shared" si="6"/>
        <v>415.050023148149</v>
      </c>
      <c r="N44" s="800" t="s">
        <v>127</v>
      </c>
      <c r="O44" s="800">
        <f t="shared" si="7"/>
        <v>43</v>
      </c>
      <c r="P44" s="802"/>
      <c r="Q44" s="804"/>
    </row>
    <row r="45" customFormat="1" ht="13.2" hidden="1" spans="1:17">
      <c r="A45" s="791">
        <v>44</v>
      </c>
      <c r="B45" s="791" t="str">
        <f t="shared" si="0"/>
        <v>E</v>
      </c>
      <c r="C45" s="791" t="str">
        <f t="shared" si="1"/>
        <v>L</v>
      </c>
      <c r="D45" s="791" t="str">
        <f t="shared" si="2"/>
        <v>4</v>
      </c>
      <c r="E45" s="792" t="s">
        <v>256</v>
      </c>
      <c r="F45" s="791">
        <v>5373150</v>
      </c>
      <c r="G45" s="792" t="s">
        <v>257</v>
      </c>
      <c r="H45" s="792" t="s">
        <v>258</v>
      </c>
      <c r="I45" s="797">
        <v>44805</v>
      </c>
      <c r="J45" s="798">
        <f t="shared" si="3"/>
        <v>45199</v>
      </c>
      <c r="K45" s="799">
        <f ca="1" t="shared" si="4"/>
        <v>45614.0500231481</v>
      </c>
      <c r="L45" s="800" t="str">
        <f ca="1" t="shared" si="5"/>
        <v>Not Valid</v>
      </c>
      <c r="M45" s="801">
        <f ca="1" t="shared" si="6"/>
        <v>415.050023148149</v>
      </c>
      <c r="N45" s="800" t="s">
        <v>127</v>
      </c>
      <c r="O45" s="800">
        <f t="shared" si="7"/>
        <v>44</v>
      </c>
      <c r="P45" s="802"/>
      <c r="Q45" s="804"/>
    </row>
    <row r="46" customFormat="1" ht="13.2" hidden="1" spans="1:17">
      <c r="A46" s="791">
        <v>45</v>
      </c>
      <c r="B46" s="791" t="str">
        <f t="shared" si="0"/>
        <v>M</v>
      </c>
      <c r="C46" s="791" t="str">
        <f t="shared" si="1"/>
        <v>I</v>
      </c>
      <c r="D46" s="791" t="str">
        <f t="shared" si="2"/>
        <v>4</v>
      </c>
      <c r="E46" s="792" t="s">
        <v>259</v>
      </c>
      <c r="F46" s="791">
        <v>5375359</v>
      </c>
      <c r="G46" s="792" t="s">
        <v>260</v>
      </c>
      <c r="H46" s="792" t="s">
        <v>261</v>
      </c>
      <c r="I46" s="797">
        <v>44805</v>
      </c>
      <c r="J46" s="798">
        <f t="shared" si="3"/>
        <v>45199</v>
      </c>
      <c r="K46" s="799">
        <f ca="1" t="shared" si="4"/>
        <v>45614.0500231481</v>
      </c>
      <c r="L46" s="800" t="str">
        <f ca="1" t="shared" si="5"/>
        <v>Not Valid</v>
      </c>
      <c r="M46" s="801">
        <f ca="1" t="shared" si="6"/>
        <v>415.050023148149</v>
      </c>
      <c r="N46" s="800" t="s">
        <v>127</v>
      </c>
      <c r="O46" s="800">
        <f t="shared" si="7"/>
        <v>45</v>
      </c>
      <c r="P46" s="802"/>
      <c r="Q46" s="804"/>
    </row>
    <row r="47" customFormat="1" ht="13.2" hidden="1" spans="1:17">
      <c r="A47" s="791">
        <v>46</v>
      </c>
      <c r="B47" s="791" t="str">
        <f t="shared" si="0"/>
        <v>M</v>
      </c>
      <c r="C47" s="791" t="str">
        <f t="shared" si="1"/>
        <v>N</v>
      </c>
      <c r="D47" s="791" t="str">
        <f t="shared" si="2"/>
        <v>1</v>
      </c>
      <c r="E47" s="792" t="s">
        <v>262</v>
      </c>
      <c r="F47" s="791">
        <v>5375389</v>
      </c>
      <c r="G47" s="792" t="s">
        <v>263</v>
      </c>
      <c r="H47" s="792" t="s">
        <v>264</v>
      </c>
      <c r="I47" s="797">
        <v>44805</v>
      </c>
      <c r="J47" s="798">
        <f t="shared" si="3"/>
        <v>45199</v>
      </c>
      <c r="K47" s="799">
        <f ca="1" t="shared" si="4"/>
        <v>45614.0500231481</v>
      </c>
      <c r="L47" s="800" t="str">
        <f ca="1" t="shared" si="5"/>
        <v>Not Valid</v>
      </c>
      <c r="M47" s="801">
        <f ca="1" t="shared" si="6"/>
        <v>415.050023148149</v>
      </c>
      <c r="N47" s="800" t="s">
        <v>127</v>
      </c>
      <c r="O47" s="800">
        <f t="shared" si="7"/>
        <v>46</v>
      </c>
      <c r="P47" s="802"/>
      <c r="Q47" s="804"/>
    </row>
    <row r="48" customFormat="1" ht="13.2" hidden="1" spans="1:17">
      <c r="A48" s="791">
        <v>47</v>
      </c>
      <c r="B48" s="791" t="str">
        <f t="shared" si="0"/>
        <v>E</v>
      </c>
      <c r="C48" s="791" t="str">
        <f t="shared" si="1"/>
        <v>D</v>
      </c>
      <c r="D48" s="791" t="str">
        <f t="shared" si="2"/>
        <v>0</v>
      </c>
      <c r="E48" s="792" t="s">
        <v>265</v>
      </c>
      <c r="F48" s="791">
        <v>5372877</v>
      </c>
      <c r="G48" s="792" t="s">
        <v>266</v>
      </c>
      <c r="H48" s="792" t="s">
        <v>267</v>
      </c>
      <c r="I48" s="797">
        <v>44805</v>
      </c>
      <c r="J48" s="798">
        <f t="shared" si="3"/>
        <v>45199</v>
      </c>
      <c r="K48" s="799">
        <f ca="1" t="shared" si="4"/>
        <v>45614.0500231481</v>
      </c>
      <c r="L48" s="800" t="str">
        <f ca="1" t="shared" si="5"/>
        <v>Not Valid</v>
      </c>
      <c r="M48" s="801">
        <f ca="1" t="shared" si="6"/>
        <v>415.050023148149</v>
      </c>
      <c r="N48" s="800" t="s">
        <v>127</v>
      </c>
      <c r="O48" s="800">
        <f t="shared" si="7"/>
        <v>47</v>
      </c>
      <c r="P48" s="802"/>
      <c r="Q48" s="804"/>
    </row>
    <row r="49" customFormat="1" ht="13.2" hidden="1" spans="1:17">
      <c r="A49" s="791">
        <v>48</v>
      </c>
      <c r="B49" s="791" t="str">
        <f t="shared" si="0"/>
        <v>E</v>
      </c>
      <c r="C49" s="791" t="str">
        <f t="shared" si="1"/>
        <v>N</v>
      </c>
      <c r="D49" s="791" t="str">
        <f t="shared" si="2"/>
        <v>2</v>
      </c>
      <c r="E49" s="792" t="s">
        <v>268</v>
      </c>
      <c r="F49" s="791">
        <v>5373261</v>
      </c>
      <c r="G49" s="792" t="s">
        <v>269</v>
      </c>
      <c r="H49" s="792" t="s">
        <v>270</v>
      </c>
      <c r="I49" s="797">
        <v>44805</v>
      </c>
      <c r="J49" s="798">
        <f t="shared" si="3"/>
        <v>45199</v>
      </c>
      <c r="K49" s="799">
        <f ca="1" t="shared" si="4"/>
        <v>45614.0500231481</v>
      </c>
      <c r="L49" s="800" t="str">
        <f ca="1" t="shared" si="5"/>
        <v>Not Valid</v>
      </c>
      <c r="M49" s="801">
        <f ca="1" t="shared" si="6"/>
        <v>415.050023148149</v>
      </c>
      <c r="N49" s="800" t="s">
        <v>127</v>
      </c>
      <c r="O49" s="800">
        <f t="shared" si="7"/>
        <v>48</v>
      </c>
      <c r="P49" s="802"/>
      <c r="Q49" s="804"/>
    </row>
    <row r="50" customFormat="1" ht="13.2" hidden="1" spans="1:17">
      <c r="A50" s="791">
        <v>49</v>
      </c>
      <c r="B50" s="791" t="str">
        <f t="shared" si="0"/>
        <v>E</v>
      </c>
      <c r="C50" s="791" t="str">
        <f t="shared" si="1"/>
        <v>N</v>
      </c>
      <c r="D50" s="791" t="str">
        <f t="shared" si="2"/>
        <v>0</v>
      </c>
      <c r="E50" s="792" t="s">
        <v>271</v>
      </c>
      <c r="F50" s="791">
        <v>5373253</v>
      </c>
      <c r="G50" s="792" t="s">
        <v>272</v>
      </c>
      <c r="H50" s="792" t="s">
        <v>273</v>
      </c>
      <c r="I50" s="797">
        <v>44805</v>
      </c>
      <c r="J50" s="798">
        <f t="shared" si="3"/>
        <v>45199</v>
      </c>
      <c r="K50" s="799">
        <f ca="1" t="shared" si="4"/>
        <v>45614.0500231481</v>
      </c>
      <c r="L50" s="800" t="str">
        <f ca="1" t="shared" si="5"/>
        <v>Not Valid</v>
      </c>
      <c r="M50" s="801">
        <f ca="1" t="shared" si="6"/>
        <v>415.050023148149</v>
      </c>
      <c r="N50" s="800" t="s">
        <v>127</v>
      </c>
      <c r="O50" s="800">
        <f t="shared" si="7"/>
        <v>49</v>
      </c>
      <c r="P50" s="802"/>
      <c r="Q50" s="804"/>
    </row>
    <row r="51" customFormat="1" ht="13.2" hidden="1" spans="1:17">
      <c r="A51" s="791">
        <v>50</v>
      </c>
      <c r="B51" s="791" t="str">
        <f t="shared" si="0"/>
        <v>E</v>
      </c>
      <c r="C51" s="791" t="str">
        <f t="shared" si="1"/>
        <v>L</v>
      </c>
      <c r="D51" s="791" t="str">
        <f t="shared" si="2"/>
        <v>4</v>
      </c>
      <c r="E51" s="792" t="s">
        <v>274</v>
      </c>
      <c r="F51" s="791">
        <v>5373145</v>
      </c>
      <c r="G51" s="792" t="s">
        <v>275</v>
      </c>
      <c r="H51" s="792" t="s">
        <v>276</v>
      </c>
      <c r="I51" s="797">
        <v>44805</v>
      </c>
      <c r="J51" s="798">
        <f t="shared" si="3"/>
        <v>45199</v>
      </c>
      <c r="K51" s="799">
        <f ca="1" t="shared" si="4"/>
        <v>45614.0500231481</v>
      </c>
      <c r="L51" s="800" t="str">
        <f ca="1" t="shared" si="5"/>
        <v>Not Valid</v>
      </c>
      <c r="M51" s="801">
        <f ca="1" t="shared" si="6"/>
        <v>415.050023148149</v>
      </c>
      <c r="N51" s="800" t="s">
        <v>127</v>
      </c>
      <c r="O51" s="800">
        <f t="shared" si="7"/>
        <v>50</v>
      </c>
      <c r="P51" s="802"/>
      <c r="Q51" s="804"/>
    </row>
    <row r="52" customFormat="1" ht="13.2" hidden="1" spans="1:17">
      <c r="A52" s="791">
        <v>51</v>
      </c>
      <c r="B52" s="791" t="str">
        <f t="shared" si="0"/>
        <v>J</v>
      </c>
      <c r="C52" s="791" t="str">
        <f t="shared" si="1"/>
        <v>N</v>
      </c>
      <c r="D52" s="791" t="str">
        <f t="shared" si="2"/>
        <v>0</v>
      </c>
      <c r="E52" s="792" t="s">
        <v>277</v>
      </c>
      <c r="F52" s="791">
        <v>5374673</v>
      </c>
      <c r="G52" s="792" t="s">
        <v>278</v>
      </c>
      <c r="H52" s="792" t="s">
        <v>279</v>
      </c>
      <c r="I52" s="797">
        <v>44805</v>
      </c>
      <c r="J52" s="798">
        <f t="shared" si="3"/>
        <v>45199</v>
      </c>
      <c r="K52" s="799">
        <f ca="1" t="shared" si="4"/>
        <v>45614.0500231481</v>
      </c>
      <c r="L52" s="800" t="str">
        <f ca="1" t="shared" si="5"/>
        <v>Not Valid</v>
      </c>
      <c r="M52" s="801">
        <f ca="1" t="shared" si="6"/>
        <v>415.050023148149</v>
      </c>
      <c r="N52" s="800" t="s">
        <v>127</v>
      </c>
      <c r="O52" s="800">
        <f t="shared" si="7"/>
        <v>51</v>
      </c>
      <c r="P52" s="802"/>
      <c r="Q52" s="804"/>
    </row>
    <row r="53" customFormat="1" ht="13.2" hidden="1" spans="1:17">
      <c r="A53" s="791">
        <v>52</v>
      </c>
      <c r="B53" s="791" t="str">
        <f t="shared" si="0"/>
        <v>E</v>
      </c>
      <c r="C53" s="791" t="str">
        <f t="shared" si="1"/>
        <v>P</v>
      </c>
      <c r="D53" s="791" t="str">
        <f t="shared" si="2"/>
        <v>0</v>
      </c>
      <c r="E53" s="792" t="s">
        <v>280</v>
      </c>
      <c r="F53" s="791">
        <v>5373309</v>
      </c>
      <c r="G53" s="792" t="s">
        <v>281</v>
      </c>
      <c r="H53" s="792" t="s">
        <v>282</v>
      </c>
      <c r="I53" s="797">
        <v>44805</v>
      </c>
      <c r="J53" s="798">
        <f t="shared" si="3"/>
        <v>45199</v>
      </c>
      <c r="K53" s="799">
        <f ca="1" t="shared" si="4"/>
        <v>45614.0500231481</v>
      </c>
      <c r="L53" s="800" t="str">
        <f ca="1" t="shared" si="5"/>
        <v>Not Valid</v>
      </c>
      <c r="M53" s="801">
        <f ca="1" t="shared" si="6"/>
        <v>415.050023148149</v>
      </c>
      <c r="N53" s="800" t="s">
        <v>127</v>
      </c>
      <c r="O53" s="800">
        <f t="shared" si="7"/>
        <v>52</v>
      </c>
      <c r="P53" s="802"/>
      <c r="Q53" s="804"/>
    </row>
    <row r="54" customFormat="1" ht="13.2" hidden="1" spans="1:17">
      <c r="A54" s="791">
        <v>53</v>
      </c>
      <c r="B54" s="791" t="str">
        <f t="shared" si="0"/>
        <v>J</v>
      </c>
      <c r="C54" s="791" t="str">
        <f t="shared" si="1"/>
        <v>P</v>
      </c>
      <c r="D54" s="791" t="str">
        <f t="shared" si="2"/>
        <v>2</v>
      </c>
      <c r="E54" s="792" t="s">
        <v>283</v>
      </c>
      <c r="F54" s="791">
        <v>5374737</v>
      </c>
      <c r="G54" s="792" t="s">
        <v>284</v>
      </c>
      <c r="H54" s="792" t="s">
        <v>285</v>
      </c>
      <c r="I54" s="797">
        <v>44805</v>
      </c>
      <c r="J54" s="798">
        <f t="shared" si="3"/>
        <v>45199</v>
      </c>
      <c r="K54" s="799">
        <f ca="1" t="shared" si="4"/>
        <v>45614.0500231481</v>
      </c>
      <c r="L54" s="800" t="str">
        <f ca="1" t="shared" si="5"/>
        <v>Not Valid</v>
      </c>
      <c r="M54" s="801">
        <f ca="1" t="shared" si="6"/>
        <v>415.050023148149</v>
      </c>
      <c r="N54" s="800" t="s">
        <v>127</v>
      </c>
      <c r="O54" s="800">
        <f t="shared" si="7"/>
        <v>53</v>
      </c>
      <c r="P54" s="802"/>
      <c r="Q54" s="804"/>
    </row>
    <row r="55" customFormat="1" ht="13.2" hidden="1" spans="1:17">
      <c r="A55" s="791">
        <v>54</v>
      </c>
      <c r="B55" s="791" t="str">
        <f t="shared" si="0"/>
        <v>J</v>
      </c>
      <c r="C55" s="791" t="str">
        <f t="shared" si="1"/>
        <v>K</v>
      </c>
      <c r="D55" s="791" t="str">
        <f t="shared" si="2"/>
        <v>A</v>
      </c>
      <c r="E55" s="792" t="s">
        <v>286</v>
      </c>
      <c r="F55" s="791">
        <v>5374648</v>
      </c>
      <c r="G55" s="792" t="s">
        <v>287</v>
      </c>
      <c r="H55" s="792" t="s">
        <v>288</v>
      </c>
      <c r="I55" s="797">
        <v>44805</v>
      </c>
      <c r="J55" s="798">
        <f t="shared" si="3"/>
        <v>45199</v>
      </c>
      <c r="K55" s="799">
        <f ca="1" t="shared" si="4"/>
        <v>45614.0500231481</v>
      </c>
      <c r="L55" s="800" t="str">
        <f ca="1" t="shared" si="5"/>
        <v>Not Valid</v>
      </c>
      <c r="M55" s="801">
        <f ca="1" t="shared" si="6"/>
        <v>415.050023148149</v>
      </c>
      <c r="N55" s="800" t="s">
        <v>127</v>
      </c>
      <c r="O55" s="800">
        <f t="shared" si="7"/>
        <v>54</v>
      </c>
      <c r="P55" s="802"/>
      <c r="Q55" s="804"/>
    </row>
    <row r="56" customFormat="1" ht="13.2" hidden="1" spans="1:17">
      <c r="A56" s="791">
        <v>55</v>
      </c>
      <c r="B56" s="791" t="str">
        <f t="shared" si="0"/>
        <v>N</v>
      </c>
      <c r="C56" s="791" t="str">
        <f t="shared" si="1"/>
        <v>N</v>
      </c>
      <c r="D56" s="791" t="str">
        <f t="shared" si="2"/>
        <v>1</v>
      </c>
      <c r="E56" s="792" t="s">
        <v>289</v>
      </c>
      <c r="F56" s="791">
        <v>5375527</v>
      </c>
      <c r="G56" s="792" t="s">
        <v>290</v>
      </c>
      <c r="H56" s="792"/>
      <c r="I56" s="797">
        <v>44805</v>
      </c>
      <c r="J56" s="798">
        <f t="shared" si="3"/>
        <v>45199</v>
      </c>
      <c r="K56" s="799">
        <f ca="1" t="shared" si="4"/>
        <v>45614.0500231481</v>
      </c>
      <c r="L56" s="800" t="str">
        <f ca="1" t="shared" si="5"/>
        <v>Not Valid</v>
      </c>
      <c r="M56" s="801">
        <f ca="1" t="shared" si="6"/>
        <v>415.050023148149</v>
      </c>
      <c r="N56" s="800" t="s">
        <v>127</v>
      </c>
      <c r="O56" s="800">
        <f t="shared" si="7"/>
        <v>55</v>
      </c>
      <c r="P56" s="802"/>
      <c r="Q56" s="804"/>
    </row>
    <row r="57" customFormat="1" ht="13.2" hidden="1" spans="1:17">
      <c r="A57" s="791">
        <v>56</v>
      </c>
      <c r="B57" s="791" t="str">
        <f t="shared" si="0"/>
        <v>M</v>
      </c>
      <c r="C57" s="791" t="str">
        <f t="shared" si="1"/>
        <v>C</v>
      </c>
      <c r="D57" s="791" t="str">
        <f t="shared" si="2"/>
        <v>1</v>
      </c>
      <c r="E57" s="792" t="s">
        <v>291</v>
      </c>
      <c r="F57" s="791">
        <v>5375326</v>
      </c>
      <c r="G57" s="792" t="s">
        <v>292</v>
      </c>
      <c r="H57" s="792" t="s">
        <v>293</v>
      </c>
      <c r="I57" s="797">
        <v>44805</v>
      </c>
      <c r="J57" s="798">
        <f t="shared" si="3"/>
        <v>45199</v>
      </c>
      <c r="K57" s="799">
        <f ca="1" t="shared" si="4"/>
        <v>45614.0500231481</v>
      </c>
      <c r="L57" s="800" t="str">
        <f ca="1" t="shared" si="5"/>
        <v>Not Valid</v>
      </c>
      <c r="M57" s="801">
        <f ca="1" t="shared" si="6"/>
        <v>415.050023148149</v>
      </c>
      <c r="N57" s="800" t="s">
        <v>127</v>
      </c>
      <c r="O57" s="800">
        <f t="shared" si="7"/>
        <v>56</v>
      </c>
      <c r="P57" s="802"/>
      <c r="Q57" s="804"/>
    </row>
    <row r="58" customFormat="1" ht="13.2" hidden="1" spans="1:17">
      <c r="A58" s="791">
        <v>57</v>
      </c>
      <c r="B58" s="791" t="str">
        <f t="shared" si="0"/>
        <v>S</v>
      </c>
      <c r="C58" s="791" t="str">
        <f t="shared" si="1"/>
        <v>P</v>
      </c>
      <c r="D58" s="791" t="str">
        <f t="shared" si="2"/>
        <v>1</v>
      </c>
      <c r="E58" s="792" t="s">
        <v>294</v>
      </c>
      <c r="F58" s="791">
        <v>5376575</v>
      </c>
      <c r="G58" s="792" t="s">
        <v>295</v>
      </c>
      <c r="H58" s="792" t="s">
        <v>296</v>
      </c>
      <c r="I58" s="797">
        <v>44805</v>
      </c>
      <c r="J58" s="798">
        <f t="shared" si="3"/>
        <v>45199</v>
      </c>
      <c r="K58" s="799">
        <f ca="1" t="shared" si="4"/>
        <v>45614.0500231481</v>
      </c>
      <c r="L58" s="800" t="str">
        <f ca="1" t="shared" si="5"/>
        <v>Not Valid</v>
      </c>
      <c r="M58" s="801">
        <f ca="1" t="shared" si="6"/>
        <v>415.050023148149</v>
      </c>
      <c r="N58" s="800" t="s">
        <v>127</v>
      </c>
      <c r="O58" s="800">
        <f t="shared" si="7"/>
        <v>57</v>
      </c>
      <c r="P58" s="802"/>
      <c r="Q58" s="804"/>
    </row>
    <row r="59" customFormat="1" ht="13.2" hidden="1" spans="1:17">
      <c r="A59" s="791">
        <v>58</v>
      </c>
      <c r="B59" s="791" t="str">
        <f t="shared" si="0"/>
        <v>J</v>
      </c>
      <c r="C59" s="791" t="str">
        <f t="shared" si="1"/>
        <v>P</v>
      </c>
      <c r="D59" s="791" t="str">
        <f t="shared" si="2"/>
        <v>2</v>
      </c>
      <c r="E59" s="792" t="s">
        <v>297</v>
      </c>
      <c r="F59" s="791">
        <v>5374741</v>
      </c>
      <c r="G59" s="792" t="s">
        <v>298</v>
      </c>
      <c r="H59" s="792" t="s">
        <v>299</v>
      </c>
      <c r="I59" s="797">
        <v>44805</v>
      </c>
      <c r="J59" s="798">
        <f t="shared" si="3"/>
        <v>45199</v>
      </c>
      <c r="K59" s="799">
        <f ca="1" t="shared" si="4"/>
        <v>45614.0500231481</v>
      </c>
      <c r="L59" s="800" t="str">
        <f ca="1" t="shared" si="5"/>
        <v>Not Valid</v>
      </c>
      <c r="M59" s="801">
        <f ca="1" t="shared" si="6"/>
        <v>415.050023148149</v>
      </c>
      <c r="N59" s="800" t="s">
        <v>127</v>
      </c>
      <c r="O59" s="800">
        <f t="shared" si="7"/>
        <v>58</v>
      </c>
      <c r="P59" s="802"/>
      <c r="Q59" s="804"/>
    </row>
    <row r="60" customFormat="1" ht="13.2" hidden="1" spans="1:17">
      <c r="A60" s="791">
        <v>59</v>
      </c>
      <c r="B60" s="791" t="str">
        <f t="shared" si="0"/>
        <v>E</v>
      </c>
      <c r="C60" s="791" t="str">
        <f t="shared" si="1"/>
        <v>C</v>
      </c>
      <c r="D60" s="791" t="str">
        <f t="shared" si="2"/>
        <v>0</v>
      </c>
      <c r="E60" s="792" t="s">
        <v>300</v>
      </c>
      <c r="F60" s="791">
        <v>5372736</v>
      </c>
      <c r="G60" s="792" t="s">
        <v>301</v>
      </c>
      <c r="H60" s="792" t="s">
        <v>302</v>
      </c>
      <c r="I60" s="797">
        <v>44805</v>
      </c>
      <c r="J60" s="798">
        <f t="shared" si="3"/>
        <v>45199</v>
      </c>
      <c r="K60" s="799">
        <f ca="1" t="shared" si="4"/>
        <v>45614.0500231481</v>
      </c>
      <c r="L60" s="800" t="str">
        <f ca="1" t="shared" si="5"/>
        <v>Not Valid</v>
      </c>
      <c r="M60" s="801">
        <f ca="1" t="shared" si="6"/>
        <v>415.050023148149</v>
      </c>
      <c r="N60" s="800" t="s">
        <v>127</v>
      </c>
      <c r="O60" s="800">
        <f t="shared" si="7"/>
        <v>59</v>
      </c>
      <c r="P60" s="802"/>
      <c r="Q60" s="804"/>
    </row>
    <row r="61" customFormat="1" ht="13.2" hidden="1" spans="1:17">
      <c r="A61" s="791">
        <v>60</v>
      </c>
      <c r="B61" s="791" t="str">
        <f t="shared" si="0"/>
        <v>J</v>
      </c>
      <c r="C61" s="791" t="str">
        <f t="shared" si="1"/>
        <v>C</v>
      </c>
      <c r="D61" s="791" t="str">
        <f t="shared" si="2"/>
        <v>4</v>
      </c>
      <c r="E61" s="792" t="s">
        <v>303</v>
      </c>
      <c r="F61" s="791">
        <v>5374579</v>
      </c>
      <c r="G61" s="792" t="s">
        <v>304</v>
      </c>
      <c r="H61" s="792" t="s">
        <v>305</v>
      </c>
      <c r="I61" s="797">
        <v>44805</v>
      </c>
      <c r="J61" s="798">
        <f t="shared" si="3"/>
        <v>45199</v>
      </c>
      <c r="K61" s="799">
        <f ca="1" t="shared" si="4"/>
        <v>45614.0500231481</v>
      </c>
      <c r="L61" s="800" t="str">
        <f ca="1" t="shared" si="5"/>
        <v>Not Valid</v>
      </c>
      <c r="M61" s="801">
        <f ca="1" t="shared" si="6"/>
        <v>415.050023148149</v>
      </c>
      <c r="N61" s="800" t="s">
        <v>127</v>
      </c>
      <c r="O61" s="800">
        <f t="shared" si="7"/>
        <v>60</v>
      </c>
      <c r="P61" s="802"/>
      <c r="Q61" s="804"/>
    </row>
    <row r="62" customFormat="1" ht="13.2" hidden="1" spans="1:17">
      <c r="A62" s="791">
        <v>61</v>
      </c>
      <c r="B62" s="791" t="str">
        <f t="shared" si="0"/>
        <v>E</v>
      </c>
      <c r="C62" s="791" t="str">
        <f t="shared" si="1"/>
        <v>D</v>
      </c>
      <c r="D62" s="791" t="str">
        <f t="shared" si="2"/>
        <v>4</v>
      </c>
      <c r="E62" s="792" t="s">
        <v>306</v>
      </c>
      <c r="F62" s="791">
        <v>5372900</v>
      </c>
      <c r="G62" s="792" t="s">
        <v>307</v>
      </c>
      <c r="H62" s="792" t="s">
        <v>308</v>
      </c>
      <c r="I62" s="797">
        <v>44805</v>
      </c>
      <c r="J62" s="798">
        <f t="shared" si="3"/>
        <v>45199</v>
      </c>
      <c r="K62" s="799">
        <f ca="1" t="shared" si="4"/>
        <v>45614.0500231481</v>
      </c>
      <c r="L62" s="800" t="str">
        <f ca="1" t="shared" si="5"/>
        <v>Not Valid</v>
      </c>
      <c r="M62" s="801">
        <f ca="1" t="shared" si="6"/>
        <v>415.050023148149</v>
      </c>
      <c r="N62" s="800" t="s">
        <v>127</v>
      </c>
      <c r="O62" s="800">
        <f t="shared" si="7"/>
        <v>61</v>
      </c>
      <c r="P62" s="802"/>
      <c r="Q62" s="804"/>
    </row>
    <row r="63" customFormat="1" ht="13.2" hidden="1" spans="1:17">
      <c r="A63" s="791">
        <v>62</v>
      </c>
      <c r="B63" s="791" t="str">
        <f t="shared" si="0"/>
        <v>H</v>
      </c>
      <c r="C63" s="791" t="str">
        <f t="shared" si="1"/>
        <v>J</v>
      </c>
      <c r="D63" s="791" t="str">
        <f t="shared" si="2"/>
        <v>7</v>
      </c>
      <c r="E63" s="792" t="s">
        <v>309</v>
      </c>
      <c r="F63" s="791">
        <v>5373886</v>
      </c>
      <c r="G63" s="792" t="s">
        <v>310</v>
      </c>
      <c r="H63" s="792" t="s">
        <v>311</v>
      </c>
      <c r="I63" s="797">
        <v>44805</v>
      </c>
      <c r="J63" s="798">
        <f t="shared" si="3"/>
        <v>45199</v>
      </c>
      <c r="K63" s="799">
        <f ca="1" t="shared" si="4"/>
        <v>45614.0500231481</v>
      </c>
      <c r="L63" s="800" t="str">
        <f ca="1" t="shared" si="5"/>
        <v>Not Valid</v>
      </c>
      <c r="M63" s="801">
        <f ca="1" t="shared" si="6"/>
        <v>415.050023148149</v>
      </c>
      <c r="N63" s="800" t="s">
        <v>312</v>
      </c>
      <c r="O63" s="800">
        <f t="shared" si="7"/>
        <v>62</v>
      </c>
      <c r="P63" s="802"/>
      <c r="Q63" s="804"/>
    </row>
    <row r="64" customFormat="1" ht="13.2" hidden="1" spans="1:17">
      <c r="A64" s="791">
        <v>63</v>
      </c>
      <c r="B64" s="791" t="str">
        <f t="shared" si="0"/>
        <v>J</v>
      </c>
      <c r="C64" s="791" t="str">
        <f t="shared" si="1"/>
        <v>G</v>
      </c>
      <c r="D64" s="791" t="str">
        <f t="shared" si="2"/>
        <v>0</v>
      </c>
      <c r="E64" s="792" t="s">
        <v>313</v>
      </c>
      <c r="F64" s="791">
        <v>5374621</v>
      </c>
      <c r="G64" s="792" t="s">
        <v>314</v>
      </c>
      <c r="H64" s="792" t="s">
        <v>315</v>
      </c>
      <c r="I64" s="797">
        <v>44805</v>
      </c>
      <c r="J64" s="798">
        <f t="shared" si="3"/>
        <v>45199</v>
      </c>
      <c r="K64" s="799">
        <f ca="1" t="shared" si="4"/>
        <v>45614.0500231481</v>
      </c>
      <c r="L64" s="800" t="str">
        <f ca="1" t="shared" si="5"/>
        <v>Not Valid</v>
      </c>
      <c r="M64" s="801">
        <f ca="1" t="shared" si="6"/>
        <v>415.050023148149</v>
      </c>
      <c r="N64" s="800" t="s">
        <v>127</v>
      </c>
      <c r="O64" s="800">
        <f t="shared" si="7"/>
        <v>63</v>
      </c>
      <c r="P64" s="802"/>
      <c r="Q64" s="804"/>
    </row>
    <row r="65" customFormat="1" ht="13.2" hidden="1" spans="1:17">
      <c r="A65" s="791">
        <v>64</v>
      </c>
      <c r="B65" s="791" t="str">
        <f t="shared" si="0"/>
        <v>K</v>
      </c>
      <c r="C65" s="791" t="str">
        <f t="shared" si="1"/>
        <v>F</v>
      </c>
      <c r="D65" s="791" t="str">
        <f t="shared" si="2"/>
        <v>0</v>
      </c>
      <c r="E65" s="792" t="s">
        <v>316</v>
      </c>
      <c r="F65" s="791">
        <v>5375019</v>
      </c>
      <c r="G65" s="792" t="s">
        <v>317</v>
      </c>
      <c r="H65" s="792" t="s">
        <v>318</v>
      </c>
      <c r="I65" s="797">
        <v>44805</v>
      </c>
      <c r="J65" s="798">
        <f t="shared" si="3"/>
        <v>45199</v>
      </c>
      <c r="K65" s="799">
        <f ca="1" t="shared" si="4"/>
        <v>45614.0500231481</v>
      </c>
      <c r="L65" s="800" t="str">
        <f ca="1" t="shared" si="5"/>
        <v>Not Valid</v>
      </c>
      <c r="M65" s="801">
        <f ca="1" t="shared" si="6"/>
        <v>415.050023148149</v>
      </c>
      <c r="N65" s="800" t="s">
        <v>127</v>
      </c>
      <c r="O65" s="800">
        <f t="shared" si="7"/>
        <v>64</v>
      </c>
      <c r="P65" s="802"/>
      <c r="Q65" s="804"/>
    </row>
    <row r="66" customFormat="1" ht="13.2" hidden="1" spans="1:17">
      <c r="A66" s="791">
        <v>65</v>
      </c>
      <c r="B66" s="791" t="str">
        <f t="shared" ref="B66:B129" si="8">LEFT(E66,1)</f>
        <v>J</v>
      </c>
      <c r="C66" s="791" t="str">
        <f t="shared" ref="C66:C129" si="9">MID(E66,2,1)</f>
        <v>A</v>
      </c>
      <c r="D66" s="791" t="str">
        <f t="shared" ref="D66:D129" si="10">MID(E66,3,1)</f>
        <v>1</v>
      </c>
      <c r="E66" s="792" t="s">
        <v>319</v>
      </c>
      <c r="F66" s="791">
        <v>5374552</v>
      </c>
      <c r="G66" s="792" t="s">
        <v>320</v>
      </c>
      <c r="H66" s="792" t="s">
        <v>321</v>
      </c>
      <c r="I66" s="797">
        <v>44805</v>
      </c>
      <c r="J66" s="798">
        <f t="shared" ref="J66:J129" si="11">I66+0-0+394</f>
        <v>45199</v>
      </c>
      <c r="K66" s="799">
        <f ca="1" t="shared" ref="K66:K129" si="12">NOW()</f>
        <v>45614.0500231481</v>
      </c>
      <c r="L66" s="800" t="str">
        <f ca="1" t="shared" ref="L66:L129" si="13">IF((K66-0.5)&lt;J66,"Valid",(IF(J66=0,"","Not Valid")))</f>
        <v>Not Valid</v>
      </c>
      <c r="M66" s="801">
        <f ca="1" t="shared" ref="M66:M129" si="14">+K66-J66</f>
        <v>415.050023148149</v>
      </c>
      <c r="N66" s="800" t="s">
        <v>127</v>
      </c>
      <c r="O66" s="800">
        <f t="shared" si="7"/>
        <v>65</v>
      </c>
      <c r="P66" s="802"/>
      <c r="Q66" s="804"/>
    </row>
    <row r="67" customFormat="1" ht="13.2" hidden="1" spans="1:17">
      <c r="A67" s="791">
        <v>66</v>
      </c>
      <c r="B67" s="791" t="str">
        <f t="shared" si="8"/>
        <v>J</v>
      </c>
      <c r="C67" s="791" t="str">
        <f t="shared" si="9"/>
        <v>N</v>
      </c>
      <c r="D67" s="791" t="str">
        <f t="shared" si="10"/>
        <v>2</v>
      </c>
      <c r="E67" s="792" t="s">
        <v>322</v>
      </c>
      <c r="F67" s="791">
        <v>5374690</v>
      </c>
      <c r="G67" s="792" t="s">
        <v>323</v>
      </c>
      <c r="H67" s="792" t="s">
        <v>324</v>
      </c>
      <c r="I67" s="797">
        <v>44805</v>
      </c>
      <c r="J67" s="798">
        <f t="shared" si="11"/>
        <v>45199</v>
      </c>
      <c r="K67" s="799">
        <f ca="1" t="shared" si="12"/>
        <v>45614.0500231481</v>
      </c>
      <c r="L67" s="800" t="str">
        <f ca="1" t="shared" si="13"/>
        <v>Not Valid</v>
      </c>
      <c r="M67" s="801">
        <f ca="1" t="shared" si="14"/>
        <v>415.050023148149</v>
      </c>
      <c r="N67" s="800" t="s">
        <v>127</v>
      </c>
      <c r="O67" s="800">
        <f t="shared" ref="O67:O130" si="15">A67</f>
        <v>66</v>
      </c>
      <c r="P67" s="802"/>
      <c r="Q67" s="804"/>
    </row>
    <row r="68" customFormat="1" ht="13.2" hidden="1" spans="1:17">
      <c r="A68" s="791">
        <v>67</v>
      </c>
      <c r="B68" s="791" t="str">
        <f t="shared" si="8"/>
        <v>J</v>
      </c>
      <c r="C68" s="791" t="str">
        <f t="shared" si="9"/>
        <v>N</v>
      </c>
      <c r="D68" s="791" t="str">
        <f t="shared" si="10"/>
        <v>4</v>
      </c>
      <c r="E68" s="792" t="s">
        <v>325</v>
      </c>
      <c r="F68" s="791">
        <v>5374701</v>
      </c>
      <c r="G68" s="792" t="s">
        <v>326</v>
      </c>
      <c r="H68" s="792" t="s">
        <v>327</v>
      </c>
      <c r="I68" s="797">
        <v>44805</v>
      </c>
      <c r="J68" s="798">
        <f t="shared" si="11"/>
        <v>45199</v>
      </c>
      <c r="K68" s="799">
        <f ca="1" t="shared" si="12"/>
        <v>45614.0500231481</v>
      </c>
      <c r="L68" s="800" t="str">
        <f ca="1" t="shared" si="13"/>
        <v>Not Valid</v>
      </c>
      <c r="M68" s="801">
        <f ca="1" t="shared" si="14"/>
        <v>415.050023148149</v>
      </c>
      <c r="N68" s="800" t="s">
        <v>127</v>
      </c>
      <c r="O68" s="800">
        <f t="shared" si="15"/>
        <v>67</v>
      </c>
      <c r="P68" s="802"/>
      <c r="Q68" s="804"/>
    </row>
    <row r="69" customFormat="1" ht="13.2" hidden="1" spans="1:17">
      <c r="A69" s="791">
        <v>68</v>
      </c>
      <c r="B69" s="791" t="str">
        <f t="shared" si="8"/>
        <v>J</v>
      </c>
      <c r="C69" s="791" t="str">
        <f t="shared" si="9"/>
        <v>P</v>
      </c>
      <c r="D69" s="791" t="str">
        <f t="shared" si="10"/>
        <v>3</v>
      </c>
      <c r="E69" s="792" t="s">
        <v>328</v>
      </c>
      <c r="F69" s="791">
        <v>5374750</v>
      </c>
      <c r="G69" s="792" t="s">
        <v>329</v>
      </c>
      <c r="H69" s="792" t="s">
        <v>330</v>
      </c>
      <c r="I69" s="797">
        <v>44805</v>
      </c>
      <c r="J69" s="798">
        <f t="shared" si="11"/>
        <v>45199</v>
      </c>
      <c r="K69" s="799">
        <f ca="1" t="shared" si="12"/>
        <v>45614.0500231481</v>
      </c>
      <c r="L69" s="800" t="str">
        <f ca="1" t="shared" si="13"/>
        <v>Not Valid</v>
      </c>
      <c r="M69" s="801">
        <f ca="1" t="shared" si="14"/>
        <v>415.050023148149</v>
      </c>
      <c r="N69" s="800" t="s">
        <v>127</v>
      </c>
      <c r="O69" s="800">
        <f t="shared" si="15"/>
        <v>68</v>
      </c>
      <c r="P69" s="802"/>
      <c r="Q69" s="804"/>
    </row>
    <row r="70" customFormat="1" ht="13.2" hidden="1" spans="1:17">
      <c r="A70" s="791">
        <v>69</v>
      </c>
      <c r="B70" s="791" t="str">
        <f t="shared" si="8"/>
        <v>J</v>
      </c>
      <c r="C70" s="791" t="str">
        <f t="shared" si="9"/>
        <v>P</v>
      </c>
      <c r="D70" s="791" t="str">
        <f t="shared" si="10"/>
        <v>4</v>
      </c>
      <c r="E70" s="792" t="s">
        <v>331</v>
      </c>
      <c r="F70" s="791">
        <v>5374760</v>
      </c>
      <c r="G70" s="792" t="s">
        <v>332</v>
      </c>
      <c r="H70" s="792" t="s">
        <v>333</v>
      </c>
      <c r="I70" s="797">
        <v>44805</v>
      </c>
      <c r="J70" s="798">
        <f t="shared" si="11"/>
        <v>45199</v>
      </c>
      <c r="K70" s="799">
        <f ca="1" t="shared" si="12"/>
        <v>45614.0500231481</v>
      </c>
      <c r="L70" s="800" t="str">
        <f ca="1" t="shared" si="13"/>
        <v>Not Valid</v>
      </c>
      <c r="M70" s="801">
        <f ca="1" t="shared" si="14"/>
        <v>415.050023148149</v>
      </c>
      <c r="N70" s="800" t="s">
        <v>127</v>
      </c>
      <c r="O70" s="800">
        <f t="shared" si="15"/>
        <v>69</v>
      </c>
      <c r="P70" s="802"/>
      <c r="Q70" s="804"/>
    </row>
    <row r="71" customFormat="1" ht="13.2" hidden="1" spans="1:17">
      <c r="A71" s="791">
        <v>70</v>
      </c>
      <c r="B71" s="791" t="str">
        <f t="shared" si="8"/>
        <v>E</v>
      </c>
      <c r="C71" s="791" t="str">
        <f t="shared" si="9"/>
        <v>P</v>
      </c>
      <c r="D71" s="791" t="str">
        <f t="shared" si="10"/>
        <v>D</v>
      </c>
      <c r="E71" s="792" t="s">
        <v>334</v>
      </c>
      <c r="F71" s="791">
        <v>5373511</v>
      </c>
      <c r="G71" s="792" t="s">
        <v>335</v>
      </c>
      <c r="H71" s="792" t="s">
        <v>336</v>
      </c>
      <c r="I71" s="797">
        <v>44805</v>
      </c>
      <c r="J71" s="798">
        <f t="shared" si="11"/>
        <v>45199</v>
      </c>
      <c r="K71" s="799">
        <f ca="1" t="shared" si="12"/>
        <v>45614.0500231481</v>
      </c>
      <c r="L71" s="800" t="str">
        <f ca="1" t="shared" si="13"/>
        <v>Not Valid</v>
      </c>
      <c r="M71" s="801">
        <f ca="1" t="shared" si="14"/>
        <v>415.050023148149</v>
      </c>
      <c r="N71" s="800" t="s">
        <v>127</v>
      </c>
      <c r="O71" s="800">
        <f t="shared" si="15"/>
        <v>70</v>
      </c>
      <c r="P71" s="802"/>
      <c r="Q71" s="804"/>
    </row>
    <row r="72" customFormat="1" ht="13.2" hidden="1" spans="1:17">
      <c r="A72" s="791">
        <v>71</v>
      </c>
      <c r="B72" s="791" t="str">
        <f t="shared" si="8"/>
        <v>J</v>
      </c>
      <c r="C72" s="791" t="str">
        <f t="shared" si="9"/>
        <v>G</v>
      </c>
      <c r="D72" s="791" t="str">
        <f t="shared" si="10"/>
        <v>A</v>
      </c>
      <c r="E72" s="792" t="s">
        <v>337</v>
      </c>
      <c r="F72" s="791">
        <v>5374627</v>
      </c>
      <c r="G72" s="792" t="s">
        <v>338</v>
      </c>
      <c r="H72" s="792" t="s">
        <v>339</v>
      </c>
      <c r="I72" s="797">
        <v>44805</v>
      </c>
      <c r="J72" s="798">
        <f t="shared" si="11"/>
        <v>45199</v>
      </c>
      <c r="K72" s="799">
        <f ca="1" t="shared" si="12"/>
        <v>45614.0500231481</v>
      </c>
      <c r="L72" s="800" t="str">
        <f ca="1" t="shared" si="13"/>
        <v>Not Valid</v>
      </c>
      <c r="M72" s="801">
        <f ca="1" t="shared" si="14"/>
        <v>415.050023148149</v>
      </c>
      <c r="N72" s="800" t="s">
        <v>127</v>
      </c>
      <c r="O72" s="800">
        <f t="shared" si="15"/>
        <v>71</v>
      </c>
      <c r="P72" s="802"/>
      <c r="Q72" s="804"/>
    </row>
    <row r="73" customFormat="1" ht="13.2" hidden="1" spans="1:17">
      <c r="A73" s="791">
        <v>72</v>
      </c>
      <c r="B73" s="791" t="str">
        <f t="shared" si="8"/>
        <v>H</v>
      </c>
      <c r="C73" s="791" t="str">
        <f t="shared" si="9"/>
        <v>J</v>
      </c>
      <c r="D73" s="791" t="str">
        <f t="shared" si="10"/>
        <v>F</v>
      </c>
      <c r="E73" s="792" t="s">
        <v>340</v>
      </c>
      <c r="F73" s="791">
        <v>5373897</v>
      </c>
      <c r="G73" s="792" t="s">
        <v>341</v>
      </c>
      <c r="H73" s="792"/>
      <c r="I73" s="797">
        <v>44805</v>
      </c>
      <c r="J73" s="798">
        <f t="shared" si="11"/>
        <v>45199</v>
      </c>
      <c r="K73" s="799">
        <f ca="1" t="shared" si="12"/>
        <v>45614.0500231481</v>
      </c>
      <c r="L73" s="800" t="str">
        <f ca="1" t="shared" si="13"/>
        <v>Not Valid</v>
      </c>
      <c r="M73" s="801">
        <f ca="1" t="shared" si="14"/>
        <v>415.050023148149</v>
      </c>
      <c r="N73" s="800" t="s">
        <v>312</v>
      </c>
      <c r="O73" s="800">
        <f t="shared" si="15"/>
        <v>72</v>
      </c>
      <c r="P73" s="802"/>
      <c r="Q73" s="804"/>
    </row>
    <row r="74" customFormat="1" ht="13.2" hidden="1" spans="1:17">
      <c r="A74" s="791">
        <v>73</v>
      </c>
      <c r="B74" s="791" t="str">
        <f t="shared" si="8"/>
        <v>S</v>
      </c>
      <c r="C74" s="791" t="str">
        <f t="shared" si="9"/>
        <v>A</v>
      </c>
      <c r="D74" s="791" t="str">
        <f t="shared" si="10"/>
        <v>0</v>
      </c>
      <c r="E74" s="792" t="s">
        <v>342</v>
      </c>
      <c r="F74" s="791">
        <v>5376430</v>
      </c>
      <c r="G74" s="792" t="s">
        <v>343</v>
      </c>
      <c r="H74" s="792" t="s">
        <v>344</v>
      </c>
      <c r="I74" s="797">
        <v>44805</v>
      </c>
      <c r="J74" s="798">
        <f t="shared" si="11"/>
        <v>45199</v>
      </c>
      <c r="K74" s="799">
        <f ca="1" t="shared" si="12"/>
        <v>45614.0500231481</v>
      </c>
      <c r="L74" s="800" t="str">
        <f ca="1" t="shared" si="13"/>
        <v>Not Valid</v>
      </c>
      <c r="M74" s="801">
        <f ca="1" t="shared" si="14"/>
        <v>415.050023148149</v>
      </c>
      <c r="N74" s="800" t="s">
        <v>127</v>
      </c>
      <c r="O74" s="800">
        <f t="shared" si="15"/>
        <v>73</v>
      </c>
      <c r="P74" s="802"/>
      <c r="Q74" s="804"/>
    </row>
    <row r="75" customFormat="1" ht="13.2" hidden="1" spans="1:17">
      <c r="A75" s="791">
        <v>74</v>
      </c>
      <c r="B75" s="791" t="str">
        <f t="shared" si="8"/>
        <v>E</v>
      </c>
      <c r="C75" s="791" t="str">
        <f t="shared" si="9"/>
        <v>P</v>
      </c>
      <c r="D75" s="791" t="str">
        <f t="shared" si="10"/>
        <v>4</v>
      </c>
      <c r="E75" s="792" t="s">
        <v>345</v>
      </c>
      <c r="F75" s="791">
        <v>5373376</v>
      </c>
      <c r="G75" s="792" t="s">
        <v>346</v>
      </c>
      <c r="H75" s="792" t="s">
        <v>347</v>
      </c>
      <c r="I75" s="797">
        <v>44805</v>
      </c>
      <c r="J75" s="798">
        <f t="shared" si="11"/>
        <v>45199</v>
      </c>
      <c r="K75" s="799">
        <f ca="1" t="shared" si="12"/>
        <v>45614.0500231481</v>
      </c>
      <c r="L75" s="800" t="str">
        <f ca="1" t="shared" si="13"/>
        <v>Not Valid</v>
      </c>
      <c r="M75" s="801">
        <f ca="1" t="shared" si="14"/>
        <v>415.050023148149</v>
      </c>
      <c r="N75" s="800" t="s">
        <v>127</v>
      </c>
      <c r="O75" s="800">
        <f t="shared" si="15"/>
        <v>74</v>
      </c>
      <c r="P75" s="802"/>
      <c r="Q75" s="804"/>
    </row>
    <row r="76" customFormat="1" ht="13.2" hidden="1" spans="1:17">
      <c r="A76" s="791">
        <v>75</v>
      </c>
      <c r="B76" s="791" t="str">
        <f t="shared" si="8"/>
        <v>J</v>
      </c>
      <c r="C76" s="791" t="str">
        <f t="shared" si="9"/>
        <v>P</v>
      </c>
      <c r="D76" s="791" t="str">
        <f t="shared" si="10"/>
        <v>D</v>
      </c>
      <c r="E76" s="792" t="s">
        <v>348</v>
      </c>
      <c r="F76" s="791">
        <v>5374780</v>
      </c>
      <c r="G76" s="792" t="s">
        <v>349</v>
      </c>
      <c r="H76" s="792" t="s">
        <v>350</v>
      </c>
      <c r="I76" s="797">
        <v>44805</v>
      </c>
      <c r="J76" s="798">
        <f t="shared" si="11"/>
        <v>45199</v>
      </c>
      <c r="K76" s="799">
        <f ca="1" t="shared" si="12"/>
        <v>45614.0500231481</v>
      </c>
      <c r="L76" s="800" t="str">
        <f ca="1" t="shared" si="13"/>
        <v>Not Valid</v>
      </c>
      <c r="M76" s="801">
        <f ca="1" t="shared" si="14"/>
        <v>415.050023148149</v>
      </c>
      <c r="N76" s="800" t="s">
        <v>127</v>
      </c>
      <c r="O76" s="800">
        <f t="shared" si="15"/>
        <v>75</v>
      </c>
      <c r="P76" s="802"/>
      <c r="Q76" s="804"/>
    </row>
    <row r="77" customFormat="1" ht="13.2" hidden="1" spans="1:17">
      <c r="A77" s="791">
        <v>76</v>
      </c>
      <c r="B77" s="791" t="str">
        <f t="shared" si="8"/>
        <v>J</v>
      </c>
      <c r="C77" s="791" t="str">
        <f t="shared" si="9"/>
        <v>K</v>
      </c>
      <c r="D77" s="791" t="str">
        <f t="shared" si="10"/>
        <v>1</v>
      </c>
      <c r="E77" s="792" t="s">
        <v>351</v>
      </c>
      <c r="F77" s="791">
        <v>5374644</v>
      </c>
      <c r="G77" s="792" t="s">
        <v>352</v>
      </c>
      <c r="H77" s="792" t="s">
        <v>353</v>
      </c>
      <c r="I77" s="797">
        <v>44805</v>
      </c>
      <c r="J77" s="798">
        <f t="shared" si="11"/>
        <v>45199</v>
      </c>
      <c r="K77" s="799">
        <f ca="1" t="shared" si="12"/>
        <v>45614.0500231481</v>
      </c>
      <c r="L77" s="800" t="str">
        <f ca="1" t="shared" si="13"/>
        <v>Not Valid</v>
      </c>
      <c r="M77" s="801">
        <f ca="1" t="shared" si="14"/>
        <v>415.050023148149</v>
      </c>
      <c r="N77" s="800" t="s">
        <v>127</v>
      </c>
      <c r="O77" s="800">
        <f t="shared" si="15"/>
        <v>76</v>
      </c>
      <c r="P77" s="802"/>
      <c r="Q77" s="804"/>
    </row>
    <row r="78" customFormat="1" ht="13.2" hidden="1" spans="1:17">
      <c r="A78" s="791">
        <v>77</v>
      </c>
      <c r="B78" s="791" t="str">
        <f t="shared" si="8"/>
        <v>J</v>
      </c>
      <c r="C78" s="791" t="str">
        <f t="shared" si="9"/>
        <v>P</v>
      </c>
      <c r="D78" s="791" t="str">
        <f t="shared" si="10"/>
        <v>1</v>
      </c>
      <c r="E78" s="792" t="s">
        <v>354</v>
      </c>
      <c r="F78" s="791">
        <v>5374733</v>
      </c>
      <c r="G78" s="792" t="s">
        <v>355</v>
      </c>
      <c r="H78" s="792" t="s">
        <v>356</v>
      </c>
      <c r="I78" s="797">
        <v>44805</v>
      </c>
      <c r="J78" s="798">
        <f t="shared" si="11"/>
        <v>45199</v>
      </c>
      <c r="K78" s="799">
        <f ca="1" t="shared" si="12"/>
        <v>45614.0500231481</v>
      </c>
      <c r="L78" s="800" t="str">
        <f ca="1" t="shared" si="13"/>
        <v>Not Valid</v>
      </c>
      <c r="M78" s="801">
        <f ca="1" t="shared" si="14"/>
        <v>415.050023148149</v>
      </c>
      <c r="N78" s="800" t="s">
        <v>127</v>
      </c>
      <c r="O78" s="800">
        <f t="shared" si="15"/>
        <v>77</v>
      </c>
      <c r="P78" s="802"/>
      <c r="Q78" s="804"/>
    </row>
    <row r="79" customFormat="1" ht="13.2" hidden="1" spans="1:17">
      <c r="A79" s="791">
        <v>78</v>
      </c>
      <c r="B79" s="791" t="str">
        <f t="shared" si="8"/>
        <v>E</v>
      </c>
      <c r="C79" s="791" t="str">
        <f t="shared" si="9"/>
        <v>Z</v>
      </c>
      <c r="D79" s="791" t="str">
        <f t="shared" si="10"/>
        <v>2</v>
      </c>
      <c r="E79" s="792" t="s">
        <v>357</v>
      </c>
      <c r="F79" s="791">
        <v>5373689</v>
      </c>
      <c r="G79" s="792" t="s">
        <v>358</v>
      </c>
      <c r="H79" s="792" t="s">
        <v>359</v>
      </c>
      <c r="I79" s="797">
        <v>44805</v>
      </c>
      <c r="J79" s="798">
        <f t="shared" si="11"/>
        <v>45199</v>
      </c>
      <c r="K79" s="799">
        <f ca="1" t="shared" si="12"/>
        <v>45614.0500231481</v>
      </c>
      <c r="L79" s="800" t="str">
        <f ca="1" t="shared" si="13"/>
        <v>Not Valid</v>
      </c>
      <c r="M79" s="801">
        <f ca="1" t="shared" si="14"/>
        <v>415.050023148149</v>
      </c>
      <c r="N79" s="800" t="s">
        <v>127</v>
      </c>
      <c r="O79" s="800">
        <f t="shared" si="15"/>
        <v>78</v>
      </c>
      <c r="P79" s="802"/>
      <c r="Q79" s="804"/>
    </row>
    <row r="80" customFormat="1" ht="13.2" hidden="1" spans="1:17">
      <c r="A80" s="791">
        <v>79</v>
      </c>
      <c r="B80" s="791" t="str">
        <f t="shared" si="8"/>
        <v>M</v>
      </c>
      <c r="C80" s="791" t="str">
        <f t="shared" si="9"/>
        <v>P</v>
      </c>
      <c r="D80" s="791" t="str">
        <f t="shared" si="10"/>
        <v>3</v>
      </c>
      <c r="E80" s="792" t="s">
        <v>360</v>
      </c>
      <c r="F80" s="791">
        <v>5375409</v>
      </c>
      <c r="G80" s="792" t="s">
        <v>361</v>
      </c>
      <c r="H80" s="792" t="s">
        <v>362</v>
      </c>
      <c r="I80" s="797">
        <v>44805</v>
      </c>
      <c r="J80" s="798">
        <f t="shared" si="11"/>
        <v>45199</v>
      </c>
      <c r="K80" s="799">
        <f ca="1" t="shared" si="12"/>
        <v>45614.0500231481</v>
      </c>
      <c r="L80" s="800" t="str">
        <f ca="1" t="shared" si="13"/>
        <v>Not Valid</v>
      </c>
      <c r="M80" s="801">
        <f ca="1" t="shared" si="14"/>
        <v>415.050023148149</v>
      </c>
      <c r="N80" s="800" t="s">
        <v>127</v>
      </c>
      <c r="O80" s="800">
        <f t="shared" si="15"/>
        <v>79</v>
      </c>
      <c r="P80" s="802"/>
      <c r="Q80" s="804"/>
    </row>
    <row r="81" customFormat="1" ht="13.2" hidden="1" spans="1:17">
      <c r="A81" s="791">
        <v>80</v>
      </c>
      <c r="B81" s="791" t="str">
        <f t="shared" si="8"/>
        <v>E</v>
      </c>
      <c r="C81" s="791" t="str">
        <f t="shared" si="9"/>
        <v>D</v>
      </c>
      <c r="D81" s="791" t="str">
        <f t="shared" si="10"/>
        <v>0</v>
      </c>
      <c r="E81" s="792" t="s">
        <v>363</v>
      </c>
      <c r="F81" s="791">
        <v>5372886</v>
      </c>
      <c r="G81" s="792" t="s">
        <v>364</v>
      </c>
      <c r="H81" s="792" t="s">
        <v>365</v>
      </c>
      <c r="I81" s="797">
        <v>44805</v>
      </c>
      <c r="J81" s="798">
        <f t="shared" si="11"/>
        <v>45199</v>
      </c>
      <c r="K81" s="799">
        <f ca="1" t="shared" si="12"/>
        <v>45614.0500231481</v>
      </c>
      <c r="L81" s="800" t="str">
        <f ca="1" t="shared" si="13"/>
        <v>Not Valid</v>
      </c>
      <c r="M81" s="801">
        <f ca="1" t="shared" si="14"/>
        <v>415.050023148149</v>
      </c>
      <c r="N81" s="800" t="s">
        <v>127</v>
      </c>
      <c r="O81" s="800">
        <f t="shared" si="15"/>
        <v>80</v>
      </c>
      <c r="P81" s="802"/>
      <c r="Q81" s="804"/>
    </row>
    <row r="82" customFormat="1" ht="13.2" hidden="1" spans="1:17">
      <c r="A82" s="791">
        <v>81</v>
      </c>
      <c r="B82" s="791" t="str">
        <f t="shared" si="8"/>
        <v>J</v>
      </c>
      <c r="C82" s="791" t="str">
        <f t="shared" si="9"/>
        <v>C</v>
      </c>
      <c r="D82" s="791" t="str">
        <f t="shared" si="10"/>
        <v>0</v>
      </c>
      <c r="E82" s="792" t="s">
        <v>366</v>
      </c>
      <c r="F82" s="791">
        <v>5374560</v>
      </c>
      <c r="G82" s="792" t="s">
        <v>367</v>
      </c>
      <c r="H82" s="792" t="s">
        <v>368</v>
      </c>
      <c r="I82" s="797">
        <v>44805</v>
      </c>
      <c r="J82" s="798">
        <f t="shared" si="11"/>
        <v>45199</v>
      </c>
      <c r="K82" s="799">
        <f ca="1" t="shared" si="12"/>
        <v>45614.0500231481</v>
      </c>
      <c r="L82" s="800" t="str">
        <f ca="1" t="shared" si="13"/>
        <v>Not Valid</v>
      </c>
      <c r="M82" s="801">
        <f ca="1" t="shared" si="14"/>
        <v>415.050023148149</v>
      </c>
      <c r="N82" s="800" t="s">
        <v>127</v>
      </c>
      <c r="O82" s="800">
        <f t="shared" si="15"/>
        <v>81</v>
      </c>
      <c r="P82" s="802"/>
      <c r="Q82" s="804"/>
    </row>
    <row r="83" customFormat="1" ht="13.2" hidden="1" spans="1:17">
      <c r="A83" s="791">
        <v>82</v>
      </c>
      <c r="B83" s="791" t="str">
        <f t="shared" si="8"/>
        <v>K</v>
      </c>
      <c r="C83" s="791" t="str">
        <f t="shared" si="9"/>
        <v>P</v>
      </c>
      <c r="D83" s="791" t="str">
        <f t="shared" si="10"/>
        <v>4</v>
      </c>
      <c r="E83" s="792" t="s">
        <v>369</v>
      </c>
      <c r="F83" s="791">
        <v>5375216</v>
      </c>
      <c r="G83" s="792" t="s">
        <v>370</v>
      </c>
      <c r="H83" s="792" t="s">
        <v>371</v>
      </c>
      <c r="I83" s="797">
        <v>44805</v>
      </c>
      <c r="J83" s="798">
        <f t="shared" si="11"/>
        <v>45199</v>
      </c>
      <c r="K83" s="799">
        <f ca="1" t="shared" si="12"/>
        <v>45614.0500231481</v>
      </c>
      <c r="L83" s="800" t="str">
        <f ca="1" t="shared" si="13"/>
        <v>Not Valid</v>
      </c>
      <c r="M83" s="801">
        <f ca="1" t="shared" si="14"/>
        <v>415.050023148149</v>
      </c>
      <c r="N83" s="800" t="s">
        <v>127</v>
      </c>
      <c r="O83" s="800">
        <f t="shared" si="15"/>
        <v>82</v>
      </c>
      <c r="P83" s="802"/>
      <c r="Q83" s="804"/>
    </row>
    <row r="84" customFormat="1" ht="13.2" hidden="1" spans="1:17">
      <c r="A84" s="791">
        <v>83</v>
      </c>
      <c r="B84" s="791" t="str">
        <f t="shared" si="8"/>
        <v>F</v>
      </c>
      <c r="C84" s="791" t="str">
        <f t="shared" si="9"/>
        <v>P</v>
      </c>
      <c r="D84" s="791" t="str">
        <f t="shared" si="10"/>
        <v>4</v>
      </c>
      <c r="E84" s="792" t="s">
        <v>372</v>
      </c>
      <c r="F84" s="791">
        <v>5373765</v>
      </c>
      <c r="G84" s="792" t="s">
        <v>373</v>
      </c>
      <c r="H84" s="792" t="s">
        <v>374</v>
      </c>
      <c r="I84" s="797">
        <v>44805</v>
      </c>
      <c r="J84" s="798">
        <f t="shared" si="11"/>
        <v>45199</v>
      </c>
      <c r="K84" s="799">
        <f ca="1" t="shared" si="12"/>
        <v>45614.0500231481</v>
      </c>
      <c r="L84" s="800" t="str">
        <f ca="1" t="shared" si="13"/>
        <v>Not Valid</v>
      </c>
      <c r="M84" s="801">
        <f ca="1" t="shared" si="14"/>
        <v>415.050023148149</v>
      </c>
      <c r="N84" s="800" t="s">
        <v>127</v>
      </c>
      <c r="O84" s="800">
        <f t="shared" si="15"/>
        <v>83</v>
      </c>
      <c r="P84" s="802"/>
      <c r="Q84" s="804"/>
    </row>
    <row r="85" customFormat="1" ht="13.2" hidden="1" spans="1:17">
      <c r="A85" s="791">
        <v>84</v>
      </c>
      <c r="B85" s="791" t="str">
        <f t="shared" si="8"/>
        <v>H</v>
      </c>
      <c r="C85" s="791" t="str">
        <f t="shared" si="9"/>
        <v>K</v>
      </c>
      <c r="D85" s="791" t="str">
        <f t="shared" si="10"/>
        <v>F</v>
      </c>
      <c r="E85" s="792" t="s">
        <v>375</v>
      </c>
      <c r="F85" s="791">
        <v>5373907</v>
      </c>
      <c r="G85" s="792" t="s">
        <v>376</v>
      </c>
      <c r="H85" s="792"/>
      <c r="I85" s="797">
        <v>44805</v>
      </c>
      <c r="J85" s="798">
        <f t="shared" si="11"/>
        <v>45199</v>
      </c>
      <c r="K85" s="799">
        <f ca="1" t="shared" si="12"/>
        <v>45614.0500231481</v>
      </c>
      <c r="L85" s="800" t="str">
        <f ca="1" t="shared" si="13"/>
        <v>Not Valid</v>
      </c>
      <c r="M85" s="801">
        <f ca="1" t="shared" si="14"/>
        <v>415.050023148149</v>
      </c>
      <c r="N85" s="800" t="s">
        <v>312</v>
      </c>
      <c r="O85" s="800">
        <f t="shared" si="15"/>
        <v>84</v>
      </c>
      <c r="P85" s="802"/>
      <c r="Q85" s="804"/>
    </row>
    <row r="86" customFormat="1" ht="13.2" hidden="1" spans="1:17">
      <c r="A86" s="791">
        <v>85</v>
      </c>
      <c r="B86" s="791" t="str">
        <f t="shared" si="8"/>
        <v>E</v>
      </c>
      <c r="C86" s="791" t="str">
        <f t="shared" si="9"/>
        <v>P</v>
      </c>
      <c r="D86" s="791" t="str">
        <f t="shared" si="10"/>
        <v>4</v>
      </c>
      <c r="E86" s="792" t="s">
        <v>377</v>
      </c>
      <c r="F86" s="791">
        <v>5373391</v>
      </c>
      <c r="G86" s="792" t="s">
        <v>378</v>
      </c>
      <c r="H86" s="792" t="s">
        <v>379</v>
      </c>
      <c r="I86" s="797">
        <v>44805</v>
      </c>
      <c r="J86" s="798">
        <f t="shared" si="11"/>
        <v>45199</v>
      </c>
      <c r="K86" s="799">
        <f ca="1" t="shared" si="12"/>
        <v>45614.0500231481</v>
      </c>
      <c r="L86" s="800" t="str">
        <f ca="1" t="shared" si="13"/>
        <v>Not Valid</v>
      </c>
      <c r="M86" s="801">
        <f ca="1" t="shared" si="14"/>
        <v>415.050023148149</v>
      </c>
      <c r="N86" s="800" t="s">
        <v>127</v>
      </c>
      <c r="O86" s="800">
        <f t="shared" si="15"/>
        <v>85</v>
      </c>
      <c r="P86" s="802"/>
      <c r="Q86" s="804"/>
    </row>
    <row r="87" customFormat="1" ht="13.2" hidden="1" spans="1:17">
      <c r="A87" s="791">
        <v>86</v>
      </c>
      <c r="B87" s="791" t="str">
        <f t="shared" si="8"/>
        <v>E</v>
      </c>
      <c r="C87" s="791" t="str">
        <f t="shared" si="9"/>
        <v>C</v>
      </c>
      <c r="D87" s="791" t="str">
        <f t="shared" si="10"/>
        <v>2</v>
      </c>
      <c r="E87" s="792" t="s">
        <v>380</v>
      </c>
      <c r="F87" s="791">
        <v>5372770</v>
      </c>
      <c r="G87" s="792" t="s">
        <v>381</v>
      </c>
      <c r="H87" s="792" t="s">
        <v>382</v>
      </c>
      <c r="I87" s="797">
        <v>44805</v>
      </c>
      <c r="J87" s="798">
        <f t="shared" si="11"/>
        <v>45199</v>
      </c>
      <c r="K87" s="799">
        <f ca="1" t="shared" si="12"/>
        <v>45614.0500231481</v>
      </c>
      <c r="L87" s="800" t="str">
        <f ca="1" t="shared" si="13"/>
        <v>Not Valid</v>
      </c>
      <c r="M87" s="801">
        <f ca="1" t="shared" si="14"/>
        <v>415.050023148149</v>
      </c>
      <c r="N87" s="800" t="s">
        <v>127</v>
      </c>
      <c r="O87" s="800">
        <f t="shared" si="15"/>
        <v>86</v>
      </c>
      <c r="P87" s="802"/>
      <c r="Q87" s="804"/>
    </row>
    <row r="88" customFormat="1" ht="13.2" hidden="1" spans="1:17">
      <c r="A88" s="791">
        <v>87</v>
      </c>
      <c r="B88" s="791" t="str">
        <f t="shared" si="8"/>
        <v>E</v>
      </c>
      <c r="C88" s="791" t="str">
        <f t="shared" si="9"/>
        <v>P</v>
      </c>
      <c r="D88" s="791" t="str">
        <f t="shared" si="10"/>
        <v>1</v>
      </c>
      <c r="E88" s="792" t="s">
        <v>383</v>
      </c>
      <c r="F88" s="791">
        <v>5373313</v>
      </c>
      <c r="G88" s="792" t="s">
        <v>384</v>
      </c>
      <c r="H88" s="792" t="s">
        <v>385</v>
      </c>
      <c r="I88" s="797">
        <v>44805</v>
      </c>
      <c r="J88" s="798">
        <f t="shared" si="11"/>
        <v>45199</v>
      </c>
      <c r="K88" s="799">
        <f ca="1" t="shared" si="12"/>
        <v>45614.0500231481</v>
      </c>
      <c r="L88" s="800" t="str">
        <f ca="1" t="shared" si="13"/>
        <v>Not Valid</v>
      </c>
      <c r="M88" s="801">
        <f ca="1" t="shared" si="14"/>
        <v>415.050023148149</v>
      </c>
      <c r="N88" s="800" t="s">
        <v>127</v>
      </c>
      <c r="O88" s="800">
        <f t="shared" si="15"/>
        <v>87</v>
      </c>
      <c r="P88" s="802"/>
      <c r="Q88" s="804"/>
    </row>
    <row r="89" customFormat="1" ht="13.2" hidden="1" spans="1:17">
      <c r="A89" s="791">
        <v>88</v>
      </c>
      <c r="B89" s="791" t="str">
        <f t="shared" si="8"/>
        <v>E</v>
      </c>
      <c r="C89" s="791" t="str">
        <f t="shared" si="9"/>
        <v>C</v>
      </c>
      <c r="D89" s="791" t="str">
        <f t="shared" si="10"/>
        <v>0</v>
      </c>
      <c r="E89" s="792" t="s">
        <v>386</v>
      </c>
      <c r="F89" s="791">
        <v>5372734</v>
      </c>
      <c r="G89" s="792" t="s">
        <v>387</v>
      </c>
      <c r="H89" s="792" t="s">
        <v>388</v>
      </c>
      <c r="I89" s="797">
        <v>44805</v>
      </c>
      <c r="J89" s="798">
        <f t="shared" si="11"/>
        <v>45199</v>
      </c>
      <c r="K89" s="799">
        <f ca="1" t="shared" si="12"/>
        <v>45614.0500231481</v>
      </c>
      <c r="L89" s="800" t="str">
        <f ca="1" t="shared" si="13"/>
        <v>Not Valid</v>
      </c>
      <c r="M89" s="801">
        <f ca="1" t="shared" si="14"/>
        <v>415.050023148149</v>
      </c>
      <c r="N89" s="800" t="s">
        <v>127</v>
      </c>
      <c r="O89" s="800">
        <f t="shared" si="15"/>
        <v>88</v>
      </c>
      <c r="P89" s="802"/>
      <c r="Q89" s="804"/>
    </row>
    <row r="90" customFormat="1" ht="13.2" hidden="1" spans="1:17">
      <c r="A90" s="791">
        <v>89</v>
      </c>
      <c r="B90" s="791" t="str">
        <f t="shared" si="8"/>
        <v>E</v>
      </c>
      <c r="C90" s="791" t="str">
        <f t="shared" si="9"/>
        <v>C</v>
      </c>
      <c r="D90" s="791" t="str">
        <f t="shared" si="10"/>
        <v>0</v>
      </c>
      <c r="E90" s="792" t="s">
        <v>389</v>
      </c>
      <c r="F90" s="791">
        <v>5372731</v>
      </c>
      <c r="G90" s="792" t="s">
        <v>390</v>
      </c>
      <c r="H90" s="792" t="s">
        <v>391</v>
      </c>
      <c r="I90" s="797">
        <v>44805</v>
      </c>
      <c r="J90" s="798">
        <f t="shared" si="11"/>
        <v>45199</v>
      </c>
      <c r="K90" s="799">
        <f ca="1" t="shared" si="12"/>
        <v>45614.0500231481</v>
      </c>
      <c r="L90" s="800" t="str">
        <f ca="1" t="shared" si="13"/>
        <v>Not Valid</v>
      </c>
      <c r="M90" s="801">
        <f ca="1" t="shared" si="14"/>
        <v>415.050023148149</v>
      </c>
      <c r="N90" s="800" t="s">
        <v>127</v>
      </c>
      <c r="O90" s="800">
        <f t="shared" si="15"/>
        <v>89</v>
      </c>
      <c r="P90" s="802"/>
      <c r="Q90" s="804"/>
    </row>
    <row r="91" customFormat="1" ht="13.2" hidden="1" spans="1:17">
      <c r="A91" s="791">
        <v>90</v>
      </c>
      <c r="B91" s="791" t="str">
        <f t="shared" si="8"/>
        <v>E</v>
      </c>
      <c r="C91" s="791" t="str">
        <f t="shared" si="9"/>
        <v>N</v>
      </c>
      <c r="D91" s="791" t="str">
        <f t="shared" si="10"/>
        <v>2</v>
      </c>
      <c r="E91" s="792" t="s">
        <v>392</v>
      </c>
      <c r="F91" s="791">
        <v>5373260</v>
      </c>
      <c r="G91" s="792" t="s">
        <v>393</v>
      </c>
      <c r="H91" s="792" t="s">
        <v>209</v>
      </c>
      <c r="I91" s="797">
        <v>44805</v>
      </c>
      <c r="J91" s="798">
        <f t="shared" si="11"/>
        <v>45199</v>
      </c>
      <c r="K91" s="799">
        <f ca="1" t="shared" si="12"/>
        <v>45614.0500231481</v>
      </c>
      <c r="L91" s="800" t="str">
        <f ca="1" t="shared" si="13"/>
        <v>Not Valid</v>
      </c>
      <c r="M91" s="801">
        <f ca="1" t="shared" si="14"/>
        <v>415.050023148149</v>
      </c>
      <c r="N91" s="800" t="s">
        <v>127</v>
      </c>
      <c r="O91" s="800">
        <f t="shared" si="15"/>
        <v>90</v>
      </c>
      <c r="P91" s="802"/>
      <c r="Q91" s="804"/>
    </row>
    <row r="92" customFormat="1" ht="13.2" hidden="1" spans="1:17">
      <c r="A92" s="791">
        <v>91</v>
      </c>
      <c r="B92" s="791" t="str">
        <f t="shared" si="8"/>
        <v>E</v>
      </c>
      <c r="C92" s="791" t="str">
        <f t="shared" si="9"/>
        <v>N</v>
      </c>
      <c r="D92" s="791" t="str">
        <f t="shared" si="10"/>
        <v>2</v>
      </c>
      <c r="E92" s="792" t="s">
        <v>394</v>
      </c>
      <c r="F92" s="791">
        <v>5373264</v>
      </c>
      <c r="G92" s="792" t="s">
        <v>395</v>
      </c>
      <c r="H92" s="792" t="s">
        <v>396</v>
      </c>
      <c r="I92" s="797">
        <v>44805</v>
      </c>
      <c r="J92" s="798">
        <f t="shared" si="11"/>
        <v>45199</v>
      </c>
      <c r="K92" s="799">
        <f ca="1" t="shared" si="12"/>
        <v>45614.0500231481</v>
      </c>
      <c r="L92" s="800" t="str">
        <f ca="1" t="shared" si="13"/>
        <v>Not Valid</v>
      </c>
      <c r="M92" s="801">
        <f ca="1" t="shared" si="14"/>
        <v>415.050023148149</v>
      </c>
      <c r="N92" s="800" t="s">
        <v>127</v>
      </c>
      <c r="O92" s="800">
        <f t="shared" si="15"/>
        <v>91</v>
      </c>
      <c r="P92" s="802"/>
      <c r="Q92" s="804"/>
    </row>
    <row r="93" customFormat="1" ht="13.2" hidden="1" spans="1:17">
      <c r="A93" s="791">
        <v>92</v>
      </c>
      <c r="B93" s="791" t="str">
        <f t="shared" si="8"/>
        <v>J</v>
      </c>
      <c r="C93" s="791" t="str">
        <f t="shared" si="9"/>
        <v>D</v>
      </c>
      <c r="D93" s="791" t="str">
        <f t="shared" si="10"/>
        <v>0</v>
      </c>
      <c r="E93" s="792" t="s">
        <v>397</v>
      </c>
      <c r="F93" s="791">
        <v>5374590</v>
      </c>
      <c r="G93" s="792" t="s">
        <v>398</v>
      </c>
      <c r="H93" s="792" t="s">
        <v>399</v>
      </c>
      <c r="I93" s="797">
        <v>44805</v>
      </c>
      <c r="J93" s="798">
        <f t="shared" si="11"/>
        <v>45199</v>
      </c>
      <c r="K93" s="799">
        <f ca="1" t="shared" si="12"/>
        <v>45614.0500231481</v>
      </c>
      <c r="L93" s="800" t="str">
        <f ca="1" t="shared" si="13"/>
        <v>Not Valid</v>
      </c>
      <c r="M93" s="801">
        <f ca="1" t="shared" si="14"/>
        <v>415.050023148149</v>
      </c>
      <c r="N93" s="800" t="s">
        <v>127</v>
      </c>
      <c r="O93" s="800">
        <f t="shared" si="15"/>
        <v>92</v>
      </c>
      <c r="P93" s="802"/>
      <c r="Q93" s="804"/>
    </row>
    <row r="94" customFormat="1" ht="13.2" hidden="1" spans="1:17">
      <c r="A94" s="791">
        <v>93</v>
      </c>
      <c r="B94" s="791" t="str">
        <f t="shared" si="8"/>
        <v>J</v>
      </c>
      <c r="C94" s="791" t="str">
        <f t="shared" si="9"/>
        <v>M</v>
      </c>
      <c r="D94" s="791" t="str">
        <f t="shared" si="10"/>
        <v>1</v>
      </c>
      <c r="E94" s="792" t="s">
        <v>400</v>
      </c>
      <c r="F94" s="791">
        <v>5374660</v>
      </c>
      <c r="G94" s="792" t="s">
        <v>401</v>
      </c>
      <c r="H94" s="792" t="s">
        <v>402</v>
      </c>
      <c r="I94" s="797">
        <v>44805</v>
      </c>
      <c r="J94" s="798">
        <f t="shared" si="11"/>
        <v>45199</v>
      </c>
      <c r="K94" s="799">
        <f ca="1" t="shared" si="12"/>
        <v>45614.0500231481</v>
      </c>
      <c r="L94" s="800" t="str">
        <f ca="1" t="shared" si="13"/>
        <v>Not Valid</v>
      </c>
      <c r="M94" s="801">
        <f ca="1" t="shared" si="14"/>
        <v>415.050023148149</v>
      </c>
      <c r="N94" s="800" t="s">
        <v>127</v>
      </c>
      <c r="O94" s="800">
        <f t="shared" si="15"/>
        <v>93</v>
      </c>
      <c r="P94" s="802"/>
      <c r="Q94" s="804"/>
    </row>
    <row r="95" customFormat="1" ht="13.2" hidden="1" spans="1:17">
      <c r="A95" s="791">
        <v>94</v>
      </c>
      <c r="B95" s="791" t="str">
        <f t="shared" si="8"/>
        <v>J</v>
      </c>
      <c r="C95" s="791" t="str">
        <f t="shared" si="9"/>
        <v>C</v>
      </c>
      <c r="D95" s="791" t="str">
        <f t="shared" si="10"/>
        <v>5</v>
      </c>
      <c r="E95" s="792" t="s">
        <v>403</v>
      </c>
      <c r="F95" s="791">
        <v>5374584</v>
      </c>
      <c r="G95" s="792" t="s">
        <v>404</v>
      </c>
      <c r="H95" s="792" t="s">
        <v>209</v>
      </c>
      <c r="I95" s="797">
        <v>44805</v>
      </c>
      <c r="J95" s="798">
        <f t="shared" si="11"/>
        <v>45199</v>
      </c>
      <c r="K95" s="799">
        <f ca="1" t="shared" si="12"/>
        <v>45614.0500231481</v>
      </c>
      <c r="L95" s="800" t="str">
        <f ca="1" t="shared" si="13"/>
        <v>Not Valid</v>
      </c>
      <c r="M95" s="801">
        <f ca="1" t="shared" si="14"/>
        <v>415.050023148149</v>
      </c>
      <c r="N95" s="800" t="s">
        <v>127</v>
      </c>
      <c r="O95" s="800">
        <f t="shared" si="15"/>
        <v>94</v>
      </c>
      <c r="P95" s="802"/>
      <c r="Q95" s="804"/>
    </row>
    <row r="96" customFormat="1" ht="13.2" hidden="1" spans="1:17">
      <c r="A96" s="791">
        <v>95</v>
      </c>
      <c r="B96" s="791" t="str">
        <f t="shared" si="8"/>
        <v>J</v>
      </c>
      <c r="C96" s="791" t="str">
        <f t="shared" si="9"/>
        <v>P</v>
      </c>
      <c r="D96" s="791" t="str">
        <f t="shared" si="10"/>
        <v>4</v>
      </c>
      <c r="E96" s="792" t="s">
        <v>405</v>
      </c>
      <c r="F96" s="791">
        <v>5374767</v>
      </c>
      <c r="G96" s="792" t="s">
        <v>406</v>
      </c>
      <c r="H96" s="792" t="s">
        <v>407</v>
      </c>
      <c r="I96" s="797">
        <v>44805</v>
      </c>
      <c r="J96" s="798">
        <f t="shared" si="11"/>
        <v>45199</v>
      </c>
      <c r="K96" s="799">
        <f ca="1" t="shared" si="12"/>
        <v>45614.0500231481</v>
      </c>
      <c r="L96" s="800" t="str">
        <f ca="1" t="shared" si="13"/>
        <v>Not Valid</v>
      </c>
      <c r="M96" s="801">
        <f ca="1" t="shared" si="14"/>
        <v>415.050023148149</v>
      </c>
      <c r="N96" s="800" t="s">
        <v>127</v>
      </c>
      <c r="O96" s="800">
        <f t="shared" si="15"/>
        <v>95</v>
      </c>
      <c r="P96" s="802"/>
      <c r="Q96" s="804"/>
    </row>
    <row r="97" customFormat="1" ht="13.2" hidden="1" spans="1:17">
      <c r="A97" s="791">
        <v>96</v>
      </c>
      <c r="B97" s="791" t="str">
        <f t="shared" si="8"/>
        <v>S</v>
      </c>
      <c r="C97" s="791" t="str">
        <f t="shared" si="9"/>
        <v>P</v>
      </c>
      <c r="D97" s="791" t="str">
        <f t="shared" si="10"/>
        <v>1</v>
      </c>
      <c r="E97" s="792" t="s">
        <v>408</v>
      </c>
      <c r="F97" s="791">
        <v>5376574</v>
      </c>
      <c r="G97" s="792" t="s">
        <v>409</v>
      </c>
      <c r="H97" s="792" t="s">
        <v>410</v>
      </c>
      <c r="I97" s="797">
        <v>44805</v>
      </c>
      <c r="J97" s="798">
        <f t="shared" si="11"/>
        <v>45199</v>
      </c>
      <c r="K97" s="799">
        <f ca="1" t="shared" si="12"/>
        <v>45614.0500231481</v>
      </c>
      <c r="L97" s="800" t="str">
        <f ca="1" t="shared" si="13"/>
        <v>Not Valid</v>
      </c>
      <c r="M97" s="801">
        <f ca="1" t="shared" si="14"/>
        <v>415.050023148149</v>
      </c>
      <c r="N97" s="800" t="s">
        <v>127</v>
      </c>
      <c r="O97" s="800">
        <f t="shared" si="15"/>
        <v>96</v>
      </c>
      <c r="P97" s="802"/>
      <c r="Q97" s="804"/>
    </row>
    <row r="98" customFormat="1" ht="13.2" hidden="1" spans="1:17">
      <c r="A98" s="791">
        <v>97</v>
      </c>
      <c r="B98" s="791" t="str">
        <f t="shared" si="8"/>
        <v>S</v>
      </c>
      <c r="C98" s="791" t="str">
        <f t="shared" si="9"/>
        <v>C</v>
      </c>
      <c r="D98" s="791" t="str">
        <f t="shared" si="10"/>
        <v>1</v>
      </c>
      <c r="E98" s="792" t="s">
        <v>411</v>
      </c>
      <c r="F98" s="791">
        <v>5376439</v>
      </c>
      <c r="G98" s="792" t="s">
        <v>412</v>
      </c>
      <c r="H98" s="792" t="s">
        <v>413</v>
      </c>
      <c r="I98" s="797">
        <v>44805</v>
      </c>
      <c r="J98" s="798">
        <f t="shared" si="11"/>
        <v>45199</v>
      </c>
      <c r="K98" s="799">
        <f ca="1" t="shared" si="12"/>
        <v>45614.0500231481</v>
      </c>
      <c r="L98" s="800" t="str">
        <f ca="1" t="shared" si="13"/>
        <v>Not Valid</v>
      </c>
      <c r="M98" s="801">
        <f ca="1" t="shared" si="14"/>
        <v>415.050023148149</v>
      </c>
      <c r="N98" s="800" t="s">
        <v>127</v>
      </c>
      <c r="O98" s="800">
        <f t="shared" si="15"/>
        <v>97</v>
      </c>
      <c r="P98" s="802"/>
      <c r="Q98" s="804"/>
    </row>
    <row r="99" customFormat="1" ht="13.2" hidden="1" spans="1:17">
      <c r="A99" s="791">
        <v>98</v>
      </c>
      <c r="B99" s="791" t="str">
        <f t="shared" si="8"/>
        <v>J</v>
      </c>
      <c r="C99" s="791" t="str">
        <f t="shared" si="9"/>
        <v>P</v>
      </c>
      <c r="D99" s="791" t="str">
        <f t="shared" si="10"/>
        <v>1</v>
      </c>
      <c r="E99" s="792" t="s">
        <v>414</v>
      </c>
      <c r="F99" s="791">
        <v>5374732</v>
      </c>
      <c r="G99" s="792" t="s">
        <v>415</v>
      </c>
      <c r="H99" s="792" t="s">
        <v>416</v>
      </c>
      <c r="I99" s="797">
        <v>44805</v>
      </c>
      <c r="J99" s="798">
        <f t="shared" si="11"/>
        <v>45199</v>
      </c>
      <c r="K99" s="799">
        <f ca="1" t="shared" si="12"/>
        <v>45614.0500231481</v>
      </c>
      <c r="L99" s="800" t="str">
        <f ca="1" t="shared" si="13"/>
        <v>Not Valid</v>
      </c>
      <c r="M99" s="801">
        <f ca="1" t="shared" si="14"/>
        <v>415.050023148149</v>
      </c>
      <c r="N99" s="800" t="s">
        <v>127</v>
      </c>
      <c r="O99" s="800">
        <f t="shared" si="15"/>
        <v>98</v>
      </c>
      <c r="P99" s="802"/>
      <c r="Q99" s="804"/>
    </row>
    <row r="100" customFormat="1" ht="13.2" hidden="1" spans="1:17">
      <c r="A100" s="791">
        <v>99</v>
      </c>
      <c r="B100" s="791" t="str">
        <f t="shared" si="8"/>
        <v>J</v>
      </c>
      <c r="C100" s="791" t="str">
        <f t="shared" si="9"/>
        <v>N</v>
      </c>
      <c r="D100" s="791" t="str">
        <f t="shared" si="10"/>
        <v>2</v>
      </c>
      <c r="E100" s="792" t="s">
        <v>417</v>
      </c>
      <c r="F100" s="791">
        <v>5374692</v>
      </c>
      <c r="G100" s="792" t="s">
        <v>418</v>
      </c>
      <c r="H100" s="792" t="s">
        <v>419</v>
      </c>
      <c r="I100" s="797">
        <v>44805</v>
      </c>
      <c r="J100" s="798">
        <f t="shared" si="11"/>
        <v>45199</v>
      </c>
      <c r="K100" s="799">
        <f ca="1" t="shared" si="12"/>
        <v>45614.0500231481</v>
      </c>
      <c r="L100" s="800" t="str">
        <f ca="1" t="shared" si="13"/>
        <v>Not Valid</v>
      </c>
      <c r="M100" s="801">
        <f ca="1" t="shared" si="14"/>
        <v>415.050023148149</v>
      </c>
      <c r="N100" s="800" t="s">
        <v>127</v>
      </c>
      <c r="O100" s="800">
        <f t="shared" si="15"/>
        <v>99</v>
      </c>
      <c r="P100" s="802"/>
      <c r="Q100" s="804"/>
    </row>
    <row r="101" customFormat="1" ht="13.2" hidden="1" spans="1:17">
      <c r="A101" s="791">
        <v>100</v>
      </c>
      <c r="B101" s="791" t="str">
        <f t="shared" si="8"/>
        <v>A</v>
      </c>
      <c r="C101" s="791" t="str">
        <f t="shared" si="9"/>
        <v>J</v>
      </c>
      <c r="D101" s="791" t="str">
        <f t="shared" si="10"/>
        <v>0</v>
      </c>
      <c r="E101" s="792" t="s">
        <v>420</v>
      </c>
      <c r="F101" s="791">
        <v>5372308</v>
      </c>
      <c r="G101" s="792" t="s">
        <v>421</v>
      </c>
      <c r="H101" s="792"/>
      <c r="I101" s="797">
        <v>44805</v>
      </c>
      <c r="J101" s="798">
        <f t="shared" si="11"/>
        <v>45199</v>
      </c>
      <c r="K101" s="799">
        <f ca="1" t="shared" si="12"/>
        <v>45614.0500231481</v>
      </c>
      <c r="L101" s="800" t="str">
        <f ca="1" t="shared" si="13"/>
        <v>Not Valid</v>
      </c>
      <c r="M101" s="801">
        <f ca="1" t="shared" si="14"/>
        <v>415.050023148149</v>
      </c>
      <c r="N101" s="800" t="s">
        <v>127</v>
      </c>
      <c r="O101" s="800">
        <f t="shared" si="15"/>
        <v>100</v>
      </c>
      <c r="P101" s="802"/>
      <c r="Q101" s="804"/>
    </row>
    <row r="102" customFormat="1" ht="13.2" hidden="1" spans="1:17">
      <c r="A102" s="791">
        <v>101</v>
      </c>
      <c r="B102" s="791" t="str">
        <f t="shared" si="8"/>
        <v>E</v>
      </c>
      <c r="C102" s="791" t="str">
        <f t="shared" si="9"/>
        <v>A</v>
      </c>
      <c r="D102" s="791" t="str">
        <f t="shared" si="10"/>
        <v>4</v>
      </c>
      <c r="E102" s="792" t="s">
        <v>422</v>
      </c>
      <c r="F102" s="791">
        <v>5372597</v>
      </c>
      <c r="G102" s="792" t="s">
        <v>423</v>
      </c>
      <c r="H102" s="792" t="s">
        <v>424</v>
      </c>
      <c r="I102" s="797">
        <v>44805</v>
      </c>
      <c r="J102" s="798">
        <f t="shared" si="11"/>
        <v>45199</v>
      </c>
      <c r="K102" s="799">
        <f ca="1" t="shared" si="12"/>
        <v>45614.0500231481</v>
      </c>
      <c r="L102" s="800" t="str">
        <f ca="1" t="shared" si="13"/>
        <v>Not Valid</v>
      </c>
      <c r="M102" s="801">
        <f ca="1" t="shared" si="14"/>
        <v>415.050023148149</v>
      </c>
      <c r="N102" s="800" t="s">
        <v>127</v>
      </c>
      <c r="O102" s="800">
        <f t="shared" si="15"/>
        <v>101</v>
      </c>
      <c r="P102" s="802"/>
      <c r="Q102" s="804"/>
    </row>
    <row r="103" customFormat="1" ht="13.2" hidden="1" spans="1:17">
      <c r="A103" s="791">
        <v>102</v>
      </c>
      <c r="B103" s="791" t="str">
        <f t="shared" si="8"/>
        <v>E</v>
      </c>
      <c r="C103" s="791" t="str">
        <f t="shared" si="9"/>
        <v>P</v>
      </c>
      <c r="D103" s="791" t="str">
        <f t="shared" si="10"/>
        <v>4</v>
      </c>
      <c r="E103" s="792" t="s">
        <v>425</v>
      </c>
      <c r="F103" s="791">
        <v>5373360</v>
      </c>
      <c r="G103" s="792" t="s">
        <v>426</v>
      </c>
      <c r="H103" s="792" t="s">
        <v>427</v>
      </c>
      <c r="I103" s="797">
        <v>44805</v>
      </c>
      <c r="J103" s="798">
        <f t="shared" si="11"/>
        <v>45199</v>
      </c>
      <c r="K103" s="799">
        <f ca="1" t="shared" si="12"/>
        <v>45614.0500231481</v>
      </c>
      <c r="L103" s="800" t="str">
        <f ca="1" t="shared" si="13"/>
        <v>Not Valid</v>
      </c>
      <c r="M103" s="801">
        <f ca="1" t="shared" si="14"/>
        <v>415.050023148149</v>
      </c>
      <c r="N103" s="800" t="s">
        <v>127</v>
      </c>
      <c r="O103" s="800">
        <f t="shared" si="15"/>
        <v>102</v>
      </c>
      <c r="P103" s="802"/>
      <c r="Q103" s="804"/>
    </row>
    <row r="104" customFormat="1" ht="13.2" hidden="1" spans="1:17">
      <c r="A104" s="791">
        <v>103</v>
      </c>
      <c r="B104" s="791" t="str">
        <f t="shared" si="8"/>
        <v>J</v>
      </c>
      <c r="C104" s="791" t="str">
        <f t="shared" si="9"/>
        <v>M</v>
      </c>
      <c r="D104" s="791" t="str">
        <f t="shared" si="10"/>
        <v>2</v>
      </c>
      <c r="E104" s="792" t="s">
        <v>428</v>
      </c>
      <c r="F104" s="791">
        <v>5374663</v>
      </c>
      <c r="G104" s="792" t="s">
        <v>429</v>
      </c>
      <c r="H104" s="792" t="s">
        <v>430</v>
      </c>
      <c r="I104" s="797">
        <v>44805</v>
      </c>
      <c r="J104" s="798">
        <f t="shared" si="11"/>
        <v>45199</v>
      </c>
      <c r="K104" s="799">
        <f ca="1" t="shared" si="12"/>
        <v>45614.0500231481</v>
      </c>
      <c r="L104" s="800" t="str">
        <f ca="1" t="shared" si="13"/>
        <v>Not Valid</v>
      </c>
      <c r="M104" s="801">
        <f ca="1" t="shared" si="14"/>
        <v>415.050023148149</v>
      </c>
      <c r="N104" s="800" t="s">
        <v>127</v>
      </c>
      <c r="O104" s="800">
        <f t="shared" si="15"/>
        <v>103</v>
      </c>
      <c r="P104" s="802"/>
      <c r="Q104" s="804"/>
    </row>
    <row r="105" customFormat="1" ht="13.2" hidden="1" spans="1:17">
      <c r="A105" s="791">
        <v>104</v>
      </c>
      <c r="B105" s="791" t="str">
        <f t="shared" si="8"/>
        <v>E</v>
      </c>
      <c r="C105" s="791" t="str">
        <f t="shared" si="9"/>
        <v>N</v>
      </c>
      <c r="D105" s="791" t="str">
        <f t="shared" si="10"/>
        <v>3</v>
      </c>
      <c r="E105" s="792" t="s">
        <v>431</v>
      </c>
      <c r="F105" s="791">
        <v>5373270</v>
      </c>
      <c r="G105" s="792" t="s">
        <v>432</v>
      </c>
      <c r="H105" s="792" t="s">
        <v>433</v>
      </c>
      <c r="I105" s="797">
        <v>44805</v>
      </c>
      <c r="J105" s="798">
        <f t="shared" si="11"/>
        <v>45199</v>
      </c>
      <c r="K105" s="799">
        <f ca="1" t="shared" si="12"/>
        <v>45614.0500231481</v>
      </c>
      <c r="L105" s="800" t="str">
        <f ca="1" t="shared" si="13"/>
        <v>Not Valid</v>
      </c>
      <c r="M105" s="801">
        <f ca="1" t="shared" si="14"/>
        <v>415.050023148149</v>
      </c>
      <c r="N105" s="800" t="s">
        <v>127</v>
      </c>
      <c r="O105" s="800">
        <f t="shared" si="15"/>
        <v>104</v>
      </c>
      <c r="P105" s="802"/>
      <c r="Q105" s="804"/>
    </row>
    <row r="106" customFormat="1" ht="13.2" hidden="1" spans="1:17">
      <c r="A106" s="791">
        <v>105</v>
      </c>
      <c r="B106" s="791" t="str">
        <f t="shared" si="8"/>
        <v>J</v>
      </c>
      <c r="C106" s="791" t="str">
        <f t="shared" si="9"/>
        <v>P</v>
      </c>
      <c r="D106" s="791" t="str">
        <f t="shared" si="10"/>
        <v>4</v>
      </c>
      <c r="E106" s="792" t="s">
        <v>434</v>
      </c>
      <c r="F106" s="791">
        <v>5374772</v>
      </c>
      <c r="G106" s="792" t="s">
        <v>435</v>
      </c>
      <c r="H106" s="792" t="s">
        <v>436</v>
      </c>
      <c r="I106" s="797">
        <v>44805</v>
      </c>
      <c r="J106" s="798">
        <f t="shared" si="11"/>
        <v>45199</v>
      </c>
      <c r="K106" s="799">
        <f ca="1" t="shared" si="12"/>
        <v>45614.0500231481</v>
      </c>
      <c r="L106" s="800" t="str">
        <f ca="1" t="shared" si="13"/>
        <v>Not Valid</v>
      </c>
      <c r="M106" s="801">
        <f ca="1" t="shared" si="14"/>
        <v>415.050023148149</v>
      </c>
      <c r="N106" s="800" t="s">
        <v>127</v>
      </c>
      <c r="O106" s="800">
        <f t="shared" si="15"/>
        <v>105</v>
      </c>
      <c r="P106" s="802"/>
      <c r="Q106" s="804"/>
    </row>
    <row r="107" customFormat="1" ht="13.2" hidden="1" spans="1:17">
      <c r="A107" s="791">
        <v>106</v>
      </c>
      <c r="B107" s="791" t="str">
        <f t="shared" si="8"/>
        <v>A</v>
      </c>
      <c r="C107" s="791" t="str">
        <f t="shared" si="9"/>
        <v>L</v>
      </c>
      <c r="D107" s="791" t="str">
        <f t="shared" si="10"/>
        <v>1</v>
      </c>
      <c r="E107" s="792" t="s">
        <v>437</v>
      </c>
      <c r="F107" s="791">
        <v>5372315</v>
      </c>
      <c r="G107" s="792" t="s">
        <v>438</v>
      </c>
      <c r="H107" s="792" t="s">
        <v>439</v>
      </c>
      <c r="I107" s="797">
        <v>44805</v>
      </c>
      <c r="J107" s="798">
        <f t="shared" si="11"/>
        <v>45199</v>
      </c>
      <c r="K107" s="799">
        <f ca="1" t="shared" si="12"/>
        <v>45614.0500231481</v>
      </c>
      <c r="L107" s="800" t="str">
        <f ca="1" t="shared" si="13"/>
        <v>Not Valid</v>
      </c>
      <c r="M107" s="801">
        <f ca="1" t="shared" si="14"/>
        <v>415.050023148149</v>
      </c>
      <c r="N107" s="800" t="s">
        <v>127</v>
      </c>
      <c r="O107" s="800">
        <f t="shared" si="15"/>
        <v>106</v>
      </c>
      <c r="P107" s="802"/>
      <c r="Q107" s="804"/>
    </row>
    <row r="108" customFormat="1" ht="13.2" hidden="1" spans="1:17">
      <c r="A108" s="791">
        <v>107</v>
      </c>
      <c r="B108" s="791" t="str">
        <f t="shared" si="8"/>
        <v>E</v>
      </c>
      <c r="C108" s="791" t="str">
        <f t="shared" si="9"/>
        <v>C</v>
      </c>
      <c r="D108" s="791" t="str">
        <f t="shared" si="10"/>
        <v>B</v>
      </c>
      <c r="E108" s="792" t="s">
        <v>440</v>
      </c>
      <c r="F108" s="791">
        <v>5372825</v>
      </c>
      <c r="G108" s="792" t="s">
        <v>441</v>
      </c>
      <c r="H108" s="792" t="s">
        <v>442</v>
      </c>
      <c r="I108" s="797">
        <v>44805</v>
      </c>
      <c r="J108" s="798">
        <f t="shared" si="11"/>
        <v>45199</v>
      </c>
      <c r="K108" s="799">
        <f ca="1" t="shared" si="12"/>
        <v>45614.0500231481</v>
      </c>
      <c r="L108" s="800" t="str">
        <f ca="1" t="shared" si="13"/>
        <v>Not Valid</v>
      </c>
      <c r="M108" s="801">
        <f ca="1" t="shared" si="14"/>
        <v>415.050023148149</v>
      </c>
      <c r="N108" s="800" t="s">
        <v>127</v>
      </c>
      <c r="O108" s="800">
        <f t="shared" si="15"/>
        <v>107</v>
      </c>
      <c r="P108" s="802"/>
      <c r="Q108" s="804"/>
    </row>
    <row r="109" customFormat="1" ht="13.2" hidden="1" spans="1:17">
      <c r="A109" s="791">
        <v>108</v>
      </c>
      <c r="B109" s="791" t="str">
        <f t="shared" si="8"/>
        <v>E</v>
      </c>
      <c r="C109" s="791" t="str">
        <f t="shared" si="9"/>
        <v>P</v>
      </c>
      <c r="D109" s="791" t="str">
        <f t="shared" si="10"/>
        <v>4</v>
      </c>
      <c r="E109" s="792" t="s">
        <v>443</v>
      </c>
      <c r="F109" s="791">
        <v>5373379</v>
      </c>
      <c r="G109" s="792" t="s">
        <v>444</v>
      </c>
      <c r="H109" s="792" t="s">
        <v>445</v>
      </c>
      <c r="I109" s="797">
        <v>44805</v>
      </c>
      <c r="J109" s="798">
        <f t="shared" si="11"/>
        <v>45199</v>
      </c>
      <c r="K109" s="799">
        <f ca="1" t="shared" si="12"/>
        <v>45614.0500231481</v>
      </c>
      <c r="L109" s="800" t="str">
        <f ca="1" t="shared" si="13"/>
        <v>Not Valid</v>
      </c>
      <c r="M109" s="801">
        <f ca="1" t="shared" si="14"/>
        <v>415.050023148149</v>
      </c>
      <c r="N109" s="800" t="s">
        <v>127</v>
      </c>
      <c r="O109" s="800">
        <f t="shared" si="15"/>
        <v>108</v>
      </c>
      <c r="P109" s="802"/>
      <c r="Q109" s="804"/>
    </row>
    <row r="110" customFormat="1" ht="13.2" hidden="1" spans="1:17">
      <c r="A110" s="791">
        <v>109</v>
      </c>
      <c r="B110" s="791" t="str">
        <f t="shared" si="8"/>
        <v>E</v>
      </c>
      <c r="C110" s="791" t="str">
        <f t="shared" si="9"/>
        <v>C</v>
      </c>
      <c r="D110" s="791" t="str">
        <f t="shared" si="10"/>
        <v>0</v>
      </c>
      <c r="E110" s="792" t="s">
        <v>446</v>
      </c>
      <c r="F110" s="791">
        <v>5372743</v>
      </c>
      <c r="G110" s="792" t="s">
        <v>447</v>
      </c>
      <c r="H110" s="792" t="s">
        <v>448</v>
      </c>
      <c r="I110" s="797">
        <v>44805</v>
      </c>
      <c r="J110" s="798">
        <f t="shared" si="11"/>
        <v>45199</v>
      </c>
      <c r="K110" s="799">
        <f ca="1" t="shared" si="12"/>
        <v>45614.0500231481</v>
      </c>
      <c r="L110" s="800" t="str">
        <f ca="1" t="shared" si="13"/>
        <v>Not Valid</v>
      </c>
      <c r="M110" s="801">
        <f ca="1" t="shared" si="14"/>
        <v>415.050023148149</v>
      </c>
      <c r="N110" s="800" t="s">
        <v>127</v>
      </c>
      <c r="O110" s="800">
        <f t="shared" si="15"/>
        <v>109</v>
      </c>
      <c r="P110" s="802"/>
      <c r="Q110" s="804"/>
    </row>
    <row r="111" customFormat="1" ht="13.2" hidden="1" spans="1:17">
      <c r="A111" s="791">
        <v>110</v>
      </c>
      <c r="B111" s="791" t="str">
        <f t="shared" si="8"/>
        <v>E</v>
      </c>
      <c r="C111" s="791" t="str">
        <f t="shared" si="9"/>
        <v>P</v>
      </c>
      <c r="D111" s="791" t="str">
        <f t="shared" si="10"/>
        <v>4</v>
      </c>
      <c r="E111" s="792" t="s">
        <v>449</v>
      </c>
      <c r="F111" s="791">
        <v>5373371</v>
      </c>
      <c r="G111" s="792" t="s">
        <v>450</v>
      </c>
      <c r="H111" s="792" t="s">
        <v>451</v>
      </c>
      <c r="I111" s="797">
        <v>44805</v>
      </c>
      <c r="J111" s="798">
        <f t="shared" si="11"/>
        <v>45199</v>
      </c>
      <c r="K111" s="799">
        <f ca="1" t="shared" si="12"/>
        <v>45614.0500231481</v>
      </c>
      <c r="L111" s="800" t="str">
        <f ca="1" t="shared" si="13"/>
        <v>Not Valid</v>
      </c>
      <c r="M111" s="801">
        <f ca="1" t="shared" si="14"/>
        <v>415.050023148149</v>
      </c>
      <c r="N111" s="800" t="s">
        <v>127</v>
      </c>
      <c r="O111" s="800">
        <f t="shared" si="15"/>
        <v>110</v>
      </c>
      <c r="P111" s="802"/>
      <c r="Q111" s="804"/>
    </row>
    <row r="112" customFormat="1" ht="13.2" hidden="1" spans="1:17">
      <c r="A112" s="791">
        <v>111</v>
      </c>
      <c r="B112" s="791" t="str">
        <f t="shared" si="8"/>
        <v>E</v>
      </c>
      <c r="C112" s="791" t="str">
        <f t="shared" si="9"/>
        <v>C</v>
      </c>
      <c r="D112" s="791" t="str">
        <f t="shared" si="10"/>
        <v>0</v>
      </c>
      <c r="E112" s="792" t="s">
        <v>452</v>
      </c>
      <c r="F112" s="791">
        <v>5372733</v>
      </c>
      <c r="G112" s="792" t="s">
        <v>453</v>
      </c>
      <c r="H112" s="792" t="s">
        <v>454</v>
      </c>
      <c r="I112" s="797">
        <v>44805</v>
      </c>
      <c r="J112" s="798">
        <f t="shared" si="11"/>
        <v>45199</v>
      </c>
      <c r="K112" s="799">
        <f ca="1" t="shared" si="12"/>
        <v>45614.0500231481</v>
      </c>
      <c r="L112" s="800" t="str">
        <f ca="1" t="shared" si="13"/>
        <v>Not Valid</v>
      </c>
      <c r="M112" s="801">
        <f ca="1" t="shared" si="14"/>
        <v>415.050023148149</v>
      </c>
      <c r="N112" s="800" t="s">
        <v>127</v>
      </c>
      <c r="O112" s="800">
        <f t="shared" si="15"/>
        <v>111</v>
      </c>
      <c r="P112" s="802"/>
      <c r="Q112" s="804"/>
    </row>
    <row r="113" customFormat="1" ht="13.2" hidden="1" spans="1:17">
      <c r="A113" s="791">
        <v>112</v>
      </c>
      <c r="B113" s="791" t="str">
        <f t="shared" si="8"/>
        <v>J</v>
      </c>
      <c r="C113" s="791" t="str">
        <f t="shared" si="9"/>
        <v>C</v>
      </c>
      <c r="D113" s="791" t="str">
        <f t="shared" si="10"/>
        <v>3</v>
      </c>
      <c r="E113" s="792" t="s">
        <v>455</v>
      </c>
      <c r="F113" s="791">
        <v>5374577</v>
      </c>
      <c r="G113" s="792" t="s">
        <v>456</v>
      </c>
      <c r="H113" s="792" t="s">
        <v>457</v>
      </c>
      <c r="I113" s="797">
        <v>44805</v>
      </c>
      <c r="J113" s="798">
        <f t="shared" si="11"/>
        <v>45199</v>
      </c>
      <c r="K113" s="799">
        <f ca="1" t="shared" si="12"/>
        <v>45614.0500231481</v>
      </c>
      <c r="L113" s="800" t="str">
        <f ca="1" t="shared" si="13"/>
        <v>Not Valid</v>
      </c>
      <c r="M113" s="801">
        <f ca="1" t="shared" si="14"/>
        <v>415.050023148149</v>
      </c>
      <c r="N113" s="800" t="s">
        <v>127</v>
      </c>
      <c r="O113" s="800">
        <f t="shared" si="15"/>
        <v>112</v>
      </c>
      <c r="P113" s="802"/>
      <c r="Q113" s="804"/>
    </row>
    <row r="114" customFormat="1" ht="13.2" hidden="1" spans="1:17">
      <c r="A114" s="791">
        <v>113</v>
      </c>
      <c r="B114" s="791" t="str">
        <f t="shared" si="8"/>
        <v>S</v>
      </c>
      <c r="C114" s="791" t="str">
        <f t="shared" si="9"/>
        <v>C</v>
      </c>
      <c r="D114" s="791" t="str">
        <f t="shared" si="10"/>
        <v>1</v>
      </c>
      <c r="E114" s="792" t="s">
        <v>458</v>
      </c>
      <c r="F114" s="791">
        <v>5376442</v>
      </c>
      <c r="G114" s="792" t="s">
        <v>459</v>
      </c>
      <c r="H114" s="792" t="s">
        <v>460</v>
      </c>
      <c r="I114" s="797">
        <v>44805</v>
      </c>
      <c r="J114" s="798">
        <f t="shared" si="11"/>
        <v>45199</v>
      </c>
      <c r="K114" s="799">
        <f ca="1" t="shared" si="12"/>
        <v>45614.0500231481</v>
      </c>
      <c r="L114" s="800" t="str">
        <f ca="1" t="shared" si="13"/>
        <v>Not Valid</v>
      </c>
      <c r="M114" s="801">
        <f ca="1" t="shared" si="14"/>
        <v>415.050023148149</v>
      </c>
      <c r="N114" s="800" t="s">
        <v>127</v>
      </c>
      <c r="O114" s="800">
        <f t="shared" si="15"/>
        <v>113</v>
      </c>
      <c r="P114" s="802"/>
      <c r="Q114" s="804"/>
    </row>
    <row r="115" customFormat="1" ht="13.2" hidden="1" spans="1:17">
      <c r="A115" s="791">
        <v>114</v>
      </c>
      <c r="B115" s="791" t="str">
        <f t="shared" si="8"/>
        <v>S</v>
      </c>
      <c r="C115" s="791" t="str">
        <f t="shared" si="9"/>
        <v>C</v>
      </c>
      <c r="D115" s="791" t="str">
        <f t="shared" si="10"/>
        <v>1</v>
      </c>
      <c r="E115" s="792" t="s">
        <v>461</v>
      </c>
      <c r="F115" s="791">
        <v>5376444</v>
      </c>
      <c r="G115" s="792" t="s">
        <v>462</v>
      </c>
      <c r="H115" s="792" t="s">
        <v>463</v>
      </c>
      <c r="I115" s="797">
        <v>44805</v>
      </c>
      <c r="J115" s="798">
        <f t="shared" si="11"/>
        <v>45199</v>
      </c>
      <c r="K115" s="799">
        <f ca="1" t="shared" si="12"/>
        <v>45614.0500231481</v>
      </c>
      <c r="L115" s="800" t="str">
        <f ca="1" t="shared" si="13"/>
        <v>Not Valid</v>
      </c>
      <c r="M115" s="801">
        <f ca="1" t="shared" si="14"/>
        <v>415.050023148149</v>
      </c>
      <c r="N115" s="800" t="s">
        <v>127</v>
      </c>
      <c r="O115" s="800">
        <f t="shared" si="15"/>
        <v>114</v>
      </c>
      <c r="P115" s="802"/>
      <c r="Q115" s="804"/>
    </row>
    <row r="116" customFormat="1" ht="13.2" hidden="1" spans="1:17">
      <c r="A116" s="791">
        <v>115</v>
      </c>
      <c r="B116" s="791" t="str">
        <f t="shared" si="8"/>
        <v>E</v>
      </c>
      <c r="C116" s="791" t="str">
        <f t="shared" si="9"/>
        <v>N</v>
      </c>
      <c r="D116" s="791" t="str">
        <f t="shared" si="10"/>
        <v>3</v>
      </c>
      <c r="E116" s="792" t="s">
        <v>464</v>
      </c>
      <c r="F116" s="791">
        <v>5373275</v>
      </c>
      <c r="G116" s="792" t="s">
        <v>465</v>
      </c>
      <c r="H116" s="792" t="s">
        <v>466</v>
      </c>
      <c r="I116" s="797">
        <v>44805</v>
      </c>
      <c r="J116" s="798">
        <f t="shared" si="11"/>
        <v>45199</v>
      </c>
      <c r="K116" s="799">
        <f ca="1" t="shared" si="12"/>
        <v>45614.0500231481</v>
      </c>
      <c r="L116" s="800" t="str">
        <f ca="1" t="shared" si="13"/>
        <v>Not Valid</v>
      </c>
      <c r="M116" s="801">
        <f ca="1" t="shared" si="14"/>
        <v>415.050023148149</v>
      </c>
      <c r="N116" s="800" t="s">
        <v>127</v>
      </c>
      <c r="O116" s="800">
        <f t="shared" si="15"/>
        <v>115</v>
      </c>
      <c r="P116" s="802"/>
      <c r="Q116" s="804"/>
    </row>
    <row r="117" customFormat="1" ht="13.2" hidden="1" spans="1:17">
      <c r="A117" s="791">
        <v>116</v>
      </c>
      <c r="B117" s="791" t="str">
        <f t="shared" si="8"/>
        <v>K</v>
      </c>
      <c r="C117" s="791" t="str">
        <f t="shared" si="9"/>
        <v>F</v>
      </c>
      <c r="D117" s="791" t="str">
        <f t="shared" si="10"/>
        <v>0</v>
      </c>
      <c r="E117" s="792" t="s">
        <v>467</v>
      </c>
      <c r="F117" s="791">
        <v>5375021</v>
      </c>
      <c r="G117" s="792" t="s">
        <v>468</v>
      </c>
      <c r="H117" s="792" t="s">
        <v>469</v>
      </c>
      <c r="I117" s="797">
        <v>44805</v>
      </c>
      <c r="J117" s="798">
        <f t="shared" si="11"/>
        <v>45199</v>
      </c>
      <c r="K117" s="799">
        <f ca="1" t="shared" si="12"/>
        <v>45614.0500231481</v>
      </c>
      <c r="L117" s="800" t="str">
        <f ca="1" t="shared" si="13"/>
        <v>Not Valid</v>
      </c>
      <c r="M117" s="801">
        <f ca="1" t="shared" si="14"/>
        <v>415.050023148149</v>
      </c>
      <c r="N117" s="800" t="s">
        <v>127</v>
      </c>
      <c r="O117" s="800">
        <f t="shared" si="15"/>
        <v>116</v>
      </c>
      <c r="P117" s="802"/>
      <c r="Q117" s="804"/>
    </row>
    <row r="118" customFormat="1" ht="13.2" hidden="1" spans="1:17">
      <c r="A118" s="791">
        <v>117</v>
      </c>
      <c r="B118" s="791" t="str">
        <f t="shared" si="8"/>
        <v>K</v>
      </c>
      <c r="C118" s="791" t="str">
        <f t="shared" si="9"/>
        <v>F</v>
      </c>
      <c r="D118" s="791" t="str">
        <f t="shared" si="10"/>
        <v>0</v>
      </c>
      <c r="E118" s="792" t="s">
        <v>470</v>
      </c>
      <c r="F118" s="791">
        <v>5375020</v>
      </c>
      <c r="G118" s="792" t="s">
        <v>471</v>
      </c>
      <c r="H118" s="792" t="s">
        <v>472</v>
      </c>
      <c r="I118" s="797">
        <v>44805</v>
      </c>
      <c r="J118" s="798">
        <f t="shared" si="11"/>
        <v>45199</v>
      </c>
      <c r="K118" s="799">
        <f ca="1" t="shared" si="12"/>
        <v>45614.0500231481</v>
      </c>
      <c r="L118" s="800" t="str">
        <f ca="1" t="shared" si="13"/>
        <v>Not Valid</v>
      </c>
      <c r="M118" s="801">
        <f ca="1" t="shared" si="14"/>
        <v>415.050023148149</v>
      </c>
      <c r="N118" s="800" t="s">
        <v>127</v>
      </c>
      <c r="O118" s="800">
        <f t="shared" si="15"/>
        <v>117</v>
      </c>
      <c r="P118" s="802"/>
      <c r="Q118" s="804"/>
    </row>
    <row r="119" customFormat="1" ht="13.2" hidden="1" spans="1:17">
      <c r="A119" s="791">
        <v>118</v>
      </c>
      <c r="B119" s="791" t="str">
        <f t="shared" si="8"/>
        <v>S</v>
      </c>
      <c r="C119" s="791" t="str">
        <f t="shared" si="9"/>
        <v>K</v>
      </c>
      <c r="D119" s="791" t="str">
        <f t="shared" si="10"/>
        <v>0</v>
      </c>
      <c r="E119" s="792" t="s">
        <v>473</v>
      </c>
      <c r="F119" s="791">
        <v>5376495</v>
      </c>
      <c r="G119" s="792" t="s">
        <v>474</v>
      </c>
      <c r="H119" s="792" t="s">
        <v>475</v>
      </c>
      <c r="I119" s="797">
        <v>44805</v>
      </c>
      <c r="J119" s="798">
        <f t="shared" si="11"/>
        <v>45199</v>
      </c>
      <c r="K119" s="799">
        <f ca="1" t="shared" si="12"/>
        <v>45614.0500231481</v>
      </c>
      <c r="L119" s="800" t="str">
        <f ca="1" t="shared" si="13"/>
        <v>Not Valid</v>
      </c>
      <c r="M119" s="801">
        <f ca="1" t="shared" si="14"/>
        <v>415.050023148149</v>
      </c>
      <c r="N119" s="800" t="s">
        <v>127</v>
      </c>
      <c r="O119" s="800">
        <f t="shared" si="15"/>
        <v>118</v>
      </c>
      <c r="P119" s="802"/>
      <c r="Q119" s="804"/>
    </row>
    <row r="120" customFormat="1" ht="13.2" hidden="1" spans="1:17">
      <c r="A120" s="791">
        <v>119</v>
      </c>
      <c r="B120" s="791" t="str">
        <f t="shared" si="8"/>
        <v>E</v>
      </c>
      <c r="C120" s="791" t="str">
        <f t="shared" si="9"/>
        <v>I</v>
      </c>
      <c r="D120" s="791" t="str">
        <f t="shared" si="10"/>
        <v>1</v>
      </c>
      <c r="E120" s="792" t="s">
        <v>476</v>
      </c>
      <c r="F120" s="791">
        <v>5373097</v>
      </c>
      <c r="G120" s="792" t="s">
        <v>477</v>
      </c>
      <c r="H120" s="792" t="s">
        <v>478</v>
      </c>
      <c r="I120" s="797">
        <v>44805</v>
      </c>
      <c r="J120" s="798">
        <f t="shared" si="11"/>
        <v>45199</v>
      </c>
      <c r="K120" s="799">
        <f ca="1" t="shared" si="12"/>
        <v>45614.0500231481</v>
      </c>
      <c r="L120" s="800" t="str">
        <f ca="1" t="shared" si="13"/>
        <v>Not Valid</v>
      </c>
      <c r="M120" s="801">
        <f ca="1" t="shared" si="14"/>
        <v>415.050023148149</v>
      </c>
      <c r="N120" s="800" t="s">
        <v>127</v>
      </c>
      <c r="O120" s="800">
        <f t="shared" si="15"/>
        <v>119</v>
      </c>
      <c r="P120" s="802"/>
      <c r="Q120" s="804"/>
    </row>
    <row r="121" customFormat="1" ht="13.2" hidden="1" spans="1:17">
      <c r="A121" s="791">
        <v>120</v>
      </c>
      <c r="B121" s="791" t="str">
        <f t="shared" si="8"/>
        <v>S</v>
      </c>
      <c r="C121" s="791" t="str">
        <f t="shared" si="9"/>
        <v>N</v>
      </c>
      <c r="D121" s="791" t="str">
        <f t="shared" si="10"/>
        <v>2</v>
      </c>
      <c r="E121" s="792" t="s">
        <v>479</v>
      </c>
      <c r="F121" s="791">
        <v>5376544</v>
      </c>
      <c r="G121" s="792" t="s">
        <v>480</v>
      </c>
      <c r="H121" s="792" t="s">
        <v>481</v>
      </c>
      <c r="I121" s="797">
        <v>44805</v>
      </c>
      <c r="J121" s="798">
        <f t="shared" si="11"/>
        <v>45199</v>
      </c>
      <c r="K121" s="799">
        <f ca="1" t="shared" si="12"/>
        <v>45614.0500231481</v>
      </c>
      <c r="L121" s="800" t="str">
        <f ca="1" t="shared" si="13"/>
        <v>Not Valid</v>
      </c>
      <c r="M121" s="801">
        <f ca="1" t="shared" si="14"/>
        <v>415.050023148149</v>
      </c>
      <c r="N121" s="800" t="s">
        <v>127</v>
      </c>
      <c r="O121" s="800">
        <f t="shared" si="15"/>
        <v>120</v>
      </c>
      <c r="P121" s="802"/>
      <c r="Q121" s="804"/>
    </row>
    <row r="122" customFormat="1" ht="13.2" hidden="1" spans="1:17">
      <c r="A122" s="791">
        <v>121</v>
      </c>
      <c r="B122" s="791" t="str">
        <f t="shared" si="8"/>
        <v>S</v>
      </c>
      <c r="C122" s="791" t="str">
        <f t="shared" si="9"/>
        <v>P</v>
      </c>
      <c r="D122" s="791" t="str">
        <f t="shared" si="10"/>
        <v>3</v>
      </c>
      <c r="E122" s="792" t="s">
        <v>482</v>
      </c>
      <c r="F122" s="791">
        <v>5376620</v>
      </c>
      <c r="G122" s="792" t="s">
        <v>483</v>
      </c>
      <c r="H122" s="792" t="s">
        <v>484</v>
      </c>
      <c r="I122" s="797">
        <v>44805</v>
      </c>
      <c r="J122" s="798">
        <f t="shared" si="11"/>
        <v>45199</v>
      </c>
      <c r="K122" s="799">
        <f ca="1" t="shared" si="12"/>
        <v>45614.0500231481</v>
      </c>
      <c r="L122" s="800" t="str">
        <f ca="1" t="shared" si="13"/>
        <v>Not Valid</v>
      </c>
      <c r="M122" s="801">
        <f ca="1" t="shared" si="14"/>
        <v>415.050023148149</v>
      </c>
      <c r="N122" s="800" t="s">
        <v>127</v>
      </c>
      <c r="O122" s="800">
        <f t="shared" si="15"/>
        <v>121</v>
      </c>
      <c r="P122" s="802"/>
      <c r="Q122" s="804"/>
    </row>
    <row r="123" customFormat="1" ht="13.2" hidden="1" spans="1:17">
      <c r="A123" s="791">
        <v>124</v>
      </c>
      <c r="B123" s="791" t="str">
        <f t="shared" si="8"/>
        <v>E</v>
      </c>
      <c r="C123" s="791" t="str">
        <f t="shared" si="9"/>
        <v>Q</v>
      </c>
      <c r="D123" s="791" t="str">
        <f t="shared" si="10"/>
        <v>3</v>
      </c>
      <c r="E123" s="792" t="s">
        <v>485</v>
      </c>
      <c r="F123" s="791">
        <v>5373545</v>
      </c>
      <c r="G123" s="792" t="s">
        <v>486</v>
      </c>
      <c r="H123" s="792" t="s">
        <v>487</v>
      </c>
      <c r="I123" s="797">
        <v>44805</v>
      </c>
      <c r="J123" s="798">
        <f t="shared" si="11"/>
        <v>45199</v>
      </c>
      <c r="K123" s="799">
        <f ca="1" t="shared" si="12"/>
        <v>45614.0500231481</v>
      </c>
      <c r="L123" s="800" t="str">
        <f ca="1" t="shared" si="13"/>
        <v>Not Valid</v>
      </c>
      <c r="M123" s="801">
        <f ca="1" t="shared" si="14"/>
        <v>415.050023148149</v>
      </c>
      <c r="N123" s="800" t="s">
        <v>127</v>
      </c>
      <c r="O123" s="800">
        <f t="shared" si="15"/>
        <v>124</v>
      </c>
      <c r="P123" s="802"/>
      <c r="Q123" s="804"/>
    </row>
    <row r="124" customFormat="1" ht="13.2" hidden="1" spans="1:17">
      <c r="A124" s="791">
        <v>125</v>
      </c>
      <c r="B124" s="791" t="str">
        <f t="shared" si="8"/>
        <v>E</v>
      </c>
      <c r="C124" s="791" t="str">
        <f t="shared" si="9"/>
        <v>C</v>
      </c>
      <c r="D124" s="791" t="str">
        <f t="shared" si="10"/>
        <v>1</v>
      </c>
      <c r="E124" s="792" t="s">
        <v>488</v>
      </c>
      <c r="F124" s="791">
        <v>5372750</v>
      </c>
      <c r="G124" s="792" t="s">
        <v>489</v>
      </c>
      <c r="H124" s="792" t="s">
        <v>490</v>
      </c>
      <c r="I124" s="797">
        <v>44805</v>
      </c>
      <c r="J124" s="798">
        <f t="shared" si="11"/>
        <v>45199</v>
      </c>
      <c r="K124" s="799">
        <f ca="1" t="shared" si="12"/>
        <v>45614.0500231481</v>
      </c>
      <c r="L124" s="800" t="str">
        <f ca="1" t="shared" si="13"/>
        <v>Not Valid</v>
      </c>
      <c r="M124" s="801">
        <f ca="1" t="shared" si="14"/>
        <v>415.050023148149</v>
      </c>
      <c r="N124" s="800" t="s">
        <v>127</v>
      </c>
      <c r="O124" s="800">
        <f t="shared" si="15"/>
        <v>125</v>
      </c>
      <c r="P124" s="802"/>
      <c r="Q124" s="804"/>
    </row>
    <row r="125" customFormat="1" ht="13.2" hidden="1" spans="1:17">
      <c r="A125" s="791">
        <v>126</v>
      </c>
      <c r="B125" s="791" t="str">
        <f t="shared" si="8"/>
        <v>J</v>
      </c>
      <c r="C125" s="791" t="str">
        <f t="shared" si="9"/>
        <v>C</v>
      </c>
      <c r="D125" s="791" t="str">
        <f t="shared" si="10"/>
        <v>1</v>
      </c>
      <c r="E125" s="792" t="s">
        <v>491</v>
      </c>
      <c r="F125" s="791">
        <v>5374570</v>
      </c>
      <c r="G125" s="792" t="s">
        <v>492</v>
      </c>
      <c r="H125" s="792" t="s">
        <v>493</v>
      </c>
      <c r="I125" s="797">
        <v>44805</v>
      </c>
      <c r="J125" s="798">
        <f t="shared" si="11"/>
        <v>45199</v>
      </c>
      <c r="K125" s="799">
        <f ca="1" t="shared" si="12"/>
        <v>45614.0500231481</v>
      </c>
      <c r="L125" s="800" t="str">
        <f ca="1" t="shared" si="13"/>
        <v>Not Valid</v>
      </c>
      <c r="M125" s="801">
        <f ca="1" t="shared" si="14"/>
        <v>415.050023148149</v>
      </c>
      <c r="N125" s="800" t="s">
        <v>127</v>
      </c>
      <c r="O125" s="800">
        <f t="shared" si="15"/>
        <v>126</v>
      </c>
      <c r="P125" s="802"/>
      <c r="Q125" s="804"/>
    </row>
    <row r="126" customFormat="1" ht="13.2" hidden="1" spans="1:17">
      <c r="A126" s="791">
        <v>127</v>
      </c>
      <c r="B126" s="791" t="str">
        <f t="shared" si="8"/>
        <v>H</v>
      </c>
      <c r="C126" s="791" t="str">
        <f t="shared" si="9"/>
        <v>J</v>
      </c>
      <c r="D126" s="791" t="str">
        <f t="shared" si="10"/>
        <v>7</v>
      </c>
      <c r="E126" s="792" t="s">
        <v>494</v>
      </c>
      <c r="F126" s="791">
        <v>5373887</v>
      </c>
      <c r="G126" s="792" t="s">
        <v>495</v>
      </c>
      <c r="H126" s="792"/>
      <c r="I126" s="797">
        <v>44805</v>
      </c>
      <c r="J126" s="798">
        <f t="shared" si="11"/>
        <v>45199</v>
      </c>
      <c r="K126" s="799">
        <f ca="1" t="shared" si="12"/>
        <v>45614.0500231481</v>
      </c>
      <c r="L126" s="800" t="str">
        <f ca="1" t="shared" si="13"/>
        <v>Not Valid</v>
      </c>
      <c r="M126" s="801">
        <f ca="1" t="shared" si="14"/>
        <v>415.050023148149</v>
      </c>
      <c r="N126" s="800" t="s">
        <v>312</v>
      </c>
      <c r="O126" s="800">
        <f t="shared" si="15"/>
        <v>127</v>
      </c>
      <c r="P126" s="802"/>
      <c r="Q126" s="804"/>
    </row>
    <row r="127" customFormat="1" ht="13.2" hidden="1" spans="1:17">
      <c r="A127" s="791">
        <v>128</v>
      </c>
      <c r="B127" s="791" t="str">
        <f t="shared" si="8"/>
        <v>S</v>
      </c>
      <c r="C127" s="791" t="str">
        <f t="shared" si="9"/>
        <v>C</v>
      </c>
      <c r="D127" s="791" t="str">
        <f t="shared" si="10"/>
        <v>1</v>
      </c>
      <c r="E127" s="792" t="s">
        <v>496</v>
      </c>
      <c r="F127" s="791">
        <v>5376447</v>
      </c>
      <c r="G127" s="792" t="s">
        <v>497</v>
      </c>
      <c r="H127" s="792" t="s">
        <v>498</v>
      </c>
      <c r="I127" s="797">
        <v>44805</v>
      </c>
      <c r="J127" s="798">
        <f t="shared" si="11"/>
        <v>45199</v>
      </c>
      <c r="K127" s="799">
        <f ca="1" t="shared" si="12"/>
        <v>45614.0500231481</v>
      </c>
      <c r="L127" s="800" t="str">
        <f ca="1" t="shared" si="13"/>
        <v>Not Valid</v>
      </c>
      <c r="M127" s="801">
        <f ca="1" t="shared" si="14"/>
        <v>415.050023148149</v>
      </c>
      <c r="N127" s="800" t="s">
        <v>127</v>
      </c>
      <c r="O127" s="800">
        <f t="shared" si="15"/>
        <v>128</v>
      </c>
      <c r="P127" s="802"/>
      <c r="Q127" s="804"/>
    </row>
    <row r="128" customFormat="1" ht="13.2" hidden="1" spans="1:17">
      <c r="A128" s="791">
        <v>129</v>
      </c>
      <c r="B128" s="791" t="str">
        <f t="shared" si="8"/>
        <v>K</v>
      </c>
      <c r="C128" s="791" t="str">
        <f t="shared" si="9"/>
        <v>N</v>
      </c>
      <c r="D128" s="791" t="str">
        <f t="shared" si="10"/>
        <v>1</v>
      </c>
      <c r="E128" s="792" t="s">
        <v>499</v>
      </c>
      <c r="F128" s="791">
        <v>5375193</v>
      </c>
      <c r="G128" s="792" t="s">
        <v>500</v>
      </c>
      <c r="H128" s="792" t="s">
        <v>501</v>
      </c>
      <c r="I128" s="797">
        <v>44805</v>
      </c>
      <c r="J128" s="798">
        <f t="shared" si="11"/>
        <v>45199</v>
      </c>
      <c r="K128" s="799">
        <f ca="1" t="shared" si="12"/>
        <v>45614.0500231481</v>
      </c>
      <c r="L128" s="800" t="str">
        <f ca="1" t="shared" si="13"/>
        <v>Not Valid</v>
      </c>
      <c r="M128" s="801">
        <f ca="1" t="shared" si="14"/>
        <v>415.050023148149</v>
      </c>
      <c r="N128" s="800" t="s">
        <v>127</v>
      </c>
      <c r="O128" s="800">
        <f t="shared" si="15"/>
        <v>129</v>
      </c>
      <c r="P128" s="802"/>
      <c r="Q128" s="804"/>
    </row>
    <row r="129" customFormat="1" ht="13.2" hidden="1" spans="1:17">
      <c r="A129" s="791">
        <v>130</v>
      </c>
      <c r="B129" s="791" t="str">
        <f t="shared" si="8"/>
        <v>S</v>
      </c>
      <c r="C129" s="791" t="str">
        <f t="shared" si="9"/>
        <v>C</v>
      </c>
      <c r="D129" s="791" t="str">
        <f t="shared" si="10"/>
        <v>1</v>
      </c>
      <c r="E129" s="792" t="s">
        <v>502</v>
      </c>
      <c r="F129" s="791">
        <v>5376446</v>
      </c>
      <c r="G129" s="792" t="s">
        <v>503</v>
      </c>
      <c r="H129" s="792" t="s">
        <v>504</v>
      </c>
      <c r="I129" s="797">
        <v>44805</v>
      </c>
      <c r="J129" s="798">
        <f t="shared" si="11"/>
        <v>45199</v>
      </c>
      <c r="K129" s="799">
        <f ca="1" t="shared" si="12"/>
        <v>45614.0500231481</v>
      </c>
      <c r="L129" s="800" t="str">
        <f ca="1" t="shared" si="13"/>
        <v>Not Valid</v>
      </c>
      <c r="M129" s="801">
        <f ca="1" t="shared" si="14"/>
        <v>415.050023148149</v>
      </c>
      <c r="N129" s="800" t="s">
        <v>127</v>
      </c>
      <c r="O129" s="800">
        <f t="shared" si="15"/>
        <v>130</v>
      </c>
      <c r="P129" s="802"/>
      <c r="Q129" s="804"/>
    </row>
    <row r="130" customFormat="1" ht="13.2" hidden="1" spans="1:17">
      <c r="A130" s="791">
        <v>131</v>
      </c>
      <c r="B130" s="791" t="str">
        <f t="shared" ref="B130:B193" si="16">LEFT(E130,1)</f>
        <v>S</v>
      </c>
      <c r="C130" s="791" t="str">
        <f t="shared" ref="C130:C193" si="17">MID(E130,2,1)</f>
        <v>B</v>
      </c>
      <c r="D130" s="791" t="str">
        <f t="shared" ref="D130:D193" si="18">MID(E130,3,1)</f>
        <v>0</v>
      </c>
      <c r="E130" s="792" t="s">
        <v>505</v>
      </c>
      <c r="F130" s="791">
        <v>5376433</v>
      </c>
      <c r="G130" s="792" t="s">
        <v>506</v>
      </c>
      <c r="H130" s="792"/>
      <c r="I130" s="797">
        <v>44805</v>
      </c>
      <c r="J130" s="798">
        <f t="shared" ref="J130:J193" si="19">I130+0-0+394</f>
        <v>45199</v>
      </c>
      <c r="K130" s="799">
        <f ca="1" t="shared" ref="K130:K193" si="20">NOW()</f>
        <v>45614.0500231481</v>
      </c>
      <c r="L130" s="800" t="str">
        <f ca="1" t="shared" ref="L130:L193" si="21">IF((K130-0.5)&lt;J130,"Valid",(IF(J130=0,"","Not Valid")))</f>
        <v>Not Valid</v>
      </c>
      <c r="M130" s="801">
        <f ca="1" t="shared" ref="M130:M193" si="22">+K130-J130</f>
        <v>415.050023148149</v>
      </c>
      <c r="N130" s="800" t="s">
        <v>127</v>
      </c>
      <c r="O130" s="800">
        <f t="shared" si="15"/>
        <v>131</v>
      </c>
      <c r="P130" s="802"/>
      <c r="Q130" s="804"/>
    </row>
    <row r="131" customFormat="1" ht="13.2" hidden="1" spans="1:17">
      <c r="A131" s="791">
        <v>132</v>
      </c>
      <c r="B131" s="791" t="str">
        <f t="shared" si="16"/>
        <v>E</v>
      </c>
      <c r="C131" s="791" t="str">
        <f t="shared" si="17"/>
        <v>L</v>
      </c>
      <c r="D131" s="791" t="str">
        <f t="shared" si="18"/>
        <v>B</v>
      </c>
      <c r="E131" s="792" t="s">
        <v>507</v>
      </c>
      <c r="F131" s="791">
        <v>5373153</v>
      </c>
      <c r="G131" s="792" t="s">
        <v>508</v>
      </c>
      <c r="H131" s="792" t="s">
        <v>509</v>
      </c>
      <c r="I131" s="797">
        <v>44805</v>
      </c>
      <c r="J131" s="798">
        <f t="shared" si="19"/>
        <v>45199</v>
      </c>
      <c r="K131" s="799">
        <f ca="1" t="shared" si="20"/>
        <v>45614.0500231481</v>
      </c>
      <c r="L131" s="800" t="str">
        <f ca="1" t="shared" si="21"/>
        <v>Not Valid</v>
      </c>
      <c r="M131" s="801">
        <f ca="1" t="shared" si="22"/>
        <v>415.050023148149</v>
      </c>
      <c r="N131" s="800" t="s">
        <v>127</v>
      </c>
      <c r="O131" s="800">
        <f t="shared" ref="O131:O194" si="23">A131</f>
        <v>132</v>
      </c>
      <c r="P131" s="802"/>
      <c r="Q131" s="804"/>
    </row>
    <row r="132" customFormat="1" ht="13.2" hidden="1" spans="1:17">
      <c r="A132" s="791">
        <v>133</v>
      </c>
      <c r="B132" s="791" t="str">
        <f t="shared" si="16"/>
        <v>S</v>
      </c>
      <c r="C132" s="791" t="str">
        <f t="shared" si="17"/>
        <v>P</v>
      </c>
      <c r="D132" s="791" t="str">
        <f t="shared" si="18"/>
        <v>1</v>
      </c>
      <c r="E132" s="792" t="s">
        <v>510</v>
      </c>
      <c r="F132" s="791">
        <v>5376576</v>
      </c>
      <c r="G132" s="792" t="s">
        <v>511</v>
      </c>
      <c r="H132" s="792" t="s">
        <v>512</v>
      </c>
      <c r="I132" s="797">
        <v>44805</v>
      </c>
      <c r="J132" s="798">
        <f t="shared" si="19"/>
        <v>45199</v>
      </c>
      <c r="K132" s="799">
        <f ca="1" t="shared" si="20"/>
        <v>45614.0500231481</v>
      </c>
      <c r="L132" s="800" t="str">
        <f ca="1" t="shared" si="21"/>
        <v>Not Valid</v>
      </c>
      <c r="M132" s="801">
        <f ca="1" t="shared" si="22"/>
        <v>415.050023148149</v>
      </c>
      <c r="N132" s="800" t="s">
        <v>127</v>
      </c>
      <c r="O132" s="800">
        <f t="shared" si="23"/>
        <v>133</v>
      </c>
      <c r="P132" s="802"/>
      <c r="Q132" s="804"/>
    </row>
    <row r="133" customFormat="1" ht="13.2" hidden="1" spans="1:17">
      <c r="A133" s="791">
        <v>134</v>
      </c>
      <c r="B133" s="791" t="str">
        <f t="shared" si="16"/>
        <v>J</v>
      </c>
      <c r="C133" s="791" t="str">
        <f t="shared" si="17"/>
        <v>G</v>
      </c>
      <c r="D133" s="791" t="str">
        <f t="shared" si="18"/>
        <v>0</v>
      </c>
      <c r="E133" s="792" t="s">
        <v>513</v>
      </c>
      <c r="F133" s="791">
        <v>5374623</v>
      </c>
      <c r="G133" s="792" t="s">
        <v>514</v>
      </c>
      <c r="H133" s="792" t="s">
        <v>515</v>
      </c>
      <c r="I133" s="797">
        <v>44805</v>
      </c>
      <c r="J133" s="798">
        <f t="shared" si="19"/>
        <v>45199</v>
      </c>
      <c r="K133" s="799">
        <f ca="1" t="shared" si="20"/>
        <v>45614.0500231481</v>
      </c>
      <c r="L133" s="800" t="str">
        <f ca="1" t="shared" si="21"/>
        <v>Not Valid</v>
      </c>
      <c r="M133" s="801">
        <f ca="1" t="shared" si="22"/>
        <v>415.050023148149</v>
      </c>
      <c r="N133" s="800" t="s">
        <v>127</v>
      </c>
      <c r="O133" s="800">
        <f t="shared" si="23"/>
        <v>134</v>
      </c>
      <c r="P133" s="802"/>
      <c r="Q133" s="804"/>
    </row>
    <row r="134" customFormat="1" ht="13.2" hidden="1" spans="1:17">
      <c r="A134" s="791">
        <v>135</v>
      </c>
      <c r="B134" s="791" t="str">
        <f t="shared" si="16"/>
        <v>E</v>
      </c>
      <c r="C134" s="791" t="str">
        <f t="shared" si="17"/>
        <v>Q</v>
      </c>
      <c r="D134" s="791" t="str">
        <f t="shared" si="18"/>
        <v>0</v>
      </c>
      <c r="E134" s="792" t="s">
        <v>516</v>
      </c>
      <c r="F134" s="791">
        <v>5373528</v>
      </c>
      <c r="G134" s="792" t="s">
        <v>517</v>
      </c>
      <c r="H134" s="792" t="s">
        <v>518</v>
      </c>
      <c r="I134" s="797">
        <v>44805</v>
      </c>
      <c r="J134" s="798">
        <f t="shared" si="19"/>
        <v>45199</v>
      </c>
      <c r="K134" s="799">
        <f ca="1" t="shared" si="20"/>
        <v>45614.0500231481</v>
      </c>
      <c r="L134" s="800" t="str">
        <f ca="1" t="shared" si="21"/>
        <v>Not Valid</v>
      </c>
      <c r="M134" s="801">
        <f ca="1" t="shared" si="22"/>
        <v>415.050023148149</v>
      </c>
      <c r="N134" s="800" t="s">
        <v>127</v>
      </c>
      <c r="O134" s="800">
        <f t="shared" si="23"/>
        <v>135</v>
      </c>
      <c r="P134" s="802"/>
      <c r="Q134" s="804"/>
    </row>
    <row r="135" customFormat="1" ht="13.2" hidden="1" spans="1:17">
      <c r="A135" s="791">
        <v>136</v>
      </c>
      <c r="B135" s="791" t="str">
        <f t="shared" si="16"/>
        <v>E</v>
      </c>
      <c r="C135" s="791" t="str">
        <f t="shared" si="17"/>
        <v>P</v>
      </c>
      <c r="D135" s="791" t="str">
        <f t="shared" si="18"/>
        <v>4</v>
      </c>
      <c r="E135" s="792" t="s">
        <v>519</v>
      </c>
      <c r="F135" s="791">
        <v>5373394</v>
      </c>
      <c r="G135" s="792" t="s">
        <v>520</v>
      </c>
      <c r="H135" s="792" t="s">
        <v>521</v>
      </c>
      <c r="I135" s="797">
        <v>44805</v>
      </c>
      <c r="J135" s="798">
        <f t="shared" si="19"/>
        <v>45199</v>
      </c>
      <c r="K135" s="799">
        <f ca="1" t="shared" si="20"/>
        <v>45614.0500231481</v>
      </c>
      <c r="L135" s="800" t="str">
        <f ca="1" t="shared" si="21"/>
        <v>Not Valid</v>
      </c>
      <c r="M135" s="801">
        <f ca="1" t="shared" si="22"/>
        <v>415.050023148149</v>
      </c>
      <c r="N135" s="800" t="s">
        <v>127</v>
      </c>
      <c r="O135" s="800">
        <f t="shared" si="23"/>
        <v>136</v>
      </c>
      <c r="P135" s="802"/>
      <c r="Q135" s="804"/>
    </row>
    <row r="136" customFormat="1" ht="13.2" hidden="1" spans="1:17">
      <c r="A136" s="791">
        <v>137</v>
      </c>
      <c r="B136" s="791" t="str">
        <f t="shared" si="16"/>
        <v>J</v>
      </c>
      <c r="C136" s="791" t="str">
        <f t="shared" si="17"/>
        <v>P</v>
      </c>
      <c r="D136" s="791" t="str">
        <f t="shared" si="18"/>
        <v>1</v>
      </c>
      <c r="E136" s="792" t="s">
        <v>522</v>
      </c>
      <c r="F136" s="791">
        <v>5374728</v>
      </c>
      <c r="G136" s="792" t="s">
        <v>523</v>
      </c>
      <c r="H136" s="792" t="s">
        <v>524</v>
      </c>
      <c r="I136" s="797">
        <v>44805</v>
      </c>
      <c r="J136" s="798">
        <f t="shared" si="19"/>
        <v>45199</v>
      </c>
      <c r="K136" s="799">
        <f ca="1" t="shared" si="20"/>
        <v>45614.0500231481</v>
      </c>
      <c r="L136" s="800" t="str">
        <f ca="1" t="shared" si="21"/>
        <v>Not Valid</v>
      </c>
      <c r="M136" s="801">
        <f ca="1" t="shared" si="22"/>
        <v>415.050023148149</v>
      </c>
      <c r="N136" s="800" t="s">
        <v>127</v>
      </c>
      <c r="O136" s="800">
        <f t="shared" si="23"/>
        <v>137</v>
      </c>
      <c r="P136" s="802"/>
      <c r="Q136" s="804"/>
    </row>
    <row r="137" customFormat="1" ht="13.2" hidden="1" spans="1:17">
      <c r="A137" s="791">
        <v>138</v>
      </c>
      <c r="B137" s="791" t="str">
        <f t="shared" si="16"/>
        <v>E</v>
      </c>
      <c r="C137" s="791" t="str">
        <f t="shared" si="17"/>
        <v>P</v>
      </c>
      <c r="D137" s="791" t="str">
        <f t="shared" si="18"/>
        <v>0</v>
      </c>
      <c r="E137" s="792" t="s">
        <v>525</v>
      </c>
      <c r="F137" s="791">
        <v>5373308</v>
      </c>
      <c r="G137" s="792" t="s">
        <v>526</v>
      </c>
      <c r="H137" s="792" t="s">
        <v>527</v>
      </c>
      <c r="I137" s="797">
        <v>44805</v>
      </c>
      <c r="J137" s="798">
        <f t="shared" si="19"/>
        <v>45199</v>
      </c>
      <c r="K137" s="799">
        <f ca="1" t="shared" si="20"/>
        <v>45614.0500231481</v>
      </c>
      <c r="L137" s="800" t="str">
        <f ca="1" t="shared" si="21"/>
        <v>Not Valid</v>
      </c>
      <c r="M137" s="801">
        <f ca="1" t="shared" si="22"/>
        <v>415.050023148149</v>
      </c>
      <c r="N137" s="800" t="s">
        <v>127</v>
      </c>
      <c r="O137" s="800">
        <f t="shared" si="23"/>
        <v>138</v>
      </c>
      <c r="P137" s="802"/>
      <c r="Q137" s="804"/>
    </row>
    <row r="138" customFormat="1" ht="13.2" hidden="1" spans="1:17">
      <c r="A138" s="791">
        <v>139</v>
      </c>
      <c r="B138" s="791" t="str">
        <f t="shared" si="16"/>
        <v>J</v>
      </c>
      <c r="C138" s="791" t="str">
        <f t="shared" si="17"/>
        <v>N</v>
      </c>
      <c r="D138" s="791" t="str">
        <f t="shared" si="18"/>
        <v>0</v>
      </c>
      <c r="E138" s="792" t="s">
        <v>528</v>
      </c>
      <c r="F138" s="791">
        <v>5374669</v>
      </c>
      <c r="G138" s="792" t="s">
        <v>529</v>
      </c>
      <c r="H138" s="792" t="s">
        <v>530</v>
      </c>
      <c r="I138" s="797">
        <v>44805</v>
      </c>
      <c r="J138" s="798">
        <f t="shared" si="19"/>
        <v>45199</v>
      </c>
      <c r="K138" s="799">
        <f ca="1" t="shared" si="20"/>
        <v>45614.0500231481</v>
      </c>
      <c r="L138" s="800" t="str">
        <f ca="1" t="shared" si="21"/>
        <v>Not Valid</v>
      </c>
      <c r="M138" s="801">
        <f ca="1" t="shared" si="22"/>
        <v>415.050023148149</v>
      </c>
      <c r="N138" s="800" t="s">
        <v>127</v>
      </c>
      <c r="O138" s="800">
        <f t="shared" si="23"/>
        <v>139</v>
      </c>
      <c r="P138" s="802"/>
      <c r="Q138" s="804"/>
    </row>
    <row r="139" customFormat="1" ht="13.2" hidden="1" spans="1:17">
      <c r="A139" s="791">
        <v>140</v>
      </c>
      <c r="B139" s="791" t="str">
        <f t="shared" si="16"/>
        <v>M</v>
      </c>
      <c r="C139" s="791" t="str">
        <f t="shared" si="17"/>
        <v>M</v>
      </c>
      <c r="D139" s="791" t="str">
        <f t="shared" si="18"/>
        <v>1</v>
      </c>
      <c r="E139" s="792" t="s">
        <v>531</v>
      </c>
      <c r="F139" s="791">
        <v>5375373</v>
      </c>
      <c r="G139" s="792" t="s">
        <v>532</v>
      </c>
      <c r="H139" s="792" t="s">
        <v>533</v>
      </c>
      <c r="I139" s="797">
        <v>44805</v>
      </c>
      <c r="J139" s="798">
        <f t="shared" si="19"/>
        <v>45199</v>
      </c>
      <c r="K139" s="799">
        <f ca="1" t="shared" si="20"/>
        <v>45614.0500231481</v>
      </c>
      <c r="L139" s="800" t="str">
        <f ca="1" t="shared" si="21"/>
        <v>Not Valid</v>
      </c>
      <c r="M139" s="801">
        <f ca="1" t="shared" si="22"/>
        <v>415.050023148149</v>
      </c>
      <c r="N139" s="800" t="s">
        <v>127</v>
      </c>
      <c r="O139" s="800">
        <f t="shared" si="23"/>
        <v>140</v>
      </c>
      <c r="P139" s="802"/>
      <c r="Q139" s="804"/>
    </row>
    <row r="140" customFormat="1" ht="13.2" hidden="1" spans="1:17">
      <c r="A140" s="791">
        <v>141</v>
      </c>
      <c r="B140" s="791" t="str">
        <f t="shared" si="16"/>
        <v>S</v>
      </c>
      <c r="C140" s="791" t="str">
        <f t="shared" si="17"/>
        <v>P</v>
      </c>
      <c r="D140" s="791" t="str">
        <f t="shared" si="18"/>
        <v>1</v>
      </c>
      <c r="E140" s="792" t="s">
        <v>534</v>
      </c>
      <c r="F140" s="791">
        <v>5376582</v>
      </c>
      <c r="G140" s="792" t="s">
        <v>535</v>
      </c>
      <c r="H140" s="792" t="s">
        <v>536</v>
      </c>
      <c r="I140" s="797">
        <v>44805</v>
      </c>
      <c r="J140" s="798">
        <f t="shared" si="19"/>
        <v>45199</v>
      </c>
      <c r="K140" s="799">
        <f ca="1" t="shared" si="20"/>
        <v>45614.0500231481</v>
      </c>
      <c r="L140" s="800" t="str">
        <f ca="1" t="shared" si="21"/>
        <v>Not Valid</v>
      </c>
      <c r="M140" s="801">
        <f ca="1" t="shared" si="22"/>
        <v>415.050023148149</v>
      </c>
      <c r="N140" s="800" t="s">
        <v>127</v>
      </c>
      <c r="O140" s="800">
        <f t="shared" si="23"/>
        <v>141</v>
      </c>
      <c r="P140" s="802"/>
      <c r="Q140" s="804"/>
    </row>
    <row r="141" customFormat="1" ht="13.2" hidden="1" spans="1:17">
      <c r="A141" s="791">
        <v>142</v>
      </c>
      <c r="B141" s="791" t="str">
        <f t="shared" si="16"/>
        <v>S</v>
      </c>
      <c r="C141" s="791" t="str">
        <f t="shared" si="17"/>
        <v>P</v>
      </c>
      <c r="D141" s="791" t="str">
        <f t="shared" si="18"/>
        <v>2</v>
      </c>
      <c r="E141" s="792" t="s">
        <v>537</v>
      </c>
      <c r="F141" s="791">
        <v>5376609</v>
      </c>
      <c r="G141" s="792" t="s">
        <v>538</v>
      </c>
      <c r="H141" s="792" t="s">
        <v>539</v>
      </c>
      <c r="I141" s="797">
        <v>44805</v>
      </c>
      <c r="J141" s="798">
        <f t="shared" si="19"/>
        <v>45199</v>
      </c>
      <c r="K141" s="799">
        <f ca="1" t="shared" si="20"/>
        <v>45614.0500231481</v>
      </c>
      <c r="L141" s="800" t="str">
        <f ca="1" t="shared" si="21"/>
        <v>Not Valid</v>
      </c>
      <c r="M141" s="801">
        <f ca="1" t="shared" si="22"/>
        <v>415.050023148149</v>
      </c>
      <c r="N141" s="800" t="s">
        <v>127</v>
      </c>
      <c r="O141" s="800">
        <f t="shared" si="23"/>
        <v>142</v>
      </c>
      <c r="P141" s="802"/>
      <c r="Q141" s="804"/>
    </row>
    <row r="142" customFormat="1" ht="13.2" hidden="1" spans="1:17">
      <c r="A142" s="791">
        <v>143</v>
      </c>
      <c r="B142" s="791" t="str">
        <f t="shared" si="16"/>
        <v>J</v>
      </c>
      <c r="C142" s="791" t="str">
        <f t="shared" si="17"/>
        <v>P</v>
      </c>
      <c r="D142" s="791" t="str">
        <f t="shared" si="18"/>
        <v>3</v>
      </c>
      <c r="E142" s="792" t="s">
        <v>540</v>
      </c>
      <c r="F142" s="791">
        <v>5374749</v>
      </c>
      <c r="G142" s="792" t="s">
        <v>541</v>
      </c>
      <c r="H142" s="792" t="s">
        <v>542</v>
      </c>
      <c r="I142" s="797">
        <v>44805</v>
      </c>
      <c r="J142" s="798">
        <f t="shared" si="19"/>
        <v>45199</v>
      </c>
      <c r="K142" s="799">
        <f ca="1" t="shared" si="20"/>
        <v>45614.0500231481</v>
      </c>
      <c r="L142" s="800" t="str">
        <f ca="1" t="shared" si="21"/>
        <v>Not Valid</v>
      </c>
      <c r="M142" s="801">
        <f ca="1" t="shared" si="22"/>
        <v>415.050023148149</v>
      </c>
      <c r="N142" s="800" t="s">
        <v>127</v>
      </c>
      <c r="O142" s="800">
        <f t="shared" si="23"/>
        <v>143</v>
      </c>
      <c r="P142" s="802"/>
      <c r="Q142" s="804"/>
    </row>
    <row r="143" customFormat="1" ht="13.2" hidden="1" spans="1:17">
      <c r="A143" s="791">
        <v>144</v>
      </c>
      <c r="B143" s="791" t="str">
        <f t="shared" si="16"/>
        <v>Y</v>
      </c>
      <c r="C143" s="791" t="str">
        <f t="shared" si="17"/>
        <v>C</v>
      </c>
      <c r="D143" s="791" t="str">
        <f t="shared" si="18"/>
        <v>1</v>
      </c>
      <c r="E143" s="792" t="s">
        <v>543</v>
      </c>
      <c r="F143" s="791">
        <v>5377168</v>
      </c>
      <c r="G143" s="792" t="s">
        <v>544</v>
      </c>
      <c r="H143" s="792" t="s">
        <v>545</v>
      </c>
      <c r="I143" s="797">
        <v>44805</v>
      </c>
      <c r="J143" s="798">
        <f t="shared" si="19"/>
        <v>45199</v>
      </c>
      <c r="K143" s="799">
        <f ca="1" t="shared" si="20"/>
        <v>45614.0500231481</v>
      </c>
      <c r="L143" s="800" t="str">
        <f ca="1" t="shared" si="21"/>
        <v>Not Valid</v>
      </c>
      <c r="M143" s="801">
        <f ca="1" t="shared" si="22"/>
        <v>415.050023148149</v>
      </c>
      <c r="N143" s="800" t="s">
        <v>127</v>
      </c>
      <c r="O143" s="800">
        <f t="shared" si="23"/>
        <v>144</v>
      </c>
      <c r="P143" s="802"/>
      <c r="Q143" s="804"/>
    </row>
    <row r="144" customFormat="1" ht="13.2" hidden="1" spans="1:17">
      <c r="A144" s="791">
        <v>145</v>
      </c>
      <c r="B144" s="791" t="str">
        <f t="shared" si="16"/>
        <v>E</v>
      </c>
      <c r="C144" s="791" t="str">
        <f t="shared" si="17"/>
        <v>N</v>
      </c>
      <c r="D144" s="791" t="str">
        <f t="shared" si="18"/>
        <v>4</v>
      </c>
      <c r="E144" s="792" t="s">
        <v>546</v>
      </c>
      <c r="F144" s="791">
        <v>5373279</v>
      </c>
      <c r="G144" s="792" t="s">
        <v>547</v>
      </c>
      <c r="H144" s="792" t="s">
        <v>548</v>
      </c>
      <c r="I144" s="797">
        <v>44805</v>
      </c>
      <c r="J144" s="798">
        <f t="shared" si="19"/>
        <v>45199</v>
      </c>
      <c r="K144" s="799">
        <f ca="1" t="shared" si="20"/>
        <v>45614.0500231481</v>
      </c>
      <c r="L144" s="800" t="str">
        <f ca="1" t="shared" si="21"/>
        <v>Not Valid</v>
      </c>
      <c r="M144" s="801">
        <f ca="1" t="shared" si="22"/>
        <v>415.050023148149</v>
      </c>
      <c r="N144" s="800" t="s">
        <v>127</v>
      </c>
      <c r="O144" s="800">
        <f t="shared" si="23"/>
        <v>145</v>
      </c>
      <c r="P144" s="802"/>
      <c r="Q144" s="804"/>
    </row>
    <row r="145" customFormat="1" ht="13.2" hidden="1" spans="1:17">
      <c r="A145" s="791">
        <v>146</v>
      </c>
      <c r="B145" s="791" t="str">
        <f t="shared" si="16"/>
        <v>J</v>
      </c>
      <c r="C145" s="791" t="str">
        <f t="shared" si="17"/>
        <v>P</v>
      </c>
      <c r="D145" s="791" t="str">
        <f t="shared" si="18"/>
        <v>3</v>
      </c>
      <c r="E145" s="792" t="s">
        <v>549</v>
      </c>
      <c r="F145" s="791">
        <v>5374758</v>
      </c>
      <c r="G145" s="792" t="s">
        <v>550</v>
      </c>
      <c r="H145" s="792" t="s">
        <v>551</v>
      </c>
      <c r="I145" s="797">
        <v>44805</v>
      </c>
      <c r="J145" s="798">
        <f t="shared" si="19"/>
        <v>45199</v>
      </c>
      <c r="K145" s="799">
        <f ca="1" t="shared" si="20"/>
        <v>45614.0500231481</v>
      </c>
      <c r="L145" s="800" t="str">
        <f ca="1" t="shared" si="21"/>
        <v>Not Valid</v>
      </c>
      <c r="M145" s="801">
        <f ca="1" t="shared" si="22"/>
        <v>415.050023148149</v>
      </c>
      <c r="N145" s="800" t="s">
        <v>127</v>
      </c>
      <c r="O145" s="800">
        <f t="shared" si="23"/>
        <v>146</v>
      </c>
      <c r="P145" s="802"/>
      <c r="Q145" s="804"/>
    </row>
    <row r="146" customFormat="1" ht="13.2" hidden="1" spans="1:17">
      <c r="A146" s="791">
        <v>147</v>
      </c>
      <c r="B146" s="791" t="str">
        <f t="shared" si="16"/>
        <v>J</v>
      </c>
      <c r="C146" s="791" t="str">
        <f t="shared" si="17"/>
        <v>D</v>
      </c>
      <c r="D146" s="791" t="str">
        <f t="shared" si="18"/>
        <v>1</v>
      </c>
      <c r="E146" s="792" t="s">
        <v>552</v>
      </c>
      <c r="F146" s="791">
        <v>5382249</v>
      </c>
      <c r="G146" s="792" t="s">
        <v>553</v>
      </c>
      <c r="H146" s="792" t="s">
        <v>533</v>
      </c>
      <c r="I146" s="797">
        <v>44805</v>
      </c>
      <c r="J146" s="798">
        <f t="shared" si="19"/>
        <v>45199</v>
      </c>
      <c r="K146" s="799">
        <f ca="1" t="shared" si="20"/>
        <v>45614.0500231481</v>
      </c>
      <c r="L146" s="800" t="str">
        <f ca="1" t="shared" si="21"/>
        <v>Not Valid</v>
      </c>
      <c r="M146" s="801">
        <f ca="1" t="shared" si="22"/>
        <v>415.050023148149</v>
      </c>
      <c r="N146" s="800" t="s">
        <v>127</v>
      </c>
      <c r="O146" s="800">
        <f t="shared" si="23"/>
        <v>147</v>
      </c>
      <c r="P146" s="802"/>
      <c r="Q146" s="804"/>
    </row>
    <row r="147" customFormat="1" ht="13.2" hidden="1" spans="1:17">
      <c r="A147" s="791">
        <v>148</v>
      </c>
      <c r="B147" s="791" t="str">
        <f t="shared" si="16"/>
        <v>J</v>
      </c>
      <c r="C147" s="791" t="str">
        <f t="shared" si="17"/>
        <v>C</v>
      </c>
      <c r="D147" s="791" t="str">
        <f t="shared" si="18"/>
        <v>1</v>
      </c>
      <c r="E147" s="792" t="s">
        <v>554</v>
      </c>
      <c r="F147" s="791">
        <v>5382245</v>
      </c>
      <c r="G147" s="792" t="s">
        <v>555</v>
      </c>
      <c r="H147" s="792" t="s">
        <v>533</v>
      </c>
      <c r="I147" s="797">
        <v>44805</v>
      </c>
      <c r="J147" s="798">
        <f t="shared" si="19"/>
        <v>45199</v>
      </c>
      <c r="K147" s="799">
        <f ca="1" t="shared" si="20"/>
        <v>45614.0500231481</v>
      </c>
      <c r="L147" s="800" t="str">
        <f ca="1" t="shared" si="21"/>
        <v>Not Valid</v>
      </c>
      <c r="M147" s="801">
        <f ca="1" t="shared" si="22"/>
        <v>415.050023148149</v>
      </c>
      <c r="N147" s="800" t="s">
        <v>127</v>
      </c>
      <c r="O147" s="800">
        <f t="shared" si="23"/>
        <v>148</v>
      </c>
      <c r="P147" s="802"/>
      <c r="Q147" s="804"/>
    </row>
    <row r="148" customFormat="1" ht="13.2" hidden="1" spans="1:17">
      <c r="A148" s="791">
        <v>149</v>
      </c>
      <c r="B148" s="791" t="str">
        <f t="shared" si="16"/>
        <v>J</v>
      </c>
      <c r="C148" s="791" t="str">
        <f t="shared" si="17"/>
        <v>C</v>
      </c>
      <c r="D148" s="791" t="str">
        <f t="shared" si="18"/>
        <v>1</v>
      </c>
      <c r="E148" s="792" t="s">
        <v>556</v>
      </c>
      <c r="F148" s="791">
        <v>5382247</v>
      </c>
      <c r="G148" s="792" t="s">
        <v>557</v>
      </c>
      <c r="H148" s="792" t="s">
        <v>533</v>
      </c>
      <c r="I148" s="797">
        <v>44805</v>
      </c>
      <c r="J148" s="798">
        <f t="shared" si="19"/>
        <v>45199</v>
      </c>
      <c r="K148" s="799">
        <f ca="1" t="shared" si="20"/>
        <v>45614.0500231481</v>
      </c>
      <c r="L148" s="800" t="str">
        <f ca="1" t="shared" si="21"/>
        <v>Not Valid</v>
      </c>
      <c r="M148" s="801">
        <f ca="1" t="shared" si="22"/>
        <v>415.050023148149</v>
      </c>
      <c r="N148" s="800" t="s">
        <v>127</v>
      </c>
      <c r="O148" s="800">
        <f t="shared" si="23"/>
        <v>149</v>
      </c>
      <c r="P148" s="802"/>
      <c r="Q148" s="804"/>
    </row>
    <row r="149" customFormat="1" ht="13.2" hidden="1" spans="1:17">
      <c r="A149" s="791">
        <v>150</v>
      </c>
      <c r="B149" s="791" t="str">
        <f t="shared" si="16"/>
        <v>S</v>
      </c>
      <c r="C149" s="791" t="str">
        <f t="shared" si="17"/>
        <v>K</v>
      </c>
      <c r="D149" s="791" t="str">
        <f t="shared" si="18"/>
        <v>1</v>
      </c>
      <c r="E149" s="792" t="s">
        <v>558</v>
      </c>
      <c r="F149" s="791">
        <v>5376496</v>
      </c>
      <c r="G149" s="792" t="s">
        <v>559</v>
      </c>
      <c r="H149" s="792" t="s">
        <v>560</v>
      </c>
      <c r="I149" s="797">
        <v>44805</v>
      </c>
      <c r="J149" s="798">
        <f t="shared" si="19"/>
        <v>45199</v>
      </c>
      <c r="K149" s="799">
        <f ca="1" t="shared" si="20"/>
        <v>45614.0500231481</v>
      </c>
      <c r="L149" s="800" t="str">
        <f ca="1" t="shared" si="21"/>
        <v>Not Valid</v>
      </c>
      <c r="M149" s="801">
        <f ca="1" t="shared" si="22"/>
        <v>415.050023148149</v>
      </c>
      <c r="N149" s="800" t="s">
        <v>127</v>
      </c>
      <c r="O149" s="800">
        <f t="shared" si="23"/>
        <v>150</v>
      </c>
      <c r="P149" s="802"/>
      <c r="Q149" s="804"/>
    </row>
    <row r="150" customFormat="1" ht="13.2" hidden="1" spans="1:17">
      <c r="A150" s="791">
        <v>151</v>
      </c>
      <c r="B150" s="791" t="str">
        <f t="shared" si="16"/>
        <v>M</v>
      </c>
      <c r="C150" s="791" t="str">
        <f t="shared" si="17"/>
        <v>D</v>
      </c>
      <c r="D150" s="791" t="str">
        <f t="shared" si="18"/>
        <v>1</v>
      </c>
      <c r="E150" s="792" t="s">
        <v>561</v>
      </c>
      <c r="F150" s="791">
        <v>5511346</v>
      </c>
      <c r="G150" s="792" t="s">
        <v>562</v>
      </c>
      <c r="H150" s="792" t="s">
        <v>563</v>
      </c>
      <c r="I150" s="797">
        <v>44805</v>
      </c>
      <c r="J150" s="798">
        <f t="shared" si="19"/>
        <v>45199</v>
      </c>
      <c r="K150" s="799">
        <f ca="1" t="shared" si="20"/>
        <v>45614.0500231481</v>
      </c>
      <c r="L150" s="800" t="str">
        <f ca="1" t="shared" si="21"/>
        <v>Not Valid</v>
      </c>
      <c r="M150" s="801">
        <f ca="1" t="shared" si="22"/>
        <v>415.050023148149</v>
      </c>
      <c r="N150" s="800" t="s">
        <v>127</v>
      </c>
      <c r="O150" s="800">
        <f t="shared" si="23"/>
        <v>151</v>
      </c>
      <c r="P150" s="802"/>
      <c r="Q150" s="804"/>
    </row>
    <row r="151" customFormat="1" ht="13.2" hidden="1" spans="1:17">
      <c r="A151" s="791">
        <v>152</v>
      </c>
      <c r="B151" s="791" t="str">
        <f t="shared" si="16"/>
        <v>M</v>
      </c>
      <c r="C151" s="791" t="str">
        <f t="shared" si="17"/>
        <v>P</v>
      </c>
      <c r="D151" s="791" t="str">
        <f t="shared" si="18"/>
        <v>0</v>
      </c>
      <c r="E151" s="792" t="s">
        <v>564</v>
      </c>
      <c r="F151" s="791">
        <v>5511343</v>
      </c>
      <c r="G151" s="792" t="s">
        <v>565</v>
      </c>
      <c r="H151" s="792" t="s">
        <v>563</v>
      </c>
      <c r="I151" s="797">
        <v>44805</v>
      </c>
      <c r="J151" s="798">
        <f t="shared" si="19"/>
        <v>45199</v>
      </c>
      <c r="K151" s="799">
        <f ca="1" t="shared" si="20"/>
        <v>45614.0500231481</v>
      </c>
      <c r="L151" s="800" t="str">
        <f ca="1" t="shared" si="21"/>
        <v>Not Valid</v>
      </c>
      <c r="M151" s="801">
        <f ca="1" t="shared" si="22"/>
        <v>415.050023148149</v>
      </c>
      <c r="N151" s="800" t="s">
        <v>127</v>
      </c>
      <c r="O151" s="800">
        <f t="shared" si="23"/>
        <v>152</v>
      </c>
      <c r="P151" s="802"/>
      <c r="Q151" s="804"/>
    </row>
    <row r="152" customFormat="1" ht="13.2" hidden="1" spans="1:17">
      <c r="A152" s="791">
        <v>153</v>
      </c>
      <c r="B152" s="791" t="str">
        <f t="shared" si="16"/>
        <v>J</v>
      </c>
      <c r="C152" s="791" t="str">
        <f t="shared" si="17"/>
        <v>D</v>
      </c>
      <c r="D152" s="791" t="str">
        <f t="shared" si="18"/>
        <v>1</v>
      </c>
      <c r="E152" s="792" t="s">
        <v>566</v>
      </c>
      <c r="F152" s="791">
        <v>5488206</v>
      </c>
      <c r="G152" s="792" t="s">
        <v>567</v>
      </c>
      <c r="H152" s="792" t="s">
        <v>563</v>
      </c>
      <c r="I152" s="797">
        <v>44805</v>
      </c>
      <c r="J152" s="798">
        <f t="shared" si="19"/>
        <v>45199</v>
      </c>
      <c r="K152" s="799">
        <f ca="1" t="shared" si="20"/>
        <v>45614.0500231481</v>
      </c>
      <c r="L152" s="800" t="str">
        <f ca="1" t="shared" si="21"/>
        <v>Not Valid</v>
      </c>
      <c r="M152" s="801">
        <f ca="1" t="shared" si="22"/>
        <v>415.050023148149</v>
      </c>
      <c r="N152" s="800" t="s">
        <v>127</v>
      </c>
      <c r="O152" s="800">
        <f t="shared" si="23"/>
        <v>153</v>
      </c>
      <c r="P152" s="802"/>
      <c r="Q152" s="804"/>
    </row>
    <row r="153" customFormat="1" ht="13.2" hidden="1" spans="1:17">
      <c r="A153" s="791">
        <v>154</v>
      </c>
      <c r="B153" s="791" t="str">
        <f t="shared" si="16"/>
        <v>E</v>
      </c>
      <c r="C153" s="791" t="str">
        <f t="shared" si="17"/>
        <v>C</v>
      </c>
      <c r="D153" s="791" t="str">
        <f t="shared" si="18"/>
        <v>0</v>
      </c>
      <c r="E153" s="792" t="s">
        <v>568</v>
      </c>
      <c r="F153" s="791">
        <v>5485388</v>
      </c>
      <c r="G153" s="792" t="s">
        <v>569</v>
      </c>
      <c r="H153" s="792" t="s">
        <v>563</v>
      </c>
      <c r="I153" s="797">
        <v>44805</v>
      </c>
      <c r="J153" s="798">
        <f t="shared" si="19"/>
        <v>45199</v>
      </c>
      <c r="K153" s="799">
        <f ca="1" t="shared" si="20"/>
        <v>45614.0500231481</v>
      </c>
      <c r="L153" s="800" t="str">
        <f ca="1" t="shared" si="21"/>
        <v>Not Valid</v>
      </c>
      <c r="M153" s="801">
        <f ca="1" t="shared" si="22"/>
        <v>415.050023148149</v>
      </c>
      <c r="N153" s="800" t="s">
        <v>127</v>
      </c>
      <c r="O153" s="800">
        <f t="shared" si="23"/>
        <v>154</v>
      </c>
      <c r="P153" s="802"/>
      <c r="Q153" s="804"/>
    </row>
    <row r="154" customFormat="1" ht="13.2" hidden="1" spans="1:17">
      <c r="A154" s="791">
        <v>155</v>
      </c>
      <c r="B154" s="791" t="str">
        <f t="shared" si="16"/>
        <v>M</v>
      </c>
      <c r="C154" s="791" t="str">
        <f t="shared" si="17"/>
        <v>C</v>
      </c>
      <c r="D154" s="791" t="str">
        <f t="shared" si="18"/>
        <v>0</v>
      </c>
      <c r="E154" s="792" t="s">
        <v>570</v>
      </c>
      <c r="F154" s="791">
        <v>5511388</v>
      </c>
      <c r="G154" s="792" t="s">
        <v>571</v>
      </c>
      <c r="H154" s="792" t="s">
        <v>563</v>
      </c>
      <c r="I154" s="797">
        <v>44805</v>
      </c>
      <c r="J154" s="798">
        <f t="shared" si="19"/>
        <v>45199</v>
      </c>
      <c r="K154" s="799">
        <f ca="1" t="shared" si="20"/>
        <v>45614.0500231481</v>
      </c>
      <c r="L154" s="800" t="str">
        <f ca="1" t="shared" si="21"/>
        <v>Not Valid</v>
      </c>
      <c r="M154" s="801">
        <f ca="1" t="shared" si="22"/>
        <v>415.050023148149</v>
      </c>
      <c r="N154" s="800" t="s">
        <v>127</v>
      </c>
      <c r="O154" s="800">
        <f t="shared" si="23"/>
        <v>155</v>
      </c>
      <c r="P154" s="802"/>
      <c r="Q154" s="804"/>
    </row>
    <row r="155" customFormat="1" ht="13.2" hidden="1" spans="1:17">
      <c r="A155" s="791">
        <v>156</v>
      </c>
      <c r="B155" s="791" t="str">
        <f t="shared" si="16"/>
        <v>E</v>
      </c>
      <c r="C155" s="791" t="str">
        <f t="shared" si="17"/>
        <v>P</v>
      </c>
      <c r="D155" s="791" t="str">
        <f t="shared" si="18"/>
        <v>1</v>
      </c>
      <c r="E155" s="792" t="s">
        <v>572</v>
      </c>
      <c r="F155" s="791">
        <v>5373311</v>
      </c>
      <c r="G155" s="792" t="s">
        <v>573</v>
      </c>
      <c r="H155" s="792" t="s">
        <v>574</v>
      </c>
      <c r="I155" s="797">
        <v>44805</v>
      </c>
      <c r="J155" s="798">
        <f t="shared" si="19"/>
        <v>45199</v>
      </c>
      <c r="K155" s="799">
        <f ca="1" t="shared" si="20"/>
        <v>45614.0500231481</v>
      </c>
      <c r="L155" s="800" t="str">
        <f ca="1" t="shared" si="21"/>
        <v>Not Valid</v>
      </c>
      <c r="M155" s="801">
        <f ca="1" t="shared" si="22"/>
        <v>415.050023148149</v>
      </c>
      <c r="N155" s="800" t="s">
        <v>127</v>
      </c>
      <c r="O155" s="800">
        <f t="shared" si="23"/>
        <v>156</v>
      </c>
      <c r="P155" s="802"/>
      <c r="Q155" s="804"/>
    </row>
    <row r="156" customFormat="1" ht="13.2" hidden="1" spans="1:17">
      <c r="A156" s="791">
        <v>157</v>
      </c>
      <c r="B156" s="791" t="str">
        <f t="shared" si="16"/>
        <v>E</v>
      </c>
      <c r="C156" s="791" t="str">
        <f t="shared" si="17"/>
        <v>N</v>
      </c>
      <c r="D156" s="791" t="str">
        <f t="shared" si="18"/>
        <v>2</v>
      </c>
      <c r="E156" s="792" t="s">
        <v>575</v>
      </c>
      <c r="F156" s="791">
        <v>5479002</v>
      </c>
      <c r="G156" s="792" t="s">
        <v>576</v>
      </c>
      <c r="H156" s="792" t="s">
        <v>577</v>
      </c>
      <c r="I156" s="797">
        <v>44805</v>
      </c>
      <c r="J156" s="798">
        <f t="shared" si="19"/>
        <v>45199</v>
      </c>
      <c r="K156" s="799">
        <f ca="1" t="shared" si="20"/>
        <v>45614.0500231481</v>
      </c>
      <c r="L156" s="800" t="str">
        <f ca="1" t="shared" si="21"/>
        <v>Not Valid</v>
      </c>
      <c r="M156" s="801">
        <f ca="1" t="shared" si="22"/>
        <v>415.050023148149</v>
      </c>
      <c r="N156" s="800" t="s">
        <v>127</v>
      </c>
      <c r="O156" s="800">
        <f t="shared" si="23"/>
        <v>157</v>
      </c>
      <c r="P156" s="802"/>
      <c r="Q156" s="804"/>
    </row>
    <row r="157" customFormat="1" ht="13.2" hidden="1" spans="1:17">
      <c r="A157" s="791">
        <v>158</v>
      </c>
      <c r="B157" s="791" t="str">
        <f t="shared" si="16"/>
        <v>M</v>
      </c>
      <c r="C157" s="791" t="str">
        <f t="shared" si="17"/>
        <v>P</v>
      </c>
      <c r="D157" s="791" t="str">
        <f t="shared" si="18"/>
        <v>3</v>
      </c>
      <c r="E157" s="792" t="s">
        <v>578</v>
      </c>
      <c r="F157" s="791">
        <v>5375407</v>
      </c>
      <c r="G157" s="792" t="s">
        <v>579</v>
      </c>
      <c r="H157" s="792" t="s">
        <v>580</v>
      </c>
      <c r="I157" s="797">
        <v>44805</v>
      </c>
      <c r="J157" s="798">
        <f t="shared" si="19"/>
        <v>45199</v>
      </c>
      <c r="K157" s="799">
        <f ca="1" t="shared" si="20"/>
        <v>45614.0500231481</v>
      </c>
      <c r="L157" s="800" t="str">
        <f ca="1" t="shared" si="21"/>
        <v>Not Valid</v>
      </c>
      <c r="M157" s="801">
        <f ca="1" t="shared" si="22"/>
        <v>415.050023148149</v>
      </c>
      <c r="N157" s="800" t="s">
        <v>127</v>
      </c>
      <c r="O157" s="800">
        <f t="shared" si="23"/>
        <v>158</v>
      </c>
      <c r="P157" s="802"/>
      <c r="Q157" s="804"/>
    </row>
    <row r="158" customFormat="1" ht="13.2" hidden="1" spans="1:17">
      <c r="A158" s="791">
        <v>159</v>
      </c>
      <c r="B158" s="791" t="str">
        <f t="shared" si="16"/>
        <v>A</v>
      </c>
      <c r="C158" s="791" t="str">
        <f t="shared" si="17"/>
        <v>L</v>
      </c>
      <c r="D158" s="791" t="str">
        <f t="shared" si="18"/>
        <v>1</v>
      </c>
      <c r="E158" s="792" t="s">
        <v>581</v>
      </c>
      <c r="F158" s="791">
        <v>5372318</v>
      </c>
      <c r="G158" s="792" t="s">
        <v>582</v>
      </c>
      <c r="H158" s="792" t="s">
        <v>583</v>
      </c>
      <c r="I158" s="797">
        <v>44805</v>
      </c>
      <c r="J158" s="798">
        <f t="shared" si="19"/>
        <v>45199</v>
      </c>
      <c r="K158" s="799">
        <f ca="1" t="shared" si="20"/>
        <v>45614.0500231481</v>
      </c>
      <c r="L158" s="800" t="str">
        <f ca="1" t="shared" si="21"/>
        <v>Not Valid</v>
      </c>
      <c r="M158" s="801">
        <f ca="1" t="shared" si="22"/>
        <v>415.050023148149</v>
      </c>
      <c r="N158" s="800" t="s">
        <v>127</v>
      </c>
      <c r="O158" s="800">
        <f t="shared" si="23"/>
        <v>159</v>
      </c>
      <c r="P158" s="802"/>
      <c r="Q158" s="804"/>
    </row>
    <row r="159" customFormat="1" ht="13.2" hidden="1" spans="1:17">
      <c r="A159" s="791">
        <v>160</v>
      </c>
      <c r="B159" s="791" t="str">
        <f t="shared" si="16"/>
        <v>J</v>
      </c>
      <c r="C159" s="791" t="str">
        <f t="shared" si="17"/>
        <v>K</v>
      </c>
      <c r="D159" s="791" t="str">
        <f t="shared" si="18"/>
        <v>0</v>
      </c>
      <c r="E159" s="792" t="s">
        <v>584</v>
      </c>
      <c r="F159" s="791">
        <v>5374637</v>
      </c>
      <c r="G159" s="792" t="s">
        <v>585</v>
      </c>
      <c r="H159" s="805" t="s">
        <v>586</v>
      </c>
      <c r="I159" s="797">
        <v>44805</v>
      </c>
      <c r="J159" s="798">
        <f t="shared" si="19"/>
        <v>45199</v>
      </c>
      <c r="K159" s="799">
        <f ca="1" t="shared" si="20"/>
        <v>45614.0500231481</v>
      </c>
      <c r="L159" s="800" t="str">
        <f ca="1" t="shared" si="21"/>
        <v>Not Valid</v>
      </c>
      <c r="M159" s="801">
        <f ca="1" t="shared" si="22"/>
        <v>415.050023148149</v>
      </c>
      <c r="N159" s="800" t="s">
        <v>127</v>
      </c>
      <c r="O159" s="800">
        <f t="shared" si="23"/>
        <v>160</v>
      </c>
      <c r="P159" s="802"/>
      <c r="Q159" s="804"/>
    </row>
    <row r="160" customFormat="1" ht="13.2" hidden="1" spans="1:17">
      <c r="A160" s="791">
        <v>161</v>
      </c>
      <c r="B160" s="791" t="str">
        <f t="shared" si="16"/>
        <v>Q</v>
      </c>
      <c r="C160" s="791" t="str">
        <f t="shared" si="17"/>
        <v>N</v>
      </c>
      <c r="D160" s="791" t="str">
        <f t="shared" si="18"/>
        <v>0</v>
      </c>
      <c r="E160" s="792" t="s">
        <v>587</v>
      </c>
      <c r="F160" s="791">
        <v>5376185</v>
      </c>
      <c r="G160" s="792" t="s">
        <v>588</v>
      </c>
      <c r="H160" s="805" t="s">
        <v>533</v>
      </c>
      <c r="I160" s="797">
        <v>44805</v>
      </c>
      <c r="J160" s="798">
        <f t="shared" si="19"/>
        <v>45199</v>
      </c>
      <c r="K160" s="799">
        <f ca="1" t="shared" si="20"/>
        <v>45614.0500231481</v>
      </c>
      <c r="L160" s="800" t="str">
        <f ca="1" t="shared" si="21"/>
        <v>Not Valid</v>
      </c>
      <c r="M160" s="801">
        <f ca="1" t="shared" si="22"/>
        <v>415.050023148149</v>
      </c>
      <c r="N160" s="800" t="s">
        <v>127</v>
      </c>
      <c r="O160" s="800">
        <f t="shared" si="23"/>
        <v>161</v>
      </c>
      <c r="P160" s="802"/>
      <c r="Q160" s="804"/>
    </row>
    <row r="161" customFormat="1" ht="13.2" hidden="1" spans="1:17">
      <c r="A161" s="791">
        <v>162</v>
      </c>
      <c r="B161" s="791" t="str">
        <f t="shared" si="16"/>
        <v>M</v>
      </c>
      <c r="C161" s="791" t="str">
        <f t="shared" si="17"/>
        <v>C</v>
      </c>
      <c r="D161" s="791" t="str">
        <f t="shared" si="18"/>
        <v>2</v>
      </c>
      <c r="E161" s="792" t="s">
        <v>589</v>
      </c>
      <c r="F161" s="791">
        <v>5381006</v>
      </c>
      <c r="G161" s="792" t="s">
        <v>590</v>
      </c>
      <c r="H161" s="805" t="s">
        <v>591</v>
      </c>
      <c r="I161" s="797">
        <v>44805</v>
      </c>
      <c r="J161" s="798">
        <f t="shared" si="19"/>
        <v>45199</v>
      </c>
      <c r="K161" s="799">
        <f ca="1" t="shared" si="20"/>
        <v>45614.0500231481</v>
      </c>
      <c r="L161" s="800" t="str">
        <f ca="1" t="shared" si="21"/>
        <v>Not Valid</v>
      </c>
      <c r="M161" s="801">
        <f ca="1" t="shared" si="22"/>
        <v>415.050023148149</v>
      </c>
      <c r="N161" s="800" t="s">
        <v>127</v>
      </c>
      <c r="O161" s="800">
        <f t="shared" si="23"/>
        <v>162</v>
      </c>
      <c r="P161" s="802"/>
      <c r="Q161" s="804"/>
    </row>
    <row r="162" customFormat="1" ht="13.2" hidden="1" spans="1:17">
      <c r="A162" s="791">
        <v>163</v>
      </c>
      <c r="B162" s="791" t="str">
        <f t="shared" si="16"/>
        <v>J</v>
      </c>
      <c r="C162" s="791" t="str">
        <f t="shared" si="17"/>
        <v>N</v>
      </c>
      <c r="D162" s="791" t="str">
        <f t="shared" si="18"/>
        <v>0</v>
      </c>
      <c r="E162" s="792" t="s">
        <v>592</v>
      </c>
      <c r="F162" s="791">
        <v>5374675</v>
      </c>
      <c r="G162" s="792" t="s">
        <v>593</v>
      </c>
      <c r="H162" s="805" t="s">
        <v>594</v>
      </c>
      <c r="I162" s="797">
        <v>44805</v>
      </c>
      <c r="J162" s="798">
        <f t="shared" si="19"/>
        <v>45199</v>
      </c>
      <c r="K162" s="799">
        <f ca="1" t="shared" si="20"/>
        <v>45614.0500231481</v>
      </c>
      <c r="L162" s="800" t="str">
        <f ca="1" t="shared" si="21"/>
        <v>Not Valid</v>
      </c>
      <c r="M162" s="801">
        <f ca="1" t="shared" si="22"/>
        <v>415.050023148149</v>
      </c>
      <c r="N162" s="800" t="s">
        <v>127</v>
      </c>
      <c r="O162" s="800">
        <f t="shared" si="23"/>
        <v>163</v>
      </c>
      <c r="P162" s="802"/>
      <c r="Q162" s="804"/>
    </row>
    <row r="163" customFormat="1" ht="13.2" hidden="1" spans="1:17">
      <c r="A163" s="791">
        <v>164</v>
      </c>
      <c r="B163" s="791" t="str">
        <f t="shared" si="16"/>
        <v>E</v>
      </c>
      <c r="C163" s="791" t="str">
        <f t="shared" si="17"/>
        <v>C</v>
      </c>
      <c r="D163" s="791" t="str">
        <f t="shared" si="18"/>
        <v>1</v>
      </c>
      <c r="E163" s="792" t="s">
        <v>595</v>
      </c>
      <c r="F163" s="791">
        <v>5538539</v>
      </c>
      <c r="G163" s="792" t="s">
        <v>596</v>
      </c>
      <c r="H163" s="805" t="s">
        <v>533</v>
      </c>
      <c r="I163" s="797">
        <v>44805</v>
      </c>
      <c r="J163" s="798">
        <f t="shared" si="19"/>
        <v>45199</v>
      </c>
      <c r="K163" s="799">
        <f ca="1" t="shared" si="20"/>
        <v>45614.0500231481</v>
      </c>
      <c r="L163" s="800" t="str">
        <f ca="1" t="shared" si="21"/>
        <v>Not Valid</v>
      </c>
      <c r="M163" s="801">
        <f ca="1" t="shared" si="22"/>
        <v>415.050023148149</v>
      </c>
      <c r="N163" s="800" t="s">
        <v>127</v>
      </c>
      <c r="O163" s="800">
        <f t="shared" si="23"/>
        <v>164</v>
      </c>
      <c r="P163" s="802"/>
      <c r="Q163" s="804"/>
    </row>
    <row r="164" customFormat="1" ht="13.2" hidden="1" spans="1:17">
      <c r="A164" s="791">
        <v>165</v>
      </c>
      <c r="B164" s="791" t="str">
        <f t="shared" si="16"/>
        <v>L</v>
      </c>
      <c r="C164" s="791" t="str">
        <f t="shared" si="17"/>
        <v>L</v>
      </c>
      <c r="D164" s="791" t="str">
        <f t="shared" si="18"/>
        <v>1</v>
      </c>
      <c r="E164" s="792" t="s">
        <v>597</v>
      </c>
      <c r="F164" s="791">
        <v>5375310</v>
      </c>
      <c r="G164" s="792" t="s">
        <v>598</v>
      </c>
      <c r="H164" s="805" t="s">
        <v>209</v>
      </c>
      <c r="I164" s="797">
        <v>44805</v>
      </c>
      <c r="J164" s="798">
        <f t="shared" si="19"/>
        <v>45199</v>
      </c>
      <c r="K164" s="799">
        <f ca="1" t="shared" si="20"/>
        <v>45614.0500231481</v>
      </c>
      <c r="L164" s="800" t="str">
        <f ca="1" t="shared" si="21"/>
        <v>Not Valid</v>
      </c>
      <c r="M164" s="801">
        <f ca="1" t="shared" si="22"/>
        <v>415.050023148149</v>
      </c>
      <c r="N164" s="800" t="s">
        <v>127</v>
      </c>
      <c r="O164" s="800">
        <f t="shared" si="23"/>
        <v>165</v>
      </c>
      <c r="P164" s="802"/>
      <c r="Q164" s="804"/>
    </row>
    <row r="165" customFormat="1" ht="13.2" hidden="1" spans="1:17">
      <c r="A165" s="791">
        <v>166</v>
      </c>
      <c r="B165" s="791" t="str">
        <f t="shared" si="16"/>
        <v>E</v>
      </c>
      <c r="C165" s="791" t="str">
        <f t="shared" si="17"/>
        <v>L</v>
      </c>
      <c r="D165" s="791" t="str">
        <f t="shared" si="18"/>
        <v>4</v>
      </c>
      <c r="E165" s="792" t="s">
        <v>599</v>
      </c>
      <c r="F165" s="791">
        <v>5394535</v>
      </c>
      <c r="G165" s="792" t="s">
        <v>600</v>
      </c>
      <c r="H165" s="805" t="s">
        <v>601</v>
      </c>
      <c r="I165" s="797">
        <v>44805</v>
      </c>
      <c r="J165" s="798">
        <f t="shared" si="19"/>
        <v>45199</v>
      </c>
      <c r="K165" s="799">
        <f ca="1" t="shared" si="20"/>
        <v>45614.0500231481</v>
      </c>
      <c r="L165" s="800" t="str">
        <f ca="1" t="shared" si="21"/>
        <v>Not Valid</v>
      </c>
      <c r="M165" s="801">
        <f ca="1" t="shared" si="22"/>
        <v>415.050023148149</v>
      </c>
      <c r="N165" s="800" t="s">
        <v>127</v>
      </c>
      <c r="O165" s="800">
        <f t="shared" si="23"/>
        <v>166</v>
      </c>
      <c r="P165" s="802"/>
      <c r="Q165" s="804"/>
    </row>
    <row r="166" customFormat="1" ht="13.2" hidden="1" spans="1:17">
      <c r="A166" s="791">
        <v>167</v>
      </c>
      <c r="B166" s="791" t="str">
        <f t="shared" si="16"/>
        <v>J</v>
      </c>
      <c r="C166" s="791" t="str">
        <f t="shared" si="17"/>
        <v>Z</v>
      </c>
      <c r="D166" s="791" t="str">
        <f t="shared" si="18"/>
        <v>0</v>
      </c>
      <c r="E166" s="792" t="s">
        <v>602</v>
      </c>
      <c r="F166" s="791">
        <v>5540631</v>
      </c>
      <c r="G166" s="792" t="s">
        <v>603</v>
      </c>
      <c r="H166" s="805" t="s">
        <v>533</v>
      </c>
      <c r="I166" s="797">
        <v>44805</v>
      </c>
      <c r="J166" s="798">
        <f t="shared" si="19"/>
        <v>45199</v>
      </c>
      <c r="K166" s="799">
        <f ca="1" t="shared" si="20"/>
        <v>45614.0500231481</v>
      </c>
      <c r="L166" s="800" t="str">
        <f ca="1" t="shared" si="21"/>
        <v>Not Valid</v>
      </c>
      <c r="M166" s="801">
        <f ca="1" t="shared" si="22"/>
        <v>415.050023148149</v>
      </c>
      <c r="N166" s="800" t="s">
        <v>127</v>
      </c>
      <c r="O166" s="800">
        <f t="shared" si="23"/>
        <v>167</v>
      </c>
      <c r="P166" s="802"/>
      <c r="Q166" s="804"/>
    </row>
    <row r="167" customFormat="1" ht="13.2" hidden="1" spans="1:17">
      <c r="A167" s="791">
        <v>168</v>
      </c>
      <c r="B167" s="791" t="str">
        <f t="shared" si="16"/>
        <v>J</v>
      </c>
      <c r="C167" s="791" t="str">
        <f t="shared" si="17"/>
        <v>K</v>
      </c>
      <c r="D167" s="791" t="str">
        <f t="shared" si="18"/>
        <v>0</v>
      </c>
      <c r="E167" s="792" t="s">
        <v>604</v>
      </c>
      <c r="F167" s="791">
        <v>5540380</v>
      </c>
      <c r="G167" s="792" t="s">
        <v>605</v>
      </c>
      <c r="H167" s="805" t="s">
        <v>533</v>
      </c>
      <c r="I167" s="797">
        <v>44805</v>
      </c>
      <c r="J167" s="798">
        <f t="shared" si="19"/>
        <v>45199</v>
      </c>
      <c r="K167" s="799">
        <f ca="1" t="shared" si="20"/>
        <v>45614.0500231481</v>
      </c>
      <c r="L167" s="800" t="str">
        <f ca="1" t="shared" si="21"/>
        <v>Not Valid</v>
      </c>
      <c r="M167" s="801">
        <f ca="1" t="shared" si="22"/>
        <v>415.050023148149</v>
      </c>
      <c r="N167" s="800" t="s">
        <v>127</v>
      </c>
      <c r="O167" s="800">
        <f t="shared" si="23"/>
        <v>168</v>
      </c>
      <c r="P167" s="802"/>
      <c r="Q167" s="804"/>
    </row>
    <row r="168" customFormat="1" ht="13.2" hidden="1" spans="1:17">
      <c r="A168" s="791">
        <v>169</v>
      </c>
      <c r="B168" s="791" t="str">
        <f t="shared" si="16"/>
        <v>S</v>
      </c>
      <c r="C168" s="791" t="str">
        <f t="shared" si="17"/>
        <v>P</v>
      </c>
      <c r="D168" s="791" t="str">
        <f t="shared" si="18"/>
        <v>1</v>
      </c>
      <c r="E168" s="792" t="s">
        <v>606</v>
      </c>
      <c r="F168" s="791">
        <v>5376556</v>
      </c>
      <c r="G168" s="792" t="s">
        <v>607</v>
      </c>
      <c r="H168" s="805" t="s">
        <v>608</v>
      </c>
      <c r="I168" s="797">
        <v>44805</v>
      </c>
      <c r="J168" s="798">
        <f t="shared" si="19"/>
        <v>45199</v>
      </c>
      <c r="K168" s="799">
        <f ca="1" t="shared" si="20"/>
        <v>45614.0500231481</v>
      </c>
      <c r="L168" s="800" t="str">
        <f ca="1" t="shared" si="21"/>
        <v>Not Valid</v>
      </c>
      <c r="M168" s="801">
        <f ca="1" t="shared" si="22"/>
        <v>415.050023148149</v>
      </c>
      <c r="N168" s="800" t="s">
        <v>127</v>
      </c>
      <c r="O168" s="800">
        <f t="shared" si="23"/>
        <v>169</v>
      </c>
      <c r="P168" s="802"/>
      <c r="Q168" s="804"/>
    </row>
    <row r="169" customFormat="1" ht="13.2" hidden="1" spans="1:17">
      <c r="A169" s="791">
        <v>170</v>
      </c>
      <c r="B169" s="791" t="str">
        <f t="shared" si="16"/>
        <v>J</v>
      </c>
      <c r="C169" s="791" t="str">
        <f t="shared" si="17"/>
        <v>P</v>
      </c>
      <c r="D169" s="791" t="str">
        <f t="shared" si="18"/>
        <v>1</v>
      </c>
      <c r="E169" s="792" t="s">
        <v>609</v>
      </c>
      <c r="F169" s="791">
        <v>5374725</v>
      </c>
      <c r="G169" s="792" t="s">
        <v>610</v>
      </c>
      <c r="H169" s="805" t="s">
        <v>611</v>
      </c>
      <c r="I169" s="797">
        <v>44805</v>
      </c>
      <c r="J169" s="798">
        <f t="shared" si="19"/>
        <v>45199</v>
      </c>
      <c r="K169" s="799">
        <f ca="1" t="shared" si="20"/>
        <v>45614.0500231481</v>
      </c>
      <c r="L169" s="800" t="str">
        <f ca="1" t="shared" si="21"/>
        <v>Not Valid</v>
      </c>
      <c r="M169" s="801">
        <f ca="1" t="shared" si="22"/>
        <v>415.050023148149</v>
      </c>
      <c r="N169" s="800" t="s">
        <v>127</v>
      </c>
      <c r="O169" s="800">
        <f t="shared" si="23"/>
        <v>170</v>
      </c>
      <c r="P169" s="802"/>
      <c r="Q169" s="804"/>
    </row>
    <row r="170" customFormat="1" ht="13.2" hidden="1" spans="1:17">
      <c r="A170" s="791">
        <v>171</v>
      </c>
      <c r="B170" s="791" t="str">
        <f t="shared" si="16"/>
        <v>S</v>
      </c>
      <c r="C170" s="791" t="str">
        <f t="shared" si="17"/>
        <v>P</v>
      </c>
      <c r="D170" s="791" t="str">
        <f t="shared" si="18"/>
        <v>1</v>
      </c>
      <c r="E170" s="792" t="s">
        <v>612</v>
      </c>
      <c r="F170" s="791">
        <v>5376554</v>
      </c>
      <c r="G170" s="792" t="s">
        <v>613</v>
      </c>
      <c r="H170" s="805" t="s">
        <v>614</v>
      </c>
      <c r="I170" s="797">
        <v>44805</v>
      </c>
      <c r="J170" s="798">
        <f t="shared" si="19"/>
        <v>45199</v>
      </c>
      <c r="K170" s="799">
        <f ca="1" t="shared" si="20"/>
        <v>45614.0500231481</v>
      </c>
      <c r="L170" s="800" t="str">
        <f ca="1" t="shared" si="21"/>
        <v>Not Valid</v>
      </c>
      <c r="M170" s="801">
        <f ca="1" t="shared" si="22"/>
        <v>415.050023148149</v>
      </c>
      <c r="N170" s="800" t="s">
        <v>127</v>
      </c>
      <c r="O170" s="800">
        <f t="shared" si="23"/>
        <v>171</v>
      </c>
      <c r="P170" s="802"/>
      <c r="Q170" s="804"/>
    </row>
    <row r="171" customFormat="1" ht="13.2" hidden="1" spans="1:17">
      <c r="A171" s="791">
        <v>172</v>
      </c>
      <c r="B171" s="791" t="str">
        <f t="shared" si="16"/>
        <v>E</v>
      </c>
      <c r="C171" s="791" t="str">
        <f t="shared" si="17"/>
        <v>P</v>
      </c>
      <c r="D171" s="791" t="str">
        <f t="shared" si="18"/>
        <v>0</v>
      </c>
      <c r="E171" s="792" t="s">
        <v>615</v>
      </c>
      <c r="F171" s="791">
        <v>5373300</v>
      </c>
      <c r="G171" s="792" t="s">
        <v>616</v>
      </c>
      <c r="H171" s="805" t="s">
        <v>617</v>
      </c>
      <c r="I171" s="797">
        <v>44805</v>
      </c>
      <c r="J171" s="798">
        <f t="shared" si="19"/>
        <v>45199</v>
      </c>
      <c r="K171" s="799">
        <f ca="1" t="shared" si="20"/>
        <v>45614.0500231481</v>
      </c>
      <c r="L171" s="800" t="str">
        <f ca="1" t="shared" si="21"/>
        <v>Not Valid</v>
      </c>
      <c r="M171" s="801">
        <f ca="1" t="shared" si="22"/>
        <v>415.050023148149</v>
      </c>
      <c r="N171" s="800" t="s">
        <v>127</v>
      </c>
      <c r="O171" s="800">
        <f t="shared" si="23"/>
        <v>172</v>
      </c>
      <c r="P171" s="802"/>
      <c r="Q171" s="804"/>
    </row>
    <row r="172" customFormat="1" ht="13.2" hidden="1" spans="1:17">
      <c r="A172" s="791">
        <v>173</v>
      </c>
      <c r="B172" s="791" t="str">
        <f t="shared" si="16"/>
        <v>E</v>
      </c>
      <c r="C172" s="791" t="str">
        <f t="shared" si="17"/>
        <v>D</v>
      </c>
      <c r="D172" s="791" t="str">
        <f t="shared" si="18"/>
        <v>0</v>
      </c>
      <c r="E172" s="792" t="s">
        <v>618</v>
      </c>
      <c r="F172" s="791">
        <v>5539761</v>
      </c>
      <c r="G172" s="792" t="s">
        <v>619</v>
      </c>
      <c r="H172" s="805" t="s">
        <v>533</v>
      </c>
      <c r="I172" s="797">
        <v>44805</v>
      </c>
      <c r="J172" s="798">
        <f t="shared" si="19"/>
        <v>45199</v>
      </c>
      <c r="K172" s="799">
        <f ca="1" t="shared" si="20"/>
        <v>45614.0500231481</v>
      </c>
      <c r="L172" s="800" t="str">
        <f ca="1" t="shared" si="21"/>
        <v>Not Valid</v>
      </c>
      <c r="M172" s="801">
        <f ca="1" t="shared" si="22"/>
        <v>415.050023148149</v>
      </c>
      <c r="N172" s="800" t="s">
        <v>127</v>
      </c>
      <c r="O172" s="800">
        <f t="shared" si="23"/>
        <v>173</v>
      </c>
      <c r="P172" s="802"/>
      <c r="Q172" s="804"/>
    </row>
    <row r="173" customFormat="1" ht="13.2" hidden="1" spans="1:17">
      <c r="A173" s="791">
        <v>174</v>
      </c>
      <c r="B173" s="791" t="str">
        <f t="shared" si="16"/>
        <v>J</v>
      </c>
      <c r="C173" s="791" t="str">
        <f t="shared" si="17"/>
        <v>K</v>
      </c>
      <c r="D173" s="791" t="str">
        <f t="shared" si="18"/>
        <v>0</v>
      </c>
      <c r="E173" s="792" t="s">
        <v>620</v>
      </c>
      <c r="F173" s="791">
        <v>5374636</v>
      </c>
      <c r="G173" s="792" t="s">
        <v>621</v>
      </c>
      <c r="H173" s="805" t="s">
        <v>622</v>
      </c>
      <c r="I173" s="797">
        <v>44805</v>
      </c>
      <c r="J173" s="798">
        <f t="shared" si="19"/>
        <v>45199</v>
      </c>
      <c r="K173" s="799">
        <f ca="1" t="shared" si="20"/>
        <v>45614.0500231481</v>
      </c>
      <c r="L173" s="800" t="str">
        <f ca="1" t="shared" si="21"/>
        <v>Not Valid</v>
      </c>
      <c r="M173" s="801">
        <f ca="1" t="shared" si="22"/>
        <v>415.050023148149</v>
      </c>
      <c r="N173" s="800" t="s">
        <v>127</v>
      </c>
      <c r="O173" s="800">
        <f t="shared" si="23"/>
        <v>174</v>
      </c>
      <c r="P173" s="802"/>
      <c r="Q173" s="804"/>
    </row>
    <row r="174" customFormat="1" ht="13.2" hidden="1" spans="1:17">
      <c r="A174" s="791">
        <v>175</v>
      </c>
      <c r="B174" s="791" t="str">
        <f t="shared" si="16"/>
        <v>J</v>
      </c>
      <c r="C174" s="791" t="str">
        <f t="shared" si="17"/>
        <v>C</v>
      </c>
      <c r="D174" s="791" t="str">
        <f t="shared" si="18"/>
        <v>2</v>
      </c>
      <c r="E174" s="792" t="s">
        <v>623</v>
      </c>
      <c r="F174" s="791">
        <v>5390522</v>
      </c>
      <c r="G174" s="792" t="s">
        <v>624</v>
      </c>
      <c r="H174" s="805" t="s">
        <v>533</v>
      </c>
      <c r="I174" s="797">
        <v>44805</v>
      </c>
      <c r="J174" s="798">
        <f t="shared" si="19"/>
        <v>45199</v>
      </c>
      <c r="K174" s="799">
        <f ca="1" t="shared" si="20"/>
        <v>45614.0500231481</v>
      </c>
      <c r="L174" s="800" t="str">
        <f ca="1" t="shared" si="21"/>
        <v>Not Valid</v>
      </c>
      <c r="M174" s="801">
        <f ca="1" t="shared" si="22"/>
        <v>415.050023148149</v>
      </c>
      <c r="N174" s="800" t="s">
        <v>127</v>
      </c>
      <c r="O174" s="800">
        <f t="shared" si="23"/>
        <v>175</v>
      </c>
      <c r="P174" s="802"/>
      <c r="Q174" s="804"/>
    </row>
    <row r="175" customFormat="1" ht="13.2" hidden="1" spans="1:17">
      <c r="A175" s="791">
        <v>176</v>
      </c>
      <c r="B175" s="791" t="str">
        <f t="shared" si="16"/>
        <v>S</v>
      </c>
      <c r="C175" s="791" t="str">
        <f t="shared" si="17"/>
        <v>P</v>
      </c>
      <c r="D175" s="791" t="str">
        <f t="shared" si="18"/>
        <v>3</v>
      </c>
      <c r="E175" s="792" t="s">
        <v>625</v>
      </c>
      <c r="F175" s="791">
        <v>5376623</v>
      </c>
      <c r="G175" s="792" t="s">
        <v>626</v>
      </c>
      <c r="H175" s="805" t="s">
        <v>627</v>
      </c>
      <c r="I175" s="797">
        <v>44805</v>
      </c>
      <c r="J175" s="798">
        <f t="shared" si="19"/>
        <v>45199</v>
      </c>
      <c r="K175" s="799">
        <f ca="1" t="shared" si="20"/>
        <v>45614.0500231481</v>
      </c>
      <c r="L175" s="800" t="str">
        <f ca="1" t="shared" si="21"/>
        <v>Not Valid</v>
      </c>
      <c r="M175" s="801">
        <f ca="1" t="shared" si="22"/>
        <v>415.050023148149</v>
      </c>
      <c r="N175" s="800" t="s">
        <v>127</v>
      </c>
      <c r="O175" s="800">
        <f t="shared" si="23"/>
        <v>176</v>
      </c>
      <c r="P175" s="802"/>
      <c r="Q175" s="804"/>
    </row>
    <row r="176" customFormat="1" ht="13.2" hidden="1" spans="1:17">
      <c r="A176" s="791">
        <v>177</v>
      </c>
      <c r="B176" s="791" t="str">
        <f t="shared" si="16"/>
        <v>E</v>
      </c>
      <c r="C176" s="791" t="str">
        <f t="shared" si="17"/>
        <v>F</v>
      </c>
      <c r="D176" s="791" t="str">
        <f t="shared" si="18"/>
        <v>1</v>
      </c>
      <c r="E176" s="792" t="s">
        <v>628</v>
      </c>
      <c r="F176" s="791">
        <v>5553818</v>
      </c>
      <c r="G176" s="792" t="s">
        <v>629</v>
      </c>
      <c r="H176" s="805" t="s">
        <v>533</v>
      </c>
      <c r="I176" s="797">
        <v>44805</v>
      </c>
      <c r="J176" s="798">
        <f t="shared" si="19"/>
        <v>45199</v>
      </c>
      <c r="K176" s="799">
        <f ca="1" t="shared" si="20"/>
        <v>45614.0500231481</v>
      </c>
      <c r="L176" s="800" t="str">
        <f ca="1" t="shared" si="21"/>
        <v>Not Valid</v>
      </c>
      <c r="M176" s="801">
        <f ca="1" t="shared" si="22"/>
        <v>415.050023148149</v>
      </c>
      <c r="N176" s="800" t="s">
        <v>127</v>
      </c>
      <c r="O176" s="800">
        <f t="shared" si="23"/>
        <v>177</v>
      </c>
      <c r="P176" s="802"/>
      <c r="Q176" s="804"/>
    </row>
    <row r="177" customFormat="1" ht="13.2" hidden="1" spans="1:17">
      <c r="A177" s="791">
        <v>178</v>
      </c>
      <c r="B177" s="791" t="str">
        <f t="shared" si="16"/>
        <v>J</v>
      </c>
      <c r="C177" s="791" t="str">
        <f t="shared" si="17"/>
        <v>F</v>
      </c>
      <c r="D177" s="791" t="str">
        <f t="shared" si="18"/>
        <v>0</v>
      </c>
      <c r="E177" s="792" t="s">
        <v>630</v>
      </c>
      <c r="F177" s="791">
        <v>5374610</v>
      </c>
      <c r="G177" s="792" t="s">
        <v>631</v>
      </c>
      <c r="H177" s="805" t="s">
        <v>632</v>
      </c>
      <c r="I177" s="797">
        <v>44805</v>
      </c>
      <c r="J177" s="798">
        <f t="shared" si="19"/>
        <v>45199</v>
      </c>
      <c r="K177" s="799">
        <f ca="1" t="shared" si="20"/>
        <v>45614.0500231481</v>
      </c>
      <c r="L177" s="800" t="str">
        <f ca="1" t="shared" si="21"/>
        <v>Not Valid</v>
      </c>
      <c r="M177" s="801">
        <f ca="1" t="shared" si="22"/>
        <v>415.050023148149</v>
      </c>
      <c r="N177" s="800" t="s">
        <v>127</v>
      </c>
      <c r="O177" s="800">
        <f t="shared" si="23"/>
        <v>178</v>
      </c>
      <c r="P177" s="802"/>
      <c r="Q177" s="804"/>
    </row>
    <row r="178" customFormat="1" ht="13.2" hidden="1" spans="1:17">
      <c r="A178" s="791">
        <v>179</v>
      </c>
      <c r="B178" s="791" t="str">
        <f t="shared" si="16"/>
        <v>J</v>
      </c>
      <c r="C178" s="791" t="str">
        <f t="shared" si="17"/>
        <v>P</v>
      </c>
      <c r="D178" s="791" t="str">
        <f t="shared" si="18"/>
        <v>4</v>
      </c>
      <c r="E178" s="792" t="s">
        <v>633</v>
      </c>
      <c r="F178" s="791">
        <v>5374766</v>
      </c>
      <c r="G178" s="792" t="s">
        <v>634</v>
      </c>
      <c r="H178" s="805" t="s">
        <v>635</v>
      </c>
      <c r="I178" s="797">
        <v>44805</v>
      </c>
      <c r="J178" s="798">
        <f t="shared" si="19"/>
        <v>45199</v>
      </c>
      <c r="K178" s="799">
        <f ca="1" t="shared" si="20"/>
        <v>45614.0500231481</v>
      </c>
      <c r="L178" s="800" t="str">
        <f ca="1" t="shared" si="21"/>
        <v>Not Valid</v>
      </c>
      <c r="M178" s="801">
        <f ca="1" t="shared" si="22"/>
        <v>415.050023148149</v>
      </c>
      <c r="N178" s="800" t="s">
        <v>127</v>
      </c>
      <c r="O178" s="800">
        <f t="shared" si="23"/>
        <v>179</v>
      </c>
      <c r="P178" s="802"/>
      <c r="Q178" s="804"/>
    </row>
    <row r="179" customFormat="1" ht="13.2" hidden="1" spans="1:17">
      <c r="A179" s="791">
        <v>180</v>
      </c>
      <c r="B179" s="791" t="str">
        <f t="shared" si="16"/>
        <v>J</v>
      </c>
      <c r="C179" s="791" t="str">
        <f t="shared" si="17"/>
        <v>P</v>
      </c>
      <c r="D179" s="791" t="str">
        <f t="shared" si="18"/>
        <v>4</v>
      </c>
      <c r="E179" s="792" t="s">
        <v>636</v>
      </c>
      <c r="F179" s="791">
        <v>5390313</v>
      </c>
      <c r="G179" s="792" t="s">
        <v>637</v>
      </c>
      <c r="H179" s="805" t="s">
        <v>638</v>
      </c>
      <c r="I179" s="797">
        <v>44805</v>
      </c>
      <c r="J179" s="798">
        <f t="shared" si="19"/>
        <v>45199</v>
      </c>
      <c r="K179" s="799">
        <f ca="1" t="shared" si="20"/>
        <v>45614.0500231481</v>
      </c>
      <c r="L179" s="800" t="str">
        <f ca="1" t="shared" si="21"/>
        <v>Not Valid</v>
      </c>
      <c r="M179" s="801">
        <f ca="1" t="shared" si="22"/>
        <v>415.050023148149</v>
      </c>
      <c r="N179" s="800" t="s">
        <v>127</v>
      </c>
      <c r="O179" s="800">
        <f t="shared" si="23"/>
        <v>180</v>
      </c>
      <c r="P179" s="802"/>
      <c r="Q179" s="804"/>
    </row>
    <row r="180" customFormat="1" ht="13.2" hidden="1" spans="1:17">
      <c r="A180" s="791">
        <v>181</v>
      </c>
      <c r="B180" s="791" t="str">
        <f t="shared" si="16"/>
        <v>E</v>
      </c>
      <c r="C180" s="791" t="str">
        <f t="shared" si="17"/>
        <v>P</v>
      </c>
      <c r="D180" s="791" t="str">
        <f t="shared" si="18"/>
        <v>4</v>
      </c>
      <c r="E180" s="792" t="s">
        <v>639</v>
      </c>
      <c r="F180" s="791">
        <v>5554911</v>
      </c>
      <c r="G180" s="792" t="s">
        <v>640</v>
      </c>
      <c r="H180" s="805" t="s">
        <v>533</v>
      </c>
      <c r="I180" s="797">
        <v>44805</v>
      </c>
      <c r="J180" s="798">
        <f t="shared" si="19"/>
        <v>45199</v>
      </c>
      <c r="K180" s="799">
        <f ca="1" t="shared" si="20"/>
        <v>45614.0500231481</v>
      </c>
      <c r="L180" s="800" t="str">
        <f ca="1" t="shared" si="21"/>
        <v>Not Valid</v>
      </c>
      <c r="M180" s="801">
        <f ca="1" t="shared" si="22"/>
        <v>415.050023148149</v>
      </c>
      <c r="N180" s="800" t="s">
        <v>127</v>
      </c>
      <c r="O180" s="800">
        <f t="shared" si="23"/>
        <v>181</v>
      </c>
      <c r="P180" s="802"/>
      <c r="Q180" s="804"/>
    </row>
    <row r="181" customFormat="1" ht="13.2" hidden="1" spans="1:17">
      <c r="A181" s="791">
        <v>182</v>
      </c>
      <c r="B181" s="791" t="str">
        <f t="shared" si="16"/>
        <v>E</v>
      </c>
      <c r="C181" s="791" t="str">
        <f t="shared" si="17"/>
        <v>C</v>
      </c>
      <c r="D181" s="791" t="str">
        <f t="shared" si="18"/>
        <v>2</v>
      </c>
      <c r="E181" s="792" t="s">
        <v>641</v>
      </c>
      <c r="F181" s="791">
        <v>5540532</v>
      </c>
      <c r="G181" s="792" t="s">
        <v>642</v>
      </c>
      <c r="H181" s="805" t="s">
        <v>533</v>
      </c>
      <c r="I181" s="797">
        <v>44805</v>
      </c>
      <c r="J181" s="798">
        <f t="shared" si="19"/>
        <v>45199</v>
      </c>
      <c r="K181" s="799">
        <f ca="1" t="shared" si="20"/>
        <v>45614.0500231481</v>
      </c>
      <c r="L181" s="800" t="str">
        <f ca="1" t="shared" si="21"/>
        <v>Not Valid</v>
      </c>
      <c r="M181" s="801">
        <f ca="1" t="shared" si="22"/>
        <v>415.050023148149</v>
      </c>
      <c r="N181" s="800" t="s">
        <v>127</v>
      </c>
      <c r="O181" s="800">
        <f t="shared" si="23"/>
        <v>182</v>
      </c>
      <c r="P181" s="802"/>
      <c r="Q181" s="804"/>
    </row>
    <row r="182" customFormat="1" ht="13.2" hidden="1" spans="1:17">
      <c r="A182" s="791">
        <v>183</v>
      </c>
      <c r="B182" s="791" t="str">
        <f t="shared" si="16"/>
        <v>E</v>
      </c>
      <c r="C182" s="791" t="str">
        <f t="shared" si="17"/>
        <v>N</v>
      </c>
      <c r="D182" s="791" t="str">
        <f t="shared" si="18"/>
        <v>3</v>
      </c>
      <c r="E182" s="792" t="s">
        <v>643</v>
      </c>
      <c r="F182" s="791">
        <v>5398756</v>
      </c>
      <c r="G182" s="792" t="s">
        <v>644</v>
      </c>
      <c r="H182" s="805" t="s">
        <v>645</v>
      </c>
      <c r="I182" s="797">
        <v>44805</v>
      </c>
      <c r="J182" s="798">
        <f t="shared" si="19"/>
        <v>45199</v>
      </c>
      <c r="K182" s="799">
        <f ca="1" t="shared" si="20"/>
        <v>45614.0500231481</v>
      </c>
      <c r="L182" s="800" t="str">
        <f ca="1" t="shared" si="21"/>
        <v>Not Valid</v>
      </c>
      <c r="M182" s="801">
        <f ca="1" t="shared" si="22"/>
        <v>415.050023148149</v>
      </c>
      <c r="N182" s="800" t="s">
        <v>127</v>
      </c>
      <c r="O182" s="800">
        <f t="shared" si="23"/>
        <v>183</v>
      </c>
      <c r="P182" s="802"/>
      <c r="Q182" s="804"/>
    </row>
    <row r="183" customFormat="1" ht="13.2" hidden="1" spans="1:17">
      <c r="A183" s="791">
        <v>184</v>
      </c>
      <c r="B183" s="791" t="str">
        <f t="shared" si="16"/>
        <v>E</v>
      </c>
      <c r="C183" s="791" t="str">
        <f t="shared" si="17"/>
        <v>L</v>
      </c>
      <c r="D183" s="791" t="str">
        <f t="shared" si="18"/>
        <v>4</v>
      </c>
      <c r="E183" s="792" t="s">
        <v>646</v>
      </c>
      <c r="F183" s="791">
        <v>5373142</v>
      </c>
      <c r="G183" s="792" t="s">
        <v>647</v>
      </c>
      <c r="H183" s="805" t="s">
        <v>648</v>
      </c>
      <c r="I183" s="797">
        <v>44805</v>
      </c>
      <c r="J183" s="798">
        <f t="shared" si="19"/>
        <v>45199</v>
      </c>
      <c r="K183" s="799">
        <f ca="1" t="shared" si="20"/>
        <v>45614.0500231481</v>
      </c>
      <c r="L183" s="800" t="str">
        <f ca="1" t="shared" si="21"/>
        <v>Not Valid</v>
      </c>
      <c r="M183" s="801">
        <f ca="1" t="shared" si="22"/>
        <v>415.050023148149</v>
      </c>
      <c r="N183" s="800" t="s">
        <v>127</v>
      </c>
      <c r="O183" s="800">
        <f t="shared" si="23"/>
        <v>184</v>
      </c>
      <c r="P183" s="802"/>
      <c r="Q183" s="804"/>
    </row>
    <row r="184" customFormat="1" ht="13.2" hidden="1" spans="1:17">
      <c r="A184" s="791">
        <v>185</v>
      </c>
      <c r="B184" s="791" t="str">
        <f t="shared" si="16"/>
        <v>J</v>
      </c>
      <c r="C184" s="791" t="str">
        <f t="shared" si="17"/>
        <v>L</v>
      </c>
      <c r="D184" s="791" t="str">
        <f t="shared" si="18"/>
        <v>0</v>
      </c>
      <c r="E184" s="792" t="s">
        <v>649</v>
      </c>
      <c r="F184" s="791">
        <v>5398781</v>
      </c>
      <c r="G184" s="792" t="s">
        <v>650</v>
      </c>
      <c r="H184" s="805" t="s">
        <v>651</v>
      </c>
      <c r="I184" s="797">
        <v>44805</v>
      </c>
      <c r="J184" s="798">
        <f t="shared" si="19"/>
        <v>45199</v>
      </c>
      <c r="K184" s="799">
        <f ca="1" t="shared" si="20"/>
        <v>45614.0500231481</v>
      </c>
      <c r="L184" s="800" t="str">
        <f ca="1" t="shared" si="21"/>
        <v>Not Valid</v>
      </c>
      <c r="M184" s="801">
        <f ca="1" t="shared" si="22"/>
        <v>415.050023148149</v>
      </c>
      <c r="N184" s="800" t="s">
        <v>127</v>
      </c>
      <c r="O184" s="800">
        <f t="shared" si="23"/>
        <v>185</v>
      </c>
      <c r="P184" s="802"/>
      <c r="Q184" s="804"/>
    </row>
    <row r="185" customFormat="1" ht="13.2" hidden="1" spans="1:17">
      <c r="A185" s="791">
        <v>186</v>
      </c>
      <c r="B185" s="791" t="str">
        <f t="shared" si="16"/>
        <v>Y</v>
      </c>
      <c r="C185" s="791" t="str">
        <f t="shared" si="17"/>
        <v>P</v>
      </c>
      <c r="D185" s="791" t="str">
        <f t="shared" si="18"/>
        <v>1</v>
      </c>
      <c r="E185" s="792" t="s">
        <v>652</v>
      </c>
      <c r="F185" s="791">
        <v>5377228</v>
      </c>
      <c r="G185" s="792" t="s">
        <v>653</v>
      </c>
      <c r="H185" s="805" t="s">
        <v>654</v>
      </c>
      <c r="I185" s="797">
        <v>44805</v>
      </c>
      <c r="J185" s="798">
        <f t="shared" si="19"/>
        <v>45199</v>
      </c>
      <c r="K185" s="799">
        <f ca="1" t="shared" si="20"/>
        <v>45614.0500231481</v>
      </c>
      <c r="L185" s="800" t="str">
        <f ca="1" t="shared" si="21"/>
        <v>Not Valid</v>
      </c>
      <c r="M185" s="801">
        <f ca="1" t="shared" si="22"/>
        <v>415.050023148149</v>
      </c>
      <c r="N185" s="800" t="s">
        <v>127</v>
      </c>
      <c r="O185" s="800">
        <f t="shared" si="23"/>
        <v>186</v>
      </c>
      <c r="P185" s="802"/>
      <c r="Q185" s="804"/>
    </row>
    <row r="186" customFormat="1" ht="13.2" hidden="1" spans="1:17">
      <c r="A186" s="791">
        <v>187</v>
      </c>
      <c r="B186" s="791" t="str">
        <f t="shared" si="16"/>
        <v>E</v>
      </c>
      <c r="C186" s="791" t="str">
        <f t="shared" si="17"/>
        <v>P</v>
      </c>
      <c r="D186" s="791" t="str">
        <f t="shared" si="18"/>
        <v>0</v>
      </c>
      <c r="E186" s="806" t="s">
        <v>655</v>
      </c>
      <c r="F186" s="791">
        <v>5556189</v>
      </c>
      <c r="G186" s="792" t="s">
        <v>656</v>
      </c>
      <c r="H186" s="805" t="s">
        <v>533</v>
      </c>
      <c r="I186" s="797">
        <v>44805</v>
      </c>
      <c r="J186" s="798">
        <f t="shared" si="19"/>
        <v>45199</v>
      </c>
      <c r="K186" s="799">
        <f ca="1" t="shared" si="20"/>
        <v>45614.0500231481</v>
      </c>
      <c r="L186" s="800" t="str">
        <f ca="1" t="shared" si="21"/>
        <v>Not Valid</v>
      </c>
      <c r="M186" s="801">
        <f ca="1" t="shared" si="22"/>
        <v>415.050023148149</v>
      </c>
      <c r="N186" s="800" t="s">
        <v>127</v>
      </c>
      <c r="O186" s="800">
        <f t="shared" si="23"/>
        <v>187</v>
      </c>
      <c r="P186" s="802"/>
      <c r="Q186" s="804"/>
    </row>
    <row r="187" customFormat="1" ht="13.2" hidden="1" spans="1:17">
      <c r="A187" s="791">
        <v>188</v>
      </c>
      <c r="B187" s="791" t="str">
        <f t="shared" si="16"/>
        <v>J</v>
      </c>
      <c r="C187" s="791" t="str">
        <f t="shared" si="17"/>
        <v>P</v>
      </c>
      <c r="D187" s="791" t="str">
        <f t="shared" si="18"/>
        <v>0</v>
      </c>
      <c r="E187" s="806" t="s">
        <v>657</v>
      </c>
      <c r="F187" s="791">
        <v>5374704</v>
      </c>
      <c r="G187" s="792" t="s">
        <v>658</v>
      </c>
      <c r="H187" s="805" t="s">
        <v>659</v>
      </c>
      <c r="I187" s="797">
        <v>44805</v>
      </c>
      <c r="J187" s="798">
        <f t="shared" si="19"/>
        <v>45199</v>
      </c>
      <c r="K187" s="799">
        <f ca="1" t="shared" si="20"/>
        <v>45614.0500231481</v>
      </c>
      <c r="L187" s="800" t="str">
        <f ca="1" t="shared" si="21"/>
        <v>Not Valid</v>
      </c>
      <c r="M187" s="801">
        <f ca="1" t="shared" si="22"/>
        <v>415.050023148149</v>
      </c>
      <c r="N187" s="800" t="s">
        <v>127</v>
      </c>
      <c r="O187" s="800">
        <f t="shared" si="23"/>
        <v>188</v>
      </c>
      <c r="P187" s="802"/>
      <c r="Q187" s="804"/>
    </row>
    <row r="188" customFormat="1" ht="13.2" hidden="1" spans="1:17">
      <c r="A188" s="791">
        <v>189</v>
      </c>
      <c r="B188" s="791" t="str">
        <f t="shared" si="16"/>
        <v>E</v>
      </c>
      <c r="C188" s="791" t="str">
        <f t="shared" si="17"/>
        <v>P</v>
      </c>
      <c r="D188" s="791" t="str">
        <f t="shared" si="18"/>
        <v>0</v>
      </c>
      <c r="E188" s="806" t="s">
        <v>660</v>
      </c>
      <c r="F188" s="791">
        <v>5556187</v>
      </c>
      <c r="G188" s="792" t="s">
        <v>661</v>
      </c>
      <c r="H188" s="805" t="s">
        <v>533</v>
      </c>
      <c r="I188" s="797">
        <v>44805</v>
      </c>
      <c r="J188" s="798">
        <f t="shared" si="19"/>
        <v>45199</v>
      </c>
      <c r="K188" s="799">
        <f ca="1" t="shared" si="20"/>
        <v>45614.0500231481</v>
      </c>
      <c r="L188" s="800" t="str">
        <f ca="1" t="shared" si="21"/>
        <v>Not Valid</v>
      </c>
      <c r="M188" s="801">
        <f ca="1" t="shared" si="22"/>
        <v>415.050023148149</v>
      </c>
      <c r="N188" s="800" t="s">
        <v>127</v>
      </c>
      <c r="O188" s="800">
        <f t="shared" si="23"/>
        <v>189</v>
      </c>
      <c r="P188" s="802"/>
      <c r="Q188" s="804"/>
    </row>
    <row r="189" customFormat="1" ht="13.2" hidden="1" spans="1:17">
      <c r="A189" s="791">
        <v>190</v>
      </c>
      <c r="B189" s="791" t="str">
        <f t="shared" si="16"/>
        <v>E</v>
      </c>
      <c r="C189" s="791" t="str">
        <f t="shared" si="17"/>
        <v>M</v>
      </c>
      <c r="D189" s="791" t="str">
        <f t="shared" si="18"/>
        <v>1</v>
      </c>
      <c r="E189" s="806" t="s">
        <v>662</v>
      </c>
      <c r="F189" s="791">
        <v>5553819</v>
      </c>
      <c r="G189" s="792" t="s">
        <v>663</v>
      </c>
      <c r="H189" s="805"/>
      <c r="I189" s="797">
        <v>44805</v>
      </c>
      <c r="J189" s="798">
        <f t="shared" si="19"/>
        <v>45199</v>
      </c>
      <c r="K189" s="799">
        <f ca="1" t="shared" si="20"/>
        <v>45614.0500231481</v>
      </c>
      <c r="L189" s="800" t="str">
        <f ca="1" t="shared" si="21"/>
        <v>Not Valid</v>
      </c>
      <c r="M189" s="801">
        <f ca="1" t="shared" si="22"/>
        <v>415.050023148149</v>
      </c>
      <c r="N189" s="800" t="s">
        <v>127</v>
      </c>
      <c r="O189" s="800">
        <f t="shared" si="23"/>
        <v>190</v>
      </c>
      <c r="P189" s="802"/>
      <c r="Q189" s="804"/>
    </row>
    <row r="190" customFormat="1" ht="13.2" hidden="1" spans="1:17">
      <c r="A190" s="791">
        <v>191</v>
      </c>
      <c r="B190" s="791" t="str">
        <f t="shared" si="16"/>
        <v>E</v>
      </c>
      <c r="C190" s="791" t="str">
        <f t="shared" si="17"/>
        <v>P</v>
      </c>
      <c r="D190" s="791" t="str">
        <f t="shared" si="18"/>
        <v>3</v>
      </c>
      <c r="E190" s="806" t="s">
        <v>664</v>
      </c>
      <c r="F190" s="791">
        <v>5521754</v>
      </c>
      <c r="G190" s="792" t="s">
        <v>665</v>
      </c>
      <c r="H190" s="805" t="s">
        <v>666</v>
      </c>
      <c r="I190" s="797">
        <v>44805</v>
      </c>
      <c r="J190" s="798">
        <f t="shared" si="19"/>
        <v>45199</v>
      </c>
      <c r="K190" s="799">
        <f ca="1" t="shared" si="20"/>
        <v>45614.0500231481</v>
      </c>
      <c r="L190" s="800" t="str">
        <f ca="1" t="shared" si="21"/>
        <v>Not Valid</v>
      </c>
      <c r="M190" s="801">
        <f ca="1" t="shared" si="22"/>
        <v>415.050023148149</v>
      </c>
      <c r="N190" s="800" t="s">
        <v>127</v>
      </c>
      <c r="O190" s="800">
        <f t="shared" si="23"/>
        <v>191</v>
      </c>
      <c r="P190" s="802"/>
      <c r="Q190" s="804"/>
    </row>
    <row r="191" customFormat="1" ht="13.2" hidden="1" spans="1:17">
      <c r="A191" s="791">
        <v>192</v>
      </c>
      <c r="B191" s="791" t="str">
        <f t="shared" si="16"/>
        <v>E</v>
      </c>
      <c r="C191" s="791" t="str">
        <f t="shared" si="17"/>
        <v>A</v>
      </c>
      <c r="D191" s="791" t="str">
        <f t="shared" si="18"/>
        <v>0</v>
      </c>
      <c r="E191" s="806" t="s">
        <v>667</v>
      </c>
      <c r="F191" s="791">
        <v>5539764</v>
      </c>
      <c r="G191" s="792" t="s">
        <v>668</v>
      </c>
      <c r="H191" s="805" t="s">
        <v>533</v>
      </c>
      <c r="I191" s="797">
        <v>44805</v>
      </c>
      <c r="J191" s="798">
        <f t="shared" si="19"/>
        <v>45199</v>
      </c>
      <c r="K191" s="799">
        <f ca="1" t="shared" si="20"/>
        <v>45614.0500231481</v>
      </c>
      <c r="L191" s="800" t="str">
        <f ca="1" t="shared" si="21"/>
        <v>Not Valid</v>
      </c>
      <c r="M191" s="801">
        <f ca="1" t="shared" si="22"/>
        <v>415.050023148149</v>
      </c>
      <c r="N191" s="800" t="s">
        <v>127</v>
      </c>
      <c r="O191" s="800">
        <f t="shared" si="23"/>
        <v>192</v>
      </c>
      <c r="P191" s="802"/>
      <c r="Q191" s="804"/>
    </row>
    <row r="192" customFormat="1" ht="13.2" hidden="1" spans="1:17">
      <c r="A192" s="791">
        <v>193</v>
      </c>
      <c r="B192" s="791" t="str">
        <f t="shared" si="16"/>
        <v>Q</v>
      </c>
      <c r="C192" s="791" t="str">
        <f t="shared" si="17"/>
        <v>N</v>
      </c>
      <c r="D192" s="791" t="str">
        <f t="shared" si="18"/>
        <v>0</v>
      </c>
      <c r="E192" s="806" t="s">
        <v>669</v>
      </c>
      <c r="F192" s="791">
        <v>5376188</v>
      </c>
      <c r="G192" s="792" t="s">
        <v>670</v>
      </c>
      <c r="H192" s="805"/>
      <c r="I192" s="797">
        <v>44805</v>
      </c>
      <c r="J192" s="798">
        <f t="shared" si="19"/>
        <v>45199</v>
      </c>
      <c r="K192" s="799">
        <f ca="1" t="shared" si="20"/>
        <v>45614.0500231481</v>
      </c>
      <c r="L192" s="800" t="str">
        <f ca="1" t="shared" si="21"/>
        <v>Not Valid</v>
      </c>
      <c r="M192" s="801">
        <f ca="1" t="shared" si="22"/>
        <v>415.050023148149</v>
      </c>
      <c r="N192" s="800" t="s">
        <v>127</v>
      </c>
      <c r="O192" s="800">
        <f t="shared" si="23"/>
        <v>193</v>
      </c>
      <c r="P192" s="802"/>
      <c r="Q192" s="804"/>
    </row>
    <row r="193" customFormat="1" ht="13.2" hidden="1" spans="1:17">
      <c r="A193" s="791">
        <v>194</v>
      </c>
      <c r="B193" s="791" t="str">
        <f t="shared" si="16"/>
        <v>A</v>
      </c>
      <c r="C193" s="791" t="str">
        <f t="shared" si="17"/>
        <v>N</v>
      </c>
      <c r="D193" s="791" t="str">
        <f t="shared" si="18"/>
        <v>0</v>
      </c>
      <c r="E193" s="806" t="s">
        <v>671</v>
      </c>
      <c r="F193" s="791">
        <v>5372324</v>
      </c>
      <c r="G193" s="792" t="s">
        <v>672</v>
      </c>
      <c r="H193" s="805"/>
      <c r="I193" s="797">
        <v>44805</v>
      </c>
      <c r="J193" s="798">
        <f t="shared" si="19"/>
        <v>45199</v>
      </c>
      <c r="K193" s="799">
        <f ca="1" t="shared" si="20"/>
        <v>45614.0500231481</v>
      </c>
      <c r="L193" s="800" t="str">
        <f ca="1" t="shared" si="21"/>
        <v>Not Valid</v>
      </c>
      <c r="M193" s="801">
        <f ca="1" t="shared" si="22"/>
        <v>415.050023148149</v>
      </c>
      <c r="N193" s="800" t="s">
        <v>127</v>
      </c>
      <c r="O193" s="800">
        <f t="shared" si="23"/>
        <v>194</v>
      </c>
      <c r="P193" s="802"/>
      <c r="Q193" s="804"/>
    </row>
    <row r="194" customFormat="1" ht="13.2" hidden="1" spans="1:17">
      <c r="A194" s="791">
        <v>195</v>
      </c>
      <c r="B194" s="791" t="str">
        <f t="shared" ref="B194:B257" si="24">LEFT(E194,1)</f>
        <v>S</v>
      </c>
      <c r="C194" s="791" t="str">
        <f t="shared" ref="C194:C257" si="25">MID(E194,2,1)</f>
        <v>N</v>
      </c>
      <c r="D194" s="791" t="str">
        <f t="shared" ref="D194:D257" si="26">MID(E194,3,1)</f>
        <v>0</v>
      </c>
      <c r="E194" s="806" t="s">
        <v>673</v>
      </c>
      <c r="F194" s="791">
        <v>5376538</v>
      </c>
      <c r="G194" s="792" t="s">
        <v>674</v>
      </c>
      <c r="H194" s="805" t="s">
        <v>675</v>
      </c>
      <c r="I194" s="797">
        <v>44805</v>
      </c>
      <c r="J194" s="798">
        <f t="shared" ref="J194:J257" si="27">I194+0-0+394</f>
        <v>45199</v>
      </c>
      <c r="K194" s="799">
        <f ca="1" t="shared" ref="K194:K257" si="28">NOW()</f>
        <v>45614.0500231481</v>
      </c>
      <c r="L194" s="800" t="str">
        <f ca="1" t="shared" ref="L194:L257" si="29">IF((K194-0.5)&lt;J194,"Valid",(IF(J194=0,"","Not Valid")))</f>
        <v>Not Valid</v>
      </c>
      <c r="M194" s="801">
        <f ca="1" t="shared" ref="M194:M257" si="30">+K194-J194</f>
        <v>415.050023148149</v>
      </c>
      <c r="N194" s="800" t="s">
        <v>127</v>
      </c>
      <c r="O194" s="800">
        <f t="shared" si="23"/>
        <v>195</v>
      </c>
      <c r="P194" s="802"/>
      <c r="Q194" s="804"/>
    </row>
    <row r="195" customFormat="1" ht="13.2" hidden="1" spans="1:17">
      <c r="A195" s="791">
        <v>196</v>
      </c>
      <c r="B195" s="791" t="str">
        <f t="shared" si="24"/>
        <v>E</v>
      </c>
      <c r="C195" s="791" t="str">
        <f t="shared" si="25"/>
        <v>A</v>
      </c>
      <c r="D195" s="791" t="str">
        <f t="shared" si="26"/>
        <v>1</v>
      </c>
      <c r="E195" s="806" t="s">
        <v>676</v>
      </c>
      <c r="F195" s="791">
        <v>5372595</v>
      </c>
      <c r="G195" s="792" t="s">
        <v>677</v>
      </c>
      <c r="H195" s="805" t="s">
        <v>678</v>
      </c>
      <c r="I195" s="797">
        <v>44805</v>
      </c>
      <c r="J195" s="798">
        <f t="shared" si="27"/>
        <v>45199</v>
      </c>
      <c r="K195" s="799">
        <f ca="1" t="shared" si="28"/>
        <v>45614.0500231481</v>
      </c>
      <c r="L195" s="800" t="str">
        <f ca="1" t="shared" si="29"/>
        <v>Not Valid</v>
      </c>
      <c r="M195" s="801">
        <f ca="1" t="shared" si="30"/>
        <v>415.050023148149</v>
      </c>
      <c r="N195" s="800" t="s">
        <v>127</v>
      </c>
      <c r="O195" s="800">
        <f t="shared" ref="O195:O258" si="31">A195</f>
        <v>196</v>
      </c>
      <c r="P195" s="802"/>
      <c r="Q195" s="804"/>
    </row>
    <row r="196" customFormat="1" ht="13.2" hidden="1" spans="1:17">
      <c r="A196" s="791">
        <v>197</v>
      </c>
      <c r="B196" s="791" t="str">
        <f t="shared" si="24"/>
        <v>E</v>
      </c>
      <c r="C196" s="791" t="str">
        <f t="shared" si="25"/>
        <v>C</v>
      </c>
      <c r="D196" s="791" t="str">
        <f t="shared" si="26"/>
        <v>0</v>
      </c>
      <c r="E196" s="806" t="s">
        <v>679</v>
      </c>
      <c r="F196" s="791">
        <v>5556208</v>
      </c>
      <c r="G196" s="792" t="s">
        <v>680</v>
      </c>
      <c r="H196" s="805" t="s">
        <v>563</v>
      </c>
      <c r="I196" s="797">
        <v>44805</v>
      </c>
      <c r="J196" s="798">
        <f t="shared" si="27"/>
        <v>45199</v>
      </c>
      <c r="K196" s="799">
        <f ca="1" t="shared" si="28"/>
        <v>45614.0500231481</v>
      </c>
      <c r="L196" s="800" t="str">
        <f ca="1" t="shared" si="29"/>
        <v>Not Valid</v>
      </c>
      <c r="M196" s="801">
        <f ca="1" t="shared" si="30"/>
        <v>415.050023148149</v>
      </c>
      <c r="N196" s="800" t="s">
        <v>127</v>
      </c>
      <c r="O196" s="800">
        <f t="shared" si="31"/>
        <v>197</v>
      </c>
      <c r="P196" s="802"/>
      <c r="Q196" s="804"/>
    </row>
    <row r="197" customFormat="1" ht="13.2" hidden="1" spans="1:17">
      <c r="A197" s="791">
        <v>198</v>
      </c>
      <c r="B197" s="791" t="str">
        <f t="shared" si="24"/>
        <v>J</v>
      </c>
      <c r="C197" s="791" t="str">
        <f t="shared" si="25"/>
        <v>Z</v>
      </c>
      <c r="D197" s="791" t="str">
        <f t="shared" si="26"/>
        <v>0</v>
      </c>
      <c r="E197" s="806" t="s">
        <v>681</v>
      </c>
      <c r="F197" s="791">
        <v>5374840</v>
      </c>
      <c r="G197" s="792" t="s">
        <v>682</v>
      </c>
      <c r="H197" s="805" t="s">
        <v>209</v>
      </c>
      <c r="I197" s="797">
        <v>44805</v>
      </c>
      <c r="J197" s="798">
        <f t="shared" si="27"/>
        <v>45199</v>
      </c>
      <c r="K197" s="799">
        <f ca="1" t="shared" si="28"/>
        <v>45614.0500231481</v>
      </c>
      <c r="L197" s="800" t="str">
        <f ca="1" t="shared" si="29"/>
        <v>Not Valid</v>
      </c>
      <c r="M197" s="801">
        <f ca="1" t="shared" si="30"/>
        <v>415.050023148149</v>
      </c>
      <c r="N197" s="800" t="s">
        <v>127</v>
      </c>
      <c r="O197" s="800">
        <f t="shared" si="31"/>
        <v>198</v>
      </c>
      <c r="P197" s="802"/>
      <c r="Q197" s="804"/>
    </row>
    <row r="198" customFormat="1" ht="13.2" hidden="1" spans="1:17">
      <c r="A198" s="791">
        <v>199</v>
      </c>
      <c r="B198" s="791" t="str">
        <f t="shared" si="24"/>
        <v>K</v>
      </c>
      <c r="C198" s="791" t="str">
        <f t="shared" si="25"/>
        <v>P</v>
      </c>
      <c r="D198" s="791" t="str">
        <f t="shared" si="26"/>
        <v>0</v>
      </c>
      <c r="E198" s="806" t="s">
        <v>683</v>
      </c>
      <c r="F198" s="791">
        <v>5375215</v>
      </c>
      <c r="G198" s="792" t="s">
        <v>684</v>
      </c>
      <c r="H198" s="805" t="s">
        <v>685</v>
      </c>
      <c r="I198" s="797">
        <v>44805</v>
      </c>
      <c r="J198" s="798">
        <f t="shared" si="27"/>
        <v>45199</v>
      </c>
      <c r="K198" s="799">
        <f ca="1" t="shared" si="28"/>
        <v>45614.0500231481</v>
      </c>
      <c r="L198" s="800" t="str">
        <f ca="1" t="shared" si="29"/>
        <v>Not Valid</v>
      </c>
      <c r="M198" s="801">
        <f ca="1" t="shared" si="30"/>
        <v>415.050023148149</v>
      </c>
      <c r="N198" s="800" t="s">
        <v>127</v>
      </c>
      <c r="O198" s="800">
        <f t="shared" si="31"/>
        <v>199</v>
      </c>
      <c r="P198" s="802"/>
      <c r="Q198" s="804"/>
    </row>
    <row r="199" customFormat="1" ht="13.2" hidden="1" spans="1:17">
      <c r="A199" s="791">
        <v>200</v>
      </c>
      <c r="B199" s="791" t="str">
        <f t="shared" si="24"/>
        <v>J</v>
      </c>
      <c r="C199" s="791" t="str">
        <f t="shared" si="25"/>
        <v>M</v>
      </c>
      <c r="D199" s="791" t="str">
        <f t="shared" si="26"/>
        <v>1</v>
      </c>
      <c r="E199" s="806" t="s">
        <v>686</v>
      </c>
      <c r="F199" s="791">
        <v>5374656</v>
      </c>
      <c r="G199" s="792" t="s">
        <v>687</v>
      </c>
      <c r="H199" s="805" t="s">
        <v>688</v>
      </c>
      <c r="I199" s="797">
        <v>44805</v>
      </c>
      <c r="J199" s="798">
        <f t="shared" si="27"/>
        <v>45199</v>
      </c>
      <c r="K199" s="799">
        <f ca="1" t="shared" si="28"/>
        <v>45614.0500231481</v>
      </c>
      <c r="L199" s="800" t="str">
        <f ca="1" t="shared" si="29"/>
        <v>Not Valid</v>
      </c>
      <c r="M199" s="801">
        <f ca="1" t="shared" si="30"/>
        <v>415.050023148149</v>
      </c>
      <c r="N199" s="800" t="s">
        <v>127</v>
      </c>
      <c r="O199" s="800">
        <f t="shared" si="31"/>
        <v>200</v>
      </c>
      <c r="P199" s="802"/>
      <c r="Q199" s="804"/>
    </row>
    <row r="200" customFormat="1" ht="13.2" hidden="1" spans="1:17">
      <c r="A200" s="791">
        <v>301</v>
      </c>
      <c r="B200" s="791" t="str">
        <f t="shared" si="24"/>
        <v>E</v>
      </c>
      <c r="C200" s="791" t="str">
        <f t="shared" si="25"/>
        <v>P</v>
      </c>
      <c r="D200" s="791" t="str">
        <f t="shared" si="26"/>
        <v>3</v>
      </c>
      <c r="E200" s="806" t="s">
        <v>689</v>
      </c>
      <c r="F200" s="791">
        <v>5522092</v>
      </c>
      <c r="G200" s="792" t="s">
        <v>690</v>
      </c>
      <c r="H200" s="805" t="s">
        <v>691</v>
      </c>
      <c r="I200" s="797">
        <v>44805</v>
      </c>
      <c r="J200" s="798">
        <f t="shared" si="27"/>
        <v>45199</v>
      </c>
      <c r="K200" s="799">
        <f ca="1" t="shared" si="28"/>
        <v>45614.0500231481</v>
      </c>
      <c r="L200" s="800" t="str">
        <f ca="1" t="shared" si="29"/>
        <v>Not Valid</v>
      </c>
      <c r="M200" s="801">
        <f ca="1" t="shared" si="30"/>
        <v>415.050023148149</v>
      </c>
      <c r="N200" s="800" t="s">
        <v>127</v>
      </c>
      <c r="O200" s="800">
        <f t="shared" si="31"/>
        <v>301</v>
      </c>
      <c r="P200" s="802"/>
      <c r="Q200" s="804"/>
    </row>
    <row r="201" customFormat="1" ht="13.2" hidden="1" spans="1:17">
      <c r="A201" s="791">
        <v>302</v>
      </c>
      <c r="B201" s="791" t="str">
        <f t="shared" si="24"/>
        <v>E</v>
      </c>
      <c r="C201" s="791" t="str">
        <f t="shared" si="25"/>
        <v>P</v>
      </c>
      <c r="D201" s="791" t="str">
        <f t="shared" si="26"/>
        <v>4</v>
      </c>
      <c r="E201" s="806" t="s">
        <v>692</v>
      </c>
      <c r="F201" s="791">
        <v>5373397</v>
      </c>
      <c r="G201" s="792" t="s">
        <v>693</v>
      </c>
      <c r="H201" s="805" t="s">
        <v>533</v>
      </c>
      <c r="I201" s="797">
        <v>44805</v>
      </c>
      <c r="J201" s="798">
        <f t="shared" si="27"/>
        <v>45199</v>
      </c>
      <c r="K201" s="799">
        <f ca="1" t="shared" si="28"/>
        <v>45614.0500231481</v>
      </c>
      <c r="L201" s="800" t="str">
        <f ca="1" t="shared" si="29"/>
        <v>Not Valid</v>
      </c>
      <c r="M201" s="801">
        <f ca="1" t="shared" si="30"/>
        <v>415.050023148149</v>
      </c>
      <c r="N201" s="800" t="s">
        <v>127</v>
      </c>
      <c r="O201" s="800">
        <f t="shared" si="31"/>
        <v>302</v>
      </c>
      <c r="P201" s="802"/>
      <c r="Q201" s="804"/>
    </row>
    <row r="202" customFormat="1" ht="13.2" hidden="1" spans="1:17">
      <c r="A202" s="791">
        <v>303</v>
      </c>
      <c r="B202" s="791" t="str">
        <f t="shared" si="24"/>
        <v>E</v>
      </c>
      <c r="C202" s="791" t="str">
        <f t="shared" si="25"/>
        <v>K</v>
      </c>
      <c r="D202" s="791" t="str">
        <f t="shared" si="26"/>
        <v>1</v>
      </c>
      <c r="E202" s="806" t="s">
        <v>694</v>
      </c>
      <c r="F202" s="791">
        <v>5373110</v>
      </c>
      <c r="G202" s="792" t="s">
        <v>695</v>
      </c>
      <c r="H202" s="805" t="s">
        <v>696</v>
      </c>
      <c r="I202" s="797">
        <v>44805</v>
      </c>
      <c r="J202" s="798">
        <f t="shared" si="27"/>
        <v>45199</v>
      </c>
      <c r="K202" s="799">
        <f ca="1" t="shared" si="28"/>
        <v>45614.0500231481</v>
      </c>
      <c r="L202" s="800" t="str">
        <f ca="1" t="shared" si="29"/>
        <v>Not Valid</v>
      </c>
      <c r="M202" s="801">
        <f ca="1" t="shared" si="30"/>
        <v>415.050023148149</v>
      </c>
      <c r="N202" s="800" t="s">
        <v>127</v>
      </c>
      <c r="O202" s="800">
        <f t="shared" si="31"/>
        <v>303</v>
      </c>
      <c r="P202" s="802"/>
      <c r="Q202" s="804"/>
    </row>
    <row r="203" customFormat="1" ht="13.2" hidden="1" spans="1:17">
      <c r="A203" s="791">
        <v>304</v>
      </c>
      <c r="B203" s="791" t="str">
        <f t="shared" si="24"/>
        <v>E</v>
      </c>
      <c r="C203" s="791" t="str">
        <f t="shared" si="25"/>
        <v>G</v>
      </c>
      <c r="D203" s="791" t="str">
        <f t="shared" si="26"/>
        <v>2</v>
      </c>
      <c r="E203" s="806" t="s">
        <v>697</v>
      </c>
      <c r="F203" s="791">
        <v>5372932</v>
      </c>
      <c r="G203" s="792" t="s">
        <v>698</v>
      </c>
      <c r="H203" s="805" t="s">
        <v>699</v>
      </c>
      <c r="I203" s="797">
        <v>44805</v>
      </c>
      <c r="J203" s="798">
        <f t="shared" si="27"/>
        <v>45199</v>
      </c>
      <c r="K203" s="799">
        <f ca="1" t="shared" si="28"/>
        <v>45614.0500231481</v>
      </c>
      <c r="L203" s="800" t="str">
        <f ca="1" t="shared" si="29"/>
        <v>Not Valid</v>
      </c>
      <c r="M203" s="801">
        <f ca="1" t="shared" si="30"/>
        <v>415.050023148149</v>
      </c>
      <c r="N203" s="800" t="s">
        <v>127</v>
      </c>
      <c r="O203" s="800">
        <f t="shared" si="31"/>
        <v>304</v>
      </c>
      <c r="P203" s="802"/>
      <c r="Q203" s="804"/>
    </row>
    <row r="204" customFormat="1" ht="13.2" hidden="1" spans="1:17">
      <c r="A204" s="791">
        <v>305</v>
      </c>
      <c r="B204" s="791" t="str">
        <f t="shared" si="24"/>
        <v>M</v>
      </c>
      <c r="C204" s="791" t="str">
        <f t="shared" si="25"/>
        <v>C</v>
      </c>
      <c r="D204" s="791" t="str">
        <f t="shared" si="26"/>
        <v>4</v>
      </c>
      <c r="E204" s="806" t="s">
        <v>700</v>
      </c>
      <c r="F204" s="791">
        <v>5375328</v>
      </c>
      <c r="G204" s="792" t="s">
        <v>701</v>
      </c>
      <c r="H204" s="805" t="s">
        <v>702</v>
      </c>
      <c r="I204" s="797">
        <v>44805</v>
      </c>
      <c r="J204" s="798">
        <f t="shared" si="27"/>
        <v>45199</v>
      </c>
      <c r="K204" s="799">
        <f ca="1" t="shared" si="28"/>
        <v>45614.0500231481</v>
      </c>
      <c r="L204" s="800" t="str">
        <f ca="1" t="shared" si="29"/>
        <v>Not Valid</v>
      </c>
      <c r="M204" s="801">
        <f ca="1" t="shared" si="30"/>
        <v>415.050023148149</v>
      </c>
      <c r="N204" s="800" t="s">
        <v>127</v>
      </c>
      <c r="O204" s="800">
        <f t="shared" si="31"/>
        <v>305</v>
      </c>
      <c r="P204" s="802"/>
      <c r="Q204" s="804"/>
    </row>
    <row r="205" customFormat="1" ht="13.2" hidden="1" spans="1:17">
      <c r="A205" s="791">
        <v>306</v>
      </c>
      <c r="B205" s="791" t="str">
        <f t="shared" si="24"/>
        <v>E</v>
      </c>
      <c r="C205" s="791" t="str">
        <f t="shared" si="25"/>
        <v>D</v>
      </c>
      <c r="D205" s="791" t="str">
        <f t="shared" si="26"/>
        <v>0</v>
      </c>
      <c r="E205" s="806" t="s">
        <v>703</v>
      </c>
      <c r="F205" s="791">
        <v>5372884</v>
      </c>
      <c r="G205" s="792" t="s">
        <v>704</v>
      </c>
      <c r="H205" s="805" t="s">
        <v>705</v>
      </c>
      <c r="I205" s="797">
        <v>44805</v>
      </c>
      <c r="J205" s="798">
        <f t="shared" si="27"/>
        <v>45199</v>
      </c>
      <c r="K205" s="799">
        <f ca="1" t="shared" si="28"/>
        <v>45614.0500231481</v>
      </c>
      <c r="L205" s="800" t="str">
        <f ca="1" t="shared" si="29"/>
        <v>Not Valid</v>
      </c>
      <c r="M205" s="801">
        <f ca="1" t="shared" si="30"/>
        <v>415.050023148149</v>
      </c>
      <c r="N205" s="800" t="s">
        <v>127</v>
      </c>
      <c r="O205" s="800">
        <f t="shared" si="31"/>
        <v>306</v>
      </c>
      <c r="P205" s="802"/>
      <c r="Q205" s="804"/>
    </row>
    <row r="206" customFormat="1" ht="13.2" hidden="1" spans="1:17">
      <c r="A206" s="791">
        <v>307</v>
      </c>
      <c r="B206" s="791" t="str">
        <f t="shared" si="24"/>
        <v>J</v>
      </c>
      <c r="C206" s="791" t="str">
        <f t="shared" si="25"/>
        <v>P</v>
      </c>
      <c r="D206" s="791" t="str">
        <f t="shared" si="26"/>
        <v>0</v>
      </c>
      <c r="E206" s="806" t="s">
        <v>706</v>
      </c>
      <c r="F206" s="791">
        <v>5374711</v>
      </c>
      <c r="G206" s="792" t="s">
        <v>707</v>
      </c>
      <c r="H206" s="805" t="s">
        <v>708</v>
      </c>
      <c r="I206" s="797">
        <v>44805</v>
      </c>
      <c r="J206" s="798">
        <f t="shared" si="27"/>
        <v>45199</v>
      </c>
      <c r="K206" s="799">
        <f ca="1" t="shared" si="28"/>
        <v>45614.0500231481</v>
      </c>
      <c r="L206" s="800" t="str">
        <f ca="1" t="shared" si="29"/>
        <v>Not Valid</v>
      </c>
      <c r="M206" s="801">
        <f ca="1" t="shared" si="30"/>
        <v>415.050023148149</v>
      </c>
      <c r="N206" s="800" t="s">
        <v>127</v>
      </c>
      <c r="O206" s="800">
        <f t="shared" si="31"/>
        <v>307</v>
      </c>
      <c r="P206" s="802"/>
      <c r="Q206" s="804"/>
    </row>
    <row r="207" customFormat="1" ht="13.2" hidden="1" spans="1:17">
      <c r="A207" s="791">
        <v>308</v>
      </c>
      <c r="B207" s="791" t="str">
        <f t="shared" si="24"/>
        <v>S</v>
      </c>
      <c r="C207" s="791" t="str">
        <f t="shared" si="25"/>
        <v>N</v>
      </c>
      <c r="D207" s="791" t="str">
        <f t="shared" si="26"/>
        <v>2</v>
      </c>
      <c r="E207" s="806" t="s">
        <v>709</v>
      </c>
      <c r="F207" s="791">
        <v>5376543</v>
      </c>
      <c r="G207" s="792" t="s">
        <v>710</v>
      </c>
      <c r="H207" s="805" t="s">
        <v>711</v>
      </c>
      <c r="I207" s="797">
        <v>44805</v>
      </c>
      <c r="J207" s="798">
        <f t="shared" si="27"/>
        <v>45199</v>
      </c>
      <c r="K207" s="799">
        <f ca="1" t="shared" si="28"/>
        <v>45614.0500231481</v>
      </c>
      <c r="L207" s="800" t="str">
        <f ca="1" t="shared" si="29"/>
        <v>Not Valid</v>
      </c>
      <c r="M207" s="801">
        <f ca="1" t="shared" si="30"/>
        <v>415.050023148149</v>
      </c>
      <c r="N207" s="800" t="s">
        <v>127</v>
      </c>
      <c r="O207" s="800">
        <f t="shared" si="31"/>
        <v>308</v>
      </c>
      <c r="P207" s="802"/>
      <c r="Q207" s="804"/>
    </row>
    <row r="208" customFormat="1" ht="13.2" hidden="1" spans="1:17">
      <c r="A208" s="791">
        <v>309</v>
      </c>
      <c r="B208" s="791" t="str">
        <f t="shared" si="24"/>
        <v>A</v>
      </c>
      <c r="C208" s="791" t="str">
        <f t="shared" si="25"/>
        <v>L</v>
      </c>
      <c r="D208" s="791" t="str">
        <f t="shared" si="26"/>
        <v>Z</v>
      </c>
      <c r="E208" s="806" t="s">
        <v>712</v>
      </c>
      <c r="F208" s="791">
        <v>5372321</v>
      </c>
      <c r="G208" s="792" t="s">
        <v>713</v>
      </c>
      <c r="H208" s="805" t="s">
        <v>533</v>
      </c>
      <c r="I208" s="797">
        <v>44805</v>
      </c>
      <c r="J208" s="798">
        <f t="shared" si="27"/>
        <v>45199</v>
      </c>
      <c r="K208" s="799">
        <f ca="1" t="shared" si="28"/>
        <v>45614.0500231481</v>
      </c>
      <c r="L208" s="800" t="str">
        <f ca="1" t="shared" si="29"/>
        <v>Not Valid</v>
      </c>
      <c r="M208" s="801">
        <f ca="1" t="shared" si="30"/>
        <v>415.050023148149</v>
      </c>
      <c r="N208" s="800" t="s">
        <v>127</v>
      </c>
      <c r="O208" s="800">
        <f t="shared" si="31"/>
        <v>309</v>
      </c>
      <c r="P208" s="802"/>
      <c r="Q208" s="804"/>
    </row>
    <row r="209" customFormat="1" ht="13.2" hidden="1" spans="1:17">
      <c r="A209" s="791">
        <v>310</v>
      </c>
      <c r="B209" s="791" t="str">
        <f t="shared" si="24"/>
        <v>S</v>
      </c>
      <c r="C209" s="791" t="str">
        <f t="shared" si="25"/>
        <v>M</v>
      </c>
      <c r="D209" s="791" t="str">
        <f t="shared" si="26"/>
        <v>2</v>
      </c>
      <c r="E209" s="806" t="s">
        <v>714</v>
      </c>
      <c r="F209" s="791">
        <v>5376533</v>
      </c>
      <c r="G209" s="792" t="s">
        <v>715</v>
      </c>
      <c r="H209" s="805" t="s">
        <v>716</v>
      </c>
      <c r="I209" s="797">
        <v>44805</v>
      </c>
      <c r="J209" s="798">
        <f t="shared" si="27"/>
        <v>45199</v>
      </c>
      <c r="K209" s="799">
        <f ca="1" t="shared" si="28"/>
        <v>45614.0500231481</v>
      </c>
      <c r="L209" s="800" t="str">
        <f ca="1" t="shared" si="29"/>
        <v>Not Valid</v>
      </c>
      <c r="M209" s="801">
        <f ca="1" t="shared" si="30"/>
        <v>415.050023148149</v>
      </c>
      <c r="N209" s="800" t="s">
        <v>127</v>
      </c>
      <c r="O209" s="800">
        <f t="shared" si="31"/>
        <v>310</v>
      </c>
      <c r="P209" s="802"/>
      <c r="Q209" s="804"/>
    </row>
    <row r="210" customFormat="1" ht="13.2" hidden="1" spans="1:17">
      <c r="A210" s="791">
        <v>311</v>
      </c>
      <c r="B210" s="791" t="str">
        <f t="shared" si="24"/>
        <v>A</v>
      </c>
      <c r="C210" s="791" t="str">
        <f t="shared" si="25"/>
        <v>J</v>
      </c>
      <c r="D210" s="791" t="str">
        <f t="shared" si="26"/>
        <v>0</v>
      </c>
      <c r="E210" s="806" t="s">
        <v>717</v>
      </c>
      <c r="F210" s="791">
        <v>5372309</v>
      </c>
      <c r="G210" s="792" t="s">
        <v>718</v>
      </c>
      <c r="H210" s="805" t="s">
        <v>719</v>
      </c>
      <c r="I210" s="797">
        <v>44805</v>
      </c>
      <c r="J210" s="798">
        <f t="shared" si="27"/>
        <v>45199</v>
      </c>
      <c r="K210" s="799">
        <f ca="1" t="shared" si="28"/>
        <v>45614.0500231481</v>
      </c>
      <c r="L210" s="800" t="str">
        <f ca="1" t="shared" si="29"/>
        <v>Not Valid</v>
      </c>
      <c r="M210" s="801">
        <f ca="1" t="shared" si="30"/>
        <v>415.050023148149</v>
      </c>
      <c r="N210" s="800" t="s">
        <v>127</v>
      </c>
      <c r="O210" s="800">
        <f t="shared" si="31"/>
        <v>311</v>
      </c>
      <c r="P210" s="802"/>
      <c r="Q210" s="804"/>
    </row>
    <row r="211" customFormat="1" ht="13.2" hidden="1" spans="1:17">
      <c r="A211" s="791">
        <v>312</v>
      </c>
      <c r="B211" s="791" t="str">
        <f t="shared" si="24"/>
        <v>Q</v>
      </c>
      <c r="C211" s="791" t="str">
        <f t="shared" si="25"/>
        <v>N</v>
      </c>
      <c r="D211" s="791" t="str">
        <f t="shared" si="26"/>
        <v>1</v>
      </c>
      <c r="E211" s="806" t="s">
        <v>720</v>
      </c>
      <c r="F211" s="791">
        <v>5555264</v>
      </c>
      <c r="G211" s="792" t="s">
        <v>721</v>
      </c>
      <c r="H211" s="805" t="s">
        <v>722</v>
      </c>
      <c r="I211" s="797">
        <v>44805</v>
      </c>
      <c r="J211" s="798">
        <f t="shared" si="27"/>
        <v>45199</v>
      </c>
      <c r="K211" s="799">
        <f ca="1" t="shared" si="28"/>
        <v>45614.0500231481</v>
      </c>
      <c r="L211" s="800" t="str">
        <f ca="1" t="shared" si="29"/>
        <v>Not Valid</v>
      </c>
      <c r="M211" s="801">
        <f ca="1" t="shared" si="30"/>
        <v>415.050023148149</v>
      </c>
      <c r="N211" s="800" t="s">
        <v>127</v>
      </c>
      <c r="O211" s="800">
        <f t="shared" si="31"/>
        <v>312</v>
      </c>
      <c r="P211" s="802"/>
      <c r="Q211" s="804"/>
    </row>
    <row r="212" customFormat="1" ht="13.2" hidden="1" spans="1:17">
      <c r="A212" s="791">
        <v>313</v>
      </c>
      <c r="B212" s="791" t="str">
        <f t="shared" si="24"/>
        <v>E</v>
      </c>
      <c r="C212" s="791" t="str">
        <f t="shared" si="25"/>
        <v>C</v>
      </c>
      <c r="D212" s="791" t="str">
        <f t="shared" si="26"/>
        <v>1</v>
      </c>
      <c r="E212" s="806" t="s">
        <v>723</v>
      </c>
      <c r="F212" s="791">
        <v>5480676</v>
      </c>
      <c r="G212" s="792" t="s">
        <v>724</v>
      </c>
      <c r="H212" s="805" t="s">
        <v>725</v>
      </c>
      <c r="I212" s="797">
        <v>44805</v>
      </c>
      <c r="J212" s="798">
        <f t="shared" si="27"/>
        <v>45199</v>
      </c>
      <c r="K212" s="799">
        <f ca="1" t="shared" si="28"/>
        <v>45614.0500231481</v>
      </c>
      <c r="L212" s="800" t="str">
        <f ca="1" t="shared" si="29"/>
        <v>Not Valid</v>
      </c>
      <c r="M212" s="801">
        <f ca="1" t="shared" si="30"/>
        <v>415.050023148149</v>
      </c>
      <c r="N212" s="800" t="s">
        <v>127</v>
      </c>
      <c r="O212" s="800">
        <f t="shared" si="31"/>
        <v>313</v>
      </c>
      <c r="P212" s="802"/>
      <c r="Q212" s="804"/>
    </row>
    <row r="213" customFormat="1" ht="13.2" hidden="1" spans="1:17">
      <c r="A213" s="791">
        <v>314</v>
      </c>
      <c r="B213" s="791" t="str">
        <f t="shared" si="24"/>
        <v>E</v>
      </c>
      <c r="C213" s="791" t="str">
        <f t="shared" si="25"/>
        <v>A</v>
      </c>
      <c r="D213" s="791" t="str">
        <f t="shared" si="26"/>
        <v>1</v>
      </c>
      <c r="E213" s="806" t="s">
        <v>726</v>
      </c>
      <c r="F213" s="791">
        <v>5556363</v>
      </c>
      <c r="G213" s="792" t="s">
        <v>727</v>
      </c>
      <c r="H213" s="805" t="s">
        <v>728</v>
      </c>
      <c r="I213" s="797">
        <v>44805</v>
      </c>
      <c r="J213" s="798">
        <f t="shared" si="27"/>
        <v>45199</v>
      </c>
      <c r="K213" s="799">
        <f ca="1" t="shared" si="28"/>
        <v>45614.0500231481</v>
      </c>
      <c r="L213" s="800" t="str">
        <f ca="1" t="shared" si="29"/>
        <v>Not Valid</v>
      </c>
      <c r="M213" s="801">
        <f ca="1" t="shared" si="30"/>
        <v>415.050023148149</v>
      </c>
      <c r="N213" s="800" t="s">
        <v>127</v>
      </c>
      <c r="O213" s="800">
        <f t="shared" si="31"/>
        <v>314</v>
      </c>
      <c r="P213" s="802"/>
      <c r="Q213" s="804"/>
    </row>
    <row r="214" customFormat="1" ht="13.2" hidden="1" spans="1:17">
      <c r="A214" s="791">
        <v>315</v>
      </c>
      <c r="B214" s="791" t="str">
        <f t="shared" si="24"/>
        <v>J</v>
      </c>
      <c r="C214" s="791" t="str">
        <f t="shared" si="25"/>
        <v>N</v>
      </c>
      <c r="D214" s="791" t="str">
        <f t="shared" si="26"/>
        <v>2</v>
      </c>
      <c r="E214" s="806" t="s">
        <v>729</v>
      </c>
      <c r="F214" s="791" t="s">
        <v>730</v>
      </c>
      <c r="G214" s="792" t="s">
        <v>731</v>
      </c>
      <c r="H214" s="805" t="s">
        <v>732</v>
      </c>
      <c r="I214" s="797">
        <v>44805</v>
      </c>
      <c r="J214" s="798">
        <f t="shared" si="27"/>
        <v>45199</v>
      </c>
      <c r="K214" s="799">
        <f ca="1" t="shared" si="28"/>
        <v>45614.0500231481</v>
      </c>
      <c r="L214" s="800" t="str">
        <f ca="1" t="shared" si="29"/>
        <v>Not Valid</v>
      </c>
      <c r="M214" s="801">
        <f ca="1" t="shared" si="30"/>
        <v>415.050023148149</v>
      </c>
      <c r="N214" s="800" t="s">
        <v>127</v>
      </c>
      <c r="O214" s="800">
        <f t="shared" si="31"/>
        <v>315</v>
      </c>
      <c r="P214" s="802"/>
      <c r="Q214" s="804"/>
    </row>
    <row r="215" customFormat="1" ht="13.2" hidden="1" spans="1:17">
      <c r="A215" s="791">
        <v>316</v>
      </c>
      <c r="B215" s="791" t="str">
        <f t="shared" si="24"/>
        <v>J</v>
      </c>
      <c r="C215" s="791" t="str">
        <f t="shared" si="25"/>
        <v>N</v>
      </c>
      <c r="D215" s="791" t="str">
        <f t="shared" si="26"/>
        <v>3</v>
      </c>
      <c r="E215" s="806" t="s">
        <v>733</v>
      </c>
      <c r="F215" s="791">
        <v>5578839</v>
      </c>
      <c r="G215" s="792" t="s">
        <v>734</v>
      </c>
      <c r="H215" s="805" t="s">
        <v>533</v>
      </c>
      <c r="I215" s="797">
        <v>44805</v>
      </c>
      <c r="J215" s="798">
        <f t="shared" si="27"/>
        <v>45199</v>
      </c>
      <c r="K215" s="799">
        <f ca="1" t="shared" si="28"/>
        <v>45614.0500231481</v>
      </c>
      <c r="L215" s="800" t="str">
        <f ca="1" t="shared" si="29"/>
        <v>Not Valid</v>
      </c>
      <c r="M215" s="801">
        <f ca="1" t="shared" si="30"/>
        <v>415.050023148149</v>
      </c>
      <c r="N215" s="800" t="s">
        <v>127</v>
      </c>
      <c r="O215" s="800">
        <f t="shared" si="31"/>
        <v>316</v>
      </c>
      <c r="P215" s="802"/>
      <c r="Q215" s="804"/>
    </row>
    <row r="216" customFormat="1" ht="13.2" hidden="1" spans="1:17">
      <c r="A216" s="791">
        <v>317</v>
      </c>
      <c r="B216" s="791" t="str">
        <f t="shared" si="24"/>
        <v>E</v>
      </c>
      <c r="C216" s="791" t="str">
        <f t="shared" si="25"/>
        <v>C</v>
      </c>
      <c r="D216" s="791" t="str">
        <f t="shared" si="26"/>
        <v>0</v>
      </c>
      <c r="E216" s="806" t="s">
        <v>735</v>
      </c>
      <c r="F216" s="791">
        <v>5372730</v>
      </c>
      <c r="G216" s="792" t="s">
        <v>736</v>
      </c>
      <c r="H216" s="805" t="s">
        <v>737</v>
      </c>
      <c r="I216" s="797">
        <v>44805</v>
      </c>
      <c r="J216" s="798">
        <f t="shared" si="27"/>
        <v>45199</v>
      </c>
      <c r="K216" s="799">
        <f ca="1" t="shared" si="28"/>
        <v>45614.0500231481</v>
      </c>
      <c r="L216" s="800" t="str">
        <f ca="1" t="shared" si="29"/>
        <v>Not Valid</v>
      </c>
      <c r="M216" s="801">
        <f ca="1" t="shared" si="30"/>
        <v>415.050023148149</v>
      </c>
      <c r="N216" s="800" t="s">
        <v>127</v>
      </c>
      <c r="O216" s="800">
        <f t="shared" si="31"/>
        <v>317</v>
      </c>
      <c r="P216" s="802"/>
      <c r="Q216" s="804"/>
    </row>
    <row r="217" customFormat="1" ht="13.2" hidden="1" spans="1:17">
      <c r="A217" s="791">
        <v>318</v>
      </c>
      <c r="B217" s="791" t="str">
        <f t="shared" si="24"/>
        <v>H</v>
      </c>
      <c r="C217" s="791" t="str">
        <f t="shared" si="25"/>
        <v>Z</v>
      </c>
      <c r="D217" s="791" t="str">
        <f t="shared" si="26"/>
        <v>C</v>
      </c>
      <c r="E217" s="806" t="s">
        <v>738</v>
      </c>
      <c r="F217" s="791">
        <v>5373970</v>
      </c>
      <c r="G217" s="792" t="s">
        <v>739</v>
      </c>
      <c r="H217" s="805" t="s">
        <v>533</v>
      </c>
      <c r="I217" s="797">
        <v>44805</v>
      </c>
      <c r="J217" s="798">
        <f t="shared" si="27"/>
        <v>45199</v>
      </c>
      <c r="K217" s="799">
        <f ca="1" t="shared" si="28"/>
        <v>45614.0500231481</v>
      </c>
      <c r="L217" s="800" t="str">
        <f ca="1" t="shared" si="29"/>
        <v>Not Valid</v>
      </c>
      <c r="M217" s="801">
        <f ca="1" t="shared" si="30"/>
        <v>415.050023148149</v>
      </c>
      <c r="N217" s="800" t="s">
        <v>312</v>
      </c>
      <c r="O217" s="800">
        <f t="shared" si="31"/>
        <v>318</v>
      </c>
      <c r="P217" s="802"/>
      <c r="Q217" s="804"/>
    </row>
    <row r="218" customFormat="1" ht="13.2" hidden="1" spans="1:17">
      <c r="A218" s="791">
        <v>319</v>
      </c>
      <c r="B218" s="791" t="str">
        <f t="shared" si="24"/>
        <v>Y</v>
      </c>
      <c r="C218" s="791" t="str">
        <f t="shared" si="25"/>
        <v>D</v>
      </c>
      <c r="D218" s="791" t="str">
        <f t="shared" si="26"/>
        <v>A</v>
      </c>
      <c r="E218" s="806" t="s">
        <v>740</v>
      </c>
      <c r="F218" s="791">
        <v>5377177</v>
      </c>
      <c r="G218" s="792" t="s">
        <v>741</v>
      </c>
      <c r="H218" s="805" t="s">
        <v>742</v>
      </c>
      <c r="I218" s="797">
        <v>44805</v>
      </c>
      <c r="J218" s="798">
        <f t="shared" si="27"/>
        <v>45199</v>
      </c>
      <c r="K218" s="799">
        <f ca="1" t="shared" si="28"/>
        <v>45614.0500231481</v>
      </c>
      <c r="L218" s="800" t="str">
        <f ca="1" t="shared" si="29"/>
        <v>Not Valid</v>
      </c>
      <c r="M218" s="801">
        <f ca="1" t="shared" si="30"/>
        <v>415.050023148149</v>
      </c>
      <c r="N218" s="800" t="s">
        <v>127</v>
      </c>
      <c r="O218" s="800">
        <f t="shared" si="31"/>
        <v>319</v>
      </c>
      <c r="P218" s="802"/>
      <c r="Q218" s="804"/>
    </row>
    <row r="219" s="782" customFormat="1" ht="12" hidden="1" spans="1:17">
      <c r="A219" s="791">
        <v>320</v>
      </c>
      <c r="B219" s="791" t="str">
        <f t="shared" si="24"/>
        <v>E</v>
      </c>
      <c r="C219" s="791" t="str">
        <f t="shared" si="25"/>
        <v>D</v>
      </c>
      <c r="D219" s="791" t="str">
        <f t="shared" si="26"/>
        <v>0</v>
      </c>
      <c r="E219" s="806" t="s">
        <v>743</v>
      </c>
      <c r="F219" s="791">
        <v>5579642</v>
      </c>
      <c r="G219" s="792" t="s">
        <v>744</v>
      </c>
      <c r="H219" s="805" t="s">
        <v>745</v>
      </c>
      <c r="I219" s="797">
        <v>44805</v>
      </c>
      <c r="J219" s="798">
        <f t="shared" si="27"/>
        <v>45199</v>
      </c>
      <c r="K219" s="799">
        <f ca="1" t="shared" si="28"/>
        <v>45614.0500231481</v>
      </c>
      <c r="L219" s="800" t="str">
        <f ca="1" t="shared" si="29"/>
        <v>Not Valid</v>
      </c>
      <c r="M219" s="801">
        <f ca="1" t="shared" si="30"/>
        <v>415.050023148149</v>
      </c>
      <c r="N219" s="800" t="s">
        <v>127</v>
      </c>
      <c r="O219" s="800">
        <f t="shared" si="31"/>
        <v>320</v>
      </c>
      <c r="P219" s="807"/>
      <c r="Q219" s="811"/>
    </row>
    <row r="220" customFormat="1" ht="13.2" hidden="1" spans="1:17">
      <c r="A220" s="791">
        <v>321</v>
      </c>
      <c r="B220" s="791" t="str">
        <f t="shared" si="24"/>
        <v>E</v>
      </c>
      <c r="C220" s="791" t="str">
        <f t="shared" si="25"/>
        <v>C</v>
      </c>
      <c r="D220" s="791" t="str">
        <f t="shared" si="26"/>
        <v>1</v>
      </c>
      <c r="E220" s="806" t="s">
        <v>746</v>
      </c>
      <c r="F220" s="791">
        <v>5372751</v>
      </c>
      <c r="G220" s="792" t="s">
        <v>747</v>
      </c>
      <c r="H220" s="805" t="s">
        <v>748</v>
      </c>
      <c r="I220" s="797">
        <v>44805</v>
      </c>
      <c r="J220" s="798">
        <f t="shared" si="27"/>
        <v>45199</v>
      </c>
      <c r="K220" s="808">
        <f ca="1" t="shared" si="28"/>
        <v>45614.0500231481</v>
      </c>
      <c r="L220" s="809" t="str">
        <f ca="1" t="shared" si="29"/>
        <v>Not Valid</v>
      </c>
      <c r="M220" s="810">
        <f ca="1" t="shared" si="30"/>
        <v>415.050023148149</v>
      </c>
      <c r="N220" s="809" t="s">
        <v>127</v>
      </c>
      <c r="O220" s="800">
        <f t="shared" si="31"/>
        <v>321</v>
      </c>
      <c r="P220" s="802"/>
      <c r="Q220" s="804"/>
    </row>
    <row r="221" customFormat="1" ht="13.2" hidden="1" spans="1:17">
      <c r="A221" s="791">
        <v>322</v>
      </c>
      <c r="B221" s="791" t="str">
        <f t="shared" si="24"/>
        <v>M</v>
      </c>
      <c r="C221" s="791" t="str">
        <f t="shared" si="25"/>
        <v>N</v>
      </c>
      <c r="D221" s="791" t="str">
        <f t="shared" si="26"/>
        <v>2</v>
      </c>
      <c r="E221" s="806" t="s">
        <v>749</v>
      </c>
      <c r="F221" s="791">
        <v>5375394</v>
      </c>
      <c r="G221" s="792" t="s">
        <v>750</v>
      </c>
      <c r="H221" s="805" t="s">
        <v>751</v>
      </c>
      <c r="I221" s="797">
        <v>44805</v>
      </c>
      <c r="J221" s="798">
        <f t="shared" si="27"/>
        <v>45199</v>
      </c>
      <c r="K221" s="799">
        <f ca="1" t="shared" si="28"/>
        <v>45614.0500231481</v>
      </c>
      <c r="L221" s="800" t="str">
        <f ca="1" t="shared" si="29"/>
        <v>Not Valid</v>
      </c>
      <c r="M221" s="801">
        <f ca="1" t="shared" si="30"/>
        <v>415.050023148149</v>
      </c>
      <c r="N221" s="800" t="s">
        <v>127</v>
      </c>
      <c r="O221" s="800">
        <f t="shared" si="31"/>
        <v>322</v>
      </c>
      <c r="P221" s="802"/>
      <c r="Q221" s="804"/>
    </row>
    <row r="222" customFormat="1" ht="13.2" hidden="1" spans="1:17">
      <c r="A222" s="791">
        <v>323</v>
      </c>
      <c r="B222" s="791" t="str">
        <f t="shared" si="24"/>
        <v>J</v>
      </c>
      <c r="C222" s="791" t="str">
        <f t="shared" si="25"/>
        <v>Z</v>
      </c>
      <c r="D222" s="791" t="str">
        <f t="shared" si="26"/>
        <v>1</v>
      </c>
      <c r="E222" s="806" t="s">
        <v>752</v>
      </c>
      <c r="F222" s="791">
        <v>5579974</v>
      </c>
      <c r="G222" s="792" t="s">
        <v>753</v>
      </c>
      <c r="H222" s="805" t="s">
        <v>533</v>
      </c>
      <c r="I222" s="797">
        <v>44805</v>
      </c>
      <c r="J222" s="798">
        <f t="shared" si="27"/>
        <v>45199</v>
      </c>
      <c r="K222" s="799">
        <f ca="1" t="shared" si="28"/>
        <v>45614.0500231481</v>
      </c>
      <c r="L222" s="800" t="str">
        <f ca="1" t="shared" si="29"/>
        <v>Not Valid</v>
      </c>
      <c r="M222" s="801">
        <f ca="1" t="shared" si="30"/>
        <v>415.050023148149</v>
      </c>
      <c r="N222" s="800" t="s">
        <v>127</v>
      </c>
      <c r="O222" s="800">
        <f t="shared" si="31"/>
        <v>323</v>
      </c>
      <c r="P222" s="802"/>
      <c r="Q222" s="804"/>
    </row>
    <row r="223" customFormat="1" ht="13.2" hidden="1" spans="1:17">
      <c r="A223" s="791">
        <v>324</v>
      </c>
      <c r="B223" s="791" t="str">
        <f t="shared" si="24"/>
        <v>J</v>
      </c>
      <c r="C223" s="791" t="str">
        <f t="shared" si="25"/>
        <v>N</v>
      </c>
      <c r="D223" s="791" t="str">
        <f t="shared" si="26"/>
        <v>3</v>
      </c>
      <c r="E223" s="806" t="s">
        <v>754</v>
      </c>
      <c r="F223" s="791">
        <v>5374697</v>
      </c>
      <c r="G223" s="792" t="s">
        <v>755</v>
      </c>
      <c r="H223" s="805" t="s">
        <v>756</v>
      </c>
      <c r="I223" s="797">
        <v>44805</v>
      </c>
      <c r="J223" s="798">
        <f t="shared" si="27"/>
        <v>45199</v>
      </c>
      <c r="K223" s="799">
        <f ca="1" t="shared" si="28"/>
        <v>45614.0500231481</v>
      </c>
      <c r="L223" s="800" t="str">
        <f ca="1" t="shared" si="29"/>
        <v>Not Valid</v>
      </c>
      <c r="M223" s="801">
        <f ca="1" t="shared" si="30"/>
        <v>415.050023148149</v>
      </c>
      <c r="N223" s="800" t="s">
        <v>127</v>
      </c>
      <c r="O223" s="800">
        <f t="shared" si="31"/>
        <v>324</v>
      </c>
      <c r="P223" s="802"/>
      <c r="Q223" s="804"/>
    </row>
    <row r="224" customFormat="1" ht="13.2" hidden="1" spans="1:17">
      <c r="A224" s="791">
        <v>325</v>
      </c>
      <c r="B224" s="791" t="str">
        <f t="shared" si="24"/>
        <v>E</v>
      </c>
      <c r="C224" s="791" t="str">
        <f t="shared" si="25"/>
        <v>N</v>
      </c>
      <c r="D224" s="791" t="str">
        <f t="shared" si="26"/>
        <v>2</v>
      </c>
      <c r="E224" s="806" t="s">
        <v>757</v>
      </c>
      <c r="F224" s="791">
        <v>5567035</v>
      </c>
      <c r="G224" s="792" t="s">
        <v>758</v>
      </c>
      <c r="H224" s="805" t="s">
        <v>759</v>
      </c>
      <c r="I224" s="797">
        <v>44805</v>
      </c>
      <c r="J224" s="798">
        <f t="shared" si="27"/>
        <v>45199</v>
      </c>
      <c r="K224" s="799">
        <f ca="1" t="shared" si="28"/>
        <v>45614.0500231481</v>
      </c>
      <c r="L224" s="800" t="str">
        <f ca="1" t="shared" si="29"/>
        <v>Not Valid</v>
      </c>
      <c r="M224" s="801">
        <f ca="1" t="shared" si="30"/>
        <v>415.050023148149</v>
      </c>
      <c r="N224" s="800" t="s">
        <v>127</v>
      </c>
      <c r="O224" s="800">
        <f t="shared" si="31"/>
        <v>325</v>
      </c>
      <c r="P224" s="802"/>
      <c r="Q224" s="804"/>
    </row>
    <row r="225" customFormat="1" ht="13.2" hidden="1" spans="1:17">
      <c r="A225" s="791">
        <v>326</v>
      </c>
      <c r="B225" s="791" t="str">
        <f t="shared" si="24"/>
        <v>J</v>
      </c>
      <c r="C225" s="791" t="str">
        <f t="shared" si="25"/>
        <v>E</v>
      </c>
      <c r="D225" s="791" t="str">
        <f t="shared" si="26"/>
        <v>2</v>
      </c>
      <c r="E225" s="806" t="s">
        <v>760</v>
      </c>
      <c r="F225" s="791">
        <v>5374604</v>
      </c>
      <c r="G225" s="792" t="s">
        <v>761</v>
      </c>
      <c r="H225" s="805" t="s">
        <v>762</v>
      </c>
      <c r="I225" s="797">
        <v>44805</v>
      </c>
      <c r="J225" s="798">
        <f t="shared" si="27"/>
        <v>45199</v>
      </c>
      <c r="K225" s="799">
        <f ca="1" t="shared" si="28"/>
        <v>45614.0500231481</v>
      </c>
      <c r="L225" s="800" t="str">
        <f ca="1" t="shared" si="29"/>
        <v>Not Valid</v>
      </c>
      <c r="M225" s="801">
        <f ca="1" t="shared" si="30"/>
        <v>415.050023148149</v>
      </c>
      <c r="N225" s="800" t="s">
        <v>127</v>
      </c>
      <c r="O225" s="800">
        <f t="shared" si="31"/>
        <v>326</v>
      </c>
      <c r="P225" s="802"/>
      <c r="Q225" s="804"/>
    </row>
    <row r="226" customFormat="1" ht="13.2" hidden="1" spans="1:17">
      <c r="A226" s="791">
        <v>327</v>
      </c>
      <c r="B226" s="791" t="str">
        <f t="shared" si="24"/>
        <v>J</v>
      </c>
      <c r="C226" s="791" t="str">
        <f t="shared" si="25"/>
        <v>C</v>
      </c>
      <c r="D226" s="791" t="str">
        <f t="shared" si="26"/>
        <v>2</v>
      </c>
      <c r="E226" s="806" t="s">
        <v>763</v>
      </c>
      <c r="F226" s="791">
        <v>5580951</v>
      </c>
      <c r="G226" s="792" t="s">
        <v>764</v>
      </c>
      <c r="H226" s="805" t="s">
        <v>765</v>
      </c>
      <c r="I226" s="797">
        <v>44805</v>
      </c>
      <c r="J226" s="798">
        <f t="shared" si="27"/>
        <v>45199</v>
      </c>
      <c r="K226" s="799">
        <f ca="1" t="shared" si="28"/>
        <v>45614.0500231481</v>
      </c>
      <c r="L226" s="800" t="str">
        <f ca="1" t="shared" si="29"/>
        <v>Not Valid</v>
      </c>
      <c r="M226" s="801">
        <f ca="1" t="shared" si="30"/>
        <v>415.050023148149</v>
      </c>
      <c r="N226" s="800" t="s">
        <v>127</v>
      </c>
      <c r="O226" s="800">
        <f t="shared" si="31"/>
        <v>327</v>
      </c>
      <c r="P226" s="802"/>
      <c r="Q226" s="804"/>
    </row>
    <row r="227" customFormat="1" ht="13.2" hidden="1" spans="1:17">
      <c r="A227" s="791">
        <v>328</v>
      </c>
      <c r="B227" s="791" t="str">
        <f t="shared" si="24"/>
        <v>E</v>
      </c>
      <c r="C227" s="791" t="str">
        <f t="shared" si="25"/>
        <v>M</v>
      </c>
      <c r="D227" s="791" t="str">
        <f t="shared" si="26"/>
        <v>1</v>
      </c>
      <c r="E227" s="806" t="s">
        <v>766</v>
      </c>
      <c r="F227" s="791">
        <v>5373158</v>
      </c>
      <c r="G227" s="792" t="s">
        <v>767</v>
      </c>
      <c r="H227" s="805" t="s">
        <v>768</v>
      </c>
      <c r="I227" s="797">
        <v>44805</v>
      </c>
      <c r="J227" s="798">
        <f t="shared" si="27"/>
        <v>45199</v>
      </c>
      <c r="K227" s="799">
        <f ca="1" t="shared" si="28"/>
        <v>45614.0500231481</v>
      </c>
      <c r="L227" s="800" t="str">
        <f ca="1" t="shared" si="29"/>
        <v>Not Valid</v>
      </c>
      <c r="M227" s="801">
        <f ca="1" t="shared" si="30"/>
        <v>415.050023148149</v>
      </c>
      <c r="N227" s="800" t="s">
        <v>127</v>
      </c>
      <c r="O227" s="800">
        <f t="shared" si="31"/>
        <v>328</v>
      </c>
      <c r="P227" s="802"/>
      <c r="Q227" s="804"/>
    </row>
    <row r="228" customFormat="1" ht="13.2" hidden="1" spans="1:17">
      <c r="A228" s="791">
        <v>329</v>
      </c>
      <c r="B228" s="791" t="str">
        <f t="shared" si="24"/>
        <v>J</v>
      </c>
      <c r="C228" s="791" t="str">
        <f t="shared" si="25"/>
        <v>N</v>
      </c>
      <c r="D228" s="791" t="str">
        <f t="shared" si="26"/>
        <v>2</v>
      </c>
      <c r="E228" s="806" t="s">
        <v>769</v>
      </c>
      <c r="F228" s="791">
        <v>5581512</v>
      </c>
      <c r="G228" s="792" t="s">
        <v>770</v>
      </c>
      <c r="H228" s="805" t="s">
        <v>533</v>
      </c>
      <c r="I228" s="797">
        <v>44805</v>
      </c>
      <c r="J228" s="798">
        <f t="shared" si="27"/>
        <v>45199</v>
      </c>
      <c r="K228" s="799">
        <f ca="1" t="shared" si="28"/>
        <v>45614.0500231481</v>
      </c>
      <c r="L228" s="800" t="str">
        <f ca="1" t="shared" si="29"/>
        <v>Not Valid</v>
      </c>
      <c r="M228" s="801">
        <f ca="1" t="shared" si="30"/>
        <v>415.050023148149</v>
      </c>
      <c r="N228" s="800" t="s">
        <v>127</v>
      </c>
      <c r="O228" s="800">
        <f t="shared" si="31"/>
        <v>329</v>
      </c>
      <c r="P228" s="802"/>
      <c r="Q228" s="804"/>
    </row>
    <row r="229" customFormat="1" ht="13.2" hidden="1" spans="1:17">
      <c r="A229" s="791">
        <v>330</v>
      </c>
      <c r="B229" s="791" t="str">
        <f t="shared" si="24"/>
        <v>J</v>
      </c>
      <c r="C229" s="791" t="str">
        <f t="shared" si="25"/>
        <v>F</v>
      </c>
      <c r="D229" s="791" t="str">
        <f t="shared" si="26"/>
        <v>0</v>
      </c>
      <c r="E229" s="806" t="s">
        <v>771</v>
      </c>
      <c r="F229" s="791">
        <v>5374611</v>
      </c>
      <c r="G229" s="792" t="s">
        <v>772</v>
      </c>
      <c r="H229" s="805" t="s">
        <v>773</v>
      </c>
      <c r="I229" s="797">
        <v>44805</v>
      </c>
      <c r="J229" s="798">
        <f t="shared" si="27"/>
        <v>45199</v>
      </c>
      <c r="K229" s="799">
        <f ca="1" t="shared" si="28"/>
        <v>45614.0500231481</v>
      </c>
      <c r="L229" s="800" t="str">
        <f ca="1" t="shared" si="29"/>
        <v>Not Valid</v>
      </c>
      <c r="M229" s="801">
        <f ca="1" t="shared" si="30"/>
        <v>415.050023148149</v>
      </c>
      <c r="N229" s="800" t="s">
        <v>127</v>
      </c>
      <c r="O229" s="800">
        <f t="shared" si="31"/>
        <v>330</v>
      </c>
      <c r="P229" s="802"/>
      <c r="Q229" s="804"/>
    </row>
    <row r="230" customFormat="1" ht="13.2" hidden="1" spans="1:17">
      <c r="A230" s="791">
        <v>331</v>
      </c>
      <c r="B230" s="791" t="str">
        <f t="shared" si="24"/>
        <v>J</v>
      </c>
      <c r="C230" s="791" t="str">
        <f t="shared" si="25"/>
        <v>P</v>
      </c>
      <c r="D230" s="791" t="str">
        <f t="shared" si="26"/>
        <v>1</v>
      </c>
      <c r="E230" s="806" t="s">
        <v>774</v>
      </c>
      <c r="F230" s="791">
        <v>5555107</v>
      </c>
      <c r="G230" s="792" t="s">
        <v>775</v>
      </c>
      <c r="H230" s="805" t="s">
        <v>209</v>
      </c>
      <c r="I230" s="797">
        <v>44805</v>
      </c>
      <c r="J230" s="798">
        <f t="shared" si="27"/>
        <v>45199</v>
      </c>
      <c r="K230" s="799">
        <f ca="1" t="shared" si="28"/>
        <v>45614.0500231481</v>
      </c>
      <c r="L230" s="800" t="str">
        <f ca="1" t="shared" si="29"/>
        <v>Not Valid</v>
      </c>
      <c r="M230" s="801">
        <f ca="1" t="shared" si="30"/>
        <v>415.050023148149</v>
      </c>
      <c r="N230" s="800" t="s">
        <v>127</v>
      </c>
      <c r="O230" s="800">
        <f t="shared" si="31"/>
        <v>331</v>
      </c>
      <c r="P230" s="802"/>
      <c r="Q230" s="804"/>
    </row>
    <row r="231" customFormat="1" ht="13.2" hidden="1" spans="1:17">
      <c r="A231" s="791">
        <v>332</v>
      </c>
      <c r="B231" s="791" t="str">
        <f t="shared" si="24"/>
        <v>M</v>
      </c>
      <c r="C231" s="791" t="str">
        <f t="shared" si="25"/>
        <v>Z</v>
      </c>
      <c r="D231" s="791" t="str">
        <f t="shared" si="26"/>
        <v>0</v>
      </c>
      <c r="E231" s="806" t="s">
        <v>776</v>
      </c>
      <c r="F231" s="791">
        <v>5375472</v>
      </c>
      <c r="G231" s="792" t="s">
        <v>777</v>
      </c>
      <c r="H231" s="805" t="s">
        <v>533</v>
      </c>
      <c r="I231" s="797">
        <v>44805</v>
      </c>
      <c r="J231" s="798">
        <f t="shared" si="27"/>
        <v>45199</v>
      </c>
      <c r="K231" s="799">
        <f ca="1" t="shared" si="28"/>
        <v>45614.0500231481</v>
      </c>
      <c r="L231" s="800" t="str">
        <f ca="1" t="shared" si="29"/>
        <v>Not Valid</v>
      </c>
      <c r="M231" s="801">
        <f ca="1" t="shared" si="30"/>
        <v>415.050023148149</v>
      </c>
      <c r="N231" s="800" t="s">
        <v>127</v>
      </c>
      <c r="O231" s="800">
        <f t="shared" si="31"/>
        <v>332</v>
      </c>
      <c r="P231" s="802"/>
      <c r="Q231" s="804"/>
    </row>
    <row r="232" customFormat="1" ht="13.2" hidden="1" spans="1:17">
      <c r="A232" s="791">
        <v>333</v>
      </c>
      <c r="B232" s="791" t="str">
        <f t="shared" si="24"/>
        <v>E</v>
      </c>
      <c r="C232" s="791" t="str">
        <f t="shared" si="25"/>
        <v>P</v>
      </c>
      <c r="D232" s="791" t="str">
        <f t="shared" si="26"/>
        <v>2</v>
      </c>
      <c r="E232" s="806" t="s">
        <v>778</v>
      </c>
      <c r="F232" s="791">
        <v>5373345</v>
      </c>
      <c r="G232" s="792" t="s">
        <v>779</v>
      </c>
      <c r="H232" s="805" t="s">
        <v>533</v>
      </c>
      <c r="I232" s="797">
        <v>44805</v>
      </c>
      <c r="J232" s="798">
        <f t="shared" si="27"/>
        <v>45199</v>
      </c>
      <c r="K232" s="799">
        <f ca="1" t="shared" si="28"/>
        <v>45614.0500231481</v>
      </c>
      <c r="L232" s="800" t="str">
        <f ca="1" t="shared" si="29"/>
        <v>Not Valid</v>
      </c>
      <c r="M232" s="801">
        <f ca="1" t="shared" si="30"/>
        <v>415.050023148149</v>
      </c>
      <c r="N232" s="800" t="s">
        <v>127</v>
      </c>
      <c r="O232" s="800">
        <f t="shared" si="31"/>
        <v>333</v>
      </c>
      <c r="P232" s="802"/>
      <c r="Q232" s="804"/>
    </row>
    <row r="233" customFormat="1" ht="13.2" hidden="1" spans="1:17">
      <c r="A233" s="791">
        <v>334</v>
      </c>
      <c r="B233" s="791" t="str">
        <f t="shared" si="24"/>
        <v>E</v>
      </c>
      <c r="C233" s="791" t="str">
        <f t="shared" si="25"/>
        <v>P</v>
      </c>
      <c r="D233" s="791" t="str">
        <f t="shared" si="26"/>
        <v>2</v>
      </c>
      <c r="E233" s="806" t="s">
        <v>780</v>
      </c>
      <c r="F233" s="791">
        <v>5373343</v>
      </c>
      <c r="G233" s="792" t="s">
        <v>781</v>
      </c>
      <c r="H233" s="805" t="s">
        <v>782</v>
      </c>
      <c r="I233" s="797">
        <v>44805</v>
      </c>
      <c r="J233" s="798">
        <f t="shared" si="27"/>
        <v>45199</v>
      </c>
      <c r="K233" s="799">
        <f ca="1" t="shared" si="28"/>
        <v>45614.0500231481</v>
      </c>
      <c r="L233" s="800" t="str">
        <f ca="1" t="shared" si="29"/>
        <v>Not Valid</v>
      </c>
      <c r="M233" s="801">
        <f ca="1" t="shared" si="30"/>
        <v>415.050023148149</v>
      </c>
      <c r="N233" s="800" t="s">
        <v>127</v>
      </c>
      <c r="O233" s="800">
        <f t="shared" si="31"/>
        <v>334</v>
      </c>
      <c r="P233" s="802"/>
      <c r="Q233" s="804"/>
    </row>
    <row r="234" customFormat="1" ht="13.2" hidden="1" spans="1:17">
      <c r="A234" s="791">
        <v>335</v>
      </c>
      <c r="B234" s="791" t="str">
        <f t="shared" si="24"/>
        <v>Y</v>
      </c>
      <c r="C234" s="791" t="str">
        <f t="shared" si="25"/>
        <v>P</v>
      </c>
      <c r="D234" s="791" t="str">
        <f t="shared" si="26"/>
        <v>3</v>
      </c>
      <c r="E234" s="806" t="s">
        <v>783</v>
      </c>
      <c r="F234" s="791">
        <v>5377265</v>
      </c>
      <c r="G234" s="792" t="s">
        <v>784</v>
      </c>
      <c r="H234" s="805" t="s">
        <v>533</v>
      </c>
      <c r="I234" s="797">
        <v>44805</v>
      </c>
      <c r="J234" s="798">
        <f t="shared" si="27"/>
        <v>45199</v>
      </c>
      <c r="K234" s="799">
        <f ca="1" t="shared" si="28"/>
        <v>45614.0500231481</v>
      </c>
      <c r="L234" s="800" t="str">
        <f ca="1" t="shared" si="29"/>
        <v>Not Valid</v>
      </c>
      <c r="M234" s="801">
        <f ca="1" t="shared" si="30"/>
        <v>415.050023148149</v>
      </c>
      <c r="N234" s="800" t="s">
        <v>127</v>
      </c>
      <c r="O234" s="800">
        <f t="shared" si="31"/>
        <v>335</v>
      </c>
      <c r="P234" s="802"/>
      <c r="Q234" s="804"/>
    </row>
    <row r="235" customFormat="1" ht="13.2" hidden="1" spans="1:17">
      <c r="A235" s="791">
        <v>336</v>
      </c>
      <c r="B235" s="791" t="str">
        <f t="shared" si="24"/>
        <v>J</v>
      </c>
      <c r="C235" s="791" t="str">
        <f t="shared" si="25"/>
        <v>C</v>
      </c>
      <c r="D235" s="791" t="str">
        <f t="shared" si="26"/>
        <v>2</v>
      </c>
      <c r="E235" s="806" t="s">
        <v>785</v>
      </c>
      <c r="F235" s="791">
        <v>5374573</v>
      </c>
      <c r="G235" s="792" t="s">
        <v>786</v>
      </c>
      <c r="H235" s="805" t="s">
        <v>533</v>
      </c>
      <c r="I235" s="797">
        <v>44805</v>
      </c>
      <c r="J235" s="798">
        <f t="shared" si="27"/>
        <v>45199</v>
      </c>
      <c r="K235" s="799">
        <f ca="1" t="shared" si="28"/>
        <v>45614.0500231481</v>
      </c>
      <c r="L235" s="800" t="str">
        <f ca="1" t="shared" si="29"/>
        <v>Not Valid</v>
      </c>
      <c r="M235" s="801">
        <f ca="1" t="shared" si="30"/>
        <v>415.050023148149</v>
      </c>
      <c r="N235" s="800" t="s">
        <v>127</v>
      </c>
      <c r="O235" s="800">
        <f t="shared" si="31"/>
        <v>336</v>
      </c>
      <c r="P235" s="802"/>
      <c r="Q235" s="804"/>
    </row>
    <row r="236" customFormat="1" ht="13.2" hidden="1" spans="1:17">
      <c r="A236" s="791">
        <v>337</v>
      </c>
      <c r="B236" s="791" t="str">
        <f t="shared" si="24"/>
        <v>M</v>
      </c>
      <c r="C236" s="791" t="str">
        <f t="shared" si="25"/>
        <v>N</v>
      </c>
      <c r="D236" s="791" t="str">
        <f t="shared" si="26"/>
        <v>0</v>
      </c>
      <c r="E236" s="806" t="s">
        <v>787</v>
      </c>
      <c r="F236" s="791">
        <v>5375387</v>
      </c>
      <c r="G236" s="792" t="s">
        <v>788</v>
      </c>
      <c r="H236" s="805" t="s">
        <v>789</v>
      </c>
      <c r="I236" s="797">
        <v>44805</v>
      </c>
      <c r="J236" s="798">
        <f t="shared" si="27"/>
        <v>45199</v>
      </c>
      <c r="K236" s="799">
        <f ca="1" t="shared" si="28"/>
        <v>45614.0500231481</v>
      </c>
      <c r="L236" s="800" t="str">
        <f ca="1" t="shared" si="29"/>
        <v>Not Valid</v>
      </c>
      <c r="M236" s="801">
        <f ca="1" t="shared" si="30"/>
        <v>415.050023148149</v>
      </c>
      <c r="N236" s="800" t="s">
        <v>127</v>
      </c>
      <c r="O236" s="800">
        <f t="shared" si="31"/>
        <v>337</v>
      </c>
      <c r="P236" s="802"/>
      <c r="Q236" s="804"/>
    </row>
    <row r="237" customFormat="1" ht="13.2" hidden="1" spans="1:17">
      <c r="A237" s="791">
        <v>338</v>
      </c>
      <c r="B237" s="791" t="str">
        <f t="shared" si="24"/>
        <v>J</v>
      </c>
      <c r="C237" s="791" t="str">
        <f t="shared" si="25"/>
        <v>N</v>
      </c>
      <c r="D237" s="791" t="str">
        <f t="shared" si="26"/>
        <v>3</v>
      </c>
      <c r="E237" s="806" t="s">
        <v>790</v>
      </c>
      <c r="F237" s="791">
        <v>5851090</v>
      </c>
      <c r="G237" s="792" t="s">
        <v>791</v>
      </c>
      <c r="H237" s="805" t="s">
        <v>792</v>
      </c>
      <c r="I237" s="797">
        <v>44805</v>
      </c>
      <c r="J237" s="798">
        <f t="shared" si="27"/>
        <v>45199</v>
      </c>
      <c r="K237" s="799">
        <f ca="1" t="shared" si="28"/>
        <v>45614.0500231481</v>
      </c>
      <c r="L237" s="800" t="str">
        <f ca="1" t="shared" si="29"/>
        <v>Not Valid</v>
      </c>
      <c r="M237" s="801">
        <f ca="1" t="shared" si="30"/>
        <v>415.050023148149</v>
      </c>
      <c r="N237" s="800" t="s">
        <v>127</v>
      </c>
      <c r="O237" s="800">
        <f t="shared" si="31"/>
        <v>338</v>
      </c>
      <c r="P237" s="802"/>
      <c r="Q237" s="804"/>
    </row>
    <row r="238" customFormat="1" ht="13.2" hidden="1" spans="1:17">
      <c r="A238" s="791">
        <v>339</v>
      </c>
      <c r="B238" s="791" t="str">
        <f t="shared" si="24"/>
        <v>P</v>
      </c>
      <c r="C238" s="791" t="str">
        <f t="shared" si="25"/>
        <v>A</v>
      </c>
      <c r="D238" s="791" t="str">
        <f t="shared" si="26"/>
        <v>0</v>
      </c>
      <c r="E238" s="806" t="s">
        <v>793</v>
      </c>
      <c r="F238" s="791">
        <v>5375562</v>
      </c>
      <c r="G238" s="792" t="s">
        <v>794</v>
      </c>
      <c r="H238" s="805" t="s">
        <v>795</v>
      </c>
      <c r="I238" s="797">
        <v>44805</v>
      </c>
      <c r="J238" s="798">
        <f t="shared" si="27"/>
        <v>45199</v>
      </c>
      <c r="K238" s="799">
        <f ca="1" t="shared" si="28"/>
        <v>45614.0500231481</v>
      </c>
      <c r="L238" s="800" t="str">
        <f ca="1" t="shared" si="29"/>
        <v>Not Valid</v>
      </c>
      <c r="M238" s="801">
        <f ca="1" t="shared" si="30"/>
        <v>415.050023148149</v>
      </c>
      <c r="N238" s="800" t="s">
        <v>127</v>
      </c>
      <c r="O238" s="800">
        <f t="shared" si="31"/>
        <v>339</v>
      </c>
      <c r="P238" s="802"/>
      <c r="Q238" s="804"/>
    </row>
    <row r="239" customFormat="1" ht="13.2" hidden="1" spans="1:17">
      <c r="A239" s="791">
        <v>340</v>
      </c>
      <c r="B239" s="791" t="str">
        <f t="shared" si="24"/>
        <v>E</v>
      </c>
      <c r="C239" s="791" t="str">
        <f t="shared" si="25"/>
        <v>P</v>
      </c>
      <c r="D239" s="791" t="str">
        <f t="shared" si="26"/>
        <v>4</v>
      </c>
      <c r="E239" s="806" t="s">
        <v>796</v>
      </c>
      <c r="F239" s="791">
        <v>5373395</v>
      </c>
      <c r="G239" s="792" t="s">
        <v>797</v>
      </c>
      <c r="H239" s="805" t="s">
        <v>798</v>
      </c>
      <c r="I239" s="797">
        <v>44805</v>
      </c>
      <c r="J239" s="798">
        <f t="shared" si="27"/>
        <v>45199</v>
      </c>
      <c r="K239" s="799">
        <f ca="1" t="shared" si="28"/>
        <v>45614.0500231481</v>
      </c>
      <c r="L239" s="800" t="str">
        <f ca="1" t="shared" si="29"/>
        <v>Not Valid</v>
      </c>
      <c r="M239" s="801">
        <f ca="1" t="shared" si="30"/>
        <v>415.050023148149</v>
      </c>
      <c r="N239" s="800" t="s">
        <v>127</v>
      </c>
      <c r="O239" s="800">
        <f t="shared" si="31"/>
        <v>340</v>
      </c>
      <c r="P239" s="802"/>
      <c r="Q239" s="804"/>
    </row>
    <row r="240" customFormat="1" ht="13.2" hidden="1" spans="1:17">
      <c r="A240" s="791">
        <v>341</v>
      </c>
      <c r="B240" s="791" t="str">
        <f t="shared" si="24"/>
        <v>J</v>
      </c>
      <c r="C240" s="791" t="str">
        <f t="shared" si="25"/>
        <v>C</v>
      </c>
      <c r="D240" s="791" t="str">
        <f t="shared" si="26"/>
        <v>2</v>
      </c>
      <c r="E240" s="806" t="s">
        <v>799</v>
      </c>
      <c r="F240" s="791">
        <v>5579191</v>
      </c>
      <c r="G240" s="792" t="s">
        <v>800</v>
      </c>
      <c r="H240" s="805" t="s">
        <v>801</v>
      </c>
      <c r="I240" s="797">
        <v>44805</v>
      </c>
      <c r="J240" s="798">
        <f t="shared" si="27"/>
        <v>45199</v>
      </c>
      <c r="K240" s="799">
        <f ca="1" t="shared" si="28"/>
        <v>45614.0500231481</v>
      </c>
      <c r="L240" s="800" t="str">
        <f ca="1" t="shared" si="29"/>
        <v>Not Valid</v>
      </c>
      <c r="M240" s="801">
        <f ca="1" t="shared" si="30"/>
        <v>415.050023148149</v>
      </c>
      <c r="N240" s="800" t="s">
        <v>127</v>
      </c>
      <c r="O240" s="800">
        <f t="shared" si="31"/>
        <v>341</v>
      </c>
      <c r="P240" s="802"/>
      <c r="Q240" s="804"/>
    </row>
    <row r="241" customFormat="1" ht="13.2" hidden="1" spans="1:17">
      <c r="A241" s="791">
        <v>342</v>
      </c>
      <c r="B241" s="791" t="str">
        <f t="shared" si="24"/>
        <v>J</v>
      </c>
      <c r="C241" s="791" t="str">
        <f t="shared" si="25"/>
        <v>Z</v>
      </c>
      <c r="D241" s="791" t="str">
        <f t="shared" si="26"/>
        <v>2</v>
      </c>
      <c r="E241" s="806" t="s">
        <v>802</v>
      </c>
      <c r="F241" s="791">
        <v>5374841</v>
      </c>
      <c r="G241" s="792" t="s">
        <v>803</v>
      </c>
      <c r="H241" s="805" t="s">
        <v>533</v>
      </c>
      <c r="I241" s="797">
        <v>44805</v>
      </c>
      <c r="J241" s="798">
        <f t="shared" si="27"/>
        <v>45199</v>
      </c>
      <c r="K241" s="799">
        <f ca="1" t="shared" si="28"/>
        <v>45614.0500231481</v>
      </c>
      <c r="L241" s="800" t="str">
        <f ca="1" t="shared" si="29"/>
        <v>Not Valid</v>
      </c>
      <c r="M241" s="801">
        <f ca="1" t="shared" si="30"/>
        <v>415.050023148149</v>
      </c>
      <c r="N241" s="800" t="s">
        <v>127</v>
      </c>
      <c r="O241" s="800">
        <f t="shared" si="31"/>
        <v>342</v>
      </c>
      <c r="P241" s="802"/>
      <c r="Q241" s="804"/>
    </row>
    <row r="242" customFormat="1" ht="13.2" hidden="1" spans="1:17">
      <c r="A242" s="791">
        <v>343</v>
      </c>
      <c r="B242" s="791" t="str">
        <f t="shared" si="24"/>
        <v>M</v>
      </c>
      <c r="C242" s="791" t="str">
        <f t="shared" si="25"/>
        <v>P</v>
      </c>
      <c r="D242" s="791" t="str">
        <f t="shared" si="26"/>
        <v>E</v>
      </c>
      <c r="E242" s="806" t="s">
        <v>804</v>
      </c>
      <c r="F242" s="791">
        <v>5375432</v>
      </c>
      <c r="G242" s="792" t="s">
        <v>805</v>
      </c>
      <c r="H242" s="805" t="s">
        <v>806</v>
      </c>
      <c r="I242" s="797">
        <v>44805</v>
      </c>
      <c r="J242" s="798">
        <f t="shared" si="27"/>
        <v>45199</v>
      </c>
      <c r="K242" s="799">
        <f ca="1" t="shared" si="28"/>
        <v>45614.0500231481</v>
      </c>
      <c r="L242" s="800" t="str">
        <f ca="1" t="shared" si="29"/>
        <v>Not Valid</v>
      </c>
      <c r="M242" s="801">
        <f ca="1" t="shared" si="30"/>
        <v>415.050023148149</v>
      </c>
      <c r="N242" s="800" t="s">
        <v>127</v>
      </c>
      <c r="O242" s="800">
        <f t="shared" si="31"/>
        <v>343</v>
      </c>
      <c r="P242" s="802"/>
      <c r="Q242" s="804"/>
    </row>
    <row r="243" customFormat="1" ht="13.2" hidden="1" spans="1:17">
      <c r="A243" s="791">
        <v>344</v>
      </c>
      <c r="B243" s="791" t="str">
        <f t="shared" si="24"/>
        <v>K</v>
      </c>
      <c r="C243" s="791" t="str">
        <f t="shared" si="25"/>
        <v>G</v>
      </c>
      <c r="D243" s="791" t="str">
        <f t="shared" si="26"/>
        <v>0</v>
      </c>
      <c r="E243" s="806" t="s">
        <v>807</v>
      </c>
      <c r="F243" s="791">
        <v>5585027</v>
      </c>
      <c r="G243" s="792" t="s">
        <v>808</v>
      </c>
      <c r="H243" s="805" t="s">
        <v>533</v>
      </c>
      <c r="I243" s="797">
        <v>44805</v>
      </c>
      <c r="J243" s="798">
        <f t="shared" si="27"/>
        <v>45199</v>
      </c>
      <c r="K243" s="799">
        <f ca="1" t="shared" si="28"/>
        <v>45614.0500231481</v>
      </c>
      <c r="L243" s="800" t="str">
        <f ca="1" t="shared" si="29"/>
        <v>Not Valid</v>
      </c>
      <c r="M243" s="801">
        <f ca="1" t="shared" si="30"/>
        <v>415.050023148149</v>
      </c>
      <c r="N243" s="800" t="s">
        <v>127</v>
      </c>
      <c r="O243" s="800">
        <f t="shared" si="31"/>
        <v>344</v>
      </c>
      <c r="P243" s="802"/>
      <c r="Q243" s="804"/>
    </row>
    <row r="244" customFormat="1" ht="13.2" hidden="1" spans="1:17">
      <c r="A244" s="791">
        <v>345</v>
      </c>
      <c r="B244" s="791" t="str">
        <f t="shared" si="24"/>
        <v>K</v>
      </c>
      <c r="C244" s="791" t="str">
        <f t="shared" si="25"/>
        <v>G</v>
      </c>
      <c r="D244" s="791" t="str">
        <f t="shared" si="26"/>
        <v>0</v>
      </c>
      <c r="E244" s="806" t="s">
        <v>809</v>
      </c>
      <c r="F244" s="791">
        <v>5585026</v>
      </c>
      <c r="G244" s="792" t="s">
        <v>810</v>
      </c>
      <c r="H244" s="805" t="s">
        <v>533</v>
      </c>
      <c r="I244" s="797">
        <v>44805</v>
      </c>
      <c r="J244" s="798">
        <f t="shared" si="27"/>
        <v>45199</v>
      </c>
      <c r="K244" s="799">
        <f ca="1" t="shared" si="28"/>
        <v>45614.0500231481</v>
      </c>
      <c r="L244" s="800" t="str">
        <f ca="1" t="shared" si="29"/>
        <v>Not Valid</v>
      </c>
      <c r="M244" s="801">
        <f ca="1" t="shared" si="30"/>
        <v>415.050023148149</v>
      </c>
      <c r="N244" s="800" t="s">
        <v>127</v>
      </c>
      <c r="O244" s="800">
        <f t="shared" si="31"/>
        <v>345</v>
      </c>
      <c r="P244" s="802"/>
      <c r="Q244" s="804"/>
    </row>
    <row r="245" customFormat="1" ht="13.2" hidden="1" spans="1:17">
      <c r="A245" s="791">
        <v>346</v>
      </c>
      <c r="B245" s="791" t="str">
        <f t="shared" si="24"/>
        <v>A</v>
      </c>
      <c r="C245" s="791" t="str">
        <f t="shared" si="25"/>
        <v>L</v>
      </c>
      <c r="D245" s="791" t="str">
        <f t="shared" si="26"/>
        <v>1</v>
      </c>
      <c r="E245" s="806" t="s">
        <v>811</v>
      </c>
      <c r="F245" s="791">
        <v>5372316</v>
      </c>
      <c r="G245" s="792" t="s">
        <v>812</v>
      </c>
      <c r="H245" s="805" t="s">
        <v>813</v>
      </c>
      <c r="I245" s="797">
        <v>44805</v>
      </c>
      <c r="J245" s="798">
        <f t="shared" si="27"/>
        <v>45199</v>
      </c>
      <c r="K245" s="799">
        <f ca="1" t="shared" si="28"/>
        <v>45614.0500231481</v>
      </c>
      <c r="L245" s="800" t="str">
        <f ca="1" t="shared" si="29"/>
        <v>Not Valid</v>
      </c>
      <c r="M245" s="801">
        <f ca="1" t="shared" si="30"/>
        <v>415.050023148149</v>
      </c>
      <c r="N245" s="800" t="s">
        <v>127</v>
      </c>
      <c r="O245" s="800">
        <f t="shared" si="31"/>
        <v>346</v>
      </c>
      <c r="P245" s="802"/>
      <c r="Q245" s="804"/>
    </row>
    <row r="246" customFormat="1" ht="13.2" hidden="1" spans="1:17">
      <c r="A246" s="791">
        <v>347</v>
      </c>
      <c r="B246" s="791" t="str">
        <f t="shared" si="24"/>
        <v>J</v>
      </c>
      <c r="C246" s="791" t="str">
        <f t="shared" si="25"/>
        <v>M</v>
      </c>
      <c r="D246" s="791" t="str">
        <f t="shared" si="26"/>
        <v>1</v>
      </c>
      <c r="E246" s="806" t="s">
        <v>814</v>
      </c>
      <c r="F246" s="791">
        <v>5374657</v>
      </c>
      <c r="G246" s="792" t="s">
        <v>815</v>
      </c>
      <c r="H246" s="805" t="s">
        <v>816</v>
      </c>
      <c r="I246" s="797">
        <v>44805</v>
      </c>
      <c r="J246" s="798">
        <f t="shared" si="27"/>
        <v>45199</v>
      </c>
      <c r="K246" s="799">
        <f ca="1" t="shared" si="28"/>
        <v>45614.0500231481</v>
      </c>
      <c r="L246" s="800" t="str">
        <f ca="1" t="shared" si="29"/>
        <v>Not Valid</v>
      </c>
      <c r="M246" s="801">
        <f ca="1" t="shared" si="30"/>
        <v>415.050023148149</v>
      </c>
      <c r="N246" s="800" t="s">
        <v>127</v>
      </c>
      <c r="O246" s="800">
        <f t="shared" si="31"/>
        <v>347</v>
      </c>
      <c r="P246" s="802"/>
      <c r="Q246" s="804"/>
    </row>
    <row r="247" customFormat="1" ht="13.2" hidden="1" spans="1:17">
      <c r="A247" s="791">
        <v>348</v>
      </c>
      <c r="B247" s="791" t="str">
        <f t="shared" si="24"/>
        <v>J</v>
      </c>
      <c r="C247" s="791" t="str">
        <f t="shared" si="25"/>
        <v>P</v>
      </c>
      <c r="D247" s="791" t="str">
        <f t="shared" si="26"/>
        <v>2</v>
      </c>
      <c r="E247" s="806" t="s">
        <v>817</v>
      </c>
      <c r="F247" s="791">
        <v>5374744</v>
      </c>
      <c r="G247" s="792" t="s">
        <v>818</v>
      </c>
      <c r="H247" s="805" t="s">
        <v>819</v>
      </c>
      <c r="I247" s="797">
        <v>44805</v>
      </c>
      <c r="J247" s="798">
        <f t="shared" si="27"/>
        <v>45199</v>
      </c>
      <c r="K247" s="799">
        <f ca="1" t="shared" si="28"/>
        <v>45614.0500231481</v>
      </c>
      <c r="L247" s="800" t="str">
        <f ca="1" t="shared" si="29"/>
        <v>Not Valid</v>
      </c>
      <c r="M247" s="801">
        <f ca="1" t="shared" si="30"/>
        <v>415.050023148149</v>
      </c>
      <c r="N247" s="800" t="s">
        <v>127</v>
      </c>
      <c r="O247" s="800">
        <f t="shared" si="31"/>
        <v>348</v>
      </c>
      <c r="P247" s="802"/>
      <c r="Q247" s="804"/>
    </row>
    <row r="248" customFormat="1" ht="13.2" hidden="1" spans="1:17">
      <c r="A248" s="791">
        <v>349</v>
      </c>
      <c r="B248" s="791" t="str">
        <f t="shared" si="24"/>
        <v>M</v>
      </c>
      <c r="C248" s="791" t="str">
        <f t="shared" si="25"/>
        <v>F</v>
      </c>
      <c r="D248" s="791" t="str">
        <f t="shared" si="26"/>
        <v>2</v>
      </c>
      <c r="E248" s="806" t="s">
        <v>820</v>
      </c>
      <c r="F248" s="791">
        <v>5375351</v>
      </c>
      <c r="G248" s="792" t="s">
        <v>821</v>
      </c>
      <c r="H248" s="805" t="s">
        <v>822</v>
      </c>
      <c r="I248" s="797">
        <v>44805</v>
      </c>
      <c r="J248" s="798">
        <f t="shared" si="27"/>
        <v>45199</v>
      </c>
      <c r="K248" s="799">
        <f ca="1" t="shared" si="28"/>
        <v>45614.0500231481</v>
      </c>
      <c r="L248" s="800" t="str">
        <f ca="1" t="shared" si="29"/>
        <v>Not Valid</v>
      </c>
      <c r="M248" s="801">
        <f ca="1" t="shared" si="30"/>
        <v>415.050023148149</v>
      </c>
      <c r="N248" s="800" t="s">
        <v>127</v>
      </c>
      <c r="O248" s="800">
        <f t="shared" si="31"/>
        <v>349</v>
      </c>
      <c r="P248" s="802"/>
      <c r="Q248" s="804"/>
    </row>
    <row r="249" customFormat="1" ht="13.2" hidden="1" spans="1:17">
      <c r="A249" s="791">
        <v>350</v>
      </c>
      <c r="B249" s="791" t="str">
        <f t="shared" si="24"/>
        <v>E</v>
      </c>
      <c r="C249" s="791" t="str">
        <f t="shared" si="25"/>
        <v>D</v>
      </c>
      <c r="D249" s="791" t="str">
        <f t="shared" si="26"/>
        <v>0</v>
      </c>
      <c r="E249" s="806" t="s">
        <v>823</v>
      </c>
      <c r="F249" s="791">
        <v>5372882</v>
      </c>
      <c r="G249" s="792" t="s">
        <v>824</v>
      </c>
      <c r="H249" s="805" t="s">
        <v>825</v>
      </c>
      <c r="I249" s="797">
        <v>44805</v>
      </c>
      <c r="J249" s="798">
        <f t="shared" si="27"/>
        <v>45199</v>
      </c>
      <c r="K249" s="799">
        <f ca="1" t="shared" si="28"/>
        <v>45614.0500231481</v>
      </c>
      <c r="L249" s="800" t="str">
        <f ca="1" t="shared" si="29"/>
        <v>Not Valid</v>
      </c>
      <c r="M249" s="801">
        <f ca="1" t="shared" si="30"/>
        <v>415.050023148149</v>
      </c>
      <c r="N249" s="800" t="s">
        <v>127</v>
      </c>
      <c r="O249" s="800">
        <f t="shared" si="31"/>
        <v>350</v>
      </c>
      <c r="P249" s="802"/>
      <c r="Q249" s="804"/>
    </row>
    <row r="250" customFormat="1" ht="13.2" hidden="1" spans="1:17">
      <c r="A250" s="791">
        <v>351</v>
      </c>
      <c r="B250" s="791" t="str">
        <f t="shared" si="24"/>
        <v>J</v>
      </c>
      <c r="C250" s="791" t="str">
        <f t="shared" si="25"/>
        <v>C</v>
      </c>
      <c r="D250" s="791" t="str">
        <f t="shared" si="26"/>
        <v>1</v>
      </c>
      <c r="E250" s="806" t="s">
        <v>826</v>
      </c>
      <c r="F250" s="791">
        <v>5374566</v>
      </c>
      <c r="G250" s="792" t="s">
        <v>827</v>
      </c>
      <c r="H250" s="805" t="s">
        <v>828</v>
      </c>
      <c r="I250" s="797">
        <v>44805</v>
      </c>
      <c r="J250" s="798">
        <f t="shared" si="27"/>
        <v>45199</v>
      </c>
      <c r="K250" s="799">
        <f ca="1" t="shared" si="28"/>
        <v>45614.0500231481</v>
      </c>
      <c r="L250" s="800" t="str">
        <f ca="1" t="shared" si="29"/>
        <v>Not Valid</v>
      </c>
      <c r="M250" s="801">
        <f ca="1" t="shared" si="30"/>
        <v>415.050023148149</v>
      </c>
      <c r="N250" s="800" t="s">
        <v>127</v>
      </c>
      <c r="O250" s="800">
        <f t="shared" si="31"/>
        <v>351</v>
      </c>
      <c r="P250" s="802"/>
      <c r="Q250" s="804"/>
    </row>
    <row r="251" customFormat="1" ht="13.2" hidden="1" spans="1:17">
      <c r="A251" s="791">
        <v>352</v>
      </c>
      <c r="B251" s="791" t="str">
        <f t="shared" si="24"/>
        <v>M</v>
      </c>
      <c r="C251" s="791" t="str">
        <f t="shared" si="25"/>
        <v>N</v>
      </c>
      <c r="D251" s="791" t="str">
        <f t="shared" si="26"/>
        <v>1</v>
      </c>
      <c r="E251" s="806" t="s">
        <v>829</v>
      </c>
      <c r="F251" s="791">
        <v>5375388</v>
      </c>
      <c r="G251" s="792" t="s">
        <v>830</v>
      </c>
      <c r="H251" s="805" t="s">
        <v>831</v>
      </c>
      <c r="I251" s="797">
        <v>44805</v>
      </c>
      <c r="J251" s="798">
        <f t="shared" si="27"/>
        <v>45199</v>
      </c>
      <c r="K251" s="799">
        <f ca="1" t="shared" si="28"/>
        <v>45614.0500231481</v>
      </c>
      <c r="L251" s="800" t="str">
        <f ca="1" t="shared" si="29"/>
        <v>Not Valid</v>
      </c>
      <c r="M251" s="801">
        <f ca="1" t="shared" si="30"/>
        <v>415.050023148149</v>
      </c>
      <c r="N251" s="800" t="s">
        <v>127</v>
      </c>
      <c r="O251" s="800">
        <f t="shared" si="31"/>
        <v>352</v>
      </c>
      <c r="P251" s="802"/>
      <c r="Q251" s="804"/>
    </row>
    <row r="252" customFormat="1" ht="13.2" hidden="1" spans="1:17">
      <c r="A252" s="791">
        <v>353</v>
      </c>
      <c r="B252" s="791" t="str">
        <f t="shared" si="24"/>
        <v>M</v>
      </c>
      <c r="C252" s="791" t="str">
        <f t="shared" si="25"/>
        <v>C</v>
      </c>
      <c r="D252" s="791" t="str">
        <f t="shared" si="26"/>
        <v>1</v>
      </c>
      <c r="E252" s="806" t="s">
        <v>832</v>
      </c>
      <c r="F252" s="791">
        <v>5375323</v>
      </c>
      <c r="G252" s="792" t="s">
        <v>833</v>
      </c>
      <c r="H252" s="805" t="s">
        <v>834</v>
      </c>
      <c r="I252" s="797">
        <v>44805</v>
      </c>
      <c r="J252" s="798">
        <f t="shared" si="27"/>
        <v>45199</v>
      </c>
      <c r="K252" s="799">
        <f ca="1" t="shared" si="28"/>
        <v>45614.0500231481</v>
      </c>
      <c r="L252" s="800" t="str">
        <f ca="1" t="shared" si="29"/>
        <v>Not Valid</v>
      </c>
      <c r="M252" s="801">
        <f ca="1" t="shared" si="30"/>
        <v>415.050023148149</v>
      </c>
      <c r="N252" s="800" t="s">
        <v>127</v>
      </c>
      <c r="O252" s="800">
        <f t="shared" si="31"/>
        <v>353</v>
      </c>
      <c r="P252" s="802"/>
      <c r="Q252" s="804"/>
    </row>
    <row r="253" customFormat="1" ht="13.2" hidden="1" spans="1:17">
      <c r="A253" s="791">
        <v>354</v>
      </c>
      <c r="B253" s="791" t="str">
        <f t="shared" si="24"/>
        <v>J</v>
      </c>
      <c r="C253" s="791" t="str">
        <f t="shared" si="25"/>
        <v>C</v>
      </c>
      <c r="D253" s="791" t="str">
        <f t="shared" si="26"/>
        <v>0</v>
      </c>
      <c r="E253" s="806" t="s">
        <v>835</v>
      </c>
      <c r="F253" s="791">
        <v>5585660</v>
      </c>
      <c r="G253" s="792" t="s">
        <v>836</v>
      </c>
      <c r="H253" s="805" t="s">
        <v>533</v>
      </c>
      <c r="I253" s="797">
        <v>44805</v>
      </c>
      <c r="J253" s="798">
        <f t="shared" si="27"/>
        <v>45199</v>
      </c>
      <c r="K253" s="799">
        <f ca="1" t="shared" si="28"/>
        <v>45614.0500231481</v>
      </c>
      <c r="L253" s="800" t="str">
        <f ca="1" t="shared" si="29"/>
        <v>Not Valid</v>
      </c>
      <c r="M253" s="801">
        <f ca="1" t="shared" si="30"/>
        <v>415.050023148149</v>
      </c>
      <c r="N253" s="800" t="s">
        <v>127</v>
      </c>
      <c r="O253" s="800">
        <f t="shared" si="31"/>
        <v>354</v>
      </c>
      <c r="P253" s="802"/>
      <c r="Q253" s="804"/>
    </row>
    <row r="254" customFormat="1" ht="13.2" hidden="1" spans="1:17">
      <c r="A254" s="791">
        <v>355</v>
      </c>
      <c r="B254" s="791" t="str">
        <f t="shared" si="24"/>
        <v>J</v>
      </c>
      <c r="C254" s="791" t="str">
        <f t="shared" si="25"/>
        <v>C</v>
      </c>
      <c r="D254" s="791" t="str">
        <f t="shared" si="26"/>
        <v>A</v>
      </c>
      <c r="E254" s="806" t="s">
        <v>837</v>
      </c>
      <c r="F254" s="791">
        <v>5374586</v>
      </c>
      <c r="G254" s="792" t="s">
        <v>838</v>
      </c>
      <c r="H254" s="805" t="s">
        <v>839</v>
      </c>
      <c r="I254" s="797">
        <v>44805</v>
      </c>
      <c r="J254" s="798">
        <f t="shared" si="27"/>
        <v>45199</v>
      </c>
      <c r="K254" s="799">
        <f ca="1" t="shared" si="28"/>
        <v>45614.0500231481</v>
      </c>
      <c r="L254" s="800" t="str">
        <f ca="1" t="shared" si="29"/>
        <v>Not Valid</v>
      </c>
      <c r="M254" s="801">
        <f ca="1" t="shared" si="30"/>
        <v>415.050023148149</v>
      </c>
      <c r="N254" s="800" t="s">
        <v>127</v>
      </c>
      <c r="O254" s="800">
        <f t="shared" si="31"/>
        <v>355</v>
      </c>
      <c r="P254" s="802"/>
      <c r="Q254" s="804"/>
    </row>
    <row r="255" customFormat="1" ht="13.2" hidden="1" spans="1:17">
      <c r="A255" s="791">
        <v>356</v>
      </c>
      <c r="B255" s="791" t="str">
        <f t="shared" si="24"/>
        <v>K</v>
      </c>
      <c r="C255" s="791" t="str">
        <f t="shared" si="25"/>
        <v>G</v>
      </c>
      <c r="D255" s="791" t="str">
        <f t="shared" si="26"/>
        <v>0</v>
      </c>
      <c r="E255" s="806" t="s">
        <v>840</v>
      </c>
      <c r="F255" s="791">
        <v>5375037</v>
      </c>
      <c r="G255" s="792" t="s">
        <v>841</v>
      </c>
      <c r="H255" s="805" t="s">
        <v>842</v>
      </c>
      <c r="I255" s="797">
        <v>44805</v>
      </c>
      <c r="J255" s="798">
        <f t="shared" si="27"/>
        <v>45199</v>
      </c>
      <c r="K255" s="799">
        <f ca="1" t="shared" si="28"/>
        <v>45614.0500231481</v>
      </c>
      <c r="L255" s="800" t="str">
        <f ca="1" t="shared" si="29"/>
        <v>Not Valid</v>
      </c>
      <c r="M255" s="801">
        <f ca="1" t="shared" si="30"/>
        <v>415.050023148149</v>
      </c>
      <c r="N255" s="800" t="s">
        <v>127</v>
      </c>
      <c r="O255" s="800">
        <f t="shared" si="31"/>
        <v>356</v>
      </c>
      <c r="P255" s="802"/>
      <c r="Q255" s="804"/>
    </row>
    <row r="256" customFormat="1" ht="13.2" hidden="1" spans="1:17">
      <c r="A256" s="791">
        <v>357</v>
      </c>
      <c r="B256" s="791" t="str">
        <f t="shared" si="24"/>
        <v>K</v>
      </c>
      <c r="C256" s="791" t="str">
        <f t="shared" si="25"/>
        <v>F</v>
      </c>
      <c r="D256" s="791" t="str">
        <f t="shared" si="26"/>
        <v>0</v>
      </c>
      <c r="E256" s="806" t="s">
        <v>843</v>
      </c>
      <c r="F256" s="791">
        <v>5581688</v>
      </c>
      <c r="G256" s="792" t="s">
        <v>844</v>
      </c>
      <c r="H256" s="805" t="s">
        <v>533</v>
      </c>
      <c r="I256" s="797">
        <v>44805</v>
      </c>
      <c r="J256" s="798">
        <f t="shared" si="27"/>
        <v>45199</v>
      </c>
      <c r="K256" s="799">
        <f ca="1" t="shared" si="28"/>
        <v>45614.0500231481</v>
      </c>
      <c r="L256" s="800" t="str">
        <f ca="1" t="shared" si="29"/>
        <v>Not Valid</v>
      </c>
      <c r="M256" s="801">
        <f ca="1" t="shared" si="30"/>
        <v>415.050023148149</v>
      </c>
      <c r="N256" s="800" t="s">
        <v>127</v>
      </c>
      <c r="O256" s="800">
        <f t="shared" si="31"/>
        <v>357</v>
      </c>
      <c r="P256" s="802"/>
      <c r="Q256" s="804"/>
    </row>
    <row r="257" customFormat="1" ht="13.2" hidden="1" spans="1:17">
      <c r="A257" s="791">
        <v>358</v>
      </c>
      <c r="B257" s="791" t="str">
        <f t="shared" si="24"/>
        <v>E</v>
      </c>
      <c r="C257" s="791" t="str">
        <f t="shared" si="25"/>
        <v>C</v>
      </c>
      <c r="D257" s="791" t="str">
        <f t="shared" si="26"/>
        <v>0</v>
      </c>
      <c r="E257" s="806" t="s">
        <v>845</v>
      </c>
      <c r="F257" s="791">
        <v>5585744</v>
      </c>
      <c r="G257" s="792" t="s">
        <v>846</v>
      </c>
      <c r="H257" s="805" t="s">
        <v>533</v>
      </c>
      <c r="I257" s="797">
        <v>44805</v>
      </c>
      <c r="J257" s="798">
        <f t="shared" si="27"/>
        <v>45199</v>
      </c>
      <c r="K257" s="799">
        <f ca="1" t="shared" si="28"/>
        <v>45614.0500231481</v>
      </c>
      <c r="L257" s="800" t="str">
        <f ca="1" t="shared" si="29"/>
        <v>Not Valid</v>
      </c>
      <c r="M257" s="801">
        <f ca="1" t="shared" si="30"/>
        <v>415.050023148149</v>
      </c>
      <c r="N257" s="800" t="s">
        <v>127</v>
      </c>
      <c r="O257" s="800">
        <f t="shared" si="31"/>
        <v>358</v>
      </c>
      <c r="P257" s="802"/>
      <c r="Q257" s="804"/>
    </row>
    <row r="258" customFormat="1" ht="13.2" hidden="1" spans="1:17">
      <c r="A258" s="791">
        <v>359</v>
      </c>
      <c r="B258" s="791" t="str">
        <f t="shared" ref="B258:B321" si="32">LEFT(E258,1)</f>
        <v>J</v>
      </c>
      <c r="C258" s="791" t="str">
        <f t="shared" ref="C258:C321" si="33">MID(E258,2,1)</f>
        <v>C</v>
      </c>
      <c r="D258" s="791" t="str">
        <f t="shared" ref="D258:D321" si="34">MID(E258,3,1)</f>
        <v>2</v>
      </c>
      <c r="E258" s="806" t="s">
        <v>847</v>
      </c>
      <c r="F258" s="791">
        <v>5578474</v>
      </c>
      <c r="G258" s="792" t="s">
        <v>848</v>
      </c>
      <c r="H258" s="805" t="s">
        <v>533</v>
      </c>
      <c r="I258" s="797">
        <v>44805</v>
      </c>
      <c r="J258" s="798">
        <f t="shared" ref="J258:J321" si="35">I258+0-0+394</f>
        <v>45199</v>
      </c>
      <c r="K258" s="799">
        <f ca="1" t="shared" ref="K258:K321" si="36">NOW()</f>
        <v>45614.0500231481</v>
      </c>
      <c r="L258" s="800" t="str">
        <f ca="1" t="shared" ref="L258:L321" si="37">IF((K258-0.5)&lt;J258,"Valid",(IF(J258=0,"","Not Valid")))</f>
        <v>Not Valid</v>
      </c>
      <c r="M258" s="801">
        <f ca="1" t="shared" ref="M258:M321" si="38">+K258-J258</f>
        <v>415.050023148149</v>
      </c>
      <c r="N258" s="800" t="s">
        <v>127</v>
      </c>
      <c r="O258" s="800">
        <f t="shared" si="31"/>
        <v>359</v>
      </c>
      <c r="P258" s="802"/>
      <c r="Q258" s="804"/>
    </row>
    <row r="259" customFormat="1" ht="13.2" hidden="1" spans="1:17">
      <c r="A259" s="791">
        <v>360</v>
      </c>
      <c r="B259" s="791" t="str">
        <f t="shared" si="32"/>
        <v>Y</v>
      </c>
      <c r="C259" s="791" t="str">
        <f t="shared" si="33"/>
        <v>C</v>
      </c>
      <c r="D259" s="791" t="str">
        <f t="shared" si="34"/>
        <v>B</v>
      </c>
      <c r="E259" s="806" t="s">
        <v>849</v>
      </c>
      <c r="F259" s="791">
        <v>5377173</v>
      </c>
      <c r="G259" s="792" t="s">
        <v>850</v>
      </c>
      <c r="H259" s="805" t="s">
        <v>851</v>
      </c>
      <c r="I259" s="797">
        <v>44805</v>
      </c>
      <c r="J259" s="798">
        <f t="shared" si="35"/>
        <v>45199</v>
      </c>
      <c r="K259" s="799">
        <f ca="1" t="shared" si="36"/>
        <v>45614.0500231481</v>
      </c>
      <c r="L259" s="800" t="str">
        <f ca="1" t="shared" si="37"/>
        <v>Not Valid</v>
      </c>
      <c r="M259" s="801">
        <f ca="1" t="shared" si="38"/>
        <v>415.050023148149</v>
      </c>
      <c r="N259" s="800" t="s">
        <v>127</v>
      </c>
      <c r="O259" s="800">
        <f t="shared" ref="O259:O322" si="39">A259</f>
        <v>360</v>
      </c>
      <c r="P259" s="802"/>
      <c r="Q259" s="804"/>
    </row>
    <row r="260" customFormat="1" ht="13.2" hidden="1" spans="1:17">
      <c r="A260" s="791">
        <v>361</v>
      </c>
      <c r="B260" s="791" t="str">
        <f t="shared" si="32"/>
        <v>Y</v>
      </c>
      <c r="C260" s="791" t="str">
        <f t="shared" si="33"/>
        <v>C</v>
      </c>
      <c r="D260" s="791" t="str">
        <f t="shared" si="34"/>
        <v>0</v>
      </c>
      <c r="E260" s="806" t="s">
        <v>852</v>
      </c>
      <c r="F260" s="791">
        <v>5377165</v>
      </c>
      <c r="G260" s="792" t="s">
        <v>853</v>
      </c>
      <c r="H260" s="805" t="s">
        <v>854</v>
      </c>
      <c r="I260" s="797">
        <v>44805</v>
      </c>
      <c r="J260" s="798">
        <f t="shared" si="35"/>
        <v>45199</v>
      </c>
      <c r="K260" s="799">
        <f ca="1" t="shared" si="36"/>
        <v>45614.0500231481</v>
      </c>
      <c r="L260" s="800" t="str">
        <f ca="1" t="shared" si="37"/>
        <v>Not Valid</v>
      </c>
      <c r="M260" s="801">
        <f ca="1" t="shared" si="38"/>
        <v>415.050023148149</v>
      </c>
      <c r="N260" s="800" t="s">
        <v>127</v>
      </c>
      <c r="O260" s="800">
        <f t="shared" si="39"/>
        <v>361</v>
      </c>
      <c r="P260" s="802"/>
      <c r="Q260" s="804"/>
    </row>
    <row r="261" customFormat="1" ht="13.2" hidden="1" spans="1:17">
      <c r="A261" s="791">
        <v>362</v>
      </c>
      <c r="B261" s="791" t="str">
        <f t="shared" si="32"/>
        <v>Y</v>
      </c>
      <c r="C261" s="791" t="str">
        <f t="shared" si="33"/>
        <v>P</v>
      </c>
      <c r="D261" s="791" t="str">
        <f t="shared" si="34"/>
        <v>D</v>
      </c>
      <c r="E261" s="806" t="s">
        <v>855</v>
      </c>
      <c r="F261" s="791">
        <v>5377269</v>
      </c>
      <c r="G261" s="792" t="s">
        <v>856</v>
      </c>
      <c r="H261" s="805" t="s">
        <v>857</v>
      </c>
      <c r="I261" s="797">
        <v>44805</v>
      </c>
      <c r="J261" s="798">
        <f t="shared" si="35"/>
        <v>45199</v>
      </c>
      <c r="K261" s="799">
        <f ca="1" t="shared" si="36"/>
        <v>45614.0500231481</v>
      </c>
      <c r="L261" s="800" t="str">
        <f ca="1" t="shared" si="37"/>
        <v>Not Valid</v>
      </c>
      <c r="M261" s="801">
        <f ca="1" t="shared" si="38"/>
        <v>415.050023148149</v>
      </c>
      <c r="N261" s="800" t="s">
        <v>127</v>
      </c>
      <c r="O261" s="800">
        <f t="shared" si="39"/>
        <v>362</v>
      </c>
      <c r="P261" s="802"/>
      <c r="Q261" s="804"/>
    </row>
    <row r="262" customFormat="1" ht="13.2" hidden="1" spans="1:17">
      <c r="A262" s="791">
        <v>363</v>
      </c>
      <c r="B262" s="791" t="str">
        <f t="shared" si="32"/>
        <v>Y</v>
      </c>
      <c r="C262" s="791" t="str">
        <f t="shared" si="33"/>
        <v>P</v>
      </c>
      <c r="D262" s="791" t="str">
        <f t="shared" si="34"/>
        <v>2</v>
      </c>
      <c r="E262" s="806" t="s">
        <v>858</v>
      </c>
      <c r="F262" s="791">
        <v>5575033</v>
      </c>
      <c r="G262" s="792" t="s">
        <v>859</v>
      </c>
      <c r="H262" s="805" t="s">
        <v>860</v>
      </c>
      <c r="I262" s="797">
        <v>44805</v>
      </c>
      <c r="J262" s="798">
        <f t="shared" si="35"/>
        <v>45199</v>
      </c>
      <c r="K262" s="799">
        <f ca="1" t="shared" si="36"/>
        <v>45614.0500231481</v>
      </c>
      <c r="L262" s="800" t="str">
        <f ca="1" t="shared" si="37"/>
        <v>Not Valid</v>
      </c>
      <c r="M262" s="801">
        <f ca="1" t="shared" si="38"/>
        <v>415.050023148149</v>
      </c>
      <c r="N262" s="800" t="s">
        <v>127</v>
      </c>
      <c r="O262" s="800">
        <f t="shared" si="39"/>
        <v>363</v>
      </c>
      <c r="P262" s="802"/>
      <c r="Q262" s="804"/>
    </row>
    <row r="263" customFormat="1" ht="13.2" hidden="1" spans="1:17">
      <c r="A263" s="791">
        <v>364</v>
      </c>
      <c r="B263" s="791" t="str">
        <f t="shared" si="32"/>
        <v>E</v>
      </c>
      <c r="C263" s="791" t="str">
        <f t="shared" si="33"/>
        <v>P</v>
      </c>
      <c r="D263" s="791" t="str">
        <f t="shared" si="34"/>
        <v>3</v>
      </c>
      <c r="E263" s="806" t="s">
        <v>861</v>
      </c>
      <c r="F263" s="791">
        <v>5373355</v>
      </c>
      <c r="G263" s="792" t="s">
        <v>862</v>
      </c>
      <c r="H263" s="805" t="s">
        <v>863</v>
      </c>
      <c r="I263" s="797">
        <v>44805</v>
      </c>
      <c r="J263" s="798">
        <f t="shared" si="35"/>
        <v>45199</v>
      </c>
      <c r="K263" s="799">
        <f ca="1" t="shared" si="36"/>
        <v>45614.0500231481</v>
      </c>
      <c r="L263" s="800" t="str">
        <f ca="1" t="shared" si="37"/>
        <v>Not Valid</v>
      </c>
      <c r="M263" s="801">
        <f ca="1" t="shared" si="38"/>
        <v>415.050023148149</v>
      </c>
      <c r="N263" s="800" t="s">
        <v>127</v>
      </c>
      <c r="O263" s="800">
        <f t="shared" si="39"/>
        <v>364</v>
      </c>
      <c r="P263" s="802"/>
      <c r="Q263" s="804"/>
    </row>
    <row r="264" customFormat="1" ht="13.2" hidden="1" spans="1:17">
      <c r="A264" s="791">
        <v>365</v>
      </c>
      <c r="B264" s="791" t="str">
        <f t="shared" si="32"/>
        <v>E</v>
      </c>
      <c r="C264" s="791" t="str">
        <f t="shared" si="33"/>
        <v>L</v>
      </c>
      <c r="D264" s="791" t="str">
        <f t="shared" si="34"/>
        <v>2</v>
      </c>
      <c r="E264" s="806" t="s">
        <v>864</v>
      </c>
      <c r="F264" s="791">
        <v>5581692</v>
      </c>
      <c r="G264" s="792" t="s">
        <v>865</v>
      </c>
      <c r="H264" s="805" t="s">
        <v>563</v>
      </c>
      <c r="I264" s="797">
        <v>44805</v>
      </c>
      <c r="J264" s="798">
        <f t="shared" si="35"/>
        <v>45199</v>
      </c>
      <c r="K264" s="799">
        <f ca="1" t="shared" si="36"/>
        <v>45614.0500231481</v>
      </c>
      <c r="L264" s="800" t="str">
        <f ca="1" t="shared" si="37"/>
        <v>Not Valid</v>
      </c>
      <c r="M264" s="801">
        <f ca="1" t="shared" si="38"/>
        <v>415.050023148149</v>
      </c>
      <c r="N264" s="800" t="s">
        <v>127</v>
      </c>
      <c r="O264" s="800">
        <f t="shared" si="39"/>
        <v>365</v>
      </c>
      <c r="P264" s="802"/>
      <c r="Q264" s="804"/>
    </row>
    <row r="265" customFormat="1" ht="13.2" hidden="1" spans="1:17">
      <c r="A265" s="791">
        <v>366</v>
      </c>
      <c r="B265" s="791" t="str">
        <f t="shared" si="32"/>
        <v>E</v>
      </c>
      <c r="C265" s="791" t="str">
        <f t="shared" si="33"/>
        <v>D</v>
      </c>
      <c r="D265" s="791" t="str">
        <f t="shared" si="34"/>
        <v>2</v>
      </c>
      <c r="E265" s="806" t="s">
        <v>866</v>
      </c>
      <c r="F265" s="791">
        <v>5519690</v>
      </c>
      <c r="G265" s="792" t="s">
        <v>867</v>
      </c>
      <c r="H265" s="805" t="s">
        <v>563</v>
      </c>
      <c r="I265" s="797">
        <v>44805</v>
      </c>
      <c r="J265" s="798">
        <f t="shared" si="35"/>
        <v>45199</v>
      </c>
      <c r="K265" s="799">
        <f ca="1" t="shared" si="36"/>
        <v>45614.0500231481</v>
      </c>
      <c r="L265" s="800" t="str">
        <f ca="1" t="shared" si="37"/>
        <v>Not Valid</v>
      </c>
      <c r="M265" s="801">
        <f ca="1" t="shared" si="38"/>
        <v>415.050023148149</v>
      </c>
      <c r="N265" s="800" t="s">
        <v>127</v>
      </c>
      <c r="O265" s="800">
        <f t="shared" si="39"/>
        <v>366</v>
      </c>
      <c r="P265" s="802"/>
      <c r="Q265" s="804"/>
    </row>
    <row r="266" customFormat="1" ht="13.2" hidden="1" spans="1:17">
      <c r="A266" s="791">
        <v>367</v>
      </c>
      <c r="B266" s="791" t="str">
        <f t="shared" si="32"/>
        <v>J</v>
      </c>
      <c r="C266" s="791" t="str">
        <f t="shared" si="33"/>
        <v>P</v>
      </c>
      <c r="D266" s="791" t="str">
        <f t="shared" si="34"/>
        <v>2</v>
      </c>
      <c r="E266" s="806" t="s">
        <v>868</v>
      </c>
      <c r="F266" s="791">
        <v>5594790</v>
      </c>
      <c r="G266" s="792" t="s">
        <v>869</v>
      </c>
      <c r="H266" s="805" t="s">
        <v>563</v>
      </c>
      <c r="I266" s="797">
        <v>44805</v>
      </c>
      <c r="J266" s="798">
        <f t="shared" si="35"/>
        <v>45199</v>
      </c>
      <c r="K266" s="799">
        <f ca="1" t="shared" si="36"/>
        <v>45614.0500231481</v>
      </c>
      <c r="L266" s="800" t="str">
        <f ca="1" t="shared" si="37"/>
        <v>Not Valid</v>
      </c>
      <c r="M266" s="801">
        <f ca="1" t="shared" si="38"/>
        <v>415.050023148149</v>
      </c>
      <c r="N266" s="800" t="s">
        <v>127</v>
      </c>
      <c r="O266" s="800">
        <f t="shared" si="39"/>
        <v>367</v>
      </c>
      <c r="P266" s="802"/>
      <c r="Q266" s="804"/>
    </row>
    <row r="267" customFormat="1" ht="13.2" hidden="1" spans="1:17">
      <c r="A267" s="791">
        <v>368</v>
      </c>
      <c r="B267" s="791" t="str">
        <f t="shared" si="32"/>
        <v>J</v>
      </c>
      <c r="C267" s="791" t="str">
        <f t="shared" si="33"/>
        <v>P</v>
      </c>
      <c r="D267" s="791" t="str">
        <f t="shared" si="34"/>
        <v>2</v>
      </c>
      <c r="E267" s="806" t="s">
        <v>870</v>
      </c>
      <c r="F267" s="791">
        <v>5374736</v>
      </c>
      <c r="G267" s="792" t="s">
        <v>871</v>
      </c>
      <c r="H267" s="805" t="s">
        <v>872</v>
      </c>
      <c r="I267" s="797">
        <v>44805</v>
      </c>
      <c r="J267" s="798">
        <f t="shared" si="35"/>
        <v>45199</v>
      </c>
      <c r="K267" s="799">
        <f ca="1" t="shared" si="36"/>
        <v>45614.0500231481</v>
      </c>
      <c r="L267" s="800" t="str">
        <f ca="1" t="shared" si="37"/>
        <v>Not Valid</v>
      </c>
      <c r="M267" s="801">
        <f ca="1" t="shared" si="38"/>
        <v>415.050023148149</v>
      </c>
      <c r="N267" s="800" t="s">
        <v>127</v>
      </c>
      <c r="O267" s="800">
        <f t="shared" si="39"/>
        <v>368</v>
      </c>
      <c r="P267" s="802"/>
      <c r="Q267" s="804"/>
    </row>
    <row r="268" customFormat="1" ht="13.2" hidden="1" spans="1:17">
      <c r="A268" s="791">
        <v>369</v>
      </c>
      <c r="B268" s="791" t="str">
        <f t="shared" si="32"/>
        <v>E</v>
      </c>
      <c r="C268" s="791" t="str">
        <f t="shared" si="33"/>
        <v>C</v>
      </c>
      <c r="D268" s="791" t="str">
        <f t="shared" si="34"/>
        <v>A</v>
      </c>
      <c r="E268" s="806" t="s">
        <v>873</v>
      </c>
      <c r="F268" s="791">
        <v>5372802</v>
      </c>
      <c r="G268" s="792" t="s">
        <v>874</v>
      </c>
      <c r="H268" s="805" t="s">
        <v>875</v>
      </c>
      <c r="I268" s="797">
        <v>44805</v>
      </c>
      <c r="J268" s="798">
        <f t="shared" si="35"/>
        <v>45199</v>
      </c>
      <c r="K268" s="799">
        <f ca="1" t="shared" si="36"/>
        <v>45614.0500231481</v>
      </c>
      <c r="L268" s="800" t="str">
        <f ca="1" t="shared" si="37"/>
        <v>Not Valid</v>
      </c>
      <c r="M268" s="801">
        <f ca="1" t="shared" si="38"/>
        <v>415.050023148149</v>
      </c>
      <c r="N268" s="800" t="s">
        <v>127</v>
      </c>
      <c r="O268" s="800">
        <f t="shared" si="39"/>
        <v>369</v>
      </c>
      <c r="P268" s="802"/>
      <c r="Q268" s="804"/>
    </row>
    <row r="269" customFormat="1" ht="13.2" hidden="1" spans="1:17">
      <c r="A269" s="791">
        <v>370</v>
      </c>
      <c r="B269" s="791" t="str">
        <f t="shared" si="32"/>
        <v>J</v>
      </c>
      <c r="C269" s="791" t="str">
        <f t="shared" si="33"/>
        <v>P</v>
      </c>
      <c r="D269" s="791" t="str">
        <f t="shared" si="34"/>
        <v>4</v>
      </c>
      <c r="E269" s="806" t="s">
        <v>876</v>
      </c>
      <c r="F269" s="791">
        <v>5374770</v>
      </c>
      <c r="G269" s="792" t="s">
        <v>877</v>
      </c>
      <c r="H269" s="805" t="s">
        <v>878</v>
      </c>
      <c r="I269" s="797">
        <v>44805</v>
      </c>
      <c r="J269" s="798">
        <f t="shared" si="35"/>
        <v>45199</v>
      </c>
      <c r="K269" s="799">
        <f ca="1" t="shared" si="36"/>
        <v>45614.0500231481</v>
      </c>
      <c r="L269" s="800" t="str">
        <f ca="1" t="shared" si="37"/>
        <v>Not Valid</v>
      </c>
      <c r="M269" s="801">
        <f ca="1" t="shared" si="38"/>
        <v>415.050023148149</v>
      </c>
      <c r="N269" s="800" t="s">
        <v>127</v>
      </c>
      <c r="O269" s="800">
        <f t="shared" si="39"/>
        <v>370</v>
      </c>
      <c r="P269" s="802"/>
      <c r="Q269" s="804"/>
    </row>
    <row r="270" customFormat="1" ht="13.2" hidden="1" spans="1:17">
      <c r="A270" s="791">
        <v>371</v>
      </c>
      <c r="B270" s="791" t="str">
        <f t="shared" si="32"/>
        <v>E</v>
      </c>
      <c r="C270" s="791" t="str">
        <f t="shared" si="33"/>
        <v>M</v>
      </c>
      <c r="D270" s="791" t="str">
        <f t="shared" si="34"/>
        <v>2</v>
      </c>
      <c r="E270" s="806" t="s">
        <v>879</v>
      </c>
      <c r="F270" s="791">
        <v>5517946</v>
      </c>
      <c r="G270" s="792" t="s">
        <v>880</v>
      </c>
      <c r="H270" s="805" t="s">
        <v>881</v>
      </c>
      <c r="I270" s="797">
        <v>44805</v>
      </c>
      <c r="J270" s="798">
        <f t="shared" si="35"/>
        <v>45199</v>
      </c>
      <c r="K270" s="799">
        <f ca="1" t="shared" si="36"/>
        <v>45614.0500231481</v>
      </c>
      <c r="L270" s="800" t="str">
        <f ca="1" t="shared" si="37"/>
        <v>Not Valid</v>
      </c>
      <c r="M270" s="801">
        <f ca="1" t="shared" si="38"/>
        <v>415.050023148149</v>
      </c>
      <c r="N270" s="800" t="s">
        <v>127</v>
      </c>
      <c r="O270" s="800">
        <f t="shared" si="39"/>
        <v>371</v>
      </c>
      <c r="P270" s="802"/>
      <c r="Q270" s="804"/>
    </row>
    <row r="271" customFormat="1" ht="13.2" hidden="1" spans="1:17">
      <c r="A271" s="791">
        <v>372</v>
      </c>
      <c r="B271" s="791" t="str">
        <f t="shared" si="32"/>
        <v>A</v>
      </c>
      <c r="C271" s="791" t="str">
        <f t="shared" si="33"/>
        <v>K</v>
      </c>
      <c r="D271" s="791" t="str">
        <f t="shared" si="34"/>
        <v>0</v>
      </c>
      <c r="E271" s="806" t="s">
        <v>882</v>
      </c>
      <c r="F271" s="791">
        <v>5372312</v>
      </c>
      <c r="G271" s="792" t="s">
        <v>883</v>
      </c>
      <c r="H271" s="805" t="s">
        <v>884</v>
      </c>
      <c r="I271" s="797">
        <v>44805</v>
      </c>
      <c r="J271" s="798">
        <f t="shared" si="35"/>
        <v>45199</v>
      </c>
      <c r="K271" s="799">
        <f ca="1" t="shared" si="36"/>
        <v>45614.0500231481</v>
      </c>
      <c r="L271" s="800" t="str">
        <f ca="1" t="shared" si="37"/>
        <v>Not Valid</v>
      </c>
      <c r="M271" s="801">
        <f ca="1" t="shared" si="38"/>
        <v>415.050023148149</v>
      </c>
      <c r="N271" s="800" t="s">
        <v>127</v>
      </c>
      <c r="O271" s="800">
        <f t="shared" si="39"/>
        <v>372</v>
      </c>
      <c r="P271" s="802"/>
      <c r="Q271" s="804"/>
    </row>
    <row r="272" customFormat="1" ht="13.2" hidden="1" spans="1:17">
      <c r="A272" s="791">
        <v>373</v>
      </c>
      <c r="B272" s="791" t="str">
        <f t="shared" si="32"/>
        <v>N</v>
      </c>
      <c r="C272" s="791" t="str">
        <f t="shared" si="33"/>
        <v>L</v>
      </c>
      <c r="D272" s="791" t="str">
        <f t="shared" si="34"/>
        <v>2</v>
      </c>
      <c r="E272" s="806" t="s">
        <v>885</v>
      </c>
      <c r="F272" s="791">
        <v>5375525</v>
      </c>
      <c r="G272" s="792" t="s">
        <v>886</v>
      </c>
      <c r="H272" s="805" t="s">
        <v>887</v>
      </c>
      <c r="I272" s="797">
        <v>44805</v>
      </c>
      <c r="J272" s="798">
        <f t="shared" si="35"/>
        <v>45199</v>
      </c>
      <c r="K272" s="799">
        <f ca="1" t="shared" si="36"/>
        <v>45614.0500231481</v>
      </c>
      <c r="L272" s="800" t="str">
        <f ca="1" t="shared" si="37"/>
        <v>Not Valid</v>
      </c>
      <c r="M272" s="801">
        <f ca="1" t="shared" si="38"/>
        <v>415.050023148149</v>
      </c>
      <c r="N272" s="800" t="s">
        <v>127</v>
      </c>
      <c r="O272" s="800">
        <f t="shared" si="39"/>
        <v>373</v>
      </c>
      <c r="P272" s="802"/>
      <c r="Q272" s="804"/>
    </row>
    <row r="273" customFormat="1" ht="13.2" hidden="1" spans="1:17">
      <c r="A273" s="791">
        <v>374</v>
      </c>
      <c r="B273" s="791" t="str">
        <f t="shared" si="32"/>
        <v>M</v>
      </c>
      <c r="C273" s="791" t="str">
        <f t="shared" si="33"/>
        <v>N</v>
      </c>
      <c r="D273" s="791" t="str">
        <f t="shared" si="34"/>
        <v>2</v>
      </c>
      <c r="E273" s="806" t="s">
        <v>888</v>
      </c>
      <c r="F273" s="791">
        <v>5375397</v>
      </c>
      <c r="G273" s="792" t="s">
        <v>889</v>
      </c>
      <c r="H273" s="805" t="s">
        <v>890</v>
      </c>
      <c r="I273" s="797">
        <v>44805</v>
      </c>
      <c r="J273" s="798">
        <f t="shared" si="35"/>
        <v>45199</v>
      </c>
      <c r="K273" s="799">
        <f ca="1" t="shared" si="36"/>
        <v>45614.0500231481</v>
      </c>
      <c r="L273" s="800" t="str">
        <f ca="1" t="shared" si="37"/>
        <v>Not Valid</v>
      </c>
      <c r="M273" s="801">
        <f ca="1" t="shared" si="38"/>
        <v>415.050023148149</v>
      </c>
      <c r="N273" s="800" t="s">
        <v>127</v>
      </c>
      <c r="O273" s="800">
        <f t="shared" si="39"/>
        <v>374</v>
      </c>
      <c r="P273" s="802"/>
      <c r="Q273" s="804"/>
    </row>
    <row r="274" customFormat="1" ht="13.2" hidden="1" spans="1:17">
      <c r="A274" s="791">
        <v>375</v>
      </c>
      <c r="B274" s="791" t="str">
        <f t="shared" si="32"/>
        <v>J</v>
      </c>
      <c r="C274" s="791" t="str">
        <f t="shared" si="33"/>
        <v>E</v>
      </c>
      <c r="D274" s="791" t="str">
        <f t="shared" si="34"/>
        <v>2</v>
      </c>
      <c r="E274" s="806" t="s">
        <v>891</v>
      </c>
      <c r="F274" s="791">
        <v>5581705</v>
      </c>
      <c r="G274" s="792" t="s">
        <v>892</v>
      </c>
      <c r="H274" s="805" t="s">
        <v>893</v>
      </c>
      <c r="I274" s="797">
        <v>44805</v>
      </c>
      <c r="J274" s="798">
        <f t="shared" si="35"/>
        <v>45199</v>
      </c>
      <c r="K274" s="799">
        <f ca="1" t="shared" si="36"/>
        <v>45614.0500231481</v>
      </c>
      <c r="L274" s="800" t="str">
        <f ca="1" t="shared" si="37"/>
        <v>Not Valid</v>
      </c>
      <c r="M274" s="801">
        <f ca="1" t="shared" si="38"/>
        <v>415.050023148149</v>
      </c>
      <c r="N274" s="800" t="s">
        <v>127</v>
      </c>
      <c r="O274" s="800">
        <f t="shared" si="39"/>
        <v>375</v>
      </c>
      <c r="P274" s="802"/>
      <c r="Q274" s="804"/>
    </row>
    <row r="275" customFormat="1" ht="13.2" hidden="1" spans="1:17">
      <c r="A275" s="791">
        <v>376</v>
      </c>
      <c r="B275" s="791" t="str">
        <f t="shared" si="32"/>
        <v>P</v>
      </c>
      <c r="C275" s="791" t="str">
        <f t="shared" si="33"/>
        <v>M</v>
      </c>
      <c r="D275" s="791" t="str">
        <f t="shared" si="34"/>
        <v>3</v>
      </c>
      <c r="E275" s="806" t="s">
        <v>894</v>
      </c>
      <c r="F275" s="791">
        <v>5486020</v>
      </c>
      <c r="G275" s="792" t="s">
        <v>895</v>
      </c>
      <c r="H275" s="805" t="s">
        <v>896</v>
      </c>
      <c r="I275" s="797">
        <v>44805</v>
      </c>
      <c r="J275" s="798">
        <f t="shared" si="35"/>
        <v>45199</v>
      </c>
      <c r="K275" s="799">
        <f ca="1" t="shared" si="36"/>
        <v>45614.0500231481</v>
      </c>
      <c r="L275" s="800" t="str">
        <f ca="1" t="shared" si="37"/>
        <v>Not Valid</v>
      </c>
      <c r="M275" s="801">
        <f ca="1" t="shared" si="38"/>
        <v>415.050023148149</v>
      </c>
      <c r="N275" s="800" t="s">
        <v>127</v>
      </c>
      <c r="O275" s="800">
        <f t="shared" si="39"/>
        <v>376</v>
      </c>
      <c r="P275" s="802"/>
      <c r="Q275" s="804"/>
    </row>
    <row r="276" customFormat="1" ht="13.2" hidden="1" spans="1:17">
      <c r="A276" s="791">
        <v>377</v>
      </c>
      <c r="B276" s="791" t="str">
        <f t="shared" si="32"/>
        <v>P</v>
      </c>
      <c r="C276" s="791" t="str">
        <f t="shared" si="33"/>
        <v>M</v>
      </c>
      <c r="D276" s="791" t="str">
        <f t="shared" si="34"/>
        <v>3</v>
      </c>
      <c r="E276" s="812" t="s">
        <v>897</v>
      </c>
      <c r="F276" s="791">
        <v>5376025</v>
      </c>
      <c r="G276" s="792" t="s">
        <v>898</v>
      </c>
      <c r="H276" s="805" t="s">
        <v>899</v>
      </c>
      <c r="I276" s="797">
        <v>44805</v>
      </c>
      <c r="J276" s="798">
        <f t="shared" si="35"/>
        <v>45199</v>
      </c>
      <c r="K276" s="799">
        <f ca="1" t="shared" si="36"/>
        <v>45614.0500231481</v>
      </c>
      <c r="L276" s="800" t="str">
        <f ca="1" t="shared" si="37"/>
        <v>Not Valid</v>
      </c>
      <c r="M276" s="801">
        <f ca="1" t="shared" si="38"/>
        <v>415.050023148149</v>
      </c>
      <c r="N276" s="800" t="s">
        <v>127</v>
      </c>
      <c r="O276" s="800">
        <f t="shared" si="39"/>
        <v>377</v>
      </c>
      <c r="P276" s="802"/>
      <c r="Q276" s="804"/>
    </row>
    <row r="277" customFormat="1" ht="13.2" hidden="1" spans="1:17">
      <c r="A277" s="791">
        <v>378</v>
      </c>
      <c r="B277" s="791" t="str">
        <f t="shared" si="32"/>
        <v>E</v>
      </c>
      <c r="C277" s="791" t="str">
        <f t="shared" si="33"/>
        <v>P</v>
      </c>
      <c r="D277" s="791" t="str">
        <f t="shared" si="34"/>
        <v>3</v>
      </c>
      <c r="E277" s="812" t="s">
        <v>900</v>
      </c>
      <c r="F277" s="791">
        <v>5565469</v>
      </c>
      <c r="G277" s="792" t="s">
        <v>901</v>
      </c>
      <c r="H277" s="805" t="s">
        <v>902</v>
      </c>
      <c r="I277" s="797">
        <v>44805</v>
      </c>
      <c r="J277" s="798">
        <f t="shared" si="35"/>
        <v>45199</v>
      </c>
      <c r="K277" s="799">
        <f ca="1" t="shared" si="36"/>
        <v>45614.0500231481</v>
      </c>
      <c r="L277" s="800" t="str">
        <f ca="1" t="shared" si="37"/>
        <v>Not Valid</v>
      </c>
      <c r="M277" s="801">
        <f ca="1" t="shared" si="38"/>
        <v>415.050023148149</v>
      </c>
      <c r="N277" s="800" t="s">
        <v>127</v>
      </c>
      <c r="O277" s="800">
        <f t="shared" si="39"/>
        <v>378</v>
      </c>
      <c r="P277" s="802"/>
      <c r="Q277" s="804"/>
    </row>
    <row r="278" customFormat="1" ht="13.2" hidden="1" spans="1:17">
      <c r="A278" s="791">
        <v>379</v>
      </c>
      <c r="B278" s="791" t="str">
        <f t="shared" si="32"/>
        <v>E</v>
      </c>
      <c r="C278" s="791" t="str">
        <f t="shared" si="33"/>
        <v>P</v>
      </c>
      <c r="D278" s="791" t="str">
        <f t="shared" si="34"/>
        <v>0</v>
      </c>
      <c r="E278" s="812" t="s">
        <v>903</v>
      </c>
      <c r="F278" s="791">
        <v>5566183</v>
      </c>
      <c r="G278" s="792" t="s">
        <v>904</v>
      </c>
      <c r="H278" s="813" t="s">
        <v>563</v>
      </c>
      <c r="I278" s="797">
        <v>44805</v>
      </c>
      <c r="J278" s="798">
        <f t="shared" si="35"/>
        <v>45199</v>
      </c>
      <c r="K278" s="799">
        <f ca="1" t="shared" si="36"/>
        <v>45614.0500231481</v>
      </c>
      <c r="L278" s="800" t="str">
        <f ca="1" t="shared" si="37"/>
        <v>Not Valid</v>
      </c>
      <c r="M278" s="801">
        <f ca="1" t="shared" si="38"/>
        <v>415.050023148149</v>
      </c>
      <c r="N278" s="800" t="s">
        <v>127</v>
      </c>
      <c r="O278" s="800">
        <f t="shared" si="39"/>
        <v>379</v>
      </c>
      <c r="P278" s="802"/>
      <c r="Q278" s="804"/>
    </row>
    <row r="279" customFormat="1" ht="13.2" hidden="1" spans="1:17">
      <c r="A279" s="791">
        <v>380</v>
      </c>
      <c r="B279" s="791" t="str">
        <f t="shared" si="32"/>
        <v>E</v>
      </c>
      <c r="C279" s="791" t="str">
        <f t="shared" si="33"/>
        <v>M</v>
      </c>
      <c r="D279" s="791" t="str">
        <f t="shared" si="34"/>
        <v>0</v>
      </c>
      <c r="E279" s="812" t="s">
        <v>905</v>
      </c>
      <c r="F279" s="791">
        <v>5598229</v>
      </c>
      <c r="G279" s="792" t="s">
        <v>906</v>
      </c>
      <c r="H279" s="805" t="s">
        <v>563</v>
      </c>
      <c r="I279" s="797">
        <v>44805</v>
      </c>
      <c r="J279" s="798">
        <f t="shared" si="35"/>
        <v>45199</v>
      </c>
      <c r="K279" s="799">
        <f ca="1" t="shared" si="36"/>
        <v>45614.0500231481</v>
      </c>
      <c r="L279" s="800" t="str">
        <f ca="1" t="shared" si="37"/>
        <v>Not Valid</v>
      </c>
      <c r="M279" s="801">
        <f ca="1" t="shared" si="38"/>
        <v>415.050023148149</v>
      </c>
      <c r="N279" s="800" t="s">
        <v>127</v>
      </c>
      <c r="O279" s="800">
        <f t="shared" si="39"/>
        <v>380</v>
      </c>
      <c r="P279" s="802"/>
      <c r="Q279" s="804"/>
    </row>
    <row r="280" customFormat="1" ht="13.2" hidden="1" spans="1:17">
      <c r="A280" s="791">
        <v>381</v>
      </c>
      <c r="B280" s="791" t="str">
        <f t="shared" si="32"/>
        <v>H</v>
      </c>
      <c r="C280" s="791" t="str">
        <f t="shared" si="33"/>
        <v>K</v>
      </c>
      <c r="D280" s="791" t="str">
        <f t="shared" si="34"/>
        <v>E</v>
      </c>
      <c r="E280" s="806" t="s">
        <v>907</v>
      </c>
      <c r="F280" s="791">
        <v>5566193</v>
      </c>
      <c r="G280" s="792" t="s">
        <v>908</v>
      </c>
      <c r="H280" s="805" t="s">
        <v>563</v>
      </c>
      <c r="I280" s="797">
        <v>44805</v>
      </c>
      <c r="J280" s="798">
        <f t="shared" si="35"/>
        <v>45199</v>
      </c>
      <c r="K280" s="799">
        <f ca="1" t="shared" si="36"/>
        <v>45614.0500231481</v>
      </c>
      <c r="L280" s="800" t="str">
        <f ca="1" t="shared" si="37"/>
        <v>Not Valid</v>
      </c>
      <c r="M280" s="801">
        <f ca="1" t="shared" si="38"/>
        <v>415.050023148149</v>
      </c>
      <c r="N280" s="800" t="s">
        <v>312</v>
      </c>
      <c r="O280" s="800">
        <f t="shared" si="39"/>
        <v>381</v>
      </c>
      <c r="P280" s="802"/>
      <c r="Q280" s="804"/>
    </row>
    <row r="281" customFormat="1" ht="13.2" hidden="1" spans="1:17">
      <c r="A281" s="791">
        <v>382</v>
      </c>
      <c r="B281" s="791" t="str">
        <f t="shared" si="32"/>
        <v>H</v>
      </c>
      <c r="C281" s="791" t="str">
        <f t="shared" si="33"/>
        <v>K</v>
      </c>
      <c r="D281" s="791" t="str">
        <f t="shared" si="34"/>
        <v>E</v>
      </c>
      <c r="E281" s="806" t="s">
        <v>909</v>
      </c>
      <c r="F281" s="791">
        <v>5373901</v>
      </c>
      <c r="G281" s="792" t="s">
        <v>910</v>
      </c>
      <c r="H281" s="805" t="s">
        <v>563</v>
      </c>
      <c r="I281" s="797">
        <v>44805</v>
      </c>
      <c r="J281" s="798">
        <f t="shared" si="35"/>
        <v>45199</v>
      </c>
      <c r="K281" s="799">
        <f ca="1" t="shared" si="36"/>
        <v>45614.0500231481</v>
      </c>
      <c r="L281" s="800" t="str">
        <f ca="1" t="shared" si="37"/>
        <v>Not Valid</v>
      </c>
      <c r="M281" s="801">
        <f ca="1" t="shared" si="38"/>
        <v>415.050023148149</v>
      </c>
      <c r="N281" s="800" t="s">
        <v>127</v>
      </c>
      <c r="O281" s="800">
        <f t="shared" si="39"/>
        <v>382</v>
      </c>
      <c r="P281" s="802"/>
      <c r="Q281" s="804"/>
    </row>
    <row r="282" customFormat="1" ht="13.2" hidden="1" spans="1:17">
      <c r="A282" s="791">
        <v>383</v>
      </c>
      <c r="B282" s="791" t="str">
        <f t="shared" si="32"/>
        <v>J</v>
      </c>
      <c r="C282" s="791" t="str">
        <f t="shared" si="33"/>
        <v>C</v>
      </c>
      <c r="D282" s="791" t="str">
        <f t="shared" si="34"/>
        <v>1</v>
      </c>
      <c r="E282" s="806" t="s">
        <v>911</v>
      </c>
      <c r="F282" s="791">
        <v>5374567</v>
      </c>
      <c r="G282" s="792" t="s">
        <v>912</v>
      </c>
      <c r="H282" s="805" t="s">
        <v>913</v>
      </c>
      <c r="I282" s="797">
        <v>44805</v>
      </c>
      <c r="J282" s="798">
        <f t="shared" si="35"/>
        <v>45199</v>
      </c>
      <c r="K282" s="799">
        <f ca="1" t="shared" si="36"/>
        <v>45614.0500231481</v>
      </c>
      <c r="L282" s="800" t="str">
        <f ca="1" t="shared" si="37"/>
        <v>Not Valid</v>
      </c>
      <c r="M282" s="801">
        <f ca="1" t="shared" si="38"/>
        <v>415.050023148149</v>
      </c>
      <c r="N282" s="800" t="s">
        <v>127</v>
      </c>
      <c r="O282" s="800">
        <f t="shared" si="39"/>
        <v>383</v>
      </c>
      <c r="P282" s="802"/>
      <c r="Q282" s="804"/>
    </row>
    <row r="283" customFormat="1" ht="13.2" hidden="1" spans="1:17">
      <c r="A283" s="791">
        <v>384</v>
      </c>
      <c r="B283" s="791" t="str">
        <f t="shared" si="32"/>
        <v>M</v>
      </c>
      <c r="C283" s="791" t="str">
        <f t="shared" si="33"/>
        <v>F</v>
      </c>
      <c r="D283" s="791" t="str">
        <f t="shared" si="34"/>
        <v>0</v>
      </c>
      <c r="E283" s="806" t="s">
        <v>914</v>
      </c>
      <c r="F283" s="791">
        <v>5375350</v>
      </c>
      <c r="G283" s="792" t="s">
        <v>915</v>
      </c>
      <c r="H283" s="805" t="s">
        <v>916</v>
      </c>
      <c r="I283" s="797">
        <v>44805</v>
      </c>
      <c r="J283" s="798">
        <f t="shared" si="35"/>
        <v>45199</v>
      </c>
      <c r="K283" s="799">
        <f ca="1" t="shared" si="36"/>
        <v>45614.0500231481</v>
      </c>
      <c r="L283" s="800" t="str">
        <f ca="1" t="shared" si="37"/>
        <v>Not Valid</v>
      </c>
      <c r="M283" s="801">
        <f ca="1" t="shared" si="38"/>
        <v>415.050023148149</v>
      </c>
      <c r="N283" s="800" t="s">
        <v>127</v>
      </c>
      <c r="O283" s="800">
        <f t="shared" si="39"/>
        <v>384</v>
      </c>
      <c r="P283" s="802"/>
      <c r="Q283" s="804"/>
    </row>
    <row r="284" customFormat="1" ht="13.2" hidden="1" spans="1:17">
      <c r="A284" s="791">
        <v>385</v>
      </c>
      <c r="B284" s="791" t="str">
        <f t="shared" si="32"/>
        <v>M</v>
      </c>
      <c r="C284" s="791" t="str">
        <f t="shared" si="33"/>
        <v>G</v>
      </c>
      <c r="D284" s="791" t="str">
        <f t="shared" si="34"/>
        <v>0</v>
      </c>
      <c r="E284" s="806" t="s">
        <v>917</v>
      </c>
      <c r="F284" s="791">
        <v>5375353</v>
      </c>
      <c r="G284" s="792" t="s">
        <v>918</v>
      </c>
      <c r="H284" s="805" t="s">
        <v>919</v>
      </c>
      <c r="I284" s="797">
        <v>44805</v>
      </c>
      <c r="J284" s="798">
        <f t="shared" si="35"/>
        <v>45199</v>
      </c>
      <c r="K284" s="799">
        <f ca="1" t="shared" si="36"/>
        <v>45614.0500231481</v>
      </c>
      <c r="L284" s="800" t="str">
        <f ca="1" t="shared" si="37"/>
        <v>Not Valid</v>
      </c>
      <c r="M284" s="801">
        <f ca="1" t="shared" si="38"/>
        <v>415.050023148149</v>
      </c>
      <c r="N284" s="800" t="s">
        <v>127</v>
      </c>
      <c r="O284" s="800">
        <f t="shared" si="39"/>
        <v>385</v>
      </c>
      <c r="P284" s="802"/>
      <c r="Q284" s="804"/>
    </row>
    <row r="285" customFormat="1" ht="13.2" hidden="1" spans="1:17">
      <c r="A285" s="791">
        <v>386</v>
      </c>
      <c r="B285" s="791" t="str">
        <f t="shared" si="32"/>
        <v>E</v>
      </c>
      <c r="C285" s="791" t="str">
        <f t="shared" si="33"/>
        <v>P</v>
      </c>
      <c r="D285" s="791" t="str">
        <f t="shared" si="34"/>
        <v>0</v>
      </c>
      <c r="E285" s="806" t="s">
        <v>920</v>
      </c>
      <c r="F285" s="791">
        <v>5373295</v>
      </c>
      <c r="G285" s="792" t="s">
        <v>921</v>
      </c>
      <c r="H285" s="805" t="s">
        <v>922</v>
      </c>
      <c r="I285" s="797">
        <v>44805</v>
      </c>
      <c r="J285" s="798">
        <f t="shared" si="35"/>
        <v>45199</v>
      </c>
      <c r="K285" s="799">
        <f ca="1" t="shared" si="36"/>
        <v>45614.0500231481</v>
      </c>
      <c r="L285" s="800" t="str">
        <f ca="1" t="shared" si="37"/>
        <v>Not Valid</v>
      </c>
      <c r="M285" s="801">
        <f ca="1" t="shared" si="38"/>
        <v>415.050023148149</v>
      </c>
      <c r="N285" s="800" t="s">
        <v>127</v>
      </c>
      <c r="O285" s="800">
        <f t="shared" si="39"/>
        <v>386</v>
      </c>
      <c r="P285" s="802"/>
      <c r="Q285" s="804"/>
    </row>
    <row r="286" customFormat="1" ht="13.2" hidden="1" spans="1:17">
      <c r="A286" s="791">
        <v>387</v>
      </c>
      <c r="B286" s="791" t="str">
        <f t="shared" si="32"/>
        <v>H</v>
      </c>
      <c r="C286" s="791" t="str">
        <f t="shared" si="33"/>
        <v>J</v>
      </c>
      <c r="D286" s="791" t="str">
        <f t="shared" si="34"/>
        <v>C</v>
      </c>
      <c r="E286" s="812" t="s">
        <v>923</v>
      </c>
      <c r="F286" s="791">
        <v>5373891</v>
      </c>
      <c r="G286" s="792" t="s">
        <v>924</v>
      </c>
      <c r="H286" s="805" t="s">
        <v>533</v>
      </c>
      <c r="I286" s="797">
        <v>44805</v>
      </c>
      <c r="J286" s="798">
        <f t="shared" si="35"/>
        <v>45199</v>
      </c>
      <c r="K286" s="799">
        <f ca="1" t="shared" si="36"/>
        <v>45614.0500231481</v>
      </c>
      <c r="L286" s="800" t="str">
        <f ca="1" t="shared" si="37"/>
        <v>Not Valid</v>
      </c>
      <c r="M286" s="801">
        <f ca="1" t="shared" si="38"/>
        <v>415.050023148149</v>
      </c>
      <c r="N286" s="800" t="s">
        <v>312</v>
      </c>
      <c r="O286" s="800">
        <f t="shared" si="39"/>
        <v>387</v>
      </c>
      <c r="P286" s="802"/>
      <c r="Q286" s="804"/>
    </row>
    <row r="287" customFormat="1" ht="13.2" hidden="1" spans="1:17">
      <c r="A287" s="791">
        <v>388</v>
      </c>
      <c r="B287" s="791" t="str">
        <f t="shared" si="32"/>
        <v>W</v>
      </c>
      <c r="C287" s="791" t="str">
        <f t="shared" si="33"/>
        <v>N</v>
      </c>
      <c r="D287" s="791" t="str">
        <f t="shared" si="34"/>
        <v>3</v>
      </c>
      <c r="E287" s="812" t="s">
        <v>925</v>
      </c>
      <c r="F287" s="791">
        <v>5557533</v>
      </c>
      <c r="G287" s="792" t="s">
        <v>926</v>
      </c>
      <c r="H287" s="805" t="s">
        <v>927</v>
      </c>
      <c r="I287" s="797">
        <v>44805</v>
      </c>
      <c r="J287" s="798">
        <f t="shared" si="35"/>
        <v>45199</v>
      </c>
      <c r="K287" s="799">
        <f ca="1" t="shared" si="36"/>
        <v>45614.0500231481</v>
      </c>
      <c r="L287" s="800" t="str">
        <f ca="1" t="shared" si="37"/>
        <v>Not Valid</v>
      </c>
      <c r="M287" s="801">
        <f ca="1" t="shared" si="38"/>
        <v>415.050023148149</v>
      </c>
      <c r="N287" s="800" t="s">
        <v>127</v>
      </c>
      <c r="O287" s="800">
        <f t="shared" si="39"/>
        <v>388</v>
      </c>
      <c r="P287" s="802"/>
      <c r="Q287" s="804"/>
    </row>
    <row r="288" customFormat="1" ht="13.2" hidden="1" spans="1:17">
      <c r="A288" s="791">
        <v>389</v>
      </c>
      <c r="B288" s="791" t="str">
        <f t="shared" si="32"/>
        <v>Y</v>
      </c>
      <c r="C288" s="791" t="str">
        <f t="shared" si="33"/>
        <v>P</v>
      </c>
      <c r="D288" s="791" t="str">
        <f t="shared" si="34"/>
        <v>3</v>
      </c>
      <c r="E288" s="812" t="s">
        <v>928</v>
      </c>
      <c r="F288" s="791">
        <v>5379761</v>
      </c>
      <c r="G288" s="792" t="s">
        <v>929</v>
      </c>
      <c r="H288" s="805" t="s">
        <v>930</v>
      </c>
      <c r="I288" s="797">
        <v>44805</v>
      </c>
      <c r="J288" s="798">
        <f t="shared" si="35"/>
        <v>45199</v>
      </c>
      <c r="K288" s="799">
        <f ca="1" t="shared" si="36"/>
        <v>45614.0500231481</v>
      </c>
      <c r="L288" s="800" t="str">
        <f ca="1" t="shared" si="37"/>
        <v>Not Valid</v>
      </c>
      <c r="M288" s="801">
        <f ca="1" t="shared" si="38"/>
        <v>415.050023148149</v>
      </c>
      <c r="N288" s="800" t="s">
        <v>127</v>
      </c>
      <c r="O288" s="800">
        <f t="shared" si="39"/>
        <v>389</v>
      </c>
      <c r="P288" s="802"/>
      <c r="Q288" s="804"/>
    </row>
    <row r="289" customFormat="1" ht="13.2" hidden="1" spans="1:17">
      <c r="A289" s="791">
        <v>390</v>
      </c>
      <c r="B289" s="791" t="str">
        <f t="shared" si="32"/>
        <v>E</v>
      </c>
      <c r="C289" s="791" t="str">
        <f t="shared" si="33"/>
        <v>C</v>
      </c>
      <c r="D289" s="791" t="str">
        <f t="shared" si="34"/>
        <v>4</v>
      </c>
      <c r="E289" s="812" t="s">
        <v>931</v>
      </c>
      <c r="F289" s="791">
        <v>5598588</v>
      </c>
      <c r="G289" s="792" t="s">
        <v>932</v>
      </c>
      <c r="H289" s="805" t="s">
        <v>533</v>
      </c>
      <c r="I289" s="797">
        <v>44805</v>
      </c>
      <c r="J289" s="798">
        <f t="shared" si="35"/>
        <v>45199</v>
      </c>
      <c r="K289" s="799">
        <f ca="1" t="shared" si="36"/>
        <v>45614.0500231481</v>
      </c>
      <c r="L289" s="800" t="str">
        <f ca="1" t="shared" si="37"/>
        <v>Not Valid</v>
      </c>
      <c r="M289" s="801">
        <f ca="1" t="shared" si="38"/>
        <v>415.050023148149</v>
      </c>
      <c r="N289" s="800" t="s">
        <v>127</v>
      </c>
      <c r="O289" s="800">
        <f t="shared" si="39"/>
        <v>390</v>
      </c>
      <c r="P289" s="802"/>
      <c r="Q289" s="804"/>
    </row>
    <row r="290" customFormat="1" ht="13.2" hidden="1" spans="1:17">
      <c r="A290" s="791">
        <v>391</v>
      </c>
      <c r="B290" s="791" t="str">
        <f t="shared" si="32"/>
        <v>E</v>
      </c>
      <c r="C290" s="791" t="str">
        <f t="shared" si="33"/>
        <v>P</v>
      </c>
      <c r="D290" s="791" t="str">
        <f t="shared" si="34"/>
        <v>0</v>
      </c>
      <c r="E290" s="806" t="s">
        <v>933</v>
      </c>
      <c r="F290" s="791">
        <v>5599916</v>
      </c>
      <c r="G290" s="792" t="s">
        <v>934</v>
      </c>
      <c r="H290" s="805" t="s">
        <v>533</v>
      </c>
      <c r="I290" s="797">
        <v>44805</v>
      </c>
      <c r="J290" s="798">
        <f t="shared" si="35"/>
        <v>45199</v>
      </c>
      <c r="K290" s="799">
        <f ca="1" t="shared" si="36"/>
        <v>45614.0500231481</v>
      </c>
      <c r="L290" s="800" t="str">
        <f ca="1" t="shared" si="37"/>
        <v>Not Valid</v>
      </c>
      <c r="M290" s="801">
        <f ca="1" t="shared" si="38"/>
        <v>415.050023148149</v>
      </c>
      <c r="N290" s="800" t="s">
        <v>127</v>
      </c>
      <c r="O290" s="800">
        <f t="shared" si="39"/>
        <v>391</v>
      </c>
      <c r="P290" s="802"/>
      <c r="Q290" s="804"/>
    </row>
    <row r="291" customFormat="1" ht="13.2" hidden="1" spans="1:17">
      <c r="A291" s="791">
        <v>392</v>
      </c>
      <c r="B291" s="791" t="str">
        <f t="shared" si="32"/>
        <v>A</v>
      </c>
      <c r="C291" s="791" t="str">
        <f t="shared" si="33"/>
        <v>P</v>
      </c>
      <c r="D291" s="791" t="str">
        <f t="shared" si="34"/>
        <v>1</v>
      </c>
      <c r="E291" s="806" t="s">
        <v>935</v>
      </c>
      <c r="F291" s="791">
        <v>5487620</v>
      </c>
      <c r="G291" s="792" t="s">
        <v>936</v>
      </c>
      <c r="H291" s="805" t="s">
        <v>533</v>
      </c>
      <c r="I291" s="797">
        <v>44805</v>
      </c>
      <c r="J291" s="798">
        <f t="shared" si="35"/>
        <v>45199</v>
      </c>
      <c r="K291" s="799">
        <f ca="1" t="shared" si="36"/>
        <v>45614.0500231481</v>
      </c>
      <c r="L291" s="800" t="str">
        <f ca="1" t="shared" si="37"/>
        <v>Not Valid</v>
      </c>
      <c r="M291" s="801">
        <f ca="1" t="shared" si="38"/>
        <v>415.050023148149</v>
      </c>
      <c r="N291" s="800" t="s">
        <v>127</v>
      </c>
      <c r="O291" s="800">
        <f t="shared" si="39"/>
        <v>392</v>
      </c>
      <c r="P291" s="802"/>
      <c r="Q291" s="804"/>
    </row>
    <row r="292" customFormat="1" ht="13.2" hidden="1" spans="1:17">
      <c r="A292" s="791">
        <v>393</v>
      </c>
      <c r="B292" s="791" t="str">
        <f t="shared" si="32"/>
        <v>E</v>
      </c>
      <c r="C292" s="791" t="str">
        <f t="shared" si="33"/>
        <v>D</v>
      </c>
      <c r="D292" s="791" t="str">
        <f t="shared" si="34"/>
        <v>0</v>
      </c>
      <c r="E292" s="806" t="s">
        <v>937</v>
      </c>
      <c r="F292" s="791" t="s">
        <v>938</v>
      </c>
      <c r="G292" s="792" t="s">
        <v>939</v>
      </c>
      <c r="H292" s="805" t="s">
        <v>533</v>
      </c>
      <c r="I292" s="797">
        <v>44805</v>
      </c>
      <c r="J292" s="798">
        <f t="shared" si="35"/>
        <v>45199</v>
      </c>
      <c r="K292" s="799">
        <f ca="1" t="shared" si="36"/>
        <v>45614.0500231481</v>
      </c>
      <c r="L292" s="800" t="str">
        <f ca="1" t="shared" si="37"/>
        <v>Not Valid</v>
      </c>
      <c r="M292" s="801">
        <f ca="1" t="shared" si="38"/>
        <v>415.050023148149</v>
      </c>
      <c r="N292" s="800" t="s">
        <v>127</v>
      </c>
      <c r="O292" s="800">
        <f t="shared" si="39"/>
        <v>393</v>
      </c>
      <c r="P292" s="802"/>
      <c r="Q292" s="804"/>
    </row>
    <row r="293" customFormat="1" ht="13.2" hidden="1" spans="1:17">
      <c r="A293" s="791">
        <v>394</v>
      </c>
      <c r="B293" s="791" t="str">
        <f t="shared" si="32"/>
        <v>J</v>
      </c>
      <c r="C293" s="791" t="str">
        <f t="shared" si="33"/>
        <v>K</v>
      </c>
      <c r="D293" s="791" t="str">
        <f t="shared" si="34"/>
        <v>1</v>
      </c>
      <c r="E293" s="806" t="s">
        <v>940</v>
      </c>
      <c r="F293" s="791">
        <v>5395788</v>
      </c>
      <c r="G293" s="792" t="s">
        <v>941</v>
      </c>
      <c r="H293" s="805" t="s">
        <v>942</v>
      </c>
      <c r="I293" s="797">
        <v>44805</v>
      </c>
      <c r="J293" s="798">
        <f t="shared" si="35"/>
        <v>45199</v>
      </c>
      <c r="K293" s="799">
        <f ca="1" t="shared" si="36"/>
        <v>45614.0500231481</v>
      </c>
      <c r="L293" s="800" t="str">
        <f ca="1" t="shared" si="37"/>
        <v>Not Valid</v>
      </c>
      <c r="M293" s="801">
        <f ca="1" t="shared" si="38"/>
        <v>415.050023148149</v>
      </c>
      <c r="N293" s="800" t="s">
        <v>127</v>
      </c>
      <c r="O293" s="800">
        <f t="shared" si="39"/>
        <v>394</v>
      </c>
      <c r="P293" s="802"/>
      <c r="Q293" s="804"/>
    </row>
    <row r="294" customFormat="1" ht="13.2" hidden="1" spans="1:17">
      <c r="A294" s="791">
        <v>395</v>
      </c>
      <c r="B294" s="791" t="str">
        <f t="shared" si="32"/>
        <v>E</v>
      </c>
      <c r="C294" s="791" t="str">
        <f t="shared" si="33"/>
        <v>M</v>
      </c>
      <c r="D294" s="791" t="str">
        <f t="shared" si="34"/>
        <v>1</v>
      </c>
      <c r="E294" s="806" t="s">
        <v>943</v>
      </c>
      <c r="F294" s="791">
        <v>5373159</v>
      </c>
      <c r="G294" s="792" t="s">
        <v>944</v>
      </c>
      <c r="H294" s="805" t="s">
        <v>945</v>
      </c>
      <c r="I294" s="797">
        <v>44805</v>
      </c>
      <c r="J294" s="798">
        <f t="shared" si="35"/>
        <v>45199</v>
      </c>
      <c r="K294" s="799">
        <f ca="1" t="shared" si="36"/>
        <v>45614.0500231481</v>
      </c>
      <c r="L294" s="800" t="str">
        <f ca="1" t="shared" si="37"/>
        <v>Not Valid</v>
      </c>
      <c r="M294" s="801">
        <f ca="1" t="shared" si="38"/>
        <v>415.050023148149</v>
      </c>
      <c r="N294" s="800" t="s">
        <v>127</v>
      </c>
      <c r="O294" s="800">
        <f t="shared" si="39"/>
        <v>395</v>
      </c>
      <c r="P294" s="802"/>
      <c r="Q294" s="804"/>
    </row>
    <row r="295" customFormat="1" ht="13.2" hidden="1" spans="1:17">
      <c r="A295" s="791">
        <v>396</v>
      </c>
      <c r="B295" s="791" t="str">
        <f t="shared" si="32"/>
        <v>E</v>
      </c>
      <c r="C295" s="791" t="str">
        <f t="shared" si="33"/>
        <v>M</v>
      </c>
      <c r="D295" s="791" t="str">
        <f t="shared" si="34"/>
        <v>1</v>
      </c>
      <c r="E295" s="806" t="s">
        <v>946</v>
      </c>
      <c r="F295" s="791">
        <v>5390387</v>
      </c>
      <c r="G295" s="792" t="s">
        <v>947</v>
      </c>
      <c r="H295" s="805" t="s">
        <v>948</v>
      </c>
      <c r="I295" s="797">
        <v>44805</v>
      </c>
      <c r="J295" s="798">
        <f t="shared" si="35"/>
        <v>45199</v>
      </c>
      <c r="K295" s="799">
        <f ca="1" t="shared" si="36"/>
        <v>45614.0500231481</v>
      </c>
      <c r="L295" s="800" t="str">
        <f ca="1" t="shared" si="37"/>
        <v>Not Valid</v>
      </c>
      <c r="M295" s="801">
        <f ca="1" t="shared" si="38"/>
        <v>415.050023148149</v>
      </c>
      <c r="N295" s="800" t="s">
        <v>127</v>
      </c>
      <c r="O295" s="800">
        <f t="shared" si="39"/>
        <v>396</v>
      </c>
      <c r="P295" s="802"/>
      <c r="Q295" s="804"/>
    </row>
    <row r="296" customFormat="1" ht="13.2" hidden="1" spans="1:17">
      <c r="A296" s="791">
        <v>397</v>
      </c>
      <c r="B296" s="791" t="str">
        <f t="shared" si="32"/>
        <v>J</v>
      </c>
      <c r="C296" s="791" t="str">
        <f t="shared" si="33"/>
        <v>N</v>
      </c>
      <c r="D296" s="791" t="str">
        <f t="shared" si="34"/>
        <v>1</v>
      </c>
      <c r="E296" s="806" t="s">
        <v>949</v>
      </c>
      <c r="F296" s="791">
        <v>5624354</v>
      </c>
      <c r="G296" s="792" t="s">
        <v>950</v>
      </c>
      <c r="H296" s="805" t="s">
        <v>533</v>
      </c>
      <c r="I296" s="797">
        <v>44805</v>
      </c>
      <c r="J296" s="798">
        <f t="shared" si="35"/>
        <v>45199</v>
      </c>
      <c r="K296" s="799">
        <f ca="1" t="shared" si="36"/>
        <v>45614.0500231481</v>
      </c>
      <c r="L296" s="800" t="str">
        <f ca="1" t="shared" si="37"/>
        <v>Not Valid</v>
      </c>
      <c r="M296" s="801">
        <f ca="1" t="shared" si="38"/>
        <v>415.050023148149</v>
      </c>
      <c r="N296" s="800" t="s">
        <v>127</v>
      </c>
      <c r="O296" s="800">
        <f t="shared" si="39"/>
        <v>397</v>
      </c>
      <c r="P296" s="802"/>
      <c r="Q296" s="804"/>
    </row>
    <row r="297" customFormat="1" ht="13.2" hidden="1" spans="1:17">
      <c r="A297" s="791">
        <v>398</v>
      </c>
      <c r="B297" s="791" t="str">
        <f t="shared" si="32"/>
        <v>S</v>
      </c>
      <c r="C297" s="791" t="str">
        <f t="shared" si="33"/>
        <v>P</v>
      </c>
      <c r="D297" s="791" t="str">
        <f t="shared" si="34"/>
        <v>2</v>
      </c>
      <c r="E297" s="806" t="s">
        <v>951</v>
      </c>
      <c r="F297" s="791">
        <v>5376589</v>
      </c>
      <c r="G297" s="792" t="s">
        <v>952</v>
      </c>
      <c r="H297" s="805" t="s">
        <v>953</v>
      </c>
      <c r="I297" s="797">
        <v>44805</v>
      </c>
      <c r="J297" s="798">
        <f t="shared" si="35"/>
        <v>45199</v>
      </c>
      <c r="K297" s="799">
        <f ca="1" t="shared" si="36"/>
        <v>45614.0500231481</v>
      </c>
      <c r="L297" s="800" t="str">
        <f ca="1" t="shared" si="37"/>
        <v>Not Valid</v>
      </c>
      <c r="M297" s="801">
        <f ca="1" t="shared" si="38"/>
        <v>415.050023148149</v>
      </c>
      <c r="N297" s="800" t="s">
        <v>127</v>
      </c>
      <c r="O297" s="800">
        <f t="shared" si="39"/>
        <v>398</v>
      </c>
      <c r="P297" s="802"/>
      <c r="Q297" s="804"/>
    </row>
    <row r="298" customFormat="1" ht="13.2" hidden="1" spans="1:17">
      <c r="A298" s="791">
        <v>399</v>
      </c>
      <c r="B298" s="791" t="str">
        <f t="shared" si="32"/>
        <v>S</v>
      </c>
      <c r="C298" s="791" t="str">
        <f t="shared" si="33"/>
        <v>P</v>
      </c>
      <c r="D298" s="791" t="str">
        <f t="shared" si="34"/>
        <v>3</v>
      </c>
      <c r="E298" s="806" t="s">
        <v>954</v>
      </c>
      <c r="F298" s="791">
        <v>5376615</v>
      </c>
      <c r="G298" s="792" t="s">
        <v>955</v>
      </c>
      <c r="H298" s="805" t="s">
        <v>956</v>
      </c>
      <c r="I298" s="797">
        <v>44805</v>
      </c>
      <c r="J298" s="798">
        <f t="shared" si="35"/>
        <v>45199</v>
      </c>
      <c r="K298" s="799">
        <f ca="1" t="shared" si="36"/>
        <v>45614.0500231481</v>
      </c>
      <c r="L298" s="800" t="str">
        <f ca="1" t="shared" si="37"/>
        <v>Not Valid</v>
      </c>
      <c r="M298" s="801">
        <f ca="1" t="shared" si="38"/>
        <v>415.050023148149</v>
      </c>
      <c r="N298" s="800" t="s">
        <v>127</v>
      </c>
      <c r="O298" s="800">
        <f t="shared" si="39"/>
        <v>399</v>
      </c>
      <c r="P298" s="802"/>
      <c r="Q298" s="804"/>
    </row>
    <row r="299" customFormat="1" ht="13.2" hidden="1" spans="1:17">
      <c r="A299" s="791">
        <v>400</v>
      </c>
      <c r="B299" s="791" t="str">
        <f t="shared" si="32"/>
        <v>S</v>
      </c>
      <c r="C299" s="791" t="str">
        <f t="shared" si="33"/>
        <v>P</v>
      </c>
      <c r="D299" s="791" t="str">
        <f t="shared" si="34"/>
        <v>1</v>
      </c>
      <c r="E299" s="814" t="s">
        <v>534</v>
      </c>
      <c r="F299" s="791">
        <v>5376582</v>
      </c>
      <c r="G299" s="792" t="s">
        <v>535</v>
      </c>
      <c r="H299" s="805" t="s">
        <v>957</v>
      </c>
      <c r="I299" s="797">
        <v>44805</v>
      </c>
      <c r="J299" s="798">
        <f t="shared" si="35"/>
        <v>45199</v>
      </c>
      <c r="K299" s="799">
        <f ca="1" t="shared" si="36"/>
        <v>45614.0500231481</v>
      </c>
      <c r="L299" s="800" t="str">
        <f ca="1" t="shared" si="37"/>
        <v>Not Valid</v>
      </c>
      <c r="M299" s="801">
        <f ca="1" t="shared" si="38"/>
        <v>415.050023148149</v>
      </c>
      <c r="N299" s="800" t="s">
        <v>127</v>
      </c>
      <c r="O299" s="800">
        <f t="shared" si="39"/>
        <v>400</v>
      </c>
      <c r="P299" s="802"/>
      <c r="Q299" s="804"/>
    </row>
    <row r="300" customFormat="1" ht="13.2" hidden="1" spans="1:17">
      <c r="A300" s="791">
        <v>401</v>
      </c>
      <c r="B300" s="791" t="str">
        <f t="shared" si="32"/>
        <v>K</v>
      </c>
      <c r="C300" s="791" t="str">
        <f t="shared" si="33"/>
        <v>Q</v>
      </c>
      <c r="D300" s="791" t="str">
        <f t="shared" si="34"/>
        <v>0</v>
      </c>
      <c r="E300" s="815" t="s">
        <v>958</v>
      </c>
      <c r="F300" s="791">
        <v>5624178</v>
      </c>
      <c r="G300" s="792" t="s">
        <v>959</v>
      </c>
      <c r="H300" s="805" t="s">
        <v>533</v>
      </c>
      <c r="I300" s="797">
        <v>44805</v>
      </c>
      <c r="J300" s="798">
        <f t="shared" si="35"/>
        <v>45199</v>
      </c>
      <c r="K300" s="799">
        <f ca="1" t="shared" si="36"/>
        <v>45614.0500231481</v>
      </c>
      <c r="L300" s="800" t="str">
        <f ca="1" t="shared" si="37"/>
        <v>Not Valid</v>
      </c>
      <c r="M300" s="801">
        <f ca="1" t="shared" si="38"/>
        <v>415.050023148149</v>
      </c>
      <c r="N300" s="800" t="s">
        <v>127</v>
      </c>
      <c r="O300" s="800">
        <f t="shared" si="39"/>
        <v>401</v>
      </c>
      <c r="P300" s="802"/>
      <c r="Q300" s="804"/>
    </row>
    <row r="301" customFormat="1" ht="13.2" hidden="1" spans="1:17">
      <c r="A301" s="791">
        <v>402</v>
      </c>
      <c r="B301" s="791" t="str">
        <f t="shared" si="32"/>
        <v>A</v>
      </c>
      <c r="C301" s="791" t="str">
        <f t="shared" si="33"/>
        <v>N</v>
      </c>
      <c r="D301" s="791" t="str">
        <f t="shared" si="34"/>
        <v>1</v>
      </c>
      <c r="E301" s="815" t="s">
        <v>960</v>
      </c>
      <c r="F301" s="791">
        <v>5372329</v>
      </c>
      <c r="G301" s="792" t="s">
        <v>961</v>
      </c>
      <c r="H301" s="805" t="s">
        <v>962</v>
      </c>
      <c r="I301" s="797">
        <v>44805</v>
      </c>
      <c r="J301" s="798">
        <f t="shared" si="35"/>
        <v>45199</v>
      </c>
      <c r="K301" s="799">
        <f ca="1" t="shared" si="36"/>
        <v>45614.0500231481</v>
      </c>
      <c r="L301" s="800" t="str">
        <f ca="1" t="shared" si="37"/>
        <v>Not Valid</v>
      </c>
      <c r="M301" s="801">
        <f ca="1" t="shared" si="38"/>
        <v>415.050023148149</v>
      </c>
      <c r="N301" s="800" t="s">
        <v>127</v>
      </c>
      <c r="O301" s="800">
        <f t="shared" si="39"/>
        <v>402</v>
      </c>
      <c r="P301" s="802"/>
      <c r="Q301" s="804"/>
    </row>
    <row r="302" customFormat="1" ht="13.2" hidden="1" spans="1:17">
      <c r="A302" s="791">
        <v>403</v>
      </c>
      <c r="B302" s="791" t="str">
        <f t="shared" si="32"/>
        <v>J</v>
      </c>
      <c r="C302" s="791" t="str">
        <f t="shared" si="33"/>
        <v>C</v>
      </c>
      <c r="D302" s="791" t="str">
        <f t="shared" si="34"/>
        <v>2</v>
      </c>
      <c r="E302" s="812" t="s">
        <v>963</v>
      </c>
      <c r="F302" s="791" t="s">
        <v>964</v>
      </c>
      <c r="G302" s="792" t="s">
        <v>965</v>
      </c>
      <c r="H302" s="805" t="s">
        <v>966</v>
      </c>
      <c r="I302" s="797">
        <v>44805</v>
      </c>
      <c r="J302" s="798">
        <f t="shared" si="35"/>
        <v>45199</v>
      </c>
      <c r="K302" s="799">
        <f ca="1" t="shared" si="36"/>
        <v>45614.0500231481</v>
      </c>
      <c r="L302" s="800" t="str">
        <f ca="1" t="shared" si="37"/>
        <v>Not Valid</v>
      </c>
      <c r="M302" s="801">
        <f ca="1" t="shared" si="38"/>
        <v>415.050023148149</v>
      </c>
      <c r="N302" s="800" t="s">
        <v>127</v>
      </c>
      <c r="O302" s="800">
        <f t="shared" si="39"/>
        <v>403</v>
      </c>
      <c r="P302" s="802"/>
      <c r="Q302" s="804"/>
    </row>
    <row r="303" customFormat="1" ht="13.2" hidden="1" spans="1:17">
      <c r="A303" s="791">
        <v>404</v>
      </c>
      <c r="B303" s="791" t="str">
        <f t="shared" si="32"/>
        <v>E</v>
      </c>
      <c r="C303" s="791" t="str">
        <f t="shared" si="33"/>
        <v>C</v>
      </c>
      <c r="D303" s="791" t="str">
        <f t="shared" si="34"/>
        <v>0</v>
      </c>
      <c r="E303" s="816" t="s">
        <v>967</v>
      </c>
      <c r="F303" s="791">
        <v>5372744</v>
      </c>
      <c r="G303" s="792" t="s">
        <v>968</v>
      </c>
      <c r="H303" s="817" t="s">
        <v>969</v>
      </c>
      <c r="I303" s="797">
        <v>44805</v>
      </c>
      <c r="J303" s="798">
        <f t="shared" si="35"/>
        <v>45199</v>
      </c>
      <c r="K303" s="799">
        <f ca="1" t="shared" si="36"/>
        <v>45614.0500231481</v>
      </c>
      <c r="L303" s="800" t="str">
        <f ca="1" t="shared" si="37"/>
        <v>Not Valid</v>
      </c>
      <c r="M303" s="801">
        <f ca="1" t="shared" si="38"/>
        <v>415.050023148149</v>
      </c>
      <c r="N303" s="800" t="s">
        <v>127</v>
      </c>
      <c r="O303" s="800">
        <f t="shared" si="39"/>
        <v>404</v>
      </c>
      <c r="P303" s="802"/>
      <c r="Q303" s="804"/>
    </row>
    <row r="304" customFormat="1" ht="13.2" hidden="1" spans="1:17">
      <c r="A304" s="791">
        <v>405</v>
      </c>
      <c r="B304" s="791" t="str">
        <f t="shared" si="32"/>
        <v>E</v>
      </c>
      <c r="C304" s="791" t="str">
        <f t="shared" si="33"/>
        <v>D</v>
      </c>
      <c r="D304" s="791" t="str">
        <f t="shared" si="34"/>
        <v>0</v>
      </c>
      <c r="E304" s="816" t="s">
        <v>970</v>
      </c>
      <c r="F304" s="791">
        <v>5621255</v>
      </c>
      <c r="G304" s="792" t="s">
        <v>971</v>
      </c>
      <c r="H304" s="805" t="s">
        <v>563</v>
      </c>
      <c r="I304" s="797">
        <v>44805</v>
      </c>
      <c r="J304" s="798">
        <f t="shared" si="35"/>
        <v>45199</v>
      </c>
      <c r="K304" s="799">
        <f ca="1" t="shared" si="36"/>
        <v>45614.0500231481</v>
      </c>
      <c r="L304" s="800" t="str">
        <f ca="1" t="shared" si="37"/>
        <v>Not Valid</v>
      </c>
      <c r="M304" s="801">
        <f ca="1" t="shared" si="38"/>
        <v>415.050023148149</v>
      </c>
      <c r="N304" s="800" t="s">
        <v>127</v>
      </c>
      <c r="O304" s="800">
        <f t="shared" si="39"/>
        <v>405</v>
      </c>
      <c r="P304" s="802"/>
      <c r="Q304" s="804"/>
    </row>
    <row r="305" customFormat="1" ht="13.2" hidden="1" spans="1:17">
      <c r="A305" s="791">
        <v>406</v>
      </c>
      <c r="B305" s="791" t="str">
        <f t="shared" si="32"/>
        <v>J</v>
      </c>
      <c r="C305" s="791" t="str">
        <f t="shared" si="33"/>
        <v>P</v>
      </c>
      <c r="D305" s="791" t="str">
        <f t="shared" si="34"/>
        <v>1</v>
      </c>
      <c r="E305" s="816" t="s">
        <v>972</v>
      </c>
      <c r="F305" s="791">
        <v>5374722</v>
      </c>
      <c r="G305" s="792" t="s">
        <v>973</v>
      </c>
      <c r="H305" s="805" t="s">
        <v>974</v>
      </c>
      <c r="I305" s="797">
        <v>44805</v>
      </c>
      <c r="J305" s="798">
        <f t="shared" si="35"/>
        <v>45199</v>
      </c>
      <c r="K305" s="799">
        <f ca="1" t="shared" si="36"/>
        <v>45614.0500231481</v>
      </c>
      <c r="L305" s="800" t="str">
        <f ca="1" t="shared" si="37"/>
        <v>Not Valid</v>
      </c>
      <c r="M305" s="801">
        <f ca="1" t="shared" si="38"/>
        <v>415.050023148149</v>
      </c>
      <c r="N305" s="800" t="s">
        <v>127</v>
      </c>
      <c r="O305" s="800">
        <f t="shared" si="39"/>
        <v>406</v>
      </c>
      <c r="P305" s="802"/>
      <c r="Q305" s="804"/>
    </row>
    <row r="306" customFormat="1" ht="13.2" hidden="1" spans="1:17">
      <c r="A306" s="791">
        <v>407</v>
      </c>
      <c r="B306" s="791" t="str">
        <f t="shared" si="32"/>
        <v>Y</v>
      </c>
      <c r="C306" s="791" t="str">
        <f t="shared" si="33"/>
        <v>M</v>
      </c>
      <c r="D306" s="791" t="str">
        <f t="shared" si="34"/>
        <v>2</v>
      </c>
      <c r="E306" s="816" t="s">
        <v>975</v>
      </c>
      <c r="F306" s="791">
        <v>5624176</v>
      </c>
      <c r="G306" s="792" t="s">
        <v>976</v>
      </c>
      <c r="H306" s="805" t="s">
        <v>533</v>
      </c>
      <c r="I306" s="797">
        <v>44805</v>
      </c>
      <c r="J306" s="798">
        <f t="shared" si="35"/>
        <v>45199</v>
      </c>
      <c r="K306" s="799">
        <f ca="1" t="shared" si="36"/>
        <v>45614.0500231481</v>
      </c>
      <c r="L306" s="800" t="str">
        <f ca="1" t="shared" si="37"/>
        <v>Not Valid</v>
      </c>
      <c r="M306" s="801">
        <f ca="1" t="shared" si="38"/>
        <v>415.050023148149</v>
      </c>
      <c r="N306" s="800" t="s">
        <v>127</v>
      </c>
      <c r="O306" s="800">
        <f t="shared" si="39"/>
        <v>407</v>
      </c>
      <c r="P306" s="802"/>
      <c r="Q306" s="804"/>
    </row>
    <row r="307" customFormat="1" ht="13.2" hidden="1" spans="1:17">
      <c r="A307" s="791">
        <v>408</v>
      </c>
      <c r="B307" s="791" t="str">
        <f t="shared" si="32"/>
        <v>J</v>
      </c>
      <c r="C307" s="791" t="str">
        <f t="shared" si="33"/>
        <v>D</v>
      </c>
      <c r="D307" s="791" t="str">
        <f t="shared" si="34"/>
        <v>0</v>
      </c>
      <c r="E307" s="816" t="s">
        <v>977</v>
      </c>
      <c r="F307" s="791">
        <v>5579518</v>
      </c>
      <c r="G307" s="792" t="s">
        <v>978</v>
      </c>
      <c r="H307" s="805" t="s">
        <v>979</v>
      </c>
      <c r="I307" s="797">
        <v>44805</v>
      </c>
      <c r="J307" s="798">
        <f t="shared" si="35"/>
        <v>45199</v>
      </c>
      <c r="K307" s="799">
        <f ca="1" t="shared" si="36"/>
        <v>45614.0500231481</v>
      </c>
      <c r="L307" s="800" t="str">
        <f ca="1" t="shared" si="37"/>
        <v>Not Valid</v>
      </c>
      <c r="M307" s="801">
        <f ca="1" t="shared" si="38"/>
        <v>415.050023148149</v>
      </c>
      <c r="N307" s="800" t="s">
        <v>127</v>
      </c>
      <c r="O307" s="800">
        <f t="shared" si="39"/>
        <v>408</v>
      </c>
      <c r="P307" s="802"/>
      <c r="Q307" s="804"/>
    </row>
    <row r="308" customFormat="1" ht="13.2" hidden="1" spans="1:17">
      <c r="A308" s="791">
        <v>409</v>
      </c>
      <c r="B308" s="791" t="str">
        <f t="shared" si="32"/>
        <v>J</v>
      </c>
      <c r="C308" s="791" t="str">
        <f t="shared" si="33"/>
        <v>G</v>
      </c>
      <c r="D308" s="791" t="str">
        <f t="shared" si="34"/>
        <v>1</v>
      </c>
      <c r="E308" s="816" t="s">
        <v>980</v>
      </c>
      <c r="F308" s="791">
        <v>5672834</v>
      </c>
      <c r="G308" s="792" t="s">
        <v>981</v>
      </c>
      <c r="H308" s="805" t="s">
        <v>533</v>
      </c>
      <c r="I308" s="797">
        <v>44805</v>
      </c>
      <c r="J308" s="798">
        <f t="shared" si="35"/>
        <v>45199</v>
      </c>
      <c r="K308" s="799">
        <f ca="1" t="shared" si="36"/>
        <v>45614.0500231481</v>
      </c>
      <c r="L308" s="800" t="str">
        <f ca="1" t="shared" si="37"/>
        <v>Not Valid</v>
      </c>
      <c r="M308" s="801">
        <f ca="1" t="shared" si="38"/>
        <v>415.050023148149</v>
      </c>
      <c r="N308" s="800" t="s">
        <v>127</v>
      </c>
      <c r="O308" s="800">
        <f t="shared" si="39"/>
        <v>409</v>
      </c>
      <c r="P308" s="802"/>
      <c r="Q308" s="804"/>
    </row>
    <row r="309" customFormat="1" ht="13.2" hidden="1" spans="1:17">
      <c r="A309" s="791">
        <v>410</v>
      </c>
      <c r="B309" s="791" t="str">
        <f t="shared" si="32"/>
        <v>J</v>
      </c>
      <c r="C309" s="791" t="str">
        <f t="shared" si="33"/>
        <v>M</v>
      </c>
      <c r="D309" s="791" t="str">
        <f t="shared" si="34"/>
        <v>0</v>
      </c>
      <c r="E309" s="816" t="s">
        <v>982</v>
      </c>
      <c r="F309" s="791">
        <v>5675387</v>
      </c>
      <c r="G309" s="792" t="s">
        <v>983</v>
      </c>
      <c r="H309" s="805" t="s">
        <v>533</v>
      </c>
      <c r="I309" s="797">
        <v>44805</v>
      </c>
      <c r="J309" s="798">
        <f t="shared" si="35"/>
        <v>45199</v>
      </c>
      <c r="K309" s="799">
        <f ca="1" t="shared" si="36"/>
        <v>45614.0500231481</v>
      </c>
      <c r="L309" s="800" t="str">
        <f ca="1" t="shared" si="37"/>
        <v>Not Valid</v>
      </c>
      <c r="M309" s="801">
        <f ca="1" t="shared" si="38"/>
        <v>415.050023148149</v>
      </c>
      <c r="N309" s="800" t="s">
        <v>127</v>
      </c>
      <c r="O309" s="800">
        <f t="shared" si="39"/>
        <v>410</v>
      </c>
      <c r="P309" s="802"/>
      <c r="Q309" s="804"/>
    </row>
    <row r="310" customFormat="1" ht="13.2" hidden="1" spans="1:17">
      <c r="A310" s="791">
        <v>411</v>
      </c>
      <c r="B310" s="791" t="str">
        <f t="shared" si="32"/>
        <v>M</v>
      </c>
      <c r="C310" s="791" t="str">
        <f t="shared" si="33"/>
        <v>P</v>
      </c>
      <c r="D310" s="791" t="str">
        <f t="shared" si="34"/>
        <v>C</v>
      </c>
      <c r="E310" s="816" t="s">
        <v>984</v>
      </c>
      <c r="F310" s="791">
        <v>5375425</v>
      </c>
      <c r="G310" s="792" t="s">
        <v>985</v>
      </c>
      <c r="H310" s="805" t="s">
        <v>986</v>
      </c>
      <c r="I310" s="797">
        <v>44805</v>
      </c>
      <c r="J310" s="798">
        <f t="shared" si="35"/>
        <v>45199</v>
      </c>
      <c r="K310" s="799">
        <f ca="1" t="shared" si="36"/>
        <v>45614.0500231481</v>
      </c>
      <c r="L310" s="800" t="str">
        <f ca="1" t="shared" si="37"/>
        <v>Not Valid</v>
      </c>
      <c r="M310" s="801">
        <f ca="1" t="shared" si="38"/>
        <v>415.050023148149</v>
      </c>
      <c r="N310" s="800" t="s">
        <v>127</v>
      </c>
      <c r="O310" s="800">
        <f t="shared" si="39"/>
        <v>411</v>
      </c>
      <c r="P310" s="802"/>
      <c r="Q310" s="804"/>
    </row>
    <row r="311" customFormat="1" ht="13.2" hidden="1" spans="1:17">
      <c r="A311" s="791">
        <v>412</v>
      </c>
      <c r="B311" s="791" t="str">
        <f t="shared" si="32"/>
        <v>E</v>
      </c>
      <c r="C311" s="791" t="str">
        <f t="shared" si="33"/>
        <v>C</v>
      </c>
      <c r="D311" s="791" t="str">
        <f t="shared" si="34"/>
        <v>0</v>
      </c>
      <c r="E311" s="816" t="s">
        <v>987</v>
      </c>
      <c r="F311" s="791">
        <v>5623499</v>
      </c>
      <c r="G311" s="792" t="s">
        <v>988</v>
      </c>
      <c r="H311" s="805" t="s">
        <v>533</v>
      </c>
      <c r="I311" s="797">
        <v>44805</v>
      </c>
      <c r="J311" s="798">
        <f t="shared" si="35"/>
        <v>45199</v>
      </c>
      <c r="K311" s="799">
        <f ca="1" t="shared" si="36"/>
        <v>45614.0500231481</v>
      </c>
      <c r="L311" s="800" t="str">
        <f ca="1" t="shared" si="37"/>
        <v>Not Valid</v>
      </c>
      <c r="M311" s="801">
        <f ca="1" t="shared" si="38"/>
        <v>415.050023148149</v>
      </c>
      <c r="N311" s="800" t="s">
        <v>127</v>
      </c>
      <c r="O311" s="800">
        <f t="shared" si="39"/>
        <v>412</v>
      </c>
      <c r="P311" s="802"/>
      <c r="Q311" s="804"/>
    </row>
    <row r="312" customFormat="1" ht="13.2" hidden="1" spans="1:17">
      <c r="A312" s="791">
        <v>413</v>
      </c>
      <c r="B312" s="791" t="str">
        <f t="shared" si="32"/>
        <v>J</v>
      </c>
      <c r="C312" s="791" t="str">
        <f t="shared" si="33"/>
        <v>C</v>
      </c>
      <c r="D312" s="791" t="str">
        <f t="shared" si="34"/>
        <v>1</v>
      </c>
      <c r="E312" s="816" t="s">
        <v>989</v>
      </c>
      <c r="F312" s="791">
        <v>5677109</v>
      </c>
      <c r="G312" s="792" t="s">
        <v>990</v>
      </c>
      <c r="H312" s="805" t="s">
        <v>991</v>
      </c>
      <c r="I312" s="797">
        <v>44805</v>
      </c>
      <c r="J312" s="798">
        <f t="shared" si="35"/>
        <v>45199</v>
      </c>
      <c r="K312" s="799">
        <f ca="1" t="shared" si="36"/>
        <v>45614.0500231481</v>
      </c>
      <c r="L312" s="800" t="str">
        <f ca="1" t="shared" si="37"/>
        <v>Not Valid</v>
      </c>
      <c r="M312" s="801">
        <f ca="1" t="shared" si="38"/>
        <v>415.050023148149</v>
      </c>
      <c r="N312" s="800" t="s">
        <v>127</v>
      </c>
      <c r="O312" s="800">
        <f t="shared" si="39"/>
        <v>413</v>
      </c>
      <c r="P312" s="802"/>
      <c r="Q312" s="804"/>
    </row>
    <row r="313" customFormat="1" ht="13.2" hidden="1" spans="1:17">
      <c r="A313" s="791">
        <v>414</v>
      </c>
      <c r="B313" s="791" t="str">
        <f t="shared" si="32"/>
        <v>J</v>
      </c>
      <c r="C313" s="791" t="str">
        <f t="shared" si="33"/>
        <v>N</v>
      </c>
      <c r="D313" s="791" t="str">
        <f t="shared" si="34"/>
        <v>1</v>
      </c>
      <c r="E313" s="816" t="s">
        <v>992</v>
      </c>
      <c r="F313" s="791">
        <v>5677108</v>
      </c>
      <c r="G313" s="792" t="s">
        <v>993</v>
      </c>
      <c r="H313" s="805" t="s">
        <v>533</v>
      </c>
      <c r="I313" s="797">
        <v>44805</v>
      </c>
      <c r="J313" s="798">
        <f t="shared" si="35"/>
        <v>45199</v>
      </c>
      <c r="K313" s="799">
        <f ca="1" t="shared" si="36"/>
        <v>45614.0500231481</v>
      </c>
      <c r="L313" s="800" t="str">
        <f ca="1" t="shared" si="37"/>
        <v>Not Valid</v>
      </c>
      <c r="M313" s="801">
        <f ca="1" t="shared" si="38"/>
        <v>415.050023148149</v>
      </c>
      <c r="N313" s="800" t="s">
        <v>127</v>
      </c>
      <c r="O313" s="800">
        <f t="shared" si="39"/>
        <v>414</v>
      </c>
      <c r="P313" s="802"/>
      <c r="Q313" s="804"/>
    </row>
    <row r="314" customFormat="1" ht="13.2" hidden="1" spans="1:17">
      <c r="A314" s="791">
        <v>415</v>
      </c>
      <c r="B314" s="791" t="str">
        <f t="shared" si="32"/>
        <v>S</v>
      </c>
      <c r="C314" s="791" t="str">
        <f t="shared" si="33"/>
        <v>N</v>
      </c>
      <c r="D314" s="791" t="str">
        <f t="shared" si="34"/>
        <v>0</v>
      </c>
      <c r="E314" s="816" t="s">
        <v>994</v>
      </c>
      <c r="F314" s="791">
        <v>5376539</v>
      </c>
      <c r="G314" s="792" t="s">
        <v>995</v>
      </c>
      <c r="H314" s="805" t="s">
        <v>996</v>
      </c>
      <c r="I314" s="797">
        <v>44805</v>
      </c>
      <c r="J314" s="798">
        <f t="shared" si="35"/>
        <v>45199</v>
      </c>
      <c r="K314" s="799">
        <f ca="1" t="shared" si="36"/>
        <v>45614.0500231481</v>
      </c>
      <c r="L314" s="800" t="str">
        <f ca="1" t="shared" si="37"/>
        <v>Not Valid</v>
      </c>
      <c r="M314" s="801">
        <f ca="1" t="shared" si="38"/>
        <v>415.050023148149</v>
      </c>
      <c r="N314" s="800" t="s">
        <v>127</v>
      </c>
      <c r="O314" s="800">
        <f t="shared" si="39"/>
        <v>415</v>
      </c>
      <c r="P314" s="802"/>
      <c r="Q314" s="804"/>
    </row>
    <row r="315" customFormat="1" ht="13.2" hidden="1" spans="1:17">
      <c r="A315" s="791">
        <v>416</v>
      </c>
      <c r="B315" s="791" t="str">
        <f t="shared" si="32"/>
        <v>E</v>
      </c>
      <c r="C315" s="791" t="str">
        <f t="shared" si="33"/>
        <v>D</v>
      </c>
      <c r="D315" s="791" t="str">
        <f t="shared" si="34"/>
        <v>0</v>
      </c>
      <c r="E315" s="816" t="s">
        <v>997</v>
      </c>
      <c r="F315" s="791" t="s">
        <v>998</v>
      </c>
      <c r="G315" s="792" t="s">
        <v>999</v>
      </c>
      <c r="H315" s="805" t="s">
        <v>533</v>
      </c>
      <c r="I315" s="797">
        <v>44805</v>
      </c>
      <c r="J315" s="798">
        <f t="shared" si="35"/>
        <v>45199</v>
      </c>
      <c r="K315" s="799">
        <f ca="1" t="shared" si="36"/>
        <v>45614.0500231481</v>
      </c>
      <c r="L315" s="800" t="str">
        <f ca="1" t="shared" si="37"/>
        <v>Not Valid</v>
      </c>
      <c r="M315" s="801">
        <f ca="1" t="shared" si="38"/>
        <v>415.050023148149</v>
      </c>
      <c r="N315" s="800" t="s">
        <v>127</v>
      </c>
      <c r="O315" s="800">
        <f t="shared" si="39"/>
        <v>416</v>
      </c>
      <c r="P315" s="802"/>
      <c r="Q315" s="804"/>
    </row>
    <row r="316" customFormat="1" ht="13.2" hidden="1" spans="1:17">
      <c r="A316" s="791">
        <v>417</v>
      </c>
      <c r="B316" s="791" t="str">
        <f t="shared" si="32"/>
        <v>J</v>
      </c>
      <c r="C316" s="791" t="str">
        <f t="shared" si="33"/>
        <v>C</v>
      </c>
      <c r="D316" s="791" t="str">
        <f t="shared" si="34"/>
        <v>0</v>
      </c>
      <c r="E316" s="816" t="s">
        <v>1000</v>
      </c>
      <c r="F316" s="791">
        <v>5676727</v>
      </c>
      <c r="G316" s="792" t="s">
        <v>1001</v>
      </c>
      <c r="H316" s="805" t="s">
        <v>533</v>
      </c>
      <c r="I316" s="797">
        <v>44805</v>
      </c>
      <c r="J316" s="798">
        <f t="shared" si="35"/>
        <v>45199</v>
      </c>
      <c r="K316" s="799">
        <f ca="1" t="shared" si="36"/>
        <v>45614.0500231481</v>
      </c>
      <c r="L316" s="800" t="str">
        <f ca="1" t="shared" si="37"/>
        <v>Not Valid</v>
      </c>
      <c r="M316" s="801">
        <f ca="1" t="shared" si="38"/>
        <v>415.050023148149</v>
      </c>
      <c r="N316" s="800" t="s">
        <v>127</v>
      </c>
      <c r="O316" s="800">
        <f t="shared" si="39"/>
        <v>417</v>
      </c>
      <c r="P316" s="802"/>
      <c r="Q316" s="804"/>
    </row>
    <row r="317" customFormat="1" ht="13.2" hidden="1" spans="1:17">
      <c r="A317" s="791">
        <v>418</v>
      </c>
      <c r="B317" s="791" t="str">
        <f t="shared" si="32"/>
        <v>J</v>
      </c>
      <c r="C317" s="791" t="str">
        <f t="shared" si="33"/>
        <v>C</v>
      </c>
      <c r="D317" s="791" t="str">
        <f t="shared" si="34"/>
        <v>4</v>
      </c>
      <c r="E317" s="816" t="s">
        <v>1002</v>
      </c>
      <c r="F317" s="791">
        <v>5374578</v>
      </c>
      <c r="G317" s="792" t="s">
        <v>1003</v>
      </c>
      <c r="H317" s="805" t="s">
        <v>1004</v>
      </c>
      <c r="I317" s="797">
        <v>44805</v>
      </c>
      <c r="J317" s="798">
        <f t="shared" si="35"/>
        <v>45199</v>
      </c>
      <c r="K317" s="799">
        <f ca="1" t="shared" si="36"/>
        <v>45614.0500231481</v>
      </c>
      <c r="L317" s="800" t="str">
        <f ca="1" t="shared" si="37"/>
        <v>Not Valid</v>
      </c>
      <c r="M317" s="801">
        <f ca="1" t="shared" si="38"/>
        <v>415.050023148149</v>
      </c>
      <c r="N317" s="800" t="s">
        <v>127</v>
      </c>
      <c r="O317" s="800">
        <f t="shared" si="39"/>
        <v>418</v>
      </c>
      <c r="P317" s="802"/>
      <c r="Q317" s="804"/>
    </row>
    <row r="318" customFormat="1" ht="13.2" hidden="1" spans="1:17">
      <c r="A318" s="791">
        <v>419</v>
      </c>
      <c r="B318" s="791" t="str">
        <f t="shared" si="32"/>
        <v>J</v>
      </c>
      <c r="C318" s="791" t="str">
        <f t="shared" si="33"/>
        <v>P</v>
      </c>
      <c r="D318" s="791" t="str">
        <f t="shared" si="34"/>
        <v>1</v>
      </c>
      <c r="E318" s="816" t="s">
        <v>1005</v>
      </c>
      <c r="F318" s="791">
        <v>5374730</v>
      </c>
      <c r="G318" s="792" t="s">
        <v>1006</v>
      </c>
      <c r="H318" s="805" t="s">
        <v>1007</v>
      </c>
      <c r="I318" s="797">
        <v>44805</v>
      </c>
      <c r="J318" s="798">
        <f t="shared" si="35"/>
        <v>45199</v>
      </c>
      <c r="K318" s="799">
        <f ca="1" t="shared" si="36"/>
        <v>45614.0500231481</v>
      </c>
      <c r="L318" s="800" t="str">
        <f ca="1" t="shared" si="37"/>
        <v>Not Valid</v>
      </c>
      <c r="M318" s="801">
        <f ca="1" t="shared" si="38"/>
        <v>415.050023148149</v>
      </c>
      <c r="N318" s="800" t="s">
        <v>127</v>
      </c>
      <c r="O318" s="800">
        <f t="shared" si="39"/>
        <v>419</v>
      </c>
      <c r="P318" s="802"/>
      <c r="Q318" s="804"/>
    </row>
    <row r="319" customFormat="1" ht="13.2" hidden="1" spans="1:17">
      <c r="A319" s="791">
        <v>420</v>
      </c>
      <c r="B319" s="791" t="str">
        <f t="shared" si="32"/>
        <v>S</v>
      </c>
      <c r="C319" s="791" t="str">
        <f t="shared" si="33"/>
        <v>C</v>
      </c>
      <c r="D319" s="791" t="str">
        <f t="shared" si="34"/>
        <v>1</v>
      </c>
      <c r="E319" s="816" t="s">
        <v>1008</v>
      </c>
      <c r="F319" s="791">
        <v>5672704</v>
      </c>
      <c r="G319" s="792" t="s">
        <v>1009</v>
      </c>
      <c r="H319" s="805" t="s">
        <v>533</v>
      </c>
      <c r="I319" s="797">
        <v>44805</v>
      </c>
      <c r="J319" s="798">
        <f t="shared" si="35"/>
        <v>45199</v>
      </c>
      <c r="K319" s="799">
        <f ca="1" t="shared" si="36"/>
        <v>45614.0500231481</v>
      </c>
      <c r="L319" s="800" t="str">
        <f ca="1" t="shared" si="37"/>
        <v>Not Valid</v>
      </c>
      <c r="M319" s="801">
        <f ca="1" t="shared" si="38"/>
        <v>415.050023148149</v>
      </c>
      <c r="N319" s="800" t="s">
        <v>127</v>
      </c>
      <c r="O319" s="800">
        <f t="shared" si="39"/>
        <v>420</v>
      </c>
      <c r="P319" s="802"/>
      <c r="Q319" s="804"/>
    </row>
    <row r="320" customFormat="1" ht="13.2" hidden="1" spans="1:17">
      <c r="A320" s="791">
        <v>421</v>
      </c>
      <c r="B320" s="791" t="str">
        <f t="shared" si="32"/>
        <v>J</v>
      </c>
      <c r="C320" s="791" t="str">
        <f t="shared" si="33"/>
        <v>P</v>
      </c>
      <c r="D320" s="791" t="str">
        <f t="shared" si="34"/>
        <v>4</v>
      </c>
      <c r="E320" s="816" t="s">
        <v>405</v>
      </c>
      <c r="F320" s="791">
        <v>5374767</v>
      </c>
      <c r="G320" s="792" t="s">
        <v>406</v>
      </c>
      <c r="H320" s="805" t="s">
        <v>1010</v>
      </c>
      <c r="I320" s="797">
        <v>44805</v>
      </c>
      <c r="J320" s="798">
        <f t="shared" si="35"/>
        <v>45199</v>
      </c>
      <c r="K320" s="799">
        <f ca="1" t="shared" si="36"/>
        <v>45614.0500231481</v>
      </c>
      <c r="L320" s="800" t="str">
        <f ca="1" t="shared" si="37"/>
        <v>Not Valid</v>
      </c>
      <c r="M320" s="801">
        <f ca="1" t="shared" si="38"/>
        <v>415.050023148149</v>
      </c>
      <c r="N320" s="800" t="s">
        <v>127</v>
      </c>
      <c r="O320" s="800">
        <f t="shared" si="39"/>
        <v>421</v>
      </c>
      <c r="P320" s="802"/>
      <c r="Q320" s="804"/>
    </row>
    <row r="321" customFormat="1" ht="13.2" hidden="1" spans="1:17">
      <c r="A321" s="791">
        <v>422</v>
      </c>
      <c r="B321" s="791" t="str">
        <f t="shared" si="32"/>
        <v>K</v>
      </c>
      <c r="C321" s="791" t="str">
        <f t="shared" si="33"/>
        <v>N</v>
      </c>
      <c r="D321" s="791" t="str">
        <f t="shared" si="34"/>
        <v>0</v>
      </c>
      <c r="E321" s="816" t="s">
        <v>1011</v>
      </c>
      <c r="F321" s="791">
        <v>5680172</v>
      </c>
      <c r="G321" s="792" t="s">
        <v>1012</v>
      </c>
      <c r="H321" s="805" t="s">
        <v>533</v>
      </c>
      <c r="I321" s="797">
        <v>44805</v>
      </c>
      <c r="J321" s="798">
        <f t="shared" si="35"/>
        <v>45199</v>
      </c>
      <c r="K321" s="799">
        <f ca="1" t="shared" si="36"/>
        <v>45614.0500231481</v>
      </c>
      <c r="L321" s="800" t="str">
        <f ca="1" t="shared" si="37"/>
        <v>Not Valid</v>
      </c>
      <c r="M321" s="801">
        <f ca="1" t="shared" si="38"/>
        <v>415.050023148149</v>
      </c>
      <c r="N321" s="800" t="s">
        <v>127</v>
      </c>
      <c r="O321" s="800">
        <f t="shared" si="39"/>
        <v>422</v>
      </c>
      <c r="P321" s="802"/>
      <c r="Q321" s="804"/>
    </row>
    <row r="322" customFormat="1" ht="13.2" hidden="1" spans="1:17">
      <c r="A322" s="791">
        <v>423</v>
      </c>
      <c r="B322" s="791" t="str">
        <f t="shared" ref="B322:B385" si="40">LEFT(E322,1)</f>
        <v>A</v>
      </c>
      <c r="C322" s="791" t="str">
        <f t="shared" ref="C322:C385" si="41">MID(E322,2,1)</f>
        <v>G</v>
      </c>
      <c r="D322" s="791" t="str">
        <f t="shared" ref="D322:D385" si="42">MID(E322,3,1)</f>
        <v>0</v>
      </c>
      <c r="E322" s="816" t="s">
        <v>1013</v>
      </c>
      <c r="F322" s="791">
        <v>5372304</v>
      </c>
      <c r="G322" s="792" t="s">
        <v>1014</v>
      </c>
      <c r="H322" s="805" t="s">
        <v>533</v>
      </c>
      <c r="I322" s="797">
        <v>44805</v>
      </c>
      <c r="J322" s="798">
        <f t="shared" ref="J322:J385" si="43">I322+0-0+394</f>
        <v>45199</v>
      </c>
      <c r="K322" s="799">
        <f ca="1" t="shared" ref="K322:K385" si="44">NOW()</f>
        <v>45614.0500231481</v>
      </c>
      <c r="L322" s="800" t="str">
        <f ca="1" t="shared" ref="L322:L385" si="45">IF((K322-0.5)&lt;J322,"Valid",(IF(J322=0,"","Not Valid")))</f>
        <v>Not Valid</v>
      </c>
      <c r="M322" s="801">
        <f ca="1" t="shared" ref="M322:M385" si="46">+K322-J322</f>
        <v>415.050023148149</v>
      </c>
      <c r="N322" s="800" t="s">
        <v>127</v>
      </c>
      <c r="O322" s="800">
        <f t="shared" si="39"/>
        <v>423</v>
      </c>
      <c r="P322" s="802"/>
      <c r="Q322" s="804"/>
    </row>
    <row r="323" customFormat="1" ht="13.2" hidden="1" spans="1:17">
      <c r="A323" s="791">
        <v>424</v>
      </c>
      <c r="B323" s="791" t="str">
        <f t="shared" si="40"/>
        <v>J</v>
      </c>
      <c r="C323" s="791" t="str">
        <f t="shared" si="41"/>
        <v>G</v>
      </c>
      <c r="D323" s="791" t="str">
        <f t="shared" si="42"/>
        <v>0</v>
      </c>
      <c r="E323" s="816" t="s">
        <v>1015</v>
      </c>
      <c r="F323" s="791">
        <v>5517948</v>
      </c>
      <c r="G323" s="792" t="s">
        <v>1016</v>
      </c>
      <c r="H323" s="805" t="s">
        <v>533</v>
      </c>
      <c r="I323" s="797">
        <v>44805</v>
      </c>
      <c r="J323" s="798">
        <f t="shared" si="43"/>
        <v>45199</v>
      </c>
      <c r="K323" s="799">
        <f ca="1" t="shared" si="44"/>
        <v>45614.0500231481</v>
      </c>
      <c r="L323" s="800" t="str">
        <f ca="1" t="shared" si="45"/>
        <v>Not Valid</v>
      </c>
      <c r="M323" s="801">
        <f ca="1" t="shared" si="46"/>
        <v>415.050023148149</v>
      </c>
      <c r="N323" s="800" t="s">
        <v>127</v>
      </c>
      <c r="O323" s="800">
        <f t="shared" ref="O323:O386" si="47">A323</f>
        <v>424</v>
      </c>
      <c r="P323" s="802"/>
      <c r="Q323" s="804"/>
    </row>
    <row r="324" customFormat="1" ht="13.2" hidden="1" spans="1:17">
      <c r="A324" s="791">
        <v>425</v>
      </c>
      <c r="B324" s="791" t="str">
        <f t="shared" si="40"/>
        <v>J</v>
      </c>
      <c r="C324" s="791" t="str">
        <f t="shared" si="41"/>
        <v>G</v>
      </c>
      <c r="D324" s="791" t="str">
        <f t="shared" si="42"/>
        <v>1</v>
      </c>
      <c r="E324" s="816" t="s">
        <v>1017</v>
      </c>
      <c r="F324" s="791">
        <v>5681607</v>
      </c>
      <c r="G324" s="792" t="s">
        <v>1018</v>
      </c>
      <c r="H324" s="805" t="s">
        <v>533</v>
      </c>
      <c r="I324" s="797">
        <v>44805</v>
      </c>
      <c r="J324" s="798">
        <f t="shared" si="43"/>
        <v>45199</v>
      </c>
      <c r="K324" s="799">
        <f ca="1" t="shared" si="44"/>
        <v>45614.0500231481</v>
      </c>
      <c r="L324" s="800" t="str">
        <f ca="1" t="shared" si="45"/>
        <v>Not Valid</v>
      </c>
      <c r="M324" s="801">
        <f ca="1" t="shared" si="46"/>
        <v>415.050023148149</v>
      </c>
      <c r="N324" s="800" t="s">
        <v>127</v>
      </c>
      <c r="O324" s="800">
        <f t="shared" si="47"/>
        <v>425</v>
      </c>
      <c r="P324" s="802"/>
      <c r="Q324" s="804"/>
    </row>
    <row r="325" customFormat="1" ht="13.2" hidden="1" spans="1:17">
      <c r="A325" s="791">
        <v>426</v>
      </c>
      <c r="B325" s="791" t="str">
        <f t="shared" si="40"/>
        <v>S</v>
      </c>
      <c r="C325" s="791" t="str">
        <f t="shared" si="41"/>
        <v>C</v>
      </c>
      <c r="D325" s="791" t="str">
        <f t="shared" si="42"/>
        <v>1</v>
      </c>
      <c r="E325" s="816" t="s">
        <v>1019</v>
      </c>
      <c r="F325" s="791">
        <v>5376438</v>
      </c>
      <c r="G325" s="792" t="s">
        <v>1020</v>
      </c>
      <c r="H325" s="805" t="s">
        <v>1021</v>
      </c>
      <c r="I325" s="797">
        <v>44805</v>
      </c>
      <c r="J325" s="798">
        <f t="shared" si="43"/>
        <v>45199</v>
      </c>
      <c r="K325" s="799">
        <f ca="1" t="shared" si="44"/>
        <v>45614.0500231481</v>
      </c>
      <c r="L325" s="800" t="str">
        <f ca="1" t="shared" si="45"/>
        <v>Not Valid</v>
      </c>
      <c r="M325" s="801">
        <f ca="1" t="shared" si="46"/>
        <v>415.050023148149</v>
      </c>
      <c r="N325" s="800" t="s">
        <v>127</v>
      </c>
      <c r="O325" s="800">
        <f t="shared" si="47"/>
        <v>426</v>
      </c>
      <c r="P325" s="802"/>
      <c r="Q325" s="804"/>
    </row>
    <row r="326" customFormat="1" ht="13.2" hidden="1" spans="1:17">
      <c r="A326" s="791">
        <v>427</v>
      </c>
      <c r="B326" s="791" t="str">
        <f t="shared" si="40"/>
        <v>E</v>
      </c>
      <c r="C326" s="791" t="str">
        <f t="shared" si="41"/>
        <v>L</v>
      </c>
      <c r="D326" s="791" t="str">
        <f t="shared" si="42"/>
        <v>0</v>
      </c>
      <c r="E326" s="816" t="s">
        <v>1022</v>
      </c>
      <c r="F326" s="791" t="s">
        <v>1023</v>
      </c>
      <c r="G326" s="792" t="s">
        <v>1024</v>
      </c>
      <c r="H326" s="805" t="s">
        <v>1025</v>
      </c>
      <c r="I326" s="797">
        <v>44805</v>
      </c>
      <c r="J326" s="798">
        <f t="shared" si="43"/>
        <v>45199</v>
      </c>
      <c r="K326" s="799">
        <f ca="1" t="shared" si="44"/>
        <v>45614.0500231481</v>
      </c>
      <c r="L326" s="800" t="str">
        <f ca="1" t="shared" si="45"/>
        <v>Not Valid</v>
      </c>
      <c r="M326" s="801">
        <f ca="1" t="shared" si="46"/>
        <v>415.050023148149</v>
      </c>
      <c r="N326" s="800" t="s">
        <v>127</v>
      </c>
      <c r="O326" s="800">
        <f t="shared" si="47"/>
        <v>427</v>
      </c>
      <c r="P326" s="802"/>
      <c r="Q326" s="804"/>
    </row>
    <row r="327" customFormat="1" ht="13.2" hidden="1" spans="1:17">
      <c r="A327" s="791">
        <v>428</v>
      </c>
      <c r="B327" s="791" t="str">
        <f t="shared" si="40"/>
        <v>E</v>
      </c>
      <c r="C327" s="791" t="str">
        <f t="shared" si="41"/>
        <v>P</v>
      </c>
      <c r="D327" s="791" t="str">
        <f t="shared" si="42"/>
        <v>4</v>
      </c>
      <c r="E327" s="816" t="s">
        <v>1026</v>
      </c>
      <c r="F327" s="791">
        <v>5373400</v>
      </c>
      <c r="G327" s="792" t="s">
        <v>1027</v>
      </c>
      <c r="H327" s="805" t="s">
        <v>1028</v>
      </c>
      <c r="I327" s="797">
        <v>44805</v>
      </c>
      <c r="J327" s="798">
        <f t="shared" si="43"/>
        <v>45199</v>
      </c>
      <c r="K327" s="799">
        <f ca="1" t="shared" si="44"/>
        <v>45614.0500231481</v>
      </c>
      <c r="L327" s="800" t="str">
        <f ca="1" t="shared" si="45"/>
        <v>Not Valid</v>
      </c>
      <c r="M327" s="801">
        <f ca="1" t="shared" si="46"/>
        <v>415.050023148149</v>
      </c>
      <c r="N327" s="800" t="s">
        <v>127</v>
      </c>
      <c r="O327" s="800">
        <f t="shared" si="47"/>
        <v>428</v>
      </c>
      <c r="P327" s="802"/>
      <c r="Q327" s="804"/>
    </row>
    <row r="328" customFormat="1" ht="13.2" hidden="1" spans="1:17">
      <c r="A328" s="791">
        <v>429</v>
      </c>
      <c r="B328" s="791" t="str">
        <f t="shared" si="40"/>
        <v>E</v>
      </c>
      <c r="C328" s="791" t="str">
        <f t="shared" si="41"/>
        <v>M</v>
      </c>
      <c r="D328" s="791" t="str">
        <f t="shared" si="42"/>
        <v>0</v>
      </c>
      <c r="E328" s="816" t="s">
        <v>1029</v>
      </c>
      <c r="F328" s="791">
        <v>5686045</v>
      </c>
      <c r="G328" s="792" t="s">
        <v>1030</v>
      </c>
      <c r="H328" s="805" t="s">
        <v>563</v>
      </c>
      <c r="I328" s="797">
        <v>44805</v>
      </c>
      <c r="J328" s="798">
        <f t="shared" si="43"/>
        <v>45199</v>
      </c>
      <c r="K328" s="799">
        <f ca="1" t="shared" si="44"/>
        <v>45614.0500231481</v>
      </c>
      <c r="L328" s="800" t="str">
        <f ca="1" t="shared" si="45"/>
        <v>Not Valid</v>
      </c>
      <c r="M328" s="801">
        <f ca="1" t="shared" si="46"/>
        <v>415.050023148149</v>
      </c>
      <c r="N328" s="800" t="s">
        <v>127</v>
      </c>
      <c r="O328" s="800">
        <f t="shared" si="47"/>
        <v>429</v>
      </c>
      <c r="P328" s="802"/>
      <c r="Q328" s="804"/>
    </row>
    <row r="329" customFormat="1" ht="13.2" hidden="1" spans="1:17">
      <c r="A329" s="791">
        <v>430</v>
      </c>
      <c r="B329" s="791" t="str">
        <f t="shared" si="40"/>
        <v>S</v>
      </c>
      <c r="C329" s="791" t="str">
        <f t="shared" si="41"/>
        <v>P</v>
      </c>
      <c r="D329" s="791" t="str">
        <f t="shared" si="42"/>
        <v>2</v>
      </c>
      <c r="E329" s="816" t="s">
        <v>1031</v>
      </c>
      <c r="F329" s="791">
        <v>5685586</v>
      </c>
      <c r="G329" s="792" t="s">
        <v>1032</v>
      </c>
      <c r="H329" s="805" t="s">
        <v>563</v>
      </c>
      <c r="I329" s="797">
        <v>44805</v>
      </c>
      <c r="J329" s="798">
        <f t="shared" si="43"/>
        <v>45199</v>
      </c>
      <c r="K329" s="799">
        <f ca="1" t="shared" si="44"/>
        <v>45614.0500231481</v>
      </c>
      <c r="L329" s="800" t="str">
        <f ca="1" t="shared" si="45"/>
        <v>Not Valid</v>
      </c>
      <c r="M329" s="801">
        <f ca="1" t="shared" si="46"/>
        <v>415.050023148149</v>
      </c>
      <c r="N329" s="800" t="s">
        <v>127</v>
      </c>
      <c r="O329" s="800">
        <f t="shared" si="47"/>
        <v>430</v>
      </c>
      <c r="P329" s="802"/>
      <c r="Q329" s="804"/>
    </row>
    <row r="330" customFormat="1" ht="13.2" hidden="1" spans="1:17">
      <c r="A330" s="791">
        <v>431</v>
      </c>
      <c r="B330" s="791" t="str">
        <f t="shared" si="40"/>
        <v>J</v>
      </c>
      <c r="C330" s="791" t="str">
        <f t="shared" si="41"/>
        <v>K</v>
      </c>
      <c r="D330" s="791" t="str">
        <f t="shared" si="42"/>
        <v>0</v>
      </c>
      <c r="E330" s="816" t="s">
        <v>1033</v>
      </c>
      <c r="F330" s="791">
        <v>5681398</v>
      </c>
      <c r="G330" s="792" t="s">
        <v>1034</v>
      </c>
      <c r="H330" s="805" t="s">
        <v>563</v>
      </c>
      <c r="I330" s="797">
        <v>44805</v>
      </c>
      <c r="J330" s="798">
        <f t="shared" si="43"/>
        <v>45199</v>
      </c>
      <c r="K330" s="799">
        <f ca="1" t="shared" si="44"/>
        <v>45614.0500231481</v>
      </c>
      <c r="L330" s="800" t="str">
        <f ca="1" t="shared" si="45"/>
        <v>Not Valid</v>
      </c>
      <c r="M330" s="801">
        <f ca="1" t="shared" si="46"/>
        <v>415.050023148149</v>
      </c>
      <c r="N330" s="800" t="s">
        <v>127</v>
      </c>
      <c r="O330" s="800">
        <f t="shared" si="47"/>
        <v>431</v>
      </c>
      <c r="P330" s="802"/>
      <c r="Q330" s="804"/>
    </row>
    <row r="331" customFormat="1" ht="13.2" hidden="1" spans="1:17">
      <c r="A331" s="791">
        <v>432</v>
      </c>
      <c r="B331" s="791" t="str">
        <f t="shared" si="40"/>
        <v>E</v>
      </c>
      <c r="C331" s="791" t="str">
        <f t="shared" si="41"/>
        <v>C</v>
      </c>
      <c r="D331" s="791" t="str">
        <f t="shared" si="42"/>
        <v>0</v>
      </c>
      <c r="E331" s="816" t="s">
        <v>1035</v>
      </c>
      <c r="F331" s="791">
        <v>5686421</v>
      </c>
      <c r="G331" s="792" t="s">
        <v>1036</v>
      </c>
      <c r="H331" s="805" t="s">
        <v>563</v>
      </c>
      <c r="I331" s="797">
        <v>44805</v>
      </c>
      <c r="J331" s="798">
        <f t="shared" si="43"/>
        <v>45199</v>
      </c>
      <c r="K331" s="799">
        <f ca="1" t="shared" si="44"/>
        <v>45614.0500231481</v>
      </c>
      <c r="L331" s="800" t="str">
        <f ca="1" t="shared" si="45"/>
        <v>Not Valid</v>
      </c>
      <c r="M331" s="801">
        <f ca="1" t="shared" si="46"/>
        <v>415.050023148149</v>
      </c>
      <c r="N331" s="800" t="s">
        <v>127</v>
      </c>
      <c r="O331" s="800">
        <f t="shared" si="47"/>
        <v>432</v>
      </c>
      <c r="P331" s="802"/>
      <c r="Q331" s="804"/>
    </row>
    <row r="332" customFormat="1" ht="13.2" hidden="1" spans="1:17">
      <c r="A332" s="791">
        <v>433</v>
      </c>
      <c r="B332" s="791" t="str">
        <f t="shared" si="40"/>
        <v>E</v>
      </c>
      <c r="C332" s="791" t="str">
        <f t="shared" si="41"/>
        <v>C</v>
      </c>
      <c r="D332" s="791" t="str">
        <f t="shared" si="42"/>
        <v>0</v>
      </c>
      <c r="E332" s="816" t="s">
        <v>1037</v>
      </c>
      <c r="F332" s="791">
        <v>5686886</v>
      </c>
      <c r="G332" s="792" t="s">
        <v>1038</v>
      </c>
      <c r="H332" s="805" t="s">
        <v>563</v>
      </c>
      <c r="I332" s="797">
        <v>44805</v>
      </c>
      <c r="J332" s="798">
        <f t="shared" si="43"/>
        <v>45199</v>
      </c>
      <c r="K332" s="799">
        <f ca="1" t="shared" si="44"/>
        <v>45614.0500231481</v>
      </c>
      <c r="L332" s="800" t="str">
        <f ca="1" t="shared" si="45"/>
        <v>Not Valid</v>
      </c>
      <c r="M332" s="801">
        <f ca="1" t="shared" si="46"/>
        <v>415.050023148149</v>
      </c>
      <c r="N332" s="800" t="s">
        <v>127</v>
      </c>
      <c r="O332" s="800">
        <f t="shared" si="47"/>
        <v>433</v>
      </c>
      <c r="P332" s="802"/>
      <c r="Q332" s="804"/>
    </row>
    <row r="333" customFormat="1" ht="13.2" hidden="1" spans="1:17">
      <c r="A333" s="791">
        <v>434</v>
      </c>
      <c r="B333" s="791" t="str">
        <f t="shared" si="40"/>
        <v>J</v>
      </c>
      <c r="C333" s="791" t="str">
        <f t="shared" si="41"/>
        <v>P</v>
      </c>
      <c r="D333" s="791" t="str">
        <f t="shared" si="42"/>
        <v>4</v>
      </c>
      <c r="E333" s="816" t="s">
        <v>1039</v>
      </c>
      <c r="F333" s="791">
        <v>5696808</v>
      </c>
      <c r="G333" s="792" t="s">
        <v>1040</v>
      </c>
      <c r="H333" s="805" t="s">
        <v>563</v>
      </c>
      <c r="I333" s="797">
        <v>44805</v>
      </c>
      <c r="J333" s="798">
        <f t="shared" si="43"/>
        <v>45199</v>
      </c>
      <c r="K333" s="799">
        <f ca="1" t="shared" si="44"/>
        <v>45614.0500231481</v>
      </c>
      <c r="L333" s="800" t="str">
        <f ca="1" t="shared" si="45"/>
        <v>Not Valid</v>
      </c>
      <c r="M333" s="801">
        <f ca="1" t="shared" si="46"/>
        <v>415.050023148149</v>
      </c>
      <c r="N333" s="800" t="s">
        <v>127</v>
      </c>
      <c r="O333" s="800">
        <f t="shared" si="47"/>
        <v>434</v>
      </c>
      <c r="P333" s="802"/>
      <c r="Q333" s="804" t="s">
        <v>1041</v>
      </c>
    </row>
    <row r="334" customFormat="1" ht="13.2" hidden="1" spans="1:17">
      <c r="A334" s="791">
        <v>435</v>
      </c>
      <c r="B334" s="791" t="str">
        <f t="shared" si="40"/>
        <v>J</v>
      </c>
      <c r="C334" s="791" t="str">
        <f t="shared" si="41"/>
        <v>K</v>
      </c>
      <c r="D334" s="791" t="str">
        <f t="shared" si="42"/>
        <v>1</v>
      </c>
      <c r="E334" s="816" t="s">
        <v>1042</v>
      </c>
      <c r="F334" s="791">
        <v>5694805</v>
      </c>
      <c r="G334" s="792" t="s">
        <v>1043</v>
      </c>
      <c r="H334" s="805" t="s">
        <v>563</v>
      </c>
      <c r="I334" s="797">
        <v>44805</v>
      </c>
      <c r="J334" s="798">
        <f t="shared" si="43"/>
        <v>45199</v>
      </c>
      <c r="K334" s="799">
        <f ca="1" t="shared" si="44"/>
        <v>45614.0500231481</v>
      </c>
      <c r="L334" s="800" t="str">
        <f ca="1" t="shared" si="45"/>
        <v>Not Valid</v>
      </c>
      <c r="M334" s="801">
        <f ca="1" t="shared" si="46"/>
        <v>415.050023148149</v>
      </c>
      <c r="N334" s="800" t="s">
        <v>127</v>
      </c>
      <c r="O334" s="800">
        <f t="shared" si="47"/>
        <v>435</v>
      </c>
      <c r="P334" s="802"/>
      <c r="Q334" s="804"/>
    </row>
    <row r="335" customFormat="1" ht="13.2" hidden="1" spans="1:17">
      <c r="A335" s="791">
        <v>436</v>
      </c>
      <c r="B335" s="791" t="str">
        <f t="shared" si="40"/>
        <v>J</v>
      </c>
      <c r="C335" s="791" t="str">
        <f t="shared" si="41"/>
        <v>M</v>
      </c>
      <c r="D335" s="791" t="str">
        <f t="shared" si="42"/>
        <v>2</v>
      </c>
      <c r="E335" s="816" t="s">
        <v>1044</v>
      </c>
      <c r="F335" s="791">
        <v>5695238</v>
      </c>
      <c r="G335" s="792" t="s">
        <v>1045</v>
      </c>
      <c r="H335" s="805" t="s">
        <v>563</v>
      </c>
      <c r="I335" s="797">
        <v>44805</v>
      </c>
      <c r="J335" s="798">
        <f t="shared" si="43"/>
        <v>45199</v>
      </c>
      <c r="K335" s="799">
        <f ca="1" t="shared" si="44"/>
        <v>45614.0500231481</v>
      </c>
      <c r="L335" s="800" t="str">
        <f ca="1" t="shared" si="45"/>
        <v>Not Valid</v>
      </c>
      <c r="M335" s="801">
        <f ca="1" t="shared" si="46"/>
        <v>415.050023148149</v>
      </c>
      <c r="N335" s="800" t="s">
        <v>127</v>
      </c>
      <c r="O335" s="800">
        <f t="shared" si="47"/>
        <v>436</v>
      </c>
      <c r="P335" s="802"/>
      <c r="Q335" s="804"/>
    </row>
    <row r="336" customFormat="1" ht="13.2" hidden="1" spans="1:17">
      <c r="A336" s="791">
        <v>437</v>
      </c>
      <c r="B336" s="791" t="str">
        <f t="shared" si="40"/>
        <v>A</v>
      </c>
      <c r="C336" s="791" t="str">
        <f t="shared" si="41"/>
        <v>L</v>
      </c>
      <c r="D336" s="791" t="str">
        <f t="shared" si="42"/>
        <v>1</v>
      </c>
      <c r="E336" s="816" t="s">
        <v>1046</v>
      </c>
      <c r="F336" s="791">
        <v>5372317</v>
      </c>
      <c r="G336" s="792" t="s">
        <v>1047</v>
      </c>
      <c r="H336" s="805"/>
      <c r="I336" s="797">
        <v>44805</v>
      </c>
      <c r="J336" s="798">
        <f t="shared" si="43"/>
        <v>45199</v>
      </c>
      <c r="K336" s="799">
        <f ca="1" t="shared" si="44"/>
        <v>45614.0500231481</v>
      </c>
      <c r="L336" s="800" t="str">
        <f ca="1" t="shared" si="45"/>
        <v>Not Valid</v>
      </c>
      <c r="M336" s="801">
        <f ca="1" t="shared" si="46"/>
        <v>415.050023148149</v>
      </c>
      <c r="N336" s="800" t="s">
        <v>127</v>
      </c>
      <c r="O336" s="800">
        <f t="shared" si="47"/>
        <v>437</v>
      </c>
      <c r="P336" s="802"/>
      <c r="Q336" s="804"/>
    </row>
    <row r="337" customFormat="1" ht="13.2" hidden="1" spans="1:17">
      <c r="A337" s="791">
        <v>438</v>
      </c>
      <c r="B337" s="791" t="str">
        <f t="shared" si="40"/>
        <v>S</v>
      </c>
      <c r="C337" s="791" t="str">
        <f t="shared" si="41"/>
        <v>Q</v>
      </c>
      <c r="D337" s="791" t="str">
        <f t="shared" si="42"/>
        <v>1</v>
      </c>
      <c r="E337" s="816" t="s">
        <v>1048</v>
      </c>
      <c r="F337" s="791">
        <v>5696280</v>
      </c>
      <c r="G337" s="792" t="s">
        <v>1049</v>
      </c>
      <c r="H337" s="805" t="s">
        <v>563</v>
      </c>
      <c r="I337" s="797">
        <v>44805</v>
      </c>
      <c r="J337" s="798">
        <f t="shared" si="43"/>
        <v>45199</v>
      </c>
      <c r="K337" s="799">
        <f ca="1" t="shared" si="44"/>
        <v>45614.0500231481</v>
      </c>
      <c r="L337" s="800" t="str">
        <f ca="1" t="shared" si="45"/>
        <v>Not Valid</v>
      </c>
      <c r="M337" s="801">
        <f ca="1" t="shared" si="46"/>
        <v>415.050023148149</v>
      </c>
      <c r="N337" s="800" t="s">
        <v>127</v>
      </c>
      <c r="O337" s="800">
        <f t="shared" si="47"/>
        <v>438</v>
      </c>
      <c r="P337" s="802"/>
      <c r="Q337" s="804"/>
    </row>
    <row r="338" customFormat="1" ht="13.2" hidden="1" spans="1:17">
      <c r="A338" s="791">
        <v>439</v>
      </c>
      <c r="B338" s="791" t="str">
        <f t="shared" si="40"/>
        <v>Y</v>
      </c>
      <c r="C338" s="791" t="str">
        <f t="shared" si="41"/>
        <v>M</v>
      </c>
      <c r="D338" s="791" t="str">
        <f t="shared" si="42"/>
        <v>3</v>
      </c>
      <c r="E338" s="816" t="s">
        <v>1050</v>
      </c>
      <c r="F338" s="791" t="s">
        <v>1051</v>
      </c>
      <c r="G338" s="792" t="s">
        <v>1052</v>
      </c>
      <c r="H338" s="805" t="s">
        <v>563</v>
      </c>
      <c r="I338" s="797">
        <v>44805</v>
      </c>
      <c r="J338" s="798">
        <f t="shared" si="43"/>
        <v>45199</v>
      </c>
      <c r="K338" s="799">
        <f ca="1" t="shared" si="44"/>
        <v>45614.0500231481</v>
      </c>
      <c r="L338" s="800" t="str">
        <f ca="1" t="shared" si="45"/>
        <v>Not Valid</v>
      </c>
      <c r="M338" s="801">
        <f ca="1" t="shared" si="46"/>
        <v>415.050023148149</v>
      </c>
      <c r="N338" s="800" t="s">
        <v>127</v>
      </c>
      <c r="O338" s="800">
        <f t="shared" si="47"/>
        <v>439</v>
      </c>
      <c r="P338" s="802"/>
      <c r="Q338" s="804"/>
    </row>
    <row r="339" customFormat="1" ht="13.2" hidden="1" spans="1:17">
      <c r="A339" s="791">
        <v>440</v>
      </c>
      <c r="B339" s="791" t="str">
        <f t="shared" si="40"/>
        <v>M</v>
      </c>
      <c r="C339" s="791" t="str">
        <f t="shared" si="41"/>
        <v>P</v>
      </c>
      <c r="D339" s="791" t="str">
        <f t="shared" si="42"/>
        <v>3</v>
      </c>
      <c r="E339" s="816" t="s">
        <v>1053</v>
      </c>
      <c r="F339" s="791">
        <v>5697764</v>
      </c>
      <c r="G339" s="792" t="s">
        <v>1054</v>
      </c>
      <c r="H339" s="805" t="s">
        <v>563</v>
      </c>
      <c r="I339" s="797">
        <v>44805</v>
      </c>
      <c r="J339" s="798">
        <f t="shared" si="43"/>
        <v>45199</v>
      </c>
      <c r="K339" s="799">
        <f ca="1" t="shared" si="44"/>
        <v>45614.0500231481</v>
      </c>
      <c r="L339" s="800" t="str">
        <f ca="1" t="shared" si="45"/>
        <v>Not Valid</v>
      </c>
      <c r="M339" s="801">
        <f ca="1" t="shared" si="46"/>
        <v>415.050023148149</v>
      </c>
      <c r="N339" s="800" t="s">
        <v>127</v>
      </c>
      <c r="O339" s="800">
        <f t="shared" si="47"/>
        <v>440</v>
      </c>
      <c r="P339" s="802"/>
      <c r="Q339" s="804"/>
    </row>
    <row r="340" customFormat="1" ht="13.2" hidden="1" spans="1:17">
      <c r="A340" s="791">
        <v>441</v>
      </c>
      <c r="B340" s="791" t="str">
        <f t="shared" si="40"/>
        <v>J</v>
      </c>
      <c r="C340" s="791" t="str">
        <f t="shared" si="41"/>
        <v>N</v>
      </c>
      <c r="D340" s="791" t="str">
        <f t="shared" si="42"/>
        <v>0</v>
      </c>
      <c r="E340" s="816" t="s">
        <v>1055</v>
      </c>
      <c r="F340" s="791">
        <v>5687052</v>
      </c>
      <c r="G340" s="792" t="s">
        <v>1056</v>
      </c>
      <c r="H340" s="805" t="s">
        <v>563</v>
      </c>
      <c r="I340" s="797">
        <v>44805</v>
      </c>
      <c r="J340" s="798">
        <f t="shared" si="43"/>
        <v>45199</v>
      </c>
      <c r="K340" s="799">
        <f ca="1" t="shared" si="44"/>
        <v>45614.0500231481</v>
      </c>
      <c r="L340" s="800" t="str">
        <f ca="1" t="shared" si="45"/>
        <v>Not Valid</v>
      </c>
      <c r="M340" s="801">
        <f ca="1" t="shared" si="46"/>
        <v>415.050023148149</v>
      </c>
      <c r="N340" s="800" t="s">
        <v>127</v>
      </c>
      <c r="O340" s="800">
        <f t="shared" si="47"/>
        <v>441</v>
      </c>
      <c r="P340" s="802"/>
      <c r="Q340" s="804"/>
    </row>
    <row r="341" customFormat="1" ht="13.2" hidden="1" spans="1:17">
      <c r="A341" s="791">
        <v>442</v>
      </c>
      <c r="B341" s="791" t="str">
        <f t="shared" si="40"/>
        <v>S</v>
      </c>
      <c r="C341" s="791" t="str">
        <f t="shared" si="41"/>
        <v>W</v>
      </c>
      <c r="D341" s="791" t="str">
        <f t="shared" si="42"/>
        <v>3</v>
      </c>
      <c r="E341" s="816" t="s">
        <v>1057</v>
      </c>
      <c r="F341" s="791">
        <v>5376742</v>
      </c>
      <c r="G341" s="792" t="s">
        <v>1058</v>
      </c>
      <c r="H341" s="805" t="s">
        <v>1059</v>
      </c>
      <c r="I341" s="797">
        <v>44805</v>
      </c>
      <c r="J341" s="798">
        <f t="shared" si="43"/>
        <v>45199</v>
      </c>
      <c r="K341" s="799">
        <f ca="1" t="shared" si="44"/>
        <v>45614.0500231481</v>
      </c>
      <c r="L341" s="800" t="str">
        <f ca="1" t="shared" si="45"/>
        <v>Not Valid</v>
      </c>
      <c r="M341" s="801">
        <f ca="1" t="shared" si="46"/>
        <v>415.050023148149</v>
      </c>
      <c r="N341" s="800" t="s">
        <v>127</v>
      </c>
      <c r="O341" s="800">
        <f t="shared" si="47"/>
        <v>442</v>
      </c>
      <c r="P341" s="802"/>
      <c r="Q341" s="804"/>
    </row>
    <row r="342" customFormat="1" ht="13.2" hidden="1" spans="1:17">
      <c r="A342" s="791">
        <v>443</v>
      </c>
      <c r="B342" s="791" t="str">
        <f t="shared" si="40"/>
        <v>M</v>
      </c>
      <c r="C342" s="791" t="str">
        <f t="shared" si="41"/>
        <v>W</v>
      </c>
      <c r="D342" s="791" t="str">
        <f t="shared" si="42"/>
        <v>3</v>
      </c>
      <c r="E342" s="816" t="s">
        <v>1060</v>
      </c>
      <c r="F342" s="791">
        <v>5375458</v>
      </c>
      <c r="G342" s="792" t="s">
        <v>1061</v>
      </c>
      <c r="H342" s="805"/>
      <c r="I342" s="797">
        <v>44805</v>
      </c>
      <c r="J342" s="798">
        <f t="shared" si="43"/>
        <v>45199</v>
      </c>
      <c r="K342" s="799">
        <f ca="1" t="shared" si="44"/>
        <v>45614.0500231481</v>
      </c>
      <c r="L342" s="800" t="str">
        <f ca="1" t="shared" si="45"/>
        <v>Not Valid</v>
      </c>
      <c r="M342" s="801">
        <f ca="1" t="shared" si="46"/>
        <v>415.050023148149</v>
      </c>
      <c r="N342" s="800" t="s">
        <v>127</v>
      </c>
      <c r="O342" s="800">
        <f t="shared" si="47"/>
        <v>443</v>
      </c>
      <c r="P342" s="802"/>
      <c r="Q342" s="804"/>
    </row>
    <row r="343" customFormat="1" ht="13.2" hidden="1" spans="1:17">
      <c r="A343" s="791">
        <v>444</v>
      </c>
      <c r="B343" s="791" t="str">
        <f t="shared" si="40"/>
        <v>S</v>
      </c>
      <c r="C343" s="791" t="str">
        <f t="shared" si="41"/>
        <v>W</v>
      </c>
      <c r="D343" s="791" t="str">
        <f t="shared" si="42"/>
        <v>3</v>
      </c>
      <c r="E343" s="816" t="s">
        <v>1062</v>
      </c>
      <c r="F343" s="791">
        <v>5376737</v>
      </c>
      <c r="G343" s="792" t="s">
        <v>1063</v>
      </c>
      <c r="H343" s="805" t="s">
        <v>1064</v>
      </c>
      <c r="I343" s="797">
        <v>44805</v>
      </c>
      <c r="J343" s="798">
        <f t="shared" si="43"/>
        <v>45199</v>
      </c>
      <c r="K343" s="799">
        <f ca="1" t="shared" si="44"/>
        <v>45614.0500231481</v>
      </c>
      <c r="L343" s="800" t="str">
        <f ca="1" t="shared" si="45"/>
        <v>Not Valid</v>
      </c>
      <c r="M343" s="801">
        <f ca="1" t="shared" si="46"/>
        <v>415.050023148149</v>
      </c>
      <c r="N343" s="800" t="s">
        <v>127</v>
      </c>
      <c r="O343" s="800">
        <f t="shared" si="47"/>
        <v>444</v>
      </c>
      <c r="P343" s="802"/>
      <c r="Q343" s="804"/>
    </row>
    <row r="344" customFormat="1" ht="13.2" hidden="1" spans="1:17">
      <c r="A344" s="791">
        <v>445</v>
      </c>
      <c r="B344" s="791" t="str">
        <f t="shared" si="40"/>
        <v>S</v>
      </c>
      <c r="C344" s="791" t="str">
        <f t="shared" si="41"/>
        <v>W</v>
      </c>
      <c r="D344" s="791" t="str">
        <f t="shared" si="42"/>
        <v>3</v>
      </c>
      <c r="E344" s="816" t="s">
        <v>1065</v>
      </c>
      <c r="F344" s="791">
        <v>5376735</v>
      </c>
      <c r="G344" s="792" t="s">
        <v>1066</v>
      </c>
      <c r="H344" s="805" t="s">
        <v>1067</v>
      </c>
      <c r="I344" s="797">
        <v>44805</v>
      </c>
      <c r="J344" s="798">
        <f t="shared" si="43"/>
        <v>45199</v>
      </c>
      <c r="K344" s="799">
        <f ca="1" t="shared" si="44"/>
        <v>45614.0500231481</v>
      </c>
      <c r="L344" s="800" t="str">
        <f ca="1" t="shared" si="45"/>
        <v>Not Valid</v>
      </c>
      <c r="M344" s="801">
        <f ca="1" t="shared" si="46"/>
        <v>415.050023148149</v>
      </c>
      <c r="N344" s="800" t="s">
        <v>127</v>
      </c>
      <c r="O344" s="800">
        <f t="shared" si="47"/>
        <v>445</v>
      </c>
      <c r="P344" s="802"/>
      <c r="Q344" s="804"/>
    </row>
    <row r="345" customFormat="1" ht="13.2" hidden="1" spans="1:17">
      <c r="A345" s="791">
        <v>446</v>
      </c>
      <c r="B345" s="791" t="str">
        <f t="shared" si="40"/>
        <v>J</v>
      </c>
      <c r="C345" s="791" t="str">
        <f t="shared" si="41"/>
        <v>C</v>
      </c>
      <c r="D345" s="791" t="str">
        <f t="shared" si="42"/>
        <v>4</v>
      </c>
      <c r="E345" s="816" t="s">
        <v>1068</v>
      </c>
      <c r="F345" s="791" t="s">
        <v>1069</v>
      </c>
      <c r="G345" s="792" t="s">
        <v>1070</v>
      </c>
      <c r="H345" s="805" t="s">
        <v>1071</v>
      </c>
      <c r="I345" s="797">
        <v>44805</v>
      </c>
      <c r="J345" s="798">
        <f t="shared" si="43"/>
        <v>45199</v>
      </c>
      <c r="K345" s="799">
        <f ca="1" t="shared" si="44"/>
        <v>45614.0500231481</v>
      </c>
      <c r="L345" s="800" t="str">
        <f ca="1" t="shared" si="45"/>
        <v>Not Valid</v>
      </c>
      <c r="M345" s="801">
        <f ca="1" t="shared" si="46"/>
        <v>415.050023148149</v>
      </c>
      <c r="N345" s="800" t="s">
        <v>127</v>
      </c>
      <c r="O345" s="800">
        <f t="shared" si="47"/>
        <v>446</v>
      </c>
      <c r="P345" s="802"/>
      <c r="Q345" s="804"/>
    </row>
    <row r="346" customFormat="1" ht="13.2" hidden="1" spans="1:17">
      <c r="A346" s="791">
        <v>447</v>
      </c>
      <c r="B346" s="791" t="str">
        <f t="shared" si="40"/>
        <v>E</v>
      </c>
      <c r="C346" s="791" t="str">
        <f t="shared" si="41"/>
        <v>C</v>
      </c>
      <c r="D346" s="791" t="str">
        <f t="shared" si="42"/>
        <v>3</v>
      </c>
      <c r="E346" s="816" t="s">
        <v>1072</v>
      </c>
      <c r="F346" s="791" t="s">
        <v>1073</v>
      </c>
      <c r="G346" s="792" t="s">
        <v>1074</v>
      </c>
      <c r="H346" s="805" t="s">
        <v>1075</v>
      </c>
      <c r="I346" s="797">
        <v>44805</v>
      </c>
      <c r="J346" s="798">
        <f t="shared" si="43"/>
        <v>45199</v>
      </c>
      <c r="K346" s="799">
        <f ca="1" t="shared" si="44"/>
        <v>45614.0500231481</v>
      </c>
      <c r="L346" s="800" t="str">
        <f ca="1" t="shared" si="45"/>
        <v>Not Valid</v>
      </c>
      <c r="M346" s="801">
        <f ca="1" t="shared" si="46"/>
        <v>415.050023148149</v>
      </c>
      <c r="N346" s="800" t="s">
        <v>127</v>
      </c>
      <c r="O346" s="800">
        <f t="shared" si="47"/>
        <v>447</v>
      </c>
      <c r="P346" s="802"/>
      <c r="Q346" s="804"/>
    </row>
    <row r="347" customFormat="1" ht="13.2" hidden="1" spans="1:17">
      <c r="A347" s="791">
        <v>448</v>
      </c>
      <c r="B347" s="791" t="str">
        <f t="shared" si="40"/>
        <v>S</v>
      </c>
      <c r="C347" s="791" t="str">
        <f t="shared" si="41"/>
        <v>P</v>
      </c>
      <c r="D347" s="791" t="str">
        <f t="shared" si="42"/>
        <v>1</v>
      </c>
      <c r="E347" s="816" t="s">
        <v>1076</v>
      </c>
      <c r="F347" s="791">
        <v>5376584</v>
      </c>
      <c r="G347" s="792" t="s">
        <v>1077</v>
      </c>
      <c r="H347" s="805" t="s">
        <v>1078</v>
      </c>
      <c r="I347" s="797">
        <v>44805</v>
      </c>
      <c r="J347" s="798">
        <f t="shared" si="43"/>
        <v>45199</v>
      </c>
      <c r="K347" s="799">
        <f ca="1" t="shared" si="44"/>
        <v>45614.0500231481</v>
      </c>
      <c r="L347" s="800" t="str">
        <f ca="1" t="shared" si="45"/>
        <v>Not Valid</v>
      </c>
      <c r="M347" s="801">
        <f ca="1" t="shared" si="46"/>
        <v>415.050023148149</v>
      </c>
      <c r="N347" s="800" t="s">
        <v>127</v>
      </c>
      <c r="O347" s="800">
        <f t="shared" si="47"/>
        <v>448</v>
      </c>
      <c r="P347" s="802"/>
      <c r="Q347" s="804"/>
    </row>
    <row r="348" customFormat="1" ht="13.2" hidden="1" spans="1:17">
      <c r="A348" s="791">
        <v>449</v>
      </c>
      <c r="B348" s="791" t="str">
        <f t="shared" si="40"/>
        <v>J</v>
      </c>
      <c r="C348" s="791" t="str">
        <f t="shared" si="41"/>
        <v>N</v>
      </c>
      <c r="D348" s="791" t="str">
        <f t="shared" si="42"/>
        <v>3</v>
      </c>
      <c r="E348" s="816" t="s">
        <v>1079</v>
      </c>
      <c r="F348" s="791">
        <v>5374698</v>
      </c>
      <c r="G348" s="792" t="s">
        <v>1080</v>
      </c>
      <c r="H348" s="805"/>
      <c r="I348" s="797">
        <v>44805</v>
      </c>
      <c r="J348" s="798">
        <f t="shared" si="43"/>
        <v>45199</v>
      </c>
      <c r="K348" s="799">
        <f ca="1" t="shared" si="44"/>
        <v>45614.0500231481</v>
      </c>
      <c r="L348" s="800" t="str">
        <f ca="1" t="shared" si="45"/>
        <v>Not Valid</v>
      </c>
      <c r="M348" s="801">
        <f ca="1" t="shared" si="46"/>
        <v>415.050023148149</v>
      </c>
      <c r="N348" s="800" t="s">
        <v>127</v>
      </c>
      <c r="O348" s="800">
        <f t="shared" si="47"/>
        <v>449</v>
      </c>
      <c r="P348" s="802"/>
      <c r="Q348" s="804"/>
    </row>
    <row r="349" customFormat="1" ht="13.2" hidden="1" spans="1:17">
      <c r="A349" s="791">
        <v>450</v>
      </c>
      <c r="B349" s="791" t="str">
        <f t="shared" si="40"/>
        <v>E</v>
      </c>
      <c r="C349" s="791" t="str">
        <f t="shared" si="41"/>
        <v>N</v>
      </c>
      <c r="D349" s="791" t="str">
        <f t="shared" si="42"/>
        <v>3</v>
      </c>
      <c r="E349" s="816" t="s">
        <v>1081</v>
      </c>
      <c r="F349" s="791" t="s">
        <v>1082</v>
      </c>
      <c r="G349" s="792" t="s">
        <v>1083</v>
      </c>
      <c r="H349" s="805" t="s">
        <v>1084</v>
      </c>
      <c r="I349" s="797">
        <v>44805</v>
      </c>
      <c r="J349" s="798">
        <f t="shared" si="43"/>
        <v>45199</v>
      </c>
      <c r="K349" s="799">
        <f ca="1" t="shared" si="44"/>
        <v>45614.0500231481</v>
      </c>
      <c r="L349" s="800" t="str">
        <f ca="1" t="shared" si="45"/>
        <v>Not Valid</v>
      </c>
      <c r="M349" s="801">
        <f ca="1" t="shared" si="46"/>
        <v>415.050023148149</v>
      </c>
      <c r="N349" s="800" t="s">
        <v>127</v>
      </c>
      <c r="O349" s="800">
        <f t="shared" si="47"/>
        <v>450</v>
      </c>
      <c r="P349" s="802"/>
      <c r="Q349" s="804"/>
    </row>
    <row r="350" customFormat="1" ht="13.2" hidden="1" spans="1:17">
      <c r="A350" s="791">
        <v>451</v>
      </c>
      <c r="B350" s="791" t="str">
        <f t="shared" si="40"/>
        <v>S</v>
      </c>
      <c r="C350" s="791" t="str">
        <f t="shared" si="41"/>
        <v>W</v>
      </c>
      <c r="D350" s="791" t="str">
        <f t="shared" si="42"/>
        <v>3</v>
      </c>
      <c r="E350" s="816" t="s">
        <v>1085</v>
      </c>
      <c r="F350" s="791" t="s">
        <v>1086</v>
      </c>
      <c r="G350" s="792" t="s">
        <v>1087</v>
      </c>
      <c r="H350" s="805" t="s">
        <v>1088</v>
      </c>
      <c r="I350" s="797">
        <v>44805</v>
      </c>
      <c r="J350" s="798">
        <f t="shared" si="43"/>
        <v>45199</v>
      </c>
      <c r="K350" s="799">
        <f ca="1" t="shared" si="44"/>
        <v>45614.0500231481</v>
      </c>
      <c r="L350" s="800" t="str">
        <f ca="1" t="shared" si="45"/>
        <v>Not Valid</v>
      </c>
      <c r="M350" s="801">
        <f ca="1" t="shared" si="46"/>
        <v>415.050023148149</v>
      </c>
      <c r="N350" s="800" t="s">
        <v>127</v>
      </c>
      <c r="O350" s="800">
        <f t="shared" si="47"/>
        <v>451</v>
      </c>
      <c r="P350" s="802"/>
      <c r="Q350" s="804"/>
    </row>
    <row r="351" customFormat="1" ht="13.2" hidden="1" spans="1:17">
      <c r="A351" s="791">
        <v>452</v>
      </c>
      <c r="B351" s="791" t="str">
        <f t="shared" si="40"/>
        <v>S</v>
      </c>
      <c r="C351" s="791" t="str">
        <f t="shared" si="41"/>
        <v>W</v>
      </c>
      <c r="D351" s="791" t="str">
        <f t="shared" si="42"/>
        <v>2</v>
      </c>
      <c r="E351" s="816" t="s">
        <v>1089</v>
      </c>
      <c r="F351" s="791">
        <v>5376728</v>
      </c>
      <c r="G351" s="792" t="s">
        <v>1090</v>
      </c>
      <c r="H351" s="805"/>
      <c r="I351" s="797">
        <v>44805</v>
      </c>
      <c r="J351" s="798">
        <f t="shared" si="43"/>
        <v>45199</v>
      </c>
      <c r="K351" s="799">
        <f ca="1" t="shared" si="44"/>
        <v>45614.0500231481</v>
      </c>
      <c r="L351" s="800" t="str">
        <f ca="1" t="shared" si="45"/>
        <v>Not Valid</v>
      </c>
      <c r="M351" s="801">
        <f ca="1" t="shared" si="46"/>
        <v>415.050023148149</v>
      </c>
      <c r="N351" s="800" t="s">
        <v>127</v>
      </c>
      <c r="O351" s="800">
        <f t="shared" si="47"/>
        <v>452</v>
      </c>
      <c r="P351" s="802"/>
      <c r="Q351" s="804"/>
    </row>
    <row r="352" customFormat="1" ht="13.2" hidden="1" spans="1:17">
      <c r="A352" s="791">
        <v>453</v>
      </c>
      <c r="B352" s="791" t="str">
        <f t="shared" si="40"/>
        <v>J</v>
      </c>
      <c r="C352" s="791" t="str">
        <f t="shared" si="41"/>
        <v>C</v>
      </c>
      <c r="D352" s="791" t="str">
        <f t="shared" si="42"/>
        <v>4</v>
      </c>
      <c r="E352" s="816" t="s">
        <v>1091</v>
      </c>
      <c r="F352" s="791" t="s">
        <v>1092</v>
      </c>
      <c r="G352" s="792" t="s">
        <v>1093</v>
      </c>
      <c r="H352" s="805" t="s">
        <v>1094</v>
      </c>
      <c r="I352" s="797">
        <v>44805</v>
      </c>
      <c r="J352" s="798">
        <f t="shared" si="43"/>
        <v>45199</v>
      </c>
      <c r="K352" s="799">
        <f ca="1" t="shared" si="44"/>
        <v>45614.0500231481</v>
      </c>
      <c r="L352" s="800" t="str">
        <f ca="1" t="shared" si="45"/>
        <v>Not Valid</v>
      </c>
      <c r="M352" s="801">
        <f ca="1" t="shared" si="46"/>
        <v>415.050023148149</v>
      </c>
      <c r="N352" s="800" t="s">
        <v>127</v>
      </c>
      <c r="O352" s="800">
        <f t="shared" si="47"/>
        <v>453</v>
      </c>
      <c r="P352" s="802"/>
      <c r="Q352" s="804"/>
    </row>
    <row r="353" customFormat="1" ht="13.2" hidden="1" spans="1:17">
      <c r="A353" s="791">
        <v>454</v>
      </c>
      <c r="B353" s="791" t="str">
        <f t="shared" si="40"/>
        <v>J</v>
      </c>
      <c r="C353" s="791" t="str">
        <f t="shared" si="41"/>
        <v>P</v>
      </c>
      <c r="D353" s="791" t="str">
        <f t="shared" si="42"/>
        <v>0</v>
      </c>
      <c r="E353" s="816" t="s">
        <v>1095</v>
      </c>
      <c r="F353" s="791">
        <v>5578017</v>
      </c>
      <c r="G353" s="792" t="s">
        <v>1096</v>
      </c>
      <c r="H353" s="805" t="s">
        <v>1097</v>
      </c>
      <c r="I353" s="797">
        <v>44805</v>
      </c>
      <c r="J353" s="798">
        <f t="shared" si="43"/>
        <v>45199</v>
      </c>
      <c r="K353" s="799">
        <f ca="1" t="shared" si="44"/>
        <v>45614.0500231481</v>
      </c>
      <c r="L353" s="800" t="str">
        <f ca="1" t="shared" si="45"/>
        <v>Not Valid</v>
      </c>
      <c r="M353" s="801">
        <f ca="1" t="shared" si="46"/>
        <v>415.050023148149</v>
      </c>
      <c r="N353" s="800" t="s">
        <v>127</v>
      </c>
      <c r="O353" s="800">
        <f t="shared" si="47"/>
        <v>454</v>
      </c>
      <c r="P353" s="802"/>
      <c r="Q353" s="804"/>
    </row>
    <row r="354" customFormat="1" ht="13.2" hidden="1" spans="1:17">
      <c r="A354" s="791">
        <v>455</v>
      </c>
      <c r="B354" s="791" t="str">
        <f t="shared" si="40"/>
        <v>A</v>
      </c>
      <c r="C354" s="791" t="str">
        <f t="shared" si="41"/>
        <v>L</v>
      </c>
      <c r="D354" s="791" t="str">
        <f t="shared" si="42"/>
        <v>Z</v>
      </c>
      <c r="E354" s="816" t="s">
        <v>1098</v>
      </c>
      <c r="F354" s="791">
        <v>5372319</v>
      </c>
      <c r="G354" s="792" t="s">
        <v>1099</v>
      </c>
      <c r="H354" s="805"/>
      <c r="I354" s="797">
        <v>44805</v>
      </c>
      <c r="J354" s="798">
        <f t="shared" si="43"/>
        <v>45199</v>
      </c>
      <c r="K354" s="799">
        <f ca="1" t="shared" si="44"/>
        <v>45614.0500231481</v>
      </c>
      <c r="L354" s="800" t="str">
        <f ca="1" t="shared" si="45"/>
        <v>Not Valid</v>
      </c>
      <c r="M354" s="801">
        <f ca="1" t="shared" si="46"/>
        <v>415.050023148149</v>
      </c>
      <c r="N354" s="800" t="s">
        <v>127</v>
      </c>
      <c r="O354" s="800">
        <f t="shared" si="47"/>
        <v>455</v>
      </c>
      <c r="P354" s="802"/>
      <c r="Q354" s="804"/>
    </row>
    <row r="355" customFormat="1" ht="13.2" hidden="1" spans="1:17">
      <c r="A355" s="791">
        <v>456</v>
      </c>
      <c r="B355" s="791" t="str">
        <f t="shared" si="40"/>
        <v>H</v>
      </c>
      <c r="C355" s="791" t="str">
        <f t="shared" si="41"/>
        <v>J</v>
      </c>
      <c r="D355" s="791" t="str">
        <f t="shared" si="42"/>
        <v>F</v>
      </c>
      <c r="E355" s="816" t="s">
        <v>1100</v>
      </c>
      <c r="F355" s="791">
        <v>5722450</v>
      </c>
      <c r="G355" s="792" t="s">
        <v>1101</v>
      </c>
      <c r="H355" s="805"/>
      <c r="I355" s="797">
        <v>44805</v>
      </c>
      <c r="J355" s="798">
        <f t="shared" si="43"/>
        <v>45199</v>
      </c>
      <c r="K355" s="799">
        <f ca="1" t="shared" si="44"/>
        <v>45614.0500231481</v>
      </c>
      <c r="L355" s="800" t="str">
        <f ca="1" t="shared" si="45"/>
        <v>Not Valid</v>
      </c>
      <c r="M355" s="801">
        <f ca="1" t="shared" si="46"/>
        <v>415.050023148149</v>
      </c>
      <c r="N355" s="800" t="s">
        <v>127</v>
      </c>
      <c r="O355" s="800">
        <f t="shared" si="47"/>
        <v>456</v>
      </c>
      <c r="P355" s="802"/>
      <c r="Q355" s="804"/>
    </row>
    <row r="356" customFormat="1" ht="13.2" hidden="1" spans="1:17">
      <c r="A356" s="791">
        <v>457</v>
      </c>
      <c r="B356" s="791" t="str">
        <f t="shared" si="40"/>
        <v>H</v>
      </c>
      <c r="C356" s="791" t="str">
        <f t="shared" si="41"/>
        <v>J</v>
      </c>
      <c r="D356" s="791" t="str">
        <f t="shared" si="42"/>
        <v>F</v>
      </c>
      <c r="E356" s="816" t="s">
        <v>1102</v>
      </c>
      <c r="F356" s="791">
        <v>5722451</v>
      </c>
      <c r="G356" s="792" t="s">
        <v>1103</v>
      </c>
      <c r="H356" s="805"/>
      <c r="I356" s="797">
        <v>44805</v>
      </c>
      <c r="J356" s="798">
        <f t="shared" si="43"/>
        <v>45199</v>
      </c>
      <c r="K356" s="799">
        <f ca="1" t="shared" si="44"/>
        <v>45614.0500231481</v>
      </c>
      <c r="L356" s="800" t="str">
        <f ca="1" t="shared" si="45"/>
        <v>Not Valid</v>
      </c>
      <c r="M356" s="801">
        <f ca="1" t="shared" si="46"/>
        <v>415.050023148149</v>
      </c>
      <c r="N356" s="800" t="s">
        <v>127</v>
      </c>
      <c r="O356" s="800">
        <f t="shared" si="47"/>
        <v>457</v>
      </c>
      <c r="P356" s="802"/>
      <c r="Q356" s="804"/>
    </row>
    <row r="357" customFormat="1" ht="13.2" hidden="1" spans="1:17">
      <c r="A357" s="791">
        <v>458</v>
      </c>
      <c r="B357" s="791" t="str">
        <f t="shared" si="40"/>
        <v>H</v>
      </c>
      <c r="C357" s="791" t="str">
        <f t="shared" si="41"/>
        <v>G</v>
      </c>
      <c r="D357" s="791" t="str">
        <f t="shared" si="42"/>
        <v>F</v>
      </c>
      <c r="E357" s="816" t="s">
        <v>1104</v>
      </c>
      <c r="F357" s="791">
        <v>5722448</v>
      </c>
      <c r="G357" s="792" t="s">
        <v>1105</v>
      </c>
      <c r="H357" s="805"/>
      <c r="I357" s="797">
        <v>44805</v>
      </c>
      <c r="J357" s="798">
        <f t="shared" si="43"/>
        <v>45199</v>
      </c>
      <c r="K357" s="799">
        <f ca="1" t="shared" si="44"/>
        <v>45614.0500231481</v>
      </c>
      <c r="L357" s="800" t="str">
        <f ca="1" t="shared" si="45"/>
        <v>Not Valid</v>
      </c>
      <c r="M357" s="801">
        <f ca="1" t="shared" si="46"/>
        <v>415.050023148149</v>
      </c>
      <c r="N357" s="800" t="s">
        <v>127</v>
      </c>
      <c r="O357" s="800">
        <f t="shared" si="47"/>
        <v>458</v>
      </c>
      <c r="P357" s="802"/>
      <c r="Q357" s="804"/>
    </row>
    <row r="358" customFormat="1" ht="13.2" hidden="1" spans="1:17">
      <c r="A358" s="791">
        <v>459</v>
      </c>
      <c r="B358" s="791" t="str">
        <f t="shared" si="40"/>
        <v>L</v>
      </c>
      <c r="C358" s="791" t="str">
        <f t="shared" si="41"/>
        <v>N</v>
      </c>
      <c r="D358" s="791" t="str">
        <f t="shared" si="42"/>
        <v>1</v>
      </c>
      <c r="E358" s="816" t="s">
        <v>1106</v>
      </c>
      <c r="F358" s="791">
        <v>5380637</v>
      </c>
      <c r="G358" s="792" t="s">
        <v>1107</v>
      </c>
      <c r="H358" s="805"/>
      <c r="I358" s="797">
        <v>44805</v>
      </c>
      <c r="J358" s="798">
        <f t="shared" si="43"/>
        <v>45199</v>
      </c>
      <c r="K358" s="799">
        <f ca="1" t="shared" si="44"/>
        <v>45614.0500231481</v>
      </c>
      <c r="L358" s="800" t="str">
        <f ca="1" t="shared" si="45"/>
        <v>Not Valid</v>
      </c>
      <c r="M358" s="801">
        <f ca="1" t="shared" si="46"/>
        <v>415.050023148149</v>
      </c>
      <c r="N358" s="800" t="s">
        <v>127</v>
      </c>
      <c r="O358" s="800">
        <f t="shared" si="47"/>
        <v>459</v>
      </c>
      <c r="P358" s="802"/>
      <c r="Q358" s="804"/>
    </row>
    <row r="359" customFormat="1" ht="13.2" hidden="1" spans="1:17">
      <c r="A359" s="791">
        <v>460</v>
      </c>
      <c r="B359" s="791" t="str">
        <f t="shared" si="40"/>
        <v>L</v>
      </c>
      <c r="C359" s="791" t="str">
        <f t="shared" si="41"/>
        <v>N</v>
      </c>
      <c r="D359" s="791" t="str">
        <f t="shared" si="42"/>
        <v>0</v>
      </c>
      <c r="E359" s="816" t="s">
        <v>1108</v>
      </c>
      <c r="F359" s="791">
        <v>5716338</v>
      </c>
      <c r="G359" s="792" t="s">
        <v>1109</v>
      </c>
      <c r="H359" s="805"/>
      <c r="I359" s="797">
        <v>44805</v>
      </c>
      <c r="J359" s="798">
        <f t="shared" si="43"/>
        <v>45199</v>
      </c>
      <c r="K359" s="799">
        <f ca="1" t="shared" si="44"/>
        <v>45614.0500231481</v>
      </c>
      <c r="L359" s="800" t="str">
        <f ca="1" t="shared" si="45"/>
        <v>Not Valid</v>
      </c>
      <c r="M359" s="801">
        <f ca="1" t="shared" si="46"/>
        <v>415.050023148149</v>
      </c>
      <c r="N359" s="800" t="s">
        <v>127</v>
      </c>
      <c r="O359" s="800">
        <f t="shared" si="47"/>
        <v>460</v>
      </c>
      <c r="P359" s="802"/>
      <c r="Q359" s="804"/>
    </row>
    <row r="360" customFormat="1" ht="13.2" hidden="1" spans="1:17">
      <c r="A360" s="791">
        <v>461</v>
      </c>
      <c r="B360" s="791" t="str">
        <f t="shared" si="40"/>
        <v>M</v>
      </c>
      <c r="C360" s="791" t="str">
        <f t="shared" si="41"/>
        <v>C</v>
      </c>
      <c r="D360" s="791" t="str">
        <f t="shared" si="42"/>
        <v>2</v>
      </c>
      <c r="E360" s="816" t="s">
        <v>1110</v>
      </c>
      <c r="F360" s="791">
        <v>5677515</v>
      </c>
      <c r="G360" s="792" t="s">
        <v>1111</v>
      </c>
      <c r="H360" s="805"/>
      <c r="I360" s="797">
        <v>44805</v>
      </c>
      <c r="J360" s="798">
        <f t="shared" si="43"/>
        <v>45199</v>
      </c>
      <c r="K360" s="799">
        <f ca="1" t="shared" si="44"/>
        <v>45614.0500231481</v>
      </c>
      <c r="L360" s="800" t="str">
        <f ca="1" t="shared" si="45"/>
        <v>Not Valid</v>
      </c>
      <c r="M360" s="801">
        <f ca="1" t="shared" si="46"/>
        <v>415.050023148149</v>
      </c>
      <c r="N360" s="800" t="s">
        <v>127</v>
      </c>
      <c r="O360" s="800">
        <f t="shared" si="47"/>
        <v>461</v>
      </c>
      <c r="P360" s="802"/>
      <c r="Q360" s="804"/>
    </row>
    <row r="361" customFormat="1" ht="13.2" hidden="1" spans="1:17">
      <c r="A361" s="791">
        <v>462</v>
      </c>
      <c r="B361" s="791" t="str">
        <f t="shared" si="40"/>
        <v>S</v>
      </c>
      <c r="C361" s="791" t="str">
        <f t="shared" si="41"/>
        <v>W</v>
      </c>
      <c r="D361" s="791" t="str">
        <f t="shared" si="42"/>
        <v>1</v>
      </c>
      <c r="E361" s="816" t="s">
        <v>1112</v>
      </c>
      <c r="F361" s="791">
        <v>5376694</v>
      </c>
      <c r="G361" s="792" t="s">
        <v>1113</v>
      </c>
      <c r="H361" s="805"/>
      <c r="I361" s="797">
        <v>44805</v>
      </c>
      <c r="J361" s="798">
        <f t="shared" si="43"/>
        <v>45199</v>
      </c>
      <c r="K361" s="799">
        <f ca="1" t="shared" si="44"/>
        <v>45614.0500231481</v>
      </c>
      <c r="L361" s="800" t="str">
        <f ca="1" t="shared" si="45"/>
        <v>Not Valid</v>
      </c>
      <c r="M361" s="801">
        <f ca="1" t="shared" si="46"/>
        <v>415.050023148149</v>
      </c>
      <c r="N361" s="800" t="s">
        <v>127</v>
      </c>
      <c r="O361" s="800">
        <f t="shared" si="47"/>
        <v>462</v>
      </c>
      <c r="P361" s="802"/>
      <c r="Q361" s="804"/>
    </row>
    <row r="362" customFormat="1" ht="13.2" hidden="1" spans="1:17">
      <c r="A362" s="791">
        <v>463</v>
      </c>
      <c r="B362" s="791" t="str">
        <f t="shared" si="40"/>
        <v>M</v>
      </c>
      <c r="C362" s="791" t="str">
        <f t="shared" si="41"/>
        <v>M</v>
      </c>
      <c r="D362" s="791" t="str">
        <f t="shared" si="42"/>
        <v>3</v>
      </c>
      <c r="E362" s="816" t="s">
        <v>1114</v>
      </c>
      <c r="F362" s="791">
        <v>5718729</v>
      </c>
      <c r="G362" s="792" t="s">
        <v>1115</v>
      </c>
      <c r="H362" s="805"/>
      <c r="I362" s="797">
        <v>44805</v>
      </c>
      <c r="J362" s="798">
        <f t="shared" si="43"/>
        <v>45199</v>
      </c>
      <c r="K362" s="799">
        <f ca="1" t="shared" si="44"/>
        <v>45614.0500231481</v>
      </c>
      <c r="L362" s="800" t="str">
        <f ca="1" t="shared" si="45"/>
        <v>Not Valid</v>
      </c>
      <c r="M362" s="801">
        <f ca="1" t="shared" si="46"/>
        <v>415.050023148149</v>
      </c>
      <c r="N362" s="800" t="s">
        <v>127</v>
      </c>
      <c r="O362" s="800">
        <f t="shared" si="47"/>
        <v>463</v>
      </c>
      <c r="P362" s="802"/>
      <c r="Q362" s="804"/>
    </row>
    <row r="363" customFormat="1" ht="13.2" hidden="1" spans="1:17">
      <c r="A363" s="791">
        <v>464</v>
      </c>
      <c r="B363" s="791" t="str">
        <f t="shared" si="40"/>
        <v>Y</v>
      </c>
      <c r="C363" s="791" t="str">
        <f t="shared" si="41"/>
        <v>C</v>
      </c>
      <c r="D363" s="791" t="str">
        <f t="shared" si="42"/>
        <v>0</v>
      </c>
      <c r="E363" s="816" t="s">
        <v>1116</v>
      </c>
      <c r="F363" s="791">
        <v>5377162</v>
      </c>
      <c r="G363" s="792" t="s">
        <v>1117</v>
      </c>
      <c r="H363" s="805"/>
      <c r="I363" s="797">
        <v>44805</v>
      </c>
      <c r="J363" s="798">
        <f t="shared" si="43"/>
        <v>45199</v>
      </c>
      <c r="K363" s="799">
        <f ca="1" t="shared" si="44"/>
        <v>45614.0500231481</v>
      </c>
      <c r="L363" s="800" t="str">
        <f ca="1" t="shared" si="45"/>
        <v>Not Valid</v>
      </c>
      <c r="M363" s="801">
        <f ca="1" t="shared" si="46"/>
        <v>415.050023148149</v>
      </c>
      <c r="N363" s="800" t="s">
        <v>127</v>
      </c>
      <c r="O363" s="800">
        <f t="shared" si="47"/>
        <v>464</v>
      </c>
      <c r="P363" s="802"/>
      <c r="Q363" s="804"/>
    </row>
    <row r="364" customFormat="1" ht="13.2" hidden="1" spans="1:17">
      <c r="A364" s="791">
        <v>465</v>
      </c>
      <c r="B364" s="791" t="str">
        <f t="shared" si="40"/>
        <v>J</v>
      </c>
      <c r="C364" s="791" t="str">
        <f t="shared" si="41"/>
        <v>Q</v>
      </c>
      <c r="D364" s="791" t="str">
        <f t="shared" si="42"/>
        <v>0</v>
      </c>
      <c r="E364" s="816" t="s">
        <v>1118</v>
      </c>
      <c r="F364" s="791">
        <v>5723458</v>
      </c>
      <c r="G364" s="792" t="s">
        <v>1119</v>
      </c>
      <c r="H364" s="805"/>
      <c r="I364" s="797">
        <v>44805</v>
      </c>
      <c r="J364" s="798">
        <f t="shared" si="43"/>
        <v>45199</v>
      </c>
      <c r="K364" s="799">
        <f ca="1" t="shared" si="44"/>
        <v>45614.0500231481</v>
      </c>
      <c r="L364" s="800" t="str">
        <f ca="1" t="shared" si="45"/>
        <v>Not Valid</v>
      </c>
      <c r="M364" s="801">
        <f ca="1" t="shared" si="46"/>
        <v>415.050023148149</v>
      </c>
      <c r="N364" s="800" t="s">
        <v>127</v>
      </c>
      <c r="O364" s="800">
        <f t="shared" si="47"/>
        <v>465</v>
      </c>
      <c r="P364" s="802"/>
      <c r="Q364" s="804"/>
    </row>
    <row r="365" customFormat="1" ht="13.2" hidden="1" spans="1:17">
      <c r="A365" s="791">
        <v>466</v>
      </c>
      <c r="B365" s="791" t="str">
        <f t="shared" si="40"/>
        <v>S</v>
      </c>
      <c r="C365" s="791" t="str">
        <f t="shared" si="41"/>
        <v>W</v>
      </c>
      <c r="D365" s="791" t="str">
        <f t="shared" si="42"/>
        <v>1</v>
      </c>
      <c r="E365" s="816" t="s">
        <v>1120</v>
      </c>
      <c r="F365" s="791">
        <v>5376688</v>
      </c>
      <c r="G365" s="792" t="s">
        <v>1121</v>
      </c>
      <c r="H365" s="805"/>
      <c r="I365" s="797">
        <v>44805</v>
      </c>
      <c r="J365" s="798">
        <f t="shared" si="43"/>
        <v>45199</v>
      </c>
      <c r="K365" s="799">
        <f ca="1" t="shared" si="44"/>
        <v>45614.0500231481</v>
      </c>
      <c r="L365" s="800" t="str">
        <f ca="1" t="shared" si="45"/>
        <v>Not Valid</v>
      </c>
      <c r="M365" s="801">
        <f ca="1" t="shared" si="46"/>
        <v>415.050023148149</v>
      </c>
      <c r="N365" s="800" t="s">
        <v>127</v>
      </c>
      <c r="O365" s="800">
        <f t="shared" si="47"/>
        <v>466</v>
      </c>
      <c r="P365" s="802"/>
      <c r="Q365" s="804"/>
    </row>
    <row r="366" customFormat="1" ht="13.2" hidden="1" spans="1:17">
      <c r="A366" s="791">
        <v>467</v>
      </c>
      <c r="B366" s="791" t="str">
        <f t="shared" si="40"/>
        <v>E</v>
      </c>
      <c r="C366" s="791" t="str">
        <f t="shared" si="41"/>
        <v>N</v>
      </c>
      <c r="D366" s="791" t="str">
        <f t="shared" si="42"/>
        <v>3</v>
      </c>
      <c r="E366" s="816" t="s">
        <v>1122</v>
      </c>
      <c r="F366" s="791">
        <v>5373273</v>
      </c>
      <c r="G366" s="792" t="s">
        <v>1123</v>
      </c>
      <c r="H366" s="805" t="s">
        <v>1124</v>
      </c>
      <c r="I366" s="797">
        <v>44805</v>
      </c>
      <c r="J366" s="798">
        <f t="shared" si="43"/>
        <v>45199</v>
      </c>
      <c r="K366" s="799">
        <f ca="1" t="shared" si="44"/>
        <v>45614.0500231481</v>
      </c>
      <c r="L366" s="800" t="str">
        <f ca="1" t="shared" si="45"/>
        <v>Not Valid</v>
      </c>
      <c r="M366" s="801">
        <f ca="1" t="shared" si="46"/>
        <v>415.050023148149</v>
      </c>
      <c r="N366" s="800" t="s">
        <v>127</v>
      </c>
      <c r="O366" s="800">
        <f t="shared" si="47"/>
        <v>467</v>
      </c>
      <c r="P366" s="802"/>
      <c r="Q366" s="804"/>
    </row>
    <row r="367" customFormat="1" ht="13.2" hidden="1" spans="1:17">
      <c r="A367" s="791">
        <v>468</v>
      </c>
      <c r="B367" s="791" t="str">
        <f t="shared" si="40"/>
        <v>J</v>
      </c>
      <c r="C367" s="791" t="str">
        <f t="shared" si="41"/>
        <v>A</v>
      </c>
      <c r="D367" s="791" t="str">
        <f t="shared" si="42"/>
        <v>0</v>
      </c>
      <c r="E367" s="816" t="s">
        <v>1125</v>
      </c>
      <c r="F367" s="791">
        <v>5728120</v>
      </c>
      <c r="G367" s="792" t="s">
        <v>1126</v>
      </c>
      <c r="H367" s="805" t="s">
        <v>533</v>
      </c>
      <c r="I367" s="797">
        <v>44805</v>
      </c>
      <c r="J367" s="798">
        <f t="shared" si="43"/>
        <v>45199</v>
      </c>
      <c r="K367" s="799">
        <f ca="1" t="shared" si="44"/>
        <v>45614.0500231481</v>
      </c>
      <c r="L367" s="800" t="str">
        <f ca="1" t="shared" si="45"/>
        <v>Not Valid</v>
      </c>
      <c r="M367" s="801">
        <f ca="1" t="shared" si="46"/>
        <v>415.050023148149</v>
      </c>
      <c r="N367" s="800" t="s">
        <v>127</v>
      </c>
      <c r="O367" s="800">
        <f t="shared" si="47"/>
        <v>468</v>
      </c>
      <c r="P367" s="802"/>
      <c r="Q367" s="804"/>
    </row>
    <row r="368" customFormat="1" ht="13.2" hidden="1" spans="1:17">
      <c r="A368" s="791">
        <v>469</v>
      </c>
      <c r="B368" s="791" t="str">
        <f t="shared" si="40"/>
        <v>L</v>
      </c>
      <c r="C368" s="791" t="str">
        <f t="shared" si="41"/>
        <v>C</v>
      </c>
      <c r="D368" s="791" t="str">
        <f t="shared" si="42"/>
        <v>0</v>
      </c>
      <c r="E368" s="816" t="s">
        <v>1127</v>
      </c>
      <c r="F368" s="791">
        <v>5718598</v>
      </c>
      <c r="G368" s="792" t="s">
        <v>1128</v>
      </c>
      <c r="H368" s="805" t="s">
        <v>533</v>
      </c>
      <c r="I368" s="797">
        <v>44805</v>
      </c>
      <c r="J368" s="798">
        <f t="shared" si="43"/>
        <v>45199</v>
      </c>
      <c r="K368" s="799">
        <f ca="1" t="shared" si="44"/>
        <v>45614.0500231481</v>
      </c>
      <c r="L368" s="800" t="str">
        <f ca="1" t="shared" si="45"/>
        <v>Not Valid</v>
      </c>
      <c r="M368" s="801">
        <f ca="1" t="shared" si="46"/>
        <v>415.050023148149</v>
      </c>
      <c r="N368" s="800" t="s">
        <v>127</v>
      </c>
      <c r="O368" s="800">
        <f t="shared" si="47"/>
        <v>469</v>
      </c>
      <c r="P368" s="802"/>
      <c r="Q368" s="804"/>
    </row>
    <row r="369" customFormat="1" ht="13.2" hidden="1" spans="1:17">
      <c r="A369" s="791">
        <v>470</v>
      </c>
      <c r="B369" s="791" t="str">
        <f t="shared" si="40"/>
        <v>J</v>
      </c>
      <c r="C369" s="791" t="str">
        <f t="shared" si="41"/>
        <v>W</v>
      </c>
      <c r="D369" s="791" t="str">
        <f t="shared" si="42"/>
        <v>0</v>
      </c>
      <c r="E369" s="816" t="s">
        <v>1129</v>
      </c>
      <c r="F369" s="791">
        <v>5374814</v>
      </c>
      <c r="G369" s="792" t="s">
        <v>1130</v>
      </c>
      <c r="H369" s="805"/>
      <c r="I369" s="797">
        <v>44805</v>
      </c>
      <c r="J369" s="798">
        <f t="shared" si="43"/>
        <v>45199</v>
      </c>
      <c r="K369" s="799">
        <f ca="1" t="shared" si="44"/>
        <v>45614.0500231481</v>
      </c>
      <c r="L369" s="800" t="str">
        <f ca="1" t="shared" si="45"/>
        <v>Not Valid</v>
      </c>
      <c r="M369" s="801">
        <f ca="1" t="shared" si="46"/>
        <v>415.050023148149</v>
      </c>
      <c r="N369" s="800" t="s">
        <v>127</v>
      </c>
      <c r="O369" s="800">
        <f t="shared" si="47"/>
        <v>470</v>
      </c>
      <c r="P369" s="802"/>
      <c r="Q369" s="804"/>
    </row>
    <row r="370" customFormat="1" ht="13.2" hidden="1" spans="1:17">
      <c r="A370" s="791">
        <v>471</v>
      </c>
      <c r="B370" s="791" t="str">
        <f t="shared" si="40"/>
        <v>F</v>
      </c>
      <c r="C370" s="791" t="str">
        <f t="shared" si="41"/>
        <v>D</v>
      </c>
      <c r="D370" s="791" t="str">
        <f t="shared" si="42"/>
        <v>4</v>
      </c>
      <c r="E370" s="816" t="s">
        <v>1131</v>
      </c>
      <c r="F370" s="791">
        <v>5373703</v>
      </c>
      <c r="G370" s="792" t="s">
        <v>1132</v>
      </c>
      <c r="H370" s="805" t="s">
        <v>563</v>
      </c>
      <c r="I370" s="797">
        <v>44805</v>
      </c>
      <c r="J370" s="798">
        <f t="shared" si="43"/>
        <v>45199</v>
      </c>
      <c r="K370" s="799">
        <f ca="1" t="shared" si="44"/>
        <v>45614.0500231481</v>
      </c>
      <c r="L370" s="800" t="str">
        <f ca="1" t="shared" si="45"/>
        <v>Not Valid</v>
      </c>
      <c r="M370" s="801">
        <f ca="1" t="shared" si="46"/>
        <v>415.050023148149</v>
      </c>
      <c r="N370" s="800" t="s">
        <v>127</v>
      </c>
      <c r="O370" s="800">
        <f t="shared" si="47"/>
        <v>471</v>
      </c>
      <c r="P370" s="802"/>
      <c r="Q370" s="818"/>
    </row>
    <row r="371" customFormat="1" ht="13.2" hidden="1" spans="1:17">
      <c r="A371" s="791">
        <v>472</v>
      </c>
      <c r="B371" s="791" t="str">
        <f t="shared" si="40"/>
        <v>J</v>
      </c>
      <c r="C371" s="791" t="str">
        <f t="shared" si="41"/>
        <v>P</v>
      </c>
      <c r="D371" s="791" t="str">
        <f t="shared" si="42"/>
        <v>4</v>
      </c>
      <c r="E371" s="816" t="s">
        <v>1133</v>
      </c>
      <c r="F371" s="791">
        <v>5728118</v>
      </c>
      <c r="G371" s="792" t="s">
        <v>1134</v>
      </c>
      <c r="H371" s="805" t="s">
        <v>563</v>
      </c>
      <c r="I371" s="797">
        <v>44805</v>
      </c>
      <c r="J371" s="798">
        <f t="shared" si="43"/>
        <v>45199</v>
      </c>
      <c r="K371" s="799">
        <f ca="1" t="shared" si="44"/>
        <v>45614.0500231481</v>
      </c>
      <c r="L371" s="800" t="str">
        <f ca="1" t="shared" si="45"/>
        <v>Not Valid</v>
      </c>
      <c r="M371" s="801">
        <f ca="1" t="shared" si="46"/>
        <v>415.050023148149</v>
      </c>
      <c r="N371" s="800" t="s">
        <v>127</v>
      </c>
      <c r="O371" s="800">
        <f t="shared" si="47"/>
        <v>472</v>
      </c>
      <c r="P371" s="802"/>
      <c r="Q371" s="804"/>
    </row>
    <row r="372" customFormat="1" ht="13.2" hidden="1" spans="1:17">
      <c r="A372" s="791">
        <v>473</v>
      </c>
      <c r="B372" s="791" t="str">
        <f t="shared" si="40"/>
        <v>J</v>
      </c>
      <c r="C372" s="791" t="str">
        <f t="shared" si="41"/>
        <v>G</v>
      </c>
      <c r="D372" s="791" t="str">
        <f t="shared" si="42"/>
        <v>0</v>
      </c>
      <c r="E372" s="816" t="s">
        <v>1135</v>
      </c>
      <c r="F372" s="791">
        <v>5374620</v>
      </c>
      <c r="G372" s="792" t="s">
        <v>1136</v>
      </c>
      <c r="H372" s="805" t="s">
        <v>1137</v>
      </c>
      <c r="I372" s="797">
        <v>44805</v>
      </c>
      <c r="J372" s="798">
        <f t="shared" si="43"/>
        <v>45199</v>
      </c>
      <c r="K372" s="799">
        <f ca="1" t="shared" si="44"/>
        <v>45614.0500231481</v>
      </c>
      <c r="L372" s="800" t="str">
        <f ca="1" t="shared" si="45"/>
        <v>Not Valid</v>
      </c>
      <c r="M372" s="801">
        <f ca="1" t="shared" si="46"/>
        <v>415.050023148149</v>
      </c>
      <c r="N372" s="800" t="s">
        <v>127</v>
      </c>
      <c r="O372" s="800">
        <f t="shared" si="47"/>
        <v>473</v>
      </c>
      <c r="P372" s="802"/>
      <c r="Q372" s="818"/>
    </row>
    <row r="373" customFormat="1" ht="13.2" hidden="1" spans="1:17">
      <c r="A373" s="791">
        <v>474</v>
      </c>
      <c r="B373" s="791" t="str">
        <f t="shared" si="40"/>
        <v>K</v>
      </c>
      <c r="C373" s="791" t="str">
        <f t="shared" si="41"/>
        <v>K</v>
      </c>
      <c r="D373" s="791" t="str">
        <f t="shared" si="42"/>
        <v>0</v>
      </c>
      <c r="E373" s="816" t="s">
        <v>1138</v>
      </c>
      <c r="F373" s="791">
        <v>5375099</v>
      </c>
      <c r="G373" s="792" t="s">
        <v>1139</v>
      </c>
      <c r="H373" s="805"/>
      <c r="I373" s="797">
        <v>44805</v>
      </c>
      <c r="J373" s="798">
        <f t="shared" si="43"/>
        <v>45199</v>
      </c>
      <c r="K373" s="799">
        <f ca="1" t="shared" si="44"/>
        <v>45614.0500231481</v>
      </c>
      <c r="L373" s="800" t="str">
        <f ca="1" t="shared" si="45"/>
        <v>Not Valid</v>
      </c>
      <c r="M373" s="801">
        <f ca="1" t="shared" si="46"/>
        <v>415.050023148149</v>
      </c>
      <c r="N373" s="800" t="s">
        <v>127</v>
      </c>
      <c r="O373" s="800">
        <f t="shared" si="47"/>
        <v>474</v>
      </c>
      <c r="P373" s="802"/>
      <c r="Q373" s="804"/>
    </row>
    <row r="374" customFormat="1" ht="13.2" hidden="1" spans="1:17">
      <c r="A374" s="791">
        <v>475</v>
      </c>
      <c r="B374" s="791" t="str">
        <f t="shared" si="40"/>
        <v>L</v>
      </c>
      <c r="C374" s="791" t="str">
        <f t="shared" si="41"/>
        <v>K</v>
      </c>
      <c r="D374" s="791" t="str">
        <f t="shared" si="42"/>
        <v>0</v>
      </c>
      <c r="E374" s="816" t="s">
        <v>1140</v>
      </c>
      <c r="F374" s="791">
        <v>5716340</v>
      </c>
      <c r="G374" s="792" t="s">
        <v>1141</v>
      </c>
      <c r="H374" s="805" t="s">
        <v>563</v>
      </c>
      <c r="I374" s="797">
        <v>44805</v>
      </c>
      <c r="J374" s="798">
        <f t="shared" si="43"/>
        <v>45199</v>
      </c>
      <c r="K374" s="799">
        <f ca="1" t="shared" si="44"/>
        <v>45614.0500231481</v>
      </c>
      <c r="L374" s="800" t="str">
        <f ca="1" t="shared" si="45"/>
        <v>Not Valid</v>
      </c>
      <c r="M374" s="801">
        <f ca="1" t="shared" si="46"/>
        <v>415.050023148149</v>
      </c>
      <c r="N374" s="800" t="s">
        <v>127</v>
      </c>
      <c r="O374" s="800">
        <f t="shared" si="47"/>
        <v>475</v>
      </c>
      <c r="P374" s="802"/>
      <c r="Q374" s="818"/>
    </row>
    <row r="375" customFormat="1" ht="13.2" hidden="1" spans="1:17">
      <c r="A375" s="791">
        <v>476</v>
      </c>
      <c r="B375" s="791" t="str">
        <f t="shared" si="40"/>
        <v>E</v>
      </c>
      <c r="C375" s="791" t="str">
        <f t="shared" si="41"/>
        <v>P</v>
      </c>
      <c r="D375" s="791" t="str">
        <f t="shared" si="42"/>
        <v>2</v>
      </c>
      <c r="E375" s="816" t="s">
        <v>1142</v>
      </c>
      <c r="F375" s="791">
        <v>5728124</v>
      </c>
      <c r="G375" s="792" t="s">
        <v>1143</v>
      </c>
      <c r="H375" s="805" t="s">
        <v>563</v>
      </c>
      <c r="I375" s="797">
        <v>44805</v>
      </c>
      <c r="J375" s="798">
        <f t="shared" si="43"/>
        <v>45199</v>
      </c>
      <c r="K375" s="799">
        <f ca="1" t="shared" si="44"/>
        <v>45614.0500231481</v>
      </c>
      <c r="L375" s="800" t="str">
        <f ca="1" t="shared" si="45"/>
        <v>Not Valid</v>
      </c>
      <c r="M375" s="801">
        <f ca="1" t="shared" si="46"/>
        <v>415.050023148149</v>
      </c>
      <c r="N375" s="800" t="s">
        <v>127</v>
      </c>
      <c r="O375" s="800">
        <f t="shared" si="47"/>
        <v>476</v>
      </c>
      <c r="P375" s="802"/>
      <c r="Q375" s="804"/>
    </row>
    <row r="376" customFormat="1" ht="13.2" hidden="1" spans="1:17">
      <c r="A376" s="791">
        <v>477</v>
      </c>
      <c r="B376" s="791" t="str">
        <f t="shared" si="40"/>
        <v>L</v>
      </c>
      <c r="C376" s="791" t="str">
        <f t="shared" si="41"/>
        <v>M</v>
      </c>
      <c r="D376" s="791" t="str">
        <f t="shared" si="42"/>
        <v>0</v>
      </c>
      <c r="E376" s="816" t="s">
        <v>1144</v>
      </c>
      <c r="F376" s="791">
        <v>5725099</v>
      </c>
      <c r="G376" s="792" t="s">
        <v>1145</v>
      </c>
      <c r="H376" s="805" t="s">
        <v>563</v>
      </c>
      <c r="I376" s="797">
        <v>44805</v>
      </c>
      <c r="J376" s="798">
        <f t="shared" si="43"/>
        <v>45199</v>
      </c>
      <c r="K376" s="799">
        <f ca="1" t="shared" si="44"/>
        <v>45614.0500231481</v>
      </c>
      <c r="L376" s="800" t="str">
        <f ca="1" t="shared" si="45"/>
        <v>Not Valid</v>
      </c>
      <c r="M376" s="801">
        <f ca="1" t="shared" si="46"/>
        <v>415.050023148149</v>
      </c>
      <c r="N376" s="800" t="s">
        <v>127</v>
      </c>
      <c r="O376" s="800">
        <f t="shared" si="47"/>
        <v>477</v>
      </c>
      <c r="P376" s="802"/>
      <c r="Q376" s="818"/>
    </row>
    <row r="377" customFormat="1" ht="13.2" hidden="1" spans="1:17">
      <c r="A377" s="791">
        <v>478</v>
      </c>
      <c r="B377" s="791" t="str">
        <f t="shared" si="40"/>
        <v>J</v>
      </c>
      <c r="C377" s="791" t="str">
        <f t="shared" si="41"/>
        <v>W</v>
      </c>
      <c r="D377" s="791" t="str">
        <f t="shared" si="42"/>
        <v>2</v>
      </c>
      <c r="E377" s="816" t="s">
        <v>1146</v>
      </c>
      <c r="F377" s="791">
        <v>5581206</v>
      </c>
      <c r="G377" s="792" t="s">
        <v>1147</v>
      </c>
      <c r="H377" s="805" t="s">
        <v>1148</v>
      </c>
      <c r="I377" s="797">
        <v>44805</v>
      </c>
      <c r="J377" s="798">
        <f t="shared" si="43"/>
        <v>45199</v>
      </c>
      <c r="K377" s="799">
        <f ca="1" t="shared" si="44"/>
        <v>45614.0500231481</v>
      </c>
      <c r="L377" s="800" t="str">
        <f ca="1" t="shared" si="45"/>
        <v>Not Valid</v>
      </c>
      <c r="M377" s="801">
        <f ca="1" t="shared" si="46"/>
        <v>415.050023148149</v>
      </c>
      <c r="N377" s="800" t="s">
        <v>127</v>
      </c>
      <c r="O377" s="800">
        <f t="shared" si="47"/>
        <v>478</v>
      </c>
      <c r="P377" s="802"/>
      <c r="Q377" s="804"/>
    </row>
    <row r="378" customFormat="1" ht="13.2" hidden="1" spans="1:17">
      <c r="A378" s="791">
        <v>479</v>
      </c>
      <c r="B378" s="791" t="str">
        <f t="shared" si="40"/>
        <v>E</v>
      </c>
      <c r="C378" s="791" t="str">
        <f t="shared" si="41"/>
        <v>P</v>
      </c>
      <c r="D378" s="791" t="str">
        <f t="shared" si="42"/>
        <v>4</v>
      </c>
      <c r="E378" s="816" t="s">
        <v>1149</v>
      </c>
      <c r="F378" s="791">
        <v>5733583</v>
      </c>
      <c r="G378" s="792" t="s">
        <v>1150</v>
      </c>
      <c r="H378" s="805" t="s">
        <v>563</v>
      </c>
      <c r="I378" s="797">
        <v>44805</v>
      </c>
      <c r="J378" s="798">
        <f t="shared" si="43"/>
        <v>45199</v>
      </c>
      <c r="K378" s="799">
        <f ca="1" t="shared" si="44"/>
        <v>45614.0500231481</v>
      </c>
      <c r="L378" s="800" t="str">
        <f ca="1" t="shared" si="45"/>
        <v>Not Valid</v>
      </c>
      <c r="M378" s="801">
        <f ca="1" t="shared" si="46"/>
        <v>415.050023148149</v>
      </c>
      <c r="N378" s="800" t="s">
        <v>127</v>
      </c>
      <c r="O378" s="800">
        <f t="shared" si="47"/>
        <v>479</v>
      </c>
      <c r="P378" s="802"/>
      <c r="Q378" s="818"/>
    </row>
    <row r="379" customFormat="1" ht="12" hidden="1" customHeight="1" spans="1:17">
      <c r="A379" s="791">
        <v>480</v>
      </c>
      <c r="B379" s="791" t="str">
        <f t="shared" si="40"/>
        <v>Y</v>
      </c>
      <c r="C379" s="791" t="str">
        <f t="shared" si="41"/>
        <v>W</v>
      </c>
      <c r="D379" s="791" t="str">
        <f t="shared" si="42"/>
        <v>3</v>
      </c>
      <c r="E379" s="816" t="s">
        <v>1151</v>
      </c>
      <c r="F379" s="791">
        <v>5735876</v>
      </c>
      <c r="G379" s="792" t="s">
        <v>1152</v>
      </c>
      <c r="H379" s="805" t="s">
        <v>563</v>
      </c>
      <c r="I379" s="797">
        <v>44805</v>
      </c>
      <c r="J379" s="798">
        <f t="shared" si="43"/>
        <v>45199</v>
      </c>
      <c r="K379" s="799">
        <f ca="1" t="shared" si="44"/>
        <v>45614.0500231481</v>
      </c>
      <c r="L379" s="800" t="str">
        <f ca="1" t="shared" si="45"/>
        <v>Not Valid</v>
      </c>
      <c r="M379" s="801">
        <f ca="1" t="shared" si="46"/>
        <v>415.050023148149</v>
      </c>
      <c r="N379" s="800" t="s">
        <v>127</v>
      </c>
      <c r="O379" s="800">
        <f t="shared" si="47"/>
        <v>480</v>
      </c>
      <c r="P379" s="802"/>
      <c r="Q379" s="804"/>
    </row>
    <row r="380" customFormat="1" ht="13.2" hidden="1" spans="1:17">
      <c r="A380" s="791">
        <v>481</v>
      </c>
      <c r="B380" s="791" t="str">
        <f t="shared" si="40"/>
        <v>L</v>
      </c>
      <c r="C380" s="791" t="str">
        <f t="shared" si="41"/>
        <v>K</v>
      </c>
      <c r="D380" s="791" t="str">
        <f t="shared" si="42"/>
        <v>1</v>
      </c>
      <c r="E380" s="816" t="s">
        <v>1153</v>
      </c>
      <c r="F380" s="791">
        <v>5726150</v>
      </c>
      <c r="G380" s="792" t="s">
        <v>1154</v>
      </c>
      <c r="H380" s="805" t="s">
        <v>563</v>
      </c>
      <c r="I380" s="797">
        <v>44805</v>
      </c>
      <c r="J380" s="798">
        <f t="shared" si="43"/>
        <v>45199</v>
      </c>
      <c r="K380" s="799">
        <f ca="1" t="shared" si="44"/>
        <v>45614.0500231481</v>
      </c>
      <c r="L380" s="800" t="str">
        <f ca="1" t="shared" si="45"/>
        <v>Not Valid</v>
      </c>
      <c r="M380" s="801">
        <f ca="1" t="shared" si="46"/>
        <v>415.050023148149</v>
      </c>
      <c r="N380" s="800" t="s">
        <v>127</v>
      </c>
      <c r="O380" s="800">
        <f t="shared" si="47"/>
        <v>481</v>
      </c>
      <c r="P380" s="802"/>
      <c r="Q380" s="818"/>
    </row>
    <row r="381" customFormat="1" ht="13.2" hidden="1" spans="1:17">
      <c r="A381" s="791">
        <v>482</v>
      </c>
      <c r="B381" s="791" t="str">
        <f t="shared" si="40"/>
        <v>E</v>
      </c>
      <c r="C381" s="791" t="str">
        <f t="shared" si="41"/>
        <v>N</v>
      </c>
      <c r="D381" s="791" t="str">
        <f t="shared" si="42"/>
        <v>0</v>
      </c>
      <c r="E381" s="816" t="s">
        <v>1155</v>
      </c>
      <c r="F381" s="791">
        <v>5717295</v>
      </c>
      <c r="G381" s="792" t="s">
        <v>1156</v>
      </c>
      <c r="H381" s="805" t="s">
        <v>563</v>
      </c>
      <c r="I381" s="797">
        <v>44805</v>
      </c>
      <c r="J381" s="798">
        <f t="shared" si="43"/>
        <v>45199</v>
      </c>
      <c r="K381" s="799">
        <f ca="1" t="shared" si="44"/>
        <v>45614.0500231481</v>
      </c>
      <c r="L381" s="800" t="str">
        <f ca="1" t="shared" si="45"/>
        <v>Not Valid</v>
      </c>
      <c r="M381" s="801">
        <f ca="1" t="shared" si="46"/>
        <v>415.050023148149</v>
      </c>
      <c r="N381" s="800" t="s">
        <v>127</v>
      </c>
      <c r="O381" s="800">
        <f t="shared" si="47"/>
        <v>482</v>
      </c>
      <c r="P381" s="802"/>
      <c r="Q381" s="804"/>
    </row>
    <row r="382" customFormat="1" ht="13.2" hidden="1" spans="1:17">
      <c r="A382" s="791">
        <v>483</v>
      </c>
      <c r="B382" s="791" t="str">
        <f t="shared" si="40"/>
        <v>Y</v>
      </c>
      <c r="C382" s="791" t="str">
        <f t="shared" si="41"/>
        <v>C</v>
      </c>
      <c r="D382" s="791" t="str">
        <f t="shared" si="42"/>
        <v>3</v>
      </c>
      <c r="E382" s="816" t="s">
        <v>1157</v>
      </c>
      <c r="F382" s="791">
        <v>5697766</v>
      </c>
      <c r="G382" s="792" t="s">
        <v>1158</v>
      </c>
      <c r="H382" s="805"/>
      <c r="I382" s="797">
        <v>44805</v>
      </c>
      <c r="J382" s="798">
        <f t="shared" si="43"/>
        <v>45199</v>
      </c>
      <c r="K382" s="799">
        <f ca="1" t="shared" si="44"/>
        <v>45614.0500231481</v>
      </c>
      <c r="L382" s="800" t="str">
        <f ca="1" t="shared" si="45"/>
        <v>Not Valid</v>
      </c>
      <c r="M382" s="801">
        <f ca="1" t="shared" si="46"/>
        <v>415.050023148149</v>
      </c>
      <c r="N382" s="800" t="s">
        <v>127</v>
      </c>
      <c r="O382" s="800">
        <f t="shared" si="47"/>
        <v>483</v>
      </c>
      <c r="P382" s="802"/>
      <c r="Q382" s="804"/>
    </row>
    <row r="383" customFormat="1" ht="13.2" hidden="1" spans="1:17">
      <c r="A383" s="791">
        <v>484</v>
      </c>
      <c r="B383" s="791" t="str">
        <f t="shared" si="40"/>
        <v>W</v>
      </c>
      <c r="C383" s="791" t="str">
        <f t="shared" si="41"/>
        <v>N</v>
      </c>
      <c r="D383" s="791" t="str">
        <f t="shared" si="42"/>
        <v>3</v>
      </c>
      <c r="E383" s="816" t="s">
        <v>1159</v>
      </c>
      <c r="F383" s="791">
        <v>5733579</v>
      </c>
      <c r="G383" s="792" t="s">
        <v>1160</v>
      </c>
      <c r="H383" s="805" t="s">
        <v>563</v>
      </c>
      <c r="I383" s="797">
        <v>44805</v>
      </c>
      <c r="J383" s="798">
        <f t="shared" si="43"/>
        <v>45199</v>
      </c>
      <c r="K383" s="799">
        <f ca="1" t="shared" si="44"/>
        <v>45614.0500231481</v>
      </c>
      <c r="L383" s="800" t="str">
        <f ca="1" t="shared" si="45"/>
        <v>Not Valid</v>
      </c>
      <c r="M383" s="801">
        <f ca="1" t="shared" si="46"/>
        <v>415.050023148149</v>
      </c>
      <c r="N383" s="800" t="s">
        <v>127</v>
      </c>
      <c r="O383" s="800">
        <f t="shared" si="47"/>
        <v>484</v>
      </c>
      <c r="P383" s="802"/>
      <c r="Q383" s="804"/>
    </row>
    <row r="384" customFormat="1" ht="13.2" hidden="1" spans="1:17">
      <c r="A384" s="791">
        <v>485</v>
      </c>
      <c r="B384" s="791" t="str">
        <f t="shared" si="40"/>
        <v>S</v>
      </c>
      <c r="C384" s="791" t="str">
        <f t="shared" si="41"/>
        <v>W</v>
      </c>
      <c r="D384" s="791" t="str">
        <f t="shared" si="42"/>
        <v>3</v>
      </c>
      <c r="E384" s="816" t="s">
        <v>1161</v>
      </c>
      <c r="F384" s="791">
        <v>5376743</v>
      </c>
      <c r="G384" s="792" t="s">
        <v>1162</v>
      </c>
      <c r="H384" s="805" t="s">
        <v>1163</v>
      </c>
      <c r="I384" s="797">
        <v>44805</v>
      </c>
      <c r="J384" s="798">
        <f t="shared" si="43"/>
        <v>45199</v>
      </c>
      <c r="K384" s="799">
        <f ca="1" t="shared" si="44"/>
        <v>45614.0500231481</v>
      </c>
      <c r="L384" s="800" t="str">
        <f ca="1" t="shared" si="45"/>
        <v>Not Valid</v>
      </c>
      <c r="M384" s="801">
        <f ca="1" t="shared" si="46"/>
        <v>415.050023148149</v>
      </c>
      <c r="N384" s="800" t="s">
        <v>127</v>
      </c>
      <c r="O384" s="800">
        <f t="shared" si="47"/>
        <v>485</v>
      </c>
      <c r="P384" s="802"/>
      <c r="Q384" s="804"/>
    </row>
    <row r="385" customFormat="1" ht="13.2" hidden="1" spans="1:17">
      <c r="A385" s="791">
        <v>486</v>
      </c>
      <c r="B385" s="791" t="str">
        <f t="shared" si="40"/>
        <v>S</v>
      </c>
      <c r="C385" s="791" t="str">
        <f t="shared" si="41"/>
        <v>W</v>
      </c>
      <c r="D385" s="791" t="str">
        <f t="shared" si="42"/>
        <v>3</v>
      </c>
      <c r="E385" s="816" t="s">
        <v>1164</v>
      </c>
      <c r="F385" s="791">
        <v>5376748</v>
      </c>
      <c r="G385" s="792" t="s">
        <v>1165</v>
      </c>
      <c r="H385" s="805" t="s">
        <v>1166</v>
      </c>
      <c r="I385" s="797">
        <v>44805</v>
      </c>
      <c r="J385" s="798">
        <f t="shared" si="43"/>
        <v>45199</v>
      </c>
      <c r="K385" s="799">
        <f ca="1" t="shared" si="44"/>
        <v>45614.0500231481</v>
      </c>
      <c r="L385" s="800" t="str">
        <f ca="1" t="shared" si="45"/>
        <v>Not Valid</v>
      </c>
      <c r="M385" s="801">
        <f ca="1" t="shared" si="46"/>
        <v>415.050023148149</v>
      </c>
      <c r="N385" s="800" t="s">
        <v>127</v>
      </c>
      <c r="O385" s="800">
        <f t="shared" si="47"/>
        <v>486</v>
      </c>
      <c r="P385" s="802"/>
      <c r="Q385" s="804"/>
    </row>
    <row r="386" customFormat="1" ht="13.2" hidden="1" spans="1:17">
      <c r="A386" s="791">
        <v>488</v>
      </c>
      <c r="B386" s="791" t="str">
        <f t="shared" ref="B386:B449" si="48">LEFT(E386,1)</f>
        <v>P</v>
      </c>
      <c r="C386" s="791" t="str">
        <f t="shared" ref="C386:C449" si="49">MID(E386,2,1)</f>
        <v>E</v>
      </c>
      <c r="D386" s="791" t="str">
        <f t="shared" ref="D386:D449" si="50">MID(E386,3,1)</f>
        <v>3</v>
      </c>
      <c r="E386" s="816" t="s">
        <v>1167</v>
      </c>
      <c r="F386" s="791">
        <v>5375654</v>
      </c>
      <c r="G386" s="792" t="s">
        <v>1168</v>
      </c>
      <c r="H386" s="805" t="s">
        <v>1169</v>
      </c>
      <c r="I386" s="797">
        <v>44805</v>
      </c>
      <c r="J386" s="798">
        <f t="shared" ref="J386:J449" si="51">I386+0-0+394</f>
        <v>45199</v>
      </c>
      <c r="K386" s="799">
        <f ca="1" t="shared" ref="K386:K449" si="52">NOW()</f>
        <v>45614.0500231481</v>
      </c>
      <c r="L386" s="800" t="str">
        <f ca="1" t="shared" ref="L386:L449" si="53">IF((K386-0.5)&lt;J386,"Valid",(IF(J386=0,"","Not Valid")))</f>
        <v>Not Valid</v>
      </c>
      <c r="M386" s="801">
        <f ca="1" t="shared" ref="M386:M449" si="54">+K386-J386</f>
        <v>415.050023148149</v>
      </c>
      <c r="N386" s="800" t="s">
        <v>127</v>
      </c>
      <c r="O386" s="800">
        <f t="shared" si="47"/>
        <v>488</v>
      </c>
      <c r="P386" s="802"/>
      <c r="Q386" s="804"/>
    </row>
    <row r="387" customFormat="1" ht="13.2" hidden="1" spans="1:17">
      <c r="A387" s="791">
        <v>489</v>
      </c>
      <c r="B387" s="791" t="str">
        <f t="shared" si="48"/>
        <v>P</v>
      </c>
      <c r="C387" s="791" t="str">
        <f t="shared" si="49"/>
        <v>M</v>
      </c>
      <c r="D387" s="791" t="str">
        <f t="shared" si="50"/>
        <v>3</v>
      </c>
      <c r="E387" s="816" t="s">
        <v>897</v>
      </c>
      <c r="F387" s="791">
        <v>5376025</v>
      </c>
      <c r="G387" s="792" t="s">
        <v>898</v>
      </c>
      <c r="H387" s="805"/>
      <c r="I387" s="797">
        <v>44805</v>
      </c>
      <c r="J387" s="798">
        <f t="shared" si="51"/>
        <v>45199</v>
      </c>
      <c r="K387" s="799">
        <f ca="1" t="shared" si="52"/>
        <v>45614.0500231481</v>
      </c>
      <c r="L387" s="800" t="str">
        <f ca="1" t="shared" si="53"/>
        <v>Not Valid</v>
      </c>
      <c r="M387" s="801">
        <f ca="1" t="shared" si="54"/>
        <v>415.050023148149</v>
      </c>
      <c r="N387" s="800" t="s">
        <v>127</v>
      </c>
      <c r="O387" s="800">
        <f t="shared" ref="O387:O450" si="55">A387</f>
        <v>489</v>
      </c>
      <c r="P387" s="802"/>
      <c r="Q387" s="804"/>
    </row>
    <row r="388" customFormat="1" ht="13.2" hidden="1" spans="1:17">
      <c r="A388" s="791">
        <v>490</v>
      </c>
      <c r="B388" s="791" t="str">
        <f t="shared" si="48"/>
        <v>P</v>
      </c>
      <c r="C388" s="791" t="str">
        <f t="shared" si="49"/>
        <v>M</v>
      </c>
      <c r="D388" s="791" t="str">
        <f t="shared" si="50"/>
        <v>3</v>
      </c>
      <c r="E388" s="816" t="s">
        <v>1170</v>
      </c>
      <c r="F388" s="791">
        <v>5376023</v>
      </c>
      <c r="G388" s="792" t="s">
        <v>1171</v>
      </c>
      <c r="H388" s="805" t="s">
        <v>1172</v>
      </c>
      <c r="I388" s="797">
        <v>44805</v>
      </c>
      <c r="J388" s="798">
        <f t="shared" si="51"/>
        <v>45199</v>
      </c>
      <c r="K388" s="799">
        <f ca="1" t="shared" si="52"/>
        <v>45614.0500231481</v>
      </c>
      <c r="L388" s="800" t="str">
        <f ca="1" t="shared" si="53"/>
        <v>Not Valid</v>
      </c>
      <c r="M388" s="801">
        <f ca="1" t="shared" si="54"/>
        <v>415.050023148149</v>
      </c>
      <c r="N388" s="800" t="s">
        <v>127</v>
      </c>
      <c r="O388" s="800">
        <f t="shared" si="55"/>
        <v>490</v>
      </c>
      <c r="P388" s="802"/>
      <c r="Q388" s="804"/>
    </row>
    <row r="389" customFormat="1" ht="13.2" hidden="1" spans="1:17">
      <c r="A389" s="791">
        <v>491</v>
      </c>
      <c r="B389" s="791" t="str">
        <f t="shared" si="48"/>
        <v>S</v>
      </c>
      <c r="C389" s="791" t="str">
        <f t="shared" si="49"/>
        <v>M</v>
      </c>
      <c r="D389" s="791" t="str">
        <f t="shared" si="50"/>
        <v>2</v>
      </c>
      <c r="E389" s="816" t="s">
        <v>1173</v>
      </c>
      <c r="F389" s="791">
        <v>5382585</v>
      </c>
      <c r="G389" s="792" t="s">
        <v>1174</v>
      </c>
      <c r="H389" s="805"/>
      <c r="I389" s="797">
        <v>44805</v>
      </c>
      <c r="J389" s="798">
        <f t="shared" si="51"/>
        <v>45199</v>
      </c>
      <c r="K389" s="799">
        <f ca="1" t="shared" si="52"/>
        <v>45614.0500231481</v>
      </c>
      <c r="L389" s="800" t="str">
        <f ca="1" t="shared" si="53"/>
        <v>Not Valid</v>
      </c>
      <c r="M389" s="801">
        <f ca="1" t="shared" si="54"/>
        <v>415.050023148149</v>
      </c>
      <c r="N389" s="800" t="s">
        <v>127</v>
      </c>
      <c r="O389" s="800">
        <f t="shared" si="55"/>
        <v>491</v>
      </c>
      <c r="P389" s="802"/>
      <c r="Q389" s="804"/>
    </row>
    <row r="390" customFormat="1" ht="13.2" hidden="1" spans="1:17">
      <c r="A390" s="791">
        <v>492</v>
      </c>
      <c r="B390" s="791" t="str">
        <f t="shared" si="48"/>
        <v>S</v>
      </c>
      <c r="C390" s="791" t="str">
        <f t="shared" si="49"/>
        <v>P</v>
      </c>
      <c r="D390" s="791" t="str">
        <f t="shared" si="50"/>
        <v>2</v>
      </c>
      <c r="E390" s="816" t="s">
        <v>1175</v>
      </c>
      <c r="F390" s="791">
        <v>5376592</v>
      </c>
      <c r="G390" s="792" t="s">
        <v>1176</v>
      </c>
      <c r="H390" s="805"/>
      <c r="I390" s="797">
        <v>44805</v>
      </c>
      <c r="J390" s="798">
        <f t="shared" si="51"/>
        <v>45199</v>
      </c>
      <c r="K390" s="799">
        <f ca="1" t="shared" si="52"/>
        <v>45614.0500231481</v>
      </c>
      <c r="L390" s="800" t="str">
        <f ca="1" t="shared" si="53"/>
        <v>Not Valid</v>
      </c>
      <c r="M390" s="801">
        <f ca="1" t="shared" si="54"/>
        <v>415.050023148149</v>
      </c>
      <c r="N390" s="800" t="s">
        <v>127</v>
      </c>
      <c r="O390" s="800">
        <f t="shared" si="55"/>
        <v>492</v>
      </c>
      <c r="P390" s="802"/>
      <c r="Q390" s="804"/>
    </row>
    <row r="391" customFormat="1" ht="13.2" hidden="1" spans="1:17">
      <c r="A391" s="791">
        <v>493</v>
      </c>
      <c r="B391" s="791" t="str">
        <f t="shared" si="48"/>
        <v>Y</v>
      </c>
      <c r="C391" s="791" t="str">
        <f t="shared" si="49"/>
        <v>W</v>
      </c>
      <c r="D391" s="791" t="str">
        <f t="shared" si="50"/>
        <v>2</v>
      </c>
      <c r="E391" s="816" t="s">
        <v>1177</v>
      </c>
      <c r="F391" s="791">
        <v>5377290</v>
      </c>
      <c r="G391" s="792" t="s">
        <v>1178</v>
      </c>
      <c r="H391" s="805" t="s">
        <v>1179</v>
      </c>
      <c r="I391" s="797">
        <v>44805</v>
      </c>
      <c r="J391" s="798">
        <f t="shared" si="51"/>
        <v>45199</v>
      </c>
      <c r="K391" s="799">
        <f ca="1" t="shared" si="52"/>
        <v>45614.0500231481</v>
      </c>
      <c r="L391" s="800" t="str">
        <f ca="1" t="shared" si="53"/>
        <v>Not Valid</v>
      </c>
      <c r="M391" s="801">
        <f ca="1" t="shared" si="54"/>
        <v>415.050023148149</v>
      </c>
      <c r="N391" s="800" t="s">
        <v>127</v>
      </c>
      <c r="O391" s="800">
        <f t="shared" si="55"/>
        <v>493</v>
      </c>
      <c r="P391" s="802"/>
      <c r="Q391" s="804"/>
    </row>
    <row r="392" customFormat="1" ht="13.2" hidden="1" spans="1:17">
      <c r="A392" s="791">
        <v>494</v>
      </c>
      <c r="B392" s="791" t="str">
        <f t="shared" si="48"/>
        <v>Y</v>
      </c>
      <c r="C392" s="791" t="str">
        <f t="shared" si="49"/>
        <v>W</v>
      </c>
      <c r="D392" s="791" t="str">
        <f t="shared" si="50"/>
        <v>C</v>
      </c>
      <c r="E392" s="816" t="s">
        <v>1180</v>
      </c>
      <c r="F392" s="791">
        <v>5377355</v>
      </c>
      <c r="G392" s="792" t="s">
        <v>1181</v>
      </c>
      <c r="H392" s="805" t="s">
        <v>1182</v>
      </c>
      <c r="I392" s="797">
        <v>44805</v>
      </c>
      <c r="J392" s="798">
        <f t="shared" si="51"/>
        <v>45199</v>
      </c>
      <c r="K392" s="799">
        <f ca="1" t="shared" si="52"/>
        <v>45614.0500231481</v>
      </c>
      <c r="L392" s="800" t="str">
        <f ca="1" t="shared" si="53"/>
        <v>Not Valid</v>
      </c>
      <c r="M392" s="801">
        <f ca="1" t="shared" si="54"/>
        <v>415.050023148149</v>
      </c>
      <c r="N392" s="800" t="s">
        <v>127</v>
      </c>
      <c r="O392" s="800">
        <f t="shared" si="55"/>
        <v>494</v>
      </c>
      <c r="P392" s="802"/>
      <c r="Q392" s="804"/>
    </row>
    <row r="393" customFormat="1" ht="13.2" hidden="1" spans="1:17">
      <c r="A393" s="791">
        <v>495</v>
      </c>
      <c r="B393" s="791" t="str">
        <f t="shared" si="48"/>
        <v>J</v>
      </c>
      <c r="C393" s="791" t="str">
        <f t="shared" si="49"/>
        <v>W</v>
      </c>
      <c r="D393" s="791" t="str">
        <f t="shared" si="50"/>
        <v>0</v>
      </c>
      <c r="E393" s="816" t="s">
        <v>1183</v>
      </c>
      <c r="F393" s="791">
        <v>5374820</v>
      </c>
      <c r="G393" s="792" t="s">
        <v>1184</v>
      </c>
      <c r="H393" s="805" t="s">
        <v>1185</v>
      </c>
      <c r="I393" s="797">
        <v>44805</v>
      </c>
      <c r="J393" s="798">
        <f t="shared" si="51"/>
        <v>45199</v>
      </c>
      <c r="K393" s="799">
        <f ca="1" t="shared" si="52"/>
        <v>45614.0500231481</v>
      </c>
      <c r="L393" s="800" t="str">
        <f ca="1" t="shared" si="53"/>
        <v>Not Valid</v>
      </c>
      <c r="M393" s="801">
        <f ca="1" t="shared" si="54"/>
        <v>415.050023148149</v>
      </c>
      <c r="N393" s="800" t="s">
        <v>127</v>
      </c>
      <c r="O393" s="800">
        <f t="shared" si="55"/>
        <v>495</v>
      </c>
      <c r="P393" s="802"/>
      <c r="Q393" s="804"/>
    </row>
    <row r="394" customFormat="1" ht="13.2" hidden="1" spans="1:17">
      <c r="A394" s="791">
        <v>496</v>
      </c>
      <c r="B394" s="791" t="str">
        <f t="shared" si="48"/>
        <v>E</v>
      </c>
      <c r="C394" s="791" t="str">
        <f t="shared" si="49"/>
        <v>G</v>
      </c>
      <c r="D394" s="791" t="str">
        <f t="shared" si="50"/>
        <v>1</v>
      </c>
      <c r="E394" s="816" t="s">
        <v>1186</v>
      </c>
      <c r="F394" s="791">
        <v>5372926</v>
      </c>
      <c r="G394" s="792" t="s">
        <v>1187</v>
      </c>
      <c r="H394" s="805"/>
      <c r="I394" s="797">
        <v>44805</v>
      </c>
      <c r="J394" s="798">
        <f t="shared" si="51"/>
        <v>45199</v>
      </c>
      <c r="K394" s="799">
        <f ca="1" t="shared" si="52"/>
        <v>45614.0500231481</v>
      </c>
      <c r="L394" s="800" t="str">
        <f ca="1" t="shared" si="53"/>
        <v>Not Valid</v>
      </c>
      <c r="M394" s="801">
        <f ca="1" t="shared" si="54"/>
        <v>415.050023148149</v>
      </c>
      <c r="N394" s="800" t="s">
        <v>127</v>
      </c>
      <c r="O394" s="800">
        <f t="shared" si="55"/>
        <v>496</v>
      </c>
      <c r="P394" s="802"/>
      <c r="Q394" s="804"/>
    </row>
    <row r="395" customFormat="1" ht="13.2" hidden="1" spans="1:17">
      <c r="A395" s="791">
        <v>497</v>
      </c>
      <c r="B395" s="791" t="str">
        <f t="shared" si="48"/>
        <v>S</v>
      </c>
      <c r="C395" s="791" t="str">
        <f t="shared" si="49"/>
        <v>P</v>
      </c>
      <c r="D395" s="791" t="str">
        <f t="shared" si="50"/>
        <v>3</v>
      </c>
      <c r="E395" s="816" t="s">
        <v>1188</v>
      </c>
      <c r="F395" s="791">
        <v>5376625</v>
      </c>
      <c r="G395" s="792" t="s">
        <v>1189</v>
      </c>
      <c r="H395" s="805"/>
      <c r="I395" s="797">
        <v>44805</v>
      </c>
      <c r="J395" s="798">
        <f t="shared" si="51"/>
        <v>45199</v>
      </c>
      <c r="K395" s="799">
        <f ca="1" t="shared" si="52"/>
        <v>45614.0500231481</v>
      </c>
      <c r="L395" s="800" t="str">
        <f ca="1" t="shared" si="53"/>
        <v>Not Valid</v>
      </c>
      <c r="M395" s="801">
        <f ca="1" t="shared" si="54"/>
        <v>415.050023148149</v>
      </c>
      <c r="N395" s="800" t="s">
        <v>127</v>
      </c>
      <c r="O395" s="800">
        <f t="shared" si="55"/>
        <v>497</v>
      </c>
      <c r="P395" s="802"/>
      <c r="Q395" s="804"/>
    </row>
    <row r="396" customFormat="1" ht="13.2" hidden="1" spans="1:17">
      <c r="A396" s="791">
        <v>498</v>
      </c>
      <c r="B396" s="791" t="str">
        <f t="shared" si="48"/>
        <v>K</v>
      </c>
      <c r="C396" s="791" t="str">
        <f t="shared" si="49"/>
        <v>Q</v>
      </c>
      <c r="D396" s="791" t="str">
        <f t="shared" si="50"/>
        <v>0</v>
      </c>
      <c r="E396" s="816" t="s">
        <v>1190</v>
      </c>
      <c r="F396" s="791" t="s">
        <v>1191</v>
      </c>
      <c r="G396" s="792" t="s">
        <v>1192</v>
      </c>
      <c r="H396" s="805" t="s">
        <v>563</v>
      </c>
      <c r="I396" s="797">
        <v>44805</v>
      </c>
      <c r="J396" s="798">
        <f t="shared" si="51"/>
        <v>45199</v>
      </c>
      <c r="K396" s="799">
        <f ca="1" t="shared" si="52"/>
        <v>45614.0500231481</v>
      </c>
      <c r="L396" s="800" t="str">
        <f ca="1" t="shared" si="53"/>
        <v>Not Valid</v>
      </c>
      <c r="M396" s="801">
        <f ca="1" t="shared" si="54"/>
        <v>415.050023148149</v>
      </c>
      <c r="N396" s="800" t="s">
        <v>127</v>
      </c>
      <c r="O396" s="800">
        <f t="shared" si="55"/>
        <v>498</v>
      </c>
      <c r="P396" s="802"/>
      <c r="Q396" s="804"/>
    </row>
    <row r="397" customFormat="1" ht="13.2" hidden="1" spans="1:17">
      <c r="A397" s="791">
        <v>499</v>
      </c>
      <c r="B397" s="791" t="str">
        <f t="shared" si="48"/>
        <v>K</v>
      </c>
      <c r="C397" s="791" t="str">
        <f t="shared" si="49"/>
        <v>Q</v>
      </c>
      <c r="D397" s="791" t="str">
        <f t="shared" si="50"/>
        <v>0</v>
      </c>
      <c r="E397" s="816" t="s">
        <v>1193</v>
      </c>
      <c r="F397" s="791" t="s">
        <v>1194</v>
      </c>
      <c r="G397" s="792" t="s">
        <v>1195</v>
      </c>
      <c r="H397" s="805" t="s">
        <v>563</v>
      </c>
      <c r="I397" s="797">
        <v>44805</v>
      </c>
      <c r="J397" s="798">
        <f t="shared" si="51"/>
        <v>45199</v>
      </c>
      <c r="K397" s="799">
        <f ca="1" t="shared" si="52"/>
        <v>45614.0500231481</v>
      </c>
      <c r="L397" s="800" t="str">
        <f ca="1" t="shared" si="53"/>
        <v>Not Valid</v>
      </c>
      <c r="M397" s="801">
        <f ca="1" t="shared" si="54"/>
        <v>415.050023148149</v>
      </c>
      <c r="N397" s="800" t="s">
        <v>127</v>
      </c>
      <c r="O397" s="800">
        <f t="shared" si="55"/>
        <v>499</v>
      </c>
      <c r="P397" s="802"/>
      <c r="Q397" s="804"/>
    </row>
    <row r="398" customFormat="1" ht="13.2" hidden="1" spans="1:17">
      <c r="A398" s="791">
        <v>500</v>
      </c>
      <c r="B398" s="791" t="str">
        <f t="shared" si="48"/>
        <v>L</v>
      </c>
      <c r="C398" s="791" t="str">
        <f t="shared" si="49"/>
        <v>M</v>
      </c>
      <c r="D398" s="791" t="str">
        <f t="shared" si="50"/>
        <v>1</v>
      </c>
      <c r="E398" s="816" t="s">
        <v>1196</v>
      </c>
      <c r="F398" s="791">
        <v>5733582</v>
      </c>
      <c r="G398" s="792" t="s">
        <v>1197</v>
      </c>
      <c r="H398" s="805" t="s">
        <v>563</v>
      </c>
      <c r="I398" s="797">
        <v>44805</v>
      </c>
      <c r="J398" s="798">
        <f t="shared" si="51"/>
        <v>45199</v>
      </c>
      <c r="K398" s="799">
        <f ca="1" t="shared" si="52"/>
        <v>45614.0500231481</v>
      </c>
      <c r="L398" s="800" t="str">
        <f ca="1" t="shared" si="53"/>
        <v>Not Valid</v>
      </c>
      <c r="M398" s="801">
        <f ca="1" t="shared" si="54"/>
        <v>415.050023148149</v>
      </c>
      <c r="N398" s="800" t="s">
        <v>127</v>
      </c>
      <c r="O398" s="800">
        <f t="shared" si="55"/>
        <v>500</v>
      </c>
      <c r="P398" s="802"/>
      <c r="Q398" s="804"/>
    </row>
    <row r="399" customFormat="1" ht="13.2" hidden="1" spans="1:17">
      <c r="A399" s="791">
        <v>501</v>
      </c>
      <c r="B399" s="791" t="str">
        <f t="shared" si="48"/>
        <v>J</v>
      </c>
      <c r="C399" s="791" t="str">
        <f t="shared" si="49"/>
        <v>Q</v>
      </c>
      <c r="D399" s="791" t="str">
        <f t="shared" si="50"/>
        <v>A</v>
      </c>
      <c r="E399" s="816" t="s">
        <v>1198</v>
      </c>
      <c r="F399" s="791">
        <v>5374801</v>
      </c>
      <c r="G399" s="792" t="s">
        <v>1199</v>
      </c>
      <c r="H399" s="805" t="s">
        <v>1200</v>
      </c>
      <c r="I399" s="797">
        <v>44805</v>
      </c>
      <c r="J399" s="798">
        <f t="shared" si="51"/>
        <v>45199</v>
      </c>
      <c r="K399" s="799">
        <f ca="1" t="shared" si="52"/>
        <v>45614.0500231481</v>
      </c>
      <c r="L399" s="800" t="str">
        <f ca="1" t="shared" si="53"/>
        <v>Not Valid</v>
      </c>
      <c r="M399" s="801">
        <f ca="1" t="shared" si="54"/>
        <v>415.050023148149</v>
      </c>
      <c r="N399" s="800" t="s">
        <v>127</v>
      </c>
      <c r="O399" s="800">
        <f t="shared" si="55"/>
        <v>501</v>
      </c>
      <c r="P399" s="802"/>
      <c r="Q399" s="804"/>
    </row>
    <row r="400" customFormat="1" ht="13.2" hidden="1" spans="1:17">
      <c r="A400" s="791">
        <v>502</v>
      </c>
      <c r="B400" s="791" t="str">
        <f t="shared" si="48"/>
        <v>J</v>
      </c>
      <c r="C400" s="791" t="str">
        <f t="shared" si="49"/>
        <v>Q</v>
      </c>
      <c r="D400" s="791" t="str">
        <f t="shared" si="50"/>
        <v>1</v>
      </c>
      <c r="E400" s="816" t="s">
        <v>1201</v>
      </c>
      <c r="F400" s="791" t="s">
        <v>1202</v>
      </c>
      <c r="G400" s="792" t="s">
        <v>1203</v>
      </c>
      <c r="H400" s="819" t="s">
        <v>1204</v>
      </c>
      <c r="I400" s="797">
        <v>44805</v>
      </c>
      <c r="J400" s="798">
        <f t="shared" si="51"/>
        <v>45199</v>
      </c>
      <c r="K400" s="799">
        <f ca="1" t="shared" si="52"/>
        <v>45614.0500231481</v>
      </c>
      <c r="L400" s="800" t="str">
        <f ca="1" t="shared" si="53"/>
        <v>Not Valid</v>
      </c>
      <c r="M400" s="801">
        <f ca="1" t="shared" si="54"/>
        <v>415.050023148149</v>
      </c>
      <c r="N400" s="800" t="s">
        <v>127</v>
      </c>
      <c r="O400" s="800">
        <f t="shared" si="55"/>
        <v>502</v>
      </c>
      <c r="P400" s="802"/>
      <c r="Q400" s="804"/>
    </row>
    <row r="401" customFormat="1" ht="13.2" hidden="1" spans="1:17">
      <c r="A401" s="791">
        <v>503</v>
      </c>
      <c r="B401" s="791" t="str">
        <f t="shared" si="48"/>
        <v>E</v>
      </c>
      <c r="C401" s="791" t="str">
        <f t="shared" si="49"/>
        <v>L</v>
      </c>
      <c r="D401" s="791" t="str">
        <f t="shared" si="50"/>
        <v>0</v>
      </c>
      <c r="E401" s="816" t="s">
        <v>1205</v>
      </c>
      <c r="F401" s="791">
        <v>5727406</v>
      </c>
      <c r="G401" s="792" t="s">
        <v>1206</v>
      </c>
      <c r="H401" s="816"/>
      <c r="I401" s="797">
        <v>44805</v>
      </c>
      <c r="J401" s="798">
        <f t="shared" si="51"/>
        <v>45199</v>
      </c>
      <c r="K401" s="799">
        <f ca="1" t="shared" si="52"/>
        <v>45614.0500231481</v>
      </c>
      <c r="L401" s="800" t="str">
        <f ca="1" t="shared" si="53"/>
        <v>Not Valid</v>
      </c>
      <c r="M401" s="801">
        <f ca="1" t="shared" si="54"/>
        <v>415.050023148149</v>
      </c>
      <c r="N401" s="800" t="s">
        <v>127</v>
      </c>
      <c r="O401" s="800">
        <f t="shared" si="55"/>
        <v>503</v>
      </c>
      <c r="P401" s="802"/>
      <c r="Q401" s="804"/>
    </row>
    <row r="402" customFormat="1" ht="13.2" hidden="1" spans="1:17">
      <c r="A402" s="791">
        <v>504</v>
      </c>
      <c r="B402" s="791" t="str">
        <f t="shared" si="48"/>
        <v>K</v>
      </c>
      <c r="C402" s="791" t="str">
        <f t="shared" si="49"/>
        <v>E</v>
      </c>
      <c r="D402" s="791" t="str">
        <f t="shared" si="50"/>
        <v>0</v>
      </c>
      <c r="E402" s="816" t="s">
        <v>1207</v>
      </c>
      <c r="F402" s="791">
        <v>5374928</v>
      </c>
      <c r="G402" s="792" t="s">
        <v>1208</v>
      </c>
      <c r="H402" s="805" t="s">
        <v>1209</v>
      </c>
      <c r="I402" s="797">
        <v>44805</v>
      </c>
      <c r="J402" s="798">
        <f t="shared" si="51"/>
        <v>45199</v>
      </c>
      <c r="K402" s="799">
        <f ca="1" t="shared" si="52"/>
        <v>45614.0500231481</v>
      </c>
      <c r="L402" s="800" t="str">
        <f ca="1" t="shared" si="53"/>
        <v>Not Valid</v>
      </c>
      <c r="M402" s="801">
        <f ca="1" t="shared" si="54"/>
        <v>415.050023148149</v>
      </c>
      <c r="N402" s="800" t="s">
        <v>127</v>
      </c>
      <c r="O402" s="800">
        <f t="shared" si="55"/>
        <v>504</v>
      </c>
      <c r="P402" s="802"/>
      <c r="Q402" s="804"/>
    </row>
    <row r="403" customFormat="1" ht="13.2" hidden="1" spans="1:17">
      <c r="A403" s="791">
        <v>505</v>
      </c>
      <c r="B403" s="791" t="str">
        <f t="shared" si="48"/>
        <v>J</v>
      </c>
      <c r="C403" s="791" t="str">
        <f t="shared" si="49"/>
        <v>E</v>
      </c>
      <c r="D403" s="791" t="str">
        <f t="shared" si="50"/>
        <v>0</v>
      </c>
      <c r="E403" s="816" t="s">
        <v>1210</v>
      </c>
      <c r="F403" s="791">
        <v>5374600</v>
      </c>
      <c r="G403" s="792" t="s">
        <v>1211</v>
      </c>
      <c r="H403" s="805"/>
      <c r="I403" s="797">
        <v>44805</v>
      </c>
      <c r="J403" s="798">
        <f t="shared" si="51"/>
        <v>45199</v>
      </c>
      <c r="K403" s="799">
        <f ca="1" t="shared" si="52"/>
        <v>45614.0500231481</v>
      </c>
      <c r="L403" s="800" t="str">
        <f ca="1" t="shared" si="53"/>
        <v>Not Valid</v>
      </c>
      <c r="M403" s="801">
        <f ca="1" t="shared" si="54"/>
        <v>415.050023148149</v>
      </c>
      <c r="N403" s="800" t="s">
        <v>127</v>
      </c>
      <c r="O403" s="800">
        <f t="shared" si="55"/>
        <v>505</v>
      </c>
      <c r="P403" s="802"/>
      <c r="Q403" s="804"/>
    </row>
    <row r="404" customFormat="1" ht="13.2" hidden="1" spans="1:17">
      <c r="A404" s="791">
        <v>506</v>
      </c>
      <c r="B404" s="791" t="str">
        <f t="shared" si="48"/>
        <v>P</v>
      </c>
      <c r="C404" s="791" t="str">
        <f t="shared" si="49"/>
        <v>E</v>
      </c>
      <c r="D404" s="791" t="str">
        <f t="shared" si="50"/>
        <v>2</v>
      </c>
      <c r="E404" s="816" t="s">
        <v>1212</v>
      </c>
      <c r="F404" s="791">
        <v>5375645</v>
      </c>
      <c r="G404" s="792" t="s">
        <v>1213</v>
      </c>
      <c r="H404" s="805"/>
      <c r="I404" s="797">
        <v>44805</v>
      </c>
      <c r="J404" s="798">
        <f t="shared" si="51"/>
        <v>45199</v>
      </c>
      <c r="K404" s="799">
        <f ca="1" t="shared" si="52"/>
        <v>45614.0500231481</v>
      </c>
      <c r="L404" s="800" t="str">
        <f ca="1" t="shared" si="53"/>
        <v>Not Valid</v>
      </c>
      <c r="M404" s="801">
        <f ca="1" t="shared" si="54"/>
        <v>415.050023148149</v>
      </c>
      <c r="N404" s="800" t="s">
        <v>127</v>
      </c>
      <c r="O404" s="800">
        <f t="shared" si="55"/>
        <v>506</v>
      </c>
      <c r="P404" s="802"/>
      <c r="Q404" s="804"/>
    </row>
    <row r="405" customFormat="1" ht="13.2" hidden="1" spans="1:17">
      <c r="A405" s="791">
        <v>507</v>
      </c>
      <c r="B405" s="791" t="str">
        <f t="shared" si="48"/>
        <v>P</v>
      </c>
      <c r="C405" s="791" t="str">
        <f t="shared" si="49"/>
        <v>E</v>
      </c>
      <c r="D405" s="791" t="str">
        <f t="shared" si="50"/>
        <v>2</v>
      </c>
      <c r="E405" s="816" t="s">
        <v>1212</v>
      </c>
      <c r="F405" s="791">
        <v>5375645</v>
      </c>
      <c r="G405" s="792" t="s">
        <v>1213</v>
      </c>
      <c r="H405" s="805"/>
      <c r="I405" s="797">
        <v>44805</v>
      </c>
      <c r="J405" s="798">
        <f t="shared" si="51"/>
        <v>45199</v>
      </c>
      <c r="K405" s="799">
        <f ca="1" t="shared" si="52"/>
        <v>45614.0500231481</v>
      </c>
      <c r="L405" s="800" t="str">
        <f ca="1" t="shared" si="53"/>
        <v>Not Valid</v>
      </c>
      <c r="M405" s="801">
        <f ca="1" t="shared" si="54"/>
        <v>415.050023148149</v>
      </c>
      <c r="N405" s="800" t="s">
        <v>127</v>
      </c>
      <c r="O405" s="800">
        <f t="shared" si="55"/>
        <v>507</v>
      </c>
      <c r="P405" s="802"/>
      <c r="Q405" s="804"/>
    </row>
    <row r="406" customFormat="1" ht="13.2" hidden="1" spans="1:17">
      <c r="A406" s="791">
        <v>508</v>
      </c>
      <c r="B406" s="791" t="str">
        <f t="shared" si="48"/>
        <v>S</v>
      </c>
      <c r="C406" s="791" t="str">
        <f t="shared" si="49"/>
        <v>G</v>
      </c>
      <c r="D406" s="791" t="str">
        <f t="shared" si="50"/>
        <v>3</v>
      </c>
      <c r="E406" s="816" t="s">
        <v>1214</v>
      </c>
      <c r="F406" s="791">
        <v>5747193</v>
      </c>
      <c r="G406" s="792" t="s">
        <v>1215</v>
      </c>
      <c r="H406" s="805" t="s">
        <v>563</v>
      </c>
      <c r="I406" s="797">
        <v>44805</v>
      </c>
      <c r="J406" s="798">
        <f t="shared" si="51"/>
        <v>45199</v>
      </c>
      <c r="K406" s="799">
        <f ca="1" t="shared" si="52"/>
        <v>45614.0500231481</v>
      </c>
      <c r="L406" s="800" t="str">
        <f ca="1" t="shared" si="53"/>
        <v>Not Valid</v>
      </c>
      <c r="M406" s="801">
        <f ca="1" t="shared" si="54"/>
        <v>415.050023148149</v>
      </c>
      <c r="N406" s="800" t="s">
        <v>127</v>
      </c>
      <c r="O406" s="800">
        <f t="shared" si="55"/>
        <v>508</v>
      </c>
      <c r="P406" s="802"/>
      <c r="Q406" s="804"/>
    </row>
    <row r="407" customFormat="1" ht="13.2" hidden="1" spans="1:17">
      <c r="A407" s="791">
        <v>509</v>
      </c>
      <c r="B407" s="791" t="str">
        <f t="shared" si="48"/>
        <v>E</v>
      </c>
      <c r="C407" s="791" t="str">
        <f t="shared" si="49"/>
        <v>Q</v>
      </c>
      <c r="D407" s="791" t="str">
        <f t="shared" si="50"/>
        <v>3</v>
      </c>
      <c r="E407" s="816" t="s">
        <v>1216</v>
      </c>
      <c r="F407" s="791">
        <v>5373539</v>
      </c>
      <c r="G407" s="792" t="s">
        <v>1217</v>
      </c>
      <c r="H407" s="805" t="s">
        <v>1218</v>
      </c>
      <c r="I407" s="797">
        <v>44805</v>
      </c>
      <c r="J407" s="798">
        <f t="shared" si="51"/>
        <v>45199</v>
      </c>
      <c r="K407" s="799">
        <f ca="1" t="shared" si="52"/>
        <v>45614.0500231481</v>
      </c>
      <c r="L407" s="800" t="str">
        <f ca="1" t="shared" si="53"/>
        <v>Not Valid</v>
      </c>
      <c r="M407" s="801">
        <f ca="1" t="shared" si="54"/>
        <v>415.050023148149</v>
      </c>
      <c r="N407" s="800" t="s">
        <v>127</v>
      </c>
      <c r="O407" s="800">
        <f t="shared" si="55"/>
        <v>509</v>
      </c>
      <c r="P407" s="802"/>
      <c r="Q407" s="804"/>
    </row>
    <row r="408" customFormat="1" ht="13.2" hidden="1" spans="1:17">
      <c r="A408" s="791">
        <v>510</v>
      </c>
      <c r="B408" s="791" t="str">
        <f t="shared" si="48"/>
        <v>P</v>
      </c>
      <c r="C408" s="791" t="str">
        <f t="shared" si="49"/>
        <v>E</v>
      </c>
      <c r="D408" s="791" t="str">
        <f t="shared" si="50"/>
        <v>3</v>
      </c>
      <c r="E408" s="816" t="s">
        <v>1219</v>
      </c>
      <c r="F408" s="791">
        <v>5375655</v>
      </c>
      <c r="G408" s="792" t="s">
        <v>1220</v>
      </c>
      <c r="H408" s="805"/>
      <c r="I408" s="797">
        <v>44805</v>
      </c>
      <c r="J408" s="798">
        <f t="shared" si="51"/>
        <v>45199</v>
      </c>
      <c r="K408" s="799">
        <f ca="1" t="shared" si="52"/>
        <v>45614.0500231481</v>
      </c>
      <c r="L408" s="800" t="str">
        <f ca="1" t="shared" si="53"/>
        <v>Not Valid</v>
      </c>
      <c r="M408" s="801">
        <f ca="1" t="shared" si="54"/>
        <v>415.050023148149</v>
      </c>
      <c r="N408" s="800" t="s">
        <v>127</v>
      </c>
      <c r="O408" s="800">
        <f t="shared" si="55"/>
        <v>510</v>
      </c>
      <c r="P408" s="802"/>
      <c r="Q408" s="804"/>
    </row>
    <row r="409" customFormat="1" ht="13.2" hidden="1" spans="1:17">
      <c r="A409" s="791">
        <v>511</v>
      </c>
      <c r="B409" s="791" t="str">
        <f t="shared" si="48"/>
        <v>J</v>
      </c>
      <c r="C409" s="791" t="str">
        <f t="shared" si="49"/>
        <v>N</v>
      </c>
      <c r="D409" s="791" t="str">
        <f t="shared" si="50"/>
        <v>2</v>
      </c>
      <c r="E409" s="816" t="s">
        <v>1221</v>
      </c>
      <c r="F409" s="791">
        <v>5374687</v>
      </c>
      <c r="G409" s="792" t="s">
        <v>1222</v>
      </c>
      <c r="H409" s="805"/>
      <c r="I409" s="797">
        <v>44805</v>
      </c>
      <c r="J409" s="798">
        <f t="shared" si="51"/>
        <v>45199</v>
      </c>
      <c r="K409" s="799">
        <f ca="1" t="shared" si="52"/>
        <v>45614.0500231481</v>
      </c>
      <c r="L409" s="800" t="str">
        <f ca="1" t="shared" si="53"/>
        <v>Not Valid</v>
      </c>
      <c r="M409" s="801">
        <f ca="1" t="shared" si="54"/>
        <v>415.050023148149</v>
      </c>
      <c r="N409" s="800" t="s">
        <v>127</v>
      </c>
      <c r="O409" s="800">
        <f t="shared" si="55"/>
        <v>511</v>
      </c>
      <c r="P409" s="802"/>
      <c r="Q409" s="804"/>
    </row>
    <row r="410" customFormat="1" ht="13.2" hidden="1" spans="1:17">
      <c r="A410" s="791">
        <v>512</v>
      </c>
      <c r="B410" s="791" t="str">
        <f t="shared" si="48"/>
        <v>Y</v>
      </c>
      <c r="C410" s="791" t="str">
        <f t="shared" si="49"/>
        <v>W</v>
      </c>
      <c r="D410" s="791" t="str">
        <f t="shared" si="50"/>
        <v>3</v>
      </c>
      <c r="E410" s="816" t="s">
        <v>1223</v>
      </c>
      <c r="F410" s="791">
        <v>5748426</v>
      </c>
      <c r="G410" s="792" t="s">
        <v>1224</v>
      </c>
      <c r="H410" s="805"/>
      <c r="I410" s="797">
        <v>44805</v>
      </c>
      <c r="J410" s="798">
        <f t="shared" si="51"/>
        <v>45199</v>
      </c>
      <c r="K410" s="799">
        <f ca="1" t="shared" si="52"/>
        <v>45614.0500231481</v>
      </c>
      <c r="L410" s="800" t="str">
        <f ca="1" t="shared" si="53"/>
        <v>Not Valid</v>
      </c>
      <c r="M410" s="801">
        <f ca="1" t="shared" si="54"/>
        <v>415.050023148149</v>
      </c>
      <c r="N410" s="800" t="s">
        <v>127</v>
      </c>
      <c r="O410" s="800">
        <f t="shared" si="55"/>
        <v>512</v>
      </c>
      <c r="P410" s="802"/>
      <c r="Q410" s="804"/>
    </row>
    <row r="411" customFormat="1" ht="13.2" hidden="1" spans="1:17">
      <c r="A411" s="791">
        <v>513</v>
      </c>
      <c r="B411" s="791" t="str">
        <f t="shared" si="48"/>
        <v>S</v>
      </c>
      <c r="C411" s="791" t="str">
        <f t="shared" si="49"/>
        <v>C</v>
      </c>
      <c r="D411" s="791" t="str">
        <f t="shared" si="50"/>
        <v>2</v>
      </c>
      <c r="E411" s="816" t="s">
        <v>1225</v>
      </c>
      <c r="F411" s="791">
        <v>5748357</v>
      </c>
      <c r="G411" s="792" t="s">
        <v>1226</v>
      </c>
      <c r="H411" s="805"/>
      <c r="I411" s="797">
        <v>44805</v>
      </c>
      <c r="J411" s="798">
        <f t="shared" si="51"/>
        <v>45199</v>
      </c>
      <c r="K411" s="799">
        <f ca="1" t="shared" si="52"/>
        <v>45614.0500231481</v>
      </c>
      <c r="L411" s="800" t="str">
        <f ca="1" t="shared" si="53"/>
        <v>Not Valid</v>
      </c>
      <c r="M411" s="801">
        <f ca="1" t="shared" si="54"/>
        <v>415.050023148149</v>
      </c>
      <c r="N411" s="800" t="s">
        <v>127</v>
      </c>
      <c r="O411" s="800">
        <f t="shared" si="55"/>
        <v>513</v>
      </c>
      <c r="P411" s="802"/>
      <c r="Q411" s="804"/>
    </row>
    <row r="412" customFormat="1" ht="13.2" hidden="1" spans="1:17">
      <c r="A412" s="791">
        <v>514</v>
      </c>
      <c r="B412" s="791" t="str">
        <f t="shared" si="48"/>
        <v>Y</v>
      </c>
      <c r="C412" s="791" t="str">
        <f t="shared" si="49"/>
        <v>M</v>
      </c>
      <c r="D412" s="791" t="str">
        <f t="shared" si="50"/>
        <v>3</v>
      </c>
      <c r="E412" s="816" t="s">
        <v>1227</v>
      </c>
      <c r="F412" s="791">
        <v>5748425</v>
      </c>
      <c r="G412" s="792" t="s">
        <v>1228</v>
      </c>
      <c r="H412" s="805"/>
      <c r="I412" s="797">
        <v>44805</v>
      </c>
      <c r="J412" s="798">
        <f t="shared" si="51"/>
        <v>45199</v>
      </c>
      <c r="K412" s="799">
        <f ca="1" t="shared" si="52"/>
        <v>45614.0500231481</v>
      </c>
      <c r="L412" s="800" t="str">
        <f ca="1" t="shared" si="53"/>
        <v>Not Valid</v>
      </c>
      <c r="M412" s="801">
        <f ca="1" t="shared" si="54"/>
        <v>415.050023148149</v>
      </c>
      <c r="N412" s="800" t="s">
        <v>127</v>
      </c>
      <c r="O412" s="800">
        <f t="shared" si="55"/>
        <v>514</v>
      </c>
      <c r="P412" s="802"/>
      <c r="Q412" s="804"/>
    </row>
    <row r="413" customFormat="1" ht="13.2" hidden="1" spans="1:17">
      <c r="A413" s="791">
        <v>515</v>
      </c>
      <c r="B413" s="791" t="str">
        <f t="shared" si="48"/>
        <v>Y</v>
      </c>
      <c r="C413" s="791" t="str">
        <f t="shared" si="49"/>
        <v>Q</v>
      </c>
      <c r="D413" s="791" t="str">
        <f t="shared" si="50"/>
        <v>3</v>
      </c>
      <c r="E413" s="816" t="s">
        <v>1229</v>
      </c>
      <c r="F413" s="791">
        <v>5748424</v>
      </c>
      <c r="G413" s="792" t="s">
        <v>1230</v>
      </c>
      <c r="H413" s="805"/>
      <c r="I413" s="797">
        <v>44805</v>
      </c>
      <c r="J413" s="798">
        <f t="shared" si="51"/>
        <v>45199</v>
      </c>
      <c r="K413" s="799">
        <f ca="1" t="shared" si="52"/>
        <v>45614.0500231481</v>
      </c>
      <c r="L413" s="800" t="str">
        <f ca="1" t="shared" si="53"/>
        <v>Not Valid</v>
      </c>
      <c r="M413" s="801">
        <f ca="1" t="shared" si="54"/>
        <v>415.050023148149</v>
      </c>
      <c r="N413" s="800" t="s">
        <v>127</v>
      </c>
      <c r="O413" s="800">
        <f t="shared" si="55"/>
        <v>515</v>
      </c>
      <c r="P413" s="802"/>
      <c r="Q413" s="804"/>
    </row>
    <row r="414" customFormat="1" ht="13.2" hidden="1" spans="1:17">
      <c r="A414" s="791">
        <v>516</v>
      </c>
      <c r="B414" s="791" t="str">
        <f t="shared" si="48"/>
        <v>S</v>
      </c>
      <c r="C414" s="791" t="str">
        <f t="shared" si="49"/>
        <v>W</v>
      </c>
      <c r="D414" s="791" t="str">
        <f t="shared" si="50"/>
        <v>3</v>
      </c>
      <c r="E414" s="816" t="s">
        <v>1231</v>
      </c>
      <c r="F414" s="791">
        <v>5747194</v>
      </c>
      <c r="G414" s="792" t="s">
        <v>1232</v>
      </c>
      <c r="H414" s="805"/>
      <c r="I414" s="797">
        <v>44805</v>
      </c>
      <c r="J414" s="798">
        <f t="shared" si="51"/>
        <v>45199</v>
      </c>
      <c r="K414" s="799">
        <f ca="1" t="shared" si="52"/>
        <v>45614.0500231481</v>
      </c>
      <c r="L414" s="800" t="str">
        <f ca="1" t="shared" si="53"/>
        <v>Not Valid</v>
      </c>
      <c r="M414" s="801">
        <f ca="1" t="shared" si="54"/>
        <v>415.050023148149</v>
      </c>
      <c r="N414" s="800" t="s">
        <v>127</v>
      </c>
      <c r="O414" s="800">
        <f t="shared" si="55"/>
        <v>516</v>
      </c>
      <c r="P414" s="802"/>
      <c r="Q414" s="804"/>
    </row>
    <row r="415" customFormat="1" ht="13.2" hidden="1" spans="1:17">
      <c r="A415" s="791">
        <v>517</v>
      </c>
      <c r="B415" s="791" t="str">
        <f t="shared" si="48"/>
        <v>J</v>
      </c>
      <c r="C415" s="791" t="str">
        <f t="shared" si="49"/>
        <v>L</v>
      </c>
      <c r="D415" s="791" t="str">
        <f t="shared" si="50"/>
        <v>0</v>
      </c>
      <c r="E415" s="816" t="s">
        <v>1233</v>
      </c>
      <c r="F415" s="791">
        <v>5747755</v>
      </c>
      <c r="G415" s="792" t="s">
        <v>1234</v>
      </c>
      <c r="H415" s="805"/>
      <c r="I415" s="797">
        <v>44805</v>
      </c>
      <c r="J415" s="798">
        <f t="shared" si="51"/>
        <v>45199</v>
      </c>
      <c r="K415" s="799">
        <f ca="1" t="shared" si="52"/>
        <v>45614.0500231481</v>
      </c>
      <c r="L415" s="800" t="str">
        <f ca="1" t="shared" si="53"/>
        <v>Not Valid</v>
      </c>
      <c r="M415" s="801">
        <f ca="1" t="shared" si="54"/>
        <v>415.050023148149</v>
      </c>
      <c r="N415" s="800" t="s">
        <v>127</v>
      </c>
      <c r="O415" s="800">
        <f t="shared" si="55"/>
        <v>517</v>
      </c>
      <c r="P415" s="802"/>
      <c r="Q415" s="804"/>
    </row>
    <row r="416" customFormat="1" ht="13.2" hidden="1" spans="1:17">
      <c r="A416" s="791">
        <v>518</v>
      </c>
      <c r="B416" s="791" t="str">
        <f t="shared" si="48"/>
        <v>J</v>
      </c>
      <c r="C416" s="791" t="str">
        <f t="shared" si="49"/>
        <v>N</v>
      </c>
      <c r="D416" s="791" t="str">
        <f t="shared" si="50"/>
        <v>0</v>
      </c>
      <c r="E416" s="816" t="s">
        <v>1235</v>
      </c>
      <c r="F416" s="791">
        <v>5374671</v>
      </c>
      <c r="G416" s="792" t="s">
        <v>1236</v>
      </c>
      <c r="H416" s="805" t="s">
        <v>1237</v>
      </c>
      <c r="I416" s="797">
        <v>44805</v>
      </c>
      <c r="J416" s="798">
        <f t="shared" si="51"/>
        <v>45199</v>
      </c>
      <c r="K416" s="799">
        <f ca="1" t="shared" si="52"/>
        <v>45614.0500231481</v>
      </c>
      <c r="L416" s="800" t="str">
        <f ca="1" t="shared" si="53"/>
        <v>Not Valid</v>
      </c>
      <c r="M416" s="801">
        <f ca="1" t="shared" si="54"/>
        <v>415.050023148149</v>
      </c>
      <c r="N416" s="800" t="s">
        <v>127</v>
      </c>
      <c r="O416" s="800">
        <f t="shared" si="55"/>
        <v>518</v>
      </c>
      <c r="P416" s="802"/>
      <c r="Q416" s="804"/>
    </row>
    <row r="417" customFormat="1" ht="13.2" hidden="1" spans="1:17">
      <c r="A417" s="791">
        <v>519</v>
      </c>
      <c r="B417" s="791" t="str">
        <f t="shared" si="48"/>
        <v>S</v>
      </c>
      <c r="C417" s="791" t="str">
        <f t="shared" si="49"/>
        <v>P</v>
      </c>
      <c r="D417" s="791" t="str">
        <f t="shared" si="50"/>
        <v>1</v>
      </c>
      <c r="E417" s="816" t="s">
        <v>1238</v>
      </c>
      <c r="F417" s="791">
        <v>5376586</v>
      </c>
      <c r="G417" s="792" t="s">
        <v>1239</v>
      </c>
      <c r="H417" s="805" t="s">
        <v>1240</v>
      </c>
      <c r="I417" s="797">
        <v>44805</v>
      </c>
      <c r="J417" s="798">
        <f t="shared" si="51"/>
        <v>45199</v>
      </c>
      <c r="K417" s="799">
        <f ca="1" t="shared" si="52"/>
        <v>45614.0500231481</v>
      </c>
      <c r="L417" s="800" t="str">
        <f ca="1" t="shared" si="53"/>
        <v>Not Valid</v>
      </c>
      <c r="M417" s="801">
        <f ca="1" t="shared" si="54"/>
        <v>415.050023148149</v>
      </c>
      <c r="N417" s="800" t="s">
        <v>127</v>
      </c>
      <c r="O417" s="800">
        <f t="shared" si="55"/>
        <v>519</v>
      </c>
      <c r="P417" s="802"/>
      <c r="Q417" s="804"/>
    </row>
    <row r="418" customFormat="1" ht="13.2" hidden="1" spans="1:17">
      <c r="A418" s="791">
        <v>520</v>
      </c>
      <c r="B418" s="791" t="str">
        <f t="shared" si="48"/>
        <v>Y</v>
      </c>
      <c r="C418" s="791" t="str">
        <f t="shared" si="49"/>
        <v>P</v>
      </c>
      <c r="D418" s="791" t="str">
        <f t="shared" si="50"/>
        <v>1</v>
      </c>
      <c r="E418" s="816" t="s">
        <v>1241</v>
      </c>
      <c r="F418" s="791">
        <v>5377226</v>
      </c>
      <c r="G418" s="792" t="s">
        <v>1242</v>
      </c>
      <c r="H418" s="805" t="s">
        <v>1243</v>
      </c>
      <c r="I418" s="797">
        <v>44805</v>
      </c>
      <c r="J418" s="798">
        <f t="shared" si="51"/>
        <v>45199</v>
      </c>
      <c r="K418" s="799">
        <f ca="1" t="shared" si="52"/>
        <v>45614.0500231481</v>
      </c>
      <c r="L418" s="800" t="str">
        <f ca="1" t="shared" si="53"/>
        <v>Not Valid</v>
      </c>
      <c r="M418" s="801">
        <f ca="1" t="shared" si="54"/>
        <v>415.050023148149</v>
      </c>
      <c r="N418" s="800" t="s">
        <v>127</v>
      </c>
      <c r="O418" s="800">
        <f t="shared" si="55"/>
        <v>520</v>
      </c>
      <c r="P418" s="802"/>
      <c r="Q418" s="804"/>
    </row>
    <row r="419" customFormat="1" ht="13.2" hidden="1" spans="1:17">
      <c r="A419" s="791">
        <v>521</v>
      </c>
      <c r="B419" s="791" t="str">
        <f t="shared" si="48"/>
        <v>E</v>
      </c>
      <c r="C419" s="791" t="str">
        <f t="shared" si="49"/>
        <v>N</v>
      </c>
      <c r="D419" s="791" t="str">
        <f t="shared" si="50"/>
        <v>3</v>
      </c>
      <c r="E419" s="816" t="s">
        <v>1244</v>
      </c>
      <c r="F419" s="791">
        <v>5723198</v>
      </c>
      <c r="G419" s="792" t="s">
        <v>1245</v>
      </c>
      <c r="H419" s="805" t="s">
        <v>1246</v>
      </c>
      <c r="I419" s="797">
        <v>44805</v>
      </c>
      <c r="J419" s="798">
        <f t="shared" si="51"/>
        <v>45199</v>
      </c>
      <c r="K419" s="799">
        <f ca="1" t="shared" si="52"/>
        <v>45614.0500231481</v>
      </c>
      <c r="L419" s="800" t="str">
        <f ca="1" t="shared" si="53"/>
        <v>Not Valid</v>
      </c>
      <c r="M419" s="801">
        <f ca="1" t="shared" si="54"/>
        <v>415.050023148149</v>
      </c>
      <c r="N419" s="800" t="s">
        <v>127</v>
      </c>
      <c r="O419" s="800">
        <f t="shared" si="55"/>
        <v>521</v>
      </c>
      <c r="P419" s="802"/>
      <c r="Q419" s="804"/>
    </row>
    <row r="420" customFormat="1" ht="13.2" hidden="1" spans="1:17">
      <c r="A420" s="791">
        <v>522</v>
      </c>
      <c r="B420" s="791" t="str">
        <f t="shared" si="48"/>
        <v>S</v>
      </c>
      <c r="C420" s="791" t="str">
        <f t="shared" si="49"/>
        <v>W</v>
      </c>
      <c r="D420" s="791" t="str">
        <f t="shared" si="50"/>
        <v>3</v>
      </c>
      <c r="E420" s="816" t="s">
        <v>1247</v>
      </c>
      <c r="F420" s="791">
        <v>5583521</v>
      </c>
      <c r="G420" s="792" t="s">
        <v>1248</v>
      </c>
      <c r="H420" s="805" t="s">
        <v>563</v>
      </c>
      <c r="I420" s="797">
        <v>44805</v>
      </c>
      <c r="J420" s="798">
        <f t="shared" si="51"/>
        <v>45199</v>
      </c>
      <c r="K420" s="799">
        <f ca="1" t="shared" si="52"/>
        <v>45614.0500231481</v>
      </c>
      <c r="L420" s="800" t="str">
        <f ca="1" t="shared" si="53"/>
        <v>Not Valid</v>
      </c>
      <c r="M420" s="801">
        <f ca="1" t="shared" si="54"/>
        <v>415.050023148149</v>
      </c>
      <c r="N420" s="800" t="s">
        <v>127</v>
      </c>
      <c r="O420" s="800">
        <f t="shared" si="55"/>
        <v>522</v>
      </c>
      <c r="P420" s="802"/>
      <c r="Q420" s="804"/>
    </row>
    <row r="421" customFormat="1" ht="13.2" hidden="1" spans="1:17">
      <c r="A421" s="791">
        <v>523</v>
      </c>
      <c r="B421" s="791" t="str">
        <f t="shared" si="48"/>
        <v>L</v>
      </c>
      <c r="C421" s="791" t="str">
        <f t="shared" si="49"/>
        <v>M</v>
      </c>
      <c r="D421" s="791" t="str">
        <f t="shared" si="50"/>
        <v>2</v>
      </c>
      <c r="E421" s="816" t="s">
        <v>1249</v>
      </c>
      <c r="F421" s="791">
        <v>5748297</v>
      </c>
      <c r="G421" s="792" t="s">
        <v>1250</v>
      </c>
      <c r="H421" s="805" t="s">
        <v>563</v>
      </c>
      <c r="I421" s="797">
        <v>44805</v>
      </c>
      <c r="J421" s="798">
        <f t="shared" si="51"/>
        <v>45199</v>
      </c>
      <c r="K421" s="799">
        <f ca="1" t="shared" si="52"/>
        <v>45614.0500231481</v>
      </c>
      <c r="L421" s="800" t="str">
        <f ca="1" t="shared" si="53"/>
        <v>Not Valid</v>
      </c>
      <c r="M421" s="801">
        <f ca="1" t="shared" si="54"/>
        <v>415.050023148149</v>
      </c>
      <c r="N421" s="800" t="s">
        <v>127</v>
      </c>
      <c r="O421" s="800">
        <f t="shared" si="55"/>
        <v>523</v>
      </c>
      <c r="P421" s="802"/>
      <c r="Q421" s="804"/>
    </row>
    <row r="422" customFormat="1" ht="13.2" hidden="1" spans="1:17">
      <c r="A422" s="791">
        <v>524</v>
      </c>
      <c r="B422" s="791" t="str">
        <f t="shared" si="48"/>
        <v>W</v>
      </c>
      <c r="C422" s="791" t="str">
        <f t="shared" si="49"/>
        <v>P</v>
      </c>
      <c r="D422" s="791" t="str">
        <f t="shared" si="50"/>
        <v>3</v>
      </c>
      <c r="E422" s="816" t="s">
        <v>1251</v>
      </c>
      <c r="F422" s="791">
        <v>5748709</v>
      </c>
      <c r="G422" s="792" t="s">
        <v>1252</v>
      </c>
      <c r="H422" s="805" t="s">
        <v>563</v>
      </c>
      <c r="I422" s="797">
        <v>44805</v>
      </c>
      <c r="J422" s="798">
        <f t="shared" si="51"/>
        <v>45199</v>
      </c>
      <c r="K422" s="799">
        <f ca="1" t="shared" si="52"/>
        <v>45614.0500231481</v>
      </c>
      <c r="L422" s="800" t="str">
        <f ca="1" t="shared" si="53"/>
        <v>Not Valid</v>
      </c>
      <c r="M422" s="801">
        <f ca="1" t="shared" si="54"/>
        <v>415.050023148149</v>
      </c>
      <c r="N422" s="800" t="s">
        <v>127</v>
      </c>
      <c r="O422" s="800">
        <f t="shared" si="55"/>
        <v>524</v>
      </c>
      <c r="P422" s="802"/>
      <c r="Q422" s="804"/>
    </row>
    <row r="423" customFormat="1" ht="13.2" hidden="1" spans="1:17">
      <c r="A423" s="791">
        <v>525</v>
      </c>
      <c r="B423" s="791" t="str">
        <f t="shared" si="48"/>
        <v>J</v>
      </c>
      <c r="C423" s="791" t="str">
        <f t="shared" si="49"/>
        <v>P</v>
      </c>
      <c r="D423" s="791" t="str">
        <f t="shared" si="50"/>
        <v>3</v>
      </c>
      <c r="E423" s="816" t="s">
        <v>1253</v>
      </c>
      <c r="F423" s="791">
        <v>5374752</v>
      </c>
      <c r="G423" s="792" t="s">
        <v>1254</v>
      </c>
      <c r="H423" s="805"/>
      <c r="I423" s="797">
        <v>44805</v>
      </c>
      <c r="J423" s="798">
        <f t="shared" si="51"/>
        <v>45199</v>
      </c>
      <c r="K423" s="799">
        <f ca="1" t="shared" si="52"/>
        <v>45614.0500231481</v>
      </c>
      <c r="L423" s="800" t="str">
        <f ca="1" t="shared" si="53"/>
        <v>Not Valid</v>
      </c>
      <c r="M423" s="801">
        <f ca="1" t="shared" si="54"/>
        <v>415.050023148149</v>
      </c>
      <c r="N423" s="800" t="s">
        <v>127</v>
      </c>
      <c r="O423" s="800">
        <f t="shared" si="55"/>
        <v>525</v>
      </c>
      <c r="P423" s="802"/>
      <c r="Q423" s="804"/>
    </row>
    <row r="424" customFormat="1" ht="13.2" hidden="1" spans="1:17">
      <c r="A424" s="791">
        <v>526</v>
      </c>
      <c r="B424" s="791" t="str">
        <f t="shared" si="48"/>
        <v>J</v>
      </c>
      <c r="C424" s="791" t="str">
        <f t="shared" si="49"/>
        <v>P</v>
      </c>
      <c r="D424" s="791" t="str">
        <f t="shared" si="50"/>
        <v>3</v>
      </c>
      <c r="E424" s="816" t="s">
        <v>1255</v>
      </c>
      <c r="F424" s="791">
        <v>5374754</v>
      </c>
      <c r="G424" s="792" t="s">
        <v>1256</v>
      </c>
      <c r="H424" s="805"/>
      <c r="I424" s="797">
        <v>44805</v>
      </c>
      <c r="J424" s="798">
        <f t="shared" si="51"/>
        <v>45199</v>
      </c>
      <c r="K424" s="799">
        <f ca="1" t="shared" si="52"/>
        <v>45614.0500231481</v>
      </c>
      <c r="L424" s="800" t="str">
        <f ca="1" t="shared" si="53"/>
        <v>Not Valid</v>
      </c>
      <c r="M424" s="801">
        <f ca="1" t="shared" si="54"/>
        <v>415.050023148149</v>
      </c>
      <c r="N424" s="800" t="s">
        <v>127</v>
      </c>
      <c r="O424" s="800">
        <f t="shared" si="55"/>
        <v>526</v>
      </c>
      <c r="P424" s="802"/>
      <c r="Q424" s="804"/>
    </row>
    <row r="425" customFormat="1" ht="13.2" hidden="1" spans="1:17">
      <c r="A425" s="791">
        <v>527</v>
      </c>
      <c r="B425" s="791" t="str">
        <f t="shared" si="48"/>
        <v>S</v>
      </c>
      <c r="C425" s="791" t="str">
        <f t="shared" si="49"/>
        <v>P</v>
      </c>
      <c r="D425" s="791" t="str">
        <f t="shared" si="50"/>
        <v>2</v>
      </c>
      <c r="E425" s="816" t="s">
        <v>1257</v>
      </c>
      <c r="F425" s="791">
        <v>5376590</v>
      </c>
      <c r="G425" s="792" t="s">
        <v>1258</v>
      </c>
      <c r="H425" s="805"/>
      <c r="I425" s="797">
        <v>44805</v>
      </c>
      <c r="J425" s="798">
        <f t="shared" si="51"/>
        <v>45199</v>
      </c>
      <c r="K425" s="799">
        <f ca="1" t="shared" si="52"/>
        <v>45614.0500231481</v>
      </c>
      <c r="L425" s="800" t="str">
        <f ca="1" t="shared" si="53"/>
        <v>Not Valid</v>
      </c>
      <c r="M425" s="801">
        <f ca="1" t="shared" si="54"/>
        <v>415.050023148149</v>
      </c>
      <c r="N425" s="800" t="s">
        <v>127</v>
      </c>
      <c r="O425" s="800">
        <f t="shared" si="55"/>
        <v>527</v>
      </c>
      <c r="P425" s="802"/>
      <c r="Q425" s="804"/>
    </row>
    <row r="426" customFormat="1" ht="13.2" hidden="1" spans="1:17">
      <c r="A426" s="791">
        <v>528</v>
      </c>
      <c r="B426" s="791" t="str">
        <f t="shared" si="48"/>
        <v>Y</v>
      </c>
      <c r="C426" s="791" t="str">
        <f t="shared" si="49"/>
        <v>W</v>
      </c>
      <c r="D426" s="791" t="str">
        <f t="shared" si="50"/>
        <v>2</v>
      </c>
      <c r="E426" s="816" t="s">
        <v>1259</v>
      </c>
      <c r="F426" s="791">
        <v>5377310</v>
      </c>
      <c r="G426" s="792" t="s">
        <v>1260</v>
      </c>
      <c r="H426" s="805"/>
      <c r="I426" s="797">
        <v>44805</v>
      </c>
      <c r="J426" s="798">
        <f t="shared" si="51"/>
        <v>45199</v>
      </c>
      <c r="K426" s="799">
        <f ca="1" t="shared" si="52"/>
        <v>45614.0500231481</v>
      </c>
      <c r="L426" s="800" t="str">
        <f ca="1" t="shared" si="53"/>
        <v>Not Valid</v>
      </c>
      <c r="M426" s="801">
        <f ca="1" t="shared" si="54"/>
        <v>415.050023148149</v>
      </c>
      <c r="N426" s="800" t="s">
        <v>127</v>
      </c>
      <c r="O426" s="800">
        <f t="shared" si="55"/>
        <v>528</v>
      </c>
      <c r="P426" s="802"/>
      <c r="Q426" s="804"/>
    </row>
    <row r="427" customFormat="1" ht="13.2" hidden="1" spans="1:17">
      <c r="A427" s="791">
        <v>529</v>
      </c>
      <c r="B427" s="791" t="str">
        <f t="shared" si="48"/>
        <v>L</v>
      </c>
      <c r="C427" s="791" t="str">
        <f t="shared" si="49"/>
        <v>N</v>
      </c>
      <c r="D427" s="791" t="str">
        <f t="shared" si="50"/>
        <v>3</v>
      </c>
      <c r="E427" s="816" t="s">
        <v>1261</v>
      </c>
      <c r="F427" s="791">
        <v>5735774</v>
      </c>
      <c r="G427" s="792" t="s">
        <v>1262</v>
      </c>
      <c r="H427" s="805" t="s">
        <v>1263</v>
      </c>
      <c r="I427" s="797">
        <v>44805</v>
      </c>
      <c r="J427" s="798">
        <f t="shared" si="51"/>
        <v>45199</v>
      </c>
      <c r="K427" s="799">
        <f ca="1" t="shared" si="52"/>
        <v>45614.0500231481</v>
      </c>
      <c r="L427" s="800" t="str">
        <f ca="1" t="shared" si="53"/>
        <v>Not Valid</v>
      </c>
      <c r="M427" s="801">
        <f ca="1" t="shared" si="54"/>
        <v>415.050023148149</v>
      </c>
      <c r="N427" s="800" t="s">
        <v>127</v>
      </c>
      <c r="O427" s="800">
        <f t="shared" si="55"/>
        <v>529</v>
      </c>
      <c r="P427" s="802"/>
      <c r="Q427" s="804"/>
    </row>
    <row r="428" customFormat="1" ht="13.2" hidden="1" spans="1:17">
      <c r="A428" s="791">
        <v>530</v>
      </c>
      <c r="B428" s="791" t="str">
        <f t="shared" si="48"/>
        <v>E</v>
      </c>
      <c r="C428" s="791" t="str">
        <f t="shared" si="49"/>
        <v>N</v>
      </c>
      <c r="D428" s="791" t="str">
        <f t="shared" si="50"/>
        <v>3</v>
      </c>
      <c r="E428" s="816" t="s">
        <v>1264</v>
      </c>
      <c r="F428" s="791">
        <v>5522094</v>
      </c>
      <c r="G428" s="792" t="s">
        <v>1265</v>
      </c>
      <c r="H428" s="805"/>
      <c r="I428" s="797">
        <v>44805</v>
      </c>
      <c r="J428" s="798">
        <f t="shared" si="51"/>
        <v>45199</v>
      </c>
      <c r="K428" s="799">
        <f ca="1" t="shared" si="52"/>
        <v>45614.0500231481</v>
      </c>
      <c r="L428" s="800" t="str">
        <f ca="1" t="shared" si="53"/>
        <v>Not Valid</v>
      </c>
      <c r="M428" s="801">
        <f ca="1" t="shared" si="54"/>
        <v>415.050023148149</v>
      </c>
      <c r="N428" s="800" t="s">
        <v>127</v>
      </c>
      <c r="O428" s="800">
        <f t="shared" si="55"/>
        <v>530</v>
      </c>
      <c r="P428" s="802"/>
      <c r="Q428" s="804"/>
    </row>
    <row r="429" customFormat="1" ht="13.2" hidden="1" spans="1:17">
      <c r="A429" s="791">
        <v>531</v>
      </c>
      <c r="B429" s="791" t="str">
        <f t="shared" si="48"/>
        <v>Y</v>
      </c>
      <c r="C429" s="791" t="str">
        <f t="shared" si="49"/>
        <v>N</v>
      </c>
      <c r="D429" s="791" t="str">
        <f t="shared" si="50"/>
        <v>3</v>
      </c>
      <c r="E429" s="816" t="s">
        <v>1266</v>
      </c>
      <c r="F429" s="791">
        <v>5556209</v>
      </c>
      <c r="G429" s="792" t="s">
        <v>1267</v>
      </c>
      <c r="H429" s="805"/>
      <c r="I429" s="797">
        <v>44805</v>
      </c>
      <c r="J429" s="798">
        <f t="shared" si="51"/>
        <v>45199</v>
      </c>
      <c r="K429" s="799">
        <f ca="1" t="shared" si="52"/>
        <v>45614.0500231481</v>
      </c>
      <c r="L429" s="800" t="str">
        <f ca="1" t="shared" si="53"/>
        <v>Not Valid</v>
      </c>
      <c r="M429" s="801">
        <f ca="1" t="shared" si="54"/>
        <v>415.050023148149</v>
      </c>
      <c r="N429" s="800" t="s">
        <v>127</v>
      </c>
      <c r="O429" s="800">
        <f t="shared" si="55"/>
        <v>531</v>
      </c>
      <c r="P429" s="802"/>
      <c r="Q429" s="804"/>
    </row>
    <row r="430" customFormat="1" ht="13.2" hidden="1" spans="1:17">
      <c r="A430" s="791">
        <v>532</v>
      </c>
      <c r="B430" s="791" t="str">
        <f t="shared" si="48"/>
        <v>S</v>
      </c>
      <c r="C430" s="791" t="str">
        <f t="shared" si="49"/>
        <v>W</v>
      </c>
      <c r="D430" s="791" t="str">
        <f t="shared" si="50"/>
        <v>1</v>
      </c>
      <c r="E430" s="816" t="s">
        <v>1268</v>
      </c>
      <c r="F430" s="791">
        <v>5376695</v>
      </c>
      <c r="G430" s="792" t="s">
        <v>1269</v>
      </c>
      <c r="H430" s="805"/>
      <c r="I430" s="797">
        <v>44805</v>
      </c>
      <c r="J430" s="798">
        <f t="shared" si="51"/>
        <v>45199</v>
      </c>
      <c r="K430" s="799">
        <f ca="1" t="shared" si="52"/>
        <v>45614.0500231481</v>
      </c>
      <c r="L430" s="800" t="str">
        <f ca="1" t="shared" si="53"/>
        <v>Not Valid</v>
      </c>
      <c r="M430" s="801">
        <f ca="1" t="shared" si="54"/>
        <v>415.050023148149</v>
      </c>
      <c r="N430" s="800" t="s">
        <v>127</v>
      </c>
      <c r="O430" s="800">
        <f t="shared" si="55"/>
        <v>532</v>
      </c>
      <c r="P430" s="802"/>
      <c r="Q430" s="804"/>
    </row>
    <row r="431" customFormat="1" ht="13.2" hidden="1" spans="1:17">
      <c r="A431" s="791">
        <v>533</v>
      </c>
      <c r="B431" s="791" t="str">
        <f t="shared" si="48"/>
        <v>J</v>
      </c>
      <c r="C431" s="791" t="str">
        <f t="shared" si="49"/>
        <v>F</v>
      </c>
      <c r="D431" s="791" t="str">
        <f t="shared" si="50"/>
        <v>4</v>
      </c>
      <c r="E431" s="816" t="s">
        <v>1270</v>
      </c>
      <c r="F431" s="791">
        <v>5374617</v>
      </c>
      <c r="G431" s="792" t="s">
        <v>1271</v>
      </c>
      <c r="H431" s="805"/>
      <c r="I431" s="797">
        <v>44805</v>
      </c>
      <c r="J431" s="798">
        <f t="shared" si="51"/>
        <v>45199</v>
      </c>
      <c r="K431" s="799">
        <f ca="1" t="shared" si="52"/>
        <v>45614.0500231481</v>
      </c>
      <c r="L431" s="800" t="str">
        <f ca="1" t="shared" si="53"/>
        <v>Not Valid</v>
      </c>
      <c r="M431" s="801">
        <f ca="1" t="shared" si="54"/>
        <v>415.050023148149</v>
      </c>
      <c r="N431" s="800" t="s">
        <v>127</v>
      </c>
      <c r="O431" s="800">
        <f t="shared" si="55"/>
        <v>533</v>
      </c>
      <c r="P431" s="802"/>
      <c r="Q431" s="804"/>
    </row>
    <row r="432" customFormat="1" ht="13.2" hidden="1" spans="1:17">
      <c r="A432" s="791">
        <v>534</v>
      </c>
      <c r="B432" s="791" t="str">
        <f t="shared" si="48"/>
        <v>M</v>
      </c>
      <c r="C432" s="791" t="str">
        <f t="shared" si="49"/>
        <v>P</v>
      </c>
      <c r="D432" s="791" t="str">
        <f t="shared" si="50"/>
        <v>3</v>
      </c>
      <c r="E432" s="816" t="s">
        <v>1272</v>
      </c>
      <c r="F432" s="791">
        <v>5375412</v>
      </c>
      <c r="G432" s="792" t="s">
        <v>1273</v>
      </c>
      <c r="H432" s="805" t="s">
        <v>1274</v>
      </c>
      <c r="I432" s="797">
        <v>44805</v>
      </c>
      <c r="J432" s="798">
        <f t="shared" si="51"/>
        <v>45199</v>
      </c>
      <c r="K432" s="799">
        <f ca="1" t="shared" si="52"/>
        <v>45614.0500231481</v>
      </c>
      <c r="L432" s="800" t="str">
        <f ca="1" t="shared" si="53"/>
        <v>Not Valid</v>
      </c>
      <c r="M432" s="801">
        <f ca="1" t="shared" si="54"/>
        <v>415.050023148149</v>
      </c>
      <c r="N432" s="800" t="s">
        <v>127</v>
      </c>
      <c r="O432" s="800">
        <f t="shared" si="55"/>
        <v>534</v>
      </c>
      <c r="P432" s="802"/>
      <c r="Q432" s="804"/>
    </row>
    <row r="433" customFormat="1" ht="13.2" hidden="1" spans="1:17">
      <c r="A433" s="791">
        <v>535</v>
      </c>
      <c r="B433" s="791" t="str">
        <f t="shared" si="48"/>
        <v>S</v>
      </c>
      <c r="C433" s="791" t="str">
        <f t="shared" si="49"/>
        <v>L</v>
      </c>
      <c r="D433" s="791" t="str">
        <f t="shared" si="50"/>
        <v>2</v>
      </c>
      <c r="E433" s="816" t="s">
        <v>1275</v>
      </c>
      <c r="F433" s="791">
        <v>5750224</v>
      </c>
      <c r="G433" s="792" t="s">
        <v>1276</v>
      </c>
      <c r="H433" s="805" t="s">
        <v>563</v>
      </c>
      <c r="I433" s="797">
        <v>44805</v>
      </c>
      <c r="J433" s="798">
        <f t="shared" si="51"/>
        <v>45199</v>
      </c>
      <c r="K433" s="799">
        <f ca="1" t="shared" si="52"/>
        <v>45614.0500231481</v>
      </c>
      <c r="L433" s="800" t="str">
        <f ca="1" t="shared" si="53"/>
        <v>Not Valid</v>
      </c>
      <c r="M433" s="801">
        <f ca="1" t="shared" si="54"/>
        <v>415.050023148149</v>
      </c>
      <c r="N433" s="800" t="s">
        <v>127</v>
      </c>
      <c r="O433" s="800">
        <f t="shared" si="55"/>
        <v>535</v>
      </c>
      <c r="P433" s="802"/>
      <c r="Q433" s="804"/>
    </row>
    <row r="434" customFormat="1" ht="13.2" hidden="1" spans="1:17">
      <c r="A434" s="791">
        <v>536</v>
      </c>
      <c r="B434" s="791" t="str">
        <f t="shared" si="48"/>
        <v>Y</v>
      </c>
      <c r="C434" s="791" t="str">
        <f t="shared" si="49"/>
        <v>W</v>
      </c>
      <c r="D434" s="791" t="str">
        <f t="shared" si="50"/>
        <v>3</v>
      </c>
      <c r="E434" s="816" t="s">
        <v>1277</v>
      </c>
      <c r="F434" s="791">
        <v>5377336</v>
      </c>
      <c r="G434" s="792" t="s">
        <v>1278</v>
      </c>
      <c r="H434" s="805"/>
      <c r="I434" s="797">
        <v>44805</v>
      </c>
      <c r="J434" s="798">
        <f t="shared" si="51"/>
        <v>45199</v>
      </c>
      <c r="K434" s="799">
        <f ca="1" t="shared" si="52"/>
        <v>45614.0500231481</v>
      </c>
      <c r="L434" s="800" t="str">
        <f ca="1" t="shared" si="53"/>
        <v>Not Valid</v>
      </c>
      <c r="M434" s="801">
        <f ca="1" t="shared" si="54"/>
        <v>415.050023148149</v>
      </c>
      <c r="N434" s="800" t="s">
        <v>127</v>
      </c>
      <c r="O434" s="800">
        <f t="shared" si="55"/>
        <v>536</v>
      </c>
      <c r="P434" s="802"/>
      <c r="Q434" s="804"/>
    </row>
    <row r="435" customFormat="1" ht="13.2" hidden="1" spans="1:17">
      <c r="A435" s="791">
        <v>537</v>
      </c>
      <c r="B435" s="791" t="str">
        <f t="shared" si="48"/>
        <v>S</v>
      </c>
      <c r="C435" s="791" t="str">
        <f t="shared" si="49"/>
        <v>W</v>
      </c>
      <c r="D435" s="791" t="str">
        <f t="shared" si="50"/>
        <v>2</v>
      </c>
      <c r="E435" s="816" t="s">
        <v>1279</v>
      </c>
      <c r="F435" s="791">
        <v>5376733</v>
      </c>
      <c r="G435" s="792" t="s">
        <v>1280</v>
      </c>
      <c r="H435" s="805"/>
      <c r="I435" s="797">
        <v>44805</v>
      </c>
      <c r="J435" s="798">
        <f t="shared" si="51"/>
        <v>45199</v>
      </c>
      <c r="K435" s="799">
        <f ca="1" t="shared" si="52"/>
        <v>45614.0500231481</v>
      </c>
      <c r="L435" s="800" t="str">
        <f ca="1" t="shared" si="53"/>
        <v>Not Valid</v>
      </c>
      <c r="M435" s="801">
        <f ca="1" t="shared" si="54"/>
        <v>415.050023148149</v>
      </c>
      <c r="N435" s="800" t="s">
        <v>127</v>
      </c>
      <c r="O435" s="800">
        <f t="shared" si="55"/>
        <v>537</v>
      </c>
      <c r="P435" s="802"/>
      <c r="Q435" s="804"/>
    </row>
    <row r="436" customFormat="1" ht="13.2" hidden="1" spans="1:17">
      <c r="A436" s="791">
        <v>538</v>
      </c>
      <c r="B436" s="791" t="str">
        <f t="shared" si="48"/>
        <v>Y</v>
      </c>
      <c r="C436" s="791" t="str">
        <f t="shared" si="49"/>
        <v>D</v>
      </c>
      <c r="D436" s="791" t="str">
        <f t="shared" si="50"/>
        <v>3</v>
      </c>
      <c r="E436" s="816" t="s">
        <v>1281</v>
      </c>
      <c r="F436" s="791">
        <v>5623680</v>
      </c>
      <c r="G436" s="792" t="s">
        <v>1282</v>
      </c>
      <c r="H436" s="805"/>
      <c r="I436" s="797">
        <v>44805</v>
      </c>
      <c r="J436" s="798">
        <f t="shared" si="51"/>
        <v>45199</v>
      </c>
      <c r="K436" s="799">
        <f ca="1" t="shared" si="52"/>
        <v>45614.0500231481</v>
      </c>
      <c r="L436" s="800" t="str">
        <f ca="1" t="shared" si="53"/>
        <v>Not Valid</v>
      </c>
      <c r="M436" s="801">
        <f ca="1" t="shared" si="54"/>
        <v>415.050023148149</v>
      </c>
      <c r="N436" s="800" t="s">
        <v>127</v>
      </c>
      <c r="O436" s="800">
        <f t="shared" si="55"/>
        <v>538</v>
      </c>
      <c r="P436" s="802"/>
      <c r="Q436" s="804"/>
    </row>
    <row r="437" customFormat="1" ht="13.2" hidden="1" spans="1:17">
      <c r="A437" s="791">
        <v>539</v>
      </c>
      <c r="B437" s="791" t="str">
        <f t="shared" si="48"/>
        <v>J</v>
      </c>
      <c r="C437" s="791" t="str">
        <f t="shared" si="49"/>
        <v>Q</v>
      </c>
      <c r="D437" s="791" t="str">
        <f t="shared" si="50"/>
        <v>0</v>
      </c>
      <c r="E437" s="816" t="s">
        <v>1283</v>
      </c>
      <c r="F437" s="791">
        <v>5585755</v>
      </c>
      <c r="G437" s="792" t="s">
        <v>1284</v>
      </c>
      <c r="H437" s="805"/>
      <c r="I437" s="797">
        <v>44805</v>
      </c>
      <c r="J437" s="798">
        <f t="shared" si="51"/>
        <v>45199</v>
      </c>
      <c r="K437" s="799">
        <f ca="1" t="shared" si="52"/>
        <v>45614.0500231481</v>
      </c>
      <c r="L437" s="800" t="str">
        <f ca="1" t="shared" si="53"/>
        <v>Not Valid</v>
      </c>
      <c r="M437" s="801">
        <f ca="1" t="shared" si="54"/>
        <v>415.050023148149</v>
      </c>
      <c r="N437" s="800" t="s">
        <v>127</v>
      </c>
      <c r="O437" s="800">
        <f t="shared" si="55"/>
        <v>539</v>
      </c>
      <c r="P437" s="802"/>
      <c r="Q437" s="804"/>
    </row>
    <row r="438" customFormat="1" ht="13.2" hidden="1" spans="1:17">
      <c r="A438" s="791">
        <v>540</v>
      </c>
      <c r="B438" s="791" t="str">
        <f t="shared" si="48"/>
        <v>A</v>
      </c>
      <c r="C438" s="791" t="str">
        <f t="shared" si="49"/>
        <v>J</v>
      </c>
      <c r="D438" s="791" t="str">
        <f t="shared" si="50"/>
        <v>0</v>
      </c>
      <c r="E438" s="816" t="s">
        <v>1285</v>
      </c>
      <c r="F438" s="791">
        <v>5372310</v>
      </c>
      <c r="G438" s="792" t="s">
        <v>1286</v>
      </c>
      <c r="H438" s="805"/>
      <c r="I438" s="797">
        <v>44805</v>
      </c>
      <c r="J438" s="798">
        <f t="shared" si="51"/>
        <v>45199</v>
      </c>
      <c r="K438" s="799">
        <f ca="1" t="shared" si="52"/>
        <v>45614.0500231481</v>
      </c>
      <c r="L438" s="800" t="str">
        <f ca="1" t="shared" si="53"/>
        <v>Not Valid</v>
      </c>
      <c r="M438" s="801">
        <f ca="1" t="shared" si="54"/>
        <v>415.050023148149</v>
      </c>
      <c r="N438" s="800" t="s">
        <v>127</v>
      </c>
      <c r="O438" s="800">
        <f t="shared" si="55"/>
        <v>540</v>
      </c>
      <c r="P438" s="802"/>
      <c r="Q438" s="804"/>
    </row>
    <row r="439" customFormat="1" ht="13.2" hidden="1" spans="1:17">
      <c r="A439" s="791">
        <v>541</v>
      </c>
      <c r="B439" s="791" t="str">
        <f t="shared" si="48"/>
        <v>E</v>
      </c>
      <c r="C439" s="791" t="str">
        <f t="shared" si="49"/>
        <v>Q</v>
      </c>
      <c r="D439" s="791" t="str">
        <f t="shared" si="50"/>
        <v>4</v>
      </c>
      <c r="E439" s="816" t="s">
        <v>1287</v>
      </c>
      <c r="F439" s="791">
        <v>5751726</v>
      </c>
      <c r="G439" s="792" t="s">
        <v>1288</v>
      </c>
      <c r="H439" s="805" t="s">
        <v>563</v>
      </c>
      <c r="I439" s="797">
        <v>44805</v>
      </c>
      <c r="J439" s="798">
        <f t="shared" si="51"/>
        <v>45199</v>
      </c>
      <c r="K439" s="799">
        <f ca="1" t="shared" si="52"/>
        <v>45614.0500231481</v>
      </c>
      <c r="L439" s="800" t="str">
        <f ca="1" t="shared" si="53"/>
        <v>Not Valid</v>
      </c>
      <c r="M439" s="801">
        <f ca="1" t="shared" si="54"/>
        <v>415.050023148149</v>
      </c>
      <c r="N439" s="800" t="s">
        <v>127</v>
      </c>
      <c r="O439" s="800">
        <f t="shared" si="55"/>
        <v>541</v>
      </c>
      <c r="P439" s="802"/>
      <c r="Q439" s="804"/>
    </row>
    <row r="440" customFormat="1" ht="13.2" hidden="1" spans="1:17">
      <c r="A440" s="791">
        <v>542</v>
      </c>
      <c r="B440" s="791" t="str">
        <f t="shared" si="48"/>
        <v>P</v>
      </c>
      <c r="C440" s="791" t="str">
        <f t="shared" si="49"/>
        <v>E</v>
      </c>
      <c r="D440" s="791" t="str">
        <f t="shared" si="50"/>
        <v>1</v>
      </c>
      <c r="E440" s="816" t="s">
        <v>1289</v>
      </c>
      <c r="F440" s="791">
        <v>5375639</v>
      </c>
      <c r="G440" s="792" t="s">
        <v>1290</v>
      </c>
      <c r="H440" s="805"/>
      <c r="I440" s="797">
        <v>44805</v>
      </c>
      <c r="J440" s="798">
        <f t="shared" si="51"/>
        <v>45199</v>
      </c>
      <c r="K440" s="799">
        <f ca="1" t="shared" si="52"/>
        <v>45614.0500231481</v>
      </c>
      <c r="L440" s="800" t="str">
        <f ca="1" t="shared" si="53"/>
        <v>Not Valid</v>
      </c>
      <c r="M440" s="801">
        <f ca="1" t="shared" si="54"/>
        <v>415.050023148149</v>
      </c>
      <c r="N440" s="800" t="s">
        <v>127</v>
      </c>
      <c r="O440" s="800">
        <f t="shared" si="55"/>
        <v>542</v>
      </c>
      <c r="P440" s="802"/>
      <c r="Q440" s="804"/>
    </row>
    <row r="441" customFormat="1" ht="13.2" hidden="1" spans="1:17">
      <c r="A441" s="791">
        <v>543</v>
      </c>
      <c r="B441" s="791" t="str">
        <f t="shared" si="48"/>
        <v>L</v>
      </c>
      <c r="C441" s="791" t="str">
        <f t="shared" si="49"/>
        <v>C</v>
      </c>
      <c r="D441" s="791" t="str">
        <f t="shared" si="50"/>
        <v>0</v>
      </c>
      <c r="E441" s="816" t="s">
        <v>1291</v>
      </c>
      <c r="F441" s="791">
        <v>5749228</v>
      </c>
      <c r="G441" s="792" t="s">
        <v>1292</v>
      </c>
      <c r="H441" s="805" t="s">
        <v>563</v>
      </c>
      <c r="I441" s="797">
        <v>44805</v>
      </c>
      <c r="J441" s="798">
        <f t="shared" si="51"/>
        <v>45199</v>
      </c>
      <c r="K441" s="799">
        <f ca="1" t="shared" si="52"/>
        <v>45614.0500231481</v>
      </c>
      <c r="L441" s="800" t="str">
        <f ca="1" t="shared" si="53"/>
        <v>Not Valid</v>
      </c>
      <c r="M441" s="801">
        <f ca="1" t="shared" si="54"/>
        <v>415.050023148149</v>
      </c>
      <c r="N441" s="800" t="s">
        <v>127</v>
      </c>
      <c r="O441" s="800">
        <f t="shared" si="55"/>
        <v>543</v>
      </c>
      <c r="P441" s="802"/>
      <c r="Q441" s="804"/>
    </row>
    <row r="442" customFormat="1" ht="13.2" hidden="1" spans="1:17">
      <c r="A442" s="791">
        <v>544</v>
      </c>
      <c r="B442" s="791" t="str">
        <f t="shared" si="48"/>
        <v>L</v>
      </c>
      <c r="C442" s="791" t="str">
        <f t="shared" si="49"/>
        <v>C</v>
      </c>
      <c r="D442" s="791" t="str">
        <f t="shared" si="50"/>
        <v>0</v>
      </c>
      <c r="E442" s="816" t="s">
        <v>1293</v>
      </c>
      <c r="F442" s="791">
        <v>5748102</v>
      </c>
      <c r="G442" s="792" t="s">
        <v>1294</v>
      </c>
      <c r="H442" s="805" t="s">
        <v>563</v>
      </c>
      <c r="I442" s="797">
        <v>44805</v>
      </c>
      <c r="J442" s="798">
        <f t="shared" si="51"/>
        <v>45199</v>
      </c>
      <c r="K442" s="799">
        <f ca="1" t="shared" si="52"/>
        <v>45614.0500231481</v>
      </c>
      <c r="L442" s="800" t="str">
        <f ca="1" t="shared" si="53"/>
        <v>Not Valid</v>
      </c>
      <c r="M442" s="801">
        <f ca="1" t="shared" si="54"/>
        <v>415.050023148149</v>
      </c>
      <c r="N442" s="800" t="s">
        <v>127</v>
      </c>
      <c r="O442" s="800">
        <f t="shared" si="55"/>
        <v>544</v>
      </c>
      <c r="P442" s="802"/>
      <c r="Q442" s="804"/>
    </row>
    <row r="443" customFormat="1" ht="13.2" hidden="1" spans="1:17">
      <c r="A443" s="791">
        <v>545</v>
      </c>
      <c r="B443" s="791" t="str">
        <f t="shared" si="48"/>
        <v>J</v>
      </c>
      <c r="C443" s="791" t="str">
        <f t="shared" si="49"/>
        <v>N</v>
      </c>
      <c r="D443" s="791" t="str">
        <f t="shared" si="50"/>
        <v>0</v>
      </c>
      <c r="E443" s="816" t="s">
        <v>1295</v>
      </c>
      <c r="F443" s="791">
        <v>5752084</v>
      </c>
      <c r="G443" s="792" t="s">
        <v>1296</v>
      </c>
      <c r="H443" s="805" t="s">
        <v>563</v>
      </c>
      <c r="I443" s="797">
        <v>44805</v>
      </c>
      <c r="J443" s="798">
        <f t="shared" si="51"/>
        <v>45199</v>
      </c>
      <c r="K443" s="799">
        <f ca="1" t="shared" si="52"/>
        <v>45614.0500231481</v>
      </c>
      <c r="L443" s="800" t="str">
        <f ca="1" t="shared" si="53"/>
        <v>Not Valid</v>
      </c>
      <c r="M443" s="801">
        <f ca="1" t="shared" si="54"/>
        <v>415.050023148149</v>
      </c>
      <c r="N443" s="800" t="s">
        <v>127</v>
      </c>
      <c r="O443" s="800">
        <f t="shared" si="55"/>
        <v>545</v>
      </c>
      <c r="P443" s="802"/>
      <c r="Q443" s="804"/>
    </row>
    <row r="444" customFormat="1" ht="13.2" hidden="1" spans="1:17">
      <c r="A444" s="791">
        <v>546</v>
      </c>
      <c r="B444" s="791" t="str">
        <f t="shared" si="48"/>
        <v>J</v>
      </c>
      <c r="C444" s="791" t="str">
        <f t="shared" si="49"/>
        <v>P</v>
      </c>
      <c r="D444" s="791" t="str">
        <f t="shared" si="50"/>
        <v>0</v>
      </c>
      <c r="E444" s="816" t="s">
        <v>1297</v>
      </c>
      <c r="F444" s="791">
        <v>5374712</v>
      </c>
      <c r="G444" s="792" t="s">
        <v>1298</v>
      </c>
      <c r="H444" s="805"/>
      <c r="I444" s="797">
        <v>44805</v>
      </c>
      <c r="J444" s="798">
        <f t="shared" si="51"/>
        <v>45199</v>
      </c>
      <c r="K444" s="799">
        <f ca="1" t="shared" si="52"/>
        <v>45614.0500231481</v>
      </c>
      <c r="L444" s="800" t="str">
        <f ca="1" t="shared" si="53"/>
        <v>Not Valid</v>
      </c>
      <c r="M444" s="801">
        <f ca="1" t="shared" si="54"/>
        <v>415.050023148149</v>
      </c>
      <c r="N444" s="800" t="s">
        <v>127</v>
      </c>
      <c r="O444" s="800">
        <f t="shared" si="55"/>
        <v>546</v>
      </c>
      <c r="P444" s="802"/>
      <c r="Q444" s="804"/>
    </row>
    <row r="445" customFormat="1" ht="13.2" hidden="1" spans="1:17">
      <c r="A445" s="791">
        <v>547</v>
      </c>
      <c r="B445" s="791" t="str">
        <f t="shared" si="48"/>
        <v>S</v>
      </c>
      <c r="C445" s="791" t="str">
        <f t="shared" si="49"/>
        <v>W</v>
      </c>
      <c r="D445" s="791" t="str">
        <f t="shared" si="50"/>
        <v>1</v>
      </c>
      <c r="E445" s="816" t="s">
        <v>1299</v>
      </c>
      <c r="F445" s="791">
        <v>5376692</v>
      </c>
      <c r="G445" s="792" t="s">
        <v>1300</v>
      </c>
      <c r="H445" s="805"/>
      <c r="I445" s="797">
        <v>44805</v>
      </c>
      <c r="J445" s="798">
        <f t="shared" si="51"/>
        <v>45199</v>
      </c>
      <c r="K445" s="799">
        <f ca="1" t="shared" si="52"/>
        <v>45614.0500231481</v>
      </c>
      <c r="L445" s="800" t="str">
        <f ca="1" t="shared" si="53"/>
        <v>Not Valid</v>
      </c>
      <c r="M445" s="801">
        <f ca="1" t="shared" si="54"/>
        <v>415.050023148149</v>
      </c>
      <c r="N445" s="800" t="s">
        <v>127</v>
      </c>
      <c r="O445" s="800">
        <f t="shared" si="55"/>
        <v>547</v>
      </c>
      <c r="P445" s="802"/>
      <c r="Q445" s="804"/>
    </row>
    <row r="446" customFormat="1" ht="13.2" hidden="1" spans="1:17">
      <c r="A446" s="791">
        <v>548</v>
      </c>
      <c r="B446" s="791" t="str">
        <f t="shared" si="48"/>
        <v>M</v>
      </c>
      <c r="C446" s="791" t="str">
        <f t="shared" si="49"/>
        <v>P</v>
      </c>
      <c r="D446" s="791" t="str">
        <f t="shared" si="50"/>
        <v>B</v>
      </c>
      <c r="E446" s="816" t="s">
        <v>1301</v>
      </c>
      <c r="F446" s="791">
        <v>5375420</v>
      </c>
      <c r="G446" s="792" t="s">
        <v>1302</v>
      </c>
      <c r="H446" s="805"/>
      <c r="I446" s="797">
        <v>44805</v>
      </c>
      <c r="J446" s="798">
        <f t="shared" si="51"/>
        <v>45199</v>
      </c>
      <c r="K446" s="799">
        <f ca="1" t="shared" si="52"/>
        <v>45614.0500231481</v>
      </c>
      <c r="L446" s="800" t="str">
        <f ca="1" t="shared" si="53"/>
        <v>Not Valid</v>
      </c>
      <c r="M446" s="801">
        <f ca="1" t="shared" si="54"/>
        <v>415.050023148149</v>
      </c>
      <c r="N446" s="800" t="s">
        <v>127</v>
      </c>
      <c r="O446" s="800">
        <f t="shared" si="55"/>
        <v>548</v>
      </c>
      <c r="P446" s="802"/>
      <c r="Q446" s="804"/>
    </row>
    <row r="447" customFormat="1" ht="13.2" hidden="1" spans="1:17">
      <c r="A447" s="791">
        <v>549</v>
      </c>
      <c r="B447" s="791" t="str">
        <f t="shared" si="48"/>
        <v>S</v>
      </c>
      <c r="C447" s="791" t="str">
        <f t="shared" si="49"/>
        <v>P</v>
      </c>
      <c r="D447" s="791" t="str">
        <f t="shared" si="50"/>
        <v>1</v>
      </c>
      <c r="E447" s="816" t="s">
        <v>1303</v>
      </c>
      <c r="F447" s="791">
        <v>5376579</v>
      </c>
      <c r="G447" s="792" t="s">
        <v>1304</v>
      </c>
      <c r="H447" s="805"/>
      <c r="I447" s="797">
        <v>44805</v>
      </c>
      <c r="J447" s="798">
        <f t="shared" si="51"/>
        <v>45199</v>
      </c>
      <c r="K447" s="799">
        <f ca="1" t="shared" si="52"/>
        <v>45614.0500231481</v>
      </c>
      <c r="L447" s="800" t="str">
        <f ca="1" t="shared" si="53"/>
        <v>Not Valid</v>
      </c>
      <c r="M447" s="801">
        <f ca="1" t="shared" si="54"/>
        <v>415.050023148149</v>
      </c>
      <c r="N447" s="800" t="s">
        <v>127</v>
      </c>
      <c r="O447" s="800">
        <f t="shared" si="55"/>
        <v>549</v>
      </c>
      <c r="P447" s="802"/>
      <c r="Q447" s="804"/>
    </row>
    <row r="448" customFormat="1" ht="13.2" hidden="1" spans="1:17">
      <c r="A448" s="791">
        <v>550</v>
      </c>
      <c r="B448" s="791" t="str">
        <f t="shared" si="48"/>
        <v>Y</v>
      </c>
      <c r="C448" s="791" t="str">
        <f t="shared" si="49"/>
        <v>P</v>
      </c>
      <c r="D448" s="791" t="str">
        <f t="shared" si="50"/>
        <v>1</v>
      </c>
      <c r="E448" s="816" t="s">
        <v>1305</v>
      </c>
      <c r="F448" s="791">
        <v>5377241</v>
      </c>
      <c r="G448" s="792" t="s">
        <v>1306</v>
      </c>
      <c r="H448" s="805"/>
      <c r="I448" s="797">
        <v>44805</v>
      </c>
      <c r="J448" s="798">
        <f t="shared" si="51"/>
        <v>45199</v>
      </c>
      <c r="K448" s="799">
        <f ca="1" t="shared" si="52"/>
        <v>45614.0500231481</v>
      </c>
      <c r="L448" s="800" t="str">
        <f ca="1" t="shared" si="53"/>
        <v>Not Valid</v>
      </c>
      <c r="M448" s="801">
        <f ca="1" t="shared" si="54"/>
        <v>415.050023148149</v>
      </c>
      <c r="N448" s="800" t="s">
        <v>127</v>
      </c>
      <c r="O448" s="800">
        <f t="shared" si="55"/>
        <v>550</v>
      </c>
      <c r="P448" s="802"/>
      <c r="Q448" s="804"/>
    </row>
    <row r="449" customFormat="1" ht="13.2" hidden="1" spans="1:17">
      <c r="A449" s="791">
        <v>551</v>
      </c>
      <c r="B449" s="791" t="str">
        <f t="shared" si="48"/>
        <v>Y</v>
      </c>
      <c r="C449" s="791" t="str">
        <f t="shared" si="49"/>
        <v>W</v>
      </c>
      <c r="D449" s="791" t="str">
        <f t="shared" si="50"/>
        <v>1</v>
      </c>
      <c r="E449" s="816" t="s">
        <v>1307</v>
      </c>
      <c r="F449" s="791" t="s">
        <v>1308</v>
      </c>
      <c r="G449" s="792" t="s">
        <v>1309</v>
      </c>
      <c r="H449" s="805"/>
      <c r="I449" s="797">
        <v>44805</v>
      </c>
      <c r="J449" s="798">
        <f t="shared" si="51"/>
        <v>45199</v>
      </c>
      <c r="K449" s="799">
        <f ca="1" t="shared" si="52"/>
        <v>45614.0500231481</v>
      </c>
      <c r="L449" s="800" t="str">
        <f ca="1" t="shared" si="53"/>
        <v>Not Valid</v>
      </c>
      <c r="M449" s="801">
        <f ca="1" t="shared" si="54"/>
        <v>415.050023148149</v>
      </c>
      <c r="N449" s="800" t="s">
        <v>127</v>
      </c>
      <c r="O449" s="800">
        <f t="shared" si="55"/>
        <v>551</v>
      </c>
      <c r="P449" s="802"/>
      <c r="Q449" s="804"/>
    </row>
    <row r="450" customFormat="1" ht="13.2" hidden="1" spans="1:17">
      <c r="A450" s="791">
        <v>552</v>
      </c>
      <c r="B450" s="791" t="str">
        <f t="shared" ref="B450:B513" si="56">LEFT(E450,1)</f>
        <v>S</v>
      </c>
      <c r="C450" s="791" t="str">
        <f t="shared" ref="C450:C513" si="57">MID(E450,2,1)</f>
        <v>P</v>
      </c>
      <c r="D450" s="791" t="str">
        <f t="shared" ref="D450:D513" si="58">MID(E450,3,1)</f>
        <v>1</v>
      </c>
      <c r="E450" s="816" t="s">
        <v>606</v>
      </c>
      <c r="F450" s="791">
        <v>5376556</v>
      </c>
      <c r="G450" s="792" t="s">
        <v>607</v>
      </c>
      <c r="H450" s="805"/>
      <c r="I450" s="797">
        <v>44805</v>
      </c>
      <c r="J450" s="798">
        <f t="shared" ref="J450:J513" si="59">I450+0-0+394</f>
        <v>45199</v>
      </c>
      <c r="K450" s="799">
        <f ca="1" t="shared" ref="K450:K513" si="60">NOW()</f>
        <v>45614.0500231481</v>
      </c>
      <c r="L450" s="800" t="str">
        <f ca="1" t="shared" ref="L450:L513" si="61">IF((K450-0.5)&lt;J450,"Valid",(IF(J450=0,"","Not Valid")))</f>
        <v>Not Valid</v>
      </c>
      <c r="M450" s="801">
        <f ca="1" t="shared" ref="M450:M513" si="62">+K450-J450</f>
        <v>415.050023148149</v>
      </c>
      <c r="N450" s="800" t="s">
        <v>127</v>
      </c>
      <c r="O450" s="800">
        <f t="shared" si="55"/>
        <v>552</v>
      </c>
      <c r="P450" s="802"/>
      <c r="Q450" s="804"/>
    </row>
    <row r="451" customFormat="1" ht="13.2" hidden="1" spans="1:17">
      <c r="A451" s="791">
        <v>553</v>
      </c>
      <c r="B451" s="791" t="str">
        <f t="shared" si="56"/>
        <v>S</v>
      </c>
      <c r="C451" s="791" t="str">
        <f t="shared" si="57"/>
        <v>C</v>
      </c>
      <c r="D451" s="791" t="str">
        <f t="shared" si="58"/>
        <v>2</v>
      </c>
      <c r="E451" s="816" t="s">
        <v>1310</v>
      </c>
      <c r="F451" s="791">
        <v>5750227</v>
      </c>
      <c r="G451" s="792" t="s">
        <v>1311</v>
      </c>
      <c r="H451" s="805" t="s">
        <v>563</v>
      </c>
      <c r="I451" s="797">
        <v>44805</v>
      </c>
      <c r="J451" s="798">
        <f t="shared" si="59"/>
        <v>45199</v>
      </c>
      <c r="K451" s="799">
        <f ca="1" t="shared" si="60"/>
        <v>45614.0500231481</v>
      </c>
      <c r="L451" s="800" t="str">
        <f ca="1" t="shared" si="61"/>
        <v>Not Valid</v>
      </c>
      <c r="M451" s="801">
        <f ca="1" t="shared" si="62"/>
        <v>415.050023148149</v>
      </c>
      <c r="N451" s="800" t="s">
        <v>127</v>
      </c>
      <c r="O451" s="800">
        <f t="shared" ref="O451:O514" si="63">A451</f>
        <v>553</v>
      </c>
      <c r="P451" s="802"/>
      <c r="Q451" s="804"/>
    </row>
    <row r="452" customFormat="1" ht="13.2" hidden="1" spans="1:17">
      <c r="A452" s="791">
        <v>554</v>
      </c>
      <c r="B452" s="791" t="str">
        <f t="shared" si="56"/>
        <v>E</v>
      </c>
      <c r="C452" s="791" t="str">
        <f t="shared" si="57"/>
        <v>C</v>
      </c>
      <c r="D452" s="791" t="str">
        <f t="shared" si="58"/>
        <v>2</v>
      </c>
      <c r="E452" s="816" t="s">
        <v>1312</v>
      </c>
      <c r="F452" s="791">
        <v>5585880</v>
      </c>
      <c r="G452" s="792" t="s">
        <v>1313</v>
      </c>
      <c r="H452" s="805"/>
      <c r="I452" s="797">
        <v>44805</v>
      </c>
      <c r="J452" s="798">
        <f t="shared" si="59"/>
        <v>45199</v>
      </c>
      <c r="K452" s="799">
        <f ca="1" t="shared" si="60"/>
        <v>45614.0500231481</v>
      </c>
      <c r="L452" s="800" t="str">
        <f ca="1" t="shared" si="61"/>
        <v>Not Valid</v>
      </c>
      <c r="M452" s="801">
        <f ca="1" t="shared" si="62"/>
        <v>415.050023148149</v>
      </c>
      <c r="N452" s="800" t="s">
        <v>127</v>
      </c>
      <c r="O452" s="800">
        <f t="shared" si="63"/>
        <v>554</v>
      </c>
      <c r="P452" s="802"/>
      <c r="Q452" s="804"/>
    </row>
    <row r="453" customFormat="1" ht="13.2" hidden="1" spans="1:17">
      <c r="A453" s="791">
        <v>555</v>
      </c>
      <c r="B453" s="791" t="str">
        <f t="shared" si="56"/>
        <v>E</v>
      </c>
      <c r="C453" s="791" t="str">
        <f t="shared" si="57"/>
        <v>C</v>
      </c>
      <c r="D453" s="791" t="str">
        <f t="shared" si="58"/>
        <v>3</v>
      </c>
      <c r="E453" s="816" t="s">
        <v>1314</v>
      </c>
      <c r="F453" s="791">
        <v>5372773</v>
      </c>
      <c r="G453" s="792" t="s">
        <v>1315</v>
      </c>
      <c r="H453" s="805"/>
      <c r="I453" s="797">
        <v>44805</v>
      </c>
      <c r="J453" s="798">
        <f t="shared" si="59"/>
        <v>45199</v>
      </c>
      <c r="K453" s="799">
        <f ca="1" t="shared" si="60"/>
        <v>45614.0500231481</v>
      </c>
      <c r="L453" s="800" t="str">
        <f ca="1" t="shared" si="61"/>
        <v>Not Valid</v>
      </c>
      <c r="M453" s="801">
        <f ca="1" t="shared" si="62"/>
        <v>415.050023148149</v>
      </c>
      <c r="N453" s="800" t="s">
        <v>127</v>
      </c>
      <c r="O453" s="800">
        <f t="shared" si="63"/>
        <v>555</v>
      </c>
      <c r="P453" s="802"/>
      <c r="Q453" s="804"/>
    </row>
    <row r="454" customFormat="1" ht="13.2" hidden="1" spans="1:17">
      <c r="A454" s="791">
        <v>556</v>
      </c>
      <c r="B454" s="791" t="str">
        <f t="shared" si="56"/>
        <v>L</v>
      </c>
      <c r="C454" s="791" t="str">
        <f t="shared" si="57"/>
        <v>C</v>
      </c>
      <c r="D454" s="791" t="str">
        <f t="shared" si="58"/>
        <v>0</v>
      </c>
      <c r="E454" s="816" t="s">
        <v>1316</v>
      </c>
      <c r="F454" s="791">
        <v>5375306</v>
      </c>
      <c r="G454" s="792" t="s">
        <v>1317</v>
      </c>
      <c r="H454" s="805"/>
      <c r="I454" s="797">
        <v>44805</v>
      </c>
      <c r="J454" s="798">
        <f t="shared" si="59"/>
        <v>45199</v>
      </c>
      <c r="K454" s="799">
        <f ca="1" t="shared" si="60"/>
        <v>45614.0500231481</v>
      </c>
      <c r="L454" s="800" t="str">
        <f ca="1" t="shared" si="61"/>
        <v>Not Valid</v>
      </c>
      <c r="M454" s="801">
        <f ca="1" t="shared" si="62"/>
        <v>415.050023148149</v>
      </c>
      <c r="N454" s="800" t="s">
        <v>127</v>
      </c>
      <c r="O454" s="800">
        <f t="shared" si="63"/>
        <v>556</v>
      </c>
      <c r="P454" s="802"/>
      <c r="Q454" s="804"/>
    </row>
    <row r="455" customFormat="1" ht="13.2" hidden="1" spans="1:17">
      <c r="A455" s="791">
        <v>557</v>
      </c>
      <c r="B455" s="791" t="str">
        <f t="shared" si="56"/>
        <v>S</v>
      </c>
      <c r="C455" s="791" t="str">
        <f t="shared" si="57"/>
        <v>W</v>
      </c>
      <c r="D455" s="791" t="str">
        <f t="shared" si="58"/>
        <v>3</v>
      </c>
      <c r="E455" s="816" t="s">
        <v>1318</v>
      </c>
      <c r="F455" s="791">
        <v>5688206</v>
      </c>
      <c r="G455" s="792" t="s">
        <v>1319</v>
      </c>
      <c r="H455" s="805"/>
      <c r="I455" s="797">
        <v>44805</v>
      </c>
      <c r="J455" s="798">
        <f t="shared" si="59"/>
        <v>45199</v>
      </c>
      <c r="K455" s="799">
        <f ca="1" t="shared" si="60"/>
        <v>45614.0500231481</v>
      </c>
      <c r="L455" s="800" t="str">
        <f ca="1" t="shared" si="61"/>
        <v>Not Valid</v>
      </c>
      <c r="M455" s="801">
        <f ca="1" t="shared" si="62"/>
        <v>415.050023148149</v>
      </c>
      <c r="N455" s="800" t="s">
        <v>127</v>
      </c>
      <c r="O455" s="800">
        <f t="shared" si="63"/>
        <v>557</v>
      </c>
      <c r="P455" s="802"/>
      <c r="Q455" s="804"/>
    </row>
    <row r="456" customFormat="1" ht="13.2" hidden="1" spans="1:17">
      <c r="A456" s="791">
        <v>558</v>
      </c>
      <c r="B456" s="791" t="str">
        <f t="shared" si="56"/>
        <v>Y</v>
      </c>
      <c r="C456" s="791" t="str">
        <f t="shared" si="57"/>
        <v>W</v>
      </c>
      <c r="D456" s="791" t="str">
        <f t="shared" si="58"/>
        <v>3</v>
      </c>
      <c r="E456" s="816" t="s">
        <v>1320</v>
      </c>
      <c r="F456" s="791">
        <v>5751499</v>
      </c>
      <c r="G456" s="792" t="s">
        <v>1321</v>
      </c>
      <c r="H456" s="805" t="s">
        <v>563</v>
      </c>
      <c r="I456" s="797">
        <v>44805</v>
      </c>
      <c r="J456" s="798">
        <f t="shared" si="59"/>
        <v>45199</v>
      </c>
      <c r="K456" s="799">
        <f ca="1" t="shared" si="60"/>
        <v>45614.0500231481</v>
      </c>
      <c r="L456" s="800" t="str">
        <f ca="1" t="shared" si="61"/>
        <v>Not Valid</v>
      </c>
      <c r="M456" s="801">
        <f ca="1" t="shared" si="62"/>
        <v>415.050023148149</v>
      </c>
      <c r="N456" s="800" t="s">
        <v>127</v>
      </c>
      <c r="O456" s="800">
        <f t="shared" si="63"/>
        <v>558</v>
      </c>
      <c r="P456" s="802"/>
      <c r="Q456" s="804"/>
    </row>
    <row r="457" customFormat="1" ht="13.2" hidden="1" spans="1:17">
      <c r="A457" s="791">
        <v>559</v>
      </c>
      <c r="B457" s="791" t="str">
        <f t="shared" si="56"/>
        <v>S</v>
      </c>
      <c r="C457" s="791" t="str">
        <f t="shared" si="57"/>
        <v>W</v>
      </c>
      <c r="D457" s="791" t="str">
        <f t="shared" si="58"/>
        <v>3</v>
      </c>
      <c r="E457" s="816" t="s">
        <v>1322</v>
      </c>
      <c r="F457" s="791">
        <v>5715251</v>
      </c>
      <c r="G457" s="792" t="s">
        <v>1323</v>
      </c>
      <c r="H457" s="805" t="s">
        <v>563</v>
      </c>
      <c r="I457" s="797">
        <v>44805</v>
      </c>
      <c r="J457" s="798">
        <f t="shared" si="59"/>
        <v>45199</v>
      </c>
      <c r="K457" s="799">
        <f ca="1" t="shared" si="60"/>
        <v>45614.0500231481</v>
      </c>
      <c r="L457" s="800" t="str">
        <f ca="1" t="shared" si="61"/>
        <v>Not Valid</v>
      </c>
      <c r="M457" s="801">
        <f ca="1" t="shared" si="62"/>
        <v>415.050023148149</v>
      </c>
      <c r="N457" s="800" t="s">
        <v>127</v>
      </c>
      <c r="O457" s="800">
        <f t="shared" si="63"/>
        <v>559</v>
      </c>
      <c r="P457" s="802"/>
      <c r="Q457" s="804"/>
    </row>
    <row r="458" customFormat="1" ht="13.2" hidden="1" spans="1:17">
      <c r="A458" s="791">
        <v>560</v>
      </c>
      <c r="B458" s="791" t="str">
        <f t="shared" si="56"/>
        <v>Y</v>
      </c>
      <c r="C458" s="791" t="str">
        <f t="shared" si="57"/>
        <v>P</v>
      </c>
      <c r="D458" s="791" t="str">
        <f t="shared" si="58"/>
        <v>3</v>
      </c>
      <c r="E458" s="816" t="s">
        <v>1324</v>
      </c>
      <c r="F458" s="791">
        <v>5485389</v>
      </c>
      <c r="G458" s="792" t="s">
        <v>1325</v>
      </c>
      <c r="H458" s="805"/>
      <c r="I458" s="797">
        <v>44805</v>
      </c>
      <c r="J458" s="798">
        <f t="shared" si="59"/>
        <v>45199</v>
      </c>
      <c r="K458" s="799">
        <f ca="1" t="shared" si="60"/>
        <v>45614.0500231481</v>
      </c>
      <c r="L458" s="800" t="str">
        <f ca="1" t="shared" si="61"/>
        <v>Not Valid</v>
      </c>
      <c r="M458" s="801">
        <f ca="1" t="shared" si="62"/>
        <v>415.050023148149</v>
      </c>
      <c r="N458" s="800" t="s">
        <v>127</v>
      </c>
      <c r="O458" s="800">
        <f t="shared" si="63"/>
        <v>560</v>
      </c>
      <c r="P458" s="802"/>
      <c r="Q458" s="804"/>
    </row>
    <row r="459" customFormat="1" ht="13.2" hidden="1" spans="1:17">
      <c r="A459" s="791">
        <v>561</v>
      </c>
      <c r="B459" s="791" t="str">
        <f t="shared" si="56"/>
        <v>J</v>
      </c>
      <c r="C459" s="791" t="str">
        <f t="shared" si="57"/>
        <v>L</v>
      </c>
      <c r="D459" s="791" t="str">
        <f t="shared" si="58"/>
        <v>3</v>
      </c>
      <c r="E459" s="816" t="s">
        <v>1326</v>
      </c>
      <c r="F459" s="791">
        <v>5755493</v>
      </c>
      <c r="G459" s="792" t="s">
        <v>1327</v>
      </c>
      <c r="H459" s="805" t="s">
        <v>563</v>
      </c>
      <c r="I459" s="797">
        <v>44805</v>
      </c>
      <c r="J459" s="798">
        <f t="shared" si="59"/>
        <v>45199</v>
      </c>
      <c r="K459" s="799">
        <f ca="1" t="shared" si="60"/>
        <v>45614.0500231481</v>
      </c>
      <c r="L459" s="800" t="str">
        <f ca="1" t="shared" si="61"/>
        <v>Not Valid</v>
      </c>
      <c r="M459" s="801">
        <f ca="1" t="shared" si="62"/>
        <v>415.050023148149</v>
      </c>
      <c r="N459" s="800" t="s">
        <v>127</v>
      </c>
      <c r="O459" s="800">
        <f t="shared" si="63"/>
        <v>561</v>
      </c>
      <c r="P459" s="802"/>
      <c r="Q459" s="804"/>
    </row>
    <row r="460" customFormat="1" ht="13.2" hidden="1" spans="1:17">
      <c r="A460" s="791">
        <v>562</v>
      </c>
      <c r="B460" s="791" t="str">
        <f t="shared" si="56"/>
        <v>S</v>
      </c>
      <c r="C460" s="791" t="str">
        <f t="shared" si="57"/>
        <v>W</v>
      </c>
      <c r="D460" s="791" t="str">
        <f t="shared" si="58"/>
        <v>2</v>
      </c>
      <c r="E460" s="816" t="s">
        <v>1328</v>
      </c>
      <c r="F460" s="791">
        <v>5555751</v>
      </c>
      <c r="G460" s="792" t="s">
        <v>1329</v>
      </c>
      <c r="H460" s="805"/>
      <c r="I460" s="797">
        <v>44805</v>
      </c>
      <c r="J460" s="798">
        <f t="shared" si="59"/>
        <v>45199</v>
      </c>
      <c r="K460" s="799">
        <f ca="1" t="shared" si="60"/>
        <v>45614.0500231481</v>
      </c>
      <c r="L460" s="800" t="str">
        <f ca="1" t="shared" si="61"/>
        <v>Not Valid</v>
      </c>
      <c r="M460" s="801">
        <f ca="1" t="shared" si="62"/>
        <v>415.050023148149</v>
      </c>
      <c r="N460" s="800" t="s">
        <v>127</v>
      </c>
      <c r="O460" s="800">
        <f t="shared" si="63"/>
        <v>562</v>
      </c>
      <c r="P460" s="802"/>
      <c r="Q460" s="804"/>
    </row>
    <row r="461" customFormat="1" ht="13.2" hidden="1" spans="1:17">
      <c r="A461" s="791">
        <v>563</v>
      </c>
      <c r="B461" s="791" t="str">
        <f t="shared" si="56"/>
        <v>S</v>
      </c>
      <c r="C461" s="791" t="str">
        <f t="shared" si="57"/>
        <v>W</v>
      </c>
      <c r="D461" s="791" t="str">
        <f t="shared" si="58"/>
        <v>3</v>
      </c>
      <c r="E461" s="816" t="s">
        <v>1330</v>
      </c>
      <c r="F461" s="791">
        <v>5755497</v>
      </c>
      <c r="G461" s="792" t="s">
        <v>1331</v>
      </c>
      <c r="H461" s="805"/>
      <c r="I461" s="797">
        <v>44805</v>
      </c>
      <c r="J461" s="798">
        <f t="shared" si="59"/>
        <v>45199</v>
      </c>
      <c r="K461" s="799">
        <f ca="1" t="shared" si="60"/>
        <v>45614.0500231481</v>
      </c>
      <c r="L461" s="800" t="str">
        <f ca="1" t="shared" si="61"/>
        <v>Not Valid</v>
      </c>
      <c r="M461" s="801">
        <f ca="1" t="shared" si="62"/>
        <v>415.050023148149</v>
      </c>
      <c r="N461" s="800" t="s">
        <v>127</v>
      </c>
      <c r="O461" s="800">
        <f t="shared" si="63"/>
        <v>563</v>
      </c>
      <c r="P461" s="802"/>
      <c r="Q461" s="804"/>
    </row>
    <row r="462" customFormat="1" ht="13.2" hidden="1" spans="1:17">
      <c r="A462" s="791">
        <v>564</v>
      </c>
      <c r="B462" s="791" t="str">
        <f t="shared" si="56"/>
        <v>E</v>
      </c>
      <c r="C462" s="791" t="str">
        <f t="shared" si="57"/>
        <v>N</v>
      </c>
      <c r="D462" s="791" t="str">
        <f t="shared" si="58"/>
        <v>3</v>
      </c>
      <c r="E462" s="816" t="s">
        <v>1332</v>
      </c>
      <c r="F462" s="791">
        <v>5373268</v>
      </c>
      <c r="G462" s="792" t="s">
        <v>1333</v>
      </c>
      <c r="H462" s="805"/>
      <c r="I462" s="797">
        <v>44805</v>
      </c>
      <c r="J462" s="798">
        <f t="shared" si="59"/>
        <v>45199</v>
      </c>
      <c r="K462" s="799">
        <f ca="1" t="shared" si="60"/>
        <v>45614.0500231481</v>
      </c>
      <c r="L462" s="800" t="str">
        <f ca="1" t="shared" si="61"/>
        <v>Not Valid</v>
      </c>
      <c r="M462" s="801">
        <f ca="1" t="shared" si="62"/>
        <v>415.050023148149</v>
      </c>
      <c r="N462" s="800" t="s">
        <v>127</v>
      </c>
      <c r="O462" s="800">
        <f t="shared" si="63"/>
        <v>564</v>
      </c>
      <c r="P462" s="802"/>
      <c r="Q462" s="804"/>
    </row>
    <row r="463" customFormat="1" ht="13.2" hidden="1" spans="1:17">
      <c r="A463" s="791">
        <v>565</v>
      </c>
      <c r="B463" s="791" t="str">
        <f t="shared" si="56"/>
        <v>S</v>
      </c>
      <c r="C463" s="791" t="str">
        <f t="shared" si="57"/>
        <v>P</v>
      </c>
      <c r="D463" s="791" t="str">
        <f t="shared" si="58"/>
        <v>1</v>
      </c>
      <c r="E463" s="816" t="s">
        <v>1334</v>
      </c>
      <c r="F463" s="791">
        <v>5751424</v>
      </c>
      <c r="G463" s="792" t="s">
        <v>1335</v>
      </c>
      <c r="H463" s="805" t="s">
        <v>563</v>
      </c>
      <c r="I463" s="797">
        <v>44805</v>
      </c>
      <c r="J463" s="798">
        <f t="shared" si="59"/>
        <v>45199</v>
      </c>
      <c r="K463" s="799">
        <f ca="1" t="shared" si="60"/>
        <v>45614.0500231481</v>
      </c>
      <c r="L463" s="800" t="str">
        <f ca="1" t="shared" si="61"/>
        <v>Not Valid</v>
      </c>
      <c r="M463" s="801">
        <f ca="1" t="shared" si="62"/>
        <v>415.050023148149</v>
      </c>
      <c r="N463" s="800" t="s">
        <v>127</v>
      </c>
      <c r="O463" s="800">
        <f t="shared" si="63"/>
        <v>565</v>
      </c>
      <c r="P463" s="802"/>
      <c r="Q463" s="804"/>
    </row>
    <row r="464" customFormat="1" ht="13.2" hidden="1" spans="1:17">
      <c r="A464" s="791">
        <v>566</v>
      </c>
      <c r="B464" s="791" t="str">
        <f t="shared" si="56"/>
        <v>S</v>
      </c>
      <c r="C464" s="791" t="str">
        <f t="shared" si="57"/>
        <v>P</v>
      </c>
      <c r="D464" s="791" t="str">
        <f t="shared" si="58"/>
        <v>1</v>
      </c>
      <c r="E464" s="816" t="s">
        <v>1336</v>
      </c>
      <c r="F464" s="791">
        <v>5376580</v>
      </c>
      <c r="G464" s="792" t="s">
        <v>1337</v>
      </c>
      <c r="H464" s="805"/>
      <c r="I464" s="797">
        <v>44805</v>
      </c>
      <c r="J464" s="798">
        <f t="shared" si="59"/>
        <v>45199</v>
      </c>
      <c r="K464" s="799">
        <f ca="1" t="shared" si="60"/>
        <v>45614.0500231481</v>
      </c>
      <c r="L464" s="800" t="str">
        <f ca="1" t="shared" si="61"/>
        <v>Not Valid</v>
      </c>
      <c r="M464" s="801">
        <f ca="1" t="shared" si="62"/>
        <v>415.050023148149</v>
      </c>
      <c r="N464" s="800" t="s">
        <v>127</v>
      </c>
      <c r="O464" s="800">
        <f t="shared" si="63"/>
        <v>566</v>
      </c>
      <c r="P464" s="802"/>
      <c r="Q464" s="804"/>
    </row>
    <row r="465" customFormat="1" ht="13.2" hidden="1" spans="1:17">
      <c r="A465" s="791">
        <v>567</v>
      </c>
      <c r="B465" s="791" t="str">
        <f t="shared" si="56"/>
        <v>Y</v>
      </c>
      <c r="C465" s="791" t="str">
        <f t="shared" si="57"/>
        <v>W</v>
      </c>
      <c r="D465" s="791" t="str">
        <f t="shared" si="58"/>
        <v>3</v>
      </c>
      <c r="E465" s="816" t="s">
        <v>1338</v>
      </c>
      <c r="F465" s="791">
        <v>5750385</v>
      </c>
      <c r="G465" s="792" t="s">
        <v>1339</v>
      </c>
      <c r="H465" s="805"/>
      <c r="I465" s="797">
        <v>44805</v>
      </c>
      <c r="J465" s="798">
        <f t="shared" si="59"/>
        <v>45199</v>
      </c>
      <c r="K465" s="799">
        <f ca="1" t="shared" si="60"/>
        <v>45614.0500231481</v>
      </c>
      <c r="L465" s="800" t="str">
        <f ca="1" t="shared" si="61"/>
        <v>Not Valid</v>
      </c>
      <c r="M465" s="801">
        <f ca="1" t="shared" si="62"/>
        <v>415.050023148149</v>
      </c>
      <c r="N465" s="800" t="s">
        <v>127</v>
      </c>
      <c r="O465" s="800">
        <f t="shared" si="63"/>
        <v>567</v>
      </c>
      <c r="P465" s="802"/>
      <c r="Q465" s="804"/>
    </row>
    <row r="466" customFormat="1" ht="13.2" hidden="1" spans="1:17">
      <c r="A466" s="791">
        <v>568</v>
      </c>
      <c r="B466" s="791" t="str">
        <f t="shared" si="56"/>
        <v>L</v>
      </c>
      <c r="C466" s="791" t="str">
        <f t="shared" si="57"/>
        <v>N</v>
      </c>
      <c r="D466" s="791" t="str">
        <f t="shared" si="58"/>
        <v>2</v>
      </c>
      <c r="E466" s="816" t="s">
        <v>1340</v>
      </c>
      <c r="F466" s="791">
        <v>5716339</v>
      </c>
      <c r="G466" s="792" t="s">
        <v>1341</v>
      </c>
      <c r="H466" s="805"/>
      <c r="I466" s="797">
        <v>44805</v>
      </c>
      <c r="J466" s="798">
        <f t="shared" si="59"/>
        <v>45199</v>
      </c>
      <c r="K466" s="799">
        <f ca="1" t="shared" si="60"/>
        <v>45614.0500231481</v>
      </c>
      <c r="L466" s="800" t="str">
        <f ca="1" t="shared" si="61"/>
        <v>Not Valid</v>
      </c>
      <c r="M466" s="801">
        <f ca="1" t="shared" si="62"/>
        <v>415.050023148149</v>
      </c>
      <c r="N466" s="800" t="s">
        <v>127</v>
      </c>
      <c r="O466" s="800">
        <f t="shared" si="63"/>
        <v>568</v>
      </c>
      <c r="P466" s="802"/>
      <c r="Q466" s="804"/>
    </row>
    <row r="467" customFormat="1" ht="13.2" hidden="1" spans="1:17">
      <c r="A467" s="791">
        <v>569</v>
      </c>
      <c r="B467" s="791" t="str">
        <f t="shared" si="56"/>
        <v>J</v>
      </c>
      <c r="C467" s="791" t="str">
        <f t="shared" si="57"/>
        <v>M</v>
      </c>
      <c r="D467" s="791" t="str">
        <f t="shared" si="58"/>
        <v>3</v>
      </c>
      <c r="E467" s="816" t="s">
        <v>1342</v>
      </c>
      <c r="F467" s="791">
        <v>5700426</v>
      </c>
      <c r="G467" s="792" t="s">
        <v>1343</v>
      </c>
      <c r="H467" s="805" t="s">
        <v>1344</v>
      </c>
      <c r="I467" s="797">
        <v>44805</v>
      </c>
      <c r="J467" s="798">
        <f t="shared" si="59"/>
        <v>45199</v>
      </c>
      <c r="K467" s="799">
        <f ca="1" t="shared" si="60"/>
        <v>45614.0500231481</v>
      </c>
      <c r="L467" s="800" t="str">
        <f ca="1" t="shared" si="61"/>
        <v>Not Valid</v>
      </c>
      <c r="M467" s="801">
        <f ca="1" t="shared" si="62"/>
        <v>415.050023148149</v>
      </c>
      <c r="N467" s="800" t="s">
        <v>127</v>
      </c>
      <c r="O467" s="800">
        <f t="shared" si="63"/>
        <v>569</v>
      </c>
      <c r="P467" s="802"/>
      <c r="Q467" s="804"/>
    </row>
    <row r="468" customFormat="1" ht="13.2" hidden="1" spans="1:17">
      <c r="A468" s="791">
        <v>570</v>
      </c>
      <c r="B468" s="791" t="str">
        <f t="shared" si="56"/>
        <v>H</v>
      </c>
      <c r="C468" s="791" t="str">
        <f t="shared" si="57"/>
        <v>N</v>
      </c>
      <c r="D468" s="791" t="str">
        <f t="shared" si="58"/>
        <v>E</v>
      </c>
      <c r="E468" s="816" t="s">
        <v>1345</v>
      </c>
      <c r="F468" s="791">
        <v>5757233</v>
      </c>
      <c r="G468" s="792" t="s">
        <v>1346</v>
      </c>
      <c r="H468" s="805" t="s">
        <v>563</v>
      </c>
      <c r="I468" s="797">
        <v>44805</v>
      </c>
      <c r="J468" s="798">
        <f t="shared" si="59"/>
        <v>45199</v>
      </c>
      <c r="K468" s="799">
        <f ca="1" t="shared" si="60"/>
        <v>45614.0500231481</v>
      </c>
      <c r="L468" s="800" t="str">
        <f ca="1" t="shared" si="61"/>
        <v>Not Valid</v>
      </c>
      <c r="M468" s="801">
        <f ca="1" t="shared" si="62"/>
        <v>415.050023148149</v>
      </c>
      <c r="N468" s="800" t="s">
        <v>127</v>
      </c>
      <c r="O468" s="800">
        <f t="shared" si="63"/>
        <v>570</v>
      </c>
      <c r="P468" s="802"/>
      <c r="Q468" s="804"/>
    </row>
    <row r="469" customFormat="1" ht="13.2" hidden="1" spans="1:17">
      <c r="A469" s="791">
        <v>571</v>
      </c>
      <c r="B469" s="791" t="str">
        <f t="shared" si="56"/>
        <v>J</v>
      </c>
      <c r="C469" s="791" t="str">
        <f t="shared" si="57"/>
        <v>N</v>
      </c>
      <c r="D469" s="791" t="str">
        <f t="shared" si="58"/>
        <v>2</v>
      </c>
      <c r="E469" s="816" t="s">
        <v>1347</v>
      </c>
      <c r="F469" s="791">
        <v>5374693</v>
      </c>
      <c r="G469" s="792" t="s">
        <v>1348</v>
      </c>
      <c r="H469" s="805"/>
      <c r="I469" s="797">
        <v>44805</v>
      </c>
      <c r="J469" s="798">
        <f t="shared" si="59"/>
        <v>45199</v>
      </c>
      <c r="K469" s="799">
        <f ca="1" t="shared" si="60"/>
        <v>45614.0500231481</v>
      </c>
      <c r="L469" s="800" t="str">
        <f ca="1" t="shared" si="61"/>
        <v>Not Valid</v>
      </c>
      <c r="M469" s="801">
        <f ca="1" t="shared" si="62"/>
        <v>415.050023148149</v>
      </c>
      <c r="N469" s="800" t="s">
        <v>127</v>
      </c>
      <c r="O469" s="800">
        <f t="shared" si="63"/>
        <v>571</v>
      </c>
      <c r="P469" s="802"/>
      <c r="Q469" s="804"/>
    </row>
    <row r="470" customFormat="1" ht="13.2" hidden="1" spans="1:17">
      <c r="A470" s="791">
        <v>572</v>
      </c>
      <c r="B470" s="791" t="str">
        <f t="shared" si="56"/>
        <v>E</v>
      </c>
      <c r="C470" s="791" t="str">
        <f t="shared" si="57"/>
        <v>G</v>
      </c>
      <c r="D470" s="791" t="str">
        <f t="shared" si="58"/>
        <v>4</v>
      </c>
      <c r="E470" s="816" t="s">
        <v>1349</v>
      </c>
      <c r="F470" s="791">
        <v>5372942</v>
      </c>
      <c r="G470" s="792" t="s">
        <v>1350</v>
      </c>
      <c r="H470" s="805"/>
      <c r="I470" s="797">
        <v>44805</v>
      </c>
      <c r="J470" s="798">
        <f t="shared" si="59"/>
        <v>45199</v>
      </c>
      <c r="K470" s="799">
        <f ca="1" t="shared" si="60"/>
        <v>45614.0500231481</v>
      </c>
      <c r="L470" s="800" t="str">
        <f ca="1" t="shared" si="61"/>
        <v>Not Valid</v>
      </c>
      <c r="M470" s="801">
        <f ca="1" t="shared" si="62"/>
        <v>415.050023148149</v>
      </c>
      <c r="N470" s="800" t="s">
        <v>127</v>
      </c>
      <c r="O470" s="800">
        <f t="shared" si="63"/>
        <v>572</v>
      </c>
      <c r="P470" s="802"/>
      <c r="Q470" s="804"/>
    </row>
    <row r="471" customFormat="1" ht="13.2" hidden="1" spans="1:17">
      <c r="A471" s="791">
        <v>573</v>
      </c>
      <c r="B471" s="791" t="str">
        <f t="shared" si="56"/>
        <v>E</v>
      </c>
      <c r="C471" s="791" t="str">
        <f t="shared" si="57"/>
        <v>G</v>
      </c>
      <c r="D471" s="791" t="str">
        <f t="shared" si="58"/>
        <v>1</v>
      </c>
      <c r="E471" s="816" t="s">
        <v>1351</v>
      </c>
      <c r="F471" s="791">
        <v>5745943</v>
      </c>
      <c r="G471" s="792" t="s">
        <v>1352</v>
      </c>
      <c r="H471" s="805"/>
      <c r="I471" s="797">
        <v>44805</v>
      </c>
      <c r="J471" s="798">
        <f t="shared" si="59"/>
        <v>45199</v>
      </c>
      <c r="K471" s="799">
        <f ca="1" t="shared" si="60"/>
        <v>45614.0500231481</v>
      </c>
      <c r="L471" s="800" t="str">
        <f ca="1" t="shared" si="61"/>
        <v>Not Valid</v>
      </c>
      <c r="M471" s="801">
        <f ca="1" t="shared" si="62"/>
        <v>415.050023148149</v>
      </c>
      <c r="N471" s="800" t="s">
        <v>127</v>
      </c>
      <c r="O471" s="800">
        <f t="shared" si="63"/>
        <v>573</v>
      </c>
      <c r="P471" s="802"/>
      <c r="Q471" s="804"/>
    </row>
    <row r="472" customFormat="1" ht="13.2" hidden="1" spans="1:17">
      <c r="A472" s="791">
        <v>574</v>
      </c>
      <c r="B472" s="791" t="str">
        <f t="shared" si="56"/>
        <v>Y</v>
      </c>
      <c r="C472" s="791" t="str">
        <f t="shared" si="57"/>
        <v>Z</v>
      </c>
      <c r="D472" s="791" t="str">
        <f t="shared" si="58"/>
        <v>3</v>
      </c>
      <c r="E472" s="816" t="s">
        <v>1353</v>
      </c>
      <c r="F472" s="791">
        <v>5695237</v>
      </c>
      <c r="G472" s="792" t="s">
        <v>1354</v>
      </c>
      <c r="H472" s="805" t="s">
        <v>1355</v>
      </c>
      <c r="I472" s="797">
        <v>44805</v>
      </c>
      <c r="J472" s="798">
        <f t="shared" si="59"/>
        <v>45199</v>
      </c>
      <c r="K472" s="799">
        <f ca="1" t="shared" si="60"/>
        <v>45614.0500231481</v>
      </c>
      <c r="L472" s="800" t="str">
        <f ca="1" t="shared" si="61"/>
        <v>Not Valid</v>
      </c>
      <c r="M472" s="801">
        <f ca="1" t="shared" si="62"/>
        <v>415.050023148149</v>
      </c>
      <c r="N472" s="800" t="s">
        <v>127</v>
      </c>
      <c r="O472" s="800">
        <f t="shared" si="63"/>
        <v>574</v>
      </c>
      <c r="P472" s="802"/>
      <c r="Q472" s="804"/>
    </row>
    <row r="473" customFormat="1" ht="13.2" hidden="1" spans="1:17">
      <c r="A473" s="791">
        <v>575</v>
      </c>
      <c r="B473" s="791" t="str">
        <f t="shared" si="56"/>
        <v>Y</v>
      </c>
      <c r="C473" s="791" t="str">
        <f t="shared" si="57"/>
        <v>M</v>
      </c>
      <c r="D473" s="791" t="str">
        <f t="shared" si="58"/>
        <v>1</v>
      </c>
      <c r="E473" s="816" t="s">
        <v>1356</v>
      </c>
      <c r="F473" s="791">
        <v>5734314</v>
      </c>
      <c r="G473" s="792" t="s">
        <v>1357</v>
      </c>
      <c r="H473" s="805"/>
      <c r="I473" s="797">
        <v>44805</v>
      </c>
      <c r="J473" s="798">
        <f t="shared" si="59"/>
        <v>45199</v>
      </c>
      <c r="K473" s="799">
        <f ca="1" t="shared" si="60"/>
        <v>45614.0500231481</v>
      </c>
      <c r="L473" s="800" t="str">
        <f ca="1" t="shared" si="61"/>
        <v>Not Valid</v>
      </c>
      <c r="M473" s="801">
        <f ca="1" t="shared" si="62"/>
        <v>415.050023148149</v>
      </c>
      <c r="N473" s="800" t="s">
        <v>127</v>
      </c>
      <c r="O473" s="800">
        <f t="shared" si="63"/>
        <v>575</v>
      </c>
      <c r="P473" s="802"/>
      <c r="Q473" s="804"/>
    </row>
    <row r="474" customFormat="1" ht="13.2" hidden="1" spans="1:17">
      <c r="A474" s="791">
        <v>576</v>
      </c>
      <c r="B474" s="791" t="str">
        <f t="shared" si="56"/>
        <v>S</v>
      </c>
      <c r="C474" s="791" t="str">
        <f t="shared" si="57"/>
        <v>P</v>
      </c>
      <c r="D474" s="791" t="str">
        <f t="shared" si="58"/>
        <v>2</v>
      </c>
      <c r="E474" s="816" t="s">
        <v>1358</v>
      </c>
      <c r="F474" s="791">
        <v>5376601</v>
      </c>
      <c r="G474" s="792" t="s">
        <v>1359</v>
      </c>
      <c r="H474" s="805"/>
      <c r="I474" s="797">
        <v>44805</v>
      </c>
      <c r="J474" s="798">
        <f t="shared" si="59"/>
        <v>45199</v>
      </c>
      <c r="K474" s="799">
        <f ca="1" t="shared" si="60"/>
        <v>45614.0500231481</v>
      </c>
      <c r="L474" s="800" t="str">
        <f ca="1" t="shared" si="61"/>
        <v>Not Valid</v>
      </c>
      <c r="M474" s="801">
        <f ca="1" t="shared" si="62"/>
        <v>415.050023148149</v>
      </c>
      <c r="N474" s="800" t="s">
        <v>127</v>
      </c>
      <c r="O474" s="800">
        <f t="shared" si="63"/>
        <v>576</v>
      </c>
      <c r="P474" s="802"/>
      <c r="Q474" s="804"/>
    </row>
    <row r="475" customFormat="1" ht="13.2" hidden="1" spans="1:17">
      <c r="A475" s="791">
        <v>577</v>
      </c>
      <c r="B475" s="791" t="str">
        <f t="shared" si="56"/>
        <v>Y</v>
      </c>
      <c r="C475" s="791" t="str">
        <f t="shared" si="57"/>
        <v>M</v>
      </c>
      <c r="D475" s="791" t="str">
        <f t="shared" si="58"/>
        <v>2</v>
      </c>
      <c r="E475" s="816" t="s">
        <v>1360</v>
      </c>
      <c r="F475" s="791">
        <v>5701514</v>
      </c>
      <c r="G475" s="792" t="s">
        <v>1361</v>
      </c>
      <c r="H475" s="805"/>
      <c r="I475" s="797">
        <v>44805</v>
      </c>
      <c r="J475" s="798">
        <f t="shared" si="59"/>
        <v>45199</v>
      </c>
      <c r="K475" s="799">
        <f ca="1" t="shared" si="60"/>
        <v>45614.0500231481</v>
      </c>
      <c r="L475" s="800" t="str">
        <f ca="1" t="shared" si="61"/>
        <v>Not Valid</v>
      </c>
      <c r="M475" s="801">
        <f ca="1" t="shared" si="62"/>
        <v>415.050023148149</v>
      </c>
      <c r="N475" s="800" t="s">
        <v>127</v>
      </c>
      <c r="O475" s="800">
        <f t="shared" si="63"/>
        <v>577</v>
      </c>
      <c r="P475" s="802"/>
      <c r="Q475" s="804"/>
    </row>
    <row r="476" customFormat="1" ht="13.2" hidden="1" spans="1:17">
      <c r="A476" s="791">
        <v>578</v>
      </c>
      <c r="B476" s="791" t="str">
        <f t="shared" si="56"/>
        <v>Y</v>
      </c>
      <c r="C476" s="791" t="str">
        <f t="shared" si="57"/>
        <v>P</v>
      </c>
      <c r="D476" s="791" t="str">
        <f t="shared" si="58"/>
        <v>1</v>
      </c>
      <c r="E476" s="816" t="s">
        <v>1362</v>
      </c>
      <c r="F476" s="791">
        <v>5377236</v>
      </c>
      <c r="G476" s="792" t="s">
        <v>1363</v>
      </c>
      <c r="H476" s="805"/>
      <c r="I476" s="797">
        <v>44805</v>
      </c>
      <c r="J476" s="798">
        <f t="shared" si="59"/>
        <v>45199</v>
      </c>
      <c r="K476" s="799">
        <f ca="1" t="shared" si="60"/>
        <v>45614.0500231481</v>
      </c>
      <c r="L476" s="800" t="str">
        <f ca="1" t="shared" si="61"/>
        <v>Not Valid</v>
      </c>
      <c r="M476" s="801">
        <f ca="1" t="shared" si="62"/>
        <v>415.050023148149</v>
      </c>
      <c r="N476" s="800" t="s">
        <v>127</v>
      </c>
      <c r="O476" s="800">
        <f t="shared" si="63"/>
        <v>578</v>
      </c>
      <c r="P476" s="802"/>
      <c r="Q476" s="804"/>
    </row>
    <row r="477" customFormat="1" ht="13.2" hidden="1" spans="1:17">
      <c r="A477" s="791">
        <v>579</v>
      </c>
      <c r="B477" s="791" t="str">
        <f t="shared" si="56"/>
        <v>J</v>
      </c>
      <c r="C477" s="791" t="str">
        <f t="shared" si="57"/>
        <v>W</v>
      </c>
      <c r="D477" s="791" t="str">
        <f t="shared" si="58"/>
        <v>2</v>
      </c>
      <c r="E477" s="816" t="s">
        <v>1364</v>
      </c>
      <c r="F477" s="791">
        <v>5374828</v>
      </c>
      <c r="G477" s="792" t="s">
        <v>1365</v>
      </c>
      <c r="H477" s="805"/>
      <c r="I477" s="797">
        <v>44805</v>
      </c>
      <c r="J477" s="798">
        <f t="shared" si="59"/>
        <v>45199</v>
      </c>
      <c r="K477" s="799">
        <f ca="1" t="shared" si="60"/>
        <v>45614.0500231481</v>
      </c>
      <c r="L477" s="800" t="str">
        <f ca="1" t="shared" si="61"/>
        <v>Not Valid</v>
      </c>
      <c r="M477" s="801">
        <f ca="1" t="shared" si="62"/>
        <v>415.050023148149</v>
      </c>
      <c r="N477" s="800" t="s">
        <v>127</v>
      </c>
      <c r="O477" s="800">
        <f t="shared" si="63"/>
        <v>579</v>
      </c>
      <c r="P477" s="802"/>
      <c r="Q477" s="804"/>
    </row>
    <row r="478" customFormat="1" ht="13.2" hidden="1" spans="1:17">
      <c r="A478" s="791">
        <v>580</v>
      </c>
      <c r="B478" s="791" t="str">
        <f t="shared" si="56"/>
        <v>S</v>
      </c>
      <c r="C478" s="791" t="str">
        <f t="shared" si="57"/>
        <v>W</v>
      </c>
      <c r="D478" s="791" t="str">
        <f t="shared" si="58"/>
        <v>1</v>
      </c>
      <c r="E478" s="816" t="s">
        <v>1366</v>
      </c>
      <c r="F478" s="791">
        <v>5621393</v>
      </c>
      <c r="G478" s="792" t="s">
        <v>1367</v>
      </c>
      <c r="H478" s="805"/>
      <c r="I478" s="797">
        <v>44805</v>
      </c>
      <c r="J478" s="798">
        <f t="shared" si="59"/>
        <v>45199</v>
      </c>
      <c r="K478" s="799">
        <f ca="1" t="shared" si="60"/>
        <v>45614.0500231481</v>
      </c>
      <c r="L478" s="800" t="str">
        <f ca="1" t="shared" si="61"/>
        <v>Not Valid</v>
      </c>
      <c r="M478" s="801">
        <f ca="1" t="shared" si="62"/>
        <v>415.050023148149</v>
      </c>
      <c r="N478" s="800" t="s">
        <v>127</v>
      </c>
      <c r="O478" s="800">
        <f t="shared" si="63"/>
        <v>580</v>
      </c>
      <c r="P478" s="802"/>
      <c r="Q478" s="804"/>
    </row>
    <row r="479" customFormat="1" ht="13.2" hidden="1" spans="1:17">
      <c r="A479" s="791">
        <v>581</v>
      </c>
      <c r="B479" s="791" t="str">
        <f t="shared" si="56"/>
        <v>J</v>
      </c>
      <c r="C479" s="791" t="str">
        <f t="shared" si="57"/>
        <v>P</v>
      </c>
      <c r="D479" s="791" t="str">
        <f t="shared" si="58"/>
        <v>1</v>
      </c>
      <c r="E479" s="816" t="s">
        <v>1368</v>
      </c>
      <c r="F479" s="791">
        <v>5374717</v>
      </c>
      <c r="G479" s="792" t="s">
        <v>1369</v>
      </c>
      <c r="H479" s="805"/>
      <c r="I479" s="797">
        <v>44805</v>
      </c>
      <c r="J479" s="798">
        <f t="shared" si="59"/>
        <v>45199</v>
      </c>
      <c r="K479" s="799">
        <f ca="1" t="shared" si="60"/>
        <v>45614.0500231481</v>
      </c>
      <c r="L479" s="800" t="str">
        <f ca="1" t="shared" si="61"/>
        <v>Not Valid</v>
      </c>
      <c r="M479" s="801">
        <f ca="1" t="shared" si="62"/>
        <v>415.050023148149</v>
      </c>
      <c r="N479" s="800" t="s">
        <v>127</v>
      </c>
      <c r="O479" s="800">
        <f t="shared" si="63"/>
        <v>581</v>
      </c>
      <c r="P479" s="802"/>
      <c r="Q479" s="804"/>
    </row>
    <row r="480" customFormat="1" ht="13.2" hidden="1" spans="1:17">
      <c r="A480" s="791">
        <v>582</v>
      </c>
      <c r="B480" s="791" t="str">
        <f t="shared" si="56"/>
        <v>J</v>
      </c>
      <c r="C480" s="791" t="str">
        <f t="shared" si="57"/>
        <v>Z</v>
      </c>
      <c r="D480" s="791" t="str">
        <f t="shared" si="58"/>
        <v>1</v>
      </c>
      <c r="E480" s="816" t="s">
        <v>1370</v>
      </c>
      <c r="F480" s="791">
        <v>5745594</v>
      </c>
      <c r="G480" s="792" t="s">
        <v>1371</v>
      </c>
      <c r="H480" s="805"/>
      <c r="I480" s="797">
        <v>44805</v>
      </c>
      <c r="J480" s="798">
        <f t="shared" si="59"/>
        <v>45199</v>
      </c>
      <c r="K480" s="799">
        <f ca="1" t="shared" si="60"/>
        <v>45614.0500231481</v>
      </c>
      <c r="L480" s="800" t="str">
        <f ca="1" t="shared" si="61"/>
        <v>Not Valid</v>
      </c>
      <c r="M480" s="801">
        <f ca="1" t="shared" si="62"/>
        <v>415.050023148149</v>
      </c>
      <c r="N480" s="800" t="s">
        <v>127</v>
      </c>
      <c r="O480" s="800">
        <f t="shared" si="63"/>
        <v>582</v>
      </c>
      <c r="P480" s="802"/>
      <c r="Q480" s="804"/>
    </row>
    <row r="481" customFormat="1" ht="13.2" hidden="1" spans="1:17">
      <c r="A481" s="791">
        <v>583</v>
      </c>
      <c r="B481" s="791" t="str">
        <f t="shared" si="56"/>
        <v>E</v>
      </c>
      <c r="C481" s="791" t="str">
        <f t="shared" si="57"/>
        <v>Q</v>
      </c>
      <c r="D481" s="791" t="str">
        <f t="shared" si="58"/>
        <v>1</v>
      </c>
      <c r="E481" s="816" t="s">
        <v>1372</v>
      </c>
      <c r="F481" s="791">
        <v>5373530</v>
      </c>
      <c r="G481" s="792" t="s">
        <v>1373</v>
      </c>
      <c r="H481" s="805"/>
      <c r="I481" s="797">
        <v>44805</v>
      </c>
      <c r="J481" s="798">
        <f t="shared" si="59"/>
        <v>45199</v>
      </c>
      <c r="K481" s="799">
        <f ca="1" t="shared" si="60"/>
        <v>45614.0500231481</v>
      </c>
      <c r="L481" s="800" t="str">
        <f ca="1" t="shared" si="61"/>
        <v>Not Valid</v>
      </c>
      <c r="M481" s="801">
        <f ca="1" t="shared" si="62"/>
        <v>415.050023148149</v>
      </c>
      <c r="N481" s="800" t="s">
        <v>127</v>
      </c>
      <c r="O481" s="800">
        <f t="shared" si="63"/>
        <v>583</v>
      </c>
      <c r="P481" s="802"/>
      <c r="Q481" s="804"/>
    </row>
    <row r="482" customFormat="1" ht="13.2" hidden="1" spans="1:17">
      <c r="A482" s="791">
        <v>584</v>
      </c>
      <c r="B482" s="791" t="str">
        <f t="shared" si="56"/>
        <v>J</v>
      </c>
      <c r="C482" s="791" t="str">
        <f t="shared" si="57"/>
        <v>G</v>
      </c>
      <c r="D482" s="791" t="str">
        <f t="shared" si="58"/>
        <v>1</v>
      </c>
      <c r="E482" s="816" t="s">
        <v>1374</v>
      </c>
      <c r="F482" s="791">
        <v>5481500</v>
      </c>
      <c r="G482" s="792" t="s">
        <v>1375</v>
      </c>
      <c r="H482" s="805"/>
      <c r="I482" s="797">
        <v>44805</v>
      </c>
      <c r="J482" s="798">
        <f t="shared" si="59"/>
        <v>45199</v>
      </c>
      <c r="K482" s="799">
        <f ca="1" t="shared" si="60"/>
        <v>45614.0500231481</v>
      </c>
      <c r="L482" s="800" t="str">
        <f ca="1" t="shared" si="61"/>
        <v>Not Valid</v>
      </c>
      <c r="M482" s="801">
        <f ca="1" t="shared" si="62"/>
        <v>415.050023148149</v>
      </c>
      <c r="N482" s="800" t="s">
        <v>127</v>
      </c>
      <c r="O482" s="800">
        <f t="shared" si="63"/>
        <v>584</v>
      </c>
      <c r="P482" s="802"/>
      <c r="Q482" s="804"/>
    </row>
    <row r="483" customFormat="1" ht="13.2" hidden="1" spans="1:17">
      <c r="A483" s="791">
        <v>585</v>
      </c>
      <c r="B483" s="791" t="str">
        <f t="shared" si="56"/>
        <v>S</v>
      </c>
      <c r="C483" s="791" t="str">
        <f t="shared" si="57"/>
        <v>D</v>
      </c>
      <c r="D483" s="791" t="str">
        <f t="shared" si="58"/>
        <v>2</v>
      </c>
      <c r="E483" s="816" t="s">
        <v>1376</v>
      </c>
      <c r="F483" s="791">
        <v>5751191</v>
      </c>
      <c r="G483" s="792" t="s">
        <v>1377</v>
      </c>
      <c r="H483" s="805"/>
      <c r="I483" s="797">
        <v>44805</v>
      </c>
      <c r="J483" s="798">
        <f t="shared" si="59"/>
        <v>45199</v>
      </c>
      <c r="K483" s="799">
        <f ca="1" t="shared" si="60"/>
        <v>45614.0500231481</v>
      </c>
      <c r="L483" s="800" t="str">
        <f ca="1" t="shared" si="61"/>
        <v>Not Valid</v>
      </c>
      <c r="M483" s="801">
        <f ca="1" t="shared" si="62"/>
        <v>415.050023148149</v>
      </c>
      <c r="N483" s="800" t="s">
        <v>127</v>
      </c>
      <c r="O483" s="800">
        <f t="shared" si="63"/>
        <v>585</v>
      </c>
      <c r="P483" s="802"/>
      <c r="Q483" s="804"/>
    </row>
    <row r="484" customFormat="1" ht="13.2" hidden="1" spans="1:17">
      <c r="A484" s="791">
        <v>586</v>
      </c>
      <c r="B484" s="791" t="str">
        <f t="shared" si="56"/>
        <v>S</v>
      </c>
      <c r="C484" s="791" t="str">
        <f t="shared" si="57"/>
        <v>L</v>
      </c>
      <c r="D484" s="791" t="str">
        <f t="shared" si="58"/>
        <v>2</v>
      </c>
      <c r="E484" s="816" t="s">
        <v>1378</v>
      </c>
      <c r="F484" s="791">
        <v>5751190</v>
      </c>
      <c r="G484" s="792" t="s">
        <v>1379</v>
      </c>
      <c r="H484" s="805"/>
      <c r="I484" s="797">
        <v>44805</v>
      </c>
      <c r="J484" s="798">
        <f t="shared" si="59"/>
        <v>45199</v>
      </c>
      <c r="K484" s="799">
        <f ca="1" t="shared" si="60"/>
        <v>45614.0500231481</v>
      </c>
      <c r="L484" s="800" t="str">
        <f ca="1" t="shared" si="61"/>
        <v>Not Valid</v>
      </c>
      <c r="M484" s="801">
        <f ca="1" t="shared" si="62"/>
        <v>415.050023148149</v>
      </c>
      <c r="N484" s="800" t="s">
        <v>127</v>
      </c>
      <c r="O484" s="800">
        <f t="shared" si="63"/>
        <v>586</v>
      </c>
      <c r="P484" s="802"/>
      <c r="Q484" s="804"/>
    </row>
    <row r="485" customFormat="1" ht="13.2" hidden="1" spans="1:17">
      <c r="A485" s="791">
        <v>587</v>
      </c>
      <c r="B485" s="791" t="str">
        <f t="shared" si="56"/>
        <v>J</v>
      </c>
      <c r="C485" s="791" t="str">
        <f t="shared" si="57"/>
        <v>P</v>
      </c>
      <c r="D485" s="791" t="str">
        <f t="shared" si="58"/>
        <v>3</v>
      </c>
      <c r="E485" s="816" t="s">
        <v>1380</v>
      </c>
      <c r="F485" s="791">
        <v>5374747</v>
      </c>
      <c r="G485" s="792" t="s">
        <v>1381</v>
      </c>
      <c r="H485" s="805"/>
      <c r="I485" s="797">
        <v>44805</v>
      </c>
      <c r="J485" s="798">
        <f t="shared" si="59"/>
        <v>45199</v>
      </c>
      <c r="K485" s="799">
        <f ca="1" t="shared" si="60"/>
        <v>45614.0500231481</v>
      </c>
      <c r="L485" s="800" t="str">
        <f ca="1" t="shared" si="61"/>
        <v>Not Valid</v>
      </c>
      <c r="M485" s="801">
        <f ca="1" t="shared" si="62"/>
        <v>415.050023148149</v>
      </c>
      <c r="N485" s="800" t="s">
        <v>127</v>
      </c>
      <c r="O485" s="800">
        <f t="shared" si="63"/>
        <v>587</v>
      </c>
      <c r="P485" s="802"/>
      <c r="Q485" s="804"/>
    </row>
    <row r="486" customFormat="1" ht="13.2" hidden="1" spans="1:17">
      <c r="A486" s="791">
        <v>588</v>
      </c>
      <c r="B486" s="791" t="str">
        <f t="shared" si="56"/>
        <v>S</v>
      </c>
      <c r="C486" s="791" t="str">
        <f t="shared" si="57"/>
        <v>P</v>
      </c>
      <c r="D486" s="791" t="str">
        <f t="shared" si="58"/>
        <v>1</v>
      </c>
      <c r="E486" s="816" t="s">
        <v>1382</v>
      </c>
      <c r="F486" s="791">
        <v>5376558</v>
      </c>
      <c r="G486" s="792" t="s">
        <v>1383</v>
      </c>
      <c r="H486" s="805"/>
      <c r="I486" s="797">
        <v>44805</v>
      </c>
      <c r="J486" s="798">
        <f t="shared" si="59"/>
        <v>45199</v>
      </c>
      <c r="K486" s="799">
        <f ca="1" t="shared" si="60"/>
        <v>45614.0500231481</v>
      </c>
      <c r="L486" s="800" t="str">
        <f ca="1" t="shared" si="61"/>
        <v>Not Valid</v>
      </c>
      <c r="M486" s="801">
        <f ca="1" t="shared" si="62"/>
        <v>415.050023148149</v>
      </c>
      <c r="N486" s="800" t="s">
        <v>127</v>
      </c>
      <c r="O486" s="800">
        <f t="shared" si="63"/>
        <v>588</v>
      </c>
      <c r="P486" s="802"/>
      <c r="Q486" s="804"/>
    </row>
    <row r="487" customFormat="1" ht="13.2" hidden="1" spans="1:17">
      <c r="A487" s="791">
        <v>589</v>
      </c>
      <c r="B487" s="791" t="str">
        <f t="shared" si="56"/>
        <v>A</v>
      </c>
      <c r="C487" s="791" t="str">
        <f t="shared" si="57"/>
        <v>L</v>
      </c>
      <c r="D487" s="791" t="str">
        <f t="shared" si="58"/>
        <v>0</v>
      </c>
      <c r="E487" s="816" t="s">
        <v>1384</v>
      </c>
      <c r="F487" s="791">
        <v>5759766</v>
      </c>
      <c r="G487" s="792" t="s">
        <v>1385</v>
      </c>
      <c r="H487" s="805"/>
      <c r="I487" s="797">
        <v>44805</v>
      </c>
      <c r="J487" s="798">
        <f t="shared" si="59"/>
        <v>45199</v>
      </c>
      <c r="K487" s="799">
        <f ca="1" t="shared" si="60"/>
        <v>45614.0500231481</v>
      </c>
      <c r="L487" s="800" t="str">
        <f ca="1" t="shared" si="61"/>
        <v>Not Valid</v>
      </c>
      <c r="M487" s="801">
        <f ca="1" t="shared" si="62"/>
        <v>415.050023148149</v>
      </c>
      <c r="N487" s="800" t="s">
        <v>127</v>
      </c>
      <c r="O487" s="800">
        <f t="shared" si="63"/>
        <v>589</v>
      </c>
      <c r="P487" s="802"/>
      <c r="Q487" s="804"/>
    </row>
    <row r="488" customFormat="1" ht="13.2" hidden="1" spans="1:17">
      <c r="A488" s="791">
        <v>590</v>
      </c>
      <c r="B488" s="791" t="str">
        <f t="shared" si="56"/>
        <v>S</v>
      </c>
      <c r="C488" s="791" t="str">
        <f t="shared" si="57"/>
        <v>C</v>
      </c>
      <c r="D488" s="791" t="str">
        <f t="shared" si="58"/>
        <v>3</v>
      </c>
      <c r="E488" s="816" t="s">
        <v>1386</v>
      </c>
      <c r="F488" s="791">
        <v>5751566</v>
      </c>
      <c r="G488" s="792" t="s">
        <v>1387</v>
      </c>
      <c r="H488" s="805"/>
      <c r="I488" s="797">
        <v>44805</v>
      </c>
      <c r="J488" s="798">
        <f t="shared" si="59"/>
        <v>45199</v>
      </c>
      <c r="K488" s="799">
        <f ca="1" t="shared" si="60"/>
        <v>45614.0500231481</v>
      </c>
      <c r="L488" s="800" t="str">
        <f ca="1" t="shared" si="61"/>
        <v>Not Valid</v>
      </c>
      <c r="M488" s="801">
        <f ca="1" t="shared" si="62"/>
        <v>415.050023148149</v>
      </c>
      <c r="N488" s="800" t="s">
        <v>127</v>
      </c>
      <c r="O488" s="800">
        <f t="shared" si="63"/>
        <v>590</v>
      </c>
      <c r="P488" s="802"/>
      <c r="Q488" s="804"/>
    </row>
    <row r="489" customFormat="1" ht="13.2" hidden="1" spans="1:17">
      <c r="A489" s="791">
        <v>591</v>
      </c>
      <c r="B489" s="791" t="str">
        <f t="shared" si="56"/>
        <v>Y</v>
      </c>
      <c r="C489" s="791" t="str">
        <f t="shared" si="57"/>
        <v>W</v>
      </c>
      <c r="D489" s="791" t="str">
        <f t="shared" si="58"/>
        <v>3</v>
      </c>
      <c r="E489" s="816" t="s">
        <v>1388</v>
      </c>
      <c r="F489" s="791">
        <v>5750384</v>
      </c>
      <c r="G489" s="792" t="s">
        <v>1389</v>
      </c>
      <c r="H489" s="805"/>
      <c r="I489" s="797">
        <v>44805</v>
      </c>
      <c r="J489" s="798">
        <f t="shared" si="59"/>
        <v>45199</v>
      </c>
      <c r="K489" s="799">
        <f ca="1" t="shared" si="60"/>
        <v>45614.0500231481</v>
      </c>
      <c r="L489" s="800" t="str">
        <f ca="1" t="shared" si="61"/>
        <v>Not Valid</v>
      </c>
      <c r="M489" s="801">
        <f ca="1" t="shared" si="62"/>
        <v>415.050023148149</v>
      </c>
      <c r="N489" s="800" t="s">
        <v>127</v>
      </c>
      <c r="O489" s="800">
        <f t="shared" si="63"/>
        <v>591</v>
      </c>
      <c r="P489" s="802"/>
      <c r="Q489" s="804"/>
    </row>
    <row r="490" customFormat="1" ht="13.2" hidden="1" spans="1:17">
      <c r="A490" s="791">
        <v>592</v>
      </c>
      <c r="B490" s="791" t="str">
        <f t="shared" si="56"/>
        <v>S</v>
      </c>
      <c r="C490" s="791" t="str">
        <f t="shared" si="57"/>
        <v>P</v>
      </c>
      <c r="D490" s="791" t="str">
        <f t="shared" si="58"/>
        <v>3</v>
      </c>
      <c r="E490" s="816" t="s">
        <v>1390</v>
      </c>
      <c r="F490" s="791">
        <v>5751567</v>
      </c>
      <c r="G490" s="792" t="s">
        <v>1391</v>
      </c>
      <c r="H490" s="805"/>
      <c r="I490" s="797">
        <v>44805</v>
      </c>
      <c r="J490" s="798">
        <f t="shared" si="59"/>
        <v>45199</v>
      </c>
      <c r="K490" s="799">
        <f ca="1" t="shared" si="60"/>
        <v>45614.0500231481</v>
      </c>
      <c r="L490" s="800" t="str">
        <f ca="1" t="shared" si="61"/>
        <v>Not Valid</v>
      </c>
      <c r="M490" s="801">
        <f ca="1" t="shared" si="62"/>
        <v>415.050023148149</v>
      </c>
      <c r="N490" s="800" t="s">
        <v>127</v>
      </c>
      <c r="O490" s="800">
        <f t="shared" si="63"/>
        <v>592</v>
      </c>
      <c r="P490" s="802"/>
      <c r="Q490" s="804"/>
    </row>
    <row r="491" customFormat="1" ht="13.2" hidden="1" spans="1:17">
      <c r="A491" s="791">
        <v>593</v>
      </c>
      <c r="B491" s="791" t="str">
        <f t="shared" si="56"/>
        <v>Y</v>
      </c>
      <c r="C491" s="791" t="str">
        <f t="shared" si="57"/>
        <v>W</v>
      </c>
      <c r="D491" s="791" t="str">
        <f t="shared" si="58"/>
        <v>2</v>
      </c>
      <c r="E491" s="816" t="s">
        <v>1392</v>
      </c>
      <c r="F491" s="791">
        <v>5696279</v>
      </c>
      <c r="G491" s="792" t="s">
        <v>1393</v>
      </c>
      <c r="H491" s="805"/>
      <c r="I491" s="797">
        <v>44805</v>
      </c>
      <c r="J491" s="798">
        <f t="shared" si="59"/>
        <v>45199</v>
      </c>
      <c r="K491" s="799">
        <f ca="1" t="shared" si="60"/>
        <v>45614.0500231481</v>
      </c>
      <c r="L491" s="800" t="str">
        <f ca="1" t="shared" si="61"/>
        <v>Not Valid</v>
      </c>
      <c r="M491" s="801">
        <f ca="1" t="shared" si="62"/>
        <v>415.050023148149</v>
      </c>
      <c r="N491" s="800" t="s">
        <v>127</v>
      </c>
      <c r="O491" s="800">
        <f t="shared" si="63"/>
        <v>593</v>
      </c>
      <c r="P491" s="802"/>
      <c r="Q491" s="804"/>
    </row>
    <row r="492" customFormat="1" ht="13.2" hidden="1" spans="1:17">
      <c r="A492" s="791">
        <v>594</v>
      </c>
      <c r="B492" s="791" t="str">
        <f t="shared" si="56"/>
        <v>J</v>
      </c>
      <c r="C492" s="791" t="str">
        <f t="shared" si="57"/>
        <v>N</v>
      </c>
      <c r="D492" s="791" t="str">
        <f t="shared" si="58"/>
        <v>3</v>
      </c>
      <c r="E492" s="816" t="s">
        <v>1394</v>
      </c>
      <c r="F492" s="791">
        <v>5755495</v>
      </c>
      <c r="G492" s="792" t="s">
        <v>1395</v>
      </c>
      <c r="H492" s="805"/>
      <c r="I492" s="797">
        <v>44805</v>
      </c>
      <c r="J492" s="798">
        <f t="shared" si="59"/>
        <v>45199</v>
      </c>
      <c r="K492" s="799">
        <f ca="1" t="shared" si="60"/>
        <v>45614.0500231481</v>
      </c>
      <c r="L492" s="800" t="str">
        <f ca="1" t="shared" si="61"/>
        <v>Not Valid</v>
      </c>
      <c r="M492" s="801">
        <f ca="1" t="shared" si="62"/>
        <v>415.050023148149</v>
      </c>
      <c r="N492" s="800" t="s">
        <v>127</v>
      </c>
      <c r="O492" s="800">
        <f t="shared" si="63"/>
        <v>594</v>
      </c>
      <c r="P492" s="802"/>
      <c r="Q492" s="804"/>
    </row>
    <row r="493" customFormat="1" ht="13.2" hidden="1" spans="1:17">
      <c r="A493" s="791">
        <v>595</v>
      </c>
      <c r="B493" s="791" t="str">
        <f t="shared" si="56"/>
        <v>Y</v>
      </c>
      <c r="C493" s="791" t="str">
        <f t="shared" si="57"/>
        <v>W</v>
      </c>
      <c r="D493" s="791" t="str">
        <f t="shared" si="58"/>
        <v>2</v>
      </c>
      <c r="E493" s="816" t="s">
        <v>1396</v>
      </c>
      <c r="F493" s="791">
        <v>5377294</v>
      </c>
      <c r="G493" s="792" t="s">
        <v>1397</v>
      </c>
      <c r="H493" s="805"/>
      <c r="I493" s="797">
        <v>44805</v>
      </c>
      <c r="J493" s="798">
        <f t="shared" si="59"/>
        <v>45199</v>
      </c>
      <c r="K493" s="799">
        <f ca="1" t="shared" si="60"/>
        <v>45614.0500231481</v>
      </c>
      <c r="L493" s="800" t="str">
        <f ca="1" t="shared" si="61"/>
        <v>Not Valid</v>
      </c>
      <c r="M493" s="801">
        <f ca="1" t="shared" si="62"/>
        <v>415.050023148149</v>
      </c>
      <c r="N493" s="800" t="s">
        <v>127</v>
      </c>
      <c r="O493" s="800">
        <f t="shared" si="63"/>
        <v>595</v>
      </c>
      <c r="P493" s="802"/>
      <c r="Q493" s="804"/>
    </row>
    <row r="494" customFormat="1" ht="13.2" hidden="1" spans="1:17">
      <c r="A494" s="791">
        <v>596</v>
      </c>
      <c r="B494" s="791" t="str">
        <f t="shared" si="56"/>
        <v>Y</v>
      </c>
      <c r="C494" s="791" t="str">
        <f t="shared" si="57"/>
        <v>M</v>
      </c>
      <c r="D494" s="791" t="str">
        <f t="shared" si="58"/>
        <v>2</v>
      </c>
      <c r="E494" s="816" t="s">
        <v>1398</v>
      </c>
      <c r="F494" s="791">
        <v>518981</v>
      </c>
      <c r="G494" s="792" t="s">
        <v>1399</v>
      </c>
      <c r="H494" s="805"/>
      <c r="I494" s="797">
        <v>44805</v>
      </c>
      <c r="J494" s="798">
        <f t="shared" si="59"/>
        <v>45199</v>
      </c>
      <c r="K494" s="799">
        <f ca="1" t="shared" si="60"/>
        <v>45614.0500231481</v>
      </c>
      <c r="L494" s="800" t="str">
        <f ca="1" t="shared" si="61"/>
        <v>Not Valid</v>
      </c>
      <c r="M494" s="801">
        <f ca="1" t="shared" si="62"/>
        <v>415.050023148149</v>
      </c>
      <c r="N494" s="800" t="s">
        <v>127</v>
      </c>
      <c r="O494" s="800">
        <f t="shared" si="63"/>
        <v>596</v>
      </c>
      <c r="P494" s="802"/>
      <c r="Q494" s="804"/>
    </row>
    <row r="495" customFormat="1" ht="13.2" hidden="1" spans="1:17">
      <c r="A495" s="791">
        <v>597</v>
      </c>
      <c r="B495" s="791" t="str">
        <f t="shared" si="56"/>
        <v>S</v>
      </c>
      <c r="C495" s="791" t="str">
        <f t="shared" si="57"/>
        <v>P</v>
      </c>
      <c r="D495" s="791" t="str">
        <f t="shared" si="58"/>
        <v>2</v>
      </c>
      <c r="E495" s="816" t="s">
        <v>1400</v>
      </c>
      <c r="F495" s="791">
        <v>5376604</v>
      </c>
      <c r="G495" s="792" t="s">
        <v>1401</v>
      </c>
      <c r="H495" s="805"/>
      <c r="I495" s="797">
        <v>44805</v>
      </c>
      <c r="J495" s="798">
        <f t="shared" si="59"/>
        <v>45199</v>
      </c>
      <c r="K495" s="799">
        <f ca="1" t="shared" si="60"/>
        <v>45614.0500231481</v>
      </c>
      <c r="L495" s="800" t="str">
        <f ca="1" t="shared" si="61"/>
        <v>Not Valid</v>
      </c>
      <c r="M495" s="801">
        <f ca="1" t="shared" si="62"/>
        <v>415.050023148149</v>
      </c>
      <c r="N495" s="800" t="s">
        <v>127</v>
      </c>
      <c r="O495" s="800">
        <f t="shared" si="63"/>
        <v>597</v>
      </c>
      <c r="P495" s="802"/>
      <c r="Q495" s="804"/>
    </row>
    <row r="496" customFormat="1" ht="13.2" hidden="1" spans="1:17">
      <c r="A496" s="791">
        <v>598</v>
      </c>
      <c r="B496" s="791" t="str">
        <f t="shared" si="56"/>
        <v>S</v>
      </c>
      <c r="C496" s="791" t="str">
        <f t="shared" si="57"/>
        <v>P</v>
      </c>
      <c r="D496" s="791" t="str">
        <f t="shared" si="58"/>
        <v>1</v>
      </c>
      <c r="E496" s="816" t="s">
        <v>1402</v>
      </c>
      <c r="F496" s="791">
        <v>5376578</v>
      </c>
      <c r="G496" s="792" t="s">
        <v>1403</v>
      </c>
      <c r="H496" s="805"/>
      <c r="I496" s="797">
        <v>44805</v>
      </c>
      <c r="J496" s="798">
        <f t="shared" si="59"/>
        <v>45199</v>
      </c>
      <c r="K496" s="799">
        <f ca="1" t="shared" si="60"/>
        <v>45614.0500231481</v>
      </c>
      <c r="L496" s="800" t="str">
        <f ca="1" t="shared" si="61"/>
        <v>Not Valid</v>
      </c>
      <c r="M496" s="801">
        <f ca="1" t="shared" si="62"/>
        <v>415.050023148149</v>
      </c>
      <c r="N496" s="800" t="s">
        <v>127</v>
      </c>
      <c r="O496" s="800">
        <f t="shared" si="63"/>
        <v>598</v>
      </c>
      <c r="P496" s="802"/>
      <c r="Q496" s="804"/>
    </row>
    <row r="497" customFormat="1" ht="13.2" hidden="1" spans="1:17">
      <c r="A497" s="791">
        <v>599</v>
      </c>
      <c r="B497" s="791" t="str">
        <f t="shared" si="56"/>
        <v>E</v>
      </c>
      <c r="C497" s="791" t="str">
        <f t="shared" si="57"/>
        <v>I</v>
      </c>
      <c r="D497" s="791" t="str">
        <f t="shared" si="58"/>
        <v>1</v>
      </c>
      <c r="E497" s="816" t="s">
        <v>1404</v>
      </c>
      <c r="F497" s="791">
        <v>5373098</v>
      </c>
      <c r="G497" s="792" t="s">
        <v>1405</v>
      </c>
      <c r="H497" s="805"/>
      <c r="I497" s="797">
        <v>44805</v>
      </c>
      <c r="J497" s="798">
        <f t="shared" si="59"/>
        <v>45199</v>
      </c>
      <c r="K497" s="799">
        <f ca="1" t="shared" si="60"/>
        <v>45614.0500231481</v>
      </c>
      <c r="L497" s="800" t="str">
        <f ca="1" t="shared" si="61"/>
        <v>Not Valid</v>
      </c>
      <c r="M497" s="801">
        <f ca="1" t="shared" si="62"/>
        <v>415.050023148149</v>
      </c>
      <c r="N497" s="800" t="s">
        <v>127</v>
      </c>
      <c r="O497" s="800">
        <f t="shared" si="63"/>
        <v>599</v>
      </c>
      <c r="P497" s="802"/>
      <c r="Q497" s="804"/>
    </row>
    <row r="498" customFormat="1" ht="13.2" hidden="1" spans="1:17">
      <c r="A498" s="791">
        <v>600</v>
      </c>
      <c r="B498" s="791" t="str">
        <f t="shared" si="56"/>
        <v>J</v>
      </c>
      <c r="C498" s="791" t="str">
        <f t="shared" si="57"/>
        <v>L</v>
      </c>
      <c r="D498" s="791" t="str">
        <f t="shared" si="58"/>
        <v>3</v>
      </c>
      <c r="E498" s="816" t="s">
        <v>1406</v>
      </c>
      <c r="F498" s="791">
        <v>5755494</v>
      </c>
      <c r="G498" s="792" t="s">
        <v>1407</v>
      </c>
      <c r="H498" s="805"/>
      <c r="I498" s="797">
        <v>44805</v>
      </c>
      <c r="J498" s="798">
        <f t="shared" si="59"/>
        <v>45199</v>
      </c>
      <c r="K498" s="799">
        <f ca="1" t="shared" si="60"/>
        <v>45614.0500231481</v>
      </c>
      <c r="L498" s="800" t="str">
        <f ca="1" t="shared" si="61"/>
        <v>Not Valid</v>
      </c>
      <c r="M498" s="801">
        <f ca="1" t="shared" si="62"/>
        <v>415.050023148149</v>
      </c>
      <c r="N498" s="800" t="s">
        <v>127</v>
      </c>
      <c r="O498" s="800">
        <f t="shared" si="63"/>
        <v>600</v>
      </c>
      <c r="P498" s="802"/>
      <c r="Q498" s="804"/>
    </row>
    <row r="499" customFormat="1" ht="13.2" hidden="1" spans="1:17">
      <c r="A499" s="791">
        <v>601</v>
      </c>
      <c r="B499" s="791" t="str">
        <f t="shared" si="56"/>
        <v>J</v>
      </c>
      <c r="C499" s="791" t="str">
        <f t="shared" si="57"/>
        <v>K</v>
      </c>
      <c r="D499" s="791" t="str">
        <f t="shared" si="58"/>
        <v>1</v>
      </c>
      <c r="E499" s="816" t="s">
        <v>1408</v>
      </c>
      <c r="F499" s="791">
        <v>5762691</v>
      </c>
      <c r="G499" s="792" t="s">
        <v>1409</v>
      </c>
      <c r="H499" s="805"/>
      <c r="I499" s="797">
        <v>44805</v>
      </c>
      <c r="J499" s="798">
        <f t="shared" si="59"/>
        <v>45199</v>
      </c>
      <c r="K499" s="799">
        <f ca="1" t="shared" si="60"/>
        <v>45614.0500231481</v>
      </c>
      <c r="L499" s="800" t="str">
        <f ca="1" t="shared" si="61"/>
        <v>Not Valid</v>
      </c>
      <c r="M499" s="801">
        <f ca="1" t="shared" si="62"/>
        <v>415.050023148149</v>
      </c>
      <c r="N499" s="800" t="s">
        <v>127</v>
      </c>
      <c r="O499" s="800">
        <f t="shared" si="63"/>
        <v>601</v>
      </c>
      <c r="P499" s="802"/>
      <c r="Q499" s="804"/>
    </row>
    <row r="500" customFormat="1" ht="13.2" hidden="1" spans="1:17">
      <c r="A500" s="791">
        <v>602</v>
      </c>
      <c r="B500" s="791" t="str">
        <f t="shared" si="56"/>
        <v>E</v>
      </c>
      <c r="C500" s="791" t="str">
        <f t="shared" si="57"/>
        <v>K</v>
      </c>
      <c r="D500" s="791" t="str">
        <f t="shared" si="58"/>
        <v>1</v>
      </c>
      <c r="E500" s="816" t="s">
        <v>1410</v>
      </c>
      <c r="F500" s="791">
        <v>5373112</v>
      </c>
      <c r="G500" s="792" t="s">
        <v>1411</v>
      </c>
      <c r="H500" s="805"/>
      <c r="I500" s="797">
        <v>44805</v>
      </c>
      <c r="J500" s="798">
        <f t="shared" si="59"/>
        <v>45199</v>
      </c>
      <c r="K500" s="799">
        <f ca="1" t="shared" si="60"/>
        <v>45614.0500231481</v>
      </c>
      <c r="L500" s="800" t="str">
        <f ca="1" t="shared" si="61"/>
        <v>Not Valid</v>
      </c>
      <c r="M500" s="801">
        <f ca="1" t="shared" si="62"/>
        <v>415.050023148149</v>
      </c>
      <c r="N500" s="800" t="s">
        <v>127</v>
      </c>
      <c r="O500" s="800">
        <f t="shared" si="63"/>
        <v>602</v>
      </c>
      <c r="P500" s="802"/>
      <c r="Q500" s="804"/>
    </row>
    <row r="501" customFormat="1" ht="13.2" hidden="1" spans="1:17">
      <c r="A501" s="791">
        <v>603</v>
      </c>
      <c r="B501" s="791" t="str">
        <f t="shared" si="56"/>
        <v>J</v>
      </c>
      <c r="C501" s="791" t="str">
        <f t="shared" si="57"/>
        <v>Q</v>
      </c>
      <c r="D501" s="791" t="str">
        <f t="shared" si="58"/>
        <v>1</v>
      </c>
      <c r="E501" s="816" t="s">
        <v>1412</v>
      </c>
      <c r="F501" s="791">
        <v>5762542</v>
      </c>
      <c r="G501" s="792" t="s">
        <v>1413</v>
      </c>
      <c r="H501" s="805"/>
      <c r="I501" s="797">
        <v>44805</v>
      </c>
      <c r="J501" s="798">
        <f t="shared" si="59"/>
        <v>45199</v>
      </c>
      <c r="K501" s="799">
        <f ca="1" t="shared" si="60"/>
        <v>45614.0500231481</v>
      </c>
      <c r="L501" s="800" t="str">
        <f ca="1" t="shared" si="61"/>
        <v>Not Valid</v>
      </c>
      <c r="M501" s="801">
        <f ca="1" t="shared" si="62"/>
        <v>415.050023148149</v>
      </c>
      <c r="N501" s="800" t="s">
        <v>127</v>
      </c>
      <c r="O501" s="800">
        <f t="shared" si="63"/>
        <v>603</v>
      </c>
      <c r="P501" s="802"/>
      <c r="Q501" s="804"/>
    </row>
    <row r="502" customFormat="1" ht="13.2" hidden="1" spans="1:17">
      <c r="A502" s="791">
        <v>604</v>
      </c>
      <c r="B502" s="791" t="str">
        <f t="shared" si="56"/>
        <v>J</v>
      </c>
      <c r="C502" s="791" t="str">
        <f t="shared" si="57"/>
        <v>Q</v>
      </c>
      <c r="D502" s="791" t="str">
        <f t="shared" si="58"/>
        <v>0</v>
      </c>
      <c r="E502" s="816" t="s">
        <v>1414</v>
      </c>
      <c r="F502" s="791">
        <v>5374784</v>
      </c>
      <c r="G502" s="792" t="s">
        <v>1415</v>
      </c>
      <c r="H502" s="805"/>
      <c r="I502" s="797">
        <v>44805</v>
      </c>
      <c r="J502" s="798">
        <f t="shared" si="59"/>
        <v>45199</v>
      </c>
      <c r="K502" s="799">
        <f ca="1" t="shared" si="60"/>
        <v>45614.0500231481</v>
      </c>
      <c r="L502" s="800" t="str">
        <f ca="1" t="shared" si="61"/>
        <v>Not Valid</v>
      </c>
      <c r="M502" s="801">
        <f ca="1" t="shared" si="62"/>
        <v>415.050023148149</v>
      </c>
      <c r="N502" s="800" t="s">
        <v>127</v>
      </c>
      <c r="O502" s="800">
        <f t="shared" si="63"/>
        <v>604</v>
      </c>
      <c r="P502" s="802"/>
      <c r="Q502" s="804"/>
    </row>
    <row r="503" customFormat="1" ht="13.2" hidden="1" spans="1:17">
      <c r="A503" s="791">
        <v>605</v>
      </c>
      <c r="B503" s="791" t="str">
        <f t="shared" si="56"/>
        <v>H</v>
      </c>
      <c r="C503" s="791" t="str">
        <f t="shared" si="57"/>
        <v>J</v>
      </c>
      <c r="D503" s="791" t="str">
        <f t="shared" si="58"/>
        <v>F</v>
      </c>
      <c r="E503" s="816" t="s">
        <v>1416</v>
      </c>
      <c r="F503" s="791">
        <v>5760257</v>
      </c>
      <c r="G503" s="792" t="s">
        <v>1417</v>
      </c>
      <c r="H503" s="805"/>
      <c r="I503" s="797">
        <v>44805</v>
      </c>
      <c r="J503" s="798">
        <f t="shared" si="59"/>
        <v>45199</v>
      </c>
      <c r="K503" s="799">
        <f ca="1" t="shared" si="60"/>
        <v>45614.0500231481</v>
      </c>
      <c r="L503" s="800" t="str">
        <f ca="1" t="shared" si="61"/>
        <v>Not Valid</v>
      </c>
      <c r="M503" s="801">
        <f ca="1" t="shared" si="62"/>
        <v>415.050023148149</v>
      </c>
      <c r="N503" s="800" t="s">
        <v>127</v>
      </c>
      <c r="O503" s="800">
        <f t="shared" si="63"/>
        <v>605</v>
      </c>
      <c r="P503" s="802"/>
      <c r="Q503" s="804"/>
    </row>
    <row r="504" customFormat="1" ht="13.2" hidden="1" spans="1:17">
      <c r="A504" s="791">
        <v>606</v>
      </c>
      <c r="B504" s="791" t="str">
        <f t="shared" si="56"/>
        <v>J</v>
      </c>
      <c r="C504" s="791" t="str">
        <f t="shared" si="57"/>
        <v>I</v>
      </c>
      <c r="D504" s="791" t="str">
        <f t="shared" si="58"/>
        <v>4</v>
      </c>
      <c r="E504" s="816" t="s">
        <v>1418</v>
      </c>
      <c r="F504" s="791">
        <v>5758826</v>
      </c>
      <c r="G504" s="792" t="s">
        <v>1419</v>
      </c>
      <c r="H504" s="805"/>
      <c r="I504" s="797">
        <v>44805</v>
      </c>
      <c r="J504" s="798">
        <f t="shared" si="59"/>
        <v>45199</v>
      </c>
      <c r="K504" s="799">
        <f ca="1" t="shared" si="60"/>
        <v>45614.0500231481</v>
      </c>
      <c r="L504" s="800" t="str">
        <f ca="1" t="shared" si="61"/>
        <v>Not Valid</v>
      </c>
      <c r="M504" s="801">
        <f ca="1" t="shared" si="62"/>
        <v>415.050023148149</v>
      </c>
      <c r="N504" s="800" t="s">
        <v>127</v>
      </c>
      <c r="O504" s="800">
        <f t="shared" si="63"/>
        <v>606</v>
      </c>
      <c r="P504" s="802"/>
      <c r="Q504" s="804"/>
    </row>
    <row r="505" customFormat="1" ht="13.2" hidden="1" spans="1:17">
      <c r="A505" s="791">
        <v>607</v>
      </c>
      <c r="B505" s="791" t="str">
        <f t="shared" si="56"/>
        <v>Y</v>
      </c>
      <c r="C505" s="791" t="str">
        <f t="shared" si="57"/>
        <v>N</v>
      </c>
      <c r="D505" s="791" t="str">
        <f t="shared" si="58"/>
        <v>2</v>
      </c>
      <c r="E505" s="816" t="s">
        <v>1420</v>
      </c>
      <c r="F505" s="791">
        <v>5377215</v>
      </c>
      <c r="G505" s="792" t="s">
        <v>1421</v>
      </c>
      <c r="H505" s="805"/>
      <c r="I505" s="797">
        <v>44805</v>
      </c>
      <c r="J505" s="798">
        <f t="shared" si="59"/>
        <v>45199</v>
      </c>
      <c r="K505" s="799">
        <f ca="1" t="shared" si="60"/>
        <v>45614.0500231481</v>
      </c>
      <c r="L505" s="800" t="str">
        <f ca="1" t="shared" si="61"/>
        <v>Not Valid</v>
      </c>
      <c r="M505" s="801">
        <f ca="1" t="shared" si="62"/>
        <v>415.050023148149</v>
      </c>
      <c r="N505" s="800" t="s">
        <v>127</v>
      </c>
      <c r="O505" s="800">
        <f t="shared" si="63"/>
        <v>607</v>
      </c>
      <c r="P505" s="802"/>
      <c r="Q505" s="804"/>
    </row>
    <row r="506" customFormat="1" ht="13.2" hidden="1" spans="1:17">
      <c r="A506" s="791">
        <v>608</v>
      </c>
      <c r="B506" s="791" t="str">
        <f t="shared" si="56"/>
        <v>E</v>
      </c>
      <c r="C506" s="791" t="str">
        <f t="shared" si="57"/>
        <v>Q</v>
      </c>
      <c r="D506" s="791" t="str">
        <f t="shared" si="58"/>
        <v>3</v>
      </c>
      <c r="E506" s="816" t="s">
        <v>1422</v>
      </c>
      <c r="F506" s="791">
        <v>5373541</v>
      </c>
      <c r="G506" s="792" t="s">
        <v>1423</v>
      </c>
      <c r="H506" s="805"/>
      <c r="I506" s="797">
        <v>44805</v>
      </c>
      <c r="J506" s="798">
        <f t="shared" si="59"/>
        <v>45199</v>
      </c>
      <c r="K506" s="799">
        <f ca="1" t="shared" si="60"/>
        <v>45614.0500231481</v>
      </c>
      <c r="L506" s="800" t="str">
        <f ca="1" t="shared" si="61"/>
        <v>Not Valid</v>
      </c>
      <c r="M506" s="801">
        <f ca="1" t="shared" si="62"/>
        <v>415.050023148149</v>
      </c>
      <c r="N506" s="800" t="s">
        <v>127</v>
      </c>
      <c r="O506" s="800">
        <f t="shared" si="63"/>
        <v>608</v>
      </c>
      <c r="P506" s="802"/>
      <c r="Q506" s="804"/>
    </row>
    <row r="507" customFormat="1" ht="13.2" hidden="1" spans="1:17">
      <c r="A507" s="791">
        <v>609</v>
      </c>
      <c r="B507" s="791" t="str">
        <f t="shared" si="56"/>
        <v>J</v>
      </c>
      <c r="C507" s="791" t="str">
        <f t="shared" si="57"/>
        <v>M</v>
      </c>
      <c r="D507" s="791" t="str">
        <f t="shared" si="58"/>
        <v>2</v>
      </c>
      <c r="E507" s="816" t="s">
        <v>1424</v>
      </c>
      <c r="F507" s="791">
        <v>5761237</v>
      </c>
      <c r="G507" s="792" t="s">
        <v>1425</v>
      </c>
      <c r="H507" s="805"/>
      <c r="I507" s="797">
        <v>44805</v>
      </c>
      <c r="J507" s="798">
        <f t="shared" si="59"/>
        <v>45199</v>
      </c>
      <c r="K507" s="799">
        <f ca="1" t="shared" si="60"/>
        <v>45614.0500231481</v>
      </c>
      <c r="L507" s="800" t="str">
        <f ca="1" t="shared" si="61"/>
        <v>Not Valid</v>
      </c>
      <c r="M507" s="801">
        <f ca="1" t="shared" si="62"/>
        <v>415.050023148149</v>
      </c>
      <c r="N507" s="800" t="s">
        <v>127</v>
      </c>
      <c r="O507" s="800">
        <f t="shared" si="63"/>
        <v>609</v>
      </c>
      <c r="P507" s="802"/>
      <c r="Q507" s="804"/>
    </row>
    <row r="508" customFormat="1" ht="13.2" hidden="1" spans="1:17">
      <c r="A508" s="791">
        <v>610</v>
      </c>
      <c r="B508" s="791" t="str">
        <f t="shared" si="56"/>
        <v>J</v>
      </c>
      <c r="C508" s="791" t="str">
        <f t="shared" si="57"/>
        <v>L</v>
      </c>
      <c r="D508" s="791" t="str">
        <f t="shared" si="58"/>
        <v>0</v>
      </c>
      <c r="E508" s="816" t="s">
        <v>1426</v>
      </c>
      <c r="F508" s="791">
        <v>5759767</v>
      </c>
      <c r="G508" s="792" t="s">
        <v>1427</v>
      </c>
      <c r="H508" s="805"/>
      <c r="I508" s="797">
        <v>44805</v>
      </c>
      <c r="J508" s="798">
        <f t="shared" si="59"/>
        <v>45199</v>
      </c>
      <c r="K508" s="799">
        <f ca="1" t="shared" si="60"/>
        <v>45614.0500231481</v>
      </c>
      <c r="L508" s="800" t="str">
        <f ca="1" t="shared" si="61"/>
        <v>Not Valid</v>
      </c>
      <c r="M508" s="801">
        <f ca="1" t="shared" si="62"/>
        <v>415.050023148149</v>
      </c>
      <c r="N508" s="800" t="s">
        <v>127</v>
      </c>
      <c r="O508" s="800">
        <f t="shared" si="63"/>
        <v>610</v>
      </c>
      <c r="P508" s="802"/>
      <c r="Q508" s="804"/>
    </row>
    <row r="509" customFormat="1" ht="13.2" hidden="1" spans="1:17">
      <c r="A509" s="791">
        <v>611</v>
      </c>
      <c r="B509" s="791" t="str">
        <f t="shared" si="56"/>
        <v>J</v>
      </c>
      <c r="C509" s="791" t="str">
        <f t="shared" si="57"/>
        <v>G</v>
      </c>
      <c r="D509" s="791" t="str">
        <f t="shared" si="58"/>
        <v>1</v>
      </c>
      <c r="E509" s="816" t="s">
        <v>1428</v>
      </c>
      <c r="F509" s="791">
        <v>5762543</v>
      </c>
      <c r="G509" s="792" t="s">
        <v>1429</v>
      </c>
      <c r="H509" s="805"/>
      <c r="I509" s="797">
        <v>44805</v>
      </c>
      <c r="J509" s="798">
        <f t="shared" si="59"/>
        <v>45199</v>
      </c>
      <c r="K509" s="799">
        <f ca="1" t="shared" si="60"/>
        <v>45614.0500231481</v>
      </c>
      <c r="L509" s="800" t="str">
        <f ca="1" t="shared" si="61"/>
        <v>Not Valid</v>
      </c>
      <c r="M509" s="801">
        <f ca="1" t="shared" si="62"/>
        <v>415.050023148149</v>
      </c>
      <c r="N509" s="800" t="s">
        <v>127</v>
      </c>
      <c r="O509" s="800">
        <f t="shared" si="63"/>
        <v>611</v>
      </c>
      <c r="P509" s="802"/>
      <c r="Q509" s="804"/>
    </row>
    <row r="510" customFormat="1" ht="13.2" hidden="1" spans="1:17">
      <c r="A510" s="791">
        <v>612</v>
      </c>
      <c r="B510" s="791" t="str">
        <f t="shared" si="56"/>
        <v>Y</v>
      </c>
      <c r="C510" s="791" t="str">
        <f t="shared" si="57"/>
        <v>G</v>
      </c>
      <c r="D510" s="791" t="str">
        <f t="shared" si="58"/>
        <v>0</v>
      </c>
      <c r="E510" s="816" t="s">
        <v>1430</v>
      </c>
      <c r="F510" s="791">
        <v>5556352</v>
      </c>
      <c r="G510" s="792" t="s">
        <v>1431</v>
      </c>
      <c r="H510" s="805"/>
      <c r="I510" s="797">
        <v>44805</v>
      </c>
      <c r="J510" s="798">
        <f t="shared" si="59"/>
        <v>45199</v>
      </c>
      <c r="K510" s="799">
        <f ca="1" t="shared" si="60"/>
        <v>45614.0500231481</v>
      </c>
      <c r="L510" s="800" t="str">
        <f ca="1" t="shared" si="61"/>
        <v>Not Valid</v>
      </c>
      <c r="M510" s="801">
        <f ca="1" t="shared" si="62"/>
        <v>415.050023148149</v>
      </c>
      <c r="N510" s="800" t="s">
        <v>127</v>
      </c>
      <c r="O510" s="800">
        <f t="shared" si="63"/>
        <v>612</v>
      </c>
      <c r="P510" s="802"/>
      <c r="Q510" s="804"/>
    </row>
    <row r="511" customFormat="1" ht="13.2" hidden="1" spans="1:17">
      <c r="A511" s="791">
        <v>613</v>
      </c>
      <c r="B511" s="791" t="str">
        <f t="shared" si="56"/>
        <v>S</v>
      </c>
      <c r="C511" s="791" t="str">
        <f t="shared" si="57"/>
        <v>P</v>
      </c>
      <c r="D511" s="791" t="str">
        <f t="shared" si="58"/>
        <v>D</v>
      </c>
      <c r="E511" s="816" t="s">
        <v>1432</v>
      </c>
      <c r="F511" s="791">
        <v>5376627</v>
      </c>
      <c r="G511" s="792" t="s">
        <v>1433</v>
      </c>
      <c r="H511" s="805"/>
      <c r="I511" s="797">
        <v>44805</v>
      </c>
      <c r="J511" s="798">
        <f t="shared" si="59"/>
        <v>45199</v>
      </c>
      <c r="K511" s="799">
        <f ca="1" t="shared" si="60"/>
        <v>45614.0500231481</v>
      </c>
      <c r="L511" s="800" t="str">
        <f ca="1" t="shared" si="61"/>
        <v>Not Valid</v>
      </c>
      <c r="M511" s="801">
        <f ca="1" t="shared" si="62"/>
        <v>415.050023148149</v>
      </c>
      <c r="N511" s="800" t="s">
        <v>127</v>
      </c>
      <c r="O511" s="800">
        <f t="shared" si="63"/>
        <v>613</v>
      </c>
      <c r="P511" s="802"/>
      <c r="Q511" s="804"/>
    </row>
    <row r="512" customFormat="1" ht="13.2" hidden="1" spans="1:17">
      <c r="A512" s="791">
        <v>614</v>
      </c>
      <c r="B512" s="791" t="str">
        <f t="shared" si="56"/>
        <v>E</v>
      </c>
      <c r="C512" s="791" t="str">
        <f t="shared" si="57"/>
        <v>Q</v>
      </c>
      <c r="D512" s="791" t="str">
        <f t="shared" si="58"/>
        <v>3</v>
      </c>
      <c r="E512" s="816" t="s">
        <v>1434</v>
      </c>
      <c r="F512" s="791">
        <v>5373542</v>
      </c>
      <c r="G512" s="792" t="s">
        <v>1435</v>
      </c>
      <c r="H512" s="805"/>
      <c r="I512" s="797">
        <v>44805</v>
      </c>
      <c r="J512" s="798">
        <f t="shared" si="59"/>
        <v>45199</v>
      </c>
      <c r="K512" s="799">
        <f ca="1" t="shared" si="60"/>
        <v>45614.0500231481</v>
      </c>
      <c r="L512" s="800" t="str">
        <f ca="1" t="shared" si="61"/>
        <v>Not Valid</v>
      </c>
      <c r="M512" s="801">
        <f ca="1" t="shared" si="62"/>
        <v>415.050023148149</v>
      </c>
      <c r="N512" s="800" t="s">
        <v>127</v>
      </c>
      <c r="O512" s="800">
        <f t="shared" si="63"/>
        <v>614</v>
      </c>
      <c r="P512" s="802"/>
      <c r="Q512" s="804"/>
    </row>
    <row r="513" customFormat="1" ht="13.2" hidden="1" spans="1:17">
      <c r="A513" s="791">
        <v>615</v>
      </c>
      <c r="B513" s="791" t="str">
        <f t="shared" si="56"/>
        <v>S</v>
      </c>
      <c r="C513" s="791" t="str">
        <f t="shared" si="57"/>
        <v>P</v>
      </c>
      <c r="D513" s="791" t="str">
        <f t="shared" si="58"/>
        <v>2</v>
      </c>
      <c r="E513" s="816" t="s">
        <v>1436</v>
      </c>
      <c r="F513" s="791">
        <v>5758825</v>
      </c>
      <c r="G513" s="792" t="s">
        <v>1437</v>
      </c>
      <c r="H513" s="805"/>
      <c r="I513" s="797">
        <v>44805</v>
      </c>
      <c r="J513" s="798">
        <f t="shared" si="59"/>
        <v>45199</v>
      </c>
      <c r="K513" s="799">
        <f ca="1" t="shared" si="60"/>
        <v>45614.0500231481</v>
      </c>
      <c r="L513" s="800" t="str">
        <f ca="1" t="shared" si="61"/>
        <v>Not Valid</v>
      </c>
      <c r="M513" s="801">
        <f ca="1" t="shared" si="62"/>
        <v>415.050023148149</v>
      </c>
      <c r="N513" s="800" t="s">
        <v>127</v>
      </c>
      <c r="O513" s="800">
        <f t="shared" si="63"/>
        <v>615</v>
      </c>
      <c r="P513" s="802"/>
      <c r="Q513" s="804"/>
    </row>
    <row r="514" customFormat="1" ht="13.2" hidden="1" spans="1:17">
      <c r="A514" s="791">
        <v>616</v>
      </c>
      <c r="B514" s="791" t="str">
        <f t="shared" ref="B514:B577" si="64">LEFT(E514,1)</f>
        <v>E</v>
      </c>
      <c r="C514" s="791" t="str">
        <f t="shared" ref="C514:C577" si="65">MID(E514,2,1)</f>
        <v>P</v>
      </c>
      <c r="D514" s="791" t="str">
        <f t="shared" ref="D514:D577" si="66">MID(E514,3,1)</f>
        <v>2</v>
      </c>
      <c r="E514" s="816" t="s">
        <v>1438</v>
      </c>
      <c r="F514" s="791" t="s">
        <v>1439</v>
      </c>
      <c r="G514" s="792" t="s">
        <v>1440</v>
      </c>
      <c r="H514" s="805"/>
      <c r="I514" s="797">
        <v>44805</v>
      </c>
      <c r="J514" s="798">
        <f t="shared" ref="J514:J577" si="67">I514+0-0+394</f>
        <v>45199</v>
      </c>
      <c r="K514" s="799">
        <f ca="1" t="shared" ref="K514:K577" si="68">NOW()</f>
        <v>45614.0500231481</v>
      </c>
      <c r="L514" s="800" t="str">
        <f ca="1" t="shared" ref="L514:L577" si="69">IF((K514-0.5)&lt;J514,"Valid",(IF(J514=0,"","Not Valid")))</f>
        <v>Not Valid</v>
      </c>
      <c r="M514" s="801">
        <f ca="1" t="shared" ref="M514:M580" si="70">+K514-J514</f>
        <v>415.050023148149</v>
      </c>
      <c r="N514" s="800" t="s">
        <v>127</v>
      </c>
      <c r="O514" s="800">
        <f t="shared" si="63"/>
        <v>616</v>
      </c>
      <c r="P514" s="802"/>
      <c r="Q514" s="804"/>
    </row>
    <row r="515" customFormat="1" ht="13.2" hidden="1" spans="1:17">
      <c r="A515" s="791">
        <v>617</v>
      </c>
      <c r="B515" s="791" t="str">
        <f t="shared" si="64"/>
        <v>E</v>
      </c>
      <c r="C515" s="791" t="str">
        <f t="shared" si="65"/>
        <v>P</v>
      </c>
      <c r="D515" s="791" t="str">
        <f t="shared" si="66"/>
        <v>C</v>
      </c>
      <c r="E515" s="816" t="s">
        <v>232</v>
      </c>
      <c r="F515" s="791">
        <v>5373508</v>
      </c>
      <c r="G515" s="792" t="s">
        <v>233</v>
      </c>
      <c r="H515" s="805"/>
      <c r="I515" s="797">
        <v>44805</v>
      </c>
      <c r="J515" s="798">
        <f t="shared" si="67"/>
        <v>45199</v>
      </c>
      <c r="K515" s="799">
        <f ca="1" t="shared" si="68"/>
        <v>45614.0500231481</v>
      </c>
      <c r="L515" s="800" t="str">
        <f ca="1" t="shared" si="69"/>
        <v>Not Valid</v>
      </c>
      <c r="M515" s="801">
        <f ca="1" t="shared" si="70"/>
        <v>415.050023148149</v>
      </c>
      <c r="N515" s="800" t="s">
        <v>127</v>
      </c>
      <c r="O515" s="800">
        <f t="shared" ref="O515:O578" si="71">A515</f>
        <v>617</v>
      </c>
      <c r="P515" s="802"/>
      <c r="Q515" s="804"/>
    </row>
    <row r="516" customFormat="1" ht="13.2" hidden="1" spans="1:17">
      <c r="A516" s="791">
        <v>618</v>
      </c>
      <c r="B516" s="791" t="str">
        <f t="shared" si="64"/>
        <v>Y</v>
      </c>
      <c r="C516" s="791" t="str">
        <f t="shared" si="65"/>
        <v>P</v>
      </c>
      <c r="D516" s="791" t="str">
        <f t="shared" si="66"/>
        <v>1</v>
      </c>
      <c r="E516" s="816" t="s">
        <v>1441</v>
      </c>
      <c r="F516" s="791">
        <v>5377235</v>
      </c>
      <c r="G516" s="792" t="s">
        <v>1442</v>
      </c>
      <c r="H516" s="805"/>
      <c r="I516" s="797">
        <v>44805</v>
      </c>
      <c r="J516" s="798">
        <f t="shared" si="67"/>
        <v>45199</v>
      </c>
      <c r="K516" s="799">
        <f ca="1" t="shared" si="68"/>
        <v>45614.0500231481</v>
      </c>
      <c r="L516" s="800" t="str">
        <f ca="1" t="shared" si="69"/>
        <v>Not Valid</v>
      </c>
      <c r="M516" s="801">
        <f ca="1" t="shared" si="70"/>
        <v>415.050023148149</v>
      </c>
      <c r="N516" s="800" t="s">
        <v>127</v>
      </c>
      <c r="O516" s="800">
        <f t="shared" si="71"/>
        <v>618</v>
      </c>
      <c r="P516" s="802"/>
      <c r="Q516" s="804"/>
    </row>
    <row r="517" customFormat="1" ht="13.2" hidden="1" spans="1:17">
      <c r="A517" s="791">
        <v>619</v>
      </c>
      <c r="B517" s="791" t="str">
        <f t="shared" si="64"/>
        <v>Y</v>
      </c>
      <c r="C517" s="791" t="str">
        <f t="shared" si="65"/>
        <v>Z</v>
      </c>
      <c r="D517" s="791" t="str">
        <f t="shared" si="66"/>
        <v>3</v>
      </c>
      <c r="E517" s="816" t="s">
        <v>1443</v>
      </c>
      <c r="F517" s="791">
        <v>5681395</v>
      </c>
      <c r="G517" s="792" t="s">
        <v>1444</v>
      </c>
      <c r="H517" s="805"/>
      <c r="I517" s="797">
        <v>44805</v>
      </c>
      <c r="J517" s="798">
        <f t="shared" si="67"/>
        <v>45199</v>
      </c>
      <c r="K517" s="799">
        <f ca="1" t="shared" si="68"/>
        <v>45614.0500231481</v>
      </c>
      <c r="L517" s="800" t="str">
        <f ca="1" t="shared" si="69"/>
        <v>Not Valid</v>
      </c>
      <c r="M517" s="801">
        <f ca="1" t="shared" si="70"/>
        <v>415.050023148149</v>
      </c>
      <c r="N517" s="800" t="s">
        <v>127</v>
      </c>
      <c r="O517" s="800">
        <f t="shared" si="71"/>
        <v>619</v>
      </c>
      <c r="P517" s="802"/>
      <c r="Q517" s="804"/>
    </row>
    <row r="518" customFormat="1" ht="13.2" hidden="1" spans="1:17">
      <c r="A518" s="791">
        <v>620</v>
      </c>
      <c r="B518" s="791" t="str">
        <f t="shared" si="64"/>
        <v>Y</v>
      </c>
      <c r="C518" s="791" t="str">
        <f t="shared" si="65"/>
        <v>P</v>
      </c>
      <c r="D518" s="791" t="str">
        <f t="shared" si="66"/>
        <v>3</v>
      </c>
      <c r="E518" s="816" t="s">
        <v>1445</v>
      </c>
      <c r="F518" s="791">
        <v>5619993</v>
      </c>
      <c r="G518" s="792" t="s">
        <v>1446</v>
      </c>
      <c r="H518" s="805"/>
      <c r="I518" s="797">
        <v>44805</v>
      </c>
      <c r="J518" s="798">
        <f t="shared" si="67"/>
        <v>45199</v>
      </c>
      <c r="K518" s="799">
        <f ca="1" t="shared" si="68"/>
        <v>45614.0500231481</v>
      </c>
      <c r="L518" s="800" t="str">
        <f ca="1" t="shared" si="69"/>
        <v>Not Valid</v>
      </c>
      <c r="M518" s="801">
        <f ca="1" t="shared" si="70"/>
        <v>415.050023148149</v>
      </c>
      <c r="N518" s="800" t="s">
        <v>127</v>
      </c>
      <c r="O518" s="800">
        <f t="shared" si="71"/>
        <v>620</v>
      </c>
      <c r="P518" s="802"/>
      <c r="Q518" s="804"/>
    </row>
    <row r="519" customFormat="1" ht="13.2" hidden="1" spans="1:17">
      <c r="A519" s="791">
        <v>621</v>
      </c>
      <c r="B519" s="791" t="str">
        <f t="shared" si="64"/>
        <v>K</v>
      </c>
      <c r="C519" s="791" t="str">
        <f t="shared" si="65"/>
        <v>G</v>
      </c>
      <c r="D519" s="791" t="str">
        <f t="shared" si="66"/>
        <v>0</v>
      </c>
      <c r="E519" s="816" t="s">
        <v>1447</v>
      </c>
      <c r="F519" s="791">
        <v>5762025</v>
      </c>
      <c r="G519" s="792" t="s">
        <v>1448</v>
      </c>
      <c r="H519" s="805"/>
      <c r="I519" s="797">
        <v>44805</v>
      </c>
      <c r="J519" s="798">
        <f t="shared" si="67"/>
        <v>45199</v>
      </c>
      <c r="K519" s="799">
        <f ca="1" t="shared" si="68"/>
        <v>45614.0500231481</v>
      </c>
      <c r="L519" s="800" t="str">
        <f ca="1" t="shared" si="69"/>
        <v>Not Valid</v>
      </c>
      <c r="M519" s="801">
        <f ca="1" t="shared" si="70"/>
        <v>415.050023148149</v>
      </c>
      <c r="N519" s="800" t="s">
        <v>127</v>
      </c>
      <c r="O519" s="800">
        <f t="shared" si="71"/>
        <v>621</v>
      </c>
      <c r="P519" s="802"/>
      <c r="Q519" s="804"/>
    </row>
    <row r="520" customFormat="1" ht="13.2" hidden="1" spans="1:17">
      <c r="A520" s="791">
        <v>622</v>
      </c>
      <c r="B520" s="791" t="str">
        <f t="shared" si="64"/>
        <v>F</v>
      </c>
      <c r="C520" s="791" t="str">
        <f t="shared" si="65"/>
        <v>N</v>
      </c>
      <c r="D520" s="791" t="str">
        <f t="shared" si="66"/>
        <v>1</v>
      </c>
      <c r="E520" s="816" t="s">
        <v>1449</v>
      </c>
      <c r="F520" s="791">
        <v>5395493</v>
      </c>
      <c r="G520" s="792" t="s">
        <v>1450</v>
      </c>
      <c r="H520" s="805"/>
      <c r="I520" s="797">
        <v>44805</v>
      </c>
      <c r="J520" s="798">
        <f t="shared" si="67"/>
        <v>45199</v>
      </c>
      <c r="K520" s="799">
        <f ca="1" t="shared" si="68"/>
        <v>45614.0500231481</v>
      </c>
      <c r="L520" s="800" t="str">
        <f ca="1" t="shared" si="69"/>
        <v>Not Valid</v>
      </c>
      <c r="M520" s="801">
        <f ca="1" t="shared" si="70"/>
        <v>415.050023148149</v>
      </c>
      <c r="N520" s="800" t="s">
        <v>127</v>
      </c>
      <c r="O520" s="800">
        <f t="shared" si="71"/>
        <v>622</v>
      </c>
      <c r="P520" s="802"/>
      <c r="Q520" s="804"/>
    </row>
    <row r="521" customFormat="1" ht="13.2" hidden="1" spans="1:17">
      <c r="A521" s="791">
        <v>623</v>
      </c>
      <c r="B521" s="791" t="str">
        <f t="shared" si="64"/>
        <v>J</v>
      </c>
      <c r="C521" s="791" t="str">
        <f t="shared" si="65"/>
        <v>P</v>
      </c>
      <c r="D521" s="791" t="str">
        <f t="shared" si="66"/>
        <v>A</v>
      </c>
      <c r="E521" s="816" t="s">
        <v>1451</v>
      </c>
      <c r="F521" s="791">
        <v>5374776</v>
      </c>
      <c r="G521" s="792" t="s">
        <v>1452</v>
      </c>
      <c r="H521" s="805"/>
      <c r="I521" s="797">
        <v>44805</v>
      </c>
      <c r="J521" s="798">
        <f t="shared" si="67"/>
        <v>45199</v>
      </c>
      <c r="K521" s="799">
        <f ca="1" t="shared" si="68"/>
        <v>45614.0500231481</v>
      </c>
      <c r="L521" s="800" t="str">
        <f ca="1" t="shared" si="69"/>
        <v>Not Valid</v>
      </c>
      <c r="M521" s="801">
        <f ca="1" t="shared" si="70"/>
        <v>415.050023148149</v>
      </c>
      <c r="N521" s="800" t="s">
        <v>127</v>
      </c>
      <c r="O521" s="800">
        <f t="shared" si="71"/>
        <v>623</v>
      </c>
      <c r="P521" s="802"/>
      <c r="Q521" s="804"/>
    </row>
    <row r="522" customFormat="1" ht="13.2" hidden="1" spans="1:17">
      <c r="A522" s="791">
        <v>624</v>
      </c>
      <c r="B522" s="791" t="str">
        <f t="shared" si="64"/>
        <v>Y</v>
      </c>
      <c r="C522" s="791" t="str">
        <f t="shared" si="65"/>
        <v>P</v>
      </c>
      <c r="D522" s="791" t="str">
        <f t="shared" si="66"/>
        <v>1</v>
      </c>
      <c r="E522" s="816" t="s">
        <v>1453</v>
      </c>
      <c r="F522" s="791">
        <v>5575681</v>
      </c>
      <c r="G522" s="792" t="s">
        <v>1454</v>
      </c>
      <c r="H522" s="805"/>
      <c r="I522" s="797">
        <v>44805</v>
      </c>
      <c r="J522" s="798">
        <f t="shared" si="67"/>
        <v>45199</v>
      </c>
      <c r="K522" s="799">
        <f ca="1" t="shared" si="68"/>
        <v>45614.0500231481</v>
      </c>
      <c r="L522" s="800" t="str">
        <f ca="1" t="shared" si="69"/>
        <v>Not Valid</v>
      </c>
      <c r="M522" s="801">
        <f ca="1" t="shared" si="70"/>
        <v>415.050023148149</v>
      </c>
      <c r="N522" s="800" t="s">
        <v>127</v>
      </c>
      <c r="O522" s="800">
        <f t="shared" si="71"/>
        <v>624</v>
      </c>
      <c r="P522" s="802"/>
      <c r="Q522" s="804"/>
    </row>
    <row r="523" customFormat="1" ht="13.2" hidden="1" spans="1:17">
      <c r="A523" s="791">
        <v>625</v>
      </c>
      <c r="B523" s="791" t="str">
        <f t="shared" si="64"/>
        <v>M</v>
      </c>
      <c r="C523" s="791" t="str">
        <f t="shared" si="65"/>
        <v>C</v>
      </c>
      <c r="D523" s="791" t="str">
        <f t="shared" si="66"/>
        <v>3</v>
      </c>
      <c r="E523" s="816" t="s">
        <v>1455</v>
      </c>
      <c r="F523" s="791">
        <v>5748101</v>
      </c>
      <c r="G523" s="792" t="s">
        <v>1456</v>
      </c>
      <c r="H523" s="805"/>
      <c r="I523" s="797">
        <v>44805</v>
      </c>
      <c r="J523" s="798">
        <f t="shared" si="67"/>
        <v>45199</v>
      </c>
      <c r="K523" s="799">
        <f ca="1" t="shared" si="68"/>
        <v>45614.0500231481</v>
      </c>
      <c r="L523" s="800" t="str">
        <f ca="1" t="shared" si="69"/>
        <v>Not Valid</v>
      </c>
      <c r="M523" s="801">
        <f ca="1" t="shared" si="70"/>
        <v>415.050023148149</v>
      </c>
      <c r="N523" s="800" t="s">
        <v>127</v>
      </c>
      <c r="O523" s="800">
        <f t="shared" si="71"/>
        <v>625</v>
      </c>
      <c r="P523" s="802"/>
      <c r="Q523" s="804"/>
    </row>
    <row r="524" customFormat="1" ht="13.2" hidden="1" spans="1:17">
      <c r="A524" s="791">
        <v>626</v>
      </c>
      <c r="B524" s="791" t="str">
        <f t="shared" si="64"/>
        <v>S</v>
      </c>
      <c r="C524" s="791" t="str">
        <f t="shared" si="65"/>
        <v>P</v>
      </c>
      <c r="D524" s="791" t="str">
        <f t="shared" si="66"/>
        <v>1</v>
      </c>
      <c r="E524" s="816" t="s">
        <v>1457</v>
      </c>
      <c r="F524" s="791">
        <v>5376572</v>
      </c>
      <c r="G524" s="792" t="s">
        <v>1458</v>
      </c>
      <c r="H524" s="805"/>
      <c r="I524" s="797">
        <v>44805</v>
      </c>
      <c r="J524" s="798">
        <f t="shared" si="67"/>
        <v>45199</v>
      </c>
      <c r="K524" s="799">
        <f ca="1" t="shared" si="68"/>
        <v>45614.0500231481</v>
      </c>
      <c r="L524" s="800" t="str">
        <f ca="1" t="shared" si="69"/>
        <v>Not Valid</v>
      </c>
      <c r="M524" s="801">
        <f ca="1" t="shared" si="70"/>
        <v>415.050023148149</v>
      </c>
      <c r="N524" s="800" t="s">
        <v>127</v>
      </c>
      <c r="O524" s="800">
        <f t="shared" si="71"/>
        <v>626</v>
      </c>
      <c r="P524" s="802"/>
      <c r="Q524" s="804"/>
    </row>
    <row r="525" customFormat="1" ht="13.2" hidden="1" spans="1:17">
      <c r="A525" s="791">
        <v>627</v>
      </c>
      <c r="B525" s="791" t="str">
        <f t="shared" si="64"/>
        <v>M</v>
      </c>
      <c r="C525" s="791" t="str">
        <f t="shared" si="65"/>
        <v>K</v>
      </c>
      <c r="D525" s="791" t="str">
        <f t="shared" si="66"/>
        <v>0</v>
      </c>
      <c r="E525" s="816" t="s">
        <v>1459</v>
      </c>
      <c r="F525" s="791">
        <v>5375364</v>
      </c>
      <c r="G525" s="792" t="s">
        <v>1460</v>
      </c>
      <c r="H525" s="805"/>
      <c r="I525" s="797">
        <v>44805</v>
      </c>
      <c r="J525" s="798">
        <f t="shared" si="67"/>
        <v>45199</v>
      </c>
      <c r="K525" s="799">
        <f ca="1" t="shared" si="68"/>
        <v>45614.0500231481</v>
      </c>
      <c r="L525" s="800" t="str">
        <f ca="1" t="shared" si="69"/>
        <v>Not Valid</v>
      </c>
      <c r="M525" s="801">
        <f ca="1" t="shared" si="70"/>
        <v>415.050023148149</v>
      </c>
      <c r="N525" s="800" t="s">
        <v>127</v>
      </c>
      <c r="O525" s="800">
        <f t="shared" si="71"/>
        <v>627</v>
      </c>
      <c r="P525" s="802"/>
      <c r="Q525" s="804"/>
    </row>
    <row r="526" customFormat="1" ht="13.2" hidden="1" spans="1:17">
      <c r="A526" s="791">
        <v>628</v>
      </c>
      <c r="B526" s="791" t="str">
        <f t="shared" si="64"/>
        <v>Y</v>
      </c>
      <c r="C526" s="791" t="str">
        <f t="shared" si="65"/>
        <v>Z</v>
      </c>
      <c r="D526" s="791" t="str">
        <f t="shared" si="66"/>
        <v>2</v>
      </c>
      <c r="E526" s="816" t="s">
        <v>1461</v>
      </c>
      <c r="F526" s="791">
        <v>5760694</v>
      </c>
      <c r="G526" s="792" t="s">
        <v>1462</v>
      </c>
      <c r="H526" s="805"/>
      <c r="I526" s="797">
        <v>44805</v>
      </c>
      <c r="J526" s="798">
        <f t="shared" si="67"/>
        <v>45199</v>
      </c>
      <c r="K526" s="799">
        <f ca="1" t="shared" si="68"/>
        <v>45614.0500231481</v>
      </c>
      <c r="L526" s="800" t="str">
        <f ca="1" t="shared" si="69"/>
        <v>Not Valid</v>
      </c>
      <c r="M526" s="801">
        <f ca="1" t="shared" si="70"/>
        <v>415.050023148149</v>
      </c>
      <c r="N526" s="800" t="s">
        <v>127</v>
      </c>
      <c r="O526" s="800">
        <f t="shared" si="71"/>
        <v>628</v>
      </c>
      <c r="P526" s="802"/>
      <c r="Q526" s="804"/>
    </row>
    <row r="527" customFormat="1" ht="13.2" hidden="1" spans="1:17">
      <c r="A527" s="791">
        <v>629</v>
      </c>
      <c r="B527" s="791" t="str">
        <f t="shared" si="64"/>
        <v>Y</v>
      </c>
      <c r="C527" s="791" t="str">
        <f t="shared" si="65"/>
        <v>K</v>
      </c>
      <c r="D527" s="791" t="str">
        <f t="shared" si="66"/>
        <v>2</v>
      </c>
      <c r="E527" s="816" t="s">
        <v>1463</v>
      </c>
      <c r="F527" s="791">
        <v>5759765</v>
      </c>
      <c r="G527" s="792" t="s">
        <v>1464</v>
      </c>
      <c r="H527" s="805"/>
      <c r="I527" s="797">
        <v>44805</v>
      </c>
      <c r="J527" s="798">
        <f t="shared" si="67"/>
        <v>45199</v>
      </c>
      <c r="K527" s="799">
        <f ca="1" t="shared" si="68"/>
        <v>45614.0500231481</v>
      </c>
      <c r="L527" s="800" t="str">
        <f ca="1" t="shared" si="69"/>
        <v>Not Valid</v>
      </c>
      <c r="M527" s="801">
        <f ca="1" t="shared" si="70"/>
        <v>415.050023148149</v>
      </c>
      <c r="N527" s="800" t="s">
        <v>127</v>
      </c>
      <c r="O527" s="800">
        <f t="shared" si="71"/>
        <v>629</v>
      </c>
      <c r="P527" s="802"/>
      <c r="Q527" s="804"/>
    </row>
    <row r="528" customFormat="1" ht="13.2" hidden="1" spans="1:17">
      <c r="A528" s="791">
        <v>630</v>
      </c>
      <c r="B528" s="791" t="str">
        <f t="shared" si="64"/>
        <v>S</v>
      </c>
      <c r="C528" s="791" t="str">
        <f t="shared" si="65"/>
        <v>P</v>
      </c>
      <c r="D528" s="791" t="str">
        <f t="shared" si="66"/>
        <v>2</v>
      </c>
      <c r="E528" s="816" t="s">
        <v>1465</v>
      </c>
      <c r="F528" s="791">
        <v>5376593</v>
      </c>
      <c r="G528" s="792" t="s">
        <v>1466</v>
      </c>
      <c r="H528" s="805"/>
      <c r="I528" s="797">
        <v>44805</v>
      </c>
      <c r="J528" s="798">
        <f t="shared" si="67"/>
        <v>45199</v>
      </c>
      <c r="K528" s="799">
        <f ca="1" t="shared" si="68"/>
        <v>45614.0500231481</v>
      </c>
      <c r="L528" s="800" t="str">
        <f ca="1" t="shared" si="69"/>
        <v>Not Valid</v>
      </c>
      <c r="M528" s="801">
        <f ca="1" t="shared" si="70"/>
        <v>415.050023148149</v>
      </c>
      <c r="N528" s="800" t="s">
        <v>127</v>
      </c>
      <c r="O528" s="800">
        <f t="shared" si="71"/>
        <v>630</v>
      </c>
      <c r="P528" s="802"/>
      <c r="Q528" s="804"/>
    </row>
    <row r="529" customFormat="1" ht="13.2" hidden="1" spans="1:17">
      <c r="A529" s="791">
        <v>631</v>
      </c>
      <c r="B529" s="791" t="str">
        <f t="shared" si="64"/>
        <v>S</v>
      </c>
      <c r="C529" s="791" t="str">
        <f t="shared" si="65"/>
        <v>N</v>
      </c>
      <c r="D529" s="791" t="str">
        <f t="shared" si="66"/>
        <v>1</v>
      </c>
      <c r="E529" s="816" t="s">
        <v>1467</v>
      </c>
      <c r="F529" s="791">
        <v>5376542</v>
      </c>
      <c r="G529" s="792" t="s">
        <v>1468</v>
      </c>
      <c r="H529" s="805" t="s">
        <v>1469</v>
      </c>
      <c r="I529" s="797">
        <v>44805</v>
      </c>
      <c r="J529" s="798">
        <f t="shared" si="67"/>
        <v>45199</v>
      </c>
      <c r="K529" s="799">
        <f ca="1" t="shared" si="68"/>
        <v>45614.0500231481</v>
      </c>
      <c r="L529" s="800" t="str">
        <f ca="1" t="shared" si="69"/>
        <v>Not Valid</v>
      </c>
      <c r="M529" s="801">
        <f ca="1" t="shared" si="70"/>
        <v>415.050023148149</v>
      </c>
      <c r="N529" s="800" t="s">
        <v>127</v>
      </c>
      <c r="O529" s="800">
        <f t="shared" si="71"/>
        <v>631</v>
      </c>
      <c r="P529" s="802"/>
      <c r="Q529" s="804"/>
    </row>
    <row r="530" customFormat="1" ht="13.2" hidden="1" spans="1:17">
      <c r="A530" s="791">
        <v>632</v>
      </c>
      <c r="B530" s="791" t="str">
        <f t="shared" si="64"/>
        <v>S</v>
      </c>
      <c r="C530" s="791" t="str">
        <f t="shared" si="65"/>
        <v>N</v>
      </c>
      <c r="D530" s="791" t="str">
        <f t="shared" si="66"/>
        <v>1</v>
      </c>
      <c r="E530" s="816" t="s">
        <v>1470</v>
      </c>
      <c r="F530" s="791">
        <v>5376541</v>
      </c>
      <c r="G530" s="792" t="s">
        <v>1471</v>
      </c>
      <c r="H530" s="805"/>
      <c r="I530" s="797">
        <v>44805</v>
      </c>
      <c r="J530" s="798">
        <f t="shared" si="67"/>
        <v>45199</v>
      </c>
      <c r="K530" s="799">
        <f ca="1" t="shared" si="68"/>
        <v>45614.0500231481</v>
      </c>
      <c r="L530" s="800" t="str">
        <f ca="1" t="shared" si="69"/>
        <v>Not Valid</v>
      </c>
      <c r="M530" s="801">
        <f ca="1" t="shared" si="70"/>
        <v>415.050023148149</v>
      </c>
      <c r="N530" s="800" t="s">
        <v>127</v>
      </c>
      <c r="O530" s="800">
        <f t="shared" si="71"/>
        <v>632</v>
      </c>
      <c r="P530" s="802"/>
      <c r="Q530" s="804"/>
    </row>
    <row r="531" customFormat="1" ht="13.2" hidden="1" spans="1:17">
      <c r="A531" s="791">
        <v>633</v>
      </c>
      <c r="B531" s="791" t="str">
        <f t="shared" si="64"/>
        <v>Y</v>
      </c>
      <c r="C531" s="791" t="str">
        <f t="shared" si="65"/>
        <v>P</v>
      </c>
      <c r="D531" s="791" t="str">
        <f t="shared" si="66"/>
        <v>2</v>
      </c>
      <c r="E531" s="816" t="s">
        <v>1472</v>
      </c>
      <c r="F531" s="791">
        <v>5377256</v>
      </c>
      <c r="G531" s="792" t="s">
        <v>1473</v>
      </c>
      <c r="H531" s="805"/>
      <c r="I531" s="797">
        <v>44805</v>
      </c>
      <c r="J531" s="798">
        <f t="shared" si="67"/>
        <v>45199</v>
      </c>
      <c r="K531" s="799">
        <f ca="1" t="shared" si="68"/>
        <v>45614.0500231481</v>
      </c>
      <c r="L531" s="800" t="str">
        <f ca="1" t="shared" si="69"/>
        <v>Not Valid</v>
      </c>
      <c r="M531" s="801">
        <f ca="1" t="shared" si="70"/>
        <v>415.050023148149</v>
      </c>
      <c r="N531" s="800" t="s">
        <v>127</v>
      </c>
      <c r="O531" s="800">
        <f t="shared" si="71"/>
        <v>633</v>
      </c>
      <c r="P531" s="802"/>
      <c r="Q531" s="804"/>
    </row>
    <row r="532" customFormat="1" ht="13.2" hidden="1" spans="1:17">
      <c r="A532" s="791">
        <v>634</v>
      </c>
      <c r="B532" s="791" t="str">
        <f t="shared" si="64"/>
        <v>J</v>
      </c>
      <c r="C532" s="791" t="str">
        <f t="shared" si="65"/>
        <v>K</v>
      </c>
      <c r="D532" s="791" t="str">
        <f t="shared" si="66"/>
        <v>1</v>
      </c>
      <c r="E532" s="816" t="s">
        <v>1474</v>
      </c>
      <c r="F532" s="791">
        <v>5576325</v>
      </c>
      <c r="G532" s="792" t="s">
        <v>1475</v>
      </c>
      <c r="H532" s="805"/>
      <c r="I532" s="797">
        <v>44805</v>
      </c>
      <c r="J532" s="798">
        <f t="shared" si="67"/>
        <v>45199</v>
      </c>
      <c r="K532" s="799">
        <f ca="1" t="shared" si="68"/>
        <v>45614.0500231481</v>
      </c>
      <c r="L532" s="800" t="str">
        <f ca="1" t="shared" si="69"/>
        <v>Not Valid</v>
      </c>
      <c r="M532" s="801">
        <f ca="1" t="shared" si="70"/>
        <v>415.050023148149</v>
      </c>
      <c r="N532" s="800" t="s">
        <v>127</v>
      </c>
      <c r="O532" s="800">
        <f t="shared" si="71"/>
        <v>634</v>
      </c>
      <c r="P532" s="802"/>
      <c r="Q532" s="804"/>
    </row>
    <row r="533" customFormat="1" ht="13.2" hidden="1" spans="1:17">
      <c r="A533" s="791">
        <v>635</v>
      </c>
      <c r="B533" s="791" t="str">
        <f t="shared" si="64"/>
        <v>E</v>
      </c>
      <c r="C533" s="791" t="str">
        <f t="shared" si="65"/>
        <v>L</v>
      </c>
      <c r="D533" s="791" t="str">
        <f t="shared" si="66"/>
        <v>2</v>
      </c>
      <c r="E533" s="816" t="s">
        <v>1476</v>
      </c>
      <c r="F533" s="791">
        <v>5767896</v>
      </c>
      <c r="G533" s="792" t="s">
        <v>1477</v>
      </c>
      <c r="H533" s="805"/>
      <c r="I533" s="797">
        <v>44805</v>
      </c>
      <c r="J533" s="798">
        <f t="shared" si="67"/>
        <v>45199</v>
      </c>
      <c r="K533" s="799">
        <f ca="1" t="shared" si="68"/>
        <v>45614.0500231481</v>
      </c>
      <c r="L533" s="800" t="str">
        <f ca="1" t="shared" si="69"/>
        <v>Not Valid</v>
      </c>
      <c r="M533" s="801">
        <f ca="1" t="shared" si="70"/>
        <v>415.050023148149</v>
      </c>
      <c r="N533" s="800" t="s">
        <v>127</v>
      </c>
      <c r="O533" s="800">
        <f t="shared" si="71"/>
        <v>635</v>
      </c>
      <c r="P533" s="802"/>
      <c r="Q533" s="804"/>
    </row>
    <row r="534" customFormat="1" ht="13.2" hidden="1" spans="1:17">
      <c r="A534" s="791">
        <v>636</v>
      </c>
      <c r="B534" s="791" t="str">
        <f t="shared" si="64"/>
        <v>E</v>
      </c>
      <c r="C534" s="791" t="str">
        <f t="shared" si="65"/>
        <v>L</v>
      </c>
      <c r="D534" s="791" t="str">
        <f t="shared" si="66"/>
        <v>1</v>
      </c>
      <c r="E534" s="816" t="s">
        <v>1478</v>
      </c>
      <c r="F534" s="791">
        <v>5768138</v>
      </c>
      <c r="G534" s="792" t="s">
        <v>1479</v>
      </c>
      <c r="H534" s="805"/>
      <c r="I534" s="797">
        <v>44805</v>
      </c>
      <c r="J534" s="798">
        <f t="shared" si="67"/>
        <v>45199</v>
      </c>
      <c r="K534" s="799">
        <f ca="1" t="shared" si="68"/>
        <v>45614.0500231481</v>
      </c>
      <c r="L534" s="800" t="str">
        <f ca="1" t="shared" si="69"/>
        <v>Not Valid</v>
      </c>
      <c r="M534" s="801">
        <f ca="1" t="shared" si="70"/>
        <v>415.050023148149</v>
      </c>
      <c r="N534" s="800" t="s">
        <v>127</v>
      </c>
      <c r="O534" s="800">
        <f t="shared" si="71"/>
        <v>636</v>
      </c>
      <c r="P534" s="802"/>
      <c r="Q534" s="804"/>
    </row>
    <row r="535" customFormat="1" ht="13.2" hidden="1" spans="1:17">
      <c r="A535" s="791">
        <v>637</v>
      </c>
      <c r="B535" s="791" t="str">
        <f t="shared" si="64"/>
        <v>S</v>
      </c>
      <c r="C535" s="791" t="str">
        <f t="shared" si="65"/>
        <v>D</v>
      </c>
      <c r="D535" s="791" t="str">
        <f t="shared" si="66"/>
        <v>2</v>
      </c>
      <c r="E535" s="816" t="s">
        <v>1480</v>
      </c>
      <c r="F535" s="791">
        <v>5765772</v>
      </c>
      <c r="G535" s="792" t="s">
        <v>1481</v>
      </c>
      <c r="H535" s="805"/>
      <c r="I535" s="797">
        <v>44805</v>
      </c>
      <c r="J535" s="798">
        <f t="shared" si="67"/>
        <v>45199</v>
      </c>
      <c r="K535" s="799">
        <f ca="1" t="shared" si="68"/>
        <v>45614.0500231481</v>
      </c>
      <c r="L535" s="800" t="str">
        <f ca="1" t="shared" si="69"/>
        <v>Not Valid</v>
      </c>
      <c r="M535" s="801">
        <f ca="1" t="shared" si="70"/>
        <v>415.050023148149</v>
      </c>
      <c r="N535" s="800" t="s">
        <v>127</v>
      </c>
      <c r="O535" s="800">
        <f t="shared" si="71"/>
        <v>637</v>
      </c>
      <c r="P535" s="802"/>
      <c r="Q535" s="804"/>
    </row>
    <row r="536" customFormat="1" ht="13.2" hidden="1" spans="1:17">
      <c r="A536" s="791">
        <v>638</v>
      </c>
      <c r="B536" s="791" t="str">
        <f t="shared" si="64"/>
        <v>N</v>
      </c>
      <c r="C536" s="791" t="str">
        <f t="shared" si="65"/>
        <v>G</v>
      </c>
      <c r="D536" s="791" t="str">
        <f t="shared" si="66"/>
        <v>4</v>
      </c>
      <c r="E536" s="816" t="s">
        <v>1482</v>
      </c>
      <c r="F536" s="791">
        <v>5375517</v>
      </c>
      <c r="G536" s="792" t="s">
        <v>1483</v>
      </c>
      <c r="H536" s="805"/>
      <c r="I536" s="797">
        <v>44805</v>
      </c>
      <c r="J536" s="798">
        <f t="shared" si="67"/>
        <v>45199</v>
      </c>
      <c r="K536" s="799">
        <f ca="1" t="shared" si="68"/>
        <v>45614.0500231481</v>
      </c>
      <c r="L536" s="800" t="str">
        <f ca="1" t="shared" si="69"/>
        <v>Not Valid</v>
      </c>
      <c r="M536" s="801">
        <f ca="1" t="shared" si="70"/>
        <v>415.050023148149</v>
      </c>
      <c r="N536" s="800" t="s">
        <v>127</v>
      </c>
      <c r="O536" s="800">
        <f t="shared" si="71"/>
        <v>638</v>
      </c>
      <c r="P536" s="802"/>
      <c r="Q536" s="804"/>
    </row>
    <row r="537" customFormat="1" ht="13.2" hidden="1" spans="1:17">
      <c r="A537" s="791">
        <v>639</v>
      </c>
      <c r="B537" s="791" t="str">
        <f t="shared" si="64"/>
        <v>E</v>
      </c>
      <c r="C537" s="791" t="str">
        <f t="shared" si="65"/>
        <v>G</v>
      </c>
      <c r="D537" s="791" t="str">
        <f t="shared" si="66"/>
        <v>2</v>
      </c>
      <c r="E537" s="816" t="s">
        <v>1484</v>
      </c>
      <c r="F537" s="791">
        <v>5746056</v>
      </c>
      <c r="G537" s="792" t="s">
        <v>1485</v>
      </c>
      <c r="H537" s="805"/>
      <c r="I537" s="797">
        <v>44805</v>
      </c>
      <c r="J537" s="798">
        <f t="shared" si="67"/>
        <v>45199</v>
      </c>
      <c r="K537" s="799">
        <f ca="1" t="shared" si="68"/>
        <v>45614.0500231481</v>
      </c>
      <c r="L537" s="800" t="str">
        <f ca="1" t="shared" si="69"/>
        <v>Not Valid</v>
      </c>
      <c r="M537" s="801">
        <f ca="1" t="shared" si="70"/>
        <v>415.050023148149</v>
      </c>
      <c r="N537" s="800" t="s">
        <v>127</v>
      </c>
      <c r="O537" s="800">
        <f t="shared" si="71"/>
        <v>639</v>
      </c>
      <c r="P537" s="802"/>
      <c r="Q537" s="804"/>
    </row>
    <row r="538" customFormat="1" ht="13.2" hidden="1" spans="1:17">
      <c r="A538" s="791">
        <v>640</v>
      </c>
      <c r="B538" s="791" t="str">
        <f t="shared" si="64"/>
        <v>E</v>
      </c>
      <c r="C538" s="791" t="str">
        <f t="shared" si="65"/>
        <v>G</v>
      </c>
      <c r="D538" s="791" t="str">
        <f t="shared" si="66"/>
        <v>2</v>
      </c>
      <c r="E538" s="816" t="s">
        <v>1486</v>
      </c>
      <c r="F538" s="791">
        <v>5697107</v>
      </c>
      <c r="G538" s="792" t="s">
        <v>1487</v>
      </c>
      <c r="H538" s="805"/>
      <c r="I538" s="797">
        <v>44805</v>
      </c>
      <c r="J538" s="798">
        <f t="shared" si="67"/>
        <v>45199</v>
      </c>
      <c r="K538" s="799">
        <f ca="1" t="shared" si="68"/>
        <v>45614.0500231481</v>
      </c>
      <c r="L538" s="800" t="str">
        <f ca="1" t="shared" si="69"/>
        <v>Not Valid</v>
      </c>
      <c r="M538" s="801">
        <f ca="1" t="shared" si="70"/>
        <v>415.050023148149</v>
      </c>
      <c r="N538" s="800" t="s">
        <v>127</v>
      </c>
      <c r="O538" s="800">
        <f t="shared" si="71"/>
        <v>640</v>
      </c>
      <c r="P538" s="802"/>
      <c r="Q538" s="804"/>
    </row>
    <row r="539" customFormat="1" ht="13.2" hidden="1" spans="1:17">
      <c r="A539" s="791">
        <v>641</v>
      </c>
      <c r="B539" s="791" t="str">
        <f t="shared" si="64"/>
        <v>J</v>
      </c>
      <c r="C539" s="791" t="str">
        <f t="shared" si="65"/>
        <v>A</v>
      </c>
      <c r="D539" s="791" t="str">
        <f t="shared" si="66"/>
        <v>3</v>
      </c>
      <c r="E539" s="816" t="s">
        <v>1488</v>
      </c>
      <c r="F539" s="791" t="s">
        <v>1489</v>
      </c>
      <c r="G539" s="792" t="s">
        <v>1490</v>
      </c>
      <c r="H539" s="805"/>
      <c r="I539" s="797">
        <v>44805</v>
      </c>
      <c r="J539" s="798">
        <f t="shared" si="67"/>
        <v>45199</v>
      </c>
      <c r="K539" s="799">
        <f ca="1" t="shared" si="68"/>
        <v>45614.0500231481</v>
      </c>
      <c r="L539" s="800" t="str">
        <f ca="1" t="shared" si="69"/>
        <v>Not Valid</v>
      </c>
      <c r="M539" s="801">
        <f ca="1" t="shared" si="70"/>
        <v>415.050023148149</v>
      </c>
      <c r="N539" s="800" t="s">
        <v>127</v>
      </c>
      <c r="O539" s="800">
        <f t="shared" si="71"/>
        <v>641</v>
      </c>
      <c r="P539" s="802"/>
      <c r="Q539" s="804"/>
    </row>
    <row r="540" customFormat="1" ht="13.2" hidden="1" spans="1:17">
      <c r="A540" s="791">
        <v>642</v>
      </c>
      <c r="B540" s="791" t="str">
        <f t="shared" si="64"/>
        <v>S</v>
      </c>
      <c r="C540" s="791" t="str">
        <f t="shared" si="65"/>
        <v>D</v>
      </c>
      <c r="D540" s="791" t="str">
        <f t="shared" si="66"/>
        <v>2</v>
      </c>
      <c r="E540" s="816" t="s">
        <v>1491</v>
      </c>
      <c r="F540" s="791">
        <v>5746062</v>
      </c>
      <c r="G540" s="792" t="s">
        <v>1492</v>
      </c>
      <c r="H540" s="805"/>
      <c r="I540" s="797">
        <v>44805</v>
      </c>
      <c r="J540" s="798">
        <f t="shared" si="67"/>
        <v>45199</v>
      </c>
      <c r="K540" s="799">
        <f ca="1" t="shared" si="68"/>
        <v>45614.0500231481</v>
      </c>
      <c r="L540" s="800" t="str">
        <f ca="1" t="shared" si="69"/>
        <v>Not Valid</v>
      </c>
      <c r="M540" s="801">
        <f ca="1" t="shared" si="70"/>
        <v>415.050023148149</v>
      </c>
      <c r="N540" s="800" t="s">
        <v>127</v>
      </c>
      <c r="O540" s="800">
        <f t="shared" si="71"/>
        <v>642</v>
      </c>
      <c r="P540" s="802"/>
      <c r="Q540" s="804"/>
    </row>
    <row r="541" customFormat="1" ht="13.2" hidden="1" spans="1:17">
      <c r="A541" s="791">
        <v>643</v>
      </c>
      <c r="B541" s="791" t="str">
        <f t="shared" si="64"/>
        <v>J</v>
      </c>
      <c r="C541" s="791" t="str">
        <f t="shared" si="65"/>
        <v>A</v>
      </c>
      <c r="D541" s="791" t="str">
        <f t="shared" si="66"/>
        <v>5</v>
      </c>
      <c r="E541" s="816" t="s">
        <v>1493</v>
      </c>
      <c r="F541" s="791">
        <v>5768598</v>
      </c>
      <c r="G541" s="792" t="s">
        <v>1494</v>
      </c>
      <c r="H541" s="805" t="s">
        <v>563</v>
      </c>
      <c r="I541" s="797">
        <v>44805</v>
      </c>
      <c r="J541" s="798">
        <f t="shared" si="67"/>
        <v>45199</v>
      </c>
      <c r="K541" s="799">
        <f ca="1" t="shared" si="68"/>
        <v>45614.0500231481</v>
      </c>
      <c r="L541" s="800" t="str">
        <f ca="1" t="shared" si="69"/>
        <v>Not Valid</v>
      </c>
      <c r="M541" s="801">
        <f ca="1" t="shared" si="70"/>
        <v>415.050023148149</v>
      </c>
      <c r="N541" s="800" t="s">
        <v>127</v>
      </c>
      <c r="O541" s="800">
        <f t="shared" si="71"/>
        <v>643</v>
      </c>
      <c r="P541" s="802"/>
      <c r="Q541" s="804"/>
    </row>
    <row r="542" customFormat="1" ht="13.2" hidden="1" spans="1:17">
      <c r="A542" s="791">
        <v>644</v>
      </c>
      <c r="B542" s="791" t="str">
        <f t="shared" si="64"/>
        <v>P</v>
      </c>
      <c r="C542" s="791" t="str">
        <f t="shared" si="65"/>
        <v>A</v>
      </c>
      <c r="D542" s="791" t="str">
        <f t="shared" si="66"/>
        <v>3</v>
      </c>
      <c r="E542" s="816" t="s">
        <v>1495</v>
      </c>
      <c r="F542" s="791">
        <v>5768598</v>
      </c>
      <c r="G542" s="792" t="s">
        <v>1496</v>
      </c>
      <c r="H542" s="805"/>
      <c r="I542" s="797">
        <v>44805</v>
      </c>
      <c r="J542" s="798">
        <f t="shared" si="67"/>
        <v>45199</v>
      </c>
      <c r="K542" s="799">
        <f ca="1" t="shared" si="68"/>
        <v>45614.0500231481</v>
      </c>
      <c r="L542" s="800" t="str">
        <f ca="1" t="shared" si="69"/>
        <v>Not Valid</v>
      </c>
      <c r="M542" s="801">
        <f ca="1" t="shared" si="70"/>
        <v>415.050023148149</v>
      </c>
      <c r="N542" s="800" t="s">
        <v>127</v>
      </c>
      <c r="O542" s="800">
        <f t="shared" si="71"/>
        <v>644</v>
      </c>
      <c r="P542" s="802"/>
      <c r="Q542" s="804"/>
    </row>
    <row r="543" customFormat="1" ht="13.2" hidden="1" spans="1:17">
      <c r="A543" s="791">
        <v>645</v>
      </c>
      <c r="B543" s="791" t="str">
        <f t="shared" si="64"/>
        <v>E</v>
      </c>
      <c r="C543" s="791" t="str">
        <f t="shared" si="65"/>
        <v>F</v>
      </c>
      <c r="D543" s="791" t="str">
        <f t="shared" si="66"/>
        <v>1</v>
      </c>
      <c r="E543" s="816" t="s">
        <v>1497</v>
      </c>
      <c r="F543" s="791">
        <v>5772812</v>
      </c>
      <c r="G543" s="792" t="s">
        <v>1498</v>
      </c>
      <c r="H543" s="805" t="s">
        <v>563</v>
      </c>
      <c r="I543" s="797">
        <v>44805</v>
      </c>
      <c r="J543" s="798">
        <f t="shared" si="67"/>
        <v>45199</v>
      </c>
      <c r="K543" s="799">
        <f ca="1" t="shared" si="68"/>
        <v>45614.0500231481</v>
      </c>
      <c r="L543" s="800" t="str">
        <f ca="1" t="shared" si="69"/>
        <v>Not Valid</v>
      </c>
      <c r="M543" s="801">
        <f ca="1" t="shared" si="70"/>
        <v>415.050023148149</v>
      </c>
      <c r="N543" s="800" t="s">
        <v>127</v>
      </c>
      <c r="O543" s="800">
        <f t="shared" si="71"/>
        <v>645</v>
      </c>
      <c r="P543" s="802"/>
      <c r="Q543" s="804"/>
    </row>
    <row r="544" customFormat="1" ht="13.2" hidden="1" spans="1:17">
      <c r="A544" s="791">
        <v>646</v>
      </c>
      <c r="B544" s="791" t="str">
        <f t="shared" si="64"/>
        <v>E</v>
      </c>
      <c r="C544" s="791" t="str">
        <f t="shared" si="65"/>
        <v>H</v>
      </c>
      <c r="D544" s="791" t="str">
        <f t="shared" si="66"/>
        <v>1</v>
      </c>
      <c r="E544" s="816" t="s">
        <v>1499</v>
      </c>
      <c r="F544" s="791">
        <v>5772808</v>
      </c>
      <c r="G544" s="792" t="s">
        <v>1500</v>
      </c>
      <c r="H544" s="805"/>
      <c r="I544" s="797">
        <v>44805</v>
      </c>
      <c r="J544" s="798">
        <f t="shared" si="67"/>
        <v>45199</v>
      </c>
      <c r="K544" s="799">
        <f ca="1" t="shared" si="68"/>
        <v>45614.0500231481</v>
      </c>
      <c r="L544" s="800" t="str">
        <f ca="1" t="shared" si="69"/>
        <v>Not Valid</v>
      </c>
      <c r="M544" s="801">
        <f ca="1" t="shared" si="70"/>
        <v>415.050023148149</v>
      </c>
      <c r="N544" s="800" t="s">
        <v>127</v>
      </c>
      <c r="O544" s="800">
        <f t="shared" si="71"/>
        <v>646</v>
      </c>
      <c r="P544" s="802"/>
      <c r="Q544" s="804"/>
    </row>
    <row r="545" customFormat="1" ht="13.2" hidden="1" spans="1:17">
      <c r="A545" s="791">
        <v>647</v>
      </c>
      <c r="B545" s="791" t="str">
        <f t="shared" si="64"/>
        <v>S</v>
      </c>
      <c r="C545" s="791" t="str">
        <f t="shared" si="65"/>
        <v>K</v>
      </c>
      <c r="D545" s="791" t="str">
        <f t="shared" si="66"/>
        <v>2</v>
      </c>
      <c r="E545" s="816" t="s">
        <v>1501</v>
      </c>
      <c r="F545" s="791">
        <v>5765773</v>
      </c>
      <c r="G545" s="792" t="s">
        <v>1502</v>
      </c>
      <c r="H545" s="805"/>
      <c r="I545" s="797">
        <v>44805</v>
      </c>
      <c r="J545" s="798">
        <f t="shared" si="67"/>
        <v>45199</v>
      </c>
      <c r="K545" s="799">
        <f ca="1" t="shared" si="68"/>
        <v>45614.0500231481</v>
      </c>
      <c r="L545" s="800" t="str">
        <f ca="1" t="shared" si="69"/>
        <v>Not Valid</v>
      </c>
      <c r="M545" s="801">
        <f ca="1" t="shared" si="70"/>
        <v>415.050023148149</v>
      </c>
      <c r="N545" s="800" t="s">
        <v>127</v>
      </c>
      <c r="O545" s="800">
        <f t="shared" si="71"/>
        <v>647</v>
      </c>
      <c r="P545" s="802"/>
      <c r="Q545" s="804"/>
    </row>
    <row r="546" customFormat="1" ht="13.2" hidden="1" spans="1:17">
      <c r="A546" s="791">
        <v>648</v>
      </c>
      <c r="B546" s="791" t="str">
        <f t="shared" si="64"/>
        <v>E</v>
      </c>
      <c r="C546" s="791" t="str">
        <f t="shared" si="65"/>
        <v>K</v>
      </c>
      <c r="D546" s="791" t="str">
        <f t="shared" si="66"/>
        <v>1</v>
      </c>
      <c r="E546" s="816" t="s">
        <v>1503</v>
      </c>
      <c r="F546" s="791">
        <v>5772813</v>
      </c>
      <c r="G546" s="792" t="s">
        <v>1504</v>
      </c>
      <c r="H546" s="805"/>
      <c r="I546" s="797">
        <v>44805</v>
      </c>
      <c r="J546" s="798">
        <f t="shared" si="67"/>
        <v>45199</v>
      </c>
      <c r="K546" s="799">
        <f ca="1" t="shared" si="68"/>
        <v>45614.0500231481</v>
      </c>
      <c r="L546" s="800" t="str">
        <f ca="1" t="shared" si="69"/>
        <v>Not Valid</v>
      </c>
      <c r="M546" s="801">
        <f ca="1" t="shared" si="70"/>
        <v>415.050023148149</v>
      </c>
      <c r="N546" s="800" t="s">
        <v>127</v>
      </c>
      <c r="O546" s="800">
        <f t="shared" si="71"/>
        <v>648</v>
      </c>
      <c r="P546" s="802"/>
      <c r="Q546" s="804"/>
    </row>
    <row r="547" customFormat="1" ht="13.2" hidden="1" spans="1:17">
      <c r="A547" s="791">
        <v>649</v>
      </c>
      <c r="B547" s="791" t="str">
        <f t="shared" si="64"/>
        <v>J</v>
      </c>
      <c r="C547" s="791" t="str">
        <f t="shared" si="65"/>
        <v>K</v>
      </c>
      <c r="D547" s="791" t="str">
        <f t="shared" si="66"/>
        <v>0</v>
      </c>
      <c r="E547" s="816" t="s">
        <v>1505</v>
      </c>
      <c r="F547" s="791">
        <v>5773414</v>
      </c>
      <c r="G547" s="792" t="s">
        <v>1506</v>
      </c>
      <c r="H547" s="805"/>
      <c r="I547" s="797">
        <v>44805</v>
      </c>
      <c r="J547" s="798">
        <f t="shared" si="67"/>
        <v>45199</v>
      </c>
      <c r="K547" s="799">
        <f ca="1" t="shared" si="68"/>
        <v>45614.0500231481</v>
      </c>
      <c r="L547" s="800" t="str">
        <f ca="1" t="shared" si="69"/>
        <v>Not Valid</v>
      </c>
      <c r="M547" s="801">
        <f ca="1" t="shared" si="70"/>
        <v>415.050023148149</v>
      </c>
      <c r="N547" s="800" t="s">
        <v>127</v>
      </c>
      <c r="O547" s="800">
        <f t="shared" si="71"/>
        <v>649</v>
      </c>
      <c r="P547" s="802"/>
      <c r="Q547" s="804"/>
    </row>
    <row r="548" customFormat="1" ht="13.2" hidden="1" spans="1:17">
      <c r="A548" s="791">
        <v>650</v>
      </c>
      <c r="B548" s="791" t="str">
        <f t="shared" si="64"/>
        <v>J</v>
      </c>
      <c r="C548" s="791" t="str">
        <f t="shared" si="65"/>
        <v>K</v>
      </c>
      <c r="D548" s="791" t="str">
        <f t="shared" si="66"/>
        <v>2</v>
      </c>
      <c r="E548" s="816" t="s">
        <v>1507</v>
      </c>
      <c r="F548" s="791">
        <v>5771537</v>
      </c>
      <c r="G548" s="792" t="s">
        <v>1508</v>
      </c>
      <c r="H548" s="805"/>
      <c r="I548" s="797">
        <v>44805</v>
      </c>
      <c r="J548" s="798">
        <f t="shared" si="67"/>
        <v>45199</v>
      </c>
      <c r="K548" s="799">
        <f ca="1" t="shared" si="68"/>
        <v>45614.0500231481</v>
      </c>
      <c r="L548" s="800" t="str">
        <f ca="1" t="shared" si="69"/>
        <v>Not Valid</v>
      </c>
      <c r="M548" s="801">
        <f ca="1" t="shared" si="70"/>
        <v>415.050023148149</v>
      </c>
      <c r="N548" s="800" t="s">
        <v>127</v>
      </c>
      <c r="O548" s="800">
        <f t="shared" si="71"/>
        <v>650</v>
      </c>
      <c r="P548" s="802"/>
      <c r="Q548" s="804"/>
    </row>
    <row r="549" customFormat="1" ht="13.2" hidden="1" spans="1:17">
      <c r="A549" s="791">
        <v>651</v>
      </c>
      <c r="B549" s="791" t="str">
        <f t="shared" si="64"/>
        <v>S</v>
      </c>
      <c r="C549" s="791" t="str">
        <f t="shared" si="65"/>
        <v>P</v>
      </c>
      <c r="D549" s="791" t="str">
        <f t="shared" si="66"/>
        <v>2</v>
      </c>
      <c r="E549" s="816" t="s">
        <v>1509</v>
      </c>
      <c r="F549" s="791">
        <v>5376587</v>
      </c>
      <c r="G549" s="792" t="s">
        <v>1510</v>
      </c>
      <c r="H549" s="805" t="s">
        <v>1511</v>
      </c>
      <c r="I549" s="797">
        <v>44805</v>
      </c>
      <c r="J549" s="798">
        <f t="shared" si="67"/>
        <v>45199</v>
      </c>
      <c r="K549" s="799">
        <f ca="1" t="shared" si="68"/>
        <v>45614.0500231481</v>
      </c>
      <c r="L549" s="800" t="str">
        <f ca="1" t="shared" si="69"/>
        <v>Not Valid</v>
      </c>
      <c r="M549" s="801">
        <f ca="1" t="shared" si="70"/>
        <v>415.050023148149</v>
      </c>
      <c r="N549" s="800" t="s">
        <v>127</v>
      </c>
      <c r="O549" s="800">
        <f t="shared" si="71"/>
        <v>651</v>
      </c>
      <c r="P549" s="802"/>
      <c r="Q549" s="804"/>
    </row>
    <row r="550" customFormat="1" ht="13.2" hidden="1" spans="1:17">
      <c r="A550" s="791">
        <v>652</v>
      </c>
      <c r="B550" s="791" t="str">
        <f t="shared" si="64"/>
        <v>Y</v>
      </c>
      <c r="C550" s="791" t="str">
        <f t="shared" si="65"/>
        <v>P</v>
      </c>
      <c r="D550" s="791" t="str">
        <f t="shared" si="66"/>
        <v>2</v>
      </c>
      <c r="E550" s="816" t="s">
        <v>1512</v>
      </c>
      <c r="F550" s="791">
        <v>5619987</v>
      </c>
      <c r="G550" s="792" t="s">
        <v>1513</v>
      </c>
      <c r="H550" s="805"/>
      <c r="I550" s="797">
        <v>44805</v>
      </c>
      <c r="J550" s="798">
        <f t="shared" si="67"/>
        <v>45199</v>
      </c>
      <c r="K550" s="799">
        <f ca="1" t="shared" si="68"/>
        <v>45614.0500231481</v>
      </c>
      <c r="L550" s="800" t="str">
        <f ca="1" t="shared" si="69"/>
        <v>Not Valid</v>
      </c>
      <c r="M550" s="801">
        <f ca="1" t="shared" si="70"/>
        <v>415.050023148149</v>
      </c>
      <c r="N550" s="800" t="s">
        <v>127</v>
      </c>
      <c r="O550" s="800">
        <f t="shared" si="71"/>
        <v>652</v>
      </c>
      <c r="P550" s="802"/>
      <c r="Q550" s="804"/>
    </row>
    <row r="551" customFormat="1" ht="13.2" hidden="1" spans="1:17">
      <c r="A551" s="791">
        <v>653</v>
      </c>
      <c r="B551" s="791" t="str">
        <f t="shared" si="64"/>
        <v>Y</v>
      </c>
      <c r="C551" s="791" t="str">
        <f t="shared" si="65"/>
        <v>N</v>
      </c>
      <c r="D551" s="791" t="str">
        <f t="shared" si="66"/>
        <v>3</v>
      </c>
      <c r="E551" s="816" t="s">
        <v>1514</v>
      </c>
      <c r="F551" s="791" t="s">
        <v>1515</v>
      </c>
      <c r="G551" s="792" t="s">
        <v>1516</v>
      </c>
      <c r="H551" s="805"/>
      <c r="I551" s="797">
        <v>44805</v>
      </c>
      <c r="J551" s="798">
        <f t="shared" si="67"/>
        <v>45199</v>
      </c>
      <c r="K551" s="799">
        <f ca="1" t="shared" si="68"/>
        <v>45614.0500231481</v>
      </c>
      <c r="L551" s="800" t="str">
        <f ca="1" t="shared" si="69"/>
        <v>Not Valid</v>
      </c>
      <c r="M551" s="801">
        <f ca="1" t="shared" si="70"/>
        <v>415.050023148149</v>
      </c>
      <c r="N551" s="800" t="s">
        <v>127</v>
      </c>
      <c r="O551" s="800">
        <f t="shared" si="71"/>
        <v>653</v>
      </c>
      <c r="P551" s="802"/>
      <c r="Q551" s="804"/>
    </row>
    <row r="552" customFormat="1" ht="13.2" hidden="1" spans="1:17">
      <c r="A552" s="791">
        <v>654</v>
      </c>
      <c r="B552" s="791" t="str">
        <f t="shared" si="64"/>
        <v>Y</v>
      </c>
      <c r="C552" s="791" t="str">
        <f t="shared" si="65"/>
        <v>N</v>
      </c>
      <c r="D552" s="791" t="str">
        <f t="shared" si="66"/>
        <v>3</v>
      </c>
      <c r="E552" s="816" t="s">
        <v>1517</v>
      </c>
      <c r="F552" s="791" t="s">
        <v>1518</v>
      </c>
      <c r="G552" s="792" t="s">
        <v>1519</v>
      </c>
      <c r="H552" s="805"/>
      <c r="I552" s="797">
        <v>44805</v>
      </c>
      <c r="J552" s="798">
        <f t="shared" si="67"/>
        <v>45199</v>
      </c>
      <c r="K552" s="799">
        <f ca="1" t="shared" si="68"/>
        <v>45614.0500231481</v>
      </c>
      <c r="L552" s="800" t="str">
        <f ca="1" t="shared" si="69"/>
        <v>Not Valid</v>
      </c>
      <c r="M552" s="801">
        <f ca="1" t="shared" si="70"/>
        <v>415.050023148149</v>
      </c>
      <c r="N552" s="800" t="s">
        <v>127</v>
      </c>
      <c r="O552" s="800">
        <f t="shared" si="71"/>
        <v>654</v>
      </c>
      <c r="P552" s="802"/>
      <c r="Q552" s="804"/>
    </row>
    <row r="553" customFormat="1" ht="13.2" hidden="1" spans="1:17">
      <c r="A553" s="791">
        <v>655</v>
      </c>
      <c r="B553" s="791" t="str">
        <f t="shared" si="64"/>
        <v>Q</v>
      </c>
      <c r="C553" s="791" t="str">
        <f t="shared" si="65"/>
        <v>N</v>
      </c>
      <c r="D553" s="791" t="str">
        <f t="shared" si="66"/>
        <v>3</v>
      </c>
      <c r="E553" s="816" t="s">
        <v>1520</v>
      </c>
      <c r="F553" s="791">
        <v>5376190</v>
      </c>
      <c r="G553" s="792" t="s">
        <v>1521</v>
      </c>
      <c r="H553" s="805"/>
      <c r="I553" s="797">
        <v>44805</v>
      </c>
      <c r="J553" s="798">
        <f t="shared" si="67"/>
        <v>45199</v>
      </c>
      <c r="K553" s="799">
        <f ca="1" t="shared" si="68"/>
        <v>45614.0500231481</v>
      </c>
      <c r="L553" s="800" t="str">
        <f ca="1" t="shared" si="69"/>
        <v>Not Valid</v>
      </c>
      <c r="M553" s="801">
        <f ca="1" t="shared" si="70"/>
        <v>415.050023148149</v>
      </c>
      <c r="N553" s="800" t="s">
        <v>127</v>
      </c>
      <c r="O553" s="800">
        <f t="shared" si="71"/>
        <v>655</v>
      </c>
      <c r="P553" s="802"/>
      <c r="Q553" s="804"/>
    </row>
    <row r="554" customFormat="1" ht="13.2" hidden="1" spans="1:17">
      <c r="A554" s="791">
        <v>656</v>
      </c>
      <c r="B554" s="791" t="str">
        <f t="shared" si="64"/>
        <v>Q</v>
      </c>
      <c r="C554" s="791" t="str">
        <f t="shared" si="65"/>
        <v>Z</v>
      </c>
      <c r="D554" s="791" t="str">
        <f t="shared" si="66"/>
        <v>1</v>
      </c>
      <c r="E554" s="816" t="s">
        <v>1522</v>
      </c>
      <c r="F554" s="791">
        <v>5376382</v>
      </c>
      <c r="G554" s="792" t="s">
        <v>1523</v>
      </c>
      <c r="H554" s="805"/>
      <c r="I554" s="797">
        <v>44805</v>
      </c>
      <c r="J554" s="798">
        <f t="shared" si="67"/>
        <v>45199</v>
      </c>
      <c r="K554" s="799">
        <f ca="1" t="shared" si="68"/>
        <v>45614.0500231481</v>
      </c>
      <c r="L554" s="800" t="str">
        <f ca="1" t="shared" si="69"/>
        <v>Not Valid</v>
      </c>
      <c r="M554" s="801">
        <f ca="1" t="shared" si="70"/>
        <v>415.050023148149</v>
      </c>
      <c r="N554" s="800" t="s">
        <v>127</v>
      </c>
      <c r="O554" s="800">
        <f t="shared" si="71"/>
        <v>656</v>
      </c>
      <c r="P554" s="802"/>
      <c r="Q554" s="804"/>
    </row>
    <row r="555" customFormat="1" ht="13.2" hidden="1" spans="1:17">
      <c r="A555" s="791">
        <v>657</v>
      </c>
      <c r="B555" s="791" t="str">
        <f t="shared" si="64"/>
        <v>Y</v>
      </c>
      <c r="C555" s="791" t="str">
        <f t="shared" si="65"/>
        <v>P</v>
      </c>
      <c r="D555" s="791" t="str">
        <f t="shared" si="66"/>
        <v>D</v>
      </c>
      <c r="E555" s="816" t="s">
        <v>1524</v>
      </c>
      <c r="F555" s="791">
        <v>5377267</v>
      </c>
      <c r="G555" s="792" t="s">
        <v>1525</v>
      </c>
      <c r="H555" s="805"/>
      <c r="I555" s="797">
        <v>44805</v>
      </c>
      <c r="J555" s="798">
        <f t="shared" si="67"/>
        <v>45199</v>
      </c>
      <c r="K555" s="799">
        <f ca="1" t="shared" si="68"/>
        <v>45614.0500231481</v>
      </c>
      <c r="L555" s="800" t="str">
        <f ca="1" t="shared" si="69"/>
        <v>Not Valid</v>
      </c>
      <c r="M555" s="801">
        <f ca="1" t="shared" si="70"/>
        <v>415.050023148149</v>
      </c>
      <c r="N555" s="800" t="s">
        <v>127</v>
      </c>
      <c r="O555" s="800">
        <f t="shared" si="71"/>
        <v>657</v>
      </c>
      <c r="P555" s="802"/>
      <c r="Q555" s="804"/>
    </row>
    <row r="556" customFormat="1" ht="13.2" hidden="1" spans="1:17">
      <c r="A556" s="791">
        <v>658</v>
      </c>
      <c r="B556" s="791" t="str">
        <f t="shared" si="64"/>
        <v>S</v>
      </c>
      <c r="C556" s="791" t="str">
        <f t="shared" si="65"/>
        <v>P</v>
      </c>
      <c r="D556" s="791" t="str">
        <f t="shared" si="66"/>
        <v>1</v>
      </c>
      <c r="E556" s="816" t="s">
        <v>1526</v>
      </c>
      <c r="F556" s="791">
        <v>5565984</v>
      </c>
      <c r="G556" s="792" t="s">
        <v>1527</v>
      </c>
      <c r="H556" s="805"/>
      <c r="I556" s="797">
        <v>44805</v>
      </c>
      <c r="J556" s="798">
        <f t="shared" si="67"/>
        <v>45199</v>
      </c>
      <c r="K556" s="799">
        <f ca="1" t="shared" si="68"/>
        <v>45614.0500231481</v>
      </c>
      <c r="L556" s="800" t="str">
        <f ca="1" t="shared" si="69"/>
        <v>Not Valid</v>
      </c>
      <c r="M556" s="801">
        <f ca="1" t="shared" si="70"/>
        <v>415.050023148149</v>
      </c>
      <c r="N556" s="800" t="s">
        <v>127</v>
      </c>
      <c r="O556" s="800">
        <f t="shared" si="71"/>
        <v>658</v>
      </c>
      <c r="P556" s="802"/>
      <c r="Q556" s="804"/>
    </row>
    <row r="557" customFormat="1" ht="13.2" hidden="1" spans="1:17">
      <c r="A557" s="791">
        <v>659</v>
      </c>
      <c r="B557" s="791" t="str">
        <f t="shared" si="64"/>
        <v>S</v>
      </c>
      <c r="C557" s="791" t="str">
        <f t="shared" si="65"/>
        <v>P</v>
      </c>
      <c r="D557" s="791" t="str">
        <f t="shared" si="66"/>
        <v>1</v>
      </c>
      <c r="E557" s="816" t="s">
        <v>1528</v>
      </c>
      <c r="F557" s="791">
        <v>5376560</v>
      </c>
      <c r="G557" s="792" t="s">
        <v>1529</v>
      </c>
      <c r="H557" s="805"/>
      <c r="I557" s="797">
        <v>44805</v>
      </c>
      <c r="J557" s="798">
        <f t="shared" si="67"/>
        <v>45199</v>
      </c>
      <c r="K557" s="799">
        <f ca="1" t="shared" si="68"/>
        <v>45614.0500231481</v>
      </c>
      <c r="L557" s="800" t="str">
        <f ca="1" t="shared" si="69"/>
        <v>Not Valid</v>
      </c>
      <c r="M557" s="801">
        <f ca="1" t="shared" si="70"/>
        <v>415.050023148149</v>
      </c>
      <c r="N557" s="800" t="s">
        <v>127</v>
      </c>
      <c r="O557" s="800">
        <f t="shared" si="71"/>
        <v>659</v>
      </c>
      <c r="P557" s="802"/>
      <c r="Q557" s="804"/>
    </row>
    <row r="558" customFormat="1" ht="13.2" hidden="1" spans="1:17">
      <c r="A558" s="791">
        <v>660</v>
      </c>
      <c r="B558" s="791" t="str">
        <f t="shared" si="64"/>
        <v>S</v>
      </c>
      <c r="C558" s="791" t="str">
        <f t="shared" si="65"/>
        <v>P</v>
      </c>
      <c r="D558" s="791" t="str">
        <f t="shared" si="66"/>
        <v>1</v>
      </c>
      <c r="E558" s="816" t="s">
        <v>1530</v>
      </c>
      <c r="F558" s="791">
        <v>5376566</v>
      </c>
      <c r="G558" s="792" t="s">
        <v>1531</v>
      </c>
      <c r="H558" s="805" t="s">
        <v>563</v>
      </c>
      <c r="I558" s="797">
        <v>44805</v>
      </c>
      <c r="J558" s="798">
        <f t="shared" si="67"/>
        <v>45199</v>
      </c>
      <c r="K558" s="799">
        <f ca="1" t="shared" si="68"/>
        <v>45614.0500231481</v>
      </c>
      <c r="L558" s="800" t="str">
        <f ca="1" t="shared" si="69"/>
        <v>Not Valid</v>
      </c>
      <c r="M558" s="801">
        <f ca="1" t="shared" si="70"/>
        <v>415.050023148149</v>
      </c>
      <c r="N558" s="800" t="s">
        <v>127</v>
      </c>
      <c r="O558" s="800">
        <f t="shared" si="71"/>
        <v>660</v>
      </c>
      <c r="P558" s="802"/>
      <c r="Q558" s="804"/>
    </row>
    <row r="559" customFormat="1" ht="13.2" hidden="1" spans="1:17">
      <c r="A559" s="791">
        <v>661</v>
      </c>
      <c r="B559" s="791" t="str">
        <f t="shared" si="64"/>
        <v>L</v>
      </c>
      <c r="C559" s="791" t="str">
        <f t="shared" si="65"/>
        <v>K</v>
      </c>
      <c r="D559" s="791" t="str">
        <f t="shared" si="66"/>
        <v>0</v>
      </c>
      <c r="E559" s="816" t="s">
        <v>1532</v>
      </c>
      <c r="F559" s="791">
        <v>5769599</v>
      </c>
      <c r="G559" s="792" t="s">
        <v>1533</v>
      </c>
      <c r="H559" s="805" t="s">
        <v>563</v>
      </c>
      <c r="I559" s="797">
        <v>44805</v>
      </c>
      <c r="J559" s="798">
        <f t="shared" si="67"/>
        <v>45199</v>
      </c>
      <c r="K559" s="799">
        <f ca="1" t="shared" si="68"/>
        <v>45614.0500231481</v>
      </c>
      <c r="L559" s="800" t="str">
        <f ca="1" t="shared" si="69"/>
        <v>Not Valid</v>
      </c>
      <c r="M559" s="801">
        <f ca="1" t="shared" si="70"/>
        <v>415.050023148149</v>
      </c>
      <c r="N559" s="800" t="s">
        <v>127</v>
      </c>
      <c r="O559" s="800">
        <f t="shared" si="71"/>
        <v>661</v>
      </c>
      <c r="P559" s="802"/>
      <c r="Q559" s="804"/>
    </row>
    <row r="560" customFormat="1" ht="13.2" hidden="1" spans="1:17">
      <c r="A560" s="791">
        <v>662</v>
      </c>
      <c r="B560" s="791" t="str">
        <f t="shared" si="64"/>
        <v>H</v>
      </c>
      <c r="C560" s="791" t="str">
        <f t="shared" si="65"/>
        <v>G</v>
      </c>
      <c r="D560" s="791" t="str">
        <f t="shared" si="66"/>
        <v>F</v>
      </c>
      <c r="E560" s="816" t="s">
        <v>1534</v>
      </c>
      <c r="F560" s="791">
        <v>5774934</v>
      </c>
      <c r="G560" s="792" t="s">
        <v>1535</v>
      </c>
      <c r="H560" s="805"/>
      <c r="I560" s="797">
        <v>44805</v>
      </c>
      <c r="J560" s="798">
        <f t="shared" si="67"/>
        <v>45199</v>
      </c>
      <c r="K560" s="799">
        <f ca="1" t="shared" si="68"/>
        <v>45614.0500231481</v>
      </c>
      <c r="L560" s="800" t="str">
        <f ca="1" t="shared" si="69"/>
        <v>Not Valid</v>
      </c>
      <c r="M560" s="801">
        <f ca="1" t="shared" si="70"/>
        <v>415.050023148149</v>
      </c>
      <c r="N560" s="800" t="s">
        <v>127</v>
      </c>
      <c r="O560" s="800">
        <f t="shared" si="71"/>
        <v>662</v>
      </c>
      <c r="P560" s="802"/>
      <c r="Q560" s="804"/>
    </row>
    <row r="561" customFormat="1" ht="13.2" hidden="1" spans="1:17">
      <c r="A561" s="791">
        <v>663</v>
      </c>
      <c r="B561" s="791" t="str">
        <f t="shared" si="64"/>
        <v>S</v>
      </c>
      <c r="C561" s="791" t="str">
        <f t="shared" si="65"/>
        <v>W</v>
      </c>
      <c r="D561" s="791" t="str">
        <f t="shared" si="66"/>
        <v>3</v>
      </c>
      <c r="E561" s="816" t="s">
        <v>1536</v>
      </c>
      <c r="F561" s="791">
        <v>5585607</v>
      </c>
      <c r="G561" s="792" t="s">
        <v>1537</v>
      </c>
      <c r="H561" s="805"/>
      <c r="I561" s="797">
        <v>44805</v>
      </c>
      <c r="J561" s="798">
        <f t="shared" si="67"/>
        <v>45199</v>
      </c>
      <c r="K561" s="799">
        <f ca="1" t="shared" si="68"/>
        <v>45614.0500231481</v>
      </c>
      <c r="L561" s="800" t="str">
        <f ca="1" t="shared" si="69"/>
        <v>Not Valid</v>
      </c>
      <c r="M561" s="801">
        <f ca="1" t="shared" si="70"/>
        <v>415.050023148149</v>
      </c>
      <c r="N561" s="800" t="s">
        <v>127</v>
      </c>
      <c r="O561" s="800">
        <f t="shared" si="71"/>
        <v>663</v>
      </c>
      <c r="P561" s="802"/>
      <c r="Q561" s="804"/>
    </row>
    <row r="562" customFormat="1" ht="13.2" hidden="1" spans="1:17">
      <c r="A562" s="791">
        <v>664</v>
      </c>
      <c r="B562" s="791" t="str">
        <f t="shared" si="64"/>
        <v>Y</v>
      </c>
      <c r="C562" s="791" t="str">
        <f t="shared" si="65"/>
        <v>G</v>
      </c>
      <c r="D562" s="791" t="str">
        <f t="shared" si="66"/>
        <v>1</v>
      </c>
      <c r="E562" s="816" t="s">
        <v>1538</v>
      </c>
      <c r="F562" s="791">
        <v>5377186</v>
      </c>
      <c r="G562" s="792" t="s">
        <v>1539</v>
      </c>
      <c r="H562" s="805"/>
      <c r="I562" s="797">
        <v>44805</v>
      </c>
      <c r="J562" s="798">
        <f t="shared" si="67"/>
        <v>45199</v>
      </c>
      <c r="K562" s="799">
        <f ca="1" t="shared" si="68"/>
        <v>45614.0500231481</v>
      </c>
      <c r="L562" s="800" t="str">
        <f ca="1" t="shared" si="69"/>
        <v>Not Valid</v>
      </c>
      <c r="M562" s="801">
        <f ca="1" t="shared" si="70"/>
        <v>415.050023148149</v>
      </c>
      <c r="N562" s="800" t="s">
        <v>127</v>
      </c>
      <c r="O562" s="800">
        <f t="shared" si="71"/>
        <v>664</v>
      </c>
      <c r="P562" s="802"/>
      <c r="Q562" s="804"/>
    </row>
    <row r="563" customFormat="1" ht="13.2" hidden="1" spans="1:17">
      <c r="A563" s="791">
        <v>665</v>
      </c>
      <c r="B563" s="791" t="str">
        <f t="shared" si="64"/>
        <v>K</v>
      </c>
      <c r="C563" s="791" t="str">
        <f t="shared" si="65"/>
        <v>F</v>
      </c>
      <c r="D563" s="791" t="str">
        <f t="shared" si="66"/>
        <v>0</v>
      </c>
      <c r="E563" s="816" t="s">
        <v>1540</v>
      </c>
      <c r="F563" s="791">
        <v>5771534</v>
      </c>
      <c r="G563" s="792" t="s">
        <v>1541</v>
      </c>
      <c r="H563" s="805"/>
      <c r="I563" s="797">
        <v>44805</v>
      </c>
      <c r="J563" s="798">
        <f t="shared" si="67"/>
        <v>45199</v>
      </c>
      <c r="K563" s="799">
        <f ca="1" t="shared" si="68"/>
        <v>45614.0500231481</v>
      </c>
      <c r="L563" s="800" t="str">
        <f ca="1" t="shared" si="69"/>
        <v>Not Valid</v>
      </c>
      <c r="M563" s="801">
        <f ca="1" t="shared" si="70"/>
        <v>415.050023148149</v>
      </c>
      <c r="N563" s="800" t="s">
        <v>127</v>
      </c>
      <c r="O563" s="800">
        <f t="shared" si="71"/>
        <v>665</v>
      </c>
      <c r="P563" s="802"/>
      <c r="Q563" s="804"/>
    </row>
    <row r="564" customFormat="1" ht="13.2" hidden="1" spans="1:17">
      <c r="A564" s="791">
        <v>666</v>
      </c>
      <c r="B564" s="791" t="str">
        <f t="shared" si="64"/>
        <v>E</v>
      </c>
      <c r="C564" s="791" t="str">
        <f t="shared" si="65"/>
        <v>L</v>
      </c>
      <c r="D564" s="791" t="str">
        <f t="shared" si="66"/>
        <v>3</v>
      </c>
      <c r="E564" s="816" t="s">
        <v>1542</v>
      </c>
      <c r="F564" s="791">
        <v>5768121</v>
      </c>
      <c r="G564" s="792" t="s">
        <v>1543</v>
      </c>
      <c r="H564" s="805" t="s">
        <v>563</v>
      </c>
      <c r="I564" s="797">
        <v>44805</v>
      </c>
      <c r="J564" s="798">
        <f t="shared" si="67"/>
        <v>45199</v>
      </c>
      <c r="K564" s="799">
        <f ca="1" t="shared" si="68"/>
        <v>45614.0500231481</v>
      </c>
      <c r="L564" s="800" t="str">
        <f ca="1" t="shared" si="69"/>
        <v>Not Valid</v>
      </c>
      <c r="M564" s="801">
        <f ca="1" t="shared" si="70"/>
        <v>415.050023148149</v>
      </c>
      <c r="N564" s="800" t="s">
        <v>127</v>
      </c>
      <c r="O564" s="800">
        <f t="shared" si="71"/>
        <v>666</v>
      </c>
      <c r="P564" s="802"/>
      <c r="Q564" s="804"/>
    </row>
    <row r="565" customFormat="1" ht="13.2" hidden="1" spans="1:17">
      <c r="A565" s="791">
        <v>667</v>
      </c>
      <c r="B565" s="791" t="str">
        <f t="shared" si="64"/>
        <v>J</v>
      </c>
      <c r="C565" s="791" t="str">
        <f t="shared" si="65"/>
        <v>G</v>
      </c>
      <c r="D565" s="791" t="str">
        <f t="shared" si="66"/>
        <v>A</v>
      </c>
      <c r="E565" s="816" t="s">
        <v>1544</v>
      </c>
      <c r="F565" s="791">
        <v>5374629</v>
      </c>
      <c r="G565" s="792" t="s">
        <v>1545</v>
      </c>
      <c r="H565" s="805"/>
      <c r="I565" s="797">
        <v>44805</v>
      </c>
      <c r="J565" s="798">
        <f t="shared" si="67"/>
        <v>45199</v>
      </c>
      <c r="K565" s="799">
        <f ca="1" t="shared" si="68"/>
        <v>45614.0500231481</v>
      </c>
      <c r="L565" s="800" t="str">
        <f ca="1" t="shared" si="69"/>
        <v>Not Valid</v>
      </c>
      <c r="M565" s="801">
        <f ca="1" t="shared" si="70"/>
        <v>415.050023148149</v>
      </c>
      <c r="N565" s="800" t="s">
        <v>127</v>
      </c>
      <c r="O565" s="800">
        <f t="shared" si="71"/>
        <v>667</v>
      </c>
      <c r="P565" s="802"/>
      <c r="Q565" s="804"/>
    </row>
    <row r="566" customFormat="1" ht="13.2" hidden="1" spans="1:17">
      <c r="A566" s="791">
        <v>668</v>
      </c>
      <c r="B566" s="791" t="str">
        <f t="shared" si="64"/>
        <v>E</v>
      </c>
      <c r="C566" s="791" t="str">
        <f t="shared" si="65"/>
        <v>F</v>
      </c>
      <c r="D566" s="791" t="str">
        <f t="shared" si="66"/>
        <v>4</v>
      </c>
      <c r="E566" s="816" t="s">
        <v>1546</v>
      </c>
      <c r="F566" s="791">
        <v>5372913</v>
      </c>
      <c r="G566" s="792" t="s">
        <v>1547</v>
      </c>
      <c r="H566" s="805"/>
      <c r="I566" s="797">
        <v>44805</v>
      </c>
      <c r="J566" s="798">
        <f t="shared" si="67"/>
        <v>45199</v>
      </c>
      <c r="K566" s="799">
        <f ca="1" t="shared" si="68"/>
        <v>45614.0500231481</v>
      </c>
      <c r="L566" s="800" t="str">
        <f ca="1" t="shared" si="69"/>
        <v>Not Valid</v>
      </c>
      <c r="M566" s="801">
        <f ca="1" t="shared" si="70"/>
        <v>415.050023148149</v>
      </c>
      <c r="N566" s="800" t="s">
        <v>127</v>
      </c>
      <c r="O566" s="800">
        <f t="shared" si="71"/>
        <v>668</v>
      </c>
      <c r="P566" s="802"/>
      <c r="Q566" s="804"/>
    </row>
    <row r="567" customFormat="1" ht="13.2" hidden="1" spans="1:17">
      <c r="A567" s="791">
        <v>669</v>
      </c>
      <c r="B567" s="791" t="str">
        <f t="shared" si="64"/>
        <v>J</v>
      </c>
      <c r="C567" s="791" t="str">
        <f t="shared" si="65"/>
        <v>F</v>
      </c>
      <c r="D567" s="791" t="str">
        <f t="shared" si="66"/>
        <v>4</v>
      </c>
      <c r="E567" s="816" t="s">
        <v>1548</v>
      </c>
      <c r="F567" s="791">
        <v>5751776</v>
      </c>
      <c r="G567" s="792" t="s">
        <v>1549</v>
      </c>
      <c r="H567" s="805" t="s">
        <v>563</v>
      </c>
      <c r="I567" s="797">
        <v>44805</v>
      </c>
      <c r="J567" s="798">
        <f t="shared" si="67"/>
        <v>45199</v>
      </c>
      <c r="K567" s="799">
        <f ca="1" t="shared" si="68"/>
        <v>45614.0500231481</v>
      </c>
      <c r="L567" s="800" t="str">
        <f ca="1" t="shared" si="69"/>
        <v>Not Valid</v>
      </c>
      <c r="M567" s="801">
        <f ca="1" t="shared" si="70"/>
        <v>415.050023148149</v>
      </c>
      <c r="N567" s="800" t="s">
        <v>127</v>
      </c>
      <c r="O567" s="800">
        <f t="shared" si="71"/>
        <v>669</v>
      </c>
      <c r="P567" s="802"/>
      <c r="Q567" s="804"/>
    </row>
    <row r="568" customFormat="1" ht="13.2" hidden="1" spans="1:17">
      <c r="A568" s="791">
        <v>670</v>
      </c>
      <c r="B568" s="791" t="str">
        <f t="shared" si="64"/>
        <v>J</v>
      </c>
      <c r="C568" s="791" t="str">
        <f t="shared" si="65"/>
        <v>L</v>
      </c>
      <c r="D568" s="791" t="str">
        <f t="shared" si="66"/>
        <v>2</v>
      </c>
      <c r="E568" s="816" t="s">
        <v>1550</v>
      </c>
      <c r="F568" s="791">
        <v>5768377</v>
      </c>
      <c r="G568" s="792" t="s">
        <v>1551</v>
      </c>
      <c r="H568" s="805"/>
      <c r="I568" s="797">
        <v>44805</v>
      </c>
      <c r="J568" s="798">
        <f t="shared" si="67"/>
        <v>45199</v>
      </c>
      <c r="K568" s="799">
        <f ca="1" t="shared" si="68"/>
        <v>45614.0500231481</v>
      </c>
      <c r="L568" s="800" t="str">
        <f ca="1" t="shared" si="69"/>
        <v>Not Valid</v>
      </c>
      <c r="M568" s="801">
        <f ca="1" t="shared" si="70"/>
        <v>415.050023148149</v>
      </c>
      <c r="N568" s="800" t="s">
        <v>127</v>
      </c>
      <c r="O568" s="800">
        <f t="shared" si="71"/>
        <v>670</v>
      </c>
      <c r="P568" s="802"/>
      <c r="Q568" s="804"/>
    </row>
    <row r="569" customFormat="1" ht="13.2" hidden="1" spans="1:17">
      <c r="A569" s="791">
        <v>671</v>
      </c>
      <c r="B569" s="791" t="str">
        <f t="shared" si="64"/>
        <v>E</v>
      </c>
      <c r="C569" s="791" t="str">
        <f t="shared" si="65"/>
        <v>G</v>
      </c>
      <c r="D569" s="791" t="str">
        <f t="shared" si="66"/>
        <v>3</v>
      </c>
      <c r="E569" s="816" t="s">
        <v>1552</v>
      </c>
      <c r="F569" s="791">
        <v>5674390</v>
      </c>
      <c r="G569" s="792" t="s">
        <v>1553</v>
      </c>
      <c r="H569" s="805"/>
      <c r="I569" s="797">
        <v>44805</v>
      </c>
      <c r="J569" s="798">
        <f t="shared" si="67"/>
        <v>45199</v>
      </c>
      <c r="K569" s="799">
        <f ca="1" t="shared" si="68"/>
        <v>45614.0500231481</v>
      </c>
      <c r="L569" s="800" t="str">
        <f ca="1" t="shared" si="69"/>
        <v>Not Valid</v>
      </c>
      <c r="M569" s="801">
        <f ca="1" t="shared" si="70"/>
        <v>415.050023148149</v>
      </c>
      <c r="N569" s="800" t="s">
        <v>127</v>
      </c>
      <c r="O569" s="800">
        <f t="shared" si="71"/>
        <v>671</v>
      </c>
      <c r="P569" s="802"/>
      <c r="Q569" s="804"/>
    </row>
    <row r="570" customFormat="1" ht="13.2" hidden="1" spans="1:17">
      <c r="A570" s="791">
        <v>672</v>
      </c>
      <c r="B570" s="791" t="str">
        <f t="shared" si="64"/>
        <v>J</v>
      </c>
      <c r="C570" s="791" t="str">
        <f t="shared" si="65"/>
        <v>K</v>
      </c>
      <c r="D570" s="791" t="str">
        <f t="shared" si="66"/>
        <v>0</v>
      </c>
      <c r="E570" s="816" t="s">
        <v>1554</v>
      </c>
      <c r="F570" s="791">
        <v>5779545</v>
      </c>
      <c r="G570" s="792" t="s">
        <v>1555</v>
      </c>
      <c r="H570" s="805"/>
      <c r="I570" s="797">
        <v>44805</v>
      </c>
      <c r="J570" s="798">
        <f t="shared" si="67"/>
        <v>45199</v>
      </c>
      <c r="K570" s="799">
        <f ca="1" t="shared" si="68"/>
        <v>45614.0500231481</v>
      </c>
      <c r="L570" s="800" t="str">
        <f ca="1" t="shared" si="69"/>
        <v>Not Valid</v>
      </c>
      <c r="M570" s="801">
        <f ca="1" t="shared" si="70"/>
        <v>415.050023148149</v>
      </c>
      <c r="N570" s="800" t="s">
        <v>127</v>
      </c>
      <c r="O570" s="800">
        <f t="shared" si="71"/>
        <v>672</v>
      </c>
      <c r="P570" s="802"/>
      <c r="Q570" s="804"/>
    </row>
    <row r="571" customFormat="1" ht="13.2" hidden="1" spans="1:17">
      <c r="A571" s="791">
        <v>673</v>
      </c>
      <c r="B571" s="791" t="str">
        <f t="shared" si="64"/>
        <v>K</v>
      </c>
      <c r="C571" s="791" t="str">
        <f t="shared" si="65"/>
        <v>P</v>
      </c>
      <c r="D571" s="791" t="str">
        <f t="shared" si="66"/>
        <v>0</v>
      </c>
      <c r="E571" s="816" t="s">
        <v>1556</v>
      </c>
      <c r="F571" s="791">
        <v>5772809</v>
      </c>
      <c r="G571" s="792" t="s">
        <v>1557</v>
      </c>
      <c r="H571" s="805"/>
      <c r="I571" s="797">
        <v>44805</v>
      </c>
      <c r="J571" s="798">
        <f t="shared" si="67"/>
        <v>45199</v>
      </c>
      <c r="K571" s="799">
        <f ca="1" t="shared" si="68"/>
        <v>45614.0500231481</v>
      </c>
      <c r="L571" s="800" t="str">
        <f ca="1" t="shared" si="69"/>
        <v>Not Valid</v>
      </c>
      <c r="M571" s="801">
        <f ca="1" t="shared" si="70"/>
        <v>415.050023148149</v>
      </c>
      <c r="N571" s="800" t="s">
        <v>127</v>
      </c>
      <c r="O571" s="800">
        <f t="shared" si="71"/>
        <v>673</v>
      </c>
      <c r="P571" s="802"/>
      <c r="Q571" s="804"/>
    </row>
    <row r="572" customFormat="1" ht="13.2" hidden="1" spans="1:17">
      <c r="A572" s="791">
        <v>674</v>
      </c>
      <c r="B572" s="791" t="str">
        <f t="shared" si="64"/>
        <v>Y</v>
      </c>
      <c r="C572" s="791" t="str">
        <f t="shared" si="65"/>
        <v>N</v>
      </c>
      <c r="D572" s="791" t="str">
        <f t="shared" si="66"/>
        <v>3</v>
      </c>
      <c r="E572" s="816" t="s">
        <v>1558</v>
      </c>
      <c r="F572" s="791">
        <v>5566185</v>
      </c>
      <c r="G572" s="792" t="s">
        <v>1559</v>
      </c>
      <c r="H572" s="805"/>
      <c r="I572" s="797">
        <v>44805</v>
      </c>
      <c r="J572" s="798">
        <f t="shared" si="67"/>
        <v>45199</v>
      </c>
      <c r="K572" s="799">
        <f ca="1" t="shared" si="68"/>
        <v>45614.0500231481</v>
      </c>
      <c r="L572" s="800" t="str">
        <f ca="1" t="shared" si="69"/>
        <v>Not Valid</v>
      </c>
      <c r="M572" s="801">
        <f ca="1" t="shared" si="70"/>
        <v>415.050023148149</v>
      </c>
      <c r="N572" s="800" t="s">
        <v>127</v>
      </c>
      <c r="O572" s="800">
        <f t="shared" si="71"/>
        <v>674</v>
      </c>
      <c r="P572" s="802"/>
      <c r="Q572" s="804"/>
    </row>
    <row r="573" customFormat="1" ht="13.2" hidden="1" spans="1:17">
      <c r="A573" s="791">
        <v>675</v>
      </c>
      <c r="B573" s="791" t="str">
        <f t="shared" si="64"/>
        <v>E</v>
      </c>
      <c r="C573" s="791" t="str">
        <f t="shared" si="65"/>
        <v>L</v>
      </c>
      <c r="D573" s="791" t="str">
        <f t="shared" si="66"/>
        <v>0</v>
      </c>
      <c r="E573" s="816" t="s">
        <v>1560</v>
      </c>
      <c r="F573" s="791">
        <v>5768605</v>
      </c>
      <c r="G573" s="792" t="s">
        <v>1561</v>
      </c>
      <c r="H573" s="805"/>
      <c r="I573" s="797">
        <v>44805</v>
      </c>
      <c r="J573" s="798">
        <f t="shared" si="67"/>
        <v>45199</v>
      </c>
      <c r="K573" s="799">
        <f ca="1" t="shared" si="68"/>
        <v>45614.0500231481</v>
      </c>
      <c r="L573" s="800" t="str">
        <f ca="1" t="shared" si="69"/>
        <v>Not Valid</v>
      </c>
      <c r="M573" s="801">
        <f ca="1" t="shared" si="70"/>
        <v>415.050023148149</v>
      </c>
      <c r="N573" s="800" t="s">
        <v>127</v>
      </c>
      <c r="O573" s="800">
        <f t="shared" si="71"/>
        <v>675</v>
      </c>
      <c r="P573" s="802"/>
      <c r="Q573" s="804"/>
    </row>
    <row r="574" customFormat="1" ht="13.2" hidden="1" spans="1:17">
      <c r="A574" s="791">
        <v>676</v>
      </c>
      <c r="B574" s="791" t="str">
        <f t="shared" si="64"/>
        <v>E</v>
      </c>
      <c r="C574" s="791" t="str">
        <f t="shared" si="65"/>
        <v>L</v>
      </c>
      <c r="D574" s="791" t="str">
        <f t="shared" si="66"/>
        <v>3</v>
      </c>
      <c r="E574" s="816" t="s">
        <v>1562</v>
      </c>
      <c r="F574" s="791">
        <v>5768602</v>
      </c>
      <c r="G574" s="792" t="s">
        <v>1563</v>
      </c>
      <c r="H574" s="805"/>
      <c r="I574" s="797">
        <v>44805</v>
      </c>
      <c r="J574" s="798">
        <f t="shared" si="67"/>
        <v>45199</v>
      </c>
      <c r="K574" s="799">
        <f ca="1" t="shared" si="68"/>
        <v>45614.0500231481</v>
      </c>
      <c r="L574" s="800" t="str">
        <f ca="1" t="shared" si="69"/>
        <v>Not Valid</v>
      </c>
      <c r="M574" s="801">
        <f ca="1" t="shared" si="70"/>
        <v>415.050023148149</v>
      </c>
      <c r="N574" s="800" t="s">
        <v>127</v>
      </c>
      <c r="O574" s="800">
        <f t="shared" si="71"/>
        <v>676</v>
      </c>
      <c r="P574" s="802"/>
      <c r="Q574" s="804"/>
    </row>
    <row r="575" customFormat="1" ht="13.2" hidden="1" spans="1:17">
      <c r="A575" s="791">
        <v>677</v>
      </c>
      <c r="B575" s="791" t="str">
        <f t="shared" si="64"/>
        <v>J</v>
      </c>
      <c r="C575" s="791" t="str">
        <f t="shared" si="65"/>
        <v>P</v>
      </c>
      <c r="D575" s="791" t="str">
        <f t="shared" si="66"/>
        <v>4</v>
      </c>
      <c r="E575" s="816" t="s">
        <v>1564</v>
      </c>
      <c r="F575" s="791">
        <v>5374768</v>
      </c>
      <c r="G575" s="792" t="s">
        <v>1565</v>
      </c>
      <c r="H575" s="805"/>
      <c r="I575" s="797">
        <v>44805</v>
      </c>
      <c r="J575" s="798">
        <f t="shared" si="67"/>
        <v>45199</v>
      </c>
      <c r="K575" s="799">
        <f ca="1" t="shared" si="68"/>
        <v>45614.0500231481</v>
      </c>
      <c r="L575" s="800" t="str">
        <f ca="1" t="shared" si="69"/>
        <v>Not Valid</v>
      </c>
      <c r="M575" s="801">
        <f ca="1" t="shared" si="70"/>
        <v>415.050023148149</v>
      </c>
      <c r="N575" s="800" t="s">
        <v>127</v>
      </c>
      <c r="O575" s="800">
        <f t="shared" si="71"/>
        <v>677</v>
      </c>
      <c r="P575" s="802"/>
      <c r="Q575" s="804"/>
    </row>
    <row r="576" customFormat="1" ht="13.2" hidden="1" spans="1:17">
      <c r="A576" s="791">
        <v>678</v>
      </c>
      <c r="B576" s="791" t="str">
        <f t="shared" si="64"/>
        <v>J</v>
      </c>
      <c r="C576" s="791" t="str">
        <f t="shared" si="65"/>
        <v>P</v>
      </c>
      <c r="D576" s="791" t="str">
        <f t="shared" si="66"/>
        <v>0</v>
      </c>
      <c r="E576" s="816" t="s">
        <v>1566</v>
      </c>
      <c r="F576" s="791">
        <v>5374708</v>
      </c>
      <c r="G576" s="792" t="s">
        <v>1567</v>
      </c>
      <c r="H576" s="805"/>
      <c r="I576" s="797">
        <v>44805</v>
      </c>
      <c r="J576" s="798">
        <f t="shared" si="67"/>
        <v>45199</v>
      </c>
      <c r="K576" s="799">
        <f ca="1" t="shared" si="68"/>
        <v>45614.0500231481</v>
      </c>
      <c r="L576" s="800" t="str">
        <f ca="1" t="shared" si="69"/>
        <v>Not Valid</v>
      </c>
      <c r="M576" s="801">
        <f ca="1" t="shared" si="70"/>
        <v>415.050023148149</v>
      </c>
      <c r="N576" s="800" t="s">
        <v>127</v>
      </c>
      <c r="O576" s="800">
        <f t="shared" si="71"/>
        <v>678</v>
      </c>
      <c r="P576" s="802"/>
      <c r="Q576" s="804"/>
    </row>
    <row r="577" customFormat="1" ht="13.2" hidden="1" spans="1:17">
      <c r="A577" s="791">
        <v>679</v>
      </c>
      <c r="B577" s="791" t="str">
        <f t="shared" si="64"/>
        <v>S</v>
      </c>
      <c r="C577" s="791" t="str">
        <f t="shared" si="65"/>
        <v>W</v>
      </c>
      <c r="D577" s="791" t="str">
        <f t="shared" si="66"/>
        <v>2</v>
      </c>
      <c r="E577" s="816" t="s">
        <v>1568</v>
      </c>
      <c r="F577" s="791">
        <v>5376709</v>
      </c>
      <c r="G577" s="792" t="s">
        <v>1569</v>
      </c>
      <c r="H577" s="805"/>
      <c r="I577" s="797">
        <v>44805</v>
      </c>
      <c r="J577" s="798">
        <f t="shared" si="67"/>
        <v>45199</v>
      </c>
      <c r="K577" s="799">
        <f ca="1" t="shared" si="68"/>
        <v>45614.0500231481</v>
      </c>
      <c r="L577" s="800" t="str">
        <f ca="1" t="shared" si="69"/>
        <v>Not Valid</v>
      </c>
      <c r="M577" s="801">
        <f ca="1" t="shared" si="70"/>
        <v>415.050023148149</v>
      </c>
      <c r="N577" s="800" t="s">
        <v>127</v>
      </c>
      <c r="O577" s="800">
        <f t="shared" si="71"/>
        <v>679</v>
      </c>
      <c r="P577" s="802"/>
      <c r="Q577" s="804"/>
    </row>
    <row r="578" customFormat="1" ht="13.2" hidden="1" spans="1:17">
      <c r="A578" s="791">
        <v>680</v>
      </c>
      <c r="B578" s="791" t="str">
        <f t="shared" ref="B578:B641" si="72">LEFT(E578,1)</f>
        <v>S</v>
      </c>
      <c r="C578" s="791" t="str">
        <f t="shared" ref="C578:C641" si="73">MID(E578,2,1)</f>
        <v>P</v>
      </c>
      <c r="D578" s="791" t="str">
        <f t="shared" ref="D578:D641" si="74">MID(E578,3,1)</f>
        <v>1</v>
      </c>
      <c r="E578" s="816" t="s">
        <v>1570</v>
      </c>
      <c r="F578" s="791">
        <v>5376571</v>
      </c>
      <c r="G578" s="792" t="s">
        <v>1571</v>
      </c>
      <c r="H578" s="805"/>
      <c r="I578" s="797">
        <v>44805</v>
      </c>
      <c r="J578" s="798">
        <f t="shared" ref="J578:J588" si="75">I578+0-0+394</f>
        <v>45199</v>
      </c>
      <c r="K578" s="799">
        <f ca="1" t="shared" ref="K578:K641" si="76">NOW()</f>
        <v>45614.0500231481</v>
      </c>
      <c r="L578" s="800" t="str">
        <f ca="1" t="shared" ref="L578:L641" si="77">IF((K578-0.5)&lt;J578,"Valid",(IF(J578=0,"","Not Valid")))</f>
        <v>Not Valid</v>
      </c>
      <c r="M578" s="801">
        <f ca="1" t="shared" si="70"/>
        <v>415.050023148149</v>
      </c>
      <c r="N578" s="800" t="s">
        <v>127</v>
      </c>
      <c r="O578" s="800">
        <f t="shared" si="71"/>
        <v>680</v>
      </c>
      <c r="P578" s="802"/>
      <c r="Q578" s="804"/>
    </row>
    <row r="579" customFormat="1" ht="13.2" hidden="1" spans="1:17">
      <c r="A579" s="791">
        <v>681</v>
      </c>
      <c r="B579" s="791" t="str">
        <f t="shared" si="72"/>
        <v>M</v>
      </c>
      <c r="C579" s="791" t="str">
        <f t="shared" si="73"/>
        <v>I</v>
      </c>
      <c r="D579" s="791" t="str">
        <f t="shared" si="74"/>
        <v>5</v>
      </c>
      <c r="E579" s="816" t="s">
        <v>1572</v>
      </c>
      <c r="F579" s="791">
        <v>5375360</v>
      </c>
      <c r="G579" s="792" t="s">
        <v>1573</v>
      </c>
      <c r="H579" s="805"/>
      <c r="I579" s="797">
        <v>44805</v>
      </c>
      <c r="J579" s="798">
        <f t="shared" si="75"/>
        <v>45199</v>
      </c>
      <c r="K579" s="799">
        <f ca="1" t="shared" si="76"/>
        <v>45614.0500231481</v>
      </c>
      <c r="L579" s="800" t="str">
        <f ca="1" t="shared" si="77"/>
        <v>Not Valid</v>
      </c>
      <c r="M579" s="801">
        <f ca="1" t="shared" si="70"/>
        <v>415.050023148149</v>
      </c>
      <c r="N579" s="800" t="s">
        <v>127</v>
      </c>
      <c r="O579" s="800">
        <f t="shared" ref="O579:O642" si="78">A579</f>
        <v>681</v>
      </c>
      <c r="P579" s="802"/>
      <c r="Q579" s="804"/>
    </row>
    <row r="580" customFormat="1" ht="13.2" hidden="1" spans="1:17">
      <c r="A580" s="791">
        <v>682</v>
      </c>
      <c r="B580" s="791" t="str">
        <f t="shared" si="72"/>
        <v>S</v>
      </c>
      <c r="C580" s="791" t="str">
        <f t="shared" si="73"/>
        <v>W</v>
      </c>
      <c r="D580" s="791" t="str">
        <f t="shared" si="74"/>
        <v>1</v>
      </c>
      <c r="E580" s="816" t="s">
        <v>1574</v>
      </c>
      <c r="F580" s="791">
        <v>5771533</v>
      </c>
      <c r="G580" s="792" t="s">
        <v>1575</v>
      </c>
      <c r="H580" s="805"/>
      <c r="I580" s="797">
        <v>44805</v>
      </c>
      <c r="J580" s="798">
        <f t="shared" si="75"/>
        <v>45199</v>
      </c>
      <c r="K580" s="799">
        <f ca="1" t="shared" si="76"/>
        <v>45614.0500231481</v>
      </c>
      <c r="L580" s="800" t="str">
        <f ca="1" t="shared" si="77"/>
        <v>Not Valid</v>
      </c>
      <c r="M580" s="801">
        <f ca="1" t="shared" si="70"/>
        <v>415.050023148149</v>
      </c>
      <c r="N580" s="800" t="s">
        <v>127</v>
      </c>
      <c r="O580" s="800">
        <f t="shared" si="78"/>
        <v>682</v>
      </c>
      <c r="P580" s="802"/>
      <c r="Q580" s="804"/>
    </row>
    <row r="581" customFormat="1" ht="13.2" hidden="1" spans="1:17">
      <c r="A581" s="791">
        <v>683</v>
      </c>
      <c r="B581" s="791" t="str">
        <f t="shared" si="72"/>
        <v>E</v>
      </c>
      <c r="C581" s="791" t="str">
        <f t="shared" si="73"/>
        <v>C</v>
      </c>
      <c r="D581" s="791" t="str">
        <f t="shared" si="74"/>
        <v>1</v>
      </c>
      <c r="E581" s="816" t="s">
        <v>1576</v>
      </c>
      <c r="F581" s="791">
        <v>5780379</v>
      </c>
      <c r="G581" s="792" t="s">
        <v>1577</v>
      </c>
      <c r="H581" s="805"/>
      <c r="I581" s="797">
        <v>44805</v>
      </c>
      <c r="J581" s="798">
        <f t="shared" si="75"/>
        <v>45199</v>
      </c>
      <c r="K581" s="799">
        <f ca="1" t="shared" si="76"/>
        <v>45614.0500231481</v>
      </c>
      <c r="L581" s="800" t="str">
        <f ca="1" t="shared" si="77"/>
        <v>Not Valid</v>
      </c>
      <c r="M581" s="801"/>
      <c r="N581" s="800"/>
      <c r="O581" s="800">
        <f t="shared" si="78"/>
        <v>683</v>
      </c>
      <c r="P581" s="802"/>
      <c r="Q581" s="804"/>
    </row>
    <row r="582" customFormat="1" ht="13.2" hidden="1" spans="1:17">
      <c r="A582" s="791">
        <v>684</v>
      </c>
      <c r="B582" s="791" t="str">
        <f t="shared" si="72"/>
        <v>E</v>
      </c>
      <c r="C582" s="791" t="str">
        <f t="shared" si="73"/>
        <v>K</v>
      </c>
      <c r="D582" s="791" t="str">
        <f t="shared" si="74"/>
        <v>3</v>
      </c>
      <c r="E582" s="816" t="s">
        <v>1578</v>
      </c>
      <c r="F582" s="791">
        <v>5373115</v>
      </c>
      <c r="G582" s="792" t="s">
        <v>1579</v>
      </c>
      <c r="H582" s="805" t="s">
        <v>563</v>
      </c>
      <c r="I582" s="797">
        <v>44805</v>
      </c>
      <c r="J582" s="798">
        <f t="shared" si="75"/>
        <v>45199</v>
      </c>
      <c r="K582" s="799">
        <f ca="1" t="shared" si="76"/>
        <v>45614.0500231481</v>
      </c>
      <c r="L582" s="800" t="str">
        <f ca="1" t="shared" si="77"/>
        <v>Not Valid</v>
      </c>
      <c r="M582" s="801"/>
      <c r="N582" s="800"/>
      <c r="O582" s="800">
        <f t="shared" si="78"/>
        <v>684</v>
      </c>
      <c r="P582" s="802"/>
      <c r="Q582" s="804"/>
    </row>
    <row r="583" customFormat="1" ht="13.2" hidden="1" spans="1:17">
      <c r="A583" s="791">
        <v>685</v>
      </c>
      <c r="B583" s="791" t="str">
        <f t="shared" si="72"/>
        <v>J</v>
      </c>
      <c r="C583" s="791" t="str">
        <f t="shared" si="73"/>
        <v>K</v>
      </c>
      <c r="D583" s="791" t="str">
        <f t="shared" si="74"/>
        <v>3</v>
      </c>
      <c r="E583" s="816" t="s">
        <v>1580</v>
      </c>
      <c r="F583" s="791">
        <v>5765803</v>
      </c>
      <c r="G583" s="792" t="s">
        <v>1581</v>
      </c>
      <c r="H583" s="805"/>
      <c r="I583" s="797">
        <v>44805</v>
      </c>
      <c r="J583" s="798">
        <f t="shared" si="75"/>
        <v>45199</v>
      </c>
      <c r="K583" s="799">
        <f ca="1" t="shared" si="76"/>
        <v>45614.0500231481</v>
      </c>
      <c r="L583" s="800" t="str">
        <f ca="1" t="shared" si="77"/>
        <v>Not Valid</v>
      </c>
      <c r="M583" s="801"/>
      <c r="N583" s="800"/>
      <c r="O583" s="800">
        <f t="shared" si="78"/>
        <v>685</v>
      </c>
      <c r="P583" s="802"/>
      <c r="Q583" s="804"/>
    </row>
    <row r="584" customFormat="1" ht="13.2" hidden="1" spans="1:17">
      <c r="A584" s="791">
        <v>686</v>
      </c>
      <c r="B584" s="791" t="str">
        <f t="shared" si="72"/>
        <v>S</v>
      </c>
      <c r="C584" s="791" t="str">
        <f t="shared" si="73"/>
        <v>P</v>
      </c>
      <c r="D584" s="791" t="str">
        <f t="shared" si="74"/>
        <v>1</v>
      </c>
      <c r="E584" s="816" t="s">
        <v>1582</v>
      </c>
      <c r="F584" s="791">
        <v>5376551</v>
      </c>
      <c r="G584" s="792" t="s">
        <v>1583</v>
      </c>
      <c r="H584" s="805"/>
      <c r="I584" s="797">
        <v>44805</v>
      </c>
      <c r="J584" s="798">
        <f t="shared" si="75"/>
        <v>45199</v>
      </c>
      <c r="K584" s="799">
        <f ca="1" t="shared" si="76"/>
        <v>45614.0500231481</v>
      </c>
      <c r="L584" s="800" t="str">
        <f ca="1" t="shared" si="77"/>
        <v>Not Valid</v>
      </c>
      <c r="M584" s="801"/>
      <c r="N584" s="800"/>
      <c r="O584" s="800">
        <f t="shared" si="78"/>
        <v>686</v>
      </c>
      <c r="P584" s="802"/>
      <c r="Q584" s="804"/>
    </row>
    <row r="585" customFormat="1" ht="13.2" hidden="1" spans="1:17">
      <c r="A585" s="791">
        <v>687</v>
      </c>
      <c r="B585" s="791" t="str">
        <f t="shared" si="72"/>
        <v>J</v>
      </c>
      <c r="C585" s="791" t="str">
        <f t="shared" si="73"/>
        <v>C</v>
      </c>
      <c r="D585" s="791" t="str">
        <f t="shared" si="74"/>
        <v>2</v>
      </c>
      <c r="E585" s="816" t="s">
        <v>1584</v>
      </c>
      <c r="F585" s="791">
        <v>5795220</v>
      </c>
      <c r="G585" s="792" t="s">
        <v>1585</v>
      </c>
      <c r="H585" s="805" t="s">
        <v>563</v>
      </c>
      <c r="I585" s="797">
        <v>44805</v>
      </c>
      <c r="J585" s="798">
        <f t="shared" si="75"/>
        <v>45199</v>
      </c>
      <c r="K585" s="799">
        <f ca="1" t="shared" si="76"/>
        <v>45614.0500231481</v>
      </c>
      <c r="L585" s="800" t="str">
        <f ca="1" t="shared" si="77"/>
        <v>Not Valid</v>
      </c>
      <c r="M585" s="801"/>
      <c r="N585" s="800"/>
      <c r="O585" s="800">
        <f t="shared" si="78"/>
        <v>687</v>
      </c>
      <c r="P585" s="802"/>
      <c r="Q585" s="804"/>
    </row>
    <row r="586" customFormat="1" ht="13.2" hidden="1" spans="1:17">
      <c r="A586" s="791">
        <v>688</v>
      </c>
      <c r="B586" s="791" t="str">
        <f t="shared" si="72"/>
        <v>J</v>
      </c>
      <c r="C586" s="791" t="str">
        <f t="shared" si="73"/>
        <v>C</v>
      </c>
      <c r="D586" s="791" t="str">
        <f t="shared" si="74"/>
        <v>2</v>
      </c>
      <c r="E586" s="816" t="s">
        <v>1586</v>
      </c>
      <c r="F586" s="791">
        <v>5765699</v>
      </c>
      <c r="G586" s="792" t="s">
        <v>1587</v>
      </c>
      <c r="H586" s="805"/>
      <c r="I586" s="797">
        <v>44805</v>
      </c>
      <c r="J586" s="798">
        <f t="shared" si="75"/>
        <v>45199</v>
      </c>
      <c r="K586" s="799">
        <f ca="1" t="shared" si="76"/>
        <v>45614.0500231481</v>
      </c>
      <c r="L586" s="800" t="str">
        <f ca="1" t="shared" si="77"/>
        <v>Not Valid</v>
      </c>
      <c r="M586" s="801"/>
      <c r="N586" s="800"/>
      <c r="O586" s="800">
        <f t="shared" si="78"/>
        <v>688</v>
      </c>
      <c r="P586" s="802"/>
      <c r="Q586" s="804"/>
    </row>
    <row r="587" customFormat="1" ht="13.2" hidden="1" spans="1:17">
      <c r="A587" s="791">
        <v>689</v>
      </c>
      <c r="B587" s="791" t="str">
        <f t="shared" si="72"/>
        <v>S</v>
      </c>
      <c r="C587" s="791" t="str">
        <f t="shared" si="73"/>
        <v>P</v>
      </c>
      <c r="D587" s="791" t="str">
        <f t="shared" si="74"/>
        <v>1</v>
      </c>
      <c r="E587" s="816" t="s">
        <v>1588</v>
      </c>
      <c r="F587" s="791">
        <v>5376585</v>
      </c>
      <c r="G587" s="792" t="s">
        <v>1589</v>
      </c>
      <c r="H587" s="805"/>
      <c r="I587" s="797">
        <v>44805</v>
      </c>
      <c r="J587" s="798">
        <f t="shared" si="75"/>
        <v>45199</v>
      </c>
      <c r="K587" s="799">
        <f ca="1" t="shared" si="76"/>
        <v>45614.0500231481</v>
      </c>
      <c r="L587" s="800" t="str">
        <f ca="1" t="shared" si="77"/>
        <v>Not Valid</v>
      </c>
      <c r="M587" s="801"/>
      <c r="N587" s="800"/>
      <c r="O587" s="800">
        <f t="shared" si="78"/>
        <v>689</v>
      </c>
      <c r="P587" s="802"/>
      <c r="Q587" s="804"/>
    </row>
    <row r="588" customFormat="1" ht="13.2" hidden="1" spans="1:17">
      <c r="A588" s="791">
        <v>690</v>
      </c>
      <c r="B588" s="791" t="str">
        <f t="shared" si="72"/>
        <v>A</v>
      </c>
      <c r="C588" s="791" t="str">
        <f t="shared" si="73"/>
        <v>N</v>
      </c>
      <c r="D588" s="791" t="str">
        <f t="shared" si="74"/>
        <v>0</v>
      </c>
      <c r="E588" s="816" t="s">
        <v>1590</v>
      </c>
      <c r="F588" s="791">
        <v>5748563</v>
      </c>
      <c r="G588" s="792" t="s">
        <v>1591</v>
      </c>
      <c r="H588" s="805"/>
      <c r="I588" s="797">
        <v>44805</v>
      </c>
      <c r="J588" s="798">
        <f t="shared" si="75"/>
        <v>45199</v>
      </c>
      <c r="K588" s="799">
        <f ca="1" t="shared" si="76"/>
        <v>45614.0500231481</v>
      </c>
      <c r="L588" s="800" t="str">
        <f ca="1" t="shared" si="77"/>
        <v>Not Valid</v>
      </c>
      <c r="M588" s="801"/>
      <c r="N588" s="800"/>
      <c r="O588" s="800">
        <f t="shared" si="78"/>
        <v>690</v>
      </c>
      <c r="P588" s="802"/>
      <c r="Q588" s="804"/>
    </row>
    <row r="589" customFormat="1" ht="13.2" hidden="1" spans="1:17">
      <c r="A589" s="791">
        <v>691</v>
      </c>
      <c r="B589" s="791" t="str">
        <f t="shared" si="72"/>
        <v>Y</v>
      </c>
      <c r="C589" s="791" t="str">
        <f t="shared" si="73"/>
        <v>P</v>
      </c>
      <c r="D589" s="791" t="str">
        <f t="shared" si="74"/>
        <v>2</v>
      </c>
      <c r="E589" s="816" t="s">
        <v>1592</v>
      </c>
      <c r="F589" s="791">
        <v>5377250</v>
      </c>
      <c r="G589" s="792" t="s">
        <v>1593</v>
      </c>
      <c r="H589" s="805" t="s">
        <v>1594</v>
      </c>
      <c r="I589" s="797">
        <v>45078</v>
      </c>
      <c r="J589" s="798">
        <v>45444</v>
      </c>
      <c r="K589" s="799">
        <f ca="1" t="shared" si="76"/>
        <v>45614.0500231481</v>
      </c>
      <c r="L589" s="800" t="str">
        <f ca="1" t="shared" si="77"/>
        <v>Not Valid</v>
      </c>
      <c r="M589" s="801"/>
      <c r="N589" s="800"/>
      <c r="O589" s="800">
        <f t="shared" si="78"/>
        <v>691</v>
      </c>
      <c r="P589" s="802"/>
      <c r="Q589" s="804"/>
    </row>
    <row r="590" customFormat="1" ht="13.2" hidden="1" spans="1:17">
      <c r="A590" s="791">
        <v>692</v>
      </c>
      <c r="B590" s="791" t="str">
        <f t="shared" si="72"/>
        <v>K</v>
      </c>
      <c r="C590" s="791" t="str">
        <f t="shared" si="73"/>
        <v>F</v>
      </c>
      <c r="D590" s="791" t="str">
        <f t="shared" si="74"/>
        <v>0</v>
      </c>
      <c r="E590" s="816" t="s">
        <v>1595</v>
      </c>
      <c r="F590" s="791">
        <v>5798986</v>
      </c>
      <c r="G590" s="792" t="s">
        <v>1596</v>
      </c>
      <c r="H590" s="805" t="s">
        <v>563</v>
      </c>
      <c r="I590" s="797">
        <v>45078</v>
      </c>
      <c r="J590" s="798">
        <v>45444</v>
      </c>
      <c r="K590" s="799">
        <f ca="1" t="shared" si="76"/>
        <v>45614.0500231481</v>
      </c>
      <c r="L590" s="800" t="str">
        <f ca="1" t="shared" si="77"/>
        <v>Not Valid</v>
      </c>
      <c r="M590" s="801"/>
      <c r="N590" s="800"/>
      <c r="O590" s="800">
        <f t="shared" si="78"/>
        <v>692</v>
      </c>
      <c r="P590" s="802"/>
      <c r="Q590" s="804"/>
    </row>
    <row r="591" customFormat="1" ht="13.2" hidden="1" spans="1:17">
      <c r="A591" s="791">
        <v>693</v>
      </c>
      <c r="B591" s="791" t="str">
        <f t="shared" si="72"/>
        <v>E</v>
      </c>
      <c r="C591" s="791" t="str">
        <f t="shared" si="73"/>
        <v>G</v>
      </c>
      <c r="D591" s="791" t="str">
        <f t="shared" si="74"/>
        <v>3</v>
      </c>
      <c r="E591" s="816" t="s">
        <v>1597</v>
      </c>
      <c r="F591" s="791">
        <v>5372933</v>
      </c>
      <c r="G591" s="792" t="s">
        <v>1598</v>
      </c>
      <c r="H591" s="805" t="s">
        <v>1599</v>
      </c>
      <c r="I591" s="797">
        <v>45078</v>
      </c>
      <c r="J591" s="798">
        <v>45444</v>
      </c>
      <c r="K591" s="799">
        <f ca="1" t="shared" si="76"/>
        <v>45614.0500231481</v>
      </c>
      <c r="L591" s="800" t="str">
        <f ca="1" t="shared" si="77"/>
        <v>Not Valid</v>
      </c>
      <c r="M591" s="801"/>
      <c r="N591" s="800"/>
      <c r="O591" s="800">
        <f t="shared" si="78"/>
        <v>693</v>
      </c>
      <c r="P591" s="802"/>
      <c r="Q591" s="804"/>
    </row>
    <row r="592" customFormat="1" ht="13.2" hidden="1" spans="1:17">
      <c r="A592" s="791">
        <v>694</v>
      </c>
      <c r="B592" s="791" t="str">
        <f t="shared" si="72"/>
        <v>P</v>
      </c>
      <c r="C592" s="791" t="str">
        <f t="shared" si="73"/>
        <v>N</v>
      </c>
      <c r="D592" s="791" t="str">
        <f t="shared" si="74"/>
        <v>2</v>
      </c>
      <c r="E592" s="816" t="s">
        <v>1600</v>
      </c>
      <c r="F592" s="791">
        <v>5486811</v>
      </c>
      <c r="G592" s="792" t="s">
        <v>1601</v>
      </c>
      <c r="H592" s="805" t="s">
        <v>1602</v>
      </c>
      <c r="I592" s="797">
        <v>45078</v>
      </c>
      <c r="J592" s="798">
        <v>45444</v>
      </c>
      <c r="K592" s="799">
        <f ca="1" t="shared" si="76"/>
        <v>45614.0500231481</v>
      </c>
      <c r="L592" s="800" t="str">
        <f ca="1" t="shared" si="77"/>
        <v>Not Valid</v>
      </c>
      <c r="M592" s="801"/>
      <c r="N592" s="800"/>
      <c r="O592" s="800">
        <f t="shared" si="78"/>
        <v>694</v>
      </c>
      <c r="P592" s="802"/>
      <c r="Q592" s="804"/>
    </row>
    <row r="593" customFormat="1" ht="13.2" hidden="1" spans="1:17">
      <c r="A593" s="791">
        <v>695</v>
      </c>
      <c r="B593" s="791" t="str">
        <f t="shared" si="72"/>
        <v>E</v>
      </c>
      <c r="C593" s="791" t="str">
        <f t="shared" si="73"/>
        <v>N</v>
      </c>
      <c r="D593" s="791" t="str">
        <f t="shared" si="74"/>
        <v>0</v>
      </c>
      <c r="E593" s="816" t="s">
        <v>1603</v>
      </c>
      <c r="F593" s="791">
        <v>5794639</v>
      </c>
      <c r="G593" s="792" t="s">
        <v>1604</v>
      </c>
      <c r="H593" s="805" t="s">
        <v>563</v>
      </c>
      <c r="I593" s="797">
        <v>45078</v>
      </c>
      <c r="J593" s="798">
        <v>45444</v>
      </c>
      <c r="K593" s="799">
        <f ca="1" t="shared" si="76"/>
        <v>45614.0500231481</v>
      </c>
      <c r="L593" s="800" t="str">
        <f ca="1" t="shared" si="77"/>
        <v>Not Valid</v>
      </c>
      <c r="M593" s="801"/>
      <c r="N593" s="800"/>
      <c r="O593" s="800">
        <f t="shared" si="78"/>
        <v>695</v>
      </c>
      <c r="P593" s="802"/>
      <c r="Q593" s="804"/>
    </row>
    <row r="594" customFormat="1" ht="13.2" hidden="1" spans="1:17">
      <c r="A594" s="791">
        <v>696</v>
      </c>
      <c r="B594" s="791" t="str">
        <f t="shared" si="72"/>
        <v>S</v>
      </c>
      <c r="C594" s="791" t="str">
        <f t="shared" si="73"/>
        <v>P</v>
      </c>
      <c r="D594" s="791" t="str">
        <f t="shared" si="74"/>
        <v>3</v>
      </c>
      <c r="E594" s="816" t="s">
        <v>1605</v>
      </c>
      <c r="F594" s="791">
        <v>5376614</v>
      </c>
      <c r="G594" s="792" t="s">
        <v>1606</v>
      </c>
      <c r="H594" s="805" t="s">
        <v>563</v>
      </c>
      <c r="I594" s="797">
        <v>45078</v>
      </c>
      <c r="J594" s="798">
        <v>45444</v>
      </c>
      <c r="K594" s="799">
        <f ca="1" t="shared" si="76"/>
        <v>45614.0500231481</v>
      </c>
      <c r="L594" s="800" t="str">
        <f ca="1" t="shared" si="77"/>
        <v>Not Valid</v>
      </c>
      <c r="M594" s="801"/>
      <c r="N594" s="800"/>
      <c r="O594" s="800">
        <f t="shared" si="78"/>
        <v>696</v>
      </c>
      <c r="P594" s="802"/>
      <c r="Q594" s="804"/>
    </row>
    <row r="595" customFormat="1" ht="13.2" hidden="1" spans="1:17">
      <c r="A595" s="791">
        <v>697</v>
      </c>
      <c r="B595" s="791" t="str">
        <f t="shared" si="72"/>
        <v>S</v>
      </c>
      <c r="C595" s="791" t="str">
        <f t="shared" si="73"/>
        <v>N</v>
      </c>
      <c r="D595" s="791" t="str">
        <f t="shared" si="74"/>
        <v>3</v>
      </c>
      <c r="E595" s="816" t="s">
        <v>1607</v>
      </c>
      <c r="F595" s="791">
        <v>5376545</v>
      </c>
      <c r="G595" s="792" t="s">
        <v>1608</v>
      </c>
      <c r="H595" s="805" t="s">
        <v>1609</v>
      </c>
      <c r="I595" s="797">
        <v>45078</v>
      </c>
      <c r="J595" s="798">
        <v>45444</v>
      </c>
      <c r="K595" s="799">
        <f ca="1" t="shared" si="76"/>
        <v>45614.0500231481</v>
      </c>
      <c r="L595" s="800" t="str">
        <f ca="1" t="shared" si="77"/>
        <v>Not Valid</v>
      </c>
      <c r="M595" s="801"/>
      <c r="N595" s="800"/>
      <c r="O595" s="800">
        <f t="shared" si="78"/>
        <v>697</v>
      </c>
      <c r="P595" s="802"/>
      <c r="Q595" s="804"/>
    </row>
    <row r="596" customFormat="1" ht="13.2" hidden="1" spans="1:17">
      <c r="A596" s="791">
        <v>698</v>
      </c>
      <c r="B596" s="791" t="str">
        <f t="shared" si="72"/>
        <v>J</v>
      </c>
      <c r="C596" s="791" t="str">
        <f t="shared" si="73"/>
        <v>G</v>
      </c>
      <c r="D596" s="791" t="str">
        <f t="shared" si="74"/>
        <v>0</v>
      </c>
      <c r="E596" s="816" t="s">
        <v>1610</v>
      </c>
      <c r="F596" s="791">
        <v>5554621</v>
      </c>
      <c r="G596" s="792" t="s">
        <v>1611</v>
      </c>
      <c r="H596" s="805" t="s">
        <v>1612</v>
      </c>
      <c r="I596" s="797">
        <v>45078</v>
      </c>
      <c r="J596" s="798">
        <v>45444</v>
      </c>
      <c r="K596" s="799">
        <f ca="1" t="shared" si="76"/>
        <v>45614.0500231481</v>
      </c>
      <c r="L596" s="800" t="str">
        <f ca="1" t="shared" si="77"/>
        <v>Not Valid</v>
      </c>
      <c r="M596" s="801"/>
      <c r="N596" s="800"/>
      <c r="O596" s="800">
        <f t="shared" si="78"/>
        <v>698</v>
      </c>
      <c r="P596" s="802"/>
      <c r="Q596" s="804"/>
    </row>
    <row r="597" customFormat="1" ht="13.2" hidden="1" spans="1:17">
      <c r="A597" s="791">
        <v>699</v>
      </c>
      <c r="B597" s="791" t="str">
        <f t="shared" si="72"/>
        <v>E</v>
      </c>
      <c r="C597" s="791" t="str">
        <f t="shared" si="73"/>
        <v>H</v>
      </c>
      <c r="D597" s="791" t="str">
        <f t="shared" si="74"/>
        <v>2</v>
      </c>
      <c r="E597" s="816" t="s">
        <v>1613</v>
      </c>
      <c r="F597" s="791">
        <v>5800662</v>
      </c>
      <c r="G597" s="792" t="s">
        <v>1614</v>
      </c>
      <c r="H597" s="805" t="s">
        <v>563</v>
      </c>
      <c r="I597" s="797">
        <v>45078</v>
      </c>
      <c r="J597" s="798">
        <v>45444</v>
      </c>
      <c r="K597" s="799">
        <f ca="1" t="shared" si="76"/>
        <v>45614.0500231481</v>
      </c>
      <c r="L597" s="800" t="str">
        <f ca="1" t="shared" si="77"/>
        <v>Not Valid</v>
      </c>
      <c r="M597" s="801"/>
      <c r="N597" s="800"/>
      <c r="O597" s="800">
        <f t="shared" si="78"/>
        <v>699</v>
      </c>
      <c r="P597" s="802"/>
      <c r="Q597" s="804"/>
    </row>
    <row r="598" customFormat="1" ht="13.2" hidden="1" spans="1:17">
      <c r="A598" s="791">
        <v>700</v>
      </c>
      <c r="B598" s="791" t="str">
        <f t="shared" si="72"/>
        <v>J</v>
      </c>
      <c r="C598" s="791" t="str">
        <f t="shared" si="73"/>
        <v>G</v>
      </c>
      <c r="D598" s="791" t="str">
        <f t="shared" si="74"/>
        <v>2</v>
      </c>
      <c r="E598" s="816" t="s">
        <v>1615</v>
      </c>
      <c r="F598" s="791">
        <v>5374624</v>
      </c>
      <c r="G598" s="792" t="s">
        <v>1616</v>
      </c>
      <c r="H598" s="805" t="s">
        <v>1617</v>
      </c>
      <c r="I598" s="797">
        <v>45078</v>
      </c>
      <c r="J598" s="798">
        <v>45444</v>
      </c>
      <c r="K598" s="799">
        <f ca="1" t="shared" si="76"/>
        <v>45614.0500231481</v>
      </c>
      <c r="L598" s="800" t="str">
        <f ca="1" t="shared" si="77"/>
        <v>Not Valid</v>
      </c>
      <c r="M598" s="801"/>
      <c r="N598" s="800"/>
      <c r="O598" s="800">
        <f t="shared" si="78"/>
        <v>700</v>
      </c>
      <c r="P598" s="802"/>
      <c r="Q598" s="804"/>
    </row>
    <row r="599" customFormat="1" ht="13.2" hidden="1" spans="1:17">
      <c r="A599" s="791">
        <v>701</v>
      </c>
      <c r="B599" s="791" t="str">
        <f t="shared" si="72"/>
        <v>M</v>
      </c>
      <c r="C599" s="791" t="str">
        <f t="shared" si="73"/>
        <v>N</v>
      </c>
      <c r="D599" s="791" t="str">
        <f t="shared" si="74"/>
        <v>3</v>
      </c>
      <c r="E599" s="816" t="s">
        <v>1618</v>
      </c>
      <c r="F599" s="791">
        <v>5772810</v>
      </c>
      <c r="G599" s="792" t="s">
        <v>1619</v>
      </c>
      <c r="H599" s="805" t="s">
        <v>1620</v>
      </c>
      <c r="I599" s="797">
        <v>45078</v>
      </c>
      <c r="J599" s="798">
        <v>45444</v>
      </c>
      <c r="K599" s="799">
        <f ca="1" t="shared" si="76"/>
        <v>45614.0500231481</v>
      </c>
      <c r="L599" s="800" t="str">
        <f ca="1" t="shared" si="77"/>
        <v>Not Valid</v>
      </c>
      <c r="M599" s="801"/>
      <c r="N599" s="800"/>
      <c r="O599" s="800">
        <f t="shared" si="78"/>
        <v>701</v>
      </c>
      <c r="P599" s="802"/>
      <c r="Q599" s="804"/>
    </row>
    <row r="600" customFormat="1" ht="13.2" hidden="1" spans="1:17">
      <c r="A600" s="791">
        <v>702</v>
      </c>
      <c r="B600" s="791" t="str">
        <f t="shared" si="72"/>
        <v>S</v>
      </c>
      <c r="C600" s="791" t="str">
        <f t="shared" si="73"/>
        <v>P</v>
      </c>
      <c r="D600" s="791" t="str">
        <f t="shared" si="74"/>
        <v>3</v>
      </c>
      <c r="E600" s="816" t="s">
        <v>1621</v>
      </c>
      <c r="F600" s="791">
        <v>5795925</v>
      </c>
      <c r="G600" s="792" t="s">
        <v>1622</v>
      </c>
      <c r="H600" s="805" t="s">
        <v>563</v>
      </c>
      <c r="I600" s="797">
        <v>45078</v>
      </c>
      <c r="J600" s="798">
        <v>45444</v>
      </c>
      <c r="K600" s="799">
        <f ca="1" t="shared" si="76"/>
        <v>45614.0500231481</v>
      </c>
      <c r="L600" s="800" t="str">
        <f ca="1" t="shared" si="77"/>
        <v>Not Valid</v>
      </c>
      <c r="M600" s="801"/>
      <c r="N600" s="800"/>
      <c r="O600" s="800">
        <f t="shared" si="78"/>
        <v>702</v>
      </c>
      <c r="P600" s="802"/>
      <c r="Q600" s="804"/>
    </row>
    <row r="601" customFormat="1" ht="13.2" hidden="1" spans="1:17">
      <c r="A601" s="791">
        <v>703</v>
      </c>
      <c r="B601" s="791" t="str">
        <f t="shared" si="72"/>
        <v>Y</v>
      </c>
      <c r="C601" s="791" t="str">
        <f t="shared" si="73"/>
        <v>W</v>
      </c>
      <c r="D601" s="791" t="str">
        <f t="shared" si="74"/>
        <v>2</v>
      </c>
      <c r="E601" s="816" t="s">
        <v>1623</v>
      </c>
      <c r="F601" s="791">
        <v>5377301</v>
      </c>
      <c r="G601" s="792" t="s">
        <v>1624</v>
      </c>
      <c r="H601" s="805" t="s">
        <v>1625</v>
      </c>
      <c r="I601" s="797">
        <v>45078</v>
      </c>
      <c r="J601" s="798">
        <v>45444</v>
      </c>
      <c r="K601" s="799">
        <f ca="1" t="shared" si="76"/>
        <v>45614.0500231481</v>
      </c>
      <c r="L601" s="800" t="str">
        <f ca="1" t="shared" si="77"/>
        <v>Not Valid</v>
      </c>
      <c r="M601" s="801"/>
      <c r="N601" s="800"/>
      <c r="O601" s="800">
        <f t="shared" si="78"/>
        <v>703</v>
      </c>
      <c r="P601" s="802"/>
      <c r="Q601" s="804"/>
    </row>
    <row r="602" customFormat="1" ht="13.2" hidden="1" spans="1:17">
      <c r="A602" s="791">
        <v>704</v>
      </c>
      <c r="B602" s="791" t="str">
        <f t="shared" si="72"/>
        <v>P</v>
      </c>
      <c r="C602" s="791" t="str">
        <f t="shared" si="73"/>
        <v>P</v>
      </c>
      <c r="D602" s="791" t="str">
        <f t="shared" si="74"/>
        <v>4</v>
      </c>
      <c r="E602" s="816" t="s">
        <v>1626</v>
      </c>
      <c r="F602" s="791">
        <v>5802809</v>
      </c>
      <c r="G602" s="792" t="s">
        <v>1627</v>
      </c>
      <c r="H602" s="805" t="s">
        <v>563</v>
      </c>
      <c r="I602" s="797">
        <v>45078</v>
      </c>
      <c r="J602" s="798">
        <v>45444</v>
      </c>
      <c r="K602" s="799">
        <f ca="1" t="shared" si="76"/>
        <v>45614.0500231481</v>
      </c>
      <c r="L602" s="800" t="str">
        <f ca="1" t="shared" si="77"/>
        <v>Not Valid</v>
      </c>
      <c r="M602" s="801"/>
      <c r="N602" s="800"/>
      <c r="O602" s="800">
        <f t="shared" si="78"/>
        <v>704</v>
      </c>
      <c r="P602" s="802"/>
      <c r="Q602" s="804"/>
    </row>
    <row r="603" customFormat="1" ht="13.2" hidden="1" spans="1:17">
      <c r="A603" s="791">
        <v>705</v>
      </c>
      <c r="B603" s="791" t="str">
        <f t="shared" si="72"/>
        <v>K</v>
      </c>
      <c r="C603" s="791" t="str">
        <f t="shared" si="73"/>
        <v>F</v>
      </c>
      <c r="D603" s="791" t="str">
        <f t="shared" si="74"/>
        <v>0</v>
      </c>
      <c r="E603" s="816" t="s">
        <v>1628</v>
      </c>
      <c r="F603" s="791">
        <v>5804096</v>
      </c>
      <c r="G603" s="792" t="s">
        <v>1629</v>
      </c>
      <c r="H603" s="805" t="s">
        <v>563</v>
      </c>
      <c r="I603" s="797">
        <v>45078</v>
      </c>
      <c r="J603" s="798">
        <v>45444</v>
      </c>
      <c r="K603" s="799">
        <f ca="1" t="shared" si="76"/>
        <v>45614.0500231481</v>
      </c>
      <c r="L603" s="800" t="str">
        <f ca="1" t="shared" si="77"/>
        <v>Not Valid</v>
      </c>
      <c r="M603" s="801"/>
      <c r="N603" s="800"/>
      <c r="O603" s="800">
        <f t="shared" si="78"/>
        <v>705</v>
      </c>
      <c r="P603" s="802"/>
      <c r="Q603" s="804"/>
    </row>
    <row r="604" customFormat="1" ht="13.2" hidden="1" spans="1:17">
      <c r="A604" s="791">
        <v>706</v>
      </c>
      <c r="B604" s="791" t="str">
        <f t="shared" si="72"/>
        <v>S</v>
      </c>
      <c r="C604" s="791" t="str">
        <f t="shared" si="73"/>
        <v>P</v>
      </c>
      <c r="D604" s="791" t="str">
        <f t="shared" si="74"/>
        <v>3</v>
      </c>
      <c r="E604" s="816" t="s">
        <v>1630</v>
      </c>
      <c r="F604" s="791">
        <v>5376611</v>
      </c>
      <c r="G604" s="792" t="s">
        <v>1631</v>
      </c>
      <c r="H604" s="805" t="s">
        <v>1632</v>
      </c>
      <c r="I604" s="797">
        <v>45078</v>
      </c>
      <c r="J604" s="798">
        <v>45444</v>
      </c>
      <c r="K604" s="799">
        <f ca="1" t="shared" si="76"/>
        <v>45614.0500231481</v>
      </c>
      <c r="L604" s="800" t="str">
        <f ca="1" t="shared" si="77"/>
        <v>Not Valid</v>
      </c>
      <c r="M604" s="801"/>
      <c r="N604" s="800"/>
      <c r="O604" s="800">
        <f t="shared" si="78"/>
        <v>706</v>
      </c>
      <c r="P604" s="802"/>
      <c r="Q604" s="804"/>
    </row>
    <row r="605" customFormat="1" ht="13.2" hidden="1" spans="1:17">
      <c r="A605" s="791">
        <v>707</v>
      </c>
      <c r="B605" s="791" t="str">
        <f t="shared" si="72"/>
        <v>P</v>
      </c>
      <c r="C605" s="791" t="str">
        <f t="shared" si="73"/>
        <v>K</v>
      </c>
      <c r="D605" s="791" t="str">
        <f t="shared" si="74"/>
        <v>0</v>
      </c>
      <c r="E605" s="816" t="s">
        <v>1633</v>
      </c>
      <c r="F605" s="791" t="s">
        <v>1634</v>
      </c>
      <c r="G605" s="792" t="s">
        <v>1635</v>
      </c>
      <c r="H605" s="805" t="s">
        <v>563</v>
      </c>
      <c r="I605" s="797">
        <v>45078</v>
      </c>
      <c r="J605" s="798">
        <v>45444</v>
      </c>
      <c r="K605" s="799">
        <f ca="1" t="shared" si="76"/>
        <v>45614.0500231481</v>
      </c>
      <c r="L605" s="800" t="str">
        <f ca="1" t="shared" si="77"/>
        <v>Not Valid</v>
      </c>
      <c r="M605" s="801"/>
      <c r="N605" s="800"/>
      <c r="O605" s="800">
        <f t="shared" si="78"/>
        <v>707</v>
      </c>
      <c r="P605" s="802"/>
      <c r="Q605" s="804"/>
    </row>
    <row r="606" customFormat="1" ht="13.2" hidden="1" spans="1:17">
      <c r="A606" s="791">
        <v>708</v>
      </c>
      <c r="B606" s="791" t="str">
        <f t="shared" si="72"/>
        <v>J</v>
      </c>
      <c r="C606" s="791" t="str">
        <f t="shared" si="73"/>
        <v>D</v>
      </c>
      <c r="D606" s="791" t="str">
        <f t="shared" si="74"/>
        <v>0</v>
      </c>
      <c r="E606" s="816" t="s">
        <v>1636</v>
      </c>
      <c r="F606" s="791">
        <v>5374594</v>
      </c>
      <c r="G606" s="792" t="s">
        <v>1637</v>
      </c>
      <c r="H606" s="805" t="s">
        <v>1638</v>
      </c>
      <c r="I606" s="797">
        <v>45078</v>
      </c>
      <c r="J606" s="798">
        <v>45444</v>
      </c>
      <c r="K606" s="799">
        <f ca="1" t="shared" si="76"/>
        <v>45614.0500231481</v>
      </c>
      <c r="L606" s="800" t="str">
        <f ca="1" t="shared" si="77"/>
        <v>Not Valid</v>
      </c>
      <c r="M606" s="801"/>
      <c r="N606" s="800"/>
      <c r="O606" s="800">
        <f t="shared" si="78"/>
        <v>708</v>
      </c>
      <c r="P606" s="802"/>
      <c r="Q606" s="804"/>
    </row>
    <row r="607" customFormat="1" ht="13.2" hidden="1" spans="1:17">
      <c r="A607" s="791">
        <v>709</v>
      </c>
      <c r="B607" s="791" t="str">
        <f t="shared" si="72"/>
        <v>Y</v>
      </c>
      <c r="C607" s="791" t="str">
        <f t="shared" si="73"/>
        <v>W</v>
      </c>
      <c r="D607" s="791" t="str">
        <f t="shared" si="74"/>
        <v>2</v>
      </c>
      <c r="E607" s="816" t="s">
        <v>1639</v>
      </c>
      <c r="F607" s="791">
        <v>5811151</v>
      </c>
      <c r="G607" s="792" t="s">
        <v>1640</v>
      </c>
      <c r="H607" s="805" t="s">
        <v>563</v>
      </c>
      <c r="I607" s="797">
        <v>45078</v>
      </c>
      <c r="J607" s="798">
        <v>45444</v>
      </c>
      <c r="K607" s="799">
        <f ca="1" t="shared" si="76"/>
        <v>45614.0500231481</v>
      </c>
      <c r="L607" s="800" t="str">
        <f ca="1" t="shared" si="77"/>
        <v>Not Valid</v>
      </c>
      <c r="M607" s="801"/>
      <c r="N607" s="800"/>
      <c r="O607" s="800">
        <f t="shared" si="78"/>
        <v>709</v>
      </c>
      <c r="P607" s="802"/>
      <c r="Q607" s="804"/>
    </row>
    <row r="608" customFormat="1" ht="13.2" hidden="1" spans="1:17">
      <c r="A608" s="791">
        <v>710</v>
      </c>
      <c r="B608" s="791" t="str">
        <f t="shared" si="72"/>
        <v>S</v>
      </c>
      <c r="C608" s="791" t="str">
        <f t="shared" si="73"/>
        <v>P</v>
      </c>
      <c r="D608" s="791" t="str">
        <f t="shared" si="74"/>
        <v>E</v>
      </c>
      <c r="E608" s="816" t="s">
        <v>1641</v>
      </c>
      <c r="F608" s="791">
        <v>5376628</v>
      </c>
      <c r="G608" s="792" t="s">
        <v>1642</v>
      </c>
      <c r="H608" s="805" t="s">
        <v>1643</v>
      </c>
      <c r="I608" s="797">
        <v>45078</v>
      </c>
      <c r="J608" s="798">
        <v>45444</v>
      </c>
      <c r="K608" s="799">
        <f ca="1" t="shared" si="76"/>
        <v>45614.0500231481</v>
      </c>
      <c r="L608" s="800" t="str">
        <f ca="1" t="shared" si="77"/>
        <v>Not Valid</v>
      </c>
      <c r="M608" s="801"/>
      <c r="N608" s="800"/>
      <c r="O608" s="800">
        <f t="shared" si="78"/>
        <v>710</v>
      </c>
      <c r="P608" s="802"/>
      <c r="Q608" s="804"/>
    </row>
    <row r="609" customFormat="1" ht="13.2" hidden="1" spans="1:17">
      <c r="A609" s="791">
        <v>711</v>
      </c>
      <c r="B609" s="791" t="str">
        <f t="shared" si="72"/>
        <v>Q</v>
      </c>
      <c r="C609" s="791" t="str">
        <f t="shared" si="73"/>
        <v>G</v>
      </c>
      <c r="D609" s="791" t="str">
        <f t="shared" si="74"/>
        <v>0</v>
      </c>
      <c r="E609" s="816" t="s">
        <v>1644</v>
      </c>
      <c r="F609" s="791">
        <v>5811679</v>
      </c>
      <c r="G609" s="792" t="s">
        <v>1645</v>
      </c>
      <c r="H609" s="805" t="s">
        <v>563</v>
      </c>
      <c r="I609" s="797">
        <v>45078</v>
      </c>
      <c r="J609" s="798">
        <v>45444</v>
      </c>
      <c r="K609" s="799">
        <f ca="1" t="shared" si="76"/>
        <v>45614.0500231481</v>
      </c>
      <c r="L609" s="800" t="str">
        <f ca="1" t="shared" si="77"/>
        <v>Not Valid</v>
      </c>
      <c r="M609" s="801"/>
      <c r="N609" s="800"/>
      <c r="O609" s="800">
        <f t="shared" si="78"/>
        <v>711</v>
      </c>
      <c r="P609" s="802"/>
      <c r="Q609" s="804"/>
    </row>
    <row r="610" customFormat="1" ht="13.2" hidden="1" spans="1:17">
      <c r="A610" s="791">
        <v>712</v>
      </c>
      <c r="B610" s="791" t="str">
        <f t="shared" si="72"/>
        <v>J</v>
      </c>
      <c r="C610" s="791" t="str">
        <f t="shared" si="73"/>
        <v>H</v>
      </c>
      <c r="D610" s="791" t="str">
        <f t="shared" si="74"/>
        <v>0</v>
      </c>
      <c r="E610" s="816" t="s">
        <v>1646</v>
      </c>
      <c r="F610" s="791">
        <v>5802385</v>
      </c>
      <c r="G610" s="792" t="s">
        <v>1647</v>
      </c>
      <c r="H610" s="805" t="s">
        <v>563</v>
      </c>
      <c r="I610" s="797">
        <v>45078</v>
      </c>
      <c r="J610" s="798">
        <v>45444</v>
      </c>
      <c r="K610" s="799">
        <f ca="1" t="shared" si="76"/>
        <v>45614.0500231481</v>
      </c>
      <c r="L610" s="800" t="str">
        <f ca="1" t="shared" si="77"/>
        <v>Not Valid</v>
      </c>
      <c r="M610" s="801"/>
      <c r="N610" s="800"/>
      <c r="O610" s="800">
        <f t="shared" si="78"/>
        <v>712</v>
      </c>
      <c r="P610" s="802"/>
      <c r="Q610" s="804"/>
    </row>
    <row r="611" customFormat="1" ht="13.2" hidden="1" spans="1:17">
      <c r="A611" s="791">
        <v>713</v>
      </c>
      <c r="B611" s="791" t="str">
        <f t="shared" si="72"/>
        <v>Y</v>
      </c>
      <c r="C611" s="791" t="str">
        <f t="shared" si="73"/>
        <v>D</v>
      </c>
      <c r="D611" s="791" t="str">
        <f t="shared" si="74"/>
        <v>1</v>
      </c>
      <c r="E611" s="816" t="s">
        <v>1648</v>
      </c>
      <c r="F611" s="791">
        <v>5811150</v>
      </c>
      <c r="G611" s="792" t="s">
        <v>1649</v>
      </c>
      <c r="H611" s="805" t="s">
        <v>563</v>
      </c>
      <c r="I611" s="797">
        <v>45078</v>
      </c>
      <c r="J611" s="798">
        <v>45444</v>
      </c>
      <c r="K611" s="799">
        <f ca="1" t="shared" si="76"/>
        <v>45614.0500231481</v>
      </c>
      <c r="L611" s="800" t="str">
        <f ca="1" t="shared" si="77"/>
        <v>Not Valid</v>
      </c>
      <c r="M611" s="801"/>
      <c r="N611" s="800"/>
      <c r="O611" s="800">
        <f t="shared" si="78"/>
        <v>713</v>
      </c>
      <c r="P611" s="802"/>
      <c r="Q611" s="804"/>
    </row>
    <row r="612" customFormat="1" ht="13.2" hidden="1" spans="1:17">
      <c r="A612" s="791">
        <v>714</v>
      </c>
      <c r="B612" s="791" t="str">
        <f t="shared" si="72"/>
        <v>E</v>
      </c>
      <c r="C612" s="791" t="str">
        <f t="shared" si="73"/>
        <v>A</v>
      </c>
      <c r="D612" s="791" t="str">
        <f t="shared" si="74"/>
        <v>0</v>
      </c>
      <c r="E612" s="816" t="s">
        <v>1650</v>
      </c>
      <c r="F612" s="791">
        <v>5805215</v>
      </c>
      <c r="G612" s="792" t="s">
        <v>1651</v>
      </c>
      <c r="H612" s="805" t="s">
        <v>563</v>
      </c>
      <c r="I612" s="797">
        <v>45078</v>
      </c>
      <c r="J612" s="798">
        <v>45444</v>
      </c>
      <c r="K612" s="799">
        <f ca="1" t="shared" si="76"/>
        <v>45614.0500231481</v>
      </c>
      <c r="L612" s="800" t="str">
        <f ca="1" t="shared" si="77"/>
        <v>Not Valid</v>
      </c>
      <c r="M612" s="801"/>
      <c r="N612" s="800"/>
      <c r="O612" s="800">
        <f t="shared" si="78"/>
        <v>714</v>
      </c>
      <c r="P612" s="802"/>
      <c r="Q612" s="804"/>
    </row>
    <row r="613" customFormat="1" ht="13.2" hidden="1" spans="1:17">
      <c r="A613" s="791">
        <v>715</v>
      </c>
      <c r="B613" s="791" t="str">
        <f t="shared" si="72"/>
        <v>S</v>
      </c>
      <c r="C613" s="791" t="str">
        <f t="shared" si="73"/>
        <v>K</v>
      </c>
      <c r="D613" s="791" t="str">
        <f t="shared" si="74"/>
        <v>2</v>
      </c>
      <c r="E613" s="816" t="s">
        <v>1652</v>
      </c>
      <c r="F613" s="791">
        <v>5811678</v>
      </c>
      <c r="G613" s="792" t="s">
        <v>1653</v>
      </c>
      <c r="H613" s="805" t="s">
        <v>563</v>
      </c>
      <c r="I613" s="797">
        <v>45078</v>
      </c>
      <c r="J613" s="798">
        <v>45444</v>
      </c>
      <c r="K613" s="799">
        <f ca="1" t="shared" si="76"/>
        <v>45614.0500231481</v>
      </c>
      <c r="L613" s="800" t="str">
        <f ca="1" t="shared" si="77"/>
        <v>Not Valid</v>
      </c>
      <c r="M613" s="801"/>
      <c r="N613" s="800"/>
      <c r="O613" s="800">
        <f t="shared" si="78"/>
        <v>715</v>
      </c>
      <c r="P613" s="802"/>
      <c r="Q613" s="804"/>
    </row>
    <row r="614" customFormat="1" ht="13.2" hidden="1" spans="1:17">
      <c r="A614" s="791">
        <v>716</v>
      </c>
      <c r="B614" s="791" t="str">
        <f t="shared" si="72"/>
        <v>Y</v>
      </c>
      <c r="C614" s="791" t="str">
        <f t="shared" si="73"/>
        <v>W</v>
      </c>
      <c r="D614" s="791" t="str">
        <f t="shared" si="74"/>
        <v>3</v>
      </c>
      <c r="E614" s="816" t="s">
        <v>1654</v>
      </c>
      <c r="F614" s="791">
        <v>5377330</v>
      </c>
      <c r="G614" s="792" t="s">
        <v>1655</v>
      </c>
      <c r="H614" s="805" t="s">
        <v>1656</v>
      </c>
      <c r="I614" s="797">
        <v>45078</v>
      </c>
      <c r="J614" s="798">
        <v>45444</v>
      </c>
      <c r="K614" s="799">
        <f ca="1" t="shared" si="76"/>
        <v>45614.0500231481</v>
      </c>
      <c r="L614" s="800" t="str">
        <f ca="1" t="shared" si="77"/>
        <v>Not Valid</v>
      </c>
      <c r="M614" s="801"/>
      <c r="N614" s="800"/>
      <c r="O614" s="800">
        <f t="shared" si="78"/>
        <v>716</v>
      </c>
      <c r="P614" s="802"/>
      <c r="Q614" s="804"/>
    </row>
    <row r="615" customFormat="1" ht="13.2" hidden="1" spans="1:17">
      <c r="A615" s="791">
        <v>717</v>
      </c>
      <c r="B615" s="791" t="str">
        <f t="shared" si="72"/>
        <v>S</v>
      </c>
      <c r="C615" s="791" t="str">
        <f t="shared" si="73"/>
        <v>W</v>
      </c>
      <c r="D615" s="791" t="str">
        <f t="shared" si="74"/>
        <v>1</v>
      </c>
      <c r="E615" s="816" t="s">
        <v>1657</v>
      </c>
      <c r="F615" s="791" t="s">
        <v>1658</v>
      </c>
      <c r="G615" s="792" t="s">
        <v>1659</v>
      </c>
      <c r="H615" s="805"/>
      <c r="I615" s="797"/>
      <c r="J615" s="798">
        <f t="shared" ref="J615:J678" si="79">I615+0-0+394</f>
        <v>394</v>
      </c>
      <c r="K615" s="799">
        <f ca="1" t="shared" si="76"/>
        <v>45614.0500231481</v>
      </c>
      <c r="L615" s="800" t="str">
        <f ca="1" t="shared" si="77"/>
        <v>Not Valid</v>
      </c>
      <c r="M615" s="801"/>
      <c r="N615" s="800"/>
      <c r="O615" s="800">
        <f t="shared" si="78"/>
        <v>717</v>
      </c>
      <c r="P615" s="802"/>
      <c r="Q615" s="804"/>
    </row>
    <row r="616" customFormat="1" ht="13.2" hidden="1" spans="1:17">
      <c r="A616" s="791">
        <v>718</v>
      </c>
      <c r="B616" s="791" t="str">
        <f t="shared" si="72"/>
        <v>N</v>
      </c>
      <c r="C616" s="791" t="str">
        <f t="shared" si="73"/>
        <v>N</v>
      </c>
      <c r="D616" s="791" t="str">
        <f t="shared" si="74"/>
        <v>1</v>
      </c>
      <c r="E616" s="816" t="s">
        <v>1660</v>
      </c>
      <c r="F616" s="791">
        <v>5375528</v>
      </c>
      <c r="G616" s="792" t="s">
        <v>1661</v>
      </c>
      <c r="H616" s="805"/>
      <c r="I616" s="797"/>
      <c r="J616" s="798">
        <f t="shared" si="79"/>
        <v>394</v>
      </c>
      <c r="K616" s="799">
        <f ca="1" t="shared" si="76"/>
        <v>45614.0500231481</v>
      </c>
      <c r="L616" s="800" t="str">
        <f ca="1" t="shared" si="77"/>
        <v>Not Valid</v>
      </c>
      <c r="M616" s="801"/>
      <c r="N616" s="800"/>
      <c r="O616" s="800">
        <f t="shared" si="78"/>
        <v>718</v>
      </c>
      <c r="P616" s="802"/>
      <c r="Q616" s="804"/>
    </row>
    <row r="617" customFormat="1" ht="13.2" hidden="1" spans="1:17">
      <c r="A617" s="791">
        <v>719</v>
      </c>
      <c r="B617" s="791" t="str">
        <f t="shared" si="72"/>
        <v>E</v>
      </c>
      <c r="C617" s="791" t="str">
        <f t="shared" si="73"/>
        <v>P</v>
      </c>
      <c r="D617" s="791" t="str">
        <f t="shared" si="74"/>
        <v>1</v>
      </c>
      <c r="E617" s="816" t="s">
        <v>1662</v>
      </c>
      <c r="F617" s="791">
        <v>5818525</v>
      </c>
      <c r="G617" s="792" t="s">
        <v>1663</v>
      </c>
      <c r="H617" s="805"/>
      <c r="I617" s="797"/>
      <c r="J617" s="798">
        <f t="shared" si="79"/>
        <v>394</v>
      </c>
      <c r="K617" s="799">
        <f ca="1" t="shared" si="76"/>
        <v>45614.0500231481</v>
      </c>
      <c r="L617" s="800" t="str">
        <f ca="1" t="shared" si="77"/>
        <v>Not Valid</v>
      </c>
      <c r="M617" s="801"/>
      <c r="N617" s="800"/>
      <c r="O617" s="800">
        <f t="shared" si="78"/>
        <v>719</v>
      </c>
      <c r="P617" s="802"/>
      <c r="Q617" s="804"/>
    </row>
    <row r="618" customFormat="1" ht="13.2" hidden="1" spans="1:17">
      <c r="A618" s="791">
        <v>720</v>
      </c>
      <c r="B618" s="791" t="str">
        <f t="shared" si="72"/>
        <v>E</v>
      </c>
      <c r="C618" s="791" t="str">
        <f t="shared" si="73"/>
        <v>P</v>
      </c>
      <c r="D618" s="791" t="str">
        <f t="shared" si="74"/>
        <v>4</v>
      </c>
      <c r="E618" s="816" t="s">
        <v>1664</v>
      </c>
      <c r="F618" s="791">
        <v>5373375</v>
      </c>
      <c r="G618" s="792" t="s">
        <v>1665</v>
      </c>
      <c r="H618" s="805"/>
      <c r="I618" s="797"/>
      <c r="J618" s="798">
        <f t="shared" si="79"/>
        <v>394</v>
      </c>
      <c r="K618" s="799">
        <f ca="1" t="shared" si="76"/>
        <v>45614.0500231481</v>
      </c>
      <c r="L618" s="800" t="str">
        <f ca="1" t="shared" si="77"/>
        <v>Not Valid</v>
      </c>
      <c r="M618" s="801"/>
      <c r="N618" s="800"/>
      <c r="O618" s="800">
        <f t="shared" si="78"/>
        <v>720</v>
      </c>
      <c r="P618" s="802"/>
      <c r="Q618" s="804"/>
    </row>
    <row r="619" customFormat="1" ht="13.2" hidden="1" spans="1:17">
      <c r="A619" s="791">
        <v>721</v>
      </c>
      <c r="B619" s="791" t="str">
        <f t="shared" si="72"/>
        <v>S</v>
      </c>
      <c r="C619" s="791" t="str">
        <f t="shared" si="73"/>
        <v>K</v>
      </c>
      <c r="D619" s="791" t="str">
        <f t="shared" si="74"/>
        <v>0</v>
      </c>
      <c r="E619" s="816" t="s">
        <v>1666</v>
      </c>
      <c r="F619" s="791">
        <v>5696805</v>
      </c>
      <c r="G619" s="792" t="s">
        <v>1667</v>
      </c>
      <c r="H619" s="805"/>
      <c r="I619" s="797"/>
      <c r="J619" s="798">
        <f t="shared" si="79"/>
        <v>394</v>
      </c>
      <c r="K619" s="799">
        <f ca="1" t="shared" si="76"/>
        <v>45614.0500231481</v>
      </c>
      <c r="L619" s="800" t="str">
        <f ca="1" t="shared" si="77"/>
        <v>Not Valid</v>
      </c>
      <c r="M619" s="801"/>
      <c r="N619" s="800"/>
      <c r="O619" s="800">
        <f t="shared" si="78"/>
        <v>721</v>
      </c>
      <c r="P619" s="802"/>
      <c r="Q619" s="804"/>
    </row>
    <row r="620" customFormat="1" ht="13.2" hidden="1" spans="1:17">
      <c r="A620" s="791">
        <v>722</v>
      </c>
      <c r="B620" s="791" t="str">
        <f t="shared" si="72"/>
        <v>E</v>
      </c>
      <c r="C620" s="791" t="str">
        <f t="shared" si="73"/>
        <v>N</v>
      </c>
      <c r="D620" s="791" t="str">
        <f t="shared" si="74"/>
        <v>2</v>
      </c>
      <c r="E620" s="816" t="s">
        <v>1668</v>
      </c>
      <c r="F620" s="791">
        <v>5804097</v>
      </c>
      <c r="G620" s="792" t="s">
        <v>1669</v>
      </c>
      <c r="H620" s="805"/>
      <c r="I620" s="797"/>
      <c r="J620" s="798">
        <f t="shared" si="79"/>
        <v>394</v>
      </c>
      <c r="K620" s="799">
        <f ca="1" t="shared" si="76"/>
        <v>45614.0500231481</v>
      </c>
      <c r="L620" s="800" t="str">
        <f ca="1" t="shared" si="77"/>
        <v>Not Valid</v>
      </c>
      <c r="M620" s="801"/>
      <c r="N620" s="800"/>
      <c r="O620" s="800">
        <f t="shared" si="78"/>
        <v>722</v>
      </c>
      <c r="P620" s="802"/>
      <c r="Q620" s="804"/>
    </row>
    <row r="621" customFormat="1" ht="13.2" hidden="1" spans="1:17">
      <c r="A621" s="791">
        <v>723</v>
      </c>
      <c r="B621" s="791" t="str">
        <f t="shared" si="72"/>
        <v>J</v>
      </c>
      <c r="C621" s="791" t="str">
        <f t="shared" si="73"/>
        <v>I</v>
      </c>
      <c r="D621" s="791" t="str">
        <f t="shared" si="74"/>
        <v>4</v>
      </c>
      <c r="E621" s="816" t="s">
        <v>1670</v>
      </c>
      <c r="F621" s="791">
        <v>5374630</v>
      </c>
      <c r="G621" s="792" t="s">
        <v>1671</v>
      </c>
      <c r="H621" s="805"/>
      <c r="I621" s="797"/>
      <c r="J621" s="798">
        <f t="shared" si="79"/>
        <v>394</v>
      </c>
      <c r="K621" s="799">
        <f ca="1" t="shared" si="76"/>
        <v>45614.0500231481</v>
      </c>
      <c r="L621" s="800" t="str">
        <f ca="1" t="shared" si="77"/>
        <v>Not Valid</v>
      </c>
      <c r="M621" s="801"/>
      <c r="N621" s="800"/>
      <c r="O621" s="800">
        <f t="shared" si="78"/>
        <v>723</v>
      </c>
      <c r="P621" s="802"/>
      <c r="Q621" s="804"/>
    </row>
    <row r="622" customFormat="1" ht="13.2" hidden="1" spans="1:17">
      <c r="A622" s="791">
        <v>724</v>
      </c>
      <c r="B622" s="791" t="str">
        <f t="shared" si="72"/>
        <v>B</v>
      </c>
      <c r="C622" s="791" t="str">
        <f t="shared" si="73"/>
        <v>N</v>
      </c>
      <c r="D622" s="791" t="str">
        <f t="shared" si="74"/>
        <v>0</v>
      </c>
      <c r="E622" s="816" t="s">
        <v>1672</v>
      </c>
      <c r="F622" s="791">
        <v>5777692</v>
      </c>
      <c r="G622" s="792" t="s">
        <v>1673</v>
      </c>
      <c r="H622" s="805"/>
      <c r="I622" s="797"/>
      <c r="J622" s="798">
        <f t="shared" si="79"/>
        <v>394</v>
      </c>
      <c r="K622" s="799">
        <f ca="1" t="shared" si="76"/>
        <v>45614.0500231481</v>
      </c>
      <c r="L622" s="800" t="str">
        <f ca="1" t="shared" si="77"/>
        <v>Not Valid</v>
      </c>
      <c r="M622" s="801"/>
      <c r="N622" s="800"/>
      <c r="O622" s="800">
        <f t="shared" si="78"/>
        <v>724</v>
      </c>
      <c r="P622" s="802"/>
      <c r="Q622" s="804"/>
    </row>
    <row r="623" customFormat="1" ht="13.2" hidden="1" spans="1:17">
      <c r="A623" s="791">
        <v>725</v>
      </c>
      <c r="B623" s="791" t="str">
        <f t="shared" si="72"/>
        <v>E</v>
      </c>
      <c r="C623" s="791" t="str">
        <f t="shared" si="73"/>
        <v>W</v>
      </c>
      <c r="D623" s="791" t="str">
        <f t="shared" si="74"/>
        <v>1</v>
      </c>
      <c r="E623" s="816" t="s">
        <v>1674</v>
      </c>
      <c r="F623" s="791">
        <v>5823207</v>
      </c>
      <c r="G623" s="792" t="s">
        <v>1675</v>
      </c>
      <c r="H623" s="805"/>
      <c r="I623" s="797"/>
      <c r="J623" s="798">
        <f t="shared" si="79"/>
        <v>394</v>
      </c>
      <c r="K623" s="799">
        <f ca="1" t="shared" si="76"/>
        <v>45614.0500231481</v>
      </c>
      <c r="L623" s="800" t="str">
        <f ca="1" t="shared" si="77"/>
        <v>Not Valid</v>
      </c>
      <c r="M623" s="801"/>
      <c r="N623" s="800"/>
      <c r="O623" s="800">
        <f t="shared" si="78"/>
        <v>725</v>
      </c>
      <c r="P623" s="802"/>
      <c r="Q623" s="804"/>
    </row>
    <row r="624" customFormat="1" ht="13.2" hidden="1" spans="1:17">
      <c r="A624" s="791">
        <v>726</v>
      </c>
      <c r="B624" s="791" t="str">
        <f t="shared" si="72"/>
        <v>J</v>
      </c>
      <c r="C624" s="791" t="str">
        <f t="shared" si="73"/>
        <v>P</v>
      </c>
      <c r="D624" s="791" t="str">
        <f t="shared" si="74"/>
        <v>3</v>
      </c>
      <c r="E624" s="816" t="s">
        <v>1676</v>
      </c>
      <c r="F624" s="791">
        <v>5824950</v>
      </c>
      <c r="G624" s="792" t="s">
        <v>1677</v>
      </c>
      <c r="H624" s="805" t="s">
        <v>563</v>
      </c>
      <c r="I624" s="797"/>
      <c r="J624" s="798">
        <f t="shared" si="79"/>
        <v>394</v>
      </c>
      <c r="K624" s="799">
        <f ca="1" t="shared" si="76"/>
        <v>45614.0500231481</v>
      </c>
      <c r="L624" s="800" t="str">
        <f ca="1" t="shared" si="77"/>
        <v>Not Valid</v>
      </c>
      <c r="M624" s="801"/>
      <c r="N624" s="800"/>
      <c r="O624" s="800">
        <f t="shared" si="78"/>
        <v>726</v>
      </c>
      <c r="P624" s="802"/>
      <c r="Q624" s="804"/>
    </row>
    <row r="625" customFormat="1" ht="13.2" hidden="1" spans="1:17">
      <c r="A625" s="791">
        <v>727</v>
      </c>
      <c r="B625" s="791" t="str">
        <f t="shared" si="72"/>
        <v>S</v>
      </c>
      <c r="C625" s="791" t="str">
        <f t="shared" si="73"/>
        <v>P</v>
      </c>
      <c r="D625" s="791" t="str">
        <f t="shared" si="74"/>
        <v>2</v>
      </c>
      <c r="E625" s="816" t="s">
        <v>1678</v>
      </c>
      <c r="F625" s="791">
        <v>5376608</v>
      </c>
      <c r="G625" s="792" t="s">
        <v>1679</v>
      </c>
      <c r="H625" s="805"/>
      <c r="I625" s="797"/>
      <c r="J625" s="798">
        <f t="shared" si="79"/>
        <v>394</v>
      </c>
      <c r="K625" s="799">
        <f ca="1" t="shared" si="76"/>
        <v>45614.0500231481</v>
      </c>
      <c r="L625" s="800" t="str">
        <f ca="1" t="shared" si="77"/>
        <v>Not Valid</v>
      </c>
      <c r="M625" s="801"/>
      <c r="N625" s="800"/>
      <c r="O625" s="800">
        <f t="shared" si="78"/>
        <v>727</v>
      </c>
      <c r="P625" s="802"/>
      <c r="Q625" s="804"/>
    </row>
    <row r="626" customFormat="1" ht="13.2" hidden="1" spans="1:17">
      <c r="A626" s="791">
        <v>728</v>
      </c>
      <c r="B626" s="791" t="str">
        <f t="shared" si="72"/>
        <v>J</v>
      </c>
      <c r="C626" s="791" t="str">
        <f t="shared" si="73"/>
        <v>L</v>
      </c>
      <c r="D626" s="791" t="str">
        <f t="shared" si="74"/>
        <v>2</v>
      </c>
      <c r="E626" s="816" t="s">
        <v>1680</v>
      </c>
      <c r="F626" s="791">
        <v>5823417</v>
      </c>
      <c r="G626" s="792" t="s">
        <v>1681</v>
      </c>
      <c r="H626" s="805"/>
      <c r="I626" s="797"/>
      <c r="J626" s="798">
        <f t="shared" si="79"/>
        <v>394</v>
      </c>
      <c r="K626" s="799">
        <f ca="1" t="shared" si="76"/>
        <v>45614.0500231481</v>
      </c>
      <c r="L626" s="800" t="str">
        <f ca="1" t="shared" si="77"/>
        <v>Not Valid</v>
      </c>
      <c r="M626" s="801"/>
      <c r="N626" s="800"/>
      <c r="O626" s="800">
        <f t="shared" si="78"/>
        <v>728</v>
      </c>
      <c r="P626" s="802"/>
      <c r="Q626" s="804"/>
    </row>
    <row r="627" customFormat="1" ht="13.2" hidden="1" spans="1:17">
      <c r="A627" s="791">
        <v>729</v>
      </c>
      <c r="B627" s="791" t="str">
        <f t="shared" si="72"/>
        <v>E</v>
      </c>
      <c r="C627" s="791" t="str">
        <f t="shared" si="73"/>
        <v>C</v>
      </c>
      <c r="D627" s="791" t="str">
        <f t="shared" si="74"/>
        <v>0</v>
      </c>
      <c r="E627" s="816" t="s">
        <v>386</v>
      </c>
      <c r="F627" s="791">
        <v>5372734</v>
      </c>
      <c r="G627" s="792" t="s">
        <v>387</v>
      </c>
      <c r="H627" s="805"/>
      <c r="I627" s="797"/>
      <c r="J627" s="798">
        <f t="shared" si="79"/>
        <v>394</v>
      </c>
      <c r="K627" s="799">
        <f ca="1" t="shared" si="76"/>
        <v>45614.0500231481</v>
      </c>
      <c r="L627" s="800" t="str">
        <f ca="1" t="shared" si="77"/>
        <v>Not Valid</v>
      </c>
      <c r="M627" s="801"/>
      <c r="N627" s="800"/>
      <c r="O627" s="800">
        <f t="shared" si="78"/>
        <v>729</v>
      </c>
      <c r="P627" s="802"/>
      <c r="Q627" s="804"/>
    </row>
    <row r="628" customFormat="1" ht="13.2" hidden="1" spans="1:17">
      <c r="A628" s="791">
        <v>730</v>
      </c>
      <c r="B628" s="791" t="str">
        <f t="shared" si="72"/>
        <v>S</v>
      </c>
      <c r="C628" s="791" t="str">
        <f t="shared" si="73"/>
        <v>F</v>
      </c>
      <c r="D628" s="791" t="str">
        <f t="shared" si="74"/>
        <v>1</v>
      </c>
      <c r="E628" s="816" t="s">
        <v>1682</v>
      </c>
      <c r="F628" s="791">
        <v>5376480</v>
      </c>
      <c r="G628" s="792" t="s">
        <v>1683</v>
      </c>
      <c r="H628" s="805"/>
      <c r="I628" s="797"/>
      <c r="J628" s="798">
        <f t="shared" si="79"/>
        <v>394</v>
      </c>
      <c r="K628" s="799">
        <f ca="1" t="shared" si="76"/>
        <v>45614.0500231481</v>
      </c>
      <c r="L628" s="800" t="str">
        <f ca="1" t="shared" si="77"/>
        <v>Not Valid</v>
      </c>
      <c r="M628" s="801"/>
      <c r="N628" s="800"/>
      <c r="O628" s="800">
        <f t="shared" si="78"/>
        <v>730</v>
      </c>
      <c r="P628" s="802"/>
      <c r="Q628" s="804"/>
    </row>
    <row r="629" customFormat="1" ht="13.2" hidden="1" spans="1:17">
      <c r="A629" s="791">
        <v>731</v>
      </c>
      <c r="B629" s="791" t="str">
        <f t="shared" si="72"/>
        <v>S</v>
      </c>
      <c r="C629" s="791" t="str">
        <f t="shared" si="73"/>
        <v>K</v>
      </c>
      <c r="D629" s="791" t="str">
        <f t="shared" si="74"/>
        <v>2</v>
      </c>
      <c r="E629" s="816" t="s">
        <v>1684</v>
      </c>
      <c r="F629" s="791">
        <v>5826295</v>
      </c>
      <c r="G629" s="792" t="s">
        <v>1685</v>
      </c>
      <c r="H629" s="805"/>
      <c r="I629" s="797"/>
      <c r="J629" s="798">
        <f t="shared" si="79"/>
        <v>394</v>
      </c>
      <c r="K629" s="799">
        <f ca="1" t="shared" si="76"/>
        <v>45614.0500231481</v>
      </c>
      <c r="L629" s="800" t="str">
        <f ca="1" t="shared" si="77"/>
        <v>Not Valid</v>
      </c>
      <c r="M629" s="801"/>
      <c r="N629" s="800"/>
      <c r="O629" s="800">
        <f t="shared" si="78"/>
        <v>731</v>
      </c>
      <c r="P629" s="802"/>
      <c r="Q629" s="804"/>
    </row>
    <row r="630" customFormat="1" ht="13.2" hidden="1" spans="1:17">
      <c r="A630" s="791">
        <v>732</v>
      </c>
      <c r="B630" s="791" t="str">
        <f t="shared" si="72"/>
        <v>J</v>
      </c>
      <c r="C630" s="791" t="str">
        <f t="shared" si="73"/>
        <v>N</v>
      </c>
      <c r="D630" s="791" t="str">
        <f t="shared" si="74"/>
        <v>2</v>
      </c>
      <c r="E630" s="816" t="s">
        <v>1686</v>
      </c>
      <c r="F630" s="791">
        <v>5811553</v>
      </c>
      <c r="G630" s="792" t="s">
        <v>1687</v>
      </c>
      <c r="H630" s="805"/>
      <c r="I630" s="797"/>
      <c r="J630" s="798">
        <f t="shared" si="79"/>
        <v>394</v>
      </c>
      <c r="K630" s="799">
        <f ca="1" t="shared" si="76"/>
        <v>45614.0500231481</v>
      </c>
      <c r="L630" s="800" t="str">
        <f ca="1" t="shared" si="77"/>
        <v>Not Valid</v>
      </c>
      <c r="M630" s="801"/>
      <c r="N630" s="800"/>
      <c r="O630" s="800">
        <f t="shared" si="78"/>
        <v>732</v>
      </c>
      <c r="P630" s="802"/>
      <c r="Q630" s="804"/>
    </row>
    <row r="631" customFormat="1" ht="13.2" hidden="1" spans="1:17">
      <c r="A631" s="791">
        <v>733</v>
      </c>
      <c r="B631" s="791" t="str">
        <f t="shared" si="72"/>
        <v>Y</v>
      </c>
      <c r="C631" s="791" t="str">
        <f t="shared" si="73"/>
        <v>N</v>
      </c>
      <c r="D631" s="791" t="str">
        <f t="shared" si="74"/>
        <v>2</v>
      </c>
      <c r="E631" s="816" t="s">
        <v>1688</v>
      </c>
      <c r="F631" s="791">
        <v>5377216</v>
      </c>
      <c r="G631" s="792" t="s">
        <v>1689</v>
      </c>
      <c r="H631" s="805" t="s">
        <v>1690</v>
      </c>
      <c r="I631" s="797"/>
      <c r="J631" s="798">
        <f t="shared" si="79"/>
        <v>394</v>
      </c>
      <c r="K631" s="799">
        <f ca="1" t="shared" si="76"/>
        <v>45614.0500231481</v>
      </c>
      <c r="L631" s="800" t="str">
        <f ca="1" t="shared" si="77"/>
        <v>Not Valid</v>
      </c>
      <c r="M631" s="801"/>
      <c r="N631" s="800"/>
      <c r="O631" s="800">
        <f t="shared" si="78"/>
        <v>733</v>
      </c>
      <c r="P631" s="802"/>
      <c r="Q631" s="804"/>
    </row>
    <row r="632" customFormat="1" ht="13.2" hidden="1" spans="1:17">
      <c r="A632" s="791">
        <v>734</v>
      </c>
      <c r="B632" s="791" t="str">
        <f t="shared" si="72"/>
        <v>J</v>
      </c>
      <c r="C632" s="791" t="str">
        <f t="shared" si="73"/>
        <v>I</v>
      </c>
      <c r="D632" s="791" t="str">
        <f t="shared" si="74"/>
        <v>4</v>
      </c>
      <c r="E632" s="816" t="s">
        <v>1691</v>
      </c>
      <c r="F632" s="791">
        <v>5825496</v>
      </c>
      <c r="G632" s="792" t="s">
        <v>1692</v>
      </c>
      <c r="H632" s="805"/>
      <c r="I632" s="797"/>
      <c r="J632" s="798">
        <f t="shared" si="79"/>
        <v>394</v>
      </c>
      <c r="K632" s="799">
        <f ca="1" t="shared" si="76"/>
        <v>45614.0500231481</v>
      </c>
      <c r="L632" s="800" t="str">
        <f ca="1" t="shared" si="77"/>
        <v>Not Valid</v>
      </c>
      <c r="M632" s="801"/>
      <c r="N632" s="800"/>
      <c r="O632" s="800">
        <f t="shared" si="78"/>
        <v>734</v>
      </c>
      <c r="P632" s="802"/>
      <c r="Q632" s="804"/>
    </row>
    <row r="633" customFormat="1" ht="13.2" hidden="1" spans="1:17">
      <c r="A633" s="791">
        <v>735</v>
      </c>
      <c r="B633" s="791" t="str">
        <f t="shared" si="72"/>
        <v>S</v>
      </c>
      <c r="C633" s="791" t="str">
        <f t="shared" si="73"/>
        <v>D</v>
      </c>
      <c r="D633" s="791" t="str">
        <f t="shared" si="74"/>
        <v>2</v>
      </c>
      <c r="E633" s="816" t="s">
        <v>1693</v>
      </c>
      <c r="F633" s="791">
        <v>5376467</v>
      </c>
      <c r="G633" s="792" t="s">
        <v>1694</v>
      </c>
      <c r="H633" s="805"/>
      <c r="I633" s="797"/>
      <c r="J633" s="798">
        <f t="shared" si="79"/>
        <v>394</v>
      </c>
      <c r="K633" s="799">
        <f ca="1" t="shared" si="76"/>
        <v>45614.0500231481</v>
      </c>
      <c r="L633" s="800" t="str">
        <f ca="1" t="shared" si="77"/>
        <v>Not Valid</v>
      </c>
      <c r="M633" s="801"/>
      <c r="N633" s="800"/>
      <c r="O633" s="800">
        <f t="shared" si="78"/>
        <v>735</v>
      </c>
      <c r="P633" s="802"/>
      <c r="Q633" s="804"/>
    </row>
    <row r="634" customFormat="1" ht="13.2" hidden="1" spans="1:17">
      <c r="A634" s="791">
        <v>736</v>
      </c>
      <c r="B634" s="791" t="str">
        <f t="shared" si="72"/>
        <v>Y</v>
      </c>
      <c r="C634" s="791" t="str">
        <f t="shared" si="73"/>
        <v>P</v>
      </c>
      <c r="D634" s="791" t="str">
        <f t="shared" si="74"/>
        <v>1</v>
      </c>
      <c r="E634" s="816" t="s">
        <v>1695</v>
      </c>
      <c r="F634" s="791">
        <v>5377225</v>
      </c>
      <c r="G634" s="792" t="s">
        <v>1696</v>
      </c>
      <c r="H634" s="805"/>
      <c r="I634" s="797"/>
      <c r="J634" s="798">
        <f t="shared" si="79"/>
        <v>394</v>
      </c>
      <c r="K634" s="799">
        <f ca="1" t="shared" si="76"/>
        <v>45614.0500231481</v>
      </c>
      <c r="L634" s="800" t="str">
        <f ca="1" t="shared" si="77"/>
        <v>Not Valid</v>
      </c>
      <c r="M634" s="801"/>
      <c r="N634" s="800"/>
      <c r="O634" s="800">
        <f t="shared" si="78"/>
        <v>736</v>
      </c>
      <c r="P634" s="802"/>
      <c r="Q634" s="804"/>
    </row>
    <row r="635" customFormat="1" ht="13.2" hidden="1" spans="1:17">
      <c r="A635" s="791">
        <v>737</v>
      </c>
      <c r="B635" s="791" t="str">
        <f t="shared" si="72"/>
        <v>Y</v>
      </c>
      <c r="C635" s="791" t="str">
        <f t="shared" si="73"/>
        <v>P</v>
      </c>
      <c r="D635" s="791" t="str">
        <f t="shared" si="74"/>
        <v>2</v>
      </c>
      <c r="E635" s="816" t="s">
        <v>1697</v>
      </c>
      <c r="F635" s="791" t="s">
        <v>1698</v>
      </c>
      <c r="G635" s="792" t="s">
        <v>1699</v>
      </c>
      <c r="H635" s="805"/>
      <c r="I635" s="797"/>
      <c r="J635" s="798">
        <f t="shared" si="79"/>
        <v>394</v>
      </c>
      <c r="K635" s="799">
        <f ca="1" t="shared" si="76"/>
        <v>45614.0500231481</v>
      </c>
      <c r="L635" s="800" t="str">
        <f ca="1" t="shared" si="77"/>
        <v>Not Valid</v>
      </c>
      <c r="M635" s="801"/>
      <c r="N635" s="800"/>
      <c r="O635" s="800">
        <f t="shared" si="78"/>
        <v>737</v>
      </c>
      <c r="P635" s="802"/>
      <c r="Q635" s="804"/>
    </row>
    <row r="636" customFormat="1" ht="13.2" hidden="1" spans="1:17">
      <c r="A636" s="791">
        <v>738</v>
      </c>
      <c r="B636" s="791" t="str">
        <f t="shared" si="72"/>
        <v>E</v>
      </c>
      <c r="C636" s="791" t="str">
        <f t="shared" si="73"/>
        <v>C</v>
      </c>
      <c r="D636" s="791" t="str">
        <f t="shared" si="74"/>
        <v>3</v>
      </c>
      <c r="E636" s="816" t="s">
        <v>1700</v>
      </c>
      <c r="F636" s="791">
        <v>5686043</v>
      </c>
      <c r="G636" s="792" t="s">
        <v>1701</v>
      </c>
      <c r="H636" s="805"/>
      <c r="I636" s="797"/>
      <c r="J636" s="798">
        <f t="shared" si="79"/>
        <v>394</v>
      </c>
      <c r="K636" s="799">
        <f ca="1" t="shared" si="76"/>
        <v>45614.0500231481</v>
      </c>
      <c r="L636" s="800" t="str">
        <f ca="1" t="shared" si="77"/>
        <v>Not Valid</v>
      </c>
      <c r="M636" s="801"/>
      <c r="N636" s="800"/>
      <c r="O636" s="800">
        <f t="shared" si="78"/>
        <v>738</v>
      </c>
      <c r="P636" s="802"/>
      <c r="Q636" s="804"/>
    </row>
    <row r="637" customFormat="1" ht="13.2" hidden="1" spans="1:17">
      <c r="A637" s="791">
        <v>739</v>
      </c>
      <c r="B637" s="791" t="str">
        <f t="shared" si="72"/>
        <v>S</v>
      </c>
      <c r="C637" s="791" t="str">
        <f t="shared" si="73"/>
        <v>P</v>
      </c>
      <c r="D637" s="791" t="str">
        <f t="shared" si="74"/>
        <v>3</v>
      </c>
      <c r="E637" s="816" t="s">
        <v>1702</v>
      </c>
      <c r="F637" s="791">
        <v>5818526</v>
      </c>
      <c r="G637" s="792" t="s">
        <v>1703</v>
      </c>
      <c r="H637" s="805"/>
      <c r="I637" s="797"/>
      <c r="J637" s="798">
        <f t="shared" si="79"/>
        <v>394</v>
      </c>
      <c r="K637" s="799">
        <f ca="1" t="shared" si="76"/>
        <v>45614.0500231481</v>
      </c>
      <c r="L637" s="800" t="str">
        <f ca="1" t="shared" si="77"/>
        <v>Not Valid</v>
      </c>
      <c r="M637" s="801"/>
      <c r="N637" s="800"/>
      <c r="O637" s="800">
        <f t="shared" si="78"/>
        <v>739</v>
      </c>
      <c r="P637" s="802"/>
      <c r="Q637" s="804"/>
    </row>
    <row r="638" customFormat="1" ht="13.2" hidden="1" spans="1:17">
      <c r="A638" s="791">
        <v>740</v>
      </c>
      <c r="B638" s="791" t="str">
        <f t="shared" si="72"/>
        <v>E</v>
      </c>
      <c r="C638" s="791" t="str">
        <f t="shared" si="73"/>
        <v>D</v>
      </c>
      <c r="D638" s="791" t="str">
        <f t="shared" si="74"/>
        <v>0</v>
      </c>
      <c r="E638" s="816" t="s">
        <v>1704</v>
      </c>
      <c r="F638" s="791">
        <v>5828857</v>
      </c>
      <c r="G638" s="792" t="s">
        <v>1705</v>
      </c>
      <c r="H638" s="805"/>
      <c r="I638" s="797"/>
      <c r="J638" s="798">
        <f t="shared" si="79"/>
        <v>394</v>
      </c>
      <c r="K638" s="799">
        <f ca="1" t="shared" si="76"/>
        <v>45614.0500231481</v>
      </c>
      <c r="L638" s="800" t="str">
        <f ca="1" t="shared" si="77"/>
        <v>Not Valid</v>
      </c>
      <c r="M638" s="801"/>
      <c r="N638" s="800"/>
      <c r="O638" s="800">
        <f t="shared" si="78"/>
        <v>740</v>
      </c>
      <c r="P638" s="802"/>
      <c r="Q638" s="804"/>
    </row>
    <row r="639" customFormat="1" ht="13.2" hidden="1" spans="1:17">
      <c r="A639" s="791">
        <v>741</v>
      </c>
      <c r="B639" s="791" t="str">
        <f t="shared" si="72"/>
        <v>Y</v>
      </c>
      <c r="C639" s="791" t="str">
        <f t="shared" si="73"/>
        <v>P</v>
      </c>
      <c r="D639" s="791" t="str">
        <f t="shared" si="74"/>
        <v>0</v>
      </c>
      <c r="E639" s="816" t="s">
        <v>1706</v>
      </c>
      <c r="F639" s="791">
        <v>5584385</v>
      </c>
      <c r="G639" s="792" t="s">
        <v>1707</v>
      </c>
      <c r="H639" s="805"/>
      <c r="I639" s="797"/>
      <c r="J639" s="798">
        <f t="shared" si="79"/>
        <v>394</v>
      </c>
      <c r="K639" s="799">
        <f ca="1" t="shared" si="76"/>
        <v>45614.0500231481</v>
      </c>
      <c r="L639" s="800" t="str">
        <f ca="1" t="shared" si="77"/>
        <v>Not Valid</v>
      </c>
      <c r="M639" s="801"/>
      <c r="N639" s="800"/>
      <c r="O639" s="800">
        <f t="shared" si="78"/>
        <v>741</v>
      </c>
      <c r="P639" s="802"/>
      <c r="Q639" s="804"/>
    </row>
    <row r="640" customFormat="1" ht="13.2" hidden="1" spans="1:17">
      <c r="A640" s="791">
        <v>742</v>
      </c>
      <c r="B640" s="791" t="str">
        <f t="shared" si="72"/>
        <v>J</v>
      </c>
      <c r="C640" s="791" t="str">
        <f t="shared" si="73"/>
        <v>P</v>
      </c>
      <c r="D640" s="791" t="str">
        <f t="shared" si="74"/>
        <v>3</v>
      </c>
      <c r="E640" s="816" t="s">
        <v>1708</v>
      </c>
      <c r="F640" s="791">
        <v>5374751</v>
      </c>
      <c r="G640" s="792" t="s">
        <v>1709</v>
      </c>
      <c r="H640" s="805"/>
      <c r="I640" s="797"/>
      <c r="J640" s="798">
        <f t="shared" si="79"/>
        <v>394</v>
      </c>
      <c r="K640" s="799">
        <f ca="1" t="shared" si="76"/>
        <v>45614.0500231481</v>
      </c>
      <c r="L640" s="800" t="str">
        <f ca="1" t="shared" si="77"/>
        <v>Not Valid</v>
      </c>
      <c r="M640" s="801"/>
      <c r="N640" s="800"/>
      <c r="O640" s="800">
        <f t="shared" si="78"/>
        <v>742</v>
      </c>
      <c r="P640" s="802"/>
      <c r="Q640" s="804"/>
    </row>
    <row r="641" customFormat="1" ht="13.2" hidden="1" spans="1:17">
      <c r="A641" s="791">
        <v>743</v>
      </c>
      <c r="B641" s="791" t="str">
        <f t="shared" si="72"/>
        <v>J</v>
      </c>
      <c r="C641" s="791" t="str">
        <f t="shared" si="73"/>
        <v>D</v>
      </c>
      <c r="D641" s="791" t="str">
        <f t="shared" si="74"/>
        <v>0</v>
      </c>
      <c r="E641" s="816" t="s">
        <v>1710</v>
      </c>
      <c r="F641" s="791">
        <v>5374592</v>
      </c>
      <c r="G641" s="792" t="s">
        <v>1711</v>
      </c>
      <c r="H641" s="805"/>
      <c r="I641" s="797"/>
      <c r="J641" s="798">
        <f t="shared" si="79"/>
        <v>394</v>
      </c>
      <c r="K641" s="799">
        <f ca="1" t="shared" si="76"/>
        <v>45614.0500231481</v>
      </c>
      <c r="L641" s="800" t="str">
        <f ca="1" t="shared" si="77"/>
        <v>Not Valid</v>
      </c>
      <c r="M641" s="801"/>
      <c r="N641" s="800"/>
      <c r="O641" s="800">
        <f t="shared" si="78"/>
        <v>743</v>
      </c>
      <c r="P641" s="802"/>
      <c r="Q641" s="804"/>
    </row>
    <row r="642" customFormat="1" ht="13.2" hidden="1" spans="1:17">
      <c r="A642" s="791">
        <v>744</v>
      </c>
      <c r="B642" s="791" t="str">
        <f t="shared" ref="B642:B705" si="80">LEFT(E642,1)</f>
        <v>J</v>
      </c>
      <c r="C642" s="791" t="str">
        <f t="shared" ref="C642:C705" si="81">MID(E642,2,1)</f>
        <v>K</v>
      </c>
      <c r="D642" s="791" t="str">
        <f t="shared" ref="D642:D705" si="82">MID(E642,3,1)</f>
        <v>1</v>
      </c>
      <c r="E642" s="816" t="s">
        <v>1712</v>
      </c>
      <c r="F642" s="791">
        <v>5828030</v>
      </c>
      <c r="G642" s="792" t="s">
        <v>1713</v>
      </c>
      <c r="H642" s="805"/>
      <c r="I642" s="797"/>
      <c r="J642" s="798">
        <f t="shared" si="79"/>
        <v>394</v>
      </c>
      <c r="K642" s="799">
        <f ca="1" t="shared" ref="K642:K705" si="83">NOW()</f>
        <v>45614.0500231481</v>
      </c>
      <c r="L642" s="800" t="str">
        <f ca="1" t="shared" ref="L642:L705" si="84">IF((K642-0.5)&lt;J642,"Valid",(IF(J642=0,"","Not Valid")))</f>
        <v>Not Valid</v>
      </c>
      <c r="M642" s="801"/>
      <c r="N642" s="800"/>
      <c r="O642" s="800">
        <f t="shared" si="78"/>
        <v>744</v>
      </c>
      <c r="P642" s="802"/>
      <c r="Q642" s="804"/>
    </row>
    <row r="643" customFormat="1" ht="13.2" hidden="1" spans="1:17">
      <c r="A643" s="791">
        <v>745</v>
      </c>
      <c r="B643" s="791" t="str">
        <f t="shared" si="80"/>
        <v>Y</v>
      </c>
      <c r="C643" s="791" t="str">
        <f t="shared" si="81"/>
        <v>P</v>
      </c>
      <c r="D643" s="791" t="str">
        <f t="shared" si="82"/>
        <v>2</v>
      </c>
      <c r="E643" s="816" t="s">
        <v>1697</v>
      </c>
      <c r="F643" s="791" t="s">
        <v>1698</v>
      </c>
      <c r="G643" s="792" t="s">
        <v>1699</v>
      </c>
      <c r="H643" s="805"/>
      <c r="I643" s="797"/>
      <c r="J643" s="798">
        <f t="shared" si="79"/>
        <v>394</v>
      </c>
      <c r="K643" s="799">
        <f ca="1" t="shared" si="83"/>
        <v>45614.0500231481</v>
      </c>
      <c r="L643" s="800" t="str">
        <f ca="1" t="shared" si="84"/>
        <v>Not Valid</v>
      </c>
      <c r="M643" s="801"/>
      <c r="N643" s="800"/>
      <c r="O643" s="800">
        <f t="shared" ref="O643:O706" si="85">A643</f>
        <v>745</v>
      </c>
      <c r="P643" s="802"/>
      <c r="Q643" s="804"/>
    </row>
    <row r="644" customFormat="1" ht="13.2" hidden="1" spans="1:17">
      <c r="A644" s="791">
        <v>746</v>
      </c>
      <c r="B644" s="791" t="str">
        <f t="shared" si="80"/>
        <v>Y</v>
      </c>
      <c r="C644" s="791" t="str">
        <f t="shared" si="81"/>
        <v>P</v>
      </c>
      <c r="D644" s="791" t="str">
        <f t="shared" si="82"/>
        <v>2</v>
      </c>
      <c r="E644" s="816" t="s">
        <v>1714</v>
      </c>
      <c r="F644" s="791">
        <v>5390446</v>
      </c>
      <c r="G644" s="792" t="s">
        <v>1715</v>
      </c>
      <c r="H644" s="805"/>
      <c r="I644" s="797"/>
      <c r="J644" s="798">
        <f t="shared" si="79"/>
        <v>394</v>
      </c>
      <c r="K644" s="799">
        <f ca="1" t="shared" si="83"/>
        <v>45614.0500231481</v>
      </c>
      <c r="L644" s="800" t="str">
        <f ca="1" t="shared" si="84"/>
        <v>Not Valid</v>
      </c>
      <c r="M644" s="801"/>
      <c r="N644" s="800"/>
      <c r="O644" s="800">
        <f t="shared" si="85"/>
        <v>746</v>
      </c>
      <c r="P644" s="802"/>
      <c r="Q644" s="804"/>
    </row>
    <row r="645" customFormat="1" ht="13.2" hidden="1" spans="1:17">
      <c r="A645" s="791">
        <v>747</v>
      </c>
      <c r="B645" s="791" t="str">
        <f t="shared" si="80"/>
        <v>E</v>
      </c>
      <c r="C645" s="791" t="str">
        <f t="shared" si="81"/>
        <v>C</v>
      </c>
      <c r="D645" s="791" t="str">
        <f t="shared" si="82"/>
        <v>1</v>
      </c>
      <c r="E645" s="816" t="s">
        <v>1716</v>
      </c>
      <c r="F645" s="791">
        <v>5830926</v>
      </c>
      <c r="G645" s="792" t="s">
        <v>1717</v>
      </c>
      <c r="H645" s="805" t="s">
        <v>563</v>
      </c>
      <c r="I645" s="797"/>
      <c r="J645" s="798">
        <f t="shared" si="79"/>
        <v>394</v>
      </c>
      <c r="K645" s="799">
        <f ca="1" t="shared" si="83"/>
        <v>45614.0500231481</v>
      </c>
      <c r="L645" s="800" t="str">
        <f ca="1" t="shared" si="84"/>
        <v>Not Valid</v>
      </c>
      <c r="M645" s="801"/>
      <c r="N645" s="800"/>
      <c r="O645" s="800">
        <f t="shared" si="85"/>
        <v>747</v>
      </c>
      <c r="P645" s="802"/>
      <c r="Q645" s="804"/>
    </row>
    <row r="646" customFormat="1" ht="13.2" hidden="1" spans="1:17">
      <c r="A646" s="791">
        <v>748</v>
      </c>
      <c r="B646" s="791" t="str">
        <f t="shared" si="80"/>
        <v>E</v>
      </c>
      <c r="C646" s="791" t="str">
        <f t="shared" si="81"/>
        <v>L</v>
      </c>
      <c r="D646" s="791" t="str">
        <f t="shared" si="82"/>
        <v>2</v>
      </c>
      <c r="E646" s="816" t="s">
        <v>1718</v>
      </c>
      <c r="F646" s="791">
        <v>5831838</v>
      </c>
      <c r="G646" s="792" t="s">
        <v>1719</v>
      </c>
      <c r="H646" s="805"/>
      <c r="I646" s="797"/>
      <c r="J646" s="798">
        <f t="shared" si="79"/>
        <v>394</v>
      </c>
      <c r="K646" s="799">
        <f ca="1" t="shared" si="83"/>
        <v>45614.0500231481</v>
      </c>
      <c r="L646" s="800" t="str">
        <f ca="1" t="shared" si="84"/>
        <v>Not Valid</v>
      </c>
      <c r="M646" s="801"/>
      <c r="N646" s="800"/>
      <c r="O646" s="800">
        <f t="shared" si="85"/>
        <v>748</v>
      </c>
      <c r="P646" s="802"/>
      <c r="Q646" s="804"/>
    </row>
    <row r="647" customFormat="1" ht="13.2" hidden="1" spans="1:17">
      <c r="A647" s="791">
        <v>749</v>
      </c>
      <c r="B647" s="791" t="str">
        <f t="shared" si="80"/>
        <v>E</v>
      </c>
      <c r="C647" s="791" t="str">
        <f t="shared" si="81"/>
        <v>P</v>
      </c>
      <c r="D647" s="791" t="str">
        <f t="shared" si="82"/>
        <v>0</v>
      </c>
      <c r="E647" s="816" t="s">
        <v>1720</v>
      </c>
      <c r="F647" s="791">
        <v>5831795</v>
      </c>
      <c r="G647" s="792" t="s">
        <v>1721</v>
      </c>
      <c r="H647" s="805"/>
      <c r="I647" s="797"/>
      <c r="J647" s="798">
        <f t="shared" si="79"/>
        <v>394</v>
      </c>
      <c r="K647" s="799">
        <f ca="1" t="shared" si="83"/>
        <v>45614.0500231481</v>
      </c>
      <c r="L647" s="800" t="str">
        <f ca="1" t="shared" si="84"/>
        <v>Not Valid</v>
      </c>
      <c r="M647" s="801"/>
      <c r="N647" s="800"/>
      <c r="O647" s="800">
        <f t="shared" si="85"/>
        <v>749</v>
      </c>
      <c r="P647" s="802"/>
      <c r="Q647" s="804"/>
    </row>
    <row r="648" customFormat="1" ht="13.2" hidden="1" spans="1:17">
      <c r="A648" s="791">
        <v>750</v>
      </c>
      <c r="B648" s="791" t="str">
        <f t="shared" si="80"/>
        <v>E</v>
      </c>
      <c r="C648" s="791" t="str">
        <f t="shared" si="81"/>
        <v>D</v>
      </c>
      <c r="D648" s="791" t="str">
        <f t="shared" si="82"/>
        <v>0</v>
      </c>
      <c r="E648" s="816" t="s">
        <v>1722</v>
      </c>
      <c r="F648" s="791">
        <v>0</v>
      </c>
      <c r="G648" s="792">
        <v>0</v>
      </c>
      <c r="H648" s="805"/>
      <c r="I648" s="797"/>
      <c r="J648" s="798">
        <f t="shared" si="79"/>
        <v>394</v>
      </c>
      <c r="K648" s="799">
        <f ca="1" t="shared" si="83"/>
        <v>45614.0500231481</v>
      </c>
      <c r="L648" s="800" t="str">
        <f ca="1" t="shared" si="84"/>
        <v>Not Valid</v>
      </c>
      <c r="M648" s="801"/>
      <c r="N648" s="800"/>
      <c r="O648" s="800">
        <f t="shared" si="85"/>
        <v>750</v>
      </c>
      <c r="P648" s="802"/>
      <c r="Q648" s="804"/>
    </row>
    <row r="649" customFormat="1" ht="13.2" hidden="1" spans="1:17">
      <c r="A649" s="791">
        <v>751</v>
      </c>
      <c r="B649" s="791" t="str">
        <f t="shared" si="80"/>
        <v>T</v>
      </c>
      <c r="C649" s="791" t="str">
        <f t="shared" si="81"/>
        <v>N</v>
      </c>
      <c r="D649" s="791" t="str">
        <f t="shared" si="82"/>
        <v>1</v>
      </c>
      <c r="E649" s="816" t="s">
        <v>1723</v>
      </c>
      <c r="F649" s="791">
        <v>5834788</v>
      </c>
      <c r="G649" s="792" t="s">
        <v>1724</v>
      </c>
      <c r="H649" s="805"/>
      <c r="I649" s="797"/>
      <c r="J649" s="798">
        <f t="shared" si="79"/>
        <v>394</v>
      </c>
      <c r="K649" s="799">
        <f ca="1" t="shared" si="83"/>
        <v>45614.0500231481</v>
      </c>
      <c r="L649" s="800" t="str">
        <f ca="1" t="shared" si="84"/>
        <v>Not Valid</v>
      </c>
      <c r="M649" s="801"/>
      <c r="N649" s="800"/>
      <c r="O649" s="800">
        <f t="shared" si="85"/>
        <v>751</v>
      </c>
      <c r="P649" s="802"/>
      <c r="Q649" s="804"/>
    </row>
    <row r="650" customFormat="1" ht="13.2" hidden="1" spans="1:17">
      <c r="A650" s="791">
        <v>752</v>
      </c>
      <c r="B650" s="791" t="str">
        <f t="shared" si="80"/>
        <v>P</v>
      </c>
      <c r="C650" s="791" t="str">
        <f t="shared" si="81"/>
        <v>L</v>
      </c>
      <c r="D650" s="791" t="str">
        <f t="shared" si="82"/>
        <v>1</v>
      </c>
      <c r="E650" s="816" t="s">
        <v>1725</v>
      </c>
      <c r="F650" s="791">
        <v>5833379</v>
      </c>
      <c r="G650" s="792" t="s">
        <v>1726</v>
      </c>
      <c r="H650" s="805"/>
      <c r="I650" s="797"/>
      <c r="J650" s="798">
        <f t="shared" si="79"/>
        <v>394</v>
      </c>
      <c r="K650" s="799">
        <f ca="1" t="shared" si="83"/>
        <v>45614.0500231481</v>
      </c>
      <c r="L650" s="800" t="str">
        <f ca="1" t="shared" si="84"/>
        <v>Not Valid</v>
      </c>
      <c r="M650" s="801"/>
      <c r="N650" s="800"/>
      <c r="O650" s="800">
        <f t="shared" si="85"/>
        <v>752</v>
      </c>
      <c r="P650" s="802"/>
      <c r="Q650" s="804"/>
    </row>
    <row r="651" customFormat="1" ht="13.2" hidden="1" spans="1:17">
      <c r="A651" s="791">
        <v>753</v>
      </c>
      <c r="B651" s="791" t="str">
        <f t="shared" si="80"/>
        <v>E</v>
      </c>
      <c r="C651" s="791" t="str">
        <f t="shared" si="81"/>
        <v>G</v>
      </c>
      <c r="D651" s="791" t="str">
        <f t="shared" si="82"/>
        <v>2</v>
      </c>
      <c r="E651" s="816" t="s">
        <v>1727</v>
      </c>
      <c r="F651" s="791">
        <v>5517950</v>
      </c>
      <c r="G651" s="792" t="s">
        <v>1728</v>
      </c>
      <c r="H651" s="805"/>
      <c r="I651" s="797"/>
      <c r="J651" s="798">
        <f t="shared" si="79"/>
        <v>394</v>
      </c>
      <c r="K651" s="799">
        <f ca="1" t="shared" si="83"/>
        <v>45614.0500231481</v>
      </c>
      <c r="L651" s="800" t="str">
        <f ca="1" t="shared" si="84"/>
        <v>Not Valid</v>
      </c>
      <c r="M651" s="801"/>
      <c r="N651" s="800"/>
      <c r="O651" s="800">
        <f t="shared" si="85"/>
        <v>753</v>
      </c>
      <c r="P651" s="802"/>
      <c r="Q651" s="804"/>
    </row>
    <row r="652" customFormat="1" ht="13.2" hidden="1" spans="1:17">
      <c r="A652" s="791">
        <v>754</v>
      </c>
      <c r="B652" s="791" t="str">
        <f t="shared" si="80"/>
        <v>E</v>
      </c>
      <c r="C652" s="791" t="str">
        <f t="shared" si="81"/>
        <v>G</v>
      </c>
      <c r="D652" s="791" t="str">
        <f t="shared" si="82"/>
        <v>2</v>
      </c>
      <c r="E652" s="816" t="s">
        <v>1729</v>
      </c>
      <c r="F652" s="791">
        <v>5700424</v>
      </c>
      <c r="G652" s="792" t="s">
        <v>1730</v>
      </c>
      <c r="H652" s="805"/>
      <c r="I652" s="797"/>
      <c r="J652" s="798">
        <f t="shared" si="79"/>
        <v>394</v>
      </c>
      <c r="K652" s="799">
        <f ca="1" t="shared" si="83"/>
        <v>45614.0500231481</v>
      </c>
      <c r="L652" s="800" t="str">
        <f ca="1" t="shared" si="84"/>
        <v>Not Valid</v>
      </c>
      <c r="M652" s="801"/>
      <c r="N652" s="800"/>
      <c r="O652" s="800">
        <f t="shared" si="85"/>
        <v>754</v>
      </c>
      <c r="P652" s="802"/>
      <c r="Q652" s="804"/>
    </row>
    <row r="653" customFormat="1" ht="13.2" hidden="1" spans="1:17">
      <c r="A653" s="791">
        <v>755</v>
      </c>
      <c r="B653" s="791" t="str">
        <f t="shared" si="80"/>
        <v>M</v>
      </c>
      <c r="C653" s="791" t="str">
        <f t="shared" si="81"/>
        <v>C</v>
      </c>
      <c r="D653" s="791" t="str">
        <f t="shared" si="82"/>
        <v>0</v>
      </c>
      <c r="E653" s="816" t="s">
        <v>1731</v>
      </c>
      <c r="F653" s="791">
        <v>5746061</v>
      </c>
      <c r="G653" s="792" t="s">
        <v>1732</v>
      </c>
      <c r="H653" s="805"/>
      <c r="I653" s="797"/>
      <c r="J653" s="798">
        <f t="shared" si="79"/>
        <v>394</v>
      </c>
      <c r="K653" s="799">
        <f ca="1" t="shared" si="83"/>
        <v>45614.0500231481</v>
      </c>
      <c r="L653" s="800" t="str">
        <f ca="1" t="shared" si="84"/>
        <v>Not Valid</v>
      </c>
      <c r="M653" s="801"/>
      <c r="N653" s="800"/>
      <c r="O653" s="800">
        <f t="shared" si="85"/>
        <v>755</v>
      </c>
      <c r="P653" s="802"/>
      <c r="Q653" s="804"/>
    </row>
    <row r="654" customFormat="1" ht="13.2" hidden="1" spans="1:17">
      <c r="A654" s="791">
        <v>756</v>
      </c>
      <c r="B654" s="791" t="str">
        <f t="shared" si="80"/>
        <v>P</v>
      </c>
      <c r="C654" s="791" t="str">
        <f t="shared" si="81"/>
        <v>L</v>
      </c>
      <c r="D654" s="791" t="str">
        <f t="shared" si="82"/>
        <v>1</v>
      </c>
      <c r="E654" s="816" t="s">
        <v>1733</v>
      </c>
      <c r="F654" s="791">
        <v>5835176</v>
      </c>
      <c r="G654" s="792" t="s">
        <v>1734</v>
      </c>
      <c r="H654" s="805"/>
      <c r="I654" s="797"/>
      <c r="J654" s="798">
        <f t="shared" si="79"/>
        <v>394</v>
      </c>
      <c r="K654" s="799">
        <f ca="1" t="shared" si="83"/>
        <v>45614.0500231481</v>
      </c>
      <c r="L654" s="800" t="str">
        <f ca="1" t="shared" si="84"/>
        <v>Not Valid</v>
      </c>
      <c r="M654" s="801"/>
      <c r="N654" s="800"/>
      <c r="O654" s="800">
        <f t="shared" si="85"/>
        <v>756</v>
      </c>
      <c r="P654" s="802"/>
      <c r="Q654" s="804"/>
    </row>
    <row r="655" customFormat="1" ht="13.2" hidden="1" spans="1:17">
      <c r="A655" s="791">
        <v>757</v>
      </c>
      <c r="B655" s="791" t="str">
        <f t="shared" si="80"/>
        <v>P</v>
      </c>
      <c r="C655" s="791" t="str">
        <f t="shared" si="81"/>
        <v>P</v>
      </c>
      <c r="D655" s="791" t="str">
        <f t="shared" si="82"/>
        <v>1</v>
      </c>
      <c r="E655" s="816" t="s">
        <v>1735</v>
      </c>
      <c r="F655" s="791">
        <v>5828949</v>
      </c>
      <c r="G655" s="792" t="s">
        <v>1736</v>
      </c>
      <c r="H655" s="805"/>
      <c r="I655" s="797"/>
      <c r="J655" s="798">
        <f t="shared" si="79"/>
        <v>394</v>
      </c>
      <c r="K655" s="799">
        <f ca="1" t="shared" si="83"/>
        <v>45614.0500231481</v>
      </c>
      <c r="L655" s="800" t="str">
        <f ca="1" t="shared" si="84"/>
        <v>Not Valid</v>
      </c>
      <c r="M655" s="801"/>
      <c r="N655" s="800"/>
      <c r="O655" s="800">
        <f t="shared" si="85"/>
        <v>757</v>
      </c>
      <c r="P655" s="802"/>
      <c r="Q655" s="804"/>
    </row>
    <row r="656" customFormat="1" ht="13.2" hidden="1" spans="1:17">
      <c r="A656" s="791">
        <v>758</v>
      </c>
      <c r="B656" s="791" t="str">
        <f t="shared" si="80"/>
        <v>Y</v>
      </c>
      <c r="C656" s="791" t="str">
        <f t="shared" si="81"/>
        <v>K</v>
      </c>
      <c r="D656" s="791" t="str">
        <f t="shared" si="82"/>
        <v>3</v>
      </c>
      <c r="E656" s="816" t="s">
        <v>1737</v>
      </c>
      <c r="F656" s="791">
        <v>5838039</v>
      </c>
      <c r="G656" s="792" t="s">
        <v>1738</v>
      </c>
      <c r="H656" s="805"/>
      <c r="I656" s="797"/>
      <c r="J656" s="798">
        <f t="shared" si="79"/>
        <v>394</v>
      </c>
      <c r="K656" s="799">
        <f ca="1" t="shared" si="83"/>
        <v>45614.0500231481</v>
      </c>
      <c r="L656" s="800" t="str">
        <f ca="1" t="shared" si="84"/>
        <v>Not Valid</v>
      </c>
      <c r="M656" s="801"/>
      <c r="N656" s="800"/>
      <c r="O656" s="800">
        <f t="shared" si="85"/>
        <v>758</v>
      </c>
      <c r="P656" s="802"/>
      <c r="Q656" s="804"/>
    </row>
    <row r="657" customFormat="1" ht="13.2" hidden="1" spans="1:17">
      <c r="A657" s="791">
        <v>759</v>
      </c>
      <c r="B657" s="791" t="str">
        <f t="shared" si="80"/>
        <v>H</v>
      </c>
      <c r="C657" s="791" t="str">
        <f t="shared" si="81"/>
        <v>J</v>
      </c>
      <c r="D657" s="791" t="str">
        <f t="shared" si="82"/>
        <v>F</v>
      </c>
      <c r="E657" s="816" t="s">
        <v>1739</v>
      </c>
      <c r="F657" s="791">
        <v>5834779</v>
      </c>
      <c r="G657" s="792" t="s">
        <v>1740</v>
      </c>
      <c r="H657" s="805"/>
      <c r="I657" s="797"/>
      <c r="J657" s="798">
        <f t="shared" si="79"/>
        <v>394</v>
      </c>
      <c r="K657" s="799">
        <f ca="1" t="shared" si="83"/>
        <v>45614.0500231481</v>
      </c>
      <c r="L657" s="800" t="str">
        <f ca="1" t="shared" si="84"/>
        <v>Not Valid</v>
      </c>
      <c r="M657" s="801"/>
      <c r="N657" s="800"/>
      <c r="O657" s="800">
        <f t="shared" si="85"/>
        <v>759</v>
      </c>
      <c r="P657" s="802"/>
      <c r="Q657" s="804"/>
    </row>
    <row r="658" customFormat="1" ht="13.2" hidden="1" spans="1:17">
      <c r="A658" s="791">
        <v>760</v>
      </c>
      <c r="B658" s="791" t="str">
        <f t="shared" si="80"/>
        <v>Y</v>
      </c>
      <c r="C658" s="791" t="str">
        <f t="shared" si="81"/>
        <v>G</v>
      </c>
      <c r="D658" s="791" t="str">
        <f t="shared" si="82"/>
        <v>3</v>
      </c>
      <c r="E658" s="816" t="s">
        <v>1741</v>
      </c>
      <c r="F658" s="791">
        <v>5837383</v>
      </c>
      <c r="G658" s="792" t="s">
        <v>1742</v>
      </c>
      <c r="H658" s="805"/>
      <c r="I658" s="797"/>
      <c r="J658" s="798">
        <f t="shared" si="79"/>
        <v>394</v>
      </c>
      <c r="K658" s="799">
        <f ca="1" t="shared" si="83"/>
        <v>45614.0500231481</v>
      </c>
      <c r="L658" s="800" t="str">
        <f ca="1" t="shared" si="84"/>
        <v>Not Valid</v>
      </c>
      <c r="M658" s="801"/>
      <c r="N658" s="800"/>
      <c r="O658" s="800">
        <f t="shared" si="85"/>
        <v>760</v>
      </c>
      <c r="P658" s="802"/>
      <c r="Q658" s="804"/>
    </row>
    <row r="659" customFormat="1" ht="13.2" hidden="1" spans="1:17">
      <c r="A659" s="791">
        <v>761</v>
      </c>
      <c r="B659" s="791" t="str">
        <f t="shared" si="80"/>
        <v>S</v>
      </c>
      <c r="C659" s="791" t="str">
        <f t="shared" si="81"/>
        <v>H</v>
      </c>
      <c r="D659" s="791" t="str">
        <f t="shared" si="82"/>
        <v>3</v>
      </c>
      <c r="E659" s="816" t="s">
        <v>1743</v>
      </c>
      <c r="F659" s="791">
        <v>5836725</v>
      </c>
      <c r="G659" s="792" t="s">
        <v>1744</v>
      </c>
      <c r="H659" s="805"/>
      <c r="I659" s="797"/>
      <c r="J659" s="798">
        <f t="shared" si="79"/>
        <v>394</v>
      </c>
      <c r="K659" s="799">
        <f ca="1" t="shared" si="83"/>
        <v>45614.0500231481</v>
      </c>
      <c r="L659" s="800" t="str">
        <f ca="1" t="shared" si="84"/>
        <v>Not Valid</v>
      </c>
      <c r="M659" s="801"/>
      <c r="N659" s="800"/>
      <c r="O659" s="800">
        <f t="shared" si="85"/>
        <v>761</v>
      </c>
      <c r="P659" s="802"/>
      <c r="Q659" s="804"/>
    </row>
    <row r="660" customFormat="1" ht="13.2" hidden="1" spans="1:17">
      <c r="A660" s="791">
        <v>762</v>
      </c>
      <c r="B660" s="791" t="str">
        <f t="shared" si="80"/>
        <v>J</v>
      </c>
      <c r="C660" s="791" t="str">
        <f t="shared" si="81"/>
        <v>L</v>
      </c>
      <c r="D660" s="791" t="str">
        <f t="shared" si="82"/>
        <v>1</v>
      </c>
      <c r="E660" s="816" t="s">
        <v>1745</v>
      </c>
      <c r="F660" s="791">
        <v>5838043</v>
      </c>
      <c r="G660" s="792" t="s">
        <v>1746</v>
      </c>
      <c r="H660" s="805"/>
      <c r="I660" s="797"/>
      <c r="J660" s="798">
        <f t="shared" si="79"/>
        <v>394</v>
      </c>
      <c r="K660" s="799">
        <f ca="1" t="shared" si="83"/>
        <v>45614.0500231481</v>
      </c>
      <c r="L660" s="800" t="str">
        <f ca="1" t="shared" si="84"/>
        <v>Not Valid</v>
      </c>
      <c r="M660" s="801"/>
      <c r="N660" s="800"/>
      <c r="O660" s="800">
        <f t="shared" si="85"/>
        <v>762</v>
      </c>
      <c r="P660" s="802"/>
      <c r="Q660" s="804"/>
    </row>
    <row r="661" customFormat="1" ht="13.2" hidden="1" spans="1:17">
      <c r="A661" s="791">
        <v>763</v>
      </c>
      <c r="B661" s="791" t="str">
        <f t="shared" si="80"/>
        <v>M</v>
      </c>
      <c r="C661" s="791" t="str">
        <f t="shared" si="81"/>
        <v>P</v>
      </c>
      <c r="D661" s="791" t="str">
        <f t="shared" si="82"/>
        <v>4</v>
      </c>
      <c r="E661" s="816" t="s">
        <v>1747</v>
      </c>
      <c r="F661" s="791">
        <v>5838896</v>
      </c>
      <c r="G661" s="792" t="s">
        <v>1748</v>
      </c>
      <c r="H661" s="805" t="s">
        <v>563</v>
      </c>
      <c r="I661" s="797">
        <v>45078</v>
      </c>
      <c r="J661" s="798">
        <f t="shared" si="79"/>
        <v>45472</v>
      </c>
      <c r="K661" s="799">
        <f ca="1" t="shared" si="83"/>
        <v>45614.0500231481</v>
      </c>
      <c r="L661" s="800" t="str">
        <f ca="1" t="shared" si="84"/>
        <v>Not Valid</v>
      </c>
      <c r="M661" s="801"/>
      <c r="N661" s="800"/>
      <c r="O661" s="800">
        <f t="shared" si="85"/>
        <v>763</v>
      </c>
      <c r="P661" s="802"/>
      <c r="Q661" s="804"/>
    </row>
    <row r="662" customFormat="1" ht="13.2" hidden="1" spans="1:17">
      <c r="A662" s="791">
        <v>764</v>
      </c>
      <c r="B662" s="791" t="str">
        <f t="shared" si="80"/>
        <v>Y</v>
      </c>
      <c r="C662" s="791" t="str">
        <f t="shared" si="81"/>
        <v>A</v>
      </c>
      <c r="D662" s="791" t="str">
        <f t="shared" si="82"/>
        <v>2</v>
      </c>
      <c r="E662" s="816" t="s">
        <v>1749</v>
      </c>
      <c r="F662" s="791">
        <v>5838712</v>
      </c>
      <c r="G662" s="792" t="s">
        <v>1750</v>
      </c>
      <c r="H662" s="805" t="s">
        <v>1263</v>
      </c>
      <c r="I662" s="797">
        <v>45078</v>
      </c>
      <c r="J662" s="798">
        <f t="shared" si="79"/>
        <v>45472</v>
      </c>
      <c r="K662" s="799">
        <f ca="1" t="shared" si="83"/>
        <v>45614.0500231481</v>
      </c>
      <c r="L662" s="800" t="str">
        <f ca="1" t="shared" si="84"/>
        <v>Not Valid</v>
      </c>
      <c r="M662" s="801"/>
      <c r="N662" s="800"/>
      <c r="O662" s="800">
        <f t="shared" si="85"/>
        <v>764</v>
      </c>
      <c r="P662" s="802"/>
      <c r="Q662" s="804"/>
    </row>
    <row r="663" customFormat="1" ht="13.2" hidden="1" spans="1:17">
      <c r="A663" s="791">
        <v>765</v>
      </c>
      <c r="B663" s="791" t="str">
        <f t="shared" si="80"/>
        <v>E</v>
      </c>
      <c r="C663" s="791" t="str">
        <f t="shared" si="81"/>
        <v>C</v>
      </c>
      <c r="D663" s="791" t="str">
        <f t="shared" si="82"/>
        <v>2</v>
      </c>
      <c r="E663" s="816" t="s">
        <v>1751</v>
      </c>
      <c r="F663" s="791">
        <v>5839185</v>
      </c>
      <c r="G663" s="792" t="s">
        <v>1752</v>
      </c>
      <c r="H663" s="805"/>
      <c r="I663" s="797"/>
      <c r="J663" s="798">
        <f t="shared" si="79"/>
        <v>394</v>
      </c>
      <c r="K663" s="799">
        <f ca="1" t="shared" si="83"/>
        <v>45614.0500231481</v>
      </c>
      <c r="L663" s="800" t="str">
        <f ca="1" t="shared" si="84"/>
        <v>Not Valid</v>
      </c>
      <c r="M663" s="801"/>
      <c r="N663" s="800"/>
      <c r="O663" s="800">
        <f t="shared" si="85"/>
        <v>765</v>
      </c>
      <c r="P663" s="802"/>
      <c r="Q663" s="804"/>
    </row>
    <row r="664" customFormat="1" ht="13.2" hidden="1" spans="1:17">
      <c r="A664" s="791">
        <v>766</v>
      </c>
      <c r="B664" s="791" t="str">
        <f t="shared" si="80"/>
        <v>J</v>
      </c>
      <c r="C664" s="791" t="str">
        <f t="shared" si="81"/>
        <v>D</v>
      </c>
      <c r="D664" s="791" t="str">
        <f t="shared" si="82"/>
        <v>0</v>
      </c>
      <c r="E664" s="816" t="s">
        <v>1753</v>
      </c>
      <c r="F664" s="791">
        <v>5838868</v>
      </c>
      <c r="G664" s="792" t="s">
        <v>1754</v>
      </c>
      <c r="H664" s="805"/>
      <c r="I664" s="797"/>
      <c r="J664" s="798">
        <f t="shared" si="79"/>
        <v>394</v>
      </c>
      <c r="K664" s="799">
        <f ca="1" t="shared" si="83"/>
        <v>45614.0500231481</v>
      </c>
      <c r="L664" s="800" t="str">
        <f ca="1" t="shared" si="84"/>
        <v>Not Valid</v>
      </c>
      <c r="M664" s="801"/>
      <c r="N664" s="800"/>
      <c r="O664" s="800">
        <f t="shared" si="85"/>
        <v>766</v>
      </c>
      <c r="P664" s="802"/>
      <c r="Q664" s="804"/>
    </row>
    <row r="665" customFormat="1" ht="13.2" hidden="1" spans="1:17">
      <c r="A665" s="791">
        <v>767</v>
      </c>
      <c r="B665" s="791" t="str">
        <f t="shared" si="80"/>
        <v>J</v>
      </c>
      <c r="C665" s="791" t="str">
        <f t="shared" si="81"/>
        <v>K</v>
      </c>
      <c r="D665" s="791" t="str">
        <f t="shared" si="82"/>
        <v>1</v>
      </c>
      <c r="E665" s="816" t="s">
        <v>1755</v>
      </c>
      <c r="F665" s="791">
        <v>5838040</v>
      </c>
      <c r="G665" s="792" t="s">
        <v>1756</v>
      </c>
      <c r="H665" s="805" t="s">
        <v>563</v>
      </c>
      <c r="I665" s="797">
        <v>45078</v>
      </c>
      <c r="J665" s="798">
        <f t="shared" si="79"/>
        <v>45472</v>
      </c>
      <c r="K665" s="799">
        <f ca="1" t="shared" si="83"/>
        <v>45614.0500231481</v>
      </c>
      <c r="L665" s="800" t="str">
        <f ca="1" t="shared" si="84"/>
        <v>Not Valid</v>
      </c>
      <c r="M665" s="801"/>
      <c r="N665" s="800"/>
      <c r="O665" s="800">
        <f t="shared" si="85"/>
        <v>767</v>
      </c>
      <c r="P665" s="802"/>
      <c r="Q665" s="804"/>
    </row>
    <row r="666" customFormat="1" ht="13.2" hidden="1" spans="1:17">
      <c r="A666" s="791">
        <v>768</v>
      </c>
      <c r="B666" s="791" t="str">
        <f t="shared" si="80"/>
        <v>S</v>
      </c>
      <c r="C666" s="791" t="str">
        <f t="shared" si="81"/>
        <v>P</v>
      </c>
      <c r="D666" s="791" t="str">
        <f t="shared" si="82"/>
        <v>1</v>
      </c>
      <c r="E666" s="816" t="s">
        <v>1757</v>
      </c>
      <c r="F666" s="791">
        <v>5838710</v>
      </c>
      <c r="G666" s="792" t="s">
        <v>1758</v>
      </c>
      <c r="H666" s="805" t="s">
        <v>563</v>
      </c>
      <c r="I666" s="797">
        <v>45078</v>
      </c>
      <c r="J666" s="798">
        <f t="shared" si="79"/>
        <v>45472</v>
      </c>
      <c r="K666" s="799">
        <f ca="1" t="shared" si="83"/>
        <v>45614.0500231481</v>
      </c>
      <c r="L666" s="800" t="str">
        <f ca="1" t="shared" si="84"/>
        <v>Not Valid</v>
      </c>
      <c r="M666" s="801"/>
      <c r="N666" s="800"/>
      <c r="O666" s="800">
        <f t="shared" si="85"/>
        <v>768</v>
      </c>
      <c r="P666" s="802"/>
      <c r="Q666" s="804"/>
    </row>
    <row r="667" customFormat="1" ht="13.2" hidden="1" spans="1:17">
      <c r="A667" s="791">
        <v>769</v>
      </c>
      <c r="B667" s="791" t="str">
        <f t="shared" si="80"/>
        <v>S</v>
      </c>
      <c r="C667" s="791" t="str">
        <f t="shared" si="81"/>
        <v>D</v>
      </c>
      <c r="D667" s="791" t="str">
        <f t="shared" si="82"/>
        <v>1</v>
      </c>
      <c r="E667" s="816" t="s">
        <v>1759</v>
      </c>
      <c r="F667" s="791">
        <v>5376460</v>
      </c>
      <c r="G667" s="792" t="s">
        <v>1760</v>
      </c>
      <c r="H667" s="805"/>
      <c r="I667" s="797"/>
      <c r="J667" s="798">
        <f t="shared" si="79"/>
        <v>394</v>
      </c>
      <c r="K667" s="799">
        <f ca="1" t="shared" si="83"/>
        <v>45614.0500231481</v>
      </c>
      <c r="L667" s="800" t="str">
        <f ca="1" t="shared" si="84"/>
        <v>Not Valid</v>
      </c>
      <c r="M667" s="801"/>
      <c r="N667" s="800"/>
      <c r="O667" s="800">
        <f t="shared" si="85"/>
        <v>769</v>
      </c>
      <c r="P667" s="802"/>
      <c r="Q667" s="804"/>
    </row>
    <row r="668" customFormat="1" ht="13.2" hidden="1" spans="1:17">
      <c r="A668" s="791">
        <v>770</v>
      </c>
      <c r="B668" s="791" t="str">
        <f t="shared" si="80"/>
        <v>Y</v>
      </c>
      <c r="C668" s="791" t="str">
        <f t="shared" si="81"/>
        <v>P</v>
      </c>
      <c r="D668" s="791" t="str">
        <f t="shared" si="82"/>
        <v>3</v>
      </c>
      <c r="E668" s="816" t="s">
        <v>1761</v>
      </c>
      <c r="F668" s="791">
        <v>5839755</v>
      </c>
      <c r="G668" s="792" t="s">
        <v>1762</v>
      </c>
      <c r="H668" s="805"/>
      <c r="I668" s="797"/>
      <c r="J668" s="798">
        <f t="shared" si="79"/>
        <v>394</v>
      </c>
      <c r="K668" s="799">
        <f ca="1" t="shared" si="83"/>
        <v>45614.0500231481</v>
      </c>
      <c r="L668" s="800" t="str">
        <f ca="1" t="shared" si="84"/>
        <v>Not Valid</v>
      </c>
      <c r="M668" s="801"/>
      <c r="N668" s="800"/>
      <c r="O668" s="800">
        <f t="shared" si="85"/>
        <v>770</v>
      </c>
      <c r="P668" s="802"/>
      <c r="Q668" s="804"/>
    </row>
    <row r="669" customFormat="1" ht="13.2" hidden="1" spans="1:17">
      <c r="A669" s="791">
        <v>771</v>
      </c>
      <c r="B669" s="791" t="str">
        <f t="shared" si="80"/>
        <v>S</v>
      </c>
      <c r="C669" s="791" t="str">
        <f t="shared" si="81"/>
        <v>P</v>
      </c>
      <c r="D669" s="791" t="str">
        <f t="shared" si="82"/>
        <v>1</v>
      </c>
      <c r="E669" s="816" t="s">
        <v>1763</v>
      </c>
      <c r="F669" s="791">
        <v>5838709</v>
      </c>
      <c r="G669" s="792" t="s">
        <v>1764</v>
      </c>
      <c r="H669" s="805"/>
      <c r="I669" s="797"/>
      <c r="J669" s="798">
        <f t="shared" si="79"/>
        <v>394</v>
      </c>
      <c r="K669" s="799">
        <f ca="1" t="shared" si="83"/>
        <v>45614.0500231481</v>
      </c>
      <c r="L669" s="800" t="str">
        <f ca="1" t="shared" si="84"/>
        <v>Not Valid</v>
      </c>
      <c r="M669" s="801"/>
      <c r="N669" s="800"/>
      <c r="O669" s="800">
        <f t="shared" si="85"/>
        <v>771</v>
      </c>
      <c r="P669" s="802"/>
      <c r="Q669" s="804"/>
    </row>
    <row r="670" customFormat="1" ht="13.2" hidden="1" spans="1:17">
      <c r="A670" s="791">
        <v>772</v>
      </c>
      <c r="B670" s="791" t="str">
        <f t="shared" si="80"/>
        <v>J</v>
      </c>
      <c r="C670" s="791" t="str">
        <f t="shared" si="81"/>
        <v>G</v>
      </c>
      <c r="D670" s="791" t="str">
        <f t="shared" si="82"/>
        <v>4</v>
      </c>
      <c r="E670" s="816" t="s">
        <v>1765</v>
      </c>
      <c r="F670" s="791">
        <v>5838869</v>
      </c>
      <c r="G670" s="792" t="s">
        <v>1766</v>
      </c>
      <c r="H670" s="805"/>
      <c r="I670" s="797"/>
      <c r="J670" s="798">
        <f t="shared" si="79"/>
        <v>394</v>
      </c>
      <c r="K670" s="799">
        <f ca="1" t="shared" si="83"/>
        <v>45614.0500231481</v>
      </c>
      <c r="L670" s="800" t="str">
        <f ca="1" t="shared" si="84"/>
        <v>Not Valid</v>
      </c>
      <c r="M670" s="801"/>
      <c r="N670" s="800"/>
      <c r="O670" s="800">
        <f t="shared" si="85"/>
        <v>772</v>
      </c>
      <c r="P670" s="802"/>
      <c r="Q670" s="804"/>
    </row>
    <row r="671" customFormat="1" ht="13.2" hidden="1" spans="1:17">
      <c r="A671" s="791">
        <v>773</v>
      </c>
      <c r="B671" s="791" t="str">
        <f t="shared" si="80"/>
        <v>P</v>
      </c>
      <c r="C671" s="791" t="str">
        <f t="shared" si="81"/>
        <v>F</v>
      </c>
      <c r="D671" s="791" t="str">
        <f t="shared" si="82"/>
        <v>0</v>
      </c>
      <c r="E671" s="816" t="s">
        <v>1767</v>
      </c>
      <c r="F671" s="791">
        <v>5839754</v>
      </c>
      <c r="G671" s="792" t="s">
        <v>1768</v>
      </c>
      <c r="H671" s="805"/>
      <c r="I671" s="797"/>
      <c r="J671" s="798">
        <f t="shared" si="79"/>
        <v>394</v>
      </c>
      <c r="K671" s="799">
        <f ca="1" t="shared" si="83"/>
        <v>45614.0500231481</v>
      </c>
      <c r="L671" s="800" t="str">
        <f ca="1" t="shared" si="84"/>
        <v>Not Valid</v>
      </c>
      <c r="M671" s="801"/>
      <c r="N671" s="800"/>
      <c r="O671" s="800">
        <f t="shared" si="85"/>
        <v>773</v>
      </c>
      <c r="P671" s="802"/>
      <c r="Q671" s="804"/>
    </row>
    <row r="672" customFormat="1" ht="13.2" hidden="1" spans="1:17">
      <c r="A672" s="791">
        <v>774</v>
      </c>
      <c r="B672" s="791" t="str">
        <f t="shared" si="80"/>
        <v>J</v>
      </c>
      <c r="C672" s="791" t="str">
        <f t="shared" si="81"/>
        <v>K</v>
      </c>
      <c r="D672" s="791" t="str">
        <f t="shared" si="82"/>
        <v>0</v>
      </c>
      <c r="E672" s="816" t="s">
        <v>1769</v>
      </c>
      <c r="F672" s="791">
        <v>5839416</v>
      </c>
      <c r="G672" s="792" t="s">
        <v>1770</v>
      </c>
      <c r="H672" s="805"/>
      <c r="I672" s="797"/>
      <c r="J672" s="798">
        <f t="shared" si="79"/>
        <v>394</v>
      </c>
      <c r="K672" s="799">
        <f ca="1" t="shared" si="83"/>
        <v>45614.0500231481</v>
      </c>
      <c r="L672" s="800" t="str">
        <f ca="1" t="shared" si="84"/>
        <v>Not Valid</v>
      </c>
      <c r="M672" s="801"/>
      <c r="N672" s="800"/>
      <c r="O672" s="800">
        <f t="shared" si="85"/>
        <v>774</v>
      </c>
      <c r="P672" s="802"/>
      <c r="Q672" s="804"/>
    </row>
    <row r="673" customFormat="1" ht="13.2" hidden="1" spans="1:17">
      <c r="A673" s="791">
        <v>775</v>
      </c>
      <c r="B673" s="791" t="str">
        <f t="shared" si="80"/>
        <v>S</v>
      </c>
      <c r="C673" s="791" t="str">
        <f t="shared" si="81"/>
        <v>P</v>
      </c>
      <c r="D673" s="791" t="str">
        <f t="shared" si="82"/>
        <v>3</v>
      </c>
      <c r="E673" s="816" t="s">
        <v>1771</v>
      </c>
      <c r="F673" s="791">
        <v>5839508</v>
      </c>
      <c r="G673" s="792" t="s">
        <v>1772</v>
      </c>
      <c r="H673" s="805"/>
      <c r="I673" s="797"/>
      <c r="J673" s="798">
        <f t="shared" si="79"/>
        <v>394</v>
      </c>
      <c r="K673" s="799">
        <f ca="1" t="shared" si="83"/>
        <v>45614.0500231481</v>
      </c>
      <c r="L673" s="800" t="str">
        <f ca="1" t="shared" si="84"/>
        <v>Not Valid</v>
      </c>
      <c r="M673" s="801"/>
      <c r="N673" s="800"/>
      <c r="O673" s="800">
        <f t="shared" si="85"/>
        <v>775</v>
      </c>
      <c r="P673" s="802"/>
      <c r="Q673" s="804"/>
    </row>
    <row r="674" customFormat="1" ht="13.2" hidden="1" spans="1:17">
      <c r="A674" s="791">
        <v>776</v>
      </c>
      <c r="B674" s="791" t="str">
        <f t="shared" si="80"/>
        <v>J</v>
      </c>
      <c r="C674" s="791" t="str">
        <f t="shared" si="81"/>
        <v>L</v>
      </c>
      <c r="D674" s="791" t="str">
        <f t="shared" si="82"/>
        <v>0</v>
      </c>
      <c r="E674" s="816" t="s">
        <v>1773</v>
      </c>
      <c r="F674" s="791">
        <v>5842128</v>
      </c>
      <c r="G674" s="792" t="s">
        <v>1774</v>
      </c>
      <c r="H674" s="805"/>
      <c r="I674" s="797"/>
      <c r="J674" s="798">
        <f t="shared" si="79"/>
        <v>394</v>
      </c>
      <c r="K674" s="799">
        <f ca="1" t="shared" si="83"/>
        <v>45614.0500231481</v>
      </c>
      <c r="L674" s="800" t="str">
        <f ca="1" t="shared" si="84"/>
        <v>Not Valid</v>
      </c>
      <c r="M674" s="801"/>
      <c r="N674" s="800"/>
      <c r="O674" s="800">
        <f t="shared" si="85"/>
        <v>776</v>
      </c>
      <c r="P674" s="802"/>
      <c r="Q674" s="804"/>
    </row>
    <row r="675" customFormat="1" ht="13.2" hidden="1" spans="1:17">
      <c r="A675" s="791">
        <v>777</v>
      </c>
      <c r="B675" s="791" t="str">
        <f t="shared" si="80"/>
        <v>J</v>
      </c>
      <c r="C675" s="791" t="str">
        <f t="shared" si="81"/>
        <v>G</v>
      </c>
      <c r="D675" s="791" t="str">
        <f t="shared" si="82"/>
        <v>0</v>
      </c>
      <c r="E675" s="816" t="s">
        <v>1775</v>
      </c>
      <c r="F675" s="791">
        <v>5842129</v>
      </c>
      <c r="G675" s="792" t="s">
        <v>1776</v>
      </c>
      <c r="H675" s="805"/>
      <c r="I675" s="797"/>
      <c r="J675" s="798">
        <f t="shared" si="79"/>
        <v>394</v>
      </c>
      <c r="K675" s="799">
        <f ca="1" t="shared" si="83"/>
        <v>45614.0500231481</v>
      </c>
      <c r="L675" s="800" t="str">
        <f ca="1" t="shared" si="84"/>
        <v>Not Valid</v>
      </c>
      <c r="M675" s="801"/>
      <c r="N675" s="800"/>
      <c r="O675" s="800">
        <f t="shared" si="85"/>
        <v>777</v>
      </c>
      <c r="P675" s="802"/>
      <c r="Q675" s="804"/>
    </row>
    <row r="676" customFormat="1" ht="13.2" hidden="1" spans="1:17">
      <c r="A676" s="791">
        <v>778</v>
      </c>
      <c r="B676" s="791" t="str">
        <f t="shared" si="80"/>
        <v>E</v>
      </c>
      <c r="C676" s="791" t="str">
        <f t="shared" si="81"/>
        <v>C</v>
      </c>
      <c r="D676" s="791" t="str">
        <f t="shared" si="82"/>
        <v>1</v>
      </c>
      <c r="E676" s="816" t="s">
        <v>1777</v>
      </c>
      <c r="F676" s="791">
        <v>5819644</v>
      </c>
      <c r="G676" s="792" t="s">
        <v>1778</v>
      </c>
      <c r="H676" s="805"/>
      <c r="I676" s="797"/>
      <c r="J676" s="798">
        <f t="shared" si="79"/>
        <v>394</v>
      </c>
      <c r="K676" s="799">
        <f ca="1" t="shared" si="83"/>
        <v>45614.0500231481</v>
      </c>
      <c r="L676" s="800" t="str">
        <f ca="1" t="shared" si="84"/>
        <v>Not Valid</v>
      </c>
      <c r="M676" s="801"/>
      <c r="N676" s="800"/>
      <c r="O676" s="800">
        <f t="shared" si="85"/>
        <v>778</v>
      </c>
      <c r="P676" s="802"/>
      <c r="Q676" s="804"/>
    </row>
    <row r="677" customFormat="1" ht="13.2" hidden="1" spans="1:17">
      <c r="A677" s="791">
        <v>779</v>
      </c>
      <c r="B677" s="791" t="str">
        <f t="shared" si="80"/>
        <v>E</v>
      </c>
      <c r="C677" s="791" t="str">
        <f t="shared" si="81"/>
        <v>K</v>
      </c>
      <c r="D677" s="791" t="str">
        <f t="shared" si="82"/>
        <v>4</v>
      </c>
      <c r="E677" s="816" t="s">
        <v>1779</v>
      </c>
      <c r="F677" s="791">
        <v>5840554</v>
      </c>
      <c r="G677" s="792" t="s">
        <v>1780</v>
      </c>
      <c r="H677" s="805"/>
      <c r="I677" s="797"/>
      <c r="J677" s="798">
        <f t="shared" si="79"/>
        <v>394</v>
      </c>
      <c r="K677" s="799">
        <f ca="1" t="shared" si="83"/>
        <v>45614.0500231481</v>
      </c>
      <c r="L677" s="800" t="str">
        <f ca="1" t="shared" si="84"/>
        <v>Not Valid</v>
      </c>
      <c r="M677" s="801"/>
      <c r="N677" s="800"/>
      <c r="O677" s="800">
        <f t="shared" si="85"/>
        <v>779</v>
      </c>
      <c r="P677" s="802"/>
      <c r="Q677" s="804"/>
    </row>
    <row r="678" customFormat="1" ht="13.2" hidden="1" spans="1:17">
      <c r="A678" s="791">
        <v>780</v>
      </c>
      <c r="B678" s="791" t="str">
        <f t="shared" si="80"/>
        <v>J</v>
      </c>
      <c r="C678" s="791" t="str">
        <f t="shared" si="81"/>
        <v>N</v>
      </c>
      <c r="D678" s="791" t="str">
        <f t="shared" si="82"/>
        <v>0</v>
      </c>
      <c r="E678" s="816" t="s">
        <v>1781</v>
      </c>
      <c r="F678" s="791">
        <v>5842119</v>
      </c>
      <c r="G678" s="792" t="s">
        <v>1782</v>
      </c>
      <c r="H678" s="805"/>
      <c r="I678" s="797"/>
      <c r="J678" s="798">
        <f t="shared" si="79"/>
        <v>394</v>
      </c>
      <c r="K678" s="799">
        <f ca="1" t="shared" si="83"/>
        <v>45614.0500231481</v>
      </c>
      <c r="L678" s="800" t="str">
        <f ca="1" t="shared" si="84"/>
        <v>Not Valid</v>
      </c>
      <c r="M678" s="801"/>
      <c r="N678" s="800"/>
      <c r="O678" s="800">
        <f t="shared" si="85"/>
        <v>780</v>
      </c>
      <c r="P678" s="802"/>
      <c r="Q678" s="804"/>
    </row>
    <row r="679" customFormat="1" ht="13.2" hidden="1" spans="1:17">
      <c r="A679" s="791">
        <v>781</v>
      </c>
      <c r="B679" s="791" t="str">
        <f t="shared" si="80"/>
        <v>S</v>
      </c>
      <c r="C679" s="791" t="str">
        <f t="shared" si="81"/>
        <v>N</v>
      </c>
      <c r="D679" s="791" t="str">
        <f t="shared" si="82"/>
        <v>1</v>
      </c>
      <c r="E679" s="816" t="s">
        <v>1783</v>
      </c>
      <c r="F679" s="791">
        <v>5376540</v>
      </c>
      <c r="G679" s="792" t="s">
        <v>1784</v>
      </c>
      <c r="H679" s="805"/>
      <c r="I679" s="797"/>
      <c r="J679" s="798">
        <f>I679+0-0+394</f>
        <v>394</v>
      </c>
      <c r="K679" s="799">
        <f ca="1" t="shared" si="83"/>
        <v>45614.0500231481</v>
      </c>
      <c r="L679" s="800" t="str">
        <f ca="1" t="shared" si="84"/>
        <v>Not Valid</v>
      </c>
      <c r="M679" s="801"/>
      <c r="N679" s="800"/>
      <c r="O679" s="800">
        <f t="shared" si="85"/>
        <v>781</v>
      </c>
      <c r="P679" s="802"/>
      <c r="Q679" s="804"/>
    </row>
    <row r="680" customFormat="1" ht="13.2" hidden="1" spans="1:17">
      <c r="A680" s="791">
        <v>782</v>
      </c>
      <c r="B680" s="791" t="str">
        <f t="shared" si="80"/>
        <v>J</v>
      </c>
      <c r="C680" s="791" t="str">
        <f t="shared" si="81"/>
        <v>N</v>
      </c>
      <c r="D680" s="791" t="str">
        <f t="shared" si="82"/>
        <v>2</v>
      </c>
      <c r="E680" s="816" t="s">
        <v>1785</v>
      </c>
      <c r="F680" s="791">
        <v>5699275</v>
      </c>
      <c r="G680" s="792" t="s">
        <v>1786</v>
      </c>
      <c r="H680" s="805"/>
      <c r="I680" s="797"/>
      <c r="J680" s="798">
        <f>I680+0-0+394</f>
        <v>394</v>
      </c>
      <c r="K680" s="799">
        <f ca="1" t="shared" si="83"/>
        <v>45614.0500231481</v>
      </c>
      <c r="L680" s="800" t="str">
        <f ca="1" t="shared" si="84"/>
        <v>Not Valid</v>
      </c>
      <c r="M680" s="801"/>
      <c r="N680" s="800"/>
      <c r="O680" s="800">
        <f t="shared" si="85"/>
        <v>782</v>
      </c>
      <c r="P680" s="802"/>
      <c r="Q680" s="804"/>
    </row>
    <row r="681" customFormat="1" ht="13.2" hidden="1" spans="1:17">
      <c r="A681" s="791">
        <v>783</v>
      </c>
      <c r="B681" s="791" t="str">
        <f t="shared" si="80"/>
        <v>Y</v>
      </c>
      <c r="C681" s="791" t="str">
        <f t="shared" si="81"/>
        <v>P</v>
      </c>
      <c r="D681" s="791" t="str">
        <f t="shared" si="82"/>
        <v>2</v>
      </c>
      <c r="E681" s="816" t="s">
        <v>1787</v>
      </c>
      <c r="F681" s="791">
        <v>5377261</v>
      </c>
      <c r="G681" s="792" t="s">
        <v>1788</v>
      </c>
      <c r="H681" s="805"/>
      <c r="I681" s="797"/>
      <c r="J681" s="798">
        <f>I681+0-0+394</f>
        <v>394</v>
      </c>
      <c r="K681" s="799">
        <f ca="1" t="shared" si="83"/>
        <v>45614.0500231481</v>
      </c>
      <c r="L681" s="800" t="str">
        <f ca="1" t="shared" si="84"/>
        <v>Not Valid</v>
      </c>
      <c r="M681" s="801"/>
      <c r="N681" s="800"/>
      <c r="O681" s="800">
        <f t="shared" si="85"/>
        <v>783</v>
      </c>
      <c r="P681" s="802"/>
      <c r="Q681" s="804"/>
    </row>
    <row r="682" customFormat="1" ht="13.2" hidden="1" spans="1:17">
      <c r="A682" s="791">
        <v>784</v>
      </c>
      <c r="B682" s="791" t="str">
        <f t="shared" si="80"/>
        <v>A</v>
      </c>
      <c r="C682" s="791" t="str">
        <f t="shared" si="81"/>
        <v>N</v>
      </c>
      <c r="D682" s="791" t="str">
        <f t="shared" si="82"/>
        <v>1</v>
      </c>
      <c r="E682" s="816" t="s">
        <v>1789</v>
      </c>
      <c r="F682" s="791">
        <v>5485258</v>
      </c>
      <c r="G682" s="792" t="s">
        <v>1790</v>
      </c>
      <c r="H682" s="805"/>
      <c r="I682" s="797"/>
      <c r="J682" s="798">
        <f>I682+0-0+394</f>
        <v>394</v>
      </c>
      <c r="K682" s="799">
        <f ca="1" t="shared" si="83"/>
        <v>45614.0500231481</v>
      </c>
      <c r="L682" s="800" t="str">
        <f ca="1" t="shared" si="84"/>
        <v>Not Valid</v>
      </c>
      <c r="M682" s="801"/>
      <c r="N682" s="800"/>
      <c r="O682" s="800">
        <f t="shared" si="85"/>
        <v>784</v>
      </c>
      <c r="P682" s="802"/>
      <c r="Q682" s="804"/>
    </row>
    <row r="683" customFormat="1" ht="13.2" hidden="1" spans="1:17">
      <c r="A683" s="791">
        <v>785</v>
      </c>
      <c r="B683" s="791" t="str">
        <f t="shared" si="80"/>
        <v>Q</v>
      </c>
      <c r="C683" s="791" t="str">
        <f t="shared" si="81"/>
        <v>P</v>
      </c>
      <c r="D683" s="791" t="str">
        <f t="shared" si="82"/>
        <v>1</v>
      </c>
      <c r="E683" s="816" t="s">
        <v>1791</v>
      </c>
      <c r="F683" s="791">
        <v>5736158</v>
      </c>
      <c r="G683" s="792" t="s">
        <v>1792</v>
      </c>
      <c r="H683" s="805"/>
      <c r="I683" s="797"/>
      <c r="J683" s="798">
        <f>I683+0-0+394</f>
        <v>394</v>
      </c>
      <c r="K683" s="799">
        <f ca="1" t="shared" si="83"/>
        <v>45614.0500231481</v>
      </c>
      <c r="L683" s="800" t="str">
        <f ca="1" t="shared" si="84"/>
        <v>Not Valid</v>
      </c>
      <c r="M683" s="801"/>
      <c r="N683" s="800"/>
      <c r="O683" s="800">
        <f t="shared" si="85"/>
        <v>785</v>
      </c>
      <c r="P683" s="802"/>
      <c r="Q683" s="804"/>
    </row>
    <row r="684" customFormat="1" ht="13.2" hidden="1" spans="1:17">
      <c r="A684" s="791">
        <v>786</v>
      </c>
      <c r="B684" s="791" t="str">
        <f t="shared" si="80"/>
        <v>E</v>
      </c>
      <c r="C684" s="791" t="str">
        <f t="shared" si="81"/>
        <v>C</v>
      </c>
      <c r="D684" s="791" t="str">
        <f t="shared" si="82"/>
        <v>3</v>
      </c>
      <c r="E684" s="816" t="s">
        <v>1793</v>
      </c>
      <c r="F684" s="791">
        <v>5390524</v>
      </c>
      <c r="G684" s="792" t="s">
        <v>1794</v>
      </c>
      <c r="H684" s="805"/>
      <c r="I684" s="797"/>
      <c r="J684" s="798">
        <f t="shared" ref="J684:J706" si="86">I684+0-0+365</f>
        <v>365</v>
      </c>
      <c r="K684" s="799">
        <f ca="1" t="shared" si="83"/>
        <v>45614.0500231481</v>
      </c>
      <c r="L684" s="800" t="str">
        <f ca="1" t="shared" si="84"/>
        <v>Not Valid</v>
      </c>
      <c r="M684" s="801"/>
      <c r="N684" s="800"/>
      <c r="O684" s="800">
        <f t="shared" si="85"/>
        <v>786</v>
      </c>
      <c r="P684" s="802"/>
      <c r="Q684" s="804"/>
    </row>
    <row r="685" customFormat="1" ht="13.2" hidden="1" spans="1:17">
      <c r="A685" s="791">
        <v>787</v>
      </c>
      <c r="B685" s="791" t="str">
        <f t="shared" si="80"/>
        <v>S</v>
      </c>
      <c r="C685" s="791" t="str">
        <f t="shared" si="81"/>
        <v>P</v>
      </c>
      <c r="D685" s="791" t="str">
        <f t="shared" si="82"/>
        <v>2</v>
      </c>
      <c r="E685" s="816" t="s">
        <v>1795</v>
      </c>
      <c r="F685" s="791">
        <v>5376603</v>
      </c>
      <c r="G685" s="792" t="s">
        <v>1796</v>
      </c>
      <c r="H685" s="805"/>
      <c r="I685" s="797"/>
      <c r="J685" s="798">
        <f t="shared" si="86"/>
        <v>365</v>
      </c>
      <c r="K685" s="799">
        <f ca="1" t="shared" si="83"/>
        <v>45614.0500231481</v>
      </c>
      <c r="L685" s="800" t="str">
        <f ca="1" t="shared" si="84"/>
        <v>Not Valid</v>
      </c>
      <c r="M685" s="801"/>
      <c r="N685" s="800"/>
      <c r="O685" s="800">
        <f t="shared" si="85"/>
        <v>787</v>
      </c>
      <c r="P685" s="802"/>
      <c r="Q685" s="804"/>
    </row>
    <row r="686" customFormat="1" ht="13.2" hidden="1" spans="1:17">
      <c r="A686" s="791">
        <v>788</v>
      </c>
      <c r="B686" s="791" t="str">
        <f t="shared" si="80"/>
        <v>J</v>
      </c>
      <c r="C686" s="791" t="str">
        <f t="shared" si="81"/>
        <v>P</v>
      </c>
      <c r="D686" s="791" t="str">
        <f t="shared" si="82"/>
        <v>4</v>
      </c>
      <c r="E686" s="816" t="s">
        <v>1797</v>
      </c>
      <c r="F686" s="791">
        <v>5374769</v>
      </c>
      <c r="G686" s="792" t="s">
        <v>1798</v>
      </c>
      <c r="H686" s="805"/>
      <c r="I686" s="797"/>
      <c r="J686" s="798">
        <f t="shared" si="86"/>
        <v>365</v>
      </c>
      <c r="K686" s="799">
        <f ca="1" t="shared" si="83"/>
        <v>45614.0500231481</v>
      </c>
      <c r="L686" s="800" t="str">
        <f ca="1" t="shared" si="84"/>
        <v>Not Valid</v>
      </c>
      <c r="M686" s="801"/>
      <c r="N686" s="800"/>
      <c r="O686" s="800">
        <f t="shared" si="85"/>
        <v>788</v>
      </c>
      <c r="P686" s="802"/>
      <c r="Q686" s="804"/>
    </row>
    <row r="687" customFormat="1" ht="13.2" hidden="1" spans="1:17">
      <c r="A687" s="791">
        <v>789</v>
      </c>
      <c r="B687" s="791" t="str">
        <f t="shared" si="80"/>
        <v>E</v>
      </c>
      <c r="C687" s="791" t="str">
        <f t="shared" si="81"/>
        <v>C</v>
      </c>
      <c r="D687" s="791" t="str">
        <f t="shared" si="82"/>
        <v>0</v>
      </c>
      <c r="E687" s="816" t="s">
        <v>1799</v>
      </c>
      <c r="F687" s="791">
        <v>5849010</v>
      </c>
      <c r="G687" s="792" t="s">
        <v>1800</v>
      </c>
      <c r="H687" s="805"/>
      <c r="I687" s="797"/>
      <c r="J687" s="798">
        <f t="shared" si="86"/>
        <v>365</v>
      </c>
      <c r="K687" s="799">
        <f ca="1" t="shared" si="83"/>
        <v>45614.0500231481</v>
      </c>
      <c r="L687" s="800" t="str">
        <f ca="1" t="shared" si="84"/>
        <v>Not Valid</v>
      </c>
      <c r="M687" s="801"/>
      <c r="N687" s="800"/>
      <c r="O687" s="800">
        <f t="shared" si="85"/>
        <v>789</v>
      </c>
      <c r="P687" s="802"/>
      <c r="Q687" s="804"/>
    </row>
    <row r="688" customFormat="1" ht="13.2" hidden="1" spans="1:17">
      <c r="A688" s="791">
        <v>790</v>
      </c>
      <c r="B688" s="791" t="str">
        <f t="shared" si="80"/>
        <v>J</v>
      </c>
      <c r="C688" s="791" t="str">
        <f t="shared" si="81"/>
        <v>P</v>
      </c>
      <c r="D688" s="791" t="str">
        <f t="shared" si="82"/>
        <v>2</v>
      </c>
      <c r="E688" s="816" t="s">
        <v>1801</v>
      </c>
      <c r="F688" s="791">
        <v>5847446</v>
      </c>
      <c r="G688" s="792" t="s">
        <v>1802</v>
      </c>
      <c r="H688" s="805"/>
      <c r="I688" s="797"/>
      <c r="J688" s="798">
        <f t="shared" si="86"/>
        <v>365</v>
      </c>
      <c r="K688" s="799">
        <f ca="1" t="shared" si="83"/>
        <v>45614.0500231481</v>
      </c>
      <c r="L688" s="800" t="str">
        <f ca="1" t="shared" si="84"/>
        <v>Not Valid</v>
      </c>
      <c r="M688" s="801"/>
      <c r="N688" s="800"/>
      <c r="O688" s="800">
        <f t="shared" si="85"/>
        <v>790</v>
      </c>
      <c r="P688" s="802"/>
      <c r="Q688" s="804"/>
    </row>
    <row r="689" customFormat="1" ht="13.2" hidden="1" spans="1:17">
      <c r="A689" s="791">
        <v>791</v>
      </c>
      <c r="B689" s="791" t="str">
        <f t="shared" si="80"/>
        <v>J</v>
      </c>
      <c r="C689" s="791" t="str">
        <f t="shared" si="81"/>
        <v>N</v>
      </c>
      <c r="D689" s="791" t="str">
        <f t="shared" si="82"/>
        <v>1</v>
      </c>
      <c r="E689" s="816" t="s">
        <v>1803</v>
      </c>
      <c r="F689" s="791">
        <v>5847022</v>
      </c>
      <c r="G689" s="792" t="s">
        <v>1804</v>
      </c>
      <c r="H689" s="805"/>
      <c r="I689" s="797"/>
      <c r="J689" s="798">
        <f t="shared" si="86"/>
        <v>365</v>
      </c>
      <c r="K689" s="799">
        <f ca="1" t="shared" si="83"/>
        <v>45614.0500231481</v>
      </c>
      <c r="L689" s="800" t="str">
        <f ca="1" t="shared" si="84"/>
        <v>Not Valid</v>
      </c>
      <c r="M689" s="801"/>
      <c r="N689" s="800"/>
      <c r="O689" s="800">
        <f t="shared" si="85"/>
        <v>791</v>
      </c>
      <c r="P689" s="802"/>
      <c r="Q689" s="804"/>
    </row>
    <row r="690" customFormat="1" ht="13.2" hidden="1" spans="1:17">
      <c r="A690" s="791">
        <v>792</v>
      </c>
      <c r="B690" s="791" t="str">
        <f t="shared" si="80"/>
        <v>Y</v>
      </c>
      <c r="C690" s="791" t="str">
        <f t="shared" si="81"/>
        <v>P</v>
      </c>
      <c r="D690" s="791" t="str">
        <f t="shared" si="82"/>
        <v>2</v>
      </c>
      <c r="E690" s="816" t="s">
        <v>1805</v>
      </c>
      <c r="F690" s="791">
        <v>5844774</v>
      </c>
      <c r="G690" s="792" t="s">
        <v>1806</v>
      </c>
      <c r="H690" s="805"/>
      <c r="I690" s="797"/>
      <c r="J690" s="798">
        <f t="shared" si="86"/>
        <v>365</v>
      </c>
      <c r="K690" s="799">
        <f ca="1" t="shared" si="83"/>
        <v>45614.0500231481</v>
      </c>
      <c r="L690" s="800" t="str">
        <f ca="1" t="shared" si="84"/>
        <v>Not Valid</v>
      </c>
      <c r="M690" s="801"/>
      <c r="N690" s="800"/>
      <c r="O690" s="800">
        <f t="shared" si="85"/>
        <v>792</v>
      </c>
      <c r="P690" s="802"/>
      <c r="Q690" s="804"/>
    </row>
    <row r="691" customFormat="1" ht="13.2" hidden="1" spans="1:17">
      <c r="A691" s="791">
        <v>793</v>
      </c>
      <c r="B691" s="791" t="str">
        <f t="shared" si="80"/>
        <v>J</v>
      </c>
      <c r="C691" s="791" t="str">
        <f t="shared" si="81"/>
        <v>P</v>
      </c>
      <c r="D691" s="791" t="str">
        <f t="shared" si="82"/>
        <v>2</v>
      </c>
      <c r="E691" s="816" t="s">
        <v>1807</v>
      </c>
      <c r="F691" s="791">
        <v>5846488</v>
      </c>
      <c r="G691" s="792" t="s">
        <v>1808</v>
      </c>
      <c r="H691" s="805"/>
      <c r="I691" s="797"/>
      <c r="J691" s="798">
        <f t="shared" si="86"/>
        <v>365</v>
      </c>
      <c r="K691" s="799">
        <f ca="1" t="shared" si="83"/>
        <v>45614.0500231481</v>
      </c>
      <c r="L691" s="800" t="str">
        <f ca="1" t="shared" si="84"/>
        <v>Not Valid</v>
      </c>
      <c r="M691" s="801"/>
      <c r="N691" s="800"/>
      <c r="O691" s="800">
        <f t="shared" si="85"/>
        <v>793</v>
      </c>
      <c r="P691" s="802"/>
      <c r="Q691" s="804"/>
    </row>
    <row r="692" customFormat="1" ht="13.2" hidden="1" spans="1:17">
      <c r="A692" s="791">
        <v>794</v>
      </c>
      <c r="B692" s="791" t="str">
        <f t="shared" si="80"/>
        <v>L</v>
      </c>
      <c r="C692" s="791" t="str">
        <f t="shared" si="81"/>
        <v>C</v>
      </c>
      <c r="D692" s="791" t="str">
        <f t="shared" si="82"/>
        <v>0</v>
      </c>
      <c r="E692" s="816" t="s">
        <v>1809</v>
      </c>
      <c r="F692" s="791">
        <v>5848490</v>
      </c>
      <c r="G692" s="792" t="s">
        <v>1810</v>
      </c>
      <c r="H692" s="805"/>
      <c r="I692" s="797"/>
      <c r="J692" s="798">
        <f t="shared" si="86"/>
        <v>365</v>
      </c>
      <c r="K692" s="799">
        <f ca="1" t="shared" si="83"/>
        <v>45614.0500231481</v>
      </c>
      <c r="L692" s="800" t="str">
        <f ca="1" t="shared" si="84"/>
        <v>Not Valid</v>
      </c>
      <c r="M692" s="801"/>
      <c r="N692" s="800"/>
      <c r="O692" s="800">
        <f t="shared" si="85"/>
        <v>794</v>
      </c>
      <c r="P692" s="802"/>
      <c r="Q692" s="804"/>
    </row>
    <row r="693" customFormat="1" ht="13.2" hidden="1" spans="1:17">
      <c r="A693" s="791">
        <v>795</v>
      </c>
      <c r="B693" s="791" t="str">
        <f t="shared" si="80"/>
        <v>S</v>
      </c>
      <c r="C693" s="791" t="str">
        <f t="shared" si="81"/>
        <v>C</v>
      </c>
      <c r="D693" s="791" t="str">
        <f t="shared" si="82"/>
        <v>1</v>
      </c>
      <c r="E693" s="816" t="s">
        <v>1811</v>
      </c>
      <c r="F693" s="791">
        <v>5848491</v>
      </c>
      <c r="G693" s="792" t="s">
        <v>1812</v>
      </c>
      <c r="H693" s="805"/>
      <c r="I693" s="797"/>
      <c r="J693" s="798">
        <f t="shared" si="86"/>
        <v>365</v>
      </c>
      <c r="K693" s="799">
        <f ca="1" t="shared" si="83"/>
        <v>45614.0500231481</v>
      </c>
      <c r="L693" s="800" t="str">
        <f ca="1" t="shared" si="84"/>
        <v>Not Valid</v>
      </c>
      <c r="M693" s="801"/>
      <c r="N693" s="800"/>
      <c r="O693" s="800">
        <f t="shared" si="85"/>
        <v>795</v>
      </c>
      <c r="P693" s="802"/>
      <c r="Q693" s="804"/>
    </row>
    <row r="694" customFormat="1" ht="13.2" hidden="1" spans="1:17">
      <c r="A694" s="791">
        <v>796</v>
      </c>
      <c r="B694" s="791" t="str">
        <f t="shared" si="80"/>
        <v>J</v>
      </c>
      <c r="C694" s="791" t="str">
        <f t="shared" si="81"/>
        <v>C</v>
      </c>
      <c r="D694" s="791" t="str">
        <f t="shared" si="82"/>
        <v>0</v>
      </c>
      <c r="E694" s="816" t="s">
        <v>1813</v>
      </c>
      <c r="F694" s="791">
        <v>5849254</v>
      </c>
      <c r="G694" s="792" t="s">
        <v>1814</v>
      </c>
      <c r="H694" s="805" t="s">
        <v>563</v>
      </c>
      <c r="I694" s="797"/>
      <c r="J694" s="798">
        <f t="shared" si="86"/>
        <v>365</v>
      </c>
      <c r="K694" s="799">
        <f ca="1" t="shared" si="83"/>
        <v>45614.0500231481</v>
      </c>
      <c r="L694" s="800" t="str">
        <f ca="1" t="shared" si="84"/>
        <v>Not Valid</v>
      </c>
      <c r="M694" s="801"/>
      <c r="N694" s="800"/>
      <c r="O694" s="800">
        <f t="shared" si="85"/>
        <v>796</v>
      </c>
      <c r="P694" s="802"/>
      <c r="Q694" s="804"/>
    </row>
    <row r="695" customFormat="1" ht="13.2" hidden="1" spans="1:17">
      <c r="A695" s="791">
        <v>797</v>
      </c>
      <c r="B695" s="791" t="str">
        <f t="shared" si="80"/>
        <v>E</v>
      </c>
      <c r="C695" s="791" t="str">
        <f t="shared" si="81"/>
        <v>C</v>
      </c>
      <c r="D695" s="791" t="str">
        <f t="shared" si="82"/>
        <v>3</v>
      </c>
      <c r="E695" s="816" t="s">
        <v>1815</v>
      </c>
      <c r="F695" s="791">
        <v>5382246</v>
      </c>
      <c r="G695" s="792" t="s">
        <v>1816</v>
      </c>
      <c r="H695" s="805"/>
      <c r="I695" s="797"/>
      <c r="J695" s="798">
        <f t="shared" si="86"/>
        <v>365</v>
      </c>
      <c r="K695" s="799">
        <f ca="1" t="shared" si="83"/>
        <v>45614.0500231481</v>
      </c>
      <c r="L695" s="800" t="str">
        <f ca="1" t="shared" si="84"/>
        <v>Not Valid</v>
      </c>
      <c r="M695" s="801"/>
      <c r="N695" s="800"/>
      <c r="O695" s="800">
        <f t="shared" si="85"/>
        <v>797</v>
      </c>
      <c r="P695" s="802"/>
      <c r="Q695" s="804"/>
    </row>
    <row r="696" customFormat="1" ht="13.2" hidden="1" spans="1:17">
      <c r="A696" s="791">
        <v>798</v>
      </c>
      <c r="B696" s="791" t="str">
        <f t="shared" si="80"/>
        <v>H</v>
      </c>
      <c r="C696" s="791" t="str">
        <f t="shared" si="81"/>
        <v>J</v>
      </c>
      <c r="D696" s="791" t="str">
        <f t="shared" si="82"/>
        <v>F</v>
      </c>
      <c r="E696" s="816" t="s">
        <v>1817</v>
      </c>
      <c r="F696" s="791">
        <v>5851296</v>
      </c>
      <c r="G696" s="792" t="s">
        <v>1818</v>
      </c>
      <c r="H696" s="805"/>
      <c r="I696" s="797"/>
      <c r="J696" s="798">
        <f t="shared" si="86"/>
        <v>365</v>
      </c>
      <c r="K696" s="799">
        <f ca="1" t="shared" si="83"/>
        <v>45614.0500231481</v>
      </c>
      <c r="L696" s="800" t="str">
        <f ca="1" t="shared" si="84"/>
        <v>Not Valid</v>
      </c>
      <c r="M696" s="801"/>
      <c r="N696" s="800"/>
      <c r="O696" s="800">
        <f t="shared" si="85"/>
        <v>798</v>
      </c>
      <c r="P696" s="802"/>
      <c r="Q696" s="804"/>
    </row>
    <row r="697" customFormat="1" ht="13.2" hidden="1" spans="1:17">
      <c r="A697" s="791">
        <v>799</v>
      </c>
      <c r="B697" s="791" t="str">
        <f t="shared" si="80"/>
        <v>E</v>
      </c>
      <c r="C697" s="791" t="str">
        <f t="shared" si="81"/>
        <v>P</v>
      </c>
      <c r="D697" s="791" t="str">
        <f t="shared" si="82"/>
        <v>4</v>
      </c>
      <c r="E697" s="816" t="s">
        <v>1819</v>
      </c>
      <c r="F697" s="791">
        <v>5381004</v>
      </c>
      <c r="G697" s="792" t="s">
        <v>1820</v>
      </c>
      <c r="H697" s="805"/>
      <c r="I697" s="797"/>
      <c r="J697" s="798">
        <f t="shared" si="86"/>
        <v>365</v>
      </c>
      <c r="K697" s="799">
        <f ca="1" t="shared" si="83"/>
        <v>45614.0500231481</v>
      </c>
      <c r="L697" s="800" t="str">
        <f ca="1" t="shared" si="84"/>
        <v>Not Valid</v>
      </c>
      <c r="M697" s="801"/>
      <c r="N697" s="800"/>
      <c r="O697" s="800">
        <f t="shared" si="85"/>
        <v>799</v>
      </c>
      <c r="P697" s="802"/>
      <c r="Q697" s="804"/>
    </row>
    <row r="698" customFormat="1" ht="13.2" hidden="1" spans="1:17">
      <c r="A698" s="791">
        <v>800</v>
      </c>
      <c r="B698" s="791" t="str">
        <f t="shared" si="80"/>
        <v>E</v>
      </c>
      <c r="C698" s="791" t="str">
        <f t="shared" si="81"/>
        <v>C</v>
      </c>
      <c r="D698" s="791" t="str">
        <f t="shared" si="82"/>
        <v>4</v>
      </c>
      <c r="E698" s="816" t="s">
        <v>1821</v>
      </c>
      <c r="F698" s="791">
        <v>5395003</v>
      </c>
      <c r="G698" s="792" t="s">
        <v>1822</v>
      </c>
      <c r="H698" s="805"/>
      <c r="I698" s="797"/>
      <c r="J698" s="798">
        <f t="shared" si="86"/>
        <v>365</v>
      </c>
      <c r="K698" s="799">
        <f ca="1" t="shared" si="83"/>
        <v>45614.0500231481</v>
      </c>
      <c r="L698" s="800" t="str">
        <f ca="1" t="shared" si="84"/>
        <v>Not Valid</v>
      </c>
      <c r="M698" s="801"/>
      <c r="N698" s="800"/>
      <c r="O698" s="800">
        <f t="shared" si="85"/>
        <v>800</v>
      </c>
      <c r="P698" s="802"/>
      <c r="Q698" s="804"/>
    </row>
    <row r="699" customFormat="1" ht="13.2" hidden="1" spans="1:17">
      <c r="A699" s="791">
        <v>801</v>
      </c>
      <c r="B699" s="791" t="str">
        <f t="shared" si="80"/>
        <v>J</v>
      </c>
      <c r="C699" s="791" t="str">
        <f t="shared" si="81"/>
        <v>K</v>
      </c>
      <c r="D699" s="791" t="str">
        <f t="shared" si="82"/>
        <v>2</v>
      </c>
      <c r="E699" s="816" t="s">
        <v>1823</v>
      </c>
      <c r="F699" s="791" t="s">
        <v>1824</v>
      </c>
      <c r="G699" s="792" t="s">
        <v>1825</v>
      </c>
      <c r="H699" s="805"/>
      <c r="I699" s="797"/>
      <c r="J699" s="798">
        <f t="shared" si="86"/>
        <v>365</v>
      </c>
      <c r="K699" s="799">
        <f ca="1" t="shared" si="83"/>
        <v>45614.0500231481</v>
      </c>
      <c r="L699" s="800" t="str">
        <f ca="1" t="shared" si="84"/>
        <v>Not Valid</v>
      </c>
      <c r="M699" s="801"/>
      <c r="N699" s="800"/>
      <c r="O699" s="800">
        <f t="shared" si="85"/>
        <v>801</v>
      </c>
      <c r="P699" s="802"/>
      <c r="Q699" s="804"/>
    </row>
    <row r="700" customFormat="1" ht="13.2" hidden="1" spans="1:17">
      <c r="A700" s="791">
        <v>802</v>
      </c>
      <c r="B700" s="791" t="str">
        <f t="shared" si="80"/>
        <v>M</v>
      </c>
      <c r="C700" s="791" t="str">
        <f t="shared" si="81"/>
        <v>K</v>
      </c>
      <c r="D700" s="791" t="str">
        <f t="shared" si="82"/>
        <v>2</v>
      </c>
      <c r="E700" s="816" t="s">
        <v>1826</v>
      </c>
      <c r="F700" s="791">
        <v>5375367</v>
      </c>
      <c r="G700" s="792" t="s">
        <v>1827</v>
      </c>
      <c r="H700" s="805"/>
      <c r="I700" s="797"/>
      <c r="J700" s="798">
        <f t="shared" si="86"/>
        <v>365</v>
      </c>
      <c r="K700" s="799">
        <f ca="1" t="shared" si="83"/>
        <v>45614.0500231481</v>
      </c>
      <c r="L700" s="800" t="str">
        <f ca="1" t="shared" si="84"/>
        <v>Not Valid</v>
      </c>
      <c r="M700" s="801"/>
      <c r="N700" s="800"/>
      <c r="O700" s="800">
        <f t="shared" si="85"/>
        <v>802</v>
      </c>
      <c r="P700" s="802"/>
      <c r="Q700" s="804"/>
    </row>
    <row r="701" customFormat="1" ht="13.2" hidden="1" spans="1:17">
      <c r="A701" s="791">
        <v>803</v>
      </c>
      <c r="B701" s="791" t="str">
        <f t="shared" si="80"/>
        <v>Y</v>
      </c>
      <c r="C701" s="791" t="str">
        <f t="shared" si="81"/>
        <v>P</v>
      </c>
      <c r="D701" s="791" t="str">
        <f t="shared" si="82"/>
        <v>1</v>
      </c>
      <c r="E701" s="816" t="s">
        <v>1828</v>
      </c>
      <c r="F701" s="791">
        <v>5377239</v>
      </c>
      <c r="G701" s="792" t="s">
        <v>1829</v>
      </c>
      <c r="H701" s="805"/>
      <c r="I701" s="797"/>
      <c r="J701" s="798">
        <f t="shared" si="86"/>
        <v>365</v>
      </c>
      <c r="K701" s="799">
        <f ca="1" t="shared" si="83"/>
        <v>45614.0500231481</v>
      </c>
      <c r="L701" s="800" t="str">
        <f ca="1" t="shared" si="84"/>
        <v>Not Valid</v>
      </c>
      <c r="M701" s="801"/>
      <c r="N701" s="800"/>
      <c r="O701" s="800">
        <f t="shared" si="85"/>
        <v>803</v>
      </c>
      <c r="P701" s="802"/>
      <c r="Q701" s="804"/>
    </row>
    <row r="702" customFormat="1" ht="13.2" hidden="1" spans="1:17">
      <c r="A702" s="791">
        <v>804</v>
      </c>
      <c r="B702" s="791" t="str">
        <f t="shared" si="80"/>
        <v>J</v>
      </c>
      <c r="C702" s="791" t="str">
        <f t="shared" si="81"/>
        <v>G</v>
      </c>
      <c r="D702" s="791" t="str">
        <f t="shared" si="82"/>
        <v>0</v>
      </c>
      <c r="E702" s="816" t="s">
        <v>1830</v>
      </c>
      <c r="F702" s="791" t="s">
        <v>1831</v>
      </c>
      <c r="G702" s="792" t="s">
        <v>1832</v>
      </c>
      <c r="H702" s="805"/>
      <c r="I702" s="797"/>
      <c r="J702" s="798">
        <f t="shared" si="86"/>
        <v>365</v>
      </c>
      <c r="K702" s="799">
        <f ca="1" t="shared" si="83"/>
        <v>45614.0500231481</v>
      </c>
      <c r="L702" s="800" t="str">
        <f ca="1" t="shared" si="84"/>
        <v>Not Valid</v>
      </c>
      <c r="M702" s="801"/>
      <c r="N702" s="800"/>
      <c r="O702" s="800">
        <f t="shared" si="85"/>
        <v>804</v>
      </c>
      <c r="P702" s="802"/>
      <c r="Q702" s="804"/>
    </row>
    <row r="703" customFormat="1" ht="13.2" hidden="1" spans="1:17">
      <c r="A703" s="791">
        <v>805</v>
      </c>
      <c r="B703" s="791" t="str">
        <f t="shared" si="80"/>
        <v>E</v>
      </c>
      <c r="C703" s="791" t="str">
        <f t="shared" si="81"/>
        <v>P</v>
      </c>
      <c r="D703" s="791" t="str">
        <f t="shared" si="82"/>
        <v>3</v>
      </c>
      <c r="E703" s="816" t="s">
        <v>1833</v>
      </c>
      <c r="F703" s="791">
        <v>5850838</v>
      </c>
      <c r="G703" s="792" t="s">
        <v>1834</v>
      </c>
      <c r="H703" s="805"/>
      <c r="I703" s="797"/>
      <c r="J703" s="798">
        <f t="shared" si="86"/>
        <v>365</v>
      </c>
      <c r="K703" s="799">
        <f ca="1" t="shared" si="83"/>
        <v>45614.0500231481</v>
      </c>
      <c r="L703" s="800" t="str">
        <f ca="1" t="shared" si="84"/>
        <v>Not Valid</v>
      </c>
      <c r="M703" s="801"/>
      <c r="N703" s="800"/>
      <c r="O703" s="800">
        <f t="shared" si="85"/>
        <v>805</v>
      </c>
      <c r="P703" s="802"/>
      <c r="Q703" s="804"/>
    </row>
    <row r="704" customFormat="1" ht="13.2" hidden="1" spans="1:17">
      <c r="A704" s="791">
        <v>806</v>
      </c>
      <c r="B704" s="791" t="str">
        <f t="shared" si="80"/>
        <v>S</v>
      </c>
      <c r="C704" s="791" t="str">
        <f t="shared" si="81"/>
        <v>G</v>
      </c>
      <c r="D704" s="791" t="str">
        <f t="shared" si="82"/>
        <v>1</v>
      </c>
      <c r="E704" s="816" t="s">
        <v>1835</v>
      </c>
      <c r="F704" s="791">
        <v>5376490</v>
      </c>
      <c r="G704" s="792" t="s">
        <v>1836</v>
      </c>
      <c r="H704" s="805"/>
      <c r="I704" s="797"/>
      <c r="J704" s="798">
        <f t="shared" si="86"/>
        <v>365</v>
      </c>
      <c r="K704" s="799">
        <f ca="1" t="shared" si="83"/>
        <v>45614.0500231481</v>
      </c>
      <c r="L704" s="800" t="str">
        <f ca="1" t="shared" si="84"/>
        <v>Not Valid</v>
      </c>
      <c r="M704" s="801"/>
      <c r="N704" s="800"/>
      <c r="O704" s="800">
        <f t="shared" si="85"/>
        <v>806</v>
      </c>
      <c r="P704" s="802"/>
      <c r="Q704" s="804"/>
    </row>
    <row r="705" customFormat="1" ht="13.2" hidden="1" spans="1:17">
      <c r="A705" s="791">
        <v>807</v>
      </c>
      <c r="B705" s="791" t="str">
        <f t="shared" si="80"/>
        <v>J</v>
      </c>
      <c r="C705" s="791" t="str">
        <f t="shared" si="81"/>
        <v>N</v>
      </c>
      <c r="D705" s="791" t="str">
        <f t="shared" si="82"/>
        <v>2</v>
      </c>
      <c r="E705" s="816" t="s">
        <v>1837</v>
      </c>
      <c r="F705" s="791">
        <v>5851292</v>
      </c>
      <c r="G705" s="792" t="s">
        <v>1838</v>
      </c>
      <c r="H705" s="805"/>
      <c r="I705" s="797"/>
      <c r="J705" s="798">
        <f t="shared" si="86"/>
        <v>365</v>
      </c>
      <c r="K705" s="799">
        <f ca="1" t="shared" si="83"/>
        <v>45614.0500231481</v>
      </c>
      <c r="L705" s="800" t="str">
        <f ca="1" t="shared" si="84"/>
        <v>Not Valid</v>
      </c>
      <c r="M705" s="801"/>
      <c r="N705" s="800"/>
      <c r="O705" s="800">
        <f t="shared" si="85"/>
        <v>807</v>
      </c>
      <c r="P705" s="802"/>
      <c r="Q705" s="804"/>
    </row>
    <row r="706" customFormat="1" ht="13.2" hidden="1" spans="1:17">
      <c r="A706" s="791">
        <v>808</v>
      </c>
      <c r="B706" s="791" t="str">
        <f t="shared" ref="B706:B769" si="87">LEFT(E706,1)</f>
        <v>J</v>
      </c>
      <c r="C706" s="791" t="str">
        <f t="shared" ref="C706:C742" si="88">MID(E706,2,1)</f>
        <v>N</v>
      </c>
      <c r="D706" s="791" t="str">
        <f t="shared" ref="D706:D769" si="89">MID(E706,3,1)</f>
        <v>2</v>
      </c>
      <c r="E706" s="816" t="s">
        <v>1839</v>
      </c>
      <c r="F706" s="791">
        <v>5840205</v>
      </c>
      <c r="G706" s="792" t="s">
        <v>1840</v>
      </c>
      <c r="H706" s="805"/>
      <c r="I706" s="797"/>
      <c r="J706" s="798">
        <f t="shared" si="86"/>
        <v>365</v>
      </c>
      <c r="K706" s="799">
        <f ca="1" t="shared" ref="K706:K734" si="90">NOW()</f>
        <v>45614.0500231481</v>
      </c>
      <c r="L706" s="800" t="str">
        <f ca="1" t="shared" ref="L706:L769" si="91">IF((K706-0.5)&lt;J706,"Valid",(IF(J706=0,"","Not Valid")))</f>
        <v>Not Valid</v>
      </c>
      <c r="M706" s="801"/>
      <c r="N706" s="800"/>
      <c r="O706" s="800">
        <f t="shared" si="85"/>
        <v>808</v>
      </c>
      <c r="P706" s="802"/>
      <c r="Q706" s="804"/>
    </row>
    <row r="707" customFormat="1" ht="13.2" hidden="1" spans="1:17">
      <c r="A707" s="791">
        <v>809</v>
      </c>
      <c r="B707" s="791" t="str">
        <f t="shared" si="87"/>
        <v>K</v>
      </c>
      <c r="C707" s="791" t="str">
        <f t="shared" si="88"/>
        <v>G</v>
      </c>
      <c r="D707" s="791" t="str">
        <f t="shared" si="89"/>
        <v>0</v>
      </c>
      <c r="E707" s="816" t="s">
        <v>1841</v>
      </c>
      <c r="F707" s="791">
        <v>5375036</v>
      </c>
      <c r="G707" s="792" t="s">
        <v>1842</v>
      </c>
      <c r="H707" s="805" t="s">
        <v>563</v>
      </c>
      <c r="I707" s="797"/>
      <c r="J707" s="798">
        <f>I707+0-0+394</f>
        <v>394</v>
      </c>
      <c r="K707" s="799">
        <f ca="1" t="shared" si="90"/>
        <v>45614.0500231481</v>
      </c>
      <c r="L707" s="800" t="str">
        <f ca="1" t="shared" si="91"/>
        <v>Not Valid</v>
      </c>
      <c r="M707" s="801"/>
      <c r="N707" s="800"/>
      <c r="O707" s="800">
        <f t="shared" ref="O707:O770" si="92">A707</f>
        <v>809</v>
      </c>
      <c r="P707" s="802"/>
      <c r="Q707" s="804"/>
    </row>
    <row r="708" customFormat="1" ht="13.2" hidden="1" spans="1:17">
      <c r="A708" s="820">
        <v>810</v>
      </c>
      <c r="B708" s="821" t="str">
        <f t="shared" si="87"/>
        <v>A</v>
      </c>
      <c r="C708" s="821" t="str">
        <f t="shared" si="88"/>
        <v>N</v>
      </c>
      <c r="D708" s="821" t="str">
        <f t="shared" si="89"/>
        <v>2</v>
      </c>
      <c r="E708" s="822" t="s">
        <v>1843</v>
      </c>
      <c r="F708" s="791">
        <v>5855025</v>
      </c>
      <c r="G708" s="792" t="s">
        <v>1844</v>
      </c>
      <c r="H708" s="805"/>
      <c r="I708" s="797"/>
      <c r="J708" s="798">
        <f t="shared" ref="J708:J734" si="93">I708+0-0+365</f>
        <v>365</v>
      </c>
      <c r="K708" s="799">
        <f ca="1" t="shared" si="90"/>
        <v>45614.0500231481</v>
      </c>
      <c r="L708" s="800" t="str">
        <f ca="1" t="shared" si="91"/>
        <v>Not Valid</v>
      </c>
      <c r="M708" s="801"/>
      <c r="N708" s="800"/>
      <c r="O708" s="800">
        <f t="shared" si="92"/>
        <v>810</v>
      </c>
      <c r="P708" s="802"/>
      <c r="Q708" s="804"/>
    </row>
    <row r="709" customFormat="1" ht="13.2" hidden="1" spans="1:17">
      <c r="A709" s="821">
        <v>811</v>
      </c>
      <c r="B709" s="821" t="str">
        <f t="shared" si="87"/>
        <v>Y</v>
      </c>
      <c r="C709" s="821" t="str">
        <f t="shared" si="88"/>
        <v>L</v>
      </c>
      <c r="D709" s="821" t="str">
        <f t="shared" si="89"/>
        <v>2</v>
      </c>
      <c r="E709" s="822" t="s">
        <v>1845</v>
      </c>
      <c r="F709" s="791">
        <v>5849912</v>
      </c>
      <c r="G709" s="792" t="s">
        <v>1846</v>
      </c>
      <c r="H709" s="805"/>
      <c r="I709" s="797"/>
      <c r="J709" s="798">
        <f t="shared" si="93"/>
        <v>365</v>
      </c>
      <c r="K709" s="799">
        <f ca="1" t="shared" si="90"/>
        <v>45614.0500231481</v>
      </c>
      <c r="L709" s="800" t="str">
        <f ca="1" t="shared" si="91"/>
        <v>Not Valid</v>
      </c>
      <c r="M709" s="801"/>
      <c r="N709" s="800"/>
      <c r="O709" s="800">
        <f t="shared" si="92"/>
        <v>811</v>
      </c>
      <c r="P709" s="802"/>
      <c r="Q709" s="804"/>
    </row>
    <row r="710" customFormat="1" ht="13.2" hidden="1" spans="1:17">
      <c r="A710" s="820">
        <v>812</v>
      </c>
      <c r="B710" s="821" t="str">
        <f t="shared" si="87"/>
        <v>J</v>
      </c>
      <c r="C710" s="821" t="str">
        <f t="shared" si="88"/>
        <v>G</v>
      </c>
      <c r="D710" s="821" t="str">
        <f t="shared" si="89"/>
        <v>1</v>
      </c>
      <c r="E710" s="822" t="s">
        <v>1847</v>
      </c>
      <c r="F710" s="791">
        <v>5855187</v>
      </c>
      <c r="G710" s="792" t="s">
        <v>1848</v>
      </c>
      <c r="H710" s="805"/>
      <c r="I710" s="797"/>
      <c r="J710" s="798">
        <f t="shared" si="93"/>
        <v>365</v>
      </c>
      <c r="K710" s="799">
        <f ca="1" t="shared" si="90"/>
        <v>45614.0500231481</v>
      </c>
      <c r="L710" s="800" t="str">
        <f ca="1" t="shared" si="91"/>
        <v>Not Valid</v>
      </c>
      <c r="M710" s="801"/>
      <c r="N710" s="800"/>
      <c r="O710" s="800">
        <f t="shared" si="92"/>
        <v>812</v>
      </c>
      <c r="P710" s="802"/>
      <c r="Q710" s="804"/>
    </row>
    <row r="711" customFormat="1" ht="13.2" hidden="1" spans="1:17">
      <c r="A711" s="821">
        <v>813</v>
      </c>
      <c r="B711" s="821" t="str">
        <f t="shared" si="87"/>
        <v>Y</v>
      </c>
      <c r="C711" s="821" t="str">
        <f t="shared" si="88"/>
        <v>N</v>
      </c>
      <c r="D711" s="821" t="str">
        <f t="shared" si="89"/>
        <v>3</v>
      </c>
      <c r="E711" s="822" t="s">
        <v>1849</v>
      </c>
      <c r="F711" s="791">
        <v>5853586</v>
      </c>
      <c r="G711" s="792" t="s">
        <v>1850</v>
      </c>
      <c r="H711" s="805"/>
      <c r="I711" s="797"/>
      <c r="J711" s="798">
        <f t="shared" si="93"/>
        <v>365</v>
      </c>
      <c r="K711" s="799">
        <f ca="1" t="shared" si="90"/>
        <v>45614.0500231481</v>
      </c>
      <c r="L711" s="800" t="str">
        <f ca="1" t="shared" si="91"/>
        <v>Not Valid</v>
      </c>
      <c r="M711" s="801"/>
      <c r="N711" s="800"/>
      <c r="O711" s="800">
        <f t="shared" si="92"/>
        <v>813</v>
      </c>
      <c r="P711" s="802"/>
      <c r="Q711" s="804"/>
    </row>
    <row r="712" customFormat="1" ht="13.2" hidden="1" spans="1:17">
      <c r="A712" s="820">
        <v>814</v>
      </c>
      <c r="B712" s="821" t="str">
        <f t="shared" si="87"/>
        <v>J</v>
      </c>
      <c r="C712" s="821" t="str">
        <f t="shared" si="88"/>
        <v>C</v>
      </c>
      <c r="D712" s="821" t="str">
        <f t="shared" si="89"/>
        <v>3</v>
      </c>
      <c r="E712" s="822" t="s">
        <v>1851</v>
      </c>
      <c r="F712" s="791">
        <v>5855024</v>
      </c>
      <c r="G712" s="792" t="s">
        <v>1852</v>
      </c>
      <c r="H712" s="805"/>
      <c r="I712" s="797"/>
      <c r="J712" s="798">
        <f t="shared" si="93"/>
        <v>365</v>
      </c>
      <c r="K712" s="799">
        <f ca="1" t="shared" si="90"/>
        <v>45614.0500231481</v>
      </c>
      <c r="L712" s="800" t="str">
        <f ca="1" t="shared" si="91"/>
        <v>Not Valid</v>
      </c>
      <c r="M712" s="801"/>
      <c r="N712" s="800"/>
      <c r="O712" s="800">
        <f t="shared" si="92"/>
        <v>814</v>
      </c>
      <c r="P712" s="802"/>
      <c r="Q712" s="804"/>
    </row>
    <row r="713" customFormat="1" ht="13.2" hidden="1" spans="1:17">
      <c r="A713" s="821">
        <v>815</v>
      </c>
      <c r="B713" s="821" t="str">
        <f t="shared" si="87"/>
        <v>E</v>
      </c>
      <c r="C713" s="821" t="str">
        <f t="shared" si="88"/>
        <v>D</v>
      </c>
      <c r="D713" s="821" t="str">
        <f t="shared" si="89"/>
        <v>0</v>
      </c>
      <c r="E713" s="822" t="s">
        <v>1853</v>
      </c>
      <c r="F713" s="791">
        <v>5855973</v>
      </c>
      <c r="G713" s="792" t="s">
        <v>1854</v>
      </c>
      <c r="H713" s="805"/>
      <c r="I713" s="797"/>
      <c r="J713" s="798">
        <f t="shared" si="93"/>
        <v>365</v>
      </c>
      <c r="K713" s="799">
        <f ca="1" t="shared" si="90"/>
        <v>45614.0500231481</v>
      </c>
      <c r="L713" s="800" t="str">
        <f ca="1" t="shared" si="91"/>
        <v>Not Valid</v>
      </c>
      <c r="M713" s="801"/>
      <c r="N713" s="800"/>
      <c r="O713" s="800">
        <f t="shared" si="92"/>
        <v>815</v>
      </c>
      <c r="P713" s="802"/>
      <c r="Q713" s="804"/>
    </row>
    <row r="714" customFormat="1" ht="13.2" hidden="1" spans="1:17">
      <c r="A714" s="820">
        <v>816</v>
      </c>
      <c r="B714" s="821" t="str">
        <f t="shared" si="87"/>
        <v>E</v>
      </c>
      <c r="C714" s="821" t="str">
        <f t="shared" si="88"/>
        <v>C</v>
      </c>
      <c r="D714" s="821" t="str">
        <f t="shared" si="89"/>
        <v>1</v>
      </c>
      <c r="E714" s="822" t="s">
        <v>1855</v>
      </c>
      <c r="F714" s="791">
        <v>5855712</v>
      </c>
      <c r="G714" s="792" t="s">
        <v>1856</v>
      </c>
      <c r="H714" s="805"/>
      <c r="I714" s="797"/>
      <c r="J714" s="798">
        <f t="shared" si="93"/>
        <v>365</v>
      </c>
      <c r="K714" s="799">
        <f ca="1" t="shared" si="90"/>
        <v>45614.0500231481</v>
      </c>
      <c r="L714" s="800" t="str">
        <f ca="1" t="shared" si="91"/>
        <v>Not Valid</v>
      </c>
      <c r="M714" s="801"/>
      <c r="N714" s="800"/>
      <c r="O714" s="800">
        <f t="shared" si="92"/>
        <v>816</v>
      </c>
      <c r="P714" s="802"/>
      <c r="Q714" s="804"/>
    </row>
    <row r="715" customFormat="1" ht="13.2" hidden="1" spans="1:17">
      <c r="A715" s="821">
        <v>817</v>
      </c>
      <c r="B715" s="821" t="str">
        <f t="shared" si="87"/>
        <v>J</v>
      </c>
      <c r="C715" s="821" t="str">
        <f t="shared" si="88"/>
        <v>N</v>
      </c>
      <c r="D715" s="821" t="str">
        <f t="shared" si="89"/>
        <v>2</v>
      </c>
      <c r="E715" s="822" t="s">
        <v>1857</v>
      </c>
      <c r="F715" s="791">
        <v>5768606</v>
      </c>
      <c r="G715" s="792" t="s">
        <v>1858</v>
      </c>
      <c r="H715" s="805"/>
      <c r="I715" s="797"/>
      <c r="J715" s="798">
        <f t="shared" si="93"/>
        <v>365</v>
      </c>
      <c r="K715" s="799">
        <f ca="1" t="shared" si="90"/>
        <v>45614.0500231481</v>
      </c>
      <c r="L715" s="800" t="str">
        <f ca="1" t="shared" si="91"/>
        <v>Not Valid</v>
      </c>
      <c r="M715" s="801"/>
      <c r="N715" s="800"/>
      <c r="O715" s="800">
        <f t="shared" si="92"/>
        <v>817</v>
      </c>
      <c r="P715" s="802"/>
      <c r="Q715" s="804"/>
    </row>
    <row r="716" customFormat="1" ht="13.2" hidden="1" spans="1:17">
      <c r="A716" s="820">
        <v>818</v>
      </c>
      <c r="B716" s="821" t="str">
        <f t="shared" si="87"/>
        <v>J</v>
      </c>
      <c r="C716" s="821" t="str">
        <f t="shared" si="88"/>
        <v>C</v>
      </c>
      <c r="D716" s="821" t="str">
        <f t="shared" si="89"/>
        <v>2</v>
      </c>
      <c r="E716" s="822" t="s">
        <v>1584</v>
      </c>
      <c r="F716" s="791">
        <v>5795220</v>
      </c>
      <c r="G716" s="792" t="s">
        <v>1585</v>
      </c>
      <c r="H716" s="805"/>
      <c r="I716" s="797"/>
      <c r="J716" s="798">
        <f t="shared" si="93"/>
        <v>365</v>
      </c>
      <c r="K716" s="799">
        <f ca="1" t="shared" si="90"/>
        <v>45614.0500231481</v>
      </c>
      <c r="L716" s="800" t="str">
        <f ca="1" t="shared" si="91"/>
        <v>Not Valid</v>
      </c>
      <c r="M716" s="801"/>
      <c r="N716" s="800"/>
      <c r="O716" s="800">
        <f t="shared" si="92"/>
        <v>818</v>
      </c>
      <c r="P716" s="802"/>
      <c r="Q716" s="804"/>
    </row>
    <row r="717" customFormat="1" ht="13.2" hidden="1" spans="1:17">
      <c r="A717" s="821">
        <v>819</v>
      </c>
      <c r="B717" s="821" t="str">
        <f t="shared" si="87"/>
        <v>J</v>
      </c>
      <c r="C717" s="821" t="str">
        <f t="shared" si="88"/>
        <v>C</v>
      </c>
      <c r="D717" s="821" t="str">
        <f t="shared" si="89"/>
        <v>2</v>
      </c>
      <c r="E717" s="822" t="s">
        <v>1859</v>
      </c>
      <c r="F717" s="791">
        <v>5856462</v>
      </c>
      <c r="G717" s="792" t="s">
        <v>1860</v>
      </c>
      <c r="H717" s="805"/>
      <c r="I717" s="797"/>
      <c r="J717" s="798">
        <f t="shared" si="93"/>
        <v>365</v>
      </c>
      <c r="K717" s="799">
        <f ca="1" t="shared" si="90"/>
        <v>45614.0500231481</v>
      </c>
      <c r="L717" s="800" t="str">
        <f ca="1" t="shared" si="91"/>
        <v>Not Valid</v>
      </c>
      <c r="M717" s="801"/>
      <c r="N717" s="800"/>
      <c r="O717" s="800">
        <f t="shared" si="92"/>
        <v>819</v>
      </c>
      <c r="P717" s="802"/>
      <c r="Q717" s="804"/>
    </row>
    <row r="718" customFormat="1" ht="13.2" hidden="1" spans="1:17">
      <c r="A718" s="820">
        <v>820</v>
      </c>
      <c r="B718" s="821" t="str">
        <f t="shared" si="87"/>
        <v>J</v>
      </c>
      <c r="C718" s="821" t="str">
        <f t="shared" si="88"/>
        <v>P</v>
      </c>
      <c r="D718" s="821" t="str">
        <f t="shared" si="89"/>
        <v>1</v>
      </c>
      <c r="E718" s="822" t="s">
        <v>1861</v>
      </c>
      <c r="F718" s="791">
        <v>5856526</v>
      </c>
      <c r="G718" s="792" t="s">
        <v>1862</v>
      </c>
      <c r="H718" s="805"/>
      <c r="I718" s="797"/>
      <c r="J718" s="798">
        <f t="shared" si="93"/>
        <v>365</v>
      </c>
      <c r="K718" s="799">
        <f ca="1" t="shared" si="90"/>
        <v>45614.0500231481</v>
      </c>
      <c r="L718" s="800" t="str">
        <f ca="1" t="shared" si="91"/>
        <v>Not Valid</v>
      </c>
      <c r="M718" s="801"/>
      <c r="N718" s="800"/>
      <c r="O718" s="800">
        <f t="shared" si="92"/>
        <v>820</v>
      </c>
      <c r="P718" s="802"/>
      <c r="Q718" s="804"/>
    </row>
    <row r="719" customFormat="1" ht="13.2" hidden="1" spans="1:17">
      <c r="A719" s="821">
        <v>821</v>
      </c>
      <c r="B719" s="821" t="str">
        <f t="shared" si="87"/>
        <v>E</v>
      </c>
      <c r="C719" s="821" t="str">
        <f t="shared" si="88"/>
        <v>C</v>
      </c>
      <c r="D719" s="821" t="str">
        <f t="shared" si="89"/>
        <v>0</v>
      </c>
      <c r="E719" s="822" t="s">
        <v>1863</v>
      </c>
      <c r="F719" s="791">
        <v>5856286</v>
      </c>
      <c r="G719" s="792" t="s">
        <v>1864</v>
      </c>
      <c r="H719" s="805"/>
      <c r="I719" s="797"/>
      <c r="J719" s="798">
        <f t="shared" si="93"/>
        <v>365</v>
      </c>
      <c r="K719" s="799">
        <f ca="1" t="shared" si="90"/>
        <v>45614.0500231481</v>
      </c>
      <c r="L719" s="800" t="str">
        <f ca="1" t="shared" si="91"/>
        <v>Not Valid</v>
      </c>
      <c r="M719" s="801"/>
      <c r="N719" s="800"/>
      <c r="O719" s="800">
        <f t="shared" si="92"/>
        <v>821</v>
      </c>
      <c r="P719" s="802"/>
      <c r="Q719" s="804"/>
    </row>
    <row r="720" customFormat="1" ht="13.2" hidden="1" spans="1:17">
      <c r="A720" s="820">
        <v>822</v>
      </c>
      <c r="B720" s="821" t="str">
        <f t="shared" si="87"/>
        <v>Y</v>
      </c>
      <c r="C720" s="821" t="str">
        <f t="shared" si="88"/>
        <v>P</v>
      </c>
      <c r="D720" s="821" t="str">
        <f t="shared" si="89"/>
        <v>3</v>
      </c>
      <c r="E720" s="822" t="s">
        <v>1865</v>
      </c>
      <c r="F720" s="791">
        <v>5853962</v>
      </c>
      <c r="G720" s="792" t="s">
        <v>1866</v>
      </c>
      <c r="H720" s="805"/>
      <c r="I720" s="797"/>
      <c r="J720" s="798">
        <f t="shared" si="93"/>
        <v>365</v>
      </c>
      <c r="K720" s="799">
        <f ca="1" t="shared" si="90"/>
        <v>45614.0500231481</v>
      </c>
      <c r="L720" s="800" t="str">
        <f ca="1" t="shared" si="91"/>
        <v>Not Valid</v>
      </c>
      <c r="M720" s="801"/>
      <c r="N720" s="800"/>
      <c r="O720" s="800">
        <f t="shared" si="92"/>
        <v>822</v>
      </c>
      <c r="P720" s="802"/>
      <c r="Q720" s="804"/>
    </row>
    <row r="721" customFormat="1" ht="13.2" hidden="1" spans="1:17">
      <c r="A721" s="821">
        <v>823</v>
      </c>
      <c r="B721" s="821" t="str">
        <f t="shared" si="87"/>
        <v>J</v>
      </c>
      <c r="C721" s="821" t="str">
        <f t="shared" si="88"/>
        <v>F</v>
      </c>
      <c r="D721" s="821" t="str">
        <f t="shared" si="89"/>
        <v>0</v>
      </c>
      <c r="E721" s="822" t="s">
        <v>1867</v>
      </c>
      <c r="F721" s="791">
        <v>5857851</v>
      </c>
      <c r="G721" s="792" t="s">
        <v>1868</v>
      </c>
      <c r="H721" s="805"/>
      <c r="I721" s="797"/>
      <c r="J721" s="798">
        <f t="shared" si="93"/>
        <v>365</v>
      </c>
      <c r="K721" s="799">
        <f ca="1" t="shared" si="90"/>
        <v>45614.0500231481</v>
      </c>
      <c r="L721" s="800" t="str">
        <f ca="1" t="shared" si="91"/>
        <v>Not Valid</v>
      </c>
      <c r="M721" s="801"/>
      <c r="N721" s="800"/>
      <c r="O721" s="800">
        <f t="shared" si="92"/>
        <v>823</v>
      </c>
      <c r="P721" s="802"/>
      <c r="Q721" s="804"/>
    </row>
    <row r="722" customFormat="1" ht="13.2" hidden="1" spans="1:17">
      <c r="A722" s="820">
        <v>824</v>
      </c>
      <c r="B722" s="821" t="str">
        <f t="shared" si="87"/>
        <v>S</v>
      </c>
      <c r="C722" s="821" t="str">
        <f t="shared" si="88"/>
        <v>N</v>
      </c>
      <c r="D722" s="821" t="str">
        <f t="shared" si="89"/>
        <v>1</v>
      </c>
      <c r="E722" s="822" t="s">
        <v>1869</v>
      </c>
      <c r="F722" s="791">
        <v>5857891</v>
      </c>
      <c r="G722" s="792" t="s">
        <v>1870</v>
      </c>
      <c r="H722" s="805"/>
      <c r="I722" s="797"/>
      <c r="J722" s="798">
        <f t="shared" si="93"/>
        <v>365</v>
      </c>
      <c r="K722" s="799">
        <f ca="1" t="shared" si="90"/>
        <v>45614.0500231481</v>
      </c>
      <c r="L722" s="800" t="str">
        <f ca="1" t="shared" si="91"/>
        <v>Not Valid</v>
      </c>
      <c r="M722" s="801"/>
      <c r="N722" s="800"/>
      <c r="O722" s="800">
        <f t="shared" si="92"/>
        <v>824</v>
      </c>
      <c r="P722" s="802"/>
      <c r="Q722" s="804"/>
    </row>
    <row r="723" customFormat="1" ht="13.2" hidden="1" spans="1:17">
      <c r="A723" s="821">
        <v>825</v>
      </c>
      <c r="B723" s="821" t="str">
        <f t="shared" si="87"/>
        <v>P</v>
      </c>
      <c r="C723" s="821" t="str">
        <f t="shared" si="88"/>
        <v>N</v>
      </c>
      <c r="D723" s="821" t="str">
        <f t="shared" si="89"/>
        <v>0</v>
      </c>
      <c r="E723" s="822" t="s">
        <v>1871</v>
      </c>
      <c r="F723" s="791">
        <v>5854325</v>
      </c>
      <c r="G723" s="792" t="s">
        <v>1872</v>
      </c>
      <c r="H723" s="805"/>
      <c r="I723" s="797"/>
      <c r="J723" s="798">
        <f t="shared" si="93"/>
        <v>365</v>
      </c>
      <c r="K723" s="799">
        <f ca="1" t="shared" si="90"/>
        <v>45614.0500231481</v>
      </c>
      <c r="L723" s="800" t="str">
        <f ca="1" t="shared" si="91"/>
        <v>Not Valid</v>
      </c>
      <c r="M723" s="801"/>
      <c r="N723" s="800"/>
      <c r="O723" s="800">
        <f t="shared" si="92"/>
        <v>825</v>
      </c>
      <c r="P723" s="802"/>
      <c r="Q723" s="804"/>
    </row>
    <row r="724" customFormat="1" ht="13.2" hidden="1" spans="1:17">
      <c r="A724" s="820">
        <v>826</v>
      </c>
      <c r="B724" s="821" t="str">
        <f t="shared" si="87"/>
        <v>J</v>
      </c>
      <c r="C724" s="821" t="str">
        <f t="shared" si="88"/>
        <v>P</v>
      </c>
      <c r="D724" s="821" t="str">
        <f t="shared" si="89"/>
        <v>0</v>
      </c>
      <c r="E724" s="822" t="s">
        <v>1873</v>
      </c>
      <c r="F724" s="791">
        <v>5374706</v>
      </c>
      <c r="G724" s="792" t="s">
        <v>1874</v>
      </c>
      <c r="H724" s="805"/>
      <c r="I724" s="797"/>
      <c r="J724" s="798">
        <f t="shared" si="93"/>
        <v>365</v>
      </c>
      <c r="K724" s="799">
        <f ca="1" t="shared" si="90"/>
        <v>45614.0500231481</v>
      </c>
      <c r="L724" s="800" t="str">
        <f ca="1" t="shared" si="91"/>
        <v>Not Valid</v>
      </c>
      <c r="M724" s="801"/>
      <c r="N724" s="800"/>
      <c r="O724" s="800">
        <f t="shared" si="92"/>
        <v>826</v>
      </c>
      <c r="P724" s="802"/>
      <c r="Q724" s="804"/>
    </row>
    <row r="725" customFormat="1" ht="13.2" hidden="1" spans="1:17">
      <c r="A725" s="821">
        <v>827</v>
      </c>
      <c r="B725" s="821" t="str">
        <f t="shared" si="87"/>
        <v>S</v>
      </c>
      <c r="C725" s="821" t="str">
        <f t="shared" si="88"/>
        <v>N</v>
      </c>
      <c r="D725" s="821" t="str">
        <f t="shared" si="89"/>
        <v>3</v>
      </c>
      <c r="E725" s="822" t="s">
        <v>1875</v>
      </c>
      <c r="F725" s="791">
        <v>5858555</v>
      </c>
      <c r="G725" s="792" t="s">
        <v>1876</v>
      </c>
      <c r="H725" s="805"/>
      <c r="I725" s="797"/>
      <c r="J725" s="798">
        <f t="shared" si="93"/>
        <v>365</v>
      </c>
      <c r="K725" s="799">
        <f ca="1" t="shared" si="90"/>
        <v>45614.0500231481</v>
      </c>
      <c r="L725" s="800" t="str">
        <f ca="1" t="shared" si="91"/>
        <v>Not Valid</v>
      </c>
      <c r="M725" s="801"/>
      <c r="N725" s="800"/>
      <c r="O725" s="800">
        <f t="shared" si="92"/>
        <v>827</v>
      </c>
      <c r="P725" s="802"/>
      <c r="Q725" s="804"/>
    </row>
    <row r="726" customFormat="1" ht="13.2" hidden="1" spans="1:17">
      <c r="A726" s="820">
        <v>828</v>
      </c>
      <c r="B726" s="821" t="str">
        <f t="shared" si="87"/>
        <v>E</v>
      </c>
      <c r="C726" s="821" t="str">
        <f t="shared" si="88"/>
        <v>P</v>
      </c>
      <c r="D726" s="821" t="str">
        <f t="shared" si="89"/>
        <v>1</v>
      </c>
      <c r="E726" s="822" t="s">
        <v>1877</v>
      </c>
      <c r="F726" s="791">
        <v>5859871</v>
      </c>
      <c r="G726" s="792" t="s">
        <v>1878</v>
      </c>
      <c r="H726" s="817"/>
      <c r="I726" s="797"/>
      <c r="J726" s="798">
        <f t="shared" si="93"/>
        <v>365</v>
      </c>
      <c r="K726" s="799">
        <f ca="1" t="shared" si="90"/>
        <v>45614.0500231481</v>
      </c>
      <c r="L726" s="800" t="str">
        <f ca="1" t="shared" si="91"/>
        <v>Not Valid</v>
      </c>
      <c r="M726" s="801"/>
      <c r="N726" s="800"/>
      <c r="O726" s="800">
        <f t="shared" si="92"/>
        <v>828</v>
      </c>
      <c r="P726" s="802"/>
      <c r="Q726" s="804"/>
    </row>
    <row r="727" customFormat="1" ht="13.2" hidden="1" spans="1:17">
      <c r="A727" s="821">
        <v>829</v>
      </c>
      <c r="B727" s="821" t="str">
        <f t="shared" si="87"/>
        <v>J</v>
      </c>
      <c r="C727" s="821" t="str">
        <f t="shared" si="88"/>
        <v>D</v>
      </c>
      <c r="D727" s="821" t="str">
        <f t="shared" si="89"/>
        <v>0</v>
      </c>
      <c r="E727" s="822" t="s">
        <v>1879</v>
      </c>
      <c r="F727" s="791">
        <v>5857994</v>
      </c>
      <c r="G727" s="792" t="s">
        <v>1880</v>
      </c>
      <c r="H727" s="805"/>
      <c r="I727" s="797"/>
      <c r="J727" s="798">
        <f t="shared" si="93"/>
        <v>365</v>
      </c>
      <c r="K727" s="799">
        <f ca="1" t="shared" si="90"/>
        <v>45614.0500231481</v>
      </c>
      <c r="L727" s="800" t="str">
        <f ca="1" t="shared" si="91"/>
        <v>Not Valid</v>
      </c>
      <c r="M727" s="801"/>
      <c r="N727" s="800"/>
      <c r="O727" s="800">
        <f t="shared" si="92"/>
        <v>829</v>
      </c>
      <c r="P727" s="802"/>
      <c r="Q727" s="804"/>
    </row>
    <row r="728" customFormat="1" ht="13.2" hidden="1" spans="1:17">
      <c r="A728" s="820">
        <v>830</v>
      </c>
      <c r="B728" s="821" t="str">
        <f t="shared" si="87"/>
        <v>A</v>
      </c>
      <c r="C728" s="821" t="str">
        <f t="shared" si="88"/>
        <v>P</v>
      </c>
      <c r="D728" s="821" t="str">
        <f t="shared" si="89"/>
        <v>2</v>
      </c>
      <c r="E728" s="822" t="s">
        <v>1881</v>
      </c>
      <c r="F728" s="791">
        <v>5859869</v>
      </c>
      <c r="G728" s="792" t="s">
        <v>1882</v>
      </c>
      <c r="H728" s="805"/>
      <c r="I728" s="797"/>
      <c r="J728" s="798">
        <f t="shared" si="93"/>
        <v>365</v>
      </c>
      <c r="K728" s="799">
        <f ca="1" t="shared" si="90"/>
        <v>45614.0500231481</v>
      </c>
      <c r="L728" s="800" t="str">
        <f ca="1" t="shared" si="91"/>
        <v>Not Valid</v>
      </c>
      <c r="M728" s="801"/>
      <c r="N728" s="800"/>
      <c r="O728" s="800">
        <f t="shared" si="92"/>
        <v>830</v>
      </c>
      <c r="P728" s="802"/>
      <c r="Q728" s="804"/>
    </row>
    <row r="729" customFormat="1" ht="13.2" hidden="1" spans="1:17">
      <c r="A729" s="821">
        <v>831</v>
      </c>
      <c r="B729" s="821" t="str">
        <f t="shared" si="87"/>
        <v>S</v>
      </c>
      <c r="C729" s="821" t="str">
        <f t="shared" si="88"/>
        <v>C</v>
      </c>
      <c r="D729" s="821" t="str">
        <f t="shared" si="89"/>
        <v>3</v>
      </c>
      <c r="E729" s="822" t="s">
        <v>1883</v>
      </c>
      <c r="F729" s="791">
        <v>5856529</v>
      </c>
      <c r="G729" s="792" t="s">
        <v>1884</v>
      </c>
      <c r="H729" s="805"/>
      <c r="I729" s="797"/>
      <c r="J729" s="798">
        <f t="shared" si="93"/>
        <v>365</v>
      </c>
      <c r="K729" s="799">
        <f ca="1" t="shared" si="90"/>
        <v>45614.0500231481</v>
      </c>
      <c r="L729" s="800" t="str">
        <f ca="1" t="shared" si="91"/>
        <v>Not Valid</v>
      </c>
      <c r="M729" s="801"/>
      <c r="N729" s="800"/>
      <c r="O729" s="800">
        <f t="shared" si="92"/>
        <v>831</v>
      </c>
      <c r="P729" s="802"/>
      <c r="Q729" s="804"/>
    </row>
    <row r="730" customFormat="1" ht="13.2" hidden="1" spans="1:17">
      <c r="A730" s="820">
        <v>832</v>
      </c>
      <c r="B730" s="821" t="str">
        <f t="shared" si="87"/>
        <v>L</v>
      </c>
      <c r="C730" s="821" t="str">
        <f t="shared" si="88"/>
        <v>P</v>
      </c>
      <c r="D730" s="821" t="str">
        <f t="shared" si="89"/>
        <v>3</v>
      </c>
      <c r="E730" s="822" t="s">
        <v>1885</v>
      </c>
      <c r="F730" s="791">
        <v>5859870</v>
      </c>
      <c r="G730" s="792" t="s">
        <v>1886</v>
      </c>
      <c r="H730" s="805"/>
      <c r="I730" s="797"/>
      <c r="J730" s="798">
        <f t="shared" si="93"/>
        <v>365</v>
      </c>
      <c r="K730" s="799">
        <f ca="1" t="shared" si="90"/>
        <v>45614.0500231481</v>
      </c>
      <c r="L730" s="800" t="str">
        <f ca="1" t="shared" si="91"/>
        <v>Not Valid</v>
      </c>
      <c r="M730" s="801"/>
      <c r="N730" s="800"/>
      <c r="O730" s="800">
        <f t="shared" si="92"/>
        <v>832</v>
      </c>
      <c r="P730" s="802"/>
      <c r="Q730" s="804"/>
    </row>
    <row r="731" customFormat="1" ht="13.2" hidden="1" spans="1:17">
      <c r="A731" s="821">
        <v>833</v>
      </c>
      <c r="B731" s="821" t="str">
        <f t="shared" si="87"/>
        <v>K</v>
      </c>
      <c r="C731" s="821" t="str">
        <f t="shared" si="88"/>
        <v>P</v>
      </c>
      <c r="D731" s="821" t="str">
        <f t="shared" si="89"/>
        <v>0</v>
      </c>
      <c r="E731" s="822" t="s">
        <v>1887</v>
      </c>
      <c r="F731" s="791">
        <v>5859631</v>
      </c>
      <c r="G731" s="792" t="s">
        <v>1888</v>
      </c>
      <c r="H731" s="805"/>
      <c r="I731" s="797"/>
      <c r="J731" s="798">
        <f t="shared" si="93"/>
        <v>365</v>
      </c>
      <c r="K731" s="799">
        <f ca="1" t="shared" si="90"/>
        <v>45614.0500231481</v>
      </c>
      <c r="L731" s="800" t="str">
        <f ca="1" t="shared" si="91"/>
        <v>Not Valid</v>
      </c>
      <c r="M731" s="801"/>
      <c r="N731" s="800"/>
      <c r="O731" s="800">
        <f t="shared" si="92"/>
        <v>833</v>
      </c>
      <c r="P731" s="802"/>
      <c r="Q731" s="804"/>
    </row>
    <row r="732" customFormat="1" ht="13.2" hidden="1" spans="1:17">
      <c r="A732" s="820">
        <v>834</v>
      </c>
      <c r="B732" s="821" t="str">
        <f t="shared" si="87"/>
        <v>K</v>
      </c>
      <c r="C732" s="821" t="str">
        <f t="shared" si="88"/>
        <v>P</v>
      </c>
      <c r="D732" s="821" t="str">
        <f t="shared" si="89"/>
        <v>0</v>
      </c>
      <c r="E732" s="822" t="s">
        <v>1889</v>
      </c>
      <c r="F732" s="791">
        <v>5859630</v>
      </c>
      <c r="G732" s="792" t="s">
        <v>1890</v>
      </c>
      <c r="H732" s="805"/>
      <c r="I732" s="797"/>
      <c r="J732" s="798">
        <f t="shared" si="93"/>
        <v>365</v>
      </c>
      <c r="K732" s="799">
        <f ca="1" t="shared" si="90"/>
        <v>45614.0500231481</v>
      </c>
      <c r="L732" s="800" t="str">
        <f ca="1" t="shared" si="91"/>
        <v>Not Valid</v>
      </c>
      <c r="M732" s="801"/>
      <c r="N732" s="800"/>
      <c r="O732" s="800">
        <f t="shared" si="92"/>
        <v>834</v>
      </c>
      <c r="P732" s="802"/>
      <c r="Q732" s="804"/>
    </row>
    <row r="733" customFormat="1" ht="13.2" hidden="1" spans="1:17">
      <c r="A733" s="821">
        <v>835</v>
      </c>
      <c r="B733" s="821" t="str">
        <f t="shared" si="87"/>
        <v>Y</v>
      </c>
      <c r="C733" s="821" t="str">
        <f t="shared" si="88"/>
        <v>C</v>
      </c>
      <c r="D733" s="821" t="str">
        <f t="shared" si="89"/>
        <v>1</v>
      </c>
      <c r="E733" s="822" t="s">
        <v>1891</v>
      </c>
      <c r="F733" s="791">
        <v>5390523</v>
      </c>
      <c r="G733" s="792" t="s">
        <v>1892</v>
      </c>
      <c r="H733" s="805"/>
      <c r="I733" s="797"/>
      <c r="J733" s="798">
        <f t="shared" si="93"/>
        <v>365</v>
      </c>
      <c r="K733" s="799">
        <f ca="1" t="shared" si="90"/>
        <v>45614.0500231481</v>
      </c>
      <c r="L733" s="800" t="str">
        <f ca="1" t="shared" si="91"/>
        <v>Not Valid</v>
      </c>
      <c r="M733" s="801"/>
      <c r="N733" s="800"/>
      <c r="O733" s="800">
        <f t="shared" si="92"/>
        <v>835</v>
      </c>
      <c r="P733" s="802"/>
      <c r="Q733" s="804"/>
    </row>
    <row r="734" customFormat="1" ht="13.2" hidden="1" spans="1:17">
      <c r="A734" s="820">
        <v>836</v>
      </c>
      <c r="B734" s="821" t="str">
        <f t="shared" si="87"/>
        <v>S</v>
      </c>
      <c r="C734" s="821" t="str">
        <f t="shared" si="88"/>
        <v>K</v>
      </c>
      <c r="D734" s="821" t="str">
        <f t="shared" si="89"/>
        <v>1</v>
      </c>
      <c r="E734" s="822" t="s">
        <v>1893</v>
      </c>
      <c r="F734" s="791">
        <v>5859466</v>
      </c>
      <c r="G734" s="792" t="s">
        <v>1894</v>
      </c>
      <c r="H734" s="805"/>
      <c r="I734" s="797"/>
      <c r="J734" s="798">
        <f t="shared" si="93"/>
        <v>365</v>
      </c>
      <c r="K734" s="799">
        <f ca="1" t="shared" si="90"/>
        <v>45614.0500231481</v>
      </c>
      <c r="L734" s="800" t="str">
        <f ca="1" t="shared" si="91"/>
        <v>Not Valid</v>
      </c>
      <c r="M734" s="801"/>
      <c r="N734" s="800"/>
      <c r="O734" s="800">
        <f t="shared" si="92"/>
        <v>836</v>
      </c>
      <c r="P734" s="802"/>
      <c r="Q734" s="804"/>
    </row>
    <row r="735" customFormat="1" ht="13.2" hidden="1" spans="1:17">
      <c r="A735" s="821">
        <v>837</v>
      </c>
      <c r="B735" s="821" t="str">
        <f t="shared" si="87"/>
        <v>M</v>
      </c>
      <c r="C735" s="821" t="str">
        <f t="shared" si="88"/>
        <v>D</v>
      </c>
      <c r="D735" s="821" t="str">
        <f t="shared" si="89"/>
        <v>1</v>
      </c>
      <c r="E735" s="822" t="s">
        <v>1895</v>
      </c>
      <c r="F735" s="791">
        <v>5375332</v>
      </c>
      <c r="G735" s="792" t="s">
        <v>1896</v>
      </c>
      <c r="H735" s="805"/>
      <c r="I735" s="797"/>
      <c r="J735" s="798"/>
      <c r="K735" s="799"/>
      <c r="L735" s="800" t="str">
        <f t="shared" si="91"/>
        <v>Valid</v>
      </c>
      <c r="M735" s="801"/>
      <c r="N735" s="800"/>
      <c r="O735" s="800">
        <f t="shared" si="92"/>
        <v>837</v>
      </c>
      <c r="P735" s="802"/>
      <c r="Q735" s="804"/>
    </row>
    <row r="736" customFormat="1" ht="13.2" hidden="1" spans="1:17">
      <c r="A736" s="820">
        <v>838</v>
      </c>
      <c r="B736" s="821" t="str">
        <f t="shared" si="87"/>
        <v>M</v>
      </c>
      <c r="C736" s="821" t="str">
        <f t="shared" si="88"/>
        <v>N</v>
      </c>
      <c r="D736" s="821" t="str">
        <f t="shared" si="89"/>
        <v>2</v>
      </c>
      <c r="E736" s="822" t="s">
        <v>1897</v>
      </c>
      <c r="F736" s="791">
        <v>5861744</v>
      </c>
      <c r="G736" s="792" t="s">
        <v>1898</v>
      </c>
      <c r="H736" s="817"/>
      <c r="I736" s="797"/>
      <c r="J736" s="798"/>
      <c r="K736" s="799"/>
      <c r="L736" s="800" t="str">
        <f t="shared" si="91"/>
        <v>Valid</v>
      </c>
      <c r="M736" s="801"/>
      <c r="N736" s="800"/>
      <c r="O736" s="800">
        <f t="shared" si="92"/>
        <v>838</v>
      </c>
      <c r="P736" s="802"/>
      <c r="Q736" s="804"/>
    </row>
    <row r="737" customFormat="1" ht="13.2" hidden="1" spans="1:17">
      <c r="A737" s="821">
        <v>839</v>
      </c>
      <c r="B737" s="821" t="str">
        <f t="shared" si="87"/>
        <v>S</v>
      </c>
      <c r="C737" s="821" t="str">
        <f t="shared" si="88"/>
        <v>P</v>
      </c>
      <c r="D737" s="821" t="str">
        <f t="shared" si="89"/>
        <v>3</v>
      </c>
      <c r="E737" s="822" t="s">
        <v>1899</v>
      </c>
      <c r="F737" s="791">
        <v>5862320</v>
      </c>
      <c r="G737" s="792" t="s">
        <v>1900</v>
      </c>
      <c r="H737" s="805"/>
      <c r="I737" s="797"/>
      <c r="J737" s="798"/>
      <c r="K737" s="799"/>
      <c r="L737" s="800" t="str">
        <f t="shared" si="91"/>
        <v>Valid</v>
      </c>
      <c r="M737" s="801"/>
      <c r="N737" s="800"/>
      <c r="O737" s="800">
        <f t="shared" si="92"/>
        <v>839</v>
      </c>
      <c r="P737" s="802"/>
      <c r="Q737" s="804"/>
    </row>
    <row r="738" customFormat="1" ht="13.2" hidden="1" spans="1:17">
      <c r="A738" s="820">
        <v>840</v>
      </c>
      <c r="B738" s="821" t="str">
        <f t="shared" si="87"/>
        <v>E</v>
      </c>
      <c r="C738" s="821" t="str">
        <f t="shared" si="88"/>
        <v>P</v>
      </c>
      <c r="D738" s="821" t="str">
        <f t="shared" si="89"/>
        <v>2</v>
      </c>
      <c r="E738" s="822" t="s">
        <v>1901</v>
      </c>
      <c r="F738" s="791">
        <v>5861812</v>
      </c>
      <c r="G738" s="792" t="s">
        <v>1902</v>
      </c>
      <c r="H738" s="805"/>
      <c r="I738" s="797"/>
      <c r="J738" s="798"/>
      <c r="K738" s="799"/>
      <c r="L738" s="800" t="str">
        <f t="shared" si="91"/>
        <v>Valid</v>
      </c>
      <c r="M738" s="801"/>
      <c r="N738" s="800"/>
      <c r="O738" s="800">
        <f t="shared" si="92"/>
        <v>840</v>
      </c>
      <c r="P738" s="802"/>
      <c r="Q738" s="804"/>
    </row>
    <row r="739" customFormat="1" ht="13.2" hidden="1" spans="1:17">
      <c r="A739" s="821">
        <v>841</v>
      </c>
      <c r="B739" s="821" t="str">
        <f t="shared" si="87"/>
        <v>E</v>
      </c>
      <c r="C739" s="821" t="str">
        <f t="shared" si="88"/>
        <v>P</v>
      </c>
      <c r="D739" s="821" t="str">
        <f t="shared" si="89"/>
        <v>3</v>
      </c>
      <c r="E739" s="822" t="s">
        <v>1903</v>
      </c>
      <c r="F739" s="791">
        <v>5862099</v>
      </c>
      <c r="G739" s="792" t="s">
        <v>1904</v>
      </c>
      <c r="H739" s="805"/>
      <c r="I739" s="797"/>
      <c r="J739" s="798"/>
      <c r="K739" s="799"/>
      <c r="L739" s="800" t="str">
        <f t="shared" si="91"/>
        <v>Valid</v>
      </c>
      <c r="M739" s="801"/>
      <c r="N739" s="800"/>
      <c r="O739" s="800">
        <f t="shared" si="92"/>
        <v>841</v>
      </c>
      <c r="P739" s="802"/>
      <c r="Q739" s="804"/>
    </row>
    <row r="740" customFormat="1" ht="13.2" hidden="1" spans="1:17">
      <c r="A740" s="820">
        <v>842</v>
      </c>
      <c r="B740" s="821" t="str">
        <f t="shared" si="87"/>
        <v>E</v>
      </c>
      <c r="C740" s="821" t="str">
        <f t="shared" si="88"/>
        <v>G</v>
      </c>
      <c r="D740" s="821" t="str">
        <f t="shared" si="89"/>
        <v>1</v>
      </c>
      <c r="E740" s="822" t="s">
        <v>1905</v>
      </c>
      <c r="F740" s="791">
        <v>5862101</v>
      </c>
      <c r="G740" s="792" t="s">
        <v>1906</v>
      </c>
      <c r="H740" s="805"/>
      <c r="I740" s="797"/>
      <c r="J740" s="798"/>
      <c r="K740" s="799"/>
      <c r="L740" s="800" t="str">
        <f t="shared" si="91"/>
        <v>Valid</v>
      </c>
      <c r="M740" s="801"/>
      <c r="N740" s="800"/>
      <c r="O740" s="800">
        <f t="shared" si="92"/>
        <v>842</v>
      </c>
      <c r="P740" s="802"/>
      <c r="Q740" s="804"/>
    </row>
    <row r="741" customFormat="1" ht="13.2" hidden="1" spans="1:17">
      <c r="A741" s="821">
        <v>843</v>
      </c>
      <c r="B741" s="821" t="str">
        <f t="shared" si="87"/>
        <v>E</v>
      </c>
      <c r="C741" s="821" t="str">
        <f t="shared" si="88"/>
        <v>F</v>
      </c>
      <c r="D741" s="821" t="str">
        <f t="shared" si="89"/>
        <v>1</v>
      </c>
      <c r="E741" s="822" t="s">
        <v>1907</v>
      </c>
      <c r="F741" s="791">
        <v>5862100</v>
      </c>
      <c r="G741" s="792" t="s">
        <v>1908</v>
      </c>
      <c r="H741" s="805"/>
      <c r="I741" s="797"/>
      <c r="J741" s="798"/>
      <c r="K741" s="799"/>
      <c r="L741" s="800" t="str">
        <f t="shared" si="91"/>
        <v>Valid</v>
      </c>
      <c r="M741" s="801"/>
      <c r="N741" s="800"/>
      <c r="O741" s="800">
        <f t="shared" si="92"/>
        <v>843</v>
      </c>
      <c r="P741" s="802"/>
      <c r="Q741" s="804"/>
    </row>
    <row r="742" customFormat="1" ht="13.2" hidden="1" spans="1:17">
      <c r="A742" s="820">
        <v>844</v>
      </c>
      <c r="B742" s="821" t="str">
        <f t="shared" si="87"/>
        <v>E</v>
      </c>
      <c r="C742" s="821" t="str">
        <f t="shared" si="88"/>
        <v>C</v>
      </c>
      <c r="D742" s="821" t="str">
        <f t="shared" si="89"/>
        <v>0</v>
      </c>
      <c r="E742" s="822" t="s">
        <v>1909</v>
      </c>
      <c r="F742" s="791">
        <v>5861815</v>
      </c>
      <c r="G742" s="792" t="s">
        <v>1910</v>
      </c>
      <c r="H742" s="805" t="s">
        <v>563</v>
      </c>
      <c r="I742" s="797"/>
      <c r="J742" s="798"/>
      <c r="K742" s="799"/>
      <c r="L742" s="800" t="str">
        <f t="shared" si="91"/>
        <v>Valid</v>
      </c>
      <c r="M742" s="801"/>
      <c r="N742" s="800"/>
      <c r="O742" s="800">
        <f t="shared" si="92"/>
        <v>844</v>
      </c>
      <c r="P742" s="802"/>
      <c r="Q742" s="804"/>
    </row>
    <row r="743" customFormat="1" ht="13.2" hidden="1" spans="1:17">
      <c r="A743" s="821">
        <v>845</v>
      </c>
      <c r="B743" s="821" t="str">
        <f t="shared" si="87"/>
        <v>J</v>
      </c>
      <c r="C743" s="821" t="s">
        <v>1911</v>
      </c>
      <c r="D743" s="821" t="str">
        <f t="shared" si="89"/>
        <v>3</v>
      </c>
      <c r="E743" s="822" t="s">
        <v>1912</v>
      </c>
      <c r="F743" s="791">
        <v>5821627</v>
      </c>
      <c r="G743" s="792" t="s">
        <v>1913</v>
      </c>
      <c r="H743" s="805"/>
      <c r="I743" s="797"/>
      <c r="J743" s="798"/>
      <c r="K743" s="799"/>
      <c r="L743" s="800" t="str">
        <f t="shared" si="91"/>
        <v>Valid</v>
      </c>
      <c r="M743" s="801"/>
      <c r="N743" s="800"/>
      <c r="O743" s="800">
        <f t="shared" si="92"/>
        <v>845</v>
      </c>
      <c r="P743" s="802"/>
      <c r="Q743" s="804"/>
    </row>
    <row r="744" customFormat="1" ht="13.2" hidden="1" spans="1:17">
      <c r="A744" s="820">
        <v>846</v>
      </c>
      <c r="B744" s="821" t="str">
        <f t="shared" si="87"/>
        <v>S</v>
      </c>
      <c r="C744" s="821" t="str">
        <f t="shared" ref="C744:C807" si="94">MID(E744,2,1)</f>
        <v>W</v>
      </c>
      <c r="D744" s="821" t="str">
        <f t="shared" si="89"/>
        <v>3</v>
      </c>
      <c r="E744" s="822" t="s">
        <v>1914</v>
      </c>
      <c r="F744" s="791">
        <v>5566098</v>
      </c>
      <c r="G744" s="792" t="s">
        <v>1915</v>
      </c>
      <c r="H744" s="805"/>
      <c r="I744" s="797"/>
      <c r="J744" s="798"/>
      <c r="K744" s="799"/>
      <c r="L744" s="800" t="str">
        <f t="shared" si="91"/>
        <v>Valid</v>
      </c>
      <c r="M744" s="801"/>
      <c r="N744" s="800"/>
      <c r="O744" s="800">
        <f t="shared" si="92"/>
        <v>846</v>
      </c>
      <c r="P744" s="802"/>
      <c r="Q744" s="804"/>
    </row>
    <row r="745" customFormat="1" ht="13.2" hidden="1" spans="1:17">
      <c r="A745" s="821">
        <v>847</v>
      </c>
      <c r="B745" s="821" t="str">
        <f t="shared" si="87"/>
        <v>K</v>
      </c>
      <c r="C745" s="821" t="str">
        <f t="shared" si="94"/>
        <v>L</v>
      </c>
      <c r="D745" s="821" t="str">
        <f t="shared" si="89"/>
        <v>0</v>
      </c>
      <c r="E745" s="822" t="s">
        <v>1916</v>
      </c>
      <c r="F745" s="791">
        <v>5859465</v>
      </c>
      <c r="G745" s="792" t="s">
        <v>1917</v>
      </c>
      <c r="H745" s="805"/>
      <c r="I745" s="797"/>
      <c r="J745" s="798"/>
      <c r="K745" s="799"/>
      <c r="L745" s="800" t="str">
        <f t="shared" si="91"/>
        <v>Valid</v>
      </c>
      <c r="M745" s="801"/>
      <c r="N745" s="800"/>
      <c r="O745" s="800">
        <f t="shared" si="92"/>
        <v>847</v>
      </c>
      <c r="P745" s="802"/>
      <c r="Q745" s="804"/>
    </row>
    <row r="746" customFormat="1" ht="13.2" hidden="1" spans="1:17">
      <c r="A746" s="820">
        <v>848</v>
      </c>
      <c r="B746" s="821" t="str">
        <f t="shared" si="87"/>
        <v>E</v>
      </c>
      <c r="C746" s="821" t="str">
        <f t="shared" si="94"/>
        <v>C</v>
      </c>
      <c r="D746" s="821" t="str">
        <f t="shared" si="89"/>
        <v>0</v>
      </c>
      <c r="E746" s="822" t="s">
        <v>1918</v>
      </c>
      <c r="F746" s="791">
        <v>5862103</v>
      </c>
      <c r="G746" s="792" t="s">
        <v>1919</v>
      </c>
      <c r="H746" s="805"/>
      <c r="I746" s="797"/>
      <c r="J746" s="798"/>
      <c r="K746" s="799"/>
      <c r="L746" s="800" t="str">
        <f t="shared" si="91"/>
        <v>Valid</v>
      </c>
      <c r="M746" s="801"/>
      <c r="N746" s="800"/>
      <c r="O746" s="800">
        <f t="shared" si="92"/>
        <v>848</v>
      </c>
      <c r="P746" s="802"/>
      <c r="Q746" s="804"/>
    </row>
    <row r="747" customFormat="1" ht="13.2" hidden="1" spans="1:17">
      <c r="A747" s="821">
        <v>849</v>
      </c>
      <c r="B747" s="821" t="str">
        <f t="shared" si="87"/>
        <v>J</v>
      </c>
      <c r="C747" s="821" t="str">
        <f t="shared" si="94"/>
        <v>C</v>
      </c>
      <c r="D747" s="821" t="str">
        <f t="shared" si="89"/>
        <v>3</v>
      </c>
      <c r="E747" s="822" t="s">
        <v>1920</v>
      </c>
      <c r="F747" s="791">
        <v>5858557</v>
      </c>
      <c r="G747" s="792" t="s">
        <v>1921</v>
      </c>
      <c r="H747" s="805"/>
      <c r="I747" s="797"/>
      <c r="J747" s="798"/>
      <c r="K747" s="799"/>
      <c r="L747" s="800" t="str">
        <f t="shared" si="91"/>
        <v>Valid</v>
      </c>
      <c r="M747" s="801"/>
      <c r="N747" s="800"/>
      <c r="O747" s="800">
        <f t="shared" si="92"/>
        <v>849</v>
      </c>
      <c r="P747" s="802"/>
      <c r="Q747" s="804"/>
    </row>
    <row r="748" customFormat="1" ht="13.2" hidden="1" spans="1:17">
      <c r="A748" s="820">
        <v>850</v>
      </c>
      <c r="B748" s="821" t="str">
        <f t="shared" si="87"/>
        <v>E</v>
      </c>
      <c r="C748" s="821" t="str">
        <f t="shared" si="94"/>
        <v>C</v>
      </c>
      <c r="D748" s="821" t="str">
        <f t="shared" si="89"/>
        <v>2</v>
      </c>
      <c r="E748" s="822" t="s">
        <v>1922</v>
      </c>
      <c r="F748" s="791">
        <v>5861811</v>
      </c>
      <c r="G748" s="792" t="s">
        <v>1923</v>
      </c>
      <c r="H748" s="805"/>
      <c r="I748" s="797"/>
      <c r="J748" s="798"/>
      <c r="K748" s="799"/>
      <c r="L748" s="800" t="str">
        <f t="shared" si="91"/>
        <v>Valid</v>
      </c>
      <c r="M748" s="801"/>
      <c r="N748" s="800"/>
      <c r="O748" s="800">
        <f t="shared" si="92"/>
        <v>850</v>
      </c>
      <c r="P748" s="802"/>
      <c r="Q748" s="804"/>
    </row>
    <row r="749" customFormat="1" ht="13.2" hidden="1" spans="1:17">
      <c r="A749" s="821">
        <v>851</v>
      </c>
      <c r="B749" s="821" t="str">
        <f t="shared" si="87"/>
        <v>S</v>
      </c>
      <c r="C749" s="821" t="str">
        <f t="shared" si="94"/>
        <v>C</v>
      </c>
      <c r="D749" s="821" t="str">
        <f t="shared" si="89"/>
        <v>1</v>
      </c>
      <c r="E749" s="822" t="s">
        <v>1924</v>
      </c>
      <c r="F749" s="791">
        <v>5376440</v>
      </c>
      <c r="G749" s="792" t="s">
        <v>1925</v>
      </c>
      <c r="H749" s="805"/>
      <c r="I749" s="797"/>
      <c r="J749" s="798"/>
      <c r="K749" s="799"/>
      <c r="L749" s="800" t="str">
        <f t="shared" si="91"/>
        <v>Valid</v>
      </c>
      <c r="M749" s="801"/>
      <c r="N749" s="800"/>
      <c r="O749" s="800">
        <f t="shared" si="92"/>
        <v>851</v>
      </c>
      <c r="P749" s="802"/>
      <c r="Q749" s="804"/>
    </row>
    <row r="750" customFormat="1" ht="13.2" hidden="1" spans="1:17">
      <c r="A750" s="820">
        <v>852</v>
      </c>
      <c r="B750" s="821" t="str">
        <f t="shared" si="87"/>
        <v>E</v>
      </c>
      <c r="C750" s="821" t="str">
        <f t="shared" si="94"/>
        <v>G</v>
      </c>
      <c r="D750" s="821" t="str">
        <f t="shared" si="89"/>
        <v>1</v>
      </c>
      <c r="E750" s="822" t="s">
        <v>1926</v>
      </c>
      <c r="F750" s="791">
        <v>5863406</v>
      </c>
      <c r="G750" s="792" t="s">
        <v>1927</v>
      </c>
      <c r="H750" s="817"/>
      <c r="I750" s="797"/>
      <c r="J750" s="798"/>
      <c r="K750" s="799"/>
      <c r="L750" s="800" t="str">
        <f t="shared" si="91"/>
        <v>Valid</v>
      </c>
      <c r="M750" s="801"/>
      <c r="N750" s="800"/>
      <c r="O750" s="800">
        <f t="shared" si="92"/>
        <v>852</v>
      </c>
      <c r="P750" s="802"/>
      <c r="Q750" s="804"/>
    </row>
    <row r="751" customFormat="1" ht="13.2" hidden="1" spans="1:17">
      <c r="A751" s="821">
        <v>853</v>
      </c>
      <c r="B751" s="821" t="str">
        <f t="shared" si="87"/>
        <v>E</v>
      </c>
      <c r="C751" s="821" t="str">
        <f t="shared" si="94"/>
        <v>G</v>
      </c>
      <c r="D751" s="821" t="str">
        <f t="shared" si="89"/>
        <v>3</v>
      </c>
      <c r="E751" s="822" t="s">
        <v>1928</v>
      </c>
      <c r="F751" s="791">
        <v>5372934</v>
      </c>
      <c r="G751" s="792" t="s">
        <v>1929</v>
      </c>
      <c r="H751" s="805"/>
      <c r="I751" s="797"/>
      <c r="J751" s="798"/>
      <c r="K751" s="799"/>
      <c r="L751" s="800" t="str">
        <f t="shared" si="91"/>
        <v>Valid</v>
      </c>
      <c r="M751" s="801"/>
      <c r="N751" s="800"/>
      <c r="O751" s="800">
        <f t="shared" si="92"/>
        <v>853</v>
      </c>
      <c r="P751" s="802"/>
      <c r="Q751" s="804"/>
    </row>
    <row r="752" customFormat="1" ht="13.2" hidden="1" spans="1:17">
      <c r="A752" s="820">
        <v>854</v>
      </c>
      <c r="B752" s="821" t="str">
        <f t="shared" si="87"/>
        <v>J</v>
      </c>
      <c r="C752" s="821" t="str">
        <f t="shared" si="94"/>
        <v>C</v>
      </c>
      <c r="D752" s="821" t="str">
        <f t="shared" si="89"/>
        <v>4</v>
      </c>
      <c r="E752" s="822" t="s">
        <v>1930</v>
      </c>
      <c r="F752" s="791">
        <v>5865233</v>
      </c>
      <c r="G752" s="792" t="s">
        <v>1931</v>
      </c>
      <c r="H752" s="805"/>
      <c r="I752" s="797"/>
      <c r="J752" s="798"/>
      <c r="K752" s="799"/>
      <c r="L752" s="800" t="str">
        <f t="shared" si="91"/>
        <v>Valid</v>
      </c>
      <c r="M752" s="801"/>
      <c r="N752" s="800"/>
      <c r="O752" s="800">
        <f t="shared" si="92"/>
        <v>854</v>
      </c>
      <c r="P752" s="802"/>
      <c r="Q752" s="804"/>
    </row>
    <row r="753" customFormat="1" ht="13.2" hidden="1" spans="1:17">
      <c r="A753" s="821">
        <v>855</v>
      </c>
      <c r="B753" s="821" t="str">
        <f t="shared" si="87"/>
        <v>S</v>
      </c>
      <c r="C753" s="821" t="str">
        <f t="shared" si="94"/>
        <v>K</v>
      </c>
      <c r="D753" s="821" t="str">
        <f t="shared" si="89"/>
        <v>0</v>
      </c>
      <c r="E753" s="822" t="s">
        <v>1932</v>
      </c>
      <c r="F753" s="791">
        <v>5581690</v>
      </c>
      <c r="G753" s="792" t="s">
        <v>1933</v>
      </c>
      <c r="H753" s="805"/>
      <c r="I753" s="797"/>
      <c r="J753" s="798"/>
      <c r="K753" s="799"/>
      <c r="L753" s="800" t="str">
        <f t="shared" si="91"/>
        <v>Valid</v>
      </c>
      <c r="M753" s="801"/>
      <c r="N753" s="800"/>
      <c r="O753" s="800">
        <f t="shared" si="92"/>
        <v>855</v>
      </c>
      <c r="P753" s="802"/>
      <c r="Q753" s="804"/>
    </row>
    <row r="754" customFormat="1" ht="13.2" hidden="1" spans="1:17">
      <c r="A754" s="820">
        <v>856</v>
      </c>
      <c r="B754" s="821" t="str">
        <f t="shared" si="87"/>
        <v>E</v>
      </c>
      <c r="C754" s="821" t="str">
        <f t="shared" si="94"/>
        <v>L</v>
      </c>
      <c r="D754" s="821" t="str">
        <f t="shared" si="89"/>
        <v>0</v>
      </c>
      <c r="E754" s="822" t="s">
        <v>1934</v>
      </c>
      <c r="F754" s="791">
        <v>5864985</v>
      </c>
      <c r="G754" s="792" t="s">
        <v>1935</v>
      </c>
      <c r="H754" s="805"/>
      <c r="I754" s="797"/>
      <c r="J754" s="798"/>
      <c r="K754" s="799"/>
      <c r="L754" s="800" t="str">
        <f t="shared" si="91"/>
        <v>Valid</v>
      </c>
      <c r="M754" s="801"/>
      <c r="N754" s="800"/>
      <c r="O754" s="800">
        <f t="shared" si="92"/>
        <v>856</v>
      </c>
      <c r="P754" s="802"/>
      <c r="Q754" s="804"/>
    </row>
    <row r="755" customFormat="1" ht="13.2" hidden="1" spans="1:17">
      <c r="A755" s="821">
        <v>857</v>
      </c>
      <c r="B755" s="821" t="str">
        <f t="shared" si="87"/>
        <v>E</v>
      </c>
      <c r="C755" s="821" t="str">
        <f t="shared" si="94"/>
        <v>K</v>
      </c>
      <c r="D755" s="821" t="str">
        <f t="shared" si="89"/>
        <v>1</v>
      </c>
      <c r="E755" s="822" t="s">
        <v>1936</v>
      </c>
      <c r="F755" s="791">
        <v>5866515</v>
      </c>
      <c r="G755" s="792" t="s">
        <v>1937</v>
      </c>
      <c r="H755" s="805"/>
      <c r="I755" s="797"/>
      <c r="J755" s="798"/>
      <c r="K755" s="799"/>
      <c r="L755" s="800" t="str">
        <f t="shared" si="91"/>
        <v>Valid</v>
      </c>
      <c r="M755" s="801"/>
      <c r="N755" s="800"/>
      <c r="O755" s="800">
        <f t="shared" si="92"/>
        <v>857</v>
      </c>
      <c r="P755" s="802"/>
      <c r="Q755" s="804"/>
    </row>
    <row r="756" customFormat="1" ht="13.2" hidden="1" spans="1:17">
      <c r="A756" s="820">
        <v>858</v>
      </c>
      <c r="B756" s="821" t="str">
        <f t="shared" si="87"/>
        <v>E</v>
      </c>
      <c r="C756" s="821" t="str">
        <f t="shared" si="94"/>
        <v>K</v>
      </c>
      <c r="D756" s="821" t="str">
        <f t="shared" si="89"/>
        <v>1</v>
      </c>
      <c r="E756" s="822" t="s">
        <v>1938</v>
      </c>
      <c r="F756" s="791">
        <v>5863149</v>
      </c>
      <c r="G756" s="792" t="s">
        <v>1939</v>
      </c>
      <c r="H756" s="805"/>
      <c r="I756" s="797"/>
      <c r="J756" s="798"/>
      <c r="K756" s="799"/>
      <c r="L756" s="800" t="str">
        <f t="shared" si="91"/>
        <v>Valid</v>
      </c>
      <c r="M756" s="801"/>
      <c r="N756" s="800"/>
      <c r="O756" s="800">
        <f t="shared" si="92"/>
        <v>858</v>
      </c>
      <c r="P756" s="802"/>
      <c r="Q756" s="804"/>
    </row>
    <row r="757" customFormat="1" ht="13.2" hidden="1" spans="1:17">
      <c r="A757" s="821">
        <v>859</v>
      </c>
      <c r="B757" s="821" t="str">
        <f t="shared" si="87"/>
        <v>P</v>
      </c>
      <c r="C757" s="821" t="str">
        <f t="shared" si="94"/>
        <v>K</v>
      </c>
      <c r="D757" s="821" t="str">
        <f t="shared" si="89"/>
        <v>1</v>
      </c>
      <c r="E757" s="822" t="s">
        <v>1940</v>
      </c>
      <c r="F757" s="791">
        <v>5865808</v>
      </c>
      <c r="G757" s="792" t="s">
        <v>1941</v>
      </c>
      <c r="H757" s="805"/>
      <c r="I757" s="797"/>
      <c r="J757" s="798"/>
      <c r="K757" s="799"/>
      <c r="L757" s="800" t="str">
        <f t="shared" si="91"/>
        <v>Valid</v>
      </c>
      <c r="M757" s="801"/>
      <c r="N757" s="800"/>
      <c r="O757" s="800">
        <f t="shared" si="92"/>
        <v>859</v>
      </c>
      <c r="P757" s="802"/>
      <c r="Q757" s="804"/>
    </row>
    <row r="758" customFormat="1" ht="13.2" hidden="1" spans="1:17">
      <c r="A758" s="820">
        <v>860</v>
      </c>
      <c r="B758" s="821" t="str">
        <f t="shared" si="87"/>
        <v>P</v>
      </c>
      <c r="C758" s="821" t="str">
        <f t="shared" si="94"/>
        <v>F</v>
      </c>
      <c r="D758" s="821" t="str">
        <f t="shared" si="89"/>
        <v>1</v>
      </c>
      <c r="E758" s="822" t="s">
        <v>1942</v>
      </c>
      <c r="F758" s="791">
        <v>5865587</v>
      </c>
      <c r="G758" s="792" t="s">
        <v>1943</v>
      </c>
      <c r="H758" s="805"/>
      <c r="I758" s="797"/>
      <c r="J758" s="798"/>
      <c r="K758" s="799"/>
      <c r="L758" s="800" t="str">
        <f t="shared" si="91"/>
        <v>Valid</v>
      </c>
      <c r="M758" s="801"/>
      <c r="N758" s="800"/>
      <c r="O758" s="800">
        <f t="shared" si="92"/>
        <v>860</v>
      </c>
      <c r="P758" s="802"/>
      <c r="Q758" s="804"/>
    </row>
    <row r="759" customFormat="1" ht="13.2" hidden="1" spans="1:17">
      <c r="A759" s="821">
        <v>861</v>
      </c>
      <c r="B759" s="821" t="str">
        <f t="shared" si="87"/>
        <v>S</v>
      </c>
      <c r="C759" s="821" t="str">
        <f t="shared" si="94"/>
        <v>K</v>
      </c>
      <c r="D759" s="821" t="str">
        <f t="shared" si="89"/>
        <v>2</v>
      </c>
      <c r="E759" s="822" t="s">
        <v>1944</v>
      </c>
      <c r="F759" s="791">
        <v>5866920</v>
      </c>
      <c r="G759" s="792" t="s">
        <v>1945</v>
      </c>
      <c r="H759" s="805"/>
      <c r="I759" s="797"/>
      <c r="J759" s="798"/>
      <c r="K759" s="799"/>
      <c r="L759" s="800" t="str">
        <f t="shared" si="91"/>
        <v>Valid</v>
      </c>
      <c r="M759" s="801"/>
      <c r="N759" s="800"/>
      <c r="O759" s="800">
        <f t="shared" si="92"/>
        <v>861</v>
      </c>
      <c r="P759" s="802"/>
      <c r="Q759" s="804"/>
    </row>
    <row r="760" customFormat="1" ht="13.2" hidden="1" spans="1:17">
      <c r="A760" s="820">
        <v>862</v>
      </c>
      <c r="B760" s="821" t="str">
        <f t="shared" si="87"/>
        <v>S</v>
      </c>
      <c r="C760" s="821" t="str">
        <f t="shared" si="94"/>
        <v>N</v>
      </c>
      <c r="D760" s="821" t="str">
        <f t="shared" si="89"/>
        <v>3</v>
      </c>
      <c r="E760" s="822" t="s">
        <v>1946</v>
      </c>
      <c r="F760" s="791">
        <v>5866922</v>
      </c>
      <c r="G760" s="792" t="s">
        <v>1947</v>
      </c>
      <c r="H760" s="805"/>
      <c r="I760" s="797"/>
      <c r="J760" s="798"/>
      <c r="K760" s="799"/>
      <c r="L760" s="800" t="str">
        <f t="shared" si="91"/>
        <v>Valid</v>
      </c>
      <c r="M760" s="801"/>
      <c r="N760" s="800"/>
      <c r="O760" s="800">
        <f t="shared" si="92"/>
        <v>862</v>
      </c>
      <c r="P760" s="802"/>
      <c r="Q760" s="804"/>
    </row>
    <row r="761" customFormat="1" ht="13.2" hidden="1" spans="1:17">
      <c r="A761" s="821">
        <v>863</v>
      </c>
      <c r="B761" s="821" t="str">
        <f t="shared" si="87"/>
        <v>Y</v>
      </c>
      <c r="C761" s="821" t="str">
        <f t="shared" si="94"/>
        <v>G</v>
      </c>
      <c r="D761" s="821" t="str">
        <f t="shared" si="89"/>
        <v>2</v>
      </c>
      <c r="E761" s="822" t="s">
        <v>1948</v>
      </c>
      <c r="F761" s="791">
        <v>5867406</v>
      </c>
      <c r="G761" s="792" t="s">
        <v>1949</v>
      </c>
      <c r="H761" s="805"/>
      <c r="I761" s="797"/>
      <c r="J761" s="798"/>
      <c r="K761" s="799"/>
      <c r="L761" s="800" t="str">
        <f t="shared" si="91"/>
        <v>Valid</v>
      </c>
      <c r="M761" s="801"/>
      <c r="N761" s="800"/>
      <c r="O761" s="800">
        <f t="shared" si="92"/>
        <v>863</v>
      </c>
      <c r="P761" s="802"/>
      <c r="Q761" s="804"/>
    </row>
    <row r="762" customFormat="1" ht="13.2" hidden="1" spans="1:17">
      <c r="A762" s="820">
        <v>864</v>
      </c>
      <c r="B762" s="821" t="str">
        <f t="shared" si="87"/>
        <v>H</v>
      </c>
      <c r="C762" s="821" t="str">
        <f t="shared" si="94"/>
        <v>F</v>
      </c>
      <c r="D762" s="821" t="str">
        <f t="shared" si="89"/>
        <v>D</v>
      </c>
      <c r="E762" s="822" t="s">
        <v>1950</v>
      </c>
      <c r="F762" s="791">
        <v>5867377</v>
      </c>
      <c r="G762" s="792" t="s">
        <v>1951</v>
      </c>
      <c r="H762" s="805"/>
      <c r="I762" s="797"/>
      <c r="J762" s="798"/>
      <c r="K762" s="799"/>
      <c r="L762" s="800" t="str">
        <f t="shared" si="91"/>
        <v>Valid</v>
      </c>
      <c r="M762" s="801"/>
      <c r="N762" s="800"/>
      <c r="O762" s="800">
        <f t="shared" si="92"/>
        <v>864</v>
      </c>
      <c r="P762" s="802"/>
      <c r="Q762" s="804"/>
    </row>
    <row r="763" customFormat="1" ht="13.2" hidden="1" spans="1:17">
      <c r="A763" s="821">
        <v>865</v>
      </c>
      <c r="B763" s="821" t="str">
        <f t="shared" si="87"/>
        <v>E</v>
      </c>
      <c r="C763" s="821" t="str">
        <f t="shared" si="94"/>
        <v>P</v>
      </c>
      <c r="D763" s="821" t="str">
        <f t="shared" si="89"/>
        <v>3</v>
      </c>
      <c r="E763" s="822" t="s">
        <v>1952</v>
      </c>
      <c r="F763" s="791">
        <v>5844773</v>
      </c>
      <c r="G763" s="792" t="s">
        <v>1953</v>
      </c>
      <c r="H763" s="805"/>
      <c r="I763" s="797"/>
      <c r="J763" s="798"/>
      <c r="K763" s="799"/>
      <c r="L763" s="800" t="str">
        <f t="shared" si="91"/>
        <v>Valid</v>
      </c>
      <c r="M763" s="801"/>
      <c r="N763" s="800"/>
      <c r="O763" s="800">
        <f t="shared" si="92"/>
        <v>865</v>
      </c>
      <c r="P763" s="802"/>
      <c r="Q763" s="804"/>
    </row>
    <row r="764" customFormat="1" ht="13.2" hidden="1" spans="1:17">
      <c r="A764" s="820">
        <v>866</v>
      </c>
      <c r="B764" s="821" t="str">
        <f t="shared" si="87"/>
        <v>Y</v>
      </c>
      <c r="C764" s="821" t="str">
        <f t="shared" si="94"/>
        <v>A</v>
      </c>
      <c r="D764" s="821" t="str">
        <f t="shared" si="89"/>
        <v>3</v>
      </c>
      <c r="E764" s="822" t="s">
        <v>1954</v>
      </c>
      <c r="F764" s="791">
        <v>5377153</v>
      </c>
      <c r="G764" s="792" t="s">
        <v>1955</v>
      </c>
      <c r="H764" s="805"/>
      <c r="I764" s="797"/>
      <c r="J764" s="798"/>
      <c r="K764" s="799"/>
      <c r="L764" s="800" t="str">
        <f t="shared" si="91"/>
        <v>Valid</v>
      </c>
      <c r="M764" s="801"/>
      <c r="N764" s="800"/>
      <c r="O764" s="800">
        <f t="shared" si="92"/>
        <v>866</v>
      </c>
      <c r="P764" s="802"/>
      <c r="Q764" s="804"/>
    </row>
    <row r="765" customFormat="1" ht="13.2" hidden="1" spans="1:17">
      <c r="A765" s="821">
        <v>867</v>
      </c>
      <c r="B765" s="821" t="str">
        <f t="shared" si="87"/>
        <v>J</v>
      </c>
      <c r="C765" s="821" t="str">
        <f t="shared" si="94"/>
        <v>B</v>
      </c>
      <c r="D765" s="821" t="str">
        <f t="shared" si="89"/>
        <v>0</v>
      </c>
      <c r="E765" s="822" t="s">
        <v>1956</v>
      </c>
      <c r="F765" s="791">
        <v>5374555</v>
      </c>
      <c r="G765" s="792" t="s">
        <v>1957</v>
      </c>
      <c r="H765" s="805"/>
      <c r="I765" s="797"/>
      <c r="J765" s="798"/>
      <c r="K765" s="799"/>
      <c r="L765" s="800" t="str">
        <f t="shared" si="91"/>
        <v>Valid</v>
      </c>
      <c r="M765" s="801"/>
      <c r="N765" s="800"/>
      <c r="O765" s="800">
        <f t="shared" si="92"/>
        <v>867</v>
      </c>
      <c r="P765" s="802"/>
      <c r="Q765" s="804"/>
    </row>
    <row r="766" customFormat="1" ht="13.2" hidden="1" spans="1:17">
      <c r="A766" s="820">
        <v>868</v>
      </c>
      <c r="B766" s="821" t="str">
        <f t="shared" si="87"/>
        <v>J</v>
      </c>
      <c r="C766" s="821" t="str">
        <f t="shared" si="94"/>
        <v>K</v>
      </c>
      <c r="D766" s="821" t="str">
        <f t="shared" si="89"/>
        <v>0</v>
      </c>
      <c r="E766" s="822" t="s">
        <v>1958</v>
      </c>
      <c r="F766" s="791">
        <v>5875782</v>
      </c>
      <c r="G766" s="792" t="s">
        <v>1959</v>
      </c>
      <c r="H766" s="805"/>
      <c r="I766" s="797"/>
      <c r="J766" s="798"/>
      <c r="K766" s="799"/>
      <c r="L766" s="800" t="str">
        <f t="shared" si="91"/>
        <v>Valid</v>
      </c>
      <c r="M766" s="801"/>
      <c r="N766" s="800"/>
      <c r="O766" s="800">
        <f t="shared" si="92"/>
        <v>868</v>
      </c>
      <c r="P766" s="802"/>
      <c r="Q766" s="804"/>
    </row>
    <row r="767" customFormat="1" ht="13.2" hidden="1" spans="1:17">
      <c r="A767" s="821">
        <v>869</v>
      </c>
      <c r="B767" s="821" t="str">
        <f t="shared" si="87"/>
        <v>E</v>
      </c>
      <c r="C767" s="821" t="str">
        <f t="shared" si="94"/>
        <v>K</v>
      </c>
      <c r="D767" s="821" t="str">
        <f t="shared" si="89"/>
        <v>0</v>
      </c>
      <c r="E767" s="822" t="s">
        <v>1960</v>
      </c>
      <c r="F767" s="791">
        <v>5875783</v>
      </c>
      <c r="G767" s="792" t="s">
        <v>1961</v>
      </c>
      <c r="H767" s="805"/>
      <c r="I767" s="797"/>
      <c r="J767" s="798"/>
      <c r="K767" s="799"/>
      <c r="L767" s="800" t="str">
        <f t="shared" si="91"/>
        <v>Valid</v>
      </c>
      <c r="M767" s="801"/>
      <c r="N767" s="800"/>
      <c r="O767" s="800">
        <f t="shared" si="92"/>
        <v>869</v>
      </c>
      <c r="P767" s="802"/>
      <c r="Q767" s="804"/>
    </row>
    <row r="768" customFormat="1" ht="13.2" hidden="1" spans="1:17">
      <c r="A768" s="820">
        <v>870</v>
      </c>
      <c r="B768" s="821" t="str">
        <f t="shared" si="87"/>
        <v>K</v>
      </c>
      <c r="C768" s="821" t="str">
        <f t="shared" si="94"/>
        <v>K</v>
      </c>
      <c r="D768" s="821" t="str">
        <f t="shared" si="89"/>
        <v>0</v>
      </c>
      <c r="E768" s="822" t="s">
        <v>1962</v>
      </c>
      <c r="F768" s="791">
        <v>5875046</v>
      </c>
      <c r="G768" s="792" t="s">
        <v>1963</v>
      </c>
      <c r="H768" s="805"/>
      <c r="I768" s="797"/>
      <c r="J768" s="798"/>
      <c r="K768" s="799"/>
      <c r="L768" s="800" t="str">
        <f t="shared" si="91"/>
        <v>Valid</v>
      </c>
      <c r="M768" s="801"/>
      <c r="N768" s="800"/>
      <c r="O768" s="800">
        <f t="shared" si="92"/>
        <v>870</v>
      </c>
      <c r="P768" s="802"/>
      <c r="Q768" s="804"/>
    </row>
    <row r="769" customFormat="1" ht="13.2" hidden="1" spans="1:17">
      <c r="A769" s="821">
        <v>871</v>
      </c>
      <c r="B769" s="821" t="str">
        <f t="shared" si="87"/>
        <v>Y</v>
      </c>
      <c r="C769" s="821" t="str">
        <f t="shared" si="94"/>
        <v>P</v>
      </c>
      <c r="D769" s="821" t="str">
        <f t="shared" si="89"/>
        <v>3</v>
      </c>
      <c r="E769" s="822" t="s">
        <v>1964</v>
      </c>
      <c r="F769" s="791">
        <v>5874876</v>
      </c>
      <c r="G769" s="792" t="s">
        <v>1965</v>
      </c>
      <c r="H769" s="805"/>
      <c r="I769" s="797"/>
      <c r="J769" s="798"/>
      <c r="K769" s="799"/>
      <c r="L769" s="800" t="str">
        <f t="shared" si="91"/>
        <v>Valid</v>
      </c>
      <c r="M769" s="801"/>
      <c r="N769" s="800"/>
      <c r="O769" s="800">
        <f t="shared" si="92"/>
        <v>871</v>
      </c>
      <c r="P769" s="802"/>
      <c r="Q769" s="804"/>
    </row>
    <row r="770" customFormat="1" ht="13.2" hidden="1" spans="1:17">
      <c r="A770" s="820">
        <v>872</v>
      </c>
      <c r="B770" s="821" t="str">
        <f t="shared" ref="B770:B833" si="95">LEFT(E770,1)</f>
        <v>Y</v>
      </c>
      <c r="C770" s="821" t="str">
        <f t="shared" si="94"/>
        <v>W</v>
      </c>
      <c r="D770" s="821" t="str">
        <f t="shared" ref="D770:D789" si="96">MID(E770,3,1)</f>
        <v>3</v>
      </c>
      <c r="E770" s="822" t="s">
        <v>1966</v>
      </c>
      <c r="F770" s="791" t="s">
        <v>1967</v>
      </c>
      <c r="G770" s="792" t="s">
        <v>1968</v>
      </c>
      <c r="H770" s="805"/>
      <c r="I770" s="797"/>
      <c r="J770" s="798"/>
      <c r="K770" s="799"/>
      <c r="L770" s="800" t="str">
        <f t="shared" ref="L770:L833" si="97">IF((K770-0.5)&lt;J770,"Valid",(IF(J770=0,"","Not Valid")))</f>
        <v>Valid</v>
      </c>
      <c r="M770" s="801"/>
      <c r="N770" s="800"/>
      <c r="O770" s="800">
        <f t="shared" si="92"/>
        <v>872</v>
      </c>
      <c r="P770" s="802"/>
      <c r="Q770" s="804"/>
    </row>
    <row r="771" customFormat="1" ht="13.2" spans="1:17">
      <c r="A771" s="821">
        <v>873</v>
      </c>
      <c r="B771" s="821" t="str">
        <f t="shared" si="95"/>
        <v>K</v>
      </c>
      <c r="C771" s="821" t="str">
        <f t="shared" si="94"/>
        <v>C</v>
      </c>
      <c r="D771" s="821" t="str">
        <f t="shared" si="96"/>
        <v>0</v>
      </c>
      <c r="E771" s="822" t="s">
        <v>1969</v>
      </c>
      <c r="F771" s="791">
        <v>5875044</v>
      </c>
      <c r="G771" s="792" t="s">
        <v>1970</v>
      </c>
      <c r="H771" s="805"/>
      <c r="I771" s="797"/>
      <c r="J771" s="798"/>
      <c r="K771" s="799"/>
      <c r="L771" s="800" t="str">
        <f t="shared" si="97"/>
        <v>Valid</v>
      </c>
      <c r="M771" s="801"/>
      <c r="N771" s="800"/>
      <c r="O771" s="800">
        <f t="shared" ref="O771:O834" si="98">A771</f>
        <v>873</v>
      </c>
      <c r="P771" s="802"/>
      <c r="Q771" s="804"/>
    </row>
    <row r="772" customFormat="1" ht="13.2" hidden="1" spans="1:17">
      <c r="A772" s="820">
        <v>874</v>
      </c>
      <c r="B772" s="821" t="str">
        <f t="shared" si="95"/>
        <v>S</v>
      </c>
      <c r="C772" s="821" t="str">
        <f t="shared" si="94"/>
        <v>G</v>
      </c>
      <c r="D772" s="821" t="str">
        <f t="shared" si="96"/>
        <v>1</v>
      </c>
      <c r="E772" s="822" t="s">
        <v>1971</v>
      </c>
      <c r="F772" s="791">
        <v>5376488</v>
      </c>
      <c r="G772" s="792" t="s">
        <v>1972</v>
      </c>
      <c r="H772" s="805"/>
      <c r="I772" s="797"/>
      <c r="J772" s="798"/>
      <c r="K772" s="799"/>
      <c r="L772" s="800" t="str">
        <f t="shared" si="97"/>
        <v>Valid</v>
      </c>
      <c r="M772" s="801"/>
      <c r="N772" s="800"/>
      <c r="O772" s="800">
        <f t="shared" si="98"/>
        <v>874</v>
      </c>
      <c r="P772" s="802"/>
      <c r="Q772" s="804"/>
    </row>
    <row r="773" customFormat="1" ht="13.2" hidden="1" spans="1:17">
      <c r="A773" s="821">
        <v>875</v>
      </c>
      <c r="B773" s="821" t="str">
        <f t="shared" si="95"/>
        <v>S</v>
      </c>
      <c r="C773" s="821" t="str">
        <f t="shared" si="94"/>
        <v>G</v>
      </c>
      <c r="D773" s="821" t="str">
        <f t="shared" si="96"/>
        <v>1</v>
      </c>
      <c r="E773" s="822" t="s">
        <v>1973</v>
      </c>
      <c r="F773" s="791">
        <v>5376489</v>
      </c>
      <c r="G773" s="792" t="s">
        <v>1974</v>
      </c>
      <c r="H773" s="817"/>
      <c r="I773" s="797"/>
      <c r="J773" s="798"/>
      <c r="K773" s="799"/>
      <c r="L773" s="800" t="str">
        <f t="shared" si="97"/>
        <v>Valid</v>
      </c>
      <c r="M773" s="801"/>
      <c r="N773" s="800"/>
      <c r="O773" s="800">
        <f t="shared" si="98"/>
        <v>875</v>
      </c>
      <c r="P773" s="802"/>
      <c r="Q773" s="804"/>
    </row>
    <row r="774" customFormat="1" ht="13.2" hidden="1" spans="1:17">
      <c r="A774" s="820">
        <v>876</v>
      </c>
      <c r="B774" s="821" t="str">
        <f t="shared" si="95"/>
        <v>Y</v>
      </c>
      <c r="C774" s="821" t="str">
        <f t="shared" si="94"/>
        <v>G</v>
      </c>
      <c r="D774" s="821" t="str">
        <f t="shared" si="96"/>
        <v>0</v>
      </c>
      <c r="E774" s="822" t="s">
        <v>1975</v>
      </c>
      <c r="F774" s="791">
        <v>5377183</v>
      </c>
      <c r="G774" s="792" t="s">
        <v>1976</v>
      </c>
      <c r="H774" s="805"/>
      <c r="I774" s="797"/>
      <c r="J774" s="798"/>
      <c r="K774" s="799"/>
      <c r="L774" s="800" t="str">
        <f t="shared" si="97"/>
        <v>Valid</v>
      </c>
      <c r="M774" s="801"/>
      <c r="N774" s="800"/>
      <c r="O774" s="800">
        <f t="shared" si="98"/>
        <v>876</v>
      </c>
      <c r="P774" s="802"/>
      <c r="Q774" s="804"/>
    </row>
    <row r="775" customFormat="1" ht="13.2" hidden="1" spans="1:17">
      <c r="A775" s="821">
        <v>877</v>
      </c>
      <c r="B775" s="821" t="str">
        <f t="shared" si="95"/>
        <v>J</v>
      </c>
      <c r="C775" s="821" t="str">
        <f t="shared" si="94"/>
        <v>N</v>
      </c>
      <c r="D775" s="821" t="str">
        <f t="shared" si="96"/>
        <v>4</v>
      </c>
      <c r="E775" s="822" t="s">
        <v>1977</v>
      </c>
      <c r="F775" s="791">
        <v>5875778</v>
      </c>
      <c r="G775" s="792" t="s">
        <v>1978</v>
      </c>
      <c r="H775" s="805"/>
      <c r="I775" s="797"/>
      <c r="J775" s="798"/>
      <c r="K775" s="799"/>
      <c r="L775" s="800" t="str">
        <f t="shared" si="97"/>
        <v>Valid</v>
      </c>
      <c r="M775" s="801"/>
      <c r="N775" s="800"/>
      <c r="O775" s="800">
        <f t="shared" si="98"/>
        <v>877</v>
      </c>
      <c r="P775" s="802"/>
      <c r="Q775" s="804"/>
    </row>
    <row r="776" customFormat="1" ht="13.2" hidden="1" spans="1:17">
      <c r="A776" s="820">
        <v>878</v>
      </c>
      <c r="B776" s="821" t="str">
        <f t="shared" si="95"/>
        <v>J</v>
      </c>
      <c r="C776" s="821" t="str">
        <f t="shared" si="94"/>
        <v>A</v>
      </c>
      <c r="D776" s="821" t="str">
        <f t="shared" si="96"/>
        <v>4</v>
      </c>
      <c r="E776" s="822" t="s">
        <v>1979</v>
      </c>
      <c r="F776" s="791">
        <v>5374554</v>
      </c>
      <c r="G776" s="792" t="s">
        <v>1980</v>
      </c>
      <c r="H776" s="805"/>
      <c r="I776" s="797"/>
      <c r="J776" s="798"/>
      <c r="K776" s="799"/>
      <c r="L776" s="800" t="str">
        <f t="shared" si="97"/>
        <v>Valid</v>
      </c>
      <c r="M776" s="801"/>
      <c r="N776" s="800"/>
      <c r="O776" s="800">
        <f t="shared" si="98"/>
        <v>878</v>
      </c>
      <c r="P776" s="802"/>
      <c r="Q776" s="804"/>
    </row>
    <row r="777" customFormat="1" ht="13.2" hidden="1" spans="1:17">
      <c r="A777" s="821">
        <v>879</v>
      </c>
      <c r="B777" s="821" t="str">
        <f t="shared" si="95"/>
        <v>E</v>
      </c>
      <c r="C777" s="821" t="str">
        <f t="shared" si="94"/>
        <v>L</v>
      </c>
      <c r="D777" s="821" t="str">
        <f t="shared" si="96"/>
        <v>4</v>
      </c>
      <c r="E777" s="822" t="s">
        <v>1981</v>
      </c>
      <c r="F777" s="791">
        <v>5877602</v>
      </c>
      <c r="G777" s="792" t="s">
        <v>1982</v>
      </c>
      <c r="H777" s="805"/>
      <c r="I777" s="797"/>
      <c r="J777" s="798"/>
      <c r="K777" s="799"/>
      <c r="L777" s="800" t="str">
        <f t="shared" si="97"/>
        <v>Valid</v>
      </c>
      <c r="M777" s="801"/>
      <c r="N777" s="800"/>
      <c r="O777" s="800">
        <f t="shared" si="98"/>
        <v>879</v>
      </c>
      <c r="P777" s="802"/>
      <c r="Q777" s="804"/>
    </row>
    <row r="778" customFormat="1" ht="13.2" hidden="1" spans="1:17">
      <c r="A778" s="820">
        <v>880</v>
      </c>
      <c r="B778" s="821" t="str">
        <f t="shared" si="95"/>
        <v>E</v>
      </c>
      <c r="C778" s="821" t="str">
        <f t="shared" si="94"/>
        <v>L</v>
      </c>
      <c r="D778" s="821" t="str">
        <f t="shared" si="96"/>
        <v>3</v>
      </c>
      <c r="E778" s="822" t="s">
        <v>1983</v>
      </c>
      <c r="F778" s="791">
        <v>5877881</v>
      </c>
      <c r="G778" s="792" t="s">
        <v>1984</v>
      </c>
      <c r="H778" s="805"/>
      <c r="I778" s="797"/>
      <c r="J778" s="798"/>
      <c r="K778" s="799"/>
      <c r="L778" s="800" t="str">
        <f t="shared" si="97"/>
        <v>Valid</v>
      </c>
      <c r="M778" s="801"/>
      <c r="N778" s="800"/>
      <c r="O778" s="800">
        <f t="shared" si="98"/>
        <v>880</v>
      </c>
      <c r="P778" s="802"/>
      <c r="Q778" s="804"/>
    </row>
    <row r="779" customFormat="1" ht="13.2" hidden="1" spans="1:17">
      <c r="A779" s="820">
        <v>881</v>
      </c>
      <c r="B779" s="821" t="str">
        <f t="shared" si="95"/>
        <v>Y</v>
      </c>
      <c r="C779" s="821" t="str">
        <f t="shared" si="94"/>
        <v>P</v>
      </c>
      <c r="D779" s="821" t="str">
        <f t="shared" si="96"/>
        <v>2</v>
      </c>
      <c r="E779" s="822" t="s">
        <v>1985</v>
      </c>
      <c r="F779" s="791">
        <v>5557046</v>
      </c>
      <c r="G779" s="792" t="s">
        <v>1986</v>
      </c>
      <c r="H779" s="805"/>
      <c r="I779" s="797"/>
      <c r="J779" s="798"/>
      <c r="K779" s="799"/>
      <c r="L779" s="800" t="str">
        <f t="shared" si="97"/>
        <v>Valid</v>
      </c>
      <c r="M779" s="801"/>
      <c r="N779" s="800"/>
      <c r="O779" s="800">
        <f t="shared" si="98"/>
        <v>881</v>
      </c>
      <c r="P779" s="802"/>
      <c r="Q779" s="804"/>
    </row>
    <row r="780" customFormat="1" ht="13.2" hidden="1" spans="1:17">
      <c r="A780" s="821">
        <v>882</v>
      </c>
      <c r="B780" s="821" t="str">
        <f t="shared" si="95"/>
        <v>E</v>
      </c>
      <c r="C780" s="821" t="str">
        <f t="shared" si="94"/>
        <v>L</v>
      </c>
      <c r="D780" s="821" t="str">
        <f t="shared" si="96"/>
        <v>3</v>
      </c>
      <c r="E780" s="822" t="s">
        <v>1987</v>
      </c>
      <c r="F780" s="791">
        <v>5877920</v>
      </c>
      <c r="G780" s="792" t="s">
        <v>1988</v>
      </c>
      <c r="H780" s="805"/>
      <c r="I780" s="797"/>
      <c r="J780" s="798"/>
      <c r="K780" s="799"/>
      <c r="L780" s="800" t="str">
        <f t="shared" si="97"/>
        <v>Valid</v>
      </c>
      <c r="M780" s="801"/>
      <c r="N780" s="800"/>
      <c r="O780" s="800">
        <f t="shared" si="98"/>
        <v>882</v>
      </c>
      <c r="P780" s="802"/>
      <c r="Q780" s="804"/>
    </row>
    <row r="781" customFormat="1" ht="13.2" hidden="1" spans="1:17">
      <c r="A781" s="820">
        <v>883</v>
      </c>
      <c r="B781" s="821" t="str">
        <f t="shared" si="95"/>
        <v>Y</v>
      </c>
      <c r="C781" s="821" t="str">
        <f t="shared" si="94"/>
        <v>L</v>
      </c>
      <c r="D781" s="821" t="str">
        <f t="shared" si="96"/>
        <v>2</v>
      </c>
      <c r="E781" s="822" t="s">
        <v>1989</v>
      </c>
      <c r="F781" s="791">
        <v>5878795</v>
      </c>
      <c r="G781" s="792" t="s">
        <v>1990</v>
      </c>
      <c r="H781" s="805"/>
      <c r="I781" s="797"/>
      <c r="J781" s="798"/>
      <c r="K781" s="799"/>
      <c r="L781" s="800" t="str">
        <f t="shared" si="97"/>
        <v>Valid</v>
      </c>
      <c r="M781" s="801"/>
      <c r="N781" s="800"/>
      <c r="O781" s="800">
        <f t="shared" si="98"/>
        <v>883</v>
      </c>
      <c r="P781" s="802"/>
      <c r="Q781" s="804"/>
    </row>
    <row r="782" customFormat="1" ht="13.2" hidden="1" spans="1:17">
      <c r="A782" s="820">
        <v>884</v>
      </c>
      <c r="B782" s="821" t="str">
        <f t="shared" si="95"/>
        <v>Y</v>
      </c>
      <c r="C782" s="821" t="str">
        <f t="shared" si="94"/>
        <v>L</v>
      </c>
      <c r="D782" s="821" t="str">
        <f t="shared" si="96"/>
        <v>2</v>
      </c>
      <c r="E782" s="822" t="s">
        <v>1991</v>
      </c>
      <c r="F782" s="791">
        <v>5878559</v>
      </c>
      <c r="G782" s="792" t="s">
        <v>1992</v>
      </c>
      <c r="H782" s="805"/>
      <c r="I782" s="797"/>
      <c r="J782" s="798"/>
      <c r="K782" s="799"/>
      <c r="L782" s="800" t="str">
        <f t="shared" si="97"/>
        <v>Valid</v>
      </c>
      <c r="M782" s="801"/>
      <c r="N782" s="800"/>
      <c r="O782" s="800">
        <f t="shared" si="98"/>
        <v>884</v>
      </c>
      <c r="P782" s="802"/>
      <c r="Q782" s="804"/>
    </row>
    <row r="783" customFormat="1" ht="13.2" hidden="1" spans="1:17">
      <c r="A783" s="821">
        <v>885</v>
      </c>
      <c r="B783" s="821" t="str">
        <f t="shared" si="95"/>
        <v>K</v>
      </c>
      <c r="C783" s="821" t="str">
        <f t="shared" si="94"/>
        <v>C</v>
      </c>
      <c r="D783" s="821" t="str">
        <f t="shared" si="96"/>
        <v>4</v>
      </c>
      <c r="E783" s="822" t="s">
        <v>1993</v>
      </c>
      <c r="F783" s="791">
        <v>5867711</v>
      </c>
      <c r="G783" s="792" t="s">
        <v>1994</v>
      </c>
      <c r="H783" s="805"/>
      <c r="I783" s="797"/>
      <c r="J783" s="798"/>
      <c r="K783" s="799"/>
      <c r="L783" s="800" t="str">
        <f t="shared" si="97"/>
        <v>Valid</v>
      </c>
      <c r="M783" s="801"/>
      <c r="N783" s="800"/>
      <c r="O783" s="800">
        <f t="shared" si="98"/>
        <v>885</v>
      </c>
      <c r="P783" s="802"/>
      <c r="Q783" s="804"/>
    </row>
    <row r="784" customFormat="1" ht="13.2" hidden="1" spans="1:17">
      <c r="A784" s="820">
        <v>886</v>
      </c>
      <c r="B784" s="821" t="str">
        <f t="shared" si="95"/>
        <v>J</v>
      </c>
      <c r="C784" s="821" t="str">
        <f t="shared" si="94"/>
        <v>A</v>
      </c>
      <c r="D784" s="821" t="str">
        <f t="shared" si="96"/>
        <v>2</v>
      </c>
      <c r="E784" s="822" t="s">
        <v>1995</v>
      </c>
      <c r="F784" s="791">
        <v>5878793</v>
      </c>
      <c r="G784" s="792" t="s">
        <v>1996</v>
      </c>
      <c r="H784" s="805"/>
      <c r="I784" s="797"/>
      <c r="J784" s="798"/>
      <c r="K784" s="799"/>
      <c r="L784" s="800" t="str">
        <f t="shared" si="97"/>
        <v>Valid</v>
      </c>
      <c r="M784" s="801"/>
      <c r="N784" s="800"/>
      <c r="O784" s="800">
        <f t="shared" si="98"/>
        <v>886</v>
      </c>
      <c r="P784" s="802"/>
      <c r="Q784" s="804"/>
    </row>
    <row r="785" customFormat="1" ht="13.2" hidden="1" spans="1:17">
      <c r="A785" s="820">
        <v>887</v>
      </c>
      <c r="B785" s="821" t="str">
        <f t="shared" si="95"/>
        <v>J</v>
      </c>
      <c r="C785" s="821" t="str">
        <f t="shared" si="94"/>
        <v>K</v>
      </c>
      <c r="D785" s="821" t="str">
        <f t="shared" si="96"/>
        <v>4</v>
      </c>
      <c r="E785" s="822" t="s">
        <v>1997</v>
      </c>
      <c r="F785" s="791">
        <v>5374646</v>
      </c>
      <c r="G785" s="792" t="s">
        <v>1998</v>
      </c>
      <c r="H785" s="805"/>
      <c r="I785" s="797"/>
      <c r="J785" s="798"/>
      <c r="K785" s="799"/>
      <c r="L785" s="800" t="str">
        <f t="shared" si="97"/>
        <v>Valid</v>
      </c>
      <c r="M785" s="801"/>
      <c r="N785" s="800"/>
      <c r="O785" s="800">
        <f t="shared" si="98"/>
        <v>887</v>
      </c>
      <c r="P785" s="802"/>
      <c r="Q785" s="804"/>
    </row>
    <row r="786" customFormat="1" ht="13.2" hidden="1" spans="1:17">
      <c r="A786" s="820">
        <v>888</v>
      </c>
      <c r="B786" s="821" t="str">
        <f t="shared" si="95"/>
        <v>E</v>
      </c>
      <c r="C786" s="821" t="str">
        <f t="shared" si="94"/>
        <v>K</v>
      </c>
      <c r="D786" s="821" t="str">
        <f t="shared" si="96"/>
        <v>A</v>
      </c>
      <c r="E786" s="822" t="s">
        <v>1999</v>
      </c>
      <c r="F786" s="791">
        <v>5373118</v>
      </c>
      <c r="G786" s="792" t="s">
        <v>2000</v>
      </c>
      <c r="H786" s="805"/>
      <c r="I786" s="797"/>
      <c r="J786" s="798"/>
      <c r="K786" s="799"/>
      <c r="L786" s="800" t="str">
        <f t="shared" si="97"/>
        <v>Valid</v>
      </c>
      <c r="M786" s="801"/>
      <c r="N786" s="800"/>
      <c r="O786" s="800">
        <f t="shared" si="98"/>
        <v>888</v>
      </c>
      <c r="P786" s="802"/>
      <c r="Q786" s="804"/>
    </row>
    <row r="787" customFormat="1" ht="13.2" hidden="1" spans="1:17">
      <c r="A787" s="821">
        <v>889</v>
      </c>
      <c r="B787" s="821" t="str">
        <f t="shared" si="95"/>
        <v>Q</v>
      </c>
      <c r="C787" s="821" t="str">
        <f t="shared" si="94"/>
        <v>P</v>
      </c>
      <c r="D787" s="821" t="str">
        <f t="shared" si="96"/>
        <v>1</v>
      </c>
      <c r="E787" s="822" t="s">
        <v>2001</v>
      </c>
      <c r="F787" s="791">
        <v>5878792</v>
      </c>
      <c r="G787" s="792" t="s">
        <v>2002</v>
      </c>
      <c r="H787" s="805"/>
      <c r="I787" s="797"/>
      <c r="J787" s="798"/>
      <c r="K787" s="799"/>
      <c r="L787" s="800" t="str">
        <f t="shared" si="97"/>
        <v>Valid</v>
      </c>
      <c r="M787" s="801"/>
      <c r="N787" s="800"/>
      <c r="O787" s="800">
        <f t="shared" si="98"/>
        <v>889</v>
      </c>
      <c r="P787" s="802"/>
      <c r="Q787" s="804"/>
    </row>
    <row r="788" customFormat="1" ht="13.2" hidden="1" spans="1:17">
      <c r="A788" s="820">
        <v>890</v>
      </c>
      <c r="B788" s="821" t="str">
        <f t="shared" si="95"/>
        <v>S</v>
      </c>
      <c r="C788" s="821" t="str">
        <f t="shared" si="94"/>
        <v>F</v>
      </c>
      <c r="D788" s="821" t="str">
        <f t="shared" si="96"/>
        <v>1</v>
      </c>
      <c r="E788" s="822" t="s">
        <v>2003</v>
      </c>
      <c r="F788" s="791">
        <v>5879769</v>
      </c>
      <c r="G788" s="792" t="s">
        <v>2004</v>
      </c>
      <c r="H788" s="805"/>
      <c r="I788" s="797"/>
      <c r="J788" s="798"/>
      <c r="K788" s="799"/>
      <c r="L788" s="800" t="str">
        <f t="shared" si="97"/>
        <v>Valid</v>
      </c>
      <c r="M788" s="801"/>
      <c r="N788" s="800"/>
      <c r="O788" s="800">
        <f t="shared" si="98"/>
        <v>890</v>
      </c>
      <c r="P788" s="802"/>
      <c r="Q788" s="804"/>
    </row>
    <row r="789" customFormat="1" ht="13.2" hidden="1" spans="1:17">
      <c r="A789" s="821">
        <v>891</v>
      </c>
      <c r="B789" s="821" t="str">
        <f t="shared" si="95"/>
        <v>J</v>
      </c>
      <c r="C789" s="821" t="str">
        <f t="shared" si="94"/>
        <v>P</v>
      </c>
      <c r="D789" s="821" t="str">
        <f t="shared" si="96"/>
        <v>3</v>
      </c>
      <c r="E789" s="822" t="s">
        <v>2005</v>
      </c>
      <c r="F789" s="791">
        <v>5374759</v>
      </c>
      <c r="G789" s="792" t="s">
        <v>2006</v>
      </c>
      <c r="H789" s="805"/>
      <c r="I789" s="797"/>
      <c r="J789" s="798"/>
      <c r="K789" s="799"/>
      <c r="L789" s="800" t="str">
        <f t="shared" si="97"/>
        <v>Valid</v>
      </c>
      <c r="M789" s="801"/>
      <c r="N789" s="800"/>
      <c r="O789" s="800">
        <f t="shared" si="98"/>
        <v>891</v>
      </c>
      <c r="P789" s="802"/>
      <c r="Q789" s="804"/>
    </row>
    <row r="790" customFormat="1" ht="13.2" hidden="1" spans="1:17">
      <c r="A790" s="820"/>
      <c r="B790" s="821" t="str">
        <f t="shared" si="95"/>
        <v/>
      </c>
      <c r="C790" s="821" t="str">
        <f t="shared" si="94"/>
        <v/>
      </c>
      <c r="D790" s="821"/>
      <c r="E790" s="822"/>
      <c r="F790" s="791">
        <v>0</v>
      </c>
      <c r="G790" s="792">
        <v>0</v>
      </c>
      <c r="H790" s="805"/>
      <c r="I790" s="797"/>
      <c r="J790" s="798"/>
      <c r="K790" s="799"/>
      <c r="L790" s="800" t="str">
        <f t="shared" si="97"/>
        <v>Valid</v>
      </c>
      <c r="M790" s="801"/>
      <c r="N790" s="800"/>
      <c r="O790" s="800">
        <f t="shared" si="98"/>
        <v>0</v>
      </c>
      <c r="P790" s="802"/>
      <c r="Q790" s="804"/>
    </row>
    <row r="791" customFormat="1" ht="13.2" hidden="1" spans="1:17">
      <c r="A791" s="821"/>
      <c r="B791" s="821" t="str">
        <f t="shared" si="95"/>
        <v/>
      </c>
      <c r="C791" s="821" t="str">
        <f t="shared" si="94"/>
        <v/>
      </c>
      <c r="D791" s="821"/>
      <c r="E791" s="822"/>
      <c r="F791" s="823"/>
      <c r="G791" s="792">
        <v>0</v>
      </c>
      <c r="H791" s="805"/>
      <c r="I791" s="797"/>
      <c r="J791" s="798"/>
      <c r="K791" s="799"/>
      <c r="L791" s="800" t="str">
        <f t="shared" si="97"/>
        <v>Valid</v>
      </c>
      <c r="M791" s="801"/>
      <c r="N791" s="800"/>
      <c r="O791" s="800">
        <f t="shared" si="98"/>
        <v>0</v>
      </c>
      <c r="P791" s="802"/>
      <c r="Q791" s="804"/>
    </row>
    <row r="792" customFormat="1" ht="13.2" hidden="1" spans="1:17">
      <c r="A792" s="820"/>
      <c r="B792" s="821" t="str">
        <f t="shared" si="95"/>
        <v/>
      </c>
      <c r="C792" s="821" t="str">
        <f t="shared" si="94"/>
        <v/>
      </c>
      <c r="D792" s="821"/>
      <c r="E792" s="822"/>
      <c r="F792" s="823"/>
      <c r="G792" s="792">
        <v>0</v>
      </c>
      <c r="H792" s="805"/>
      <c r="I792" s="797"/>
      <c r="J792" s="798"/>
      <c r="K792" s="799"/>
      <c r="L792" s="800" t="str">
        <f t="shared" si="97"/>
        <v>Valid</v>
      </c>
      <c r="M792" s="801"/>
      <c r="N792" s="800"/>
      <c r="O792" s="800">
        <f t="shared" si="98"/>
        <v>0</v>
      </c>
      <c r="P792" s="802"/>
      <c r="Q792" s="804"/>
    </row>
    <row r="793" customFormat="1" ht="13.2" hidden="1" spans="1:17">
      <c r="A793" s="821"/>
      <c r="B793" s="821" t="str">
        <f t="shared" si="95"/>
        <v/>
      </c>
      <c r="C793" s="821" t="str">
        <f t="shared" si="94"/>
        <v/>
      </c>
      <c r="D793" s="821"/>
      <c r="E793" s="822"/>
      <c r="F793" s="823"/>
      <c r="G793" s="792">
        <v>0</v>
      </c>
      <c r="H793" s="805"/>
      <c r="I793" s="797"/>
      <c r="J793" s="798"/>
      <c r="K793" s="799"/>
      <c r="L793" s="800" t="str">
        <f t="shared" si="97"/>
        <v>Valid</v>
      </c>
      <c r="M793" s="801"/>
      <c r="N793" s="800"/>
      <c r="O793" s="800">
        <f t="shared" si="98"/>
        <v>0</v>
      </c>
      <c r="P793" s="802"/>
      <c r="Q793" s="804"/>
    </row>
    <row r="794" customFormat="1" ht="13.2" hidden="1" spans="1:17">
      <c r="A794" s="820"/>
      <c r="B794" s="821" t="str">
        <f t="shared" si="95"/>
        <v/>
      </c>
      <c r="C794" s="821" t="str">
        <f t="shared" si="94"/>
        <v/>
      </c>
      <c r="D794" s="821"/>
      <c r="E794" s="822"/>
      <c r="F794" s="823"/>
      <c r="G794" s="792">
        <v>0</v>
      </c>
      <c r="H794" s="805"/>
      <c r="I794" s="797"/>
      <c r="J794" s="798"/>
      <c r="K794" s="799"/>
      <c r="L794" s="800" t="str">
        <f t="shared" si="97"/>
        <v>Valid</v>
      </c>
      <c r="M794" s="801"/>
      <c r="N794" s="800"/>
      <c r="O794" s="800">
        <f t="shared" si="98"/>
        <v>0</v>
      </c>
      <c r="P794" s="802"/>
      <c r="Q794" s="804"/>
    </row>
    <row r="795" customFormat="1" ht="13.2" hidden="1" spans="1:17">
      <c r="A795" s="821"/>
      <c r="B795" s="821" t="str">
        <f t="shared" si="95"/>
        <v/>
      </c>
      <c r="C795" s="821" t="str">
        <f t="shared" si="94"/>
        <v/>
      </c>
      <c r="D795" s="821"/>
      <c r="E795" s="822"/>
      <c r="F795" s="823"/>
      <c r="G795" s="792">
        <v>0</v>
      </c>
      <c r="H795" s="805"/>
      <c r="I795" s="797"/>
      <c r="J795" s="798"/>
      <c r="K795" s="799"/>
      <c r="L795" s="800" t="str">
        <f t="shared" si="97"/>
        <v>Valid</v>
      </c>
      <c r="M795" s="801"/>
      <c r="N795" s="800"/>
      <c r="O795" s="800">
        <f t="shared" si="98"/>
        <v>0</v>
      </c>
      <c r="P795" s="802"/>
      <c r="Q795" s="804"/>
    </row>
    <row r="796" customFormat="1" ht="13.2" hidden="1" spans="1:17">
      <c r="A796" s="820"/>
      <c r="B796" s="821" t="str">
        <f t="shared" si="95"/>
        <v/>
      </c>
      <c r="C796" s="821" t="str">
        <f t="shared" si="94"/>
        <v/>
      </c>
      <c r="D796" s="821"/>
      <c r="E796" s="822"/>
      <c r="F796" s="823"/>
      <c r="G796" s="792">
        <v>0</v>
      </c>
      <c r="H796" s="805"/>
      <c r="I796" s="797"/>
      <c r="J796" s="798"/>
      <c r="K796" s="799"/>
      <c r="L796" s="800" t="str">
        <f t="shared" si="97"/>
        <v>Valid</v>
      </c>
      <c r="M796" s="801"/>
      <c r="N796" s="800"/>
      <c r="O796" s="800">
        <f t="shared" si="98"/>
        <v>0</v>
      </c>
      <c r="P796" s="802"/>
      <c r="Q796" s="804"/>
    </row>
    <row r="797" customFormat="1" ht="13.2" hidden="1" spans="1:17">
      <c r="A797" s="821"/>
      <c r="B797" s="821" t="str">
        <f t="shared" si="95"/>
        <v/>
      </c>
      <c r="C797" s="821" t="str">
        <f t="shared" si="94"/>
        <v/>
      </c>
      <c r="D797" s="821"/>
      <c r="E797" s="822"/>
      <c r="F797" s="823"/>
      <c r="G797" s="792">
        <v>0</v>
      </c>
      <c r="H797" s="805"/>
      <c r="I797" s="797"/>
      <c r="J797" s="798"/>
      <c r="K797" s="799"/>
      <c r="L797" s="800" t="str">
        <f t="shared" si="97"/>
        <v>Valid</v>
      </c>
      <c r="M797" s="801"/>
      <c r="N797" s="800"/>
      <c r="O797" s="800">
        <f t="shared" si="98"/>
        <v>0</v>
      </c>
      <c r="P797" s="802"/>
      <c r="Q797" s="804"/>
    </row>
    <row r="798" customFormat="1" ht="13.2" hidden="1" spans="1:17">
      <c r="A798" s="820"/>
      <c r="B798" s="821" t="str">
        <f t="shared" si="95"/>
        <v/>
      </c>
      <c r="C798" s="821" t="str">
        <f t="shared" si="94"/>
        <v/>
      </c>
      <c r="D798" s="821"/>
      <c r="E798" s="822"/>
      <c r="F798" s="823"/>
      <c r="G798" s="792">
        <v>0</v>
      </c>
      <c r="H798" s="805"/>
      <c r="I798" s="797"/>
      <c r="J798" s="798"/>
      <c r="K798" s="799"/>
      <c r="L798" s="800" t="str">
        <f t="shared" si="97"/>
        <v>Valid</v>
      </c>
      <c r="M798" s="801"/>
      <c r="N798" s="800"/>
      <c r="O798" s="800">
        <f t="shared" si="98"/>
        <v>0</v>
      </c>
      <c r="P798" s="802"/>
      <c r="Q798" s="804"/>
    </row>
    <row r="799" customFormat="1" ht="13.2" hidden="1" spans="1:17">
      <c r="A799" s="821"/>
      <c r="B799" s="821" t="str">
        <f t="shared" si="95"/>
        <v/>
      </c>
      <c r="C799" s="821" t="str">
        <f t="shared" si="94"/>
        <v/>
      </c>
      <c r="D799" s="821"/>
      <c r="E799" s="822"/>
      <c r="F799" s="823"/>
      <c r="G799" s="792">
        <v>0</v>
      </c>
      <c r="H799" s="805"/>
      <c r="I799" s="797"/>
      <c r="J799" s="798"/>
      <c r="K799" s="799"/>
      <c r="L799" s="800" t="str">
        <f t="shared" si="97"/>
        <v>Valid</v>
      </c>
      <c r="M799" s="801"/>
      <c r="N799" s="800"/>
      <c r="O799" s="800">
        <f t="shared" si="98"/>
        <v>0</v>
      </c>
      <c r="P799" s="802"/>
      <c r="Q799" s="804"/>
    </row>
    <row r="800" customFormat="1" ht="13.2" hidden="1" spans="1:17">
      <c r="A800" s="820"/>
      <c r="B800" s="821" t="str">
        <f t="shared" si="95"/>
        <v/>
      </c>
      <c r="C800" s="821" t="str">
        <f t="shared" si="94"/>
        <v/>
      </c>
      <c r="D800" s="821"/>
      <c r="E800" s="822"/>
      <c r="F800" s="823"/>
      <c r="G800" s="792">
        <v>0</v>
      </c>
      <c r="H800" s="805"/>
      <c r="I800" s="797"/>
      <c r="J800" s="798"/>
      <c r="K800" s="799"/>
      <c r="L800" s="800" t="str">
        <f t="shared" si="97"/>
        <v>Valid</v>
      </c>
      <c r="M800" s="801"/>
      <c r="N800" s="800"/>
      <c r="O800" s="800">
        <f t="shared" si="98"/>
        <v>0</v>
      </c>
      <c r="P800" s="802"/>
      <c r="Q800" s="804"/>
    </row>
    <row r="801" customFormat="1" ht="13.2" hidden="1" spans="1:17">
      <c r="A801" s="821"/>
      <c r="B801" s="821" t="str">
        <f t="shared" si="95"/>
        <v/>
      </c>
      <c r="C801" s="821" t="str">
        <f t="shared" si="94"/>
        <v/>
      </c>
      <c r="D801" s="821"/>
      <c r="E801" s="822"/>
      <c r="F801" s="823"/>
      <c r="G801" s="792">
        <v>0</v>
      </c>
      <c r="H801" s="805"/>
      <c r="I801" s="797"/>
      <c r="J801" s="798"/>
      <c r="K801" s="799"/>
      <c r="L801" s="800" t="str">
        <f t="shared" si="97"/>
        <v>Valid</v>
      </c>
      <c r="M801" s="801"/>
      <c r="N801" s="800"/>
      <c r="O801" s="800">
        <f t="shared" si="98"/>
        <v>0</v>
      </c>
      <c r="P801" s="802"/>
      <c r="Q801" s="804"/>
    </row>
    <row r="802" customFormat="1" ht="13.2" hidden="1" spans="1:17">
      <c r="A802" s="820"/>
      <c r="B802" s="821" t="str">
        <f t="shared" si="95"/>
        <v/>
      </c>
      <c r="C802" s="821" t="str">
        <f t="shared" si="94"/>
        <v/>
      </c>
      <c r="D802" s="821"/>
      <c r="E802" s="822"/>
      <c r="F802" s="823"/>
      <c r="G802" s="792">
        <v>0</v>
      </c>
      <c r="H802" s="805"/>
      <c r="I802" s="797"/>
      <c r="J802" s="798"/>
      <c r="K802" s="799"/>
      <c r="L802" s="800" t="str">
        <f t="shared" si="97"/>
        <v>Valid</v>
      </c>
      <c r="M802" s="801"/>
      <c r="N802" s="800"/>
      <c r="O802" s="800">
        <f t="shared" si="98"/>
        <v>0</v>
      </c>
      <c r="P802" s="802"/>
      <c r="Q802" s="804"/>
    </row>
    <row r="803" customFormat="1" ht="13.2" hidden="1" spans="1:17">
      <c r="A803" s="821"/>
      <c r="B803" s="821" t="str">
        <f t="shared" si="95"/>
        <v/>
      </c>
      <c r="C803" s="821" t="str">
        <f t="shared" si="94"/>
        <v/>
      </c>
      <c r="D803" s="821"/>
      <c r="E803" s="822"/>
      <c r="F803" s="823"/>
      <c r="G803" s="792">
        <v>0</v>
      </c>
      <c r="H803" s="805"/>
      <c r="I803" s="797"/>
      <c r="J803" s="798"/>
      <c r="K803" s="799"/>
      <c r="L803" s="800" t="str">
        <f t="shared" si="97"/>
        <v>Valid</v>
      </c>
      <c r="M803" s="801"/>
      <c r="N803" s="800"/>
      <c r="O803" s="800">
        <f t="shared" si="98"/>
        <v>0</v>
      </c>
      <c r="P803" s="802"/>
      <c r="Q803" s="804"/>
    </row>
    <row r="804" customFormat="1" ht="13.2" hidden="1" spans="1:17">
      <c r="A804" s="820"/>
      <c r="B804" s="821" t="str">
        <f t="shared" si="95"/>
        <v/>
      </c>
      <c r="C804" s="821" t="str">
        <f t="shared" si="94"/>
        <v/>
      </c>
      <c r="D804" s="821"/>
      <c r="E804" s="822"/>
      <c r="F804" s="823"/>
      <c r="G804" s="792">
        <v>0</v>
      </c>
      <c r="H804" s="805"/>
      <c r="I804" s="797"/>
      <c r="J804" s="798"/>
      <c r="K804" s="799"/>
      <c r="L804" s="800" t="str">
        <f t="shared" si="97"/>
        <v>Valid</v>
      </c>
      <c r="M804" s="801"/>
      <c r="N804" s="800"/>
      <c r="O804" s="800">
        <f t="shared" si="98"/>
        <v>0</v>
      </c>
      <c r="P804" s="802"/>
      <c r="Q804" s="804"/>
    </row>
    <row r="805" customFormat="1" ht="13.2" hidden="1" spans="1:17">
      <c r="A805" s="821"/>
      <c r="B805" s="821" t="str">
        <f t="shared" si="95"/>
        <v/>
      </c>
      <c r="C805" s="821" t="str">
        <f t="shared" si="94"/>
        <v/>
      </c>
      <c r="D805" s="821"/>
      <c r="E805" s="822"/>
      <c r="F805" s="823"/>
      <c r="G805" s="792">
        <v>0</v>
      </c>
      <c r="H805" s="805"/>
      <c r="I805" s="797"/>
      <c r="J805" s="798"/>
      <c r="K805" s="799"/>
      <c r="L805" s="800" t="str">
        <f t="shared" si="97"/>
        <v>Valid</v>
      </c>
      <c r="M805" s="801"/>
      <c r="N805" s="800"/>
      <c r="O805" s="800">
        <f t="shared" si="98"/>
        <v>0</v>
      </c>
      <c r="P805" s="802"/>
      <c r="Q805" s="804"/>
    </row>
    <row r="806" customFormat="1" ht="13.2" hidden="1" spans="1:17">
      <c r="A806" s="820"/>
      <c r="B806" s="821" t="str">
        <f t="shared" si="95"/>
        <v/>
      </c>
      <c r="C806" s="821" t="str">
        <f t="shared" si="94"/>
        <v/>
      </c>
      <c r="D806" s="821"/>
      <c r="E806" s="822"/>
      <c r="F806" s="823"/>
      <c r="G806" s="792">
        <v>0</v>
      </c>
      <c r="H806" s="805"/>
      <c r="I806" s="797"/>
      <c r="J806" s="798"/>
      <c r="K806" s="799"/>
      <c r="L806" s="800" t="str">
        <f t="shared" si="97"/>
        <v>Valid</v>
      </c>
      <c r="M806" s="801"/>
      <c r="N806" s="800"/>
      <c r="O806" s="800">
        <f t="shared" si="98"/>
        <v>0</v>
      </c>
      <c r="P806" s="802"/>
      <c r="Q806" s="804"/>
    </row>
    <row r="807" customFormat="1" ht="13.2" hidden="1" spans="1:17">
      <c r="A807" s="821"/>
      <c r="B807" s="821" t="str">
        <f t="shared" si="95"/>
        <v/>
      </c>
      <c r="C807" s="821" t="str">
        <f t="shared" si="94"/>
        <v/>
      </c>
      <c r="D807" s="821"/>
      <c r="E807" s="822"/>
      <c r="F807" s="823"/>
      <c r="G807" s="792">
        <v>0</v>
      </c>
      <c r="H807" s="805"/>
      <c r="I807" s="797"/>
      <c r="J807" s="798"/>
      <c r="K807" s="799"/>
      <c r="L807" s="800" t="str">
        <f t="shared" si="97"/>
        <v>Valid</v>
      </c>
      <c r="M807" s="801"/>
      <c r="N807" s="800"/>
      <c r="O807" s="800">
        <f t="shared" si="98"/>
        <v>0</v>
      </c>
      <c r="P807" s="802"/>
      <c r="Q807" s="804"/>
    </row>
    <row r="808" customFormat="1" ht="13.2" hidden="1" spans="1:17">
      <c r="A808" s="820"/>
      <c r="B808" s="821" t="str">
        <f t="shared" si="95"/>
        <v/>
      </c>
      <c r="C808" s="821" t="str">
        <f t="shared" ref="C808:C871" si="99">MID(E808,2,1)</f>
        <v/>
      </c>
      <c r="D808" s="821"/>
      <c r="E808" s="822"/>
      <c r="F808" s="823"/>
      <c r="G808" s="792">
        <v>0</v>
      </c>
      <c r="H808" s="805"/>
      <c r="I808" s="797"/>
      <c r="J808" s="798"/>
      <c r="K808" s="799"/>
      <c r="L808" s="800" t="str">
        <f t="shared" si="97"/>
        <v>Valid</v>
      </c>
      <c r="M808" s="801"/>
      <c r="N808" s="800"/>
      <c r="O808" s="800">
        <f t="shared" si="98"/>
        <v>0</v>
      </c>
      <c r="P808" s="802"/>
      <c r="Q808" s="804"/>
    </row>
    <row r="809" customFormat="1" ht="13.2" hidden="1" spans="1:17">
      <c r="A809" s="821"/>
      <c r="B809" s="821" t="str">
        <f t="shared" si="95"/>
        <v/>
      </c>
      <c r="C809" s="821" t="str">
        <f t="shared" si="99"/>
        <v/>
      </c>
      <c r="D809" s="821"/>
      <c r="E809" s="822"/>
      <c r="F809" s="823"/>
      <c r="G809" s="792">
        <v>0</v>
      </c>
      <c r="H809" s="805"/>
      <c r="I809" s="797"/>
      <c r="J809" s="798"/>
      <c r="K809" s="799"/>
      <c r="L809" s="800" t="str">
        <f t="shared" si="97"/>
        <v>Valid</v>
      </c>
      <c r="M809" s="801"/>
      <c r="N809" s="800"/>
      <c r="O809" s="800">
        <f t="shared" si="98"/>
        <v>0</v>
      </c>
      <c r="P809" s="802"/>
      <c r="Q809" s="804"/>
    </row>
    <row r="810" customFormat="1" ht="13.2" hidden="1" spans="1:17">
      <c r="A810" s="820"/>
      <c r="B810" s="821" t="str">
        <f t="shared" si="95"/>
        <v/>
      </c>
      <c r="C810" s="821" t="str">
        <f t="shared" si="99"/>
        <v/>
      </c>
      <c r="D810" s="821"/>
      <c r="E810" s="822"/>
      <c r="F810" s="823"/>
      <c r="G810" s="792">
        <v>0</v>
      </c>
      <c r="H810" s="805"/>
      <c r="I810" s="797"/>
      <c r="J810" s="798"/>
      <c r="K810" s="799"/>
      <c r="L810" s="800" t="str">
        <f t="shared" si="97"/>
        <v>Valid</v>
      </c>
      <c r="M810" s="801"/>
      <c r="N810" s="800"/>
      <c r="O810" s="800">
        <f t="shared" si="98"/>
        <v>0</v>
      </c>
      <c r="P810" s="802"/>
      <c r="Q810" s="804"/>
    </row>
    <row r="811" customFormat="1" ht="13.2" hidden="1" spans="1:17">
      <c r="A811" s="821"/>
      <c r="B811" s="821" t="str">
        <f t="shared" si="95"/>
        <v/>
      </c>
      <c r="C811" s="821" t="str">
        <f t="shared" si="99"/>
        <v/>
      </c>
      <c r="D811" s="821"/>
      <c r="E811" s="822"/>
      <c r="F811" s="823"/>
      <c r="G811" s="792">
        <v>0</v>
      </c>
      <c r="H811" s="805"/>
      <c r="I811" s="797"/>
      <c r="J811" s="798"/>
      <c r="K811" s="799"/>
      <c r="L811" s="800" t="str">
        <f t="shared" si="97"/>
        <v>Valid</v>
      </c>
      <c r="M811" s="801"/>
      <c r="N811" s="800"/>
      <c r="O811" s="800">
        <f t="shared" si="98"/>
        <v>0</v>
      </c>
      <c r="P811" s="802"/>
      <c r="Q811" s="804"/>
    </row>
    <row r="812" customFormat="1" ht="13.2" hidden="1" spans="1:17">
      <c r="A812" s="820"/>
      <c r="B812" s="821" t="str">
        <f t="shared" si="95"/>
        <v/>
      </c>
      <c r="C812" s="821" t="str">
        <f t="shared" si="99"/>
        <v/>
      </c>
      <c r="D812" s="821"/>
      <c r="E812" s="822"/>
      <c r="F812" s="823"/>
      <c r="G812" s="792">
        <v>0</v>
      </c>
      <c r="H812" s="805"/>
      <c r="I812" s="797"/>
      <c r="J812" s="798"/>
      <c r="K812" s="799"/>
      <c r="L812" s="800" t="str">
        <f t="shared" si="97"/>
        <v>Valid</v>
      </c>
      <c r="M812" s="801"/>
      <c r="N812" s="800"/>
      <c r="O812" s="800">
        <f t="shared" si="98"/>
        <v>0</v>
      </c>
      <c r="P812" s="802"/>
      <c r="Q812" s="804"/>
    </row>
    <row r="813" customFormat="1" ht="13.2" hidden="1" spans="1:17">
      <c r="A813" s="821"/>
      <c r="B813" s="821" t="str">
        <f t="shared" si="95"/>
        <v/>
      </c>
      <c r="C813" s="821" t="str">
        <f t="shared" si="99"/>
        <v/>
      </c>
      <c r="D813" s="821"/>
      <c r="E813" s="822"/>
      <c r="F813" s="823"/>
      <c r="G813" s="792">
        <v>0</v>
      </c>
      <c r="H813" s="805"/>
      <c r="I813" s="797"/>
      <c r="J813" s="798"/>
      <c r="K813" s="799"/>
      <c r="L813" s="800" t="str">
        <f t="shared" si="97"/>
        <v>Valid</v>
      </c>
      <c r="M813" s="801"/>
      <c r="N813" s="800"/>
      <c r="O813" s="800">
        <f t="shared" si="98"/>
        <v>0</v>
      </c>
      <c r="P813" s="802"/>
      <c r="Q813" s="804"/>
    </row>
    <row r="814" customFormat="1" ht="13.2" hidden="1" spans="1:17">
      <c r="A814" s="820"/>
      <c r="B814" s="821" t="str">
        <f t="shared" si="95"/>
        <v/>
      </c>
      <c r="C814" s="821" t="str">
        <f t="shared" si="99"/>
        <v/>
      </c>
      <c r="D814" s="821"/>
      <c r="E814" s="822"/>
      <c r="F814" s="823"/>
      <c r="G814" s="792">
        <v>0</v>
      </c>
      <c r="H814" s="805"/>
      <c r="I814" s="797"/>
      <c r="J814" s="798"/>
      <c r="K814" s="799"/>
      <c r="L814" s="800" t="str">
        <f t="shared" si="97"/>
        <v>Valid</v>
      </c>
      <c r="M814" s="801"/>
      <c r="N814" s="800"/>
      <c r="O814" s="800">
        <f t="shared" si="98"/>
        <v>0</v>
      </c>
      <c r="P814" s="802"/>
      <c r="Q814" s="804"/>
    </row>
    <row r="815" customFormat="1" ht="13.2" hidden="1" spans="1:17">
      <c r="A815" s="821"/>
      <c r="B815" s="821" t="str">
        <f t="shared" si="95"/>
        <v/>
      </c>
      <c r="C815" s="821" t="str">
        <f t="shared" si="99"/>
        <v/>
      </c>
      <c r="D815" s="821"/>
      <c r="E815" s="822"/>
      <c r="F815" s="823"/>
      <c r="G815" s="792">
        <v>0</v>
      </c>
      <c r="H815" s="805"/>
      <c r="I815" s="797"/>
      <c r="J815" s="798"/>
      <c r="K815" s="799"/>
      <c r="L815" s="800" t="str">
        <f t="shared" si="97"/>
        <v>Valid</v>
      </c>
      <c r="M815" s="801"/>
      <c r="N815" s="800"/>
      <c r="O815" s="800">
        <f t="shared" si="98"/>
        <v>0</v>
      </c>
      <c r="P815" s="802"/>
      <c r="Q815" s="804"/>
    </row>
    <row r="816" customFormat="1" ht="13.2" hidden="1" spans="1:17">
      <c r="A816" s="820"/>
      <c r="B816" s="821" t="str">
        <f t="shared" si="95"/>
        <v/>
      </c>
      <c r="C816" s="821" t="str">
        <f t="shared" si="99"/>
        <v/>
      </c>
      <c r="D816" s="821"/>
      <c r="E816" s="822"/>
      <c r="F816" s="823"/>
      <c r="G816" s="792">
        <v>0</v>
      </c>
      <c r="H816" s="805"/>
      <c r="I816" s="797"/>
      <c r="J816" s="798"/>
      <c r="K816" s="799"/>
      <c r="L816" s="800" t="str">
        <f t="shared" si="97"/>
        <v>Valid</v>
      </c>
      <c r="M816" s="801"/>
      <c r="N816" s="800"/>
      <c r="O816" s="800">
        <f t="shared" si="98"/>
        <v>0</v>
      </c>
      <c r="P816" s="802"/>
      <c r="Q816" s="804"/>
    </row>
    <row r="817" customFormat="1" ht="13.2" hidden="1" spans="1:17">
      <c r="A817" s="821"/>
      <c r="B817" s="821" t="str">
        <f t="shared" si="95"/>
        <v/>
      </c>
      <c r="C817" s="821" t="str">
        <f t="shared" si="99"/>
        <v/>
      </c>
      <c r="D817" s="821"/>
      <c r="E817" s="822"/>
      <c r="F817" s="823"/>
      <c r="G817" s="792">
        <v>0</v>
      </c>
      <c r="H817" s="805"/>
      <c r="I817" s="797"/>
      <c r="J817" s="798"/>
      <c r="K817" s="799"/>
      <c r="L817" s="800" t="str">
        <f t="shared" si="97"/>
        <v>Valid</v>
      </c>
      <c r="M817" s="801"/>
      <c r="N817" s="800"/>
      <c r="O817" s="800">
        <f t="shared" si="98"/>
        <v>0</v>
      </c>
      <c r="P817" s="802"/>
      <c r="Q817" s="804"/>
    </row>
    <row r="818" customFormat="1" ht="13.2" hidden="1" spans="1:17">
      <c r="A818" s="820"/>
      <c r="B818" s="821" t="str">
        <f t="shared" si="95"/>
        <v/>
      </c>
      <c r="C818" s="821" t="str">
        <f t="shared" si="99"/>
        <v/>
      </c>
      <c r="D818" s="821"/>
      <c r="E818" s="822"/>
      <c r="F818" s="823"/>
      <c r="G818" s="792">
        <v>0</v>
      </c>
      <c r="H818" s="805"/>
      <c r="I818" s="797"/>
      <c r="J818" s="798"/>
      <c r="K818" s="799"/>
      <c r="L818" s="800" t="str">
        <f t="shared" si="97"/>
        <v>Valid</v>
      </c>
      <c r="M818" s="801"/>
      <c r="N818" s="800"/>
      <c r="O818" s="800">
        <f t="shared" si="98"/>
        <v>0</v>
      </c>
      <c r="P818" s="802"/>
      <c r="Q818" s="804"/>
    </row>
    <row r="819" customFormat="1" ht="13.2" hidden="1" spans="1:17">
      <c r="A819" s="821"/>
      <c r="B819" s="821" t="str">
        <f t="shared" si="95"/>
        <v/>
      </c>
      <c r="C819" s="821" t="str">
        <f t="shared" si="99"/>
        <v/>
      </c>
      <c r="D819" s="821"/>
      <c r="E819" s="822"/>
      <c r="F819" s="823"/>
      <c r="G819" s="792">
        <v>0</v>
      </c>
      <c r="H819" s="805"/>
      <c r="I819" s="797"/>
      <c r="J819" s="798"/>
      <c r="K819" s="799"/>
      <c r="L819" s="800" t="str">
        <f t="shared" si="97"/>
        <v>Valid</v>
      </c>
      <c r="M819" s="801"/>
      <c r="N819" s="800"/>
      <c r="O819" s="800">
        <f t="shared" si="98"/>
        <v>0</v>
      </c>
      <c r="P819" s="802"/>
      <c r="Q819" s="804"/>
    </row>
    <row r="820" customFormat="1" ht="13.2" hidden="1" spans="1:17">
      <c r="A820" s="820"/>
      <c r="B820" s="821" t="str">
        <f t="shared" si="95"/>
        <v/>
      </c>
      <c r="C820" s="821" t="str">
        <f t="shared" si="99"/>
        <v/>
      </c>
      <c r="D820" s="821"/>
      <c r="E820" s="822"/>
      <c r="F820" s="823"/>
      <c r="G820" s="792">
        <v>0</v>
      </c>
      <c r="H820" s="805"/>
      <c r="I820" s="797"/>
      <c r="J820" s="798"/>
      <c r="K820" s="799"/>
      <c r="L820" s="800" t="str">
        <f t="shared" si="97"/>
        <v>Valid</v>
      </c>
      <c r="M820" s="801"/>
      <c r="N820" s="800"/>
      <c r="O820" s="800">
        <f t="shared" si="98"/>
        <v>0</v>
      </c>
      <c r="P820" s="802"/>
      <c r="Q820" s="804"/>
    </row>
    <row r="821" customFormat="1" ht="13.2" hidden="1" spans="1:17">
      <c r="A821" s="821"/>
      <c r="B821" s="821" t="str">
        <f t="shared" si="95"/>
        <v/>
      </c>
      <c r="C821" s="821" t="str">
        <f t="shared" si="99"/>
        <v/>
      </c>
      <c r="D821" s="821"/>
      <c r="E821" s="822"/>
      <c r="F821" s="823"/>
      <c r="G821" s="792">
        <v>0</v>
      </c>
      <c r="H821" s="805"/>
      <c r="I821" s="797"/>
      <c r="J821" s="798"/>
      <c r="K821" s="799"/>
      <c r="L821" s="800" t="str">
        <f t="shared" si="97"/>
        <v>Valid</v>
      </c>
      <c r="M821" s="801"/>
      <c r="N821" s="800"/>
      <c r="O821" s="800">
        <f t="shared" si="98"/>
        <v>0</v>
      </c>
      <c r="P821" s="802"/>
      <c r="Q821" s="804"/>
    </row>
    <row r="822" customFormat="1" ht="13.2" hidden="1" spans="1:17">
      <c r="A822" s="820"/>
      <c r="B822" s="821" t="str">
        <f t="shared" si="95"/>
        <v/>
      </c>
      <c r="C822" s="821" t="str">
        <f t="shared" si="99"/>
        <v/>
      </c>
      <c r="D822" s="821"/>
      <c r="E822" s="822"/>
      <c r="F822" s="823"/>
      <c r="G822" s="792">
        <v>0</v>
      </c>
      <c r="H822" s="805"/>
      <c r="I822" s="797"/>
      <c r="J822" s="798"/>
      <c r="K822" s="799"/>
      <c r="L822" s="800" t="str">
        <f t="shared" si="97"/>
        <v>Valid</v>
      </c>
      <c r="M822" s="801"/>
      <c r="N822" s="800"/>
      <c r="O822" s="800">
        <f t="shared" si="98"/>
        <v>0</v>
      </c>
      <c r="P822" s="802"/>
      <c r="Q822" s="804"/>
    </row>
    <row r="823" customFormat="1" ht="13.2" hidden="1" spans="1:17">
      <c r="A823" s="821"/>
      <c r="B823" s="821" t="str">
        <f t="shared" si="95"/>
        <v/>
      </c>
      <c r="C823" s="821" t="str">
        <f t="shared" si="99"/>
        <v/>
      </c>
      <c r="D823" s="821"/>
      <c r="E823" s="822"/>
      <c r="F823" s="823"/>
      <c r="G823" s="792">
        <v>0</v>
      </c>
      <c r="H823" s="805"/>
      <c r="I823" s="797"/>
      <c r="J823" s="798"/>
      <c r="K823" s="799"/>
      <c r="L823" s="800" t="str">
        <f t="shared" si="97"/>
        <v>Valid</v>
      </c>
      <c r="M823" s="801"/>
      <c r="N823" s="800"/>
      <c r="O823" s="800">
        <f t="shared" si="98"/>
        <v>0</v>
      </c>
      <c r="P823" s="802"/>
      <c r="Q823" s="804"/>
    </row>
    <row r="824" customFormat="1" ht="13.2" hidden="1" spans="1:17">
      <c r="A824" s="820"/>
      <c r="B824" s="821" t="str">
        <f t="shared" si="95"/>
        <v/>
      </c>
      <c r="C824" s="821" t="str">
        <f t="shared" si="99"/>
        <v/>
      </c>
      <c r="D824" s="821"/>
      <c r="E824" s="822"/>
      <c r="F824" s="823"/>
      <c r="G824" s="792">
        <v>0</v>
      </c>
      <c r="H824" s="805"/>
      <c r="I824" s="797"/>
      <c r="J824" s="798"/>
      <c r="K824" s="799"/>
      <c r="L824" s="800" t="str">
        <f t="shared" si="97"/>
        <v>Valid</v>
      </c>
      <c r="M824" s="801"/>
      <c r="N824" s="800"/>
      <c r="O824" s="800">
        <f t="shared" si="98"/>
        <v>0</v>
      </c>
      <c r="P824" s="802"/>
      <c r="Q824" s="804"/>
    </row>
    <row r="825" customFormat="1" ht="13.2" hidden="1" spans="1:17">
      <c r="A825" s="821"/>
      <c r="B825" s="821" t="str">
        <f t="shared" si="95"/>
        <v/>
      </c>
      <c r="C825" s="821" t="str">
        <f t="shared" si="99"/>
        <v/>
      </c>
      <c r="D825" s="821"/>
      <c r="E825" s="822"/>
      <c r="F825" s="823"/>
      <c r="G825" s="792">
        <v>0</v>
      </c>
      <c r="H825" s="805"/>
      <c r="I825" s="797"/>
      <c r="J825" s="798"/>
      <c r="K825" s="799"/>
      <c r="L825" s="800" t="str">
        <f t="shared" si="97"/>
        <v>Valid</v>
      </c>
      <c r="M825" s="801"/>
      <c r="N825" s="800"/>
      <c r="O825" s="800">
        <f t="shared" si="98"/>
        <v>0</v>
      </c>
      <c r="P825" s="802"/>
      <c r="Q825" s="804"/>
    </row>
    <row r="826" customFormat="1" ht="13.2" hidden="1" spans="1:17">
      <c r="A826" s="820"/>
      <c r="B826" s="821" t="str">
        <f t="shared" si="95"/>
        <v/>
      </c>
      <c r="C826" s="821" t="str">
        <f t="shared" si="99"/>
        <v/>
      </c>
      <c r="D826" s="821"/>
      <c r="E826" s="822"/>
      <c r="F826" s="823"/>
      <c r="G826" s="792">
        <v>0</v>
      </c>
      <c r="H826" s="805"/>
      <c r="I826" s="797"/>
      <c r="J826" s="798"/>
      <c r="K826" s="799"/>
      <c r="L826" s="800" t="str">
        <f t="shared" si="97"/>
        <v>Valid</v>
      </c>
      <c r="M826" s="801"/>
      <c r="N826" s="800"/>
      <c r="O826" s="800">
        <f t="shared" si="98"/>
        <v>0</v>
      </c>
      <c r="P826" s="802"/>
      <c r="Q826" s="804"/>
    </row>
    <row r="827" customFormat="1" ht="13.2" hidden="1" spans="1:17">
      <c r="A827" s="821"/>
      <c r="B827" s="821" t="str">
        <f t="shared" si="95"/>
        <v/>
      </c>
      <c r="C827" s="821" t="str">
        <f t="shared" si="99"/>
        <v/>
      </c>
      <c r="D827" s="821"/>
      <c r="E827" s="822"/>
      <c r="F827" s="823"/>
      <c r="G827" s="792">
        <v>0</v>
      </c>
      <c r="H827" s="805"/>
      <c r="I827" s="797"/>
      <c r="J827" s="798"/>
      <c r="K827" s="799"/>
      <c r="L827" s="800" t="str">
        <f t="shared" si="97"/>
        <v>Valid</v>
      </c>
      <c r="M827" s="801"/>
      <c r="N827" s="800"/>
      <c r="O827" s="800">
        <f t="shared" si="98"/>
        <v>0</v>
      </c>
      <c r="P827" s="802"/>
      <c r="Q827" s="804"/>
    </row>
    <row r="828" customFormat="1" ht="13.2" hidden="1" spans="1:17">
      <c r="A828" s="820"/>
      <c r="B828" s="821" t="str">
        <f t="shared" si="95"/>
        <v/>
      </c>
      <c r="C828" s="821" t="str">
        <f t="shared" si="99"/>
        <v/>
      </c>
      <c r="D828" s="821"/>
      <c r="E828" s="822"/>
      <c r="F828" s="823"/>
      <c r="G828" s="792">
        <v>0</v>
      </c>
      <c r="H828" s="805"/>
      <c r="I828" s="797"/>
      <c r="J828" s="798"/>
      <c r="K828" s="799"/>
      <c r="L828" s="800" t="str">
        <f t="shared" si="97"/>
        <v>Valid</v>
      </c>
      <c r="M828" s="801"/>
      <c r="N828" s="800"/>
      <c r="O828" s="800">
        <f t="shared" si="98"/>
        <v>0</v>
      </c>
      <c r="P828" s="802"/>
      <c r="Q828" s="804"/>
    </row>
    <row r="829" customFormat="1" ht="13.2" hidden="1" spans="1:17">
      <c r="A829" s="821"/>
      <c r="B829" s="821" t="str">
        <f t="shared" si="95"/>
        <v/>
      </c>
      <c r="C829" s="821" t="str">
        <f t="shared" si="99"/>
        <v/>
      </c>
      <c r="D829" s="821"/>
      <c r="E829" s="822"/>
      <c r="F829" s="823"/>
      <c r="G829" s="792">
        <v>0</v>
      </c>
      <c r="H829" s="805"/>
      <c r="I829" s="797"/>
      <c r="J829" s="798"/>
      <c r="K829" s="799"/>
      <c r="L829" s="800" t="str">
        <f t="shared" si="97"/>
        <v>Valid</v>
      </c>
      <c r="M829" s="801"/>
      <c r="N829" s="800"/>
      <c r="O829" s="800">
        <f t="shared" si="98"/>
        <v>0</v>
      </c>
      <c r="P829" s="802"/>
      <c r="Q829" s="804"/>
    </row>
    <row r="830" customFormat="1" ht="13.2" hidden="1" spans="1:17">
      <c r="A830" s="820"/>
      <c r="B830" s="821" t="str">
        <f t="shared" si="95"/>
        <v/>
      </c>
      <c r="C830" s="821" t="str">
        <f t="shared" si="99"/>
        <v/>
      </c>
      <c r="D830" s="821"/>
      <c r="E830" s="822"/>
      <c r="F830" s="823"/>
      <c r="G830" s="792">
        <v>0</v>
      </c>
      <c r="H830" s="805"/>
      <c r="I830" s="797"/>
      <c r="J830" s="798"/>
      <c r="K830" s="799"/>
      <c r="L830" s="800" t="str">
        <f t="shared" si="97"/>
        <v>Valid</v>
      </c>
      <c r="M830" s="801"/>
      <c r="N830" s="800"/>
      <c r="O830" s="800">
        <f t="shared" si="98"/>
        <v>0</v>
      </c>
      <c r="P830" s="802"/>
      <c r="Q830" s="804"/>
    </row>
    <row r="831" customFormat="1" ht="13.2" hidden="1" spans="1:17">
      <c r="A831" s="821"/>
      <c r="B831" s="821" t="str">
        <f t="shared" si="95"/>
        <v/>
      </c>
      <c r="C831" s="821" t="str">
        <f t="shared" si="99"/>
        <v/>
      </c>
      <c r="D831" s="821"/>
      <c r="E831" s="822"/>
      <c r="F831" s="823"/>
      <c r="G831" s="792">
        <v>0</v>
      </c>
      <c r="H831" s="805"/>
      <c r="I831" s="797"/>
      <c r="J831" s="798"/>
      <c r="K831" s="799"/>
      <c r="L831" s="800" t="str">
        <f t="shared" si="97"/>
        <v>Valid</v>
      </c>
      <c r="M831" s="801"/>
      <c r="N831" s="800"/>
      <c r="O831" s="800">
        <f t="shared" si="98"/>
        <v>0</v>
      </c>
      <c r="P831" s="802"/>
      <c r="Q831" s="804"/>
    </row>
    <row r="832" customFormat="1" ht="13.2" hidden="1" spans="1:17">
      <c r="A832" s="820"/>
      <c r="B832" s="821" t="str">
        <f t="shared" si="95"/>
        <v/>
      </c>
      <c r="C832" s="821" t="str">
        <f t="shared" si="99"/>
        <v/>
      </c>
      <c r="D832" s="821"/>
      <c r="E832" s="822"/>
      <c r="F832" s="823"/>
      <c r="G832" s="792">
        <v>0</v>
      </c>
      <c r="H832" s="805"/>
      <c r="I832" s="797"/>
      <c r="J832" s="798"/>
      <c r="K832" s="799"/>
      <c r="L832" s="800" t="str">
        <f t="shared" si="97"/>
        <v>Valid</v>
      </c>
      <c r="M832" s="801"/>
      <c r="N832" s="800"/>
      <c r="O832" s="800">
        <f t="shared" si="98"/>
        <v>0</v>
      </c>
      <c r="P832" s="802"/>
      <c r="Q832" s="804"/>
    </row>
    <row r="833" customFormat="1" ht="13.2" hidden="1" spans="1:17">
      <c r="A833" s="821"/>
      <c r="B833" s="821" t="str">
        <f t="shared" si="95"/>
        <v/>
      </c>
      <c r="C833" s="821" t="str">
        <f t="shared" si="99"/>
        <v/>
      </c>
      <c r="D833" s="821"/>
      <c r="E833" s="822"/>
      <c r="F833" s="823"/>
      <c r="G833" s="792">
        <v>0</v>
      </c>
      <c r="H833" s="805"/>
      <c r="I833" s="797"/>
      <c r="J833" s="798"/>
      <c r="K833" s="799"/>
      <c r="L833" s="800" t="str">
        <f t="shared" si="97"/>
        <v>Valid</v>
      </c>
      <c r="M833" s="801"/>
      <c r="N833" s="800"/>
      <c r="O833" s="800">
        <f t="shared" si="98"/>
        <v>0</v>
      </c>
      <c r="P833" s="802"/>
      <c r="Q833" s="804"/>
    </row>
    <row r="834" customFormat="1" ht="13.2" hidden="1" spans="1:17">
      <c r="A834" s="820"/>
      <c r="B834" s="821" t="str">
        <f t="shared" ref="B834:B897" si="100">LEFT(E834,1)</f>
        <v/>
      </c>
      <c r="C834" s="821" t="str">
        <f t="shared" si="99"/>
        <v/>
      </c>
      <c r="D834" s="821"/>
      <c r="E834" s="822"/>
      <c r="F834" s="823"/>
      <c r="G834" s="792">
        <v>0</v>
      </c>
      <c r="H834" s="805"/>
      <c r="I834" s="797"/>
      <c r="J834" s="798"/>
      <c r="K834" s="799"/>
      <c r="L834" s="800" t="str">
        <f t="shared" ref="L834:L895" si="101">IF((K834-0.5)&lt;J834,"Valid",(IF(J834=0,"","Not Valid")))</f>
        <v>Valid</v>
      </c>
      <c r="M834" s="801"/>
      <c r="N834" s="800"/>
      <c r="O834" s="800">
        <f t="shared" si="98"/>
        <v>0</v>
      </c>
      <c r="P834" s="802"/>
      <c r="Q834" s="804"/>
    </row>
    <row r="835" customFormat="1" ht="13.2" hidden="1" spans="1:17">
      <c r="A835" s="821"/>
      <c r="B835" s="821" t="str">
        <f t="shared" si="100"/>
        <v/>
      </c>
      <c r="C835" s="821" t="str">
        <f t="shared" si="99"/>
        <v/>
      </c>
      <c r="D835" s="821"/>
      <c r="E835" s="822"/>
      <c r="F835" s="823"/>
      <c r="G835" s="792">
        <v>0</v>
      </c>
      <c r="H835" s="805"/>
      <c r="I835" s="797"/>
      <c r="J835" s="798"/>
      <c r="K835" s="799"/>
      <c r="L835" s="800" t="str">
        <f t="shared" si="101"/>
        <v>Valid</v>
      </c>
      <c r="M835" s="801"/>
      <c r="N835" s="800"/>
      <c r="O835" s="800">
        <f t="shared" ref="O835:O896" si="102">A835</f>
        <v>0</v>
      </c>
      <c r="P835" s="802"/>
      <c r="Q835" s="804"/>
    </row>
    <row r="836" customFormat="1" ht="13.2" hidden="1" spans="1:17">
      <c r="A836" s="820"/>
      <c r="B836" s="821" t="str">
        <f t="shared" si="100"/>
        <v/>
      </c>
      <c r="C836" s="821" t="str">
        <f t="shared" si="99"/>
        <v/>
      </c>
      <c r="D836" s="821"/>
      <c r="E836" s="822"/>
      <c r="F836" s="823"/>
      <c r="G836" s="792">
        <v>0</v>
      </c>
      <c r="H836" s="805"/>
      <c r="I836" s="797"/>
      <c r="J836" s="798"/>
      <c r="K836" s="799"/>
      <c r="L836" s="800" t="str">
        <f t="shared" si="101"/>
        <v>Valid</v>
      </c>
      <c r="M836" s="801"/>
      <c r="N836" s="800"/>
      <c r="O836" s="800">
        <f t="shared" si="102"/>
        <v>0</v>
      </c>
      <c r="P836" s="802"/>
      <c r="Q836" s="804"/>
    </row>
    <row r="837" customFormat="1" ht="13.2" hidden="1" spans="1:17">
      <c r="A837" s="821"/>
      <c r="B837" s="821" t="str">
        <f t="shared" si="100"/>
        <v/>
      </c>
      <c r="C837" s="821" t="str">
        <f t="shared" si="99"/>
        <v/>
      </c>
      <c r="D837" s="821"/>
      <c r="E837" s="822"/>
      <c r="F837" s="823"/>
      <c r="G837" s="792">
        <v>0</v>
      </c>
      <c r="H837" s="805"/>
      <c r="I837" s="797"/>
      <c r="J837" s="798"/>
      <c r="K837" s="799"/>
      <c r="L837" s="800" t="str">
        <f t="shared" si="101"/>
        <v>Valid</v>
      </c>
      <c r="M837" s="801"/>
      <c r="N837" s="800"/>
      <c r="O837" s="800">
        <f t="shared" si="102"/>
        <v>0</v>
      </c>
      <c r="P837" s="802"/>
      <c r="Q837" s="804"/>
    </row>
    <row r="838" customFormat="1" ht="13.2" hidden="1" spans="1:17">
      <c r="A838" s="820"/>
      <c r="B838" s="821" t="str">
        <f t="shared" si="100"/>
        <v/>
      </c>
      <c r="C838" s="821" t="str">
        <f t="shared" si="99"/>
        <v/>
      </c>
      <c r="D838" s="821"/>
      <c r="E838" s="822"/>
      <c r="F838" s="823"/>
      <c r="G838" s="792">
        <v>0</v>
      </c>
      <c r="H838" s="805"/>
      <c r="I838" s="797"/>
      <c r="J838" s="798"/>
      <c r="K838" s="799"/>
      <c r="L838" s="800" t="str">
        <f t="shared" si="101"/>
        <v>Valid</v>
      </c>
      <c r="M838" s="801"/>
      <c r="N838" s="800"/>
      <c r="O838" s="800">
        <f t="shared" si="102"/>
        <v>0</v>
      </c>
      <c r="P838" s="802"/>
      <c r="Q838" s="804"/>
    </row>
    <row r="839" customFormat="1" ht="13.2" hidden="1" spans="1:17">
      <c r="A839" s="821"/>
      <c r="B839" s="821" t="str">
        <f t="shared" si="100"/>
        <v/>
      </c>
      <c r="C839" s="821" t="str">
        <f t="shared" si="99"/>
        <v/>
      </c>
      <c r="D839" s="821"/>
      <c r="E839" s="822"/>
      <c r="F839" s="823"/>
      <c r="G839" s="792">
        <v>0</v>
      </c>
      <c r="H839" s="805"/>
      <c r="I839" s="797"/>
      <c r="J839" s="798"/>
      <c r="K839" s="799"/>
      <c r="L839" s="800" t="str">
        <f t="shared" si="101"/>
        <v>Valid</v>
      </c>
      <c r="M839" s="801"/>
      <c r="N839" s="800"/>
      <c r="O839" s="800">
        <f t="shared" si="102"/>
        <v>0</v>
      </c>
      <c r="P839" s="802"/>
      <c r="Q839" s="804"/>
    </row>
    <row r="840" customFormat="1" ht="13.2" hidden="1" spans="1:17">
      <c r="A840" s="820"/>
      <c r="B840" s="821" t="str">
        <f t="shared" si="100"/>
        <v/>
      </c>
      <c r="C840" s="821" t="str">
        <f t="shared" si="99"/>
        <v/>
      </c>
      <c r="D840" s="821"/>
      <c r="E840" s="822"/>
      <c r="F840" s="823"/>
      <c r="G840" s="792">
        <v>0</v>
      </c>
      <c r="H840" s="805"/>
      <c r="I840" s="797"/>
      <c r="J840" s="798"/>
      <c r="K840" s="799"/>
      <c r="L840" s="800" t="str">
        <f t="shared" si="101"/>
        <v>Valid</v>
      </c>
      <c r="M840" s="801"/>
      <c r="N840" s="800"/>
      <c r="O840" s="800">
        <f t="shared" si="102"/>
        <v>0</v>
      </c>
      <c r="P840" s="802"/>
      <c r="Q840" s="804"/>
    </row>
    <row r="841" customFormat="1" ht="13.2" hidden="1" spans="1:17">
      <c r="A841" s="821"/>
      <c r="B841" s="821" t="str">
        <f t="shared" si="100"/>
        <v/>
      </c>
      <c r="C841" s="821" t="str">
        <f t="shared" si="99"/>
        <v/>
      </c>
      <c r="D841" s="821"/>
      <c r="E841" s="822"/>
      <c r="F841" s="823"/>
      <c r="G841" s="792">
        <v>0</v>
      </c>
      <c r="H841" s="805"/>
      <c r="I841" s="797"/>
      <c r="J841" s="798"/>
      <c r="K841" s="799"/>
      <c r="L841" s="800" t="str">
        <f t="shared" si="101"/>
        <v>Valid</v>
      </c>
      <c r="M841" s="801"/>
      <c r="N841" s="800"/>
      <c r="O841" s="800">
        <f t="shared" si="102"/>
        <v>0</v>
      </c>
      <c r="P841" s="802"/>
      <c r="Q841" s="804"/>
    </row>
    <row r="842" customFormat="1" ht="13.2" hidden="1" spans="1:17">
      <c r="A842" s="820"/>
      <c r="B842" s="821" t="str">
        <f t="shared" si="100"/>
        <v/>
      </c>
      <c r="C842" s="821" t="str">
        <f t="shared" si="99"/>
        <v/>
      </c>
      <c r="D842" s="821"/>
      <c r="E842" s="822"/>
      <c r="F842" s="823"/>
      <c r="G842" s="792">
        <v>0</v>
      </c>
      <c r="H842" s="805"/>
      <c r="I842" s="797"/>
      <c r="J842" s="798"/>
      <c r="K842" s="799"/>
      <c r="L842" s="800" t="str">
        <f t="shared" si="101"/>
        <v>Valid</v>
      </c>
      <c r="M842" s="801"/>
      <c r="N842" s="800"/>
      <c r="O842" s="800">
        <f t="shared" si="102"/>
        <v>0</v>
      </c>
      <c r="P842" s="802"/>
      <c r="Q842" s="804"/>
    </row>
    <row r="843" customFormat="1" ht="13.2" hidden="1" spans="1:17">
      <c r="A843" s="821"/>
      <c r="B843" s="821" t="str">
        <f t="shared" si="100"/>
        <v/>
      </c>
      <c r="C843" s="821" t="str">
        <f t="shared" si="99"/>
        <v/>
      </c>
      <c r="D843" s="821"/>
      <c r="E843" s="822"/>
      <c r="F843" s="823"/>
      <c r="G843" s="792">
        <v>0</v>
      </c>
      <c r="H843" s="805"/>
      <c r="I843" s="797"/>
      <c r="J843" s="798"/>
      <c r="K843" s="799"/>
      <c r="L843" s="800" t="str">
        <f t="shared" si="101"/>
        <v>Valid</v>
      </c>
      <c r="M843" s="801"/>
      <c r="N843" s="800"/>
      <c r="O843" s="800">
        <f t="shared" si="102"/>
        <v>0</v>
      </c>
      <c r="P843" s="802"/>
      <c r="Q843" s="804"/>
    </row>
    <row r="844" customFormat="1" ht="13.2" hidden="1" spans="1:17">
      <c r="A844" s="820"/>
      <c r="B844" s="821" t="str">
        <f t="shared" si="100"/>
        <v/>
      </c>
      <c r="C844" s="821" t="str">
        <f t="shared" si="99"/>
        <v/>
      </c>
      <c r="D844" s="821"/>
      <c r="E844" s="822"/>
      <c r="F844" s="823"/>
      <c r="G844" s="792">
        <v>0</v>
      </c>
      <c r="H844" s="805"/>
      <c r="I844" s="797"/>
      <c r="J844" s="798"/>
      <c r="K844" s="799"/>
      <c r="L844" s="800" t="str">
        <f t="shared" si="101"/>
        <v>Valid</v>
      </c>
      <c r="M844" s="801"/>
      <c r="N844" s="800"/>
      <c r="O844" s="800">
        <f t="shared" si="102"/>
        <v>0</v>
      </c>
      <c r="P844" s="802"/>
      <c r="Q844" s="804"/>
    </row>
    <row r="845" customFormat="1" ht="13.2" hidden="1" spans="1:17">
      <c r="A845" s="821"/>
      <c r="B845" s="821" t="str">
        <f t="shared" si="100"/>
        <v/>
      </c>
      <c r="C845" s="821" t="str">
        <f t="shared" si="99"/>
        <v/>
      </c>
      <c r="D845" s="821"/>
      <c r="E845" s="822"/>
      <c r="F845" s="823"/>
      <c r="G845" s="792">
        <v>0</v>
      </c>
      <c r="H845" s="805"/>
      <c r="I845" s="797"/>
      <c r="J845" s="798"/>
      <c r="K845" s="799"/>
      <c r="L845" s="800" t="str">
        <f t="shared" si="101"/>
        <v>Valid</v>
      </c>
      <c r="M845" s="801"/>
      <c r="N845" s="800"/>
      <c r="O845" s="800">
        <f t="shared" si="102"/>
        <v>0</v>
      </c>
      <c r="P845" s="802"/>
      <c r="Q845" s="804"/>
    </row>
    <row r="846" customFormat="1" ht="13.2" hidden="1" spans="1:17">
      <c r="A846" s="820"/>
      <c r="B846" s="821" t="str">
        <f t="shared" si="100"/>
        <v/>
      </c>
      <c r="C846" s="821" t="str">
        <f t="shared" si="99"/>
        <v/>
      </c>
      <c r="D846" s="821"/>
      <c r="E846" s="822"/>
      <c r="F846" s="823"/>
      <c r="G846" s="792">
        <v>0</v>
      </c>
      <c r="H846" s="805"/>
      <c r="I846" s="797"/>
      <c r="J846" s="798"/>
      <c r="K846" s="799"/>
      <c r="L846" s="800" t="str">
        <f t="shared" si="101"/>
        <v>Valid</v>
      </c>
      <c r="M846" s="801"/>
      <c r="N846" s="800"/>
      <c r="O846" s="800">
        <f t="shared" si="102"/>
        <v>0</v>
      </c>
      <c r="P846" s="802"/>
      <c r="Q846" s="804"/>
    </row>
    <row r="847" customFormat="1" ht="13.2" hidden="1" spans="1:17">
      <c r="A847" s="821"/>
      <c r="B847" s="821" t="str">
        <f t="shared" si="100"/>
        <v/>
      </c>
      <c r="C847" s="821" t="str">
        <f t="shared" si="99"/>
        <v/>
      </c>
      <c r="D847" s="821"/>
      <c r="E847" s="822"/>
      <c r="F847" s="823"/>
      <c r="G847" s="792">
        <v>0</v>
      </c>
      <c r="H847" s="805"/>
      <c r="I847" s="797"/>
      <c r="J847" s="798"/>
      <c r="K847" s="799"/>
      <c r="L847" s="800" t="str">
        <f t="shared" si="101"/>
        <v>Valid</v>
      </c>
      <c r="M847" s="801"/>
      <c r="N847" s="800"/>
      <c r="O847" s="800">
        <f t="shared" si="102"/>
        <v>0</v>
      </c>
      <c r="P847" s="802"/>
      <c r="Q847" s="804"/>
    </row>
    <row r="848" customFormat="1" ht="13.2" hidden="1" spans="1:17">
      <c r="A848" s="820"/>
      <c r="B848" s="821" t="str">
        <f t="shared" si="100"/>
        <v/>
      </c>
      <c r="C848" s="821" t="str">
        <f t="shared" si="99"/>
        <v/>
      </c>
      <c r="D848" s="821"/>
      <c r="E848" s="822"/>
      <c r="F848" s="823"/>
      <c r="G848" s="792">
        <v>0</v>
      </c>
      <c r="H848" s="805"/>
      <c r="I848" s="797"/>
      <c r="J848" s="798"/>
      <c r="K848" s="799"/>
      <c r="L848" s="800" t="str">
        <f t="shared" si="101"/>
        <v>Valid</v>
      </c>
      <c r="M848" s="801"/>
      <c r="N848" s="800"/>
      <c r="O848" s="800">
        <f t="shared" si="102"/>
        <v>0</v>
      </c>
      <c r="P848" s="802"/>
      <c r="Q848" s="804"/>
    </row>
    <row r="849" customFormat="1" ht="13.2" hidden="1" spans="1:17">
      <c r="A849" s="821"/>
      <c r="B849" s="821" t="str">
        <f t="shared" si="100"/>
        <v/>
      </c>
      <c r="C849" s="821" t="str">
        <f t="shared" si="99"/>
        <v/>
      </c>
      <c r="D849" s="821"/>
      <c r="E849" s="822"/>
      <c r="F849" s="823"/>
      <c r="G849" s="792">
        <v>0</v>
      </c>
      <c r="H849" s="805"/>
      <c r="I849" s="797"/>
      <c r="J849" s="798"/>
      <c r="K849" s="799"/>
      <c r="L849" s="800" t="str">
        <f t="shared" si="101"/>
        <v>Valid</v>
      </c>
      <c r="M849" s="801"/>
      <c r="N849" s="800"/>
      <c r="O849" s="800">
        <f t="shared" si="102"/>
        <v>0</v>
      </c>
      <c r="P849" s="802"/>
      <c r="Q849" s="804"/>
    </row>
    <row r="850" customFormat="1" ht="13.2" hidden="1" spans="1:17">
      <c r="A850" s="820"/>
      <c r="B850" s="821" t="str">
        <f t="shared" si="100"/>
        <v/>
      </c>
      <c r="C850" s="821" t="str">
        <f t="shared" si="99"/>
        <v/>
      </c>
      <c r="D850" s="821"/>
      <c r="E850" s="822"/>
      <c r="F850" s="823"/>
      <c r="G850" s="792">
        <v>0</v>
      </c>
      <c r="H850" s="805"/>
      <c r="I850" s="797"/>
      <c r="J850" s="798"/>
      <c r="K850" s="799"/>
      <c r="L850" s="800" t="str">
        <f t="shared" si="101"/>
        <v>Valid</v>
      </c>
      <c r="M850" s="801"/>
      <c r="N850" s="800"/>
      <c r="O850" s="800">
        <f t="shared" si="102"/>
        <v>0</v>
      </c>
      <c r="P850" s="802"/>
      <c r="Q850" s="804"/>
    </row>
    <row r="851" customFormat="1" ht="13.2" hidden="1" spans="1:17">
      <c r="A851" s="821"/>
      <c r="B851" s="821" t="str">
        <f t="shared" si="100"/>
        <v/>
      </c>
      <c r="C851" s="821" t="str">
        <f t="shared" si="99"/>
        <v/>
      </c>
      <c r="D851" s="821"/>
      <c r="E851" s="822"/>
      <c r="F851" s="823"/>
      <c r="G851" s="792">
        <v>0</v>
      </c>
      <c r="H851" s="805"/>
      <c r="I851" s="797"/>
      <c r="J851" s="798"/>
      <c r="K851" s="799"/>
      <c r="L851" s="800" t="str">
        <f t="shared" si="101"/>
        <v>Valid</v>
      </c>
      <c r="M851" s="801"/>
      <c r="N851" s="800"/>
      <c r="O851" s="800">
        <f t="shared" si="102"/>
        <v>0</v>
      </c>
      <c r="P851" s="802"/>
      <c r="Q851" s="804"/>
    </row>
    <row r="852" customFormat="1" ht="13.2" hidden="1" spans="1:17">
      <c r="A852" s="820"/>
      <c r="B852" s="821" t="str">
        <f t="shared" si="100"/>
        <v/>
      </c>
      <c r="C852" s="821" t="str">
        <f t="shared" si="99"/>
        <v/>
      </c>
      <c r="D852" s="821"/>
      <c r="E852" s="822"/>
      <c r="F852" s="823"/>
      <c r="G852" s="792">
        <v>0</v>
      </c>
      <c r="H852" s="805"/>
      <c r="I852" s="797"/>
      <c r="J852" s="798"/>
      <c r="K852" s="799"/>
      <c r="L852" s="800" t="str">
        <f t="shared" si="101"/>
        <v>Valid</v>
      </c>
      <c r="M852" s="801"/>
      <c r="N852" s="800"/>
      <c r="O852" s="800">
        <f t="shared" si="102"/>
        <v>0</v>
      </c>
      <c r="P852" s="802"/>
      <c r="Q852" s="804"/>
    </row>
    <row r="853" customFormat="1" ht="13.2" hidden="1" spans="1:17">
      <c r="A853" s="821"/>
      <c r="B853" s="821" t="str">
        <f t="shared" si="100"/>
        <v/>
      </c>
      <c r="C853" s="821" t="str">
        <f t="shared" si="99"/>
        <v/>
      </c>
      <c r="D853" s="821"/>
      <c r="E853" s="822"/>
      <c r="F853" s="823"/>
      <c r="G853" s="792">
        <v>0</v>
      </c>
      <c r="H853" s="805"/>
      <c r="I853" s="797"/>
      <c r="J853" s="798"/>
      <c r="K853" s="799"/>
      <c r="L853" s="800" t="str">
        <f t="shared" si="101"/>
        <v>Valid</v>
      </c>
      <c r="M853" s="801"/>
      <c r="N853" s="800"/>
      <c r="O853" s="800">
        <f t="shared" si="102"/>
        <v>0</v>
      </c>
      <c r="P853" s="802"/>
      <c r="Q853" s="804"/>
    </row>
    <row r="854" customFormat="1" ht="13.2" hidden="1" spans="1:17">
      <c r="A854" s="820"/>
      <c r="B854" s="821" t="str">
        <f t="shared" si="100"/>
        <v/>
      </c>
      <c r="C854" s="821" t="str">
        <f t="shared" si="99"/>
        <v/>
      </c>
      <c r="D854" s="821"/>
      <c r="E854" s="822"/>
      <c r="F854" s="823"/>
      <c r="G854" s="792">
        <v>0</v>
      </c>
      <c r="H854" s="805"/>
      <c r="I854" s="797"/>
      <c r="J854" s="798"/>
      <c r="K854" s="799"/>
      <c r="L854" s="800" t="str">
        <f t="shared" si="101"/>
        <v>Valid</v>
      </c>
      <c r="M854" s="801"/>
      <c r="N854" s="800"/>
      <c r="O854" s="800">
        <f t="shared" si="102"/>
        <v>0</v>
      </c>
      <c r="P854" s="802"/>
      <c r="Q854" s="804"/>
    </row>
    <row r="855" customFormat="1" ht="13.2" hidden="1" spans="1:17">
      <c r="A855" s="821"/>
      <c r="B855" s="821" t="str">
        <f t="shared" si="100"/>
        <v/>
      </c>
      <c r="C855" s="821" t="str">
        <f t="shared" si="99"/>
        <v/>
      </c>
      <c r="D855" s="821"/>
      <c r="E855" s="822"/>
      <c r="F855" s="823"/>
      <c r="G855" s="792">
        <v>0</v>
      </c>
      <c r="H855" s="805"/>
      <c r="I855" s="797"/>
      <c r="J855" s="798"/>
      <c r="K855" s="799"/>
      <c r="L855" s="800" t="str">
        <f t="shared" si="101"/>
        <v>Valid</v>
      </c>
      <c r="M855" s="801"/>
      <c r="N855" s="800"/>
      <c r="O855" s="800">
        <f t="shared" si="102"/>
        <v>0</v>
      </c>
      <c r="P855" s="802"/>
      <c r="Q855" s="804"/>
    </row>
    <row r="856" customFormat="1" ht="13.2" hidden="1" spans="1:17">
      <c r="A856" s="820"/>
      <c r="B856" s="821" t="str">
        <f t="shared" si="100"/>
        <v/>
      </c>
      <c r="C856" s="821" t="str">
        <f t="shared" si="99"/>
        <v/>
      </c>
      <c r="D856" s="821"/>
      <c r="E856" s="822"/>
      <c r="F856" s="823"/>
      <c r="G856" s="792">
        <v>0</v>
      </c>
      <c r="H856" s="805"/>
      <c r="I856" s="797"/>
      <c r="J856" s="798"/>
      <c r="K856" s="799"/>
      <c r="L856" s="800" t="str">
        <f t="shared" si="101"/>
        <v>Valid</v>
      </c>
      <c r="M856" s="801"/>
      <c r="N856" s="800"/>
      <c r="O856" s="800">
        <f t="shared" si="102"/>
        <v>0</v>
      </c>
      <c r="P856" s="802"/>
      <c r="Q856" s="804"/>
    </row>
    <row r="857" customFormat="1" ht="13.2" hidden="1" spans="1:17">
      <c r="A857" s="821"/>
      <c r="B857" s="821" t="str">
        <f t="shared" si="100"/>
        <v/>
      </c>
      <c r="C857" s="821" t="str">
        <f t="shared" si="99"/>
        <v/>
      </c>
      <c r="D857" s="821"/>
      <c r="E857" s="822"/>
      <c r="F857" s="823"/>
      <c r="G857" s="792">
        <v>0</v>
      </c>
      <c r="H857" s="805"/>
      <c r="I857" s="797"/>
      <c r="J857" s="798"/>
      <c r="K857" s="799"/>
      <c r="L857" s="800" t="str">
        <f t="shared" si="101"/>
        <v>Valid</v>
      </c>
      <c r="M857" s="801"/>
      <c r="N857" s="800"/>
      <c r="O857" s="800">
        <f t="shared" si="102"/>
        <v>0</v>
      </c>
      <c r="P857" s="802"/>
      <c r="Q857" s="804"/>
    </row>
    <row r="858" customFormat="1" ht="13.2" hidden="1" spans="1:17">
      <c r="A858" s="820"/>
      <c r="B858" s="821" t="str">
        <f t="shared" si="100"/>
        <v/>
      </c>
      <c r="C858" s="821" t="str">
        <f t="shared" si="99"/>
        <v/>
      </c>
      <c r="D858" s="821"/>
      <c r="E858" s="822"/>
      <c r="F858" s="823"/>
      <c r="G858" s="792">
        <v>0</v>
      </c>
      <c r="H858" s="805"/>
      <c r="I858" s="797"/>
      <c r="J858" s="798"/>
      <c r="K858" s="799"/>
      <c r="L858" s="800" t="str">
        <f t="shared" si="101"/>
        <v>Valid</v>
      </c>
      <c r="M858" s="801"/>
      <c r="N858" s="800"/>
      <c r="O858" s="800">
        <f t="shared" si="102"/>
        <v>0</v>
      </c>
      <c r="P858" s="802"/>
      <c r="Q858" s="804"/>
    </row>
    <row r="859" customFormat="1" ht="13.2" hidden="1" spans="1:17">
      <c r="A859" s="821"/>
      <c r="B859" s="821" t="str">
        <f t="shared" si="100"/>
        <v/>
      </c>
      <c r="C859" s="821" t="str">
        <f t="shared" si="99"/>
        <v/>
      </c>
      <c r="D859" s="821"/>
      <c r="E859" s="822"/>
      <c r="F859" s="823"/>
      <c r="G859" s="792">
        <v>0</v>
      </c>
      <c r="H859" s="805"/>
      <c r="I859" s="797"/>
      <c r="J859" s="798"/>
      <c r="K859" s="799"/>
      <c r="L859" s="800" t="str">
        <f t="shared" si="101"/>
        <v>Valid</v>
      </c>
      <c r="M859" s="801"/>
      <c r="N859" s="800"/>
      <c r="O859" s="800">
        <f t="shared" si="102"/>
        <v>0</v>
      </c>
      <c r="P859" s="802"/>
      <c r="Q859" s="804"/>
    </row>
    <row r="860" customFormat="1" ht="13.2" hidden="1" spans="1:17">
      <c r="A860" s="820"/>
      <c r="B860" s="821" t="str">
        <f t="shared" si="100"/>
        <v/>
      </c>
      <c r="C860" s="821" t="str">
        <f t="shared" si="99"/>
        <v/>
      </c>
      <c r="D860" s="821"/>
      <c r="E860" s="822"/>
      <c r="F860" s="823"/>
      <c r="G860" s="792">
        <v>0</v>
      </c>
      <c r="H860" s="805"/>
      <c r="I860" s="797"/>
      <c r="J860" s="798"/>
      <c r="K860" s="799"/>
      <c r="L860" s="800" t="str">
        <f t="shared" si="101"/>
        <v>Valid</v>
      </c>
      <c r="M860" s="801"/>
      <c r="N860" s="800"/>
      <c r="O860" s="800">
        <f t="shared" si="102"/>
        <v>0</v>
      </c>
      <c r="P860" s="802"/>
      <c r="Q860" s="804"/>
    </row>
    <row r="861" customFormat="1" ht="13.2" hidden="1" spans="1:17">
      <c r="A861" s="821"/>
      <c r="B861" s="821" t="str">
        <f t="shared" si="100"/>
        <v/>
      </c>
      <c r="C861" s="821" t="str">
        <f t="shared" si="99"/>
        <v/>
      </c>
      <c r="D861" s="821"/>
      <c r="E861" s="822"/>
      <c r="F861" s="823"/>
      <c r="G861" s="792">
        <v>0</v>
      </c>
      <c r="H861" s="805"/>
      <c r="I861" s="797"/>
      <c r="J861" s="798"/>
      <c r="K861" s="799"/>
      <c r="L861" s="800" t="str">
        <f t="shared" si="101"/>
        <v>Valid</v>
      </c>
      <c r="M861" s="801"/>
      <c r="N861" s="800"/>
      <c r="O861" s="800">
        <f t="shared" si="102"/>
        <v>0</v>
      </c>
      <c r="P861" s="802"/>
      <c r="Q861" s="804"/>
    </row>
    <row r="862" customFormat="1" ht="13.2" hidden="1" spans="1:17">
      <c r="A862" s="820"/>
      <c r="B862" s="821" t="str">
        <f t="shared" si="100"/>
        <v/>
      </c>
      <c r="C862" s="821" t="str">
        <f t="shared" si="99"/>
        <v/>
      </c>
      <c r="D862" s="821"/>
      <c r="E862" s="822"/>
      <c r="F862" s="823"/>
      <c r="G862" s="792">
        <v>0</v>
      </c>
      <c r="H862" s="805"/>
      <c r="I862" s="797"/>
      <c r="J862" s="798"/>
      <c r="K862" s="799"/>
      <c r="L862" s="800" t="str">
        <f t="shared" si="101"/>
        <v>Valid</v>
      </c>
      <c r="M862" s="801"/>
      <c r="N862" s="800"/>
      <c r="O862" s="800">
        <f t="shared" si="102"/>
        <v>0</v>
      </c>
      <c r="P862" s="802"/>
      <c r="Q862" s="804"/>
    </row>
    <row r="863" customFormat="1" ht="13.2" hidden="1" spans="1:17">
      <c r="A863" s="821"/>
      <c r="B863" s="821" t="str">
        <f t="shared" si="100"/>
        <v/>
      </c>
      <c r="C863" s="821" t="str">
        <f t="shared" si="99"/>
        <v/>
      </c>
      <c r="D863" s="821"/>
      <c r="E863" s="822"/>
      <c r="F863" s="823"/>
      <c r="G863" s="792">
        <v>0</v>
      </c>
      <c r="H863" s="805"/>
      <c r="I863" s="797"/>
      <c r="J863" s="798"/>
      <c r="K863" s="799"/>
      <c r="L863" s="800" t="str">
        <f t="shared" si="101"/>
        <v>Valid</v>
      </c>
      <c r="M863" s="801"/>
      <c r="N863" s="800"/>
      <c r="O863" s="800">
        <f t="shared" si="102"/>
        <v>0</v>
      </c>
      <c r="P863" s="802"/>
      <c r="Q863" s="804"/>
    </row>
    <row r="864" customFormat="1" ht="13.2" hidden="1" spans="1:17">
      <c r="A864" s="820"/>
      <c r="B864" s="821" t="str">
        <f t="shared" si="100"/>
        <v/>
      </c>
      <c r="C864" s="821" t="str">
        <f t="shared" si="99"/>
        <v/>
      </c>
      <c r="D864" s="821"/>
      <c r="E864" s="822"/>
      <c r="F864" s="823"/>
      <c r="G864" s="792">
        <v>0</v>
      </c>
      <c r="H864" s="805"/>
      <c r="I864" s="797"/>
      <c r="J864" s="798"/>
      <c r="K864" s="799"/>
      <c r="L864" s="800" t="str">
        <f t="shared" si="101"/>
        <v>Valid</v>
      </c>
      <c r="M864" s="801"/>
      <c r="N864" s="800"/>
      <c r="O864" s="800">
        <f t="shared" si="102"/>
        <v>0</v>
      </c>
      <c r="P864" s="802"/>
      <c r="Q864" s="804"/>
    </row>
    <row r="865" customFormat="1" ht="13.2" hidden="1" spans="1:17">
      <c r="A865" s="821"/>
      <c r="B865" s="821" t="str">
        <f t="shared" si="100"/>
        <v/>
      </c>
      <c r="C865" s="821" t="str">
        <f t="shared" si="99"/>
        <v/>
      </c>
      <c r="D865" s="821"/>
      <c r="E865" s="822"/>
      <c r="F865" s="823"/>
      <c r="G865" s="792">
        <v>0</v>
      </c>
      <c r="H865" s="805"/>
      <c r="I865" s="797"/>
      <c r="J865" s="798"/>
      <c r="K865" s="799"/>
      <c r="L865" s="800" t="str">
        <f t="shared" si="101"/>
        <v>Valid</v>
      </c>
      <c r="M865" s="801"/>
      <c r="N865" s="800"/>
      <c r="O865" s="800">
        <f t="shared" si="102"/>
        <v>0</v>
      </c>
      <c r="P865" s="802"/>
      <c r="Q865" s="804"/>
    </row>
    <row r="866" customFormat="1" ht="13.2" hidden="1" spans="1:17">
      <c r="A866" s="820"/>
      <c r="B866" s="821" t="str">
        <f t="shared" si="100"/>
        <v/>
      </c>
      <c r="C866" s="821" t="str">
        <f t="shared" si="99"/>
        <v/>
      </c>
      <c r="D866" s="821"/>
      <c r="E866" s="822"/>
      <c r="F866" s="823"/>
      <c r="G866" s="792">
        <v>0</v>
      </c>
      <c r="H866" s="805"/>
      <c r="I866" s="797"/>
      <c r="J866" s="798"/>
      <c r="K866" s="799"/>
      <c r="L866" s="800" t="str">
        <f t="shared" si="101"/>
        <v>Valid</v>
      </c>
      <c r="M866" s="801"/>
      <c r="N866" s="800"/>
      <c r="O866" s="800">
        <f t="shared" si="102"/>
        <v>0</v>
      </c>
      <c r="P866" s="802"/>
      <c r="Q866" s="804"/>
    </row>
    <row r="867" customFormat="1" ht="13.2" hidden="1" spans="1:17">
      <c r="A867" s="821"/>
      <c r="B867" s="821" t="str">
        <f t="shared" si="100"/>
        <v/>
      </c>
      <c r="C867" s="821" t="str">
        <f t="shared" si="99"/>
        <v/>
      </c>
      <c r="D867" s="821"/>
      <c r="E867" s="822"/>
      <c r="F867" s="823"/>
      <c r="G867" s="792">
        <v>0</v>
      </c>
      <c r="H867" s="805"/>
      <c r="I867" s="797"/>
      <c r="J867" s="798"/>
      <c r="K867" s="799"/>
      <c r="L867" s="800" t="str">
        <f t="shared" si="101"/>
        <v>Valid</v>
      </c>
      <c r="M867" s="801"/>
      <c r="N867" s="800"/>
      <c r="O867" s="800">
        <f t="shared" si="102"/>
        <v>0</v>
      </c>
      <c r="P867" s="802"/>
      <c r="Q867" s="804"/>
    </row>
    <row r="868" customFormat="1" ht="13.2" hidden="1" spans="1:17">
      <c r="A868" s="820"/>
      <c r="B868" s="821" t="str">
        <f t="shared" si="100"/>
        <v/>
      </c>
      <c r="C868" s="821" t="str">
        <f t="shared" si="99"/>
        <v/>
      </c>
      <c r="D868" s="821"/>
      <c r="E868" s="822"/>
      <c r="F868" s="823"/>
      <c r="G868" s="792">
        <v>0</v>
      </c>
      <c r="H868" s="805"/>
      <c r="I868" s="797"/>
      <c r="J868" s="798"/>
      <c r="K868" s="799"/>
      <c r="L868" s="800" t="str">
        <f t="shared" si="101"/>
        <v>Valid</v>
      </c>
      <c r="M868" s="801"/>
      <c r="N868" s="800"/>
      <c r="O868" s="800">
        <f t="shared" si="102"/>
        <v>0</v>
      </c>
      <c r="P868" s="802"/>
      <c r="Q868" s="804"/>
    </row>
    <row r="869" customFormat="1" ht="13.2" hidden="1" spans="1:17">
      <c r="A869" s="821"/>
      <c r="B869" s="821" t="str">
        <f t="shared" si="100"/>
        <v/>
      </c>
      <c r="C869" s="821" t="str">
        <f t="shared" si="99"/>
        <v/>
      </c>
      <c r="D869" s="821"/>
      <c r="E869" s="822"/>
      <c r="F869" s="823"/>
      <c r="G869" s="792">
        <v>0</v>
      </c>
      <c r="H869" s="805"/>
      <c r="I869" s="797"/>
      <c r="J869" s="798"/>
      <c r="K869" s="799"/>
      <c r="L869" s="800" t="str">
        <f t="shared" si="101"/>
        <v>Valid</v>
      </c>
      <c r="M869" s="801"/>
      <c r="N869" s="800"/>
      <c r="O869" s="800">
        <f t="shared" si="102"/>
        <v>0</v>
      </c>
      <c r="P869" s="802"/>
      <c r="Q869" s="804"/>
    </row>
    <row r="870" customFormat="1" ht="13.2" hidden="1" spans="1:17">
      <c r="A870" s="820"/>
      <c r="B870" s="821" t="str">
        <f t="shared" si="100"/>
        <v/>
      </c>
      <c r="C870" s="821" t="str">
        <f t="shared" si="99"/>
        <v/>
      </c>
      <c r="D870" s="821"/>
      <c r="E870" s="822"/>
      <c r="F870" s="823"/>
      <c r="G870" s="792">
        <v>0</v>
      </c>
      <c r="H870" s="805"/>
      <c r="I870" s="797"/>
      <c r="J870" s="798"/>
      <c r="K870" s="799"/>
      <c r="L870" s="800" t="str">
        <f t="shared" si="101"/>
        <v>Valid</v>
      </c>
      <c r="M870" s="801"/>
      <c r="N870" s="800"/>
      <c r="O870" s="800">
        <f t="shared" si="102"/>
        <v>0</v>
      </c>
      <c r="P870" s="802"/>
      <c r="Q870" s="804"/>
    </row>
    <row r="871" customFormat="1" ht="13.2" hidden="1" spans="1:17">
      <c r="A871" s="821"/>
      <c r="B871" s="821" t="str">
        <f t="shared" si="100"/>
        <v/>
      </c>
      <c r="C871" s="821" t="str">
        <f t="shared" si="99"/>
        <v/>
      </c>
      <c r="D871" s="821"/>
      <c r="E871" s="822"/>
      <c r="F871" s="823"/>
      <c r="G871" s="792">
        <v>0</v>
      </c>
      <c r="H871" s="805"/>
      <c r="I871" s="797"/>
      <c r="J871" s="798"/>
      <c r="K871" s="799"/>
      <c r="L871" s="800" t="str">
        <f t="shared" si="101"/>
        <v>Valid</v>
      </c>
      <c r="M871" s="801"/>
      <c r="N871" s="800"/>
      <c r="O871" s="800">
        <f t="shared" si="102"/>
        <v>0</v>
      </c>
      <c r="P871" s="802"/>
      <c r="Q871" s="804"/>
    </row>
    <row r="872" customFormat="1" ht="13.2" hidden="1" spans="1:17">
      <c r="A872" s="820"/>
      <c r="B872" s="821" t="str">
        <f t="shared" si="100"/>
        <v/>
      </c>
      <c r="C872" s="821" t="str">
        <f t="shared" ref="C872:C935" si="103">MID(E872,2,1)</f>
        <v/>
      </c>
      <c r="D872" s="821"/>
      <c r="E872" s="822"/>
      <c r="F872" s="823"/>
      <c r="G872" s="792">
        <v>0</v>
      </c>
      <c r="H872" s="805"/>
      <c r="I872" s="797"/>
      <c r="J872" s="798"/>
      <c r="K872" s="799"/>
      <c r="L872" s="800" t="str">
        <f t="shared" si="101"/>
        <v>Valid</v>
      </c>
      <c r="M872" s="801"/>
      <c r="N872" s="800"/>
      <c r="O872" s="800">
        <f t="shared" si="102"/>
        <v>0</v>
      </c>
      <c r="P872" s="802"/>
      <c r="Q872" s="804"/>
    </row>
    <row r="873" customFormat="1" ht="13.2" hidden="1" spans="1:17">
      <c r="A873" s="821"/>
      <c r="B873" s="821" t="str">
        <f t="shared" si="100"/>
        <v/>
      </c>
      <c r="C873" s="821" t="str">
        <f t="shared" si="103"/>
        <v/>
      </c>
      <c r="D873" s="821"/>
      <c r="E873" s="822"/>
      <c r="F873" s="823"/>
      <c r="G873" s="792">
        <v>0</v>
      </c>
      <c r="H873" s="805"/>
      <c r="I873" s="797"/>
      <c r="J873" s="798"/>
      <c r="K873" s="799"/>
      <c r="L873" s="800" t="str">
        <f t="shared" si="101"/>
        <v>Valid</v>
      </c>
      <c r="M873" s="801"/>
      <c r="N873" s="800"/>
      <c r="O873" s="800">
        <f t="shared" si="102"/>
        <v>0</v>
      </c>
      <c r="P873" s="802"/>
      <c r="Q873" s="804"/>
    </row>
    <row r="874" customFormat="1" ht="13.2" hidden="1" spans="1:17">
      <c r="A874" s="820"/>
      <c r="B874" s="821" t="str">
        <f t="shared" si="100"/>
        <v/>
      </c>
      <c r="C874" s="821" t="str">
        <f t="shared" si="103"/>
        <v/>
      </c>
      <c r="D874" s="821"/>
      <c r="E874" s="822"/>
      <c r="F874" s="823"/>
      <c r="G874" s="792">
        <v>0</v>
      </c>
      <c r="H874" s="805"/>
      <c r="I874" s="797"/>
      <c r="J874" s="798"/>
      <c r="K874" s="799"/>
      <c r="L874" s="800" t="str">
        <f t="shared" si="101"/>
        <v>Valid</v>
      </c>
      <c r="M874" s="801"/>
      <c r="N874" s="800"/>
      <c r="O874" s="800">
        <f t="shared" si="102"/>
        <v>0</v>
      </c>
      <c r="P874" s="802"/>
      <c r="Q874" s="804"/>
    </row>
    <row r="875" customFormat="1" ht="13.2" hidden="1" spans="1:17">
      <c r="A875" s="821"/>
      <c r="B875" s="821" t="str">
        <f t="shared" si="100"/>
        <v/>
      </c>
      <c r="C875" s="821" t="str">
        <f t="shared" si="103"/>
        <v/>
      </c>
      <c r="D875" s="821"/>
      <c r="E875" s="822"/>
      <c r="F875" s="823"/>
      <c r="G875" s="792">
        <v>0</v>
      </c>
      <c r="H875" s="805"/>
      <c r="I875" s="797"/>
      <c r="J875" s="798"/>
      <c r="K875" s="799"/>
      <c r="L875" s="800" t="str">
        <f t="shared" si="101"/>
        <v>Valid</v>
      </c>
      <c r="M875" s="801"/>
      <c r="N875" s="800"/>
      <c r="O875" s="800">
        <f t="shared" si="102"/>
        <v>0</v>
      </c>
      <c r="P875" s="802"/>
      <c r="Q875" s="804"/>
    </row>
    <row r="876" customFormat="1" ht="13.2" hidden="1" spans="1:17">
      <c r="A876" s="820"/>
      <c r="B876" s="821" t="str">
        <f t="shared" si="100"/>
        <v/>
      </c>
      <c r="C876" s="821" t="str">
        <f t="shared" si="103"/>
        <v/>
      </c>
      <c r="D876" s="821"/>
      <c r="E876" s="822"/>
      <c r="F876" s="823"/>
      <c r="G876" s="792">
        <v>0</v>
      </c>
      <c r="H876" s="805"/>
      <c r="I876" s="797"/>
      <c r="J876" s="798"/>
      <c r="K876" s="799"/>
      <c r="L876" s="800" t="str">
        <f t="shared" si="101"/>
        <v>Valid</v>
      </c>
      <c r="M876" s="801"/>
      <c r="N876" s="800"/>
      <c r="O876" s="800">
        <f t="shared" si="102"/>
        <v>0</v>
      </c>
      <c r="P876" s="802"/>
      <c r="Q876" s="804"/>
    </row>
    <row r="877" customFormat="1" ht="13.2" hidden="1" spans="1:17">
      <c r="A877" s="821"/>
      <c r="B877" s="821" t="str">
        <f t="shared" si="100"/>
        <v/>
      </c>
      <c r="C877" s="821" t="str">
        <f t="shared" si="103"/>
        <v/>
      </c>
      <c r="D877" s="821"/>
      <c r="E877" s="822"/>
      <c r="F877" s="823"/>
      <c r="G877" s="792">
        <v>0</v>
      </c>
      <c r="H877" s="805"/>
      <c r="I877" s="797"/>
      <c r="J877" s="798"/>
      <c r="K877" s="799"/>
      <c r="L877" s="800" t="str">
        <f t="shared" si="101"/>
        <v>Valid</v>
      </c>
      <c r="M877" s="801"/>
      <c r="N877" s="800"/>
      <c r="O877" s="800">
        <f t="shared" si="102"/>
        <v>0</v>
      </c>
      <c r="P877" s="802"/>
      <c r="Q877" s="804"/>
    </row>
    <row r="878" customFormat="1" ht="13.2" hidden="1" spans="1:17">
      <c r="A878" s="820"/>
      <c r="B878" s="821" t="str">
        <f t="shared" si="100"/>
        <v/>
      </c>
      <c r="C878" s="821" t="str">
        <f t="shared" si="103"/>
        <v/>
      </c>
      <c r="D878" s="821"/>
      <c r="E878" s="822"/>
      <c r="F878" s="823"/>
      <c r="G878" s="792">
        <v>0</v>
      </c>
      <c r="H878" s="805"/>
      <c r="I878" s="797"/>
      <c r="J878" s="798"/>
      <c r="K878" s="799"/>
      <c r="L878" s="800" t="str">
        <f t="shared" si="101"/>
        <v>Valid</v>
      </c>
      <c r="M878" s="801"/>
      <c r="N878" s="800"/>
      <c r="O878" s="800">
        <f t="shared" si="102"/>
        <v>0</v>
      </c>
      <c r="P878" s="802"/>
      <c r="Q878" s="804"/>
    </row>
    <row r="879" customFormat="1" ht="13.2" hidden="1" spans="1:17">
      <c r="A879" s="821"/>
      <c r="B879" s="821" t="str">
        <f t="shared" si="100"/>
        <v/>
      </c>
      <c r="C879" s="821" t="str">
        <f t="shared" si="103"/>
        <v/>
      </c>
      <c r="D879" s="821"/>
      <c r="E879" s="822"/>
      <c r="F879" s="823"/>
      <c r="G879" s="792">
        <v>0</v>
      </c>
      <c r="H879" s="805"/>
      <c r="I879" s="797"/>
      <c r="J879" s="798"/>
      <c r="K879" s="799"/>
      <c r="L879" s="800" t="str">
        <f t="shared" si="101"/>
        <v>Valid</v>
      </c>
      <c r="M879" s="801"/>
      <c r="N879" s="800"/>
      <c r="O879" s="800">
        <f t="shared" si="102"/>
        <v>0</v>
      </c>
      <c r="P879" s="802"/>
      <c r="Q879" s="804"/>
    </row>
    <row r="880" customFormat="1" ht="13.2" hidden="1" spans="1:17">
      <c r="A880" s="820"/>
      <c r="B880" s="821" t="str">
        <f t="shared" si="100"/>
        <v/>
      </c>
      <c r="C880" s="821" t="str">
        <f t="shared" si="103"/>
        <v/>
      </c>
      <c r="D880" s="821"/>
      <c r="E880" s="822"/>
      <c r="F880" s="823"/>
      <c r="G880" s="792">
        <v>0</v>
      </c>
      <c r="H880" s="805"/>
      <c r="I880" s="797"/>
      <c r="J880" s="798"/>
      <c r="K880" s="799"/>
      <c r="L880" s="800" t="str">
        <f t="shared" si="101"/>
        <v>Valid</v>
      </c>
      <c r="M880" s="801"/>
      <c r="N880" s="800"/>
      <c r="O880" s="800">
        <f t="shared" si="102"/>
        <v>0</v>
      </c>
      <c r="P880" s="802"/>
      <c r="Q880" s="804"/>
    </row>
    <row r="881" customFormat="1" ht="13.2" hidden="1" spans="1:17">
      <c r="A881" s="821"/>
      <c r="B881" s="821" t="str">
        <f t="shared" si="100"/>
        <v/>
      </c>
      <c r="C881" s="821" t="str">
        <f t="shared" si="103"/>
        <v/>
      </c>
      <c r="D881" s="821"/>
      <c r="E881" s="822"/>
      <c r="F881" s="823"/>
      <c r="G881" s="792">
        <v>0</v>
      </c>
      <c r="H881" s="805"/>
      <c r="I881" s="797"/>
      <c r="J881" s="798"/>
      <c r="K881" s="799"/>
      <c r="L881" s="800" t="str">
        <f t="shared" si="101"/>
        <v>Valid</v>
      </c>
      <c r="M881" s="801"/>
      <c r="N881" s="800"/>
      <c r="O881" s="800">
        <f t="shared" si="102"/>
        <v>0</v>
      </c>
      <c r="P881" s="802"/>
      <c r="Q881" s="804"/>
    </row>
    <row r="882" customFormat="1" ht="13.2" hidden="1" spans="1:17">
      <c r="A882" s="820"/>
      <c r="B882" s="821" t="str">
        <f t="shared" si="100"/>
        <v/>
      </c>
      <c r="C882" s="821" t="str">
        <f t="shared" si="103"/>
        <v/>
      </c>
      <c r="D882" s="821"/>
      <c r="E882" s="822"/>
      <c r="F882" s="823"/>
      <c r="G882" s="792">
        <v>0</v>
      </c>
      <c r="H882" s="805"/>
      <c r="I882" s="797"/>
      <c r="J882" s="798"/>
      <c r="K882" s="799"/>
      <c r="L882" s="800" t="str">
        <f t="shared" si="101"/>
        <v>Valid</v>
      </c>
      <c r="M882" s="801"/>
      <c r="N882" s="800"/>
      <c r="O882" s="800">
        <f t="shared" si="102"/>
        <v>0</v>
      </c>
      <c r="P882" s="802"/>
      <c r="Q882" s="804"/>
    </row>
    <row r="883" customFormat="1" ht="13.2" hidden="1" spans="1:17">
      <c r="A883" s="821"/>
      <c r="B883" s="821" t="str">
        <f t="shared" si="100"/>
        <v/>
      </c>
      <c r="C883" s="821" t="str">
        <f t="shared" si="103"/>
        <v/>
      </c>
      <c r="D883" s="821"/>
      <c r="E883" s="822"/>
      <c r="F883" s="823"/>
      <c r="G883" s="792">
        <v>0</v>
      </c>
      <c r="H883" s="805"/>
      <c r="I883" s="797"/>
      <c r="J883" s="798"/>
      <c r="K883" s="799"/>
      <c r="L883" s="800" t="str">
        <f t="shared" si="101"/>
        <v>Valid</v>
      </c>
      <c r="M883" s="801"/>
      <c r="N883" s="800"/>
      <c r="O883" s="800">
        <f t="shared" si="102"/>
        <v>0</v>
      </c>
      <c r="P883" s="802"/>
      <c r="Q883" s="804"/>
    </row>
    <row r="884" customFormat="1" ht="13.2" hidden="1" spans="1:17">
      <c r="A884" s="820"/>
      <c r="B884" s="821" t="str">
        <f t="shared" si="100"/>
        <v/>
      </c>
      <c r="C884" s="821" t="str">
        <f t="shared" si="103"/>
        <v/>
      </c>
      <c r="D884" s="821"/>
      <c r="E884" s="822"/>
      <c r="F884" s="823"/>
      <c r="G884" s="792">
        <v>0</v>
      </c>
      <c r="H884" s="805"/>
      <c r="I884" s="797"/>
      <c r="J884" s="798"/>
      <c r="K884" s="799"/>
      <c r="L884" s="800" t="str">
        <f t="shared" si="101"/>
        <v>Valid</v>
      </c>
      <c r="M884" s="801"/>
      <c r="N884" s="800"/>
      <c r="O884" s="800">
        <f t="shared" si="102"/>
        <v>0</v>
      </c>
      <c r="P884" s="802"/>
      <c r="Q884" s="804"/>
    </row>
    <row r="885" customFormat="1" ht="13.2" hidden="1" spans="1:17">
      <c r="A885" s="821"/>
      <c r="B885" s="821" t="str">
        <f t="shared" si="100"/>
        <v/>
      </c>
      <c r="C885" s="821" t="str">
        <f t="shared" si="103"/>
        <v/>
      </c>
      <c r="D885" s="821"/>
      <c r="E885" s="822"/>
      <c r="F885" s="823"/>
      <c r="G885" s="792">
        <v>0</v>
      </c>
      <c r="H885" s="805"/>
      <c r="I885" s="797"/>
      <c r="J885" s="798"/>
      <c r="K885" s="799"/>
      <c r="L885" s="800" t="str">
        <f t="shared" si="101"/>
        <v>Valid</v>
      </c>
      <c r="M885" s="801"/>
      <c r="N885" s="800"/>
      <c r="O885" s="800">
        <f t="shared" si="102"/>
        <v>0</v>
      </c>
      <c r="P885" s="802"/>
      <c r="Q885" s="804"/>
    </row>
    <row r="886" customFormat="1" ht="13.2" hidden="1" spans="1:17">
      <c r="A886" s="820"/>
      <c r="B886" s="821" t="str">
        <f t="shared" si="100"/>
        <v/>
      </c>
      <c r="C886" s="821" t="str">
        <f t="shared" si="103"/>
        <v/>
      </c>
      <c r="D886" s="821"/>
      <c r="E886" s="822"/>
      <c r="F886" s="823"/>
      <c r="G886" s="792">
        <v>0</v>
      </c>
      <c r="H886" s="805"/>
      <c r="I886" s="797"/>
      <c r="J886" s="798"/>
      <c r="K886" s="799"/>
      <c r="L886" s="800" t="str">
        <f t="shared" si="101"/>
        <v>Valid</v>
      </c>
      <c r="M886" s="801"/>
      <c r="N886" s="800"/>
      <c r="O886" s="800">
        <f t="shared" si="102"/>
        <v>0</v>
      </c>
      <c r="P886" s="802"/>
      <c r="Q886" s="804"/>
    </row>
    <row r="887" customFormat="1" ht="13.2" hidden="1" spans="1:17">
      <c r="A887" s="821"/>
      <c r="B887" s="821" t="str">
        <f t="shared" si="100"/>
        <v/>
      </c>
      <c r="C887" s="821" t="str">
        <f t="shared" si="103"/>
        <v/>
      </c>
      <c r="D887" s="821"/>
      <c r="E887" s="822"/>
      <c r="F887" s="823"/>
      <c r="G887" s="792">
        <v>0</v>
      </c>
      <c r="H887" s="805"/>
      <c r="I887" s="797"/>
      <c r="J887" s="798"/>
      <c r="K887" s="799"/>
      <c r="L887" s="800" t="str">
        <f t="shared" si="101"/>
        <v>Valid</v>
      </c>
      <c r="M887" s="801"/>
      <c r="N887" s="800"/>
      <c r="O887" s="800">
        <f t="shared" si="102"/>
        <v>0</v>
      </c>
      <c r="P887" s="802"/>
      <c r="Q887" s="804"/>
    </row>
    <row r="888" customFormat="1" ht="13.2" hidden="1" spans="1:17">
      <c r="A888" s="820"/>
      <c r="B888" s="821" t="str">
        <f t="shared" si="100"/>
        <v/>
      </c>
      <c r="C888" s="821" t="str">
        <f t="shared" si="103"/>
        <v/>
      </c>
      <c r="D888" s="821"/>
      <c r="E888" s="822"/>
      <c r="F888" s="823"/>
      <c r="G888" s="792">
        <v>0</v>
      </c>
      <c r="H888" s="805"/>
      <c r="I888" s="797"/>
      <c r="J888" s="798"/>
      <c r="K888" s="799"/>
      <c r="L888" s="800" t="str">
        <f t="shared" si="101"/>
        <v>Valid</v>
      </c>
      <c r="M888" s="801"/>
      <c r="N888" s="800"/>
      <c r="O888" s="800">
        <f t="shared" si="102"/>
        <v>0</v>
      </c>
      <c r="P888" s="802"/>
      <c r="Q888" s="804"/>
    </row>
    <row r="889" customFormat="1" ht="13.2" hidden="1" spans="1:17">
      <c r="A889" s="821"/>
      <c r="B889" s="821" t="str">
        <f t="shared" si="100"/>
        <v/>
      </c>
      <c r="C889" s="821" t="str">
        <f t="shared" si="103"/>
        <v/>
      </c>
      <c r="D889" s="821"/>
      <c r="E889" s="822"/>
      <c r="F889" s="823"/>
      <c r="G889" s="792">
        <v>0</v>
      </c>
      <c r="H889" s="805"/>
      <c r="I889" s="797"/>
      <c r="J889" s="798"/>
      <c r="K889" s="799"/>
      <c r="L889" s="800" t="str">
        <f t="shared" si="101"/>
        <v>Valid</v>
      </c>
      <c r="M889" s="801"/>
      <c r="N889" s="800"/>
      <c r="O889" s="800">
        <f t="shared" si="102"/>
        <v>0</v>
      </c>
      <c r="P889" s="802"/>
      <c r="Q889" s="804"/>
    </row>
    <row r="890" customFormat="1" ht="13.2" hidden="1" spans="1:17">
      <c r="A890" s="820"/>
      <c r="B890" s="821" t="str">
        <f t="shared" si="100"/>
        <v/>
      </c>
      <c r="C890" s="821" t="str">
        <f t="shared" si="103"/>
        <v/>
      </c>
      <c r="D890" s="821"/>
      <c r="E890" s="822"/>
      <c r="F890" s="823"/>
      <c r="G890" s="792">
        <v>0</v>
      </c>
      <c r="H890" s="805"/>
      <c r="I890" s="797"/>
      <c r="J890" s="798"/>
      <c r="K890" s="799"/>
      <c r="L890" s="800" t="str">
        <f t="shared" si="101"/>
        <v>Valid</v>
      </c>
      <c r="M890" s="801"/>
      <c r="N890" s="800"/>
      <c r="O890" s="800">
        <f t="shared" si="102"/>
        <v>0</v>
      </c>
      <c r="P890" s="802"/>
      <c r="Q890" s="804"/>
    </row>
    <row r="891" customFormat="1" ht="13.2" hidden="1" spans="1:17">
      <c r="A891" s="821"/>
      <c r="B891" s="821" t="str">
        <f t="shared" si="100"/>
        <v/>
      </c>
      <c r="C891" s="821" t="str">
        <f t="shared" si="103"/>
        <v/>
      </c>
      <c r="D891" s="821"/>
      <c r="E891" s="822"/>
      <c r="F891" s="823"/>
      <c r="G891" s="792">
        <v>0</v>
      </c>
      <c r="H891" s="805"/>
      <c r="I891" s="797"/>
      <c r="J891" s="798"/>
      <c r="K891" s="799"/>
      <c r="L891" s="800" t="str">
        <f t="shared" si="101"/>
        <v>Valid</v>
      </c>
      <c r="M891" s="801"/>
      <c r="N891" s="800"/>
      <c r="O891" s="800">
        <f t="shared" si="102"/>
        <v>0</v>
      </c>
      <c r="P891" s="802"/>
      <c r="Q891" s="804"/>
    </row>
    <row r="892" customFormat="1" ht="13.2" hidden="1" spans="1:17">
      <c r="A892" s="820"/>
      <c r="B892" s="821" t="str">
        <f t="shared" si="100"/>
        <v/>
      </c>
      <c r="C892" s="821" t="str">
        <f t="shared" si="103"/>
        <v/>
      </c>
      <c r="D892" s="821"/>
      <c r="E892" s="822"/>
      <c r="F892" s="823"/>
      <c r="G892" s="792">
        <v>0</v>
      </c>
      <c r="H892" s="805"/>
      <c r="I892" s="797"/>
      <c r="J892" s="798"/>
      <c r="K892" s="799"/>
      <c r="L892" s="800" t="str">
        <f t="shared" si="101"/>
        <v>Valid</v>
      </c>
      <c r="M892" s="801"/>
      <c r="N892" s="800"/>
      <c r="O892" s="800">
        <f t="shared" si="102"/>
        <v>0</v>
      </c>
      <c r="P892" s="802"/>
      <c r="Q892" s="804"/>
    </row>
    <row r="893" customFormat="1" ht="13.2" hidden="1" spans="1:17">
      <c r="A893" s="821"/>
      <c r="B893" s="821" t="str">
        <f t="shared" si="100"/>
        <v/>
      </c>
      <c r="C893" s="821" t="str">
        <f t="shared" si="103"/>
        <v/>
      </c>
      <c r="D893" s="821"/>
      <c r="E893" s="822"/>
      <c r="F893" s="823"/>
      <c r="G893" s="792">
        <v>0</v>
      </c>
      <c r="H893" s="805"/>
      <c r="I893" s="797"/>
      <c r="J893" s="798"/>
      <c r="K893" s="799"/>
      <c r="L893" s="800" t="str">
        <f t="shared" si="101"/>
        <v>Valid</v>
      </c>
      <c r="M893" s="801"/>
      <c r="N893" s="800"/>
      <c r="O893" s="800">
        <f t="shared" si="102"/>
        <v>0</v>
      </c>
      <c r="P893" s="802"/>
      <c r="Q893" s="804"/>
    </row>
    <row r="894" customFormat="1" ht="13.2" hidden="1" spans="1:17">
      <c r="A894" s="820"/>
      <c r="B894" s="821" t="str">
        <f t="shared" si="100"/>
        <v/>
      </c>
      <c r="C894" s="821" t="str">
        <f t="shared" si="103"/>
        <v/>
      </c>
      <c r="D894" s="821"/>
      <c r="E894" s="822"/>
      <c r="F894" s="823"/>
      <c r="G894" s="792">
        <v>0</v>
      </c>
      <c r="H894" s="805"/>
      <c r="I894" s="797"/>
      <c r="J894" s="798"/>
      <c r="K894" s="799"/>
      <c r="L894" s="800" t="str">
        <f t="shared" si="101"/>
        <v>Valid</v>
      </c>
      <c r="M894" s="801"/>
      <c r="N894" s="800"/>
      <c r="O894" s="800">
        <f t="shared" si="102"/>
        <v>0</v>
      </c>
      <c r="P894" s="802"/>
      <c r="Q894" s="804"/>
    </row>
    <row r="895" customFormat="1" ht="13.2" hidden="1" spans="1:17">
      <c r="A895" s="821"/>
      <c r="B895" s="821" t="str">
        <f t="shared" si="100"/>
        <v/>
      </c>
      <c r="C895" s="821" t="str">
        <f t="shared" si="103"/>
        <v/>
      </c>
      <c r="D895" s="821"/>
      <c r="E895" s="822"/>
      <c r="F895" s="823"/>
      <c r="G895" s="792">
        <v>0</v>
      </c>
      <c r="H895" s="805"/>
      <c r="I895" s="797"/>
      <c r="J895" s="798"/>
      <c r="K895" s="799"/>
      <c r="L895" s="800" t="str">
        <f t="shared" si="101"/>
        <v>Valid</v>
      </c>
      <c r="M895" s="801"/>
      <c r="N895" s="800"/>
      <c r="O895" s="800">
        <f t="shared" si="102"/>
        <v>0</v>
      </c>
      <c r="P895" s="802"/>
      <c r="Q895" s="804"/>
    </row>
    <row r="896" customFormat="1" ht="13.2" hidden="1" spans="1:17">
      <c r="A896" s="820"/>
      <c r="B896" s="821" t="str">
        <f t="shared" si="100"/>
        <v/>
      </c>
      <c r="C896" s="821" t="str">
        <f t="shared" si="103"/>
        <v/>
      </c>
      <c r="D896" s="821"/>
      <c r="E896" s="822"/>
      <c r="F896" s="823"/>
      <c r="G896" s="792">
        <v>0</v>
      </c>
      <c r="H896" s="805"/>
      <c r="I896" s="797"/>
      <c r="J896" s="798"/>
      <c r="K896" s="799"/>
      <c r="L896" s="800"/>
      <c r="M896" s="801"/>
      <c r="N896" s="800"/>
      <c r="O896" s="800">
        <f t="shared" si="102"/>
        <v>0</v>
      </c>
      <c r="P896" s="802"/>
      <c r="Q896" s="804"/>
    </row>
    <row r="897" customFormat="1" ht="13.2" hidden="1" spans="1:17">
      <c r="A897" s="821"/>
      <c r="B897" s="821" t="str">
        <f t="shared" si="100"/>
        <v/>
      </c>
      <c r="C897" s="821" t="str">
        <f t="shared" si="103"/>
        <v/>
      </c>
      <c r="D897" s="821"/>
      <c r="E897" s="822"/>
      <c r="F897" s="823"/>
      <c r="G897" s="792">
        <v>0</v>
      </c>
      <c r="H897" s="805"/>
      <c r="I897" s="797"/>
      <c r="J897" s="798"/>
      <c r="K897" s="799"/>
      <c r="L897" s="800"/>
      <c r="M897" s="801"/>
      <c r="N897" s="800"/>
      <c r="O897" s="800"/>
      <c r="P897" s="802"/>
      <c r="Q897" s="804"/>
    </row>
    <row r="898" customFormat="1" ht="13.2" hidden="1" spans="1:17">
      <c r="A898" s="820"/>
      <c r="B898" s="821" t="str">
        <f t="shared" ref="B898:B961" si="104">LEFT(E898,1)</f>
        <v/>
      </c>
      <c r="C898" s="821" t="str">
        <f t="shared" si="103"/>
        <v/>
      </c>
      <c r="D898" s="821"/>
      <c r="E898" s="822"/>
      <c r="F898" s="823"/>
      <c r="G898" s="792">
        <v>0</v>
      </c>
      <c r="H898" s="805"/>
      <c r="I898" s="797"/>
      <c r="J898" s="798"/>
      <c r="K898" s="799"/>
      <c r="L898" s="800"/>
      <c r="M898" s="801"/>
      <c r="N898" s="800"/>
      <c r="O898" s="800"/>
      <c r="P898" s="802"/>
      <c r="Q898" s="804"/>
    </row>
    <row r="899" customFormat="1" ht="13.2" hidden="1" spans="1:17">
      <c r="A899" s="821"/>
      <c r="B899" s="821" t="str">
        <f t="shared" si="104"/>
        <v/>
      </c>
      <c r="C899" s="821" t="str">
        <f t="shared" si="103"/>
        <v/>
      </c>
      <c r="D899" s="821"/>
      <c r="E899" s="822"/>
      <c r="F899" s="823"/>
      <c r="G899" s="792">
        <v>0</v>
      </c>
      <c r="H899" s="805"/>
      <c r="I899" s="797"/>
      <c r="J899" s="798"/>
      <c r="K899" s="799"/>
      <c r="L899" s="800"/>
      <c r="M899" s="801"/>
      <c r="N899" s="800"/>
      <c r="O899" s="800"/>
      <c r="P899" s="802"/>
      <c r="Q899" s="804"/>
    </row>
    <row r="900" customFormat="1" ht="13.2" hidden="1" spans="1:17">
      <c r="A900" s="820"/>
      <c r="B900" s="821" t="str">
        <f t="shared" si="104"/>
        <v/>
      </c>
      <c r="C900" s="821" t="str">
        <f t="shared" si="103"/>
        <v/>
      </c>
      <c r="D900" s="821"/>
      <c r="E900" s="822"/>
      <c r="F900" s="823"/>
      <c r="G900" s="792">
        <v>0</v>
      </c>
      <c r="H900" s="805"/>
      <c r="I900" s="797"/>
      <c r="J900" s="798"/>
      <c r="K900" s="799"/>
      <c r="L900" s="800"/>
      <c r="M900" s="801"/>
      <c r="N900" s="800"/>
      <c r="O900" s="800"/>
      <c r="P900" s="802"/>
      <c r="Q900" s="804"/>
    </row>
    <row r="901" customFormat="1" ht="13.2" hidden="1" spans="1:17">
      <c r="A901" s="821"/>
      <c r="B901" s="821" t="str">
        <f t="shared" si="104"/>
        <v/>
      </c>
      <c r="C901" s="821" t="str">
        <f t="shared" si="103"/>
        <v/>
      </c>
      <c r="D901" s="821"/>
      <c r="E901" s="822"/>
      <c r="F901" s="823"/>
      <c r="G901" s="792">
        <v>0</v>
      </c>
      <c r="H901" s="805"/>
      <c r="I901" s="797"/>
      <c r="J901" s="798"/>
      <c r="K901" s="799"/>
      <c r="L901" s="800"/>
      <c r="M901" s="801"/>
      <c r="N901" s="800"/>
      <c r="O901" s="800"/>
      <c r="P901" s="802"/>
      <c r="Q901" s="804"/>
    </row>
    <row r="902" customFormat="1" ht="13.2" hidden="1" spans="1:17">
      <c r="A902" s="820"/>
      <c r="B902" s="821" t="str">
        <f t="shared" si="104"/>
        <v/>
      </c>
      <c r="C902" s="821" t="str">
        <f t="shared" si="103"/>
        <v/>
      </c>
      <c r="D902" s="821"/>
      <c r="E902" s="822"/>
      <c r="F902" s="823"/>
      <c r="G902" s="792">
        <v>0</v>
      </c>
      <c r="H902" s="805"/>
      <c r="I902" s="797"/>
      <c r="J902" s="798"/>
      <c r="K902" s="799"/>
      <c r="L902" s="800"/>
      <c r="M902" s="801"/>
      <c r="N902" s="800"/>
      <c r="O902" s="800"/>
      <c r="P902" s="802"/>
      <c r="Q902" s="804"/>
    </row>
    <row r="903" customFormat="1" ht="13.2" hidden="1" spans="1:17">
      <c r="A903" s="821"/>
      <c r="B903" s="821" t="str">
        <f t="shared" si="104"/>
        <v/>
      </c>
      <c r="C903" s="821" t="str">
        <f t="shared" si="103"/>
        <v/>
      </c>
      <c r="D903" s="821"/>
      <c r="E903" s="822"/>
      <c r="F903" s="823"/>
      <c r="G903" s="792">
        <v>0</v>
      </c>
      <c r="H903" s="805"/>
      <c r="I903" s="797"/>
      <c r="J903" s="798"/>
      <c r="K903" s="799"/>
      <c r="L903" s="800"/>
      <c r="M903" s="801"/>
      <c r="N903" s="800"/>
      <c r="O903" s="800"/>
      <c r="P903" s="802"/>
      <c r="Q903" s="804"/>
    </row>
    <row r="904" customFormat="1" ht="13.2" hidden="1" spans="1:17">
      <c r="A904" s="820"/>
      <c r="B904" s="821" t="str">
        <f t="shared" si="104"/>
        <v/>
      </c>
      <c r="C904" s="821" t="str">
        <f t="shared" si="103"/>
        <v/>
      </c>
      <c r="D904" s="821"/>
      <c r="E904" s="822"/>
      <c r="F904" s="823"/>
      <c r="G904" s="792">
        <v>0</v>
      </c>
      <c r="H904" s="805"/>
      <c r="I904" s="797"/>
      <c r="J904" s="798"/>
      <c r="K904" s="799"/>
      <c r="L904" s="800"/>
      <c r="M904" s="801"/>
      <c r="N904" s="800"/>
      <c r="O904" s="800"/>
      <c r="P904" s="802"/>
      <c r="Q904" s="804"/>
    </row>
    <row r="905" customFormat="1" ht="13.2" hidden="1" spans="1:17">
      <c r="A905" s="821"/>
      <c r="B905" s="821" t="str">
        <f t="shared" si="104"/>
        <v/>
      </c>
      <c r="C905" s="821" t="str">
        <f t="shared" si="103"/>
        <v/>
      </c>
      <c r="D905" s="821"/>
      <c r="E905" s="822"/>
      <c r="F905" s="823"/>
      <c r="G905" s="792">
        <v>0</v>
      </c>
      <c r="H905" s="805"/>
      <c r="I905" s="797"/>
      <c r="J905" s="798"/>
      <c r="K905" s="799"/>
      <c r="L905" s="800"/>
      <c r="M905" s="801"/>
      <c r="N905" s="800"/>
      <c r="O905" s="800"/>
      <c r="P905" s="802"/>
      <c r="Q905" s="804"/>
    </row>
    <row r="906" customFormat="1" ht="13.2" hidden="1" spans="1:17">
      <c r="A906" s="820"/>
      <c r="B906" s="821" t="str">
        <f t="shared" si="104"/>
        <v/>
      </c>
      <c r="C906" s="821" t="str">
        <f t="shared" si="103"/>
        <v/>
      </c>
      <c r="D906" s="821"/>
      <c r="E906" s="822"/>
      <c r="F906" s="823"/>
      <c r="G906" s="792">
        <v>0</v>
      </c>
      <c r="H906" s="805"/>
      <c r="I906" s="797"/>
      <c r="J906" s="798"/>
      <c r="K906" s="799"/>
      <c r="L906" s="800"/>
      <c r="M906" s="801"/>
      <c r="N906" s="800"/>
      <c r="O906" s="800"/>
      <c r="P906" s="802"/>
      <c r="Q906" s="804"/>
    </row>
    <row r="907" customFormat="1" ht="13.2" hidden="1" spans="1:17">
      <c r="A907" s="821"/>
      <c r="B907" s="821" t="str">
        <f t="shared" si="104"/>
        <v/>
      </c>
      <c r="C907" s="821" t="str">
        <f t="shared" si="103"/>
        <v/>
      </c>
      <c r="D907" s="821"/>
      <c r="E907" s="822"/>
      <c r="F907" s="823"/>
      <c r="G907" s="792">
        <v>0</v>
      </c>
      <c r="H907" s="805"/>
      <c r="I907" s="797"/>
      <c r="J907" s="798"/>
      <c r="K907" s="799"/>
      <c r="L907" s="800"/>
      <c r="M907" s="801"/>
      <c r="N907" s="800"/>
      <c r="O907" s="800"/>
      <c r="P907" s="802"/>
      <c r="Q907" s="804"/>
    </row>
    <row r="908" customFormat="1" ht="13.2" hidden="1" spans="1:17">
      <c r="A908" s="820"/>
      <c r="B908" s="821" t="str">
        <f t="shared" si="104"/>
        <v/>
      </c>
      <c r="C908" s="821" t="str">
        <f t="shared" si="103"/>
        <v/>
      </c>
      <c r="D908" s="821"/>
      <c r="E908" s="822"/>
      <c r="F908" s="823"/>
      <c r="G908" s="792">
        <v>0</v>
      </c>
      <c r="H908" s="805"/>
      <c r="I908" s="797"/>
      <c r="J908" s="798"/>
      <c r="K908" s="799"/>
      <c r="L908" s="800"/>
      <c r="M908" s="801"/>
      <c r="N908" s="800"/>
      <c r="O908" s="800"/>
      <c r="P908" s="802"/>
      <c r="Q908" s="804"/>
    </row>
    <row r="909" customFormat="1" ht="13.2" hidden="1" spans="1:17">
      <c r="A909" s="821"/>
      <c r="B909" s="821" t="str">
        <f t="shared" si="104"/>
        <v/>
      </c>
      <c r="C909" s="821" t="str">
        <f t="shared" si="103"/>
        <v/>
      </c>
      <c r="D909" s="821"/>
      <c r="E909" s="822"/>
      <c r="F909" s="823"/>
      <c r="G909" s="792">
        <v>0</v>
      </c>
      <c r="H909" s="805"/>
      <c r="I909" s="797"/>
      <c r="J909" s="798"/>
      <c r="K909" s="799"/>
      <c r="L909" s="800"/>
      <c r="M909" s="801"/>
      <c r="N909" s="800"/>
      <c r="O909" s="800"/>
      <c r="P909" s="802"/>
      <c r="Q909" s="804"/>
    </row>
    <row r="910" customFormat="1" ht="13.2" hidden="1" spans="1:17">
      <c r="A910" s="820"/>
      <c r="B910" s="821" t="str">
        <f t="shared" si="104"/>
        <v/>
      </c>
      <c r="C910" s="821" t="str">
        <f t="shared" si="103"/>
        <v/>
      </c>
      <c r="D910" s="821"/>
      <c r="E910" s="822"/>
      <c r="F910" s="823"/>
      <c r="G910" s="792">
        <v>0</v>
      </c>
      <c r="H910" s="805"/>
      <c r="I910" s="797"/>
      <c r="J910" s="798"/>
      <c r="K910" s="799"/>
      <c r="L910" s="800"/>
      <c r="M910" s="801"/>
      <c r="N910" s="800"/>
      <c r="O910" s="800"/>
      <c r="P910" s="802"/>
      <c r="Q910" s="804"/>
    </row>
    <row r="911" customFormat="1" ht="13.2" hidden="1" spans="1:17">
      <c r="A911" s="821"/>
      <c r="B911" s="821" t="str">
        <f t="shared" si="104"/>
        <v/>
      </c>
      <c r="C911" s="821" t="str">
        <f t="shared" si="103"/>
        <v/>
      </c>
      <c r="D911" s="821"/>
      <c r="E911" s="822"/>
      <c r="F911" s="823"/>
      <c r="G911" s="792">
        <v>0</v>
      </c>
      <c r="H911" s="805"/>
      <c r="I911" s="797"/>
      <c r="J911" s="798"/>
      <c r="K911" s="799"/>
      <c r="L911" s="800"/>
      <c r="M911" s="801"/>
      <c r="N911" s="800"/>
      <c r="O911" s="800"/>
      <c r="P911" s="802"/>
      <c r="Q911" s="804"/>
    </row>
    <row r="912" customFormat="1" ht="13.2" hidden="1" spans="1:17">
      <c r="A912" s="820"/>
      <c r="B912" s="821" t="str">
        <f t="shared" si="104"/>
        <v/>
      </c>
      <c r="C912" s="821" t="str">
        <f t="shared" si="103"/>
        <v/>
      </c>
      <c r="D912" s="821"/>
      <c r="E912" s="822"/>
      <c r="F912" s="823"/>
      <c r="G912" s="792">
        <v>0</v>
      </c>
      <c r="H912" s="805"/>
      <c r="I912" s="797"/>
      <c r="J912" s="798"/>
      <c r="K912" s="799"/>
      <c r="L912" s="800"/>
      <c r="M912" s="801"/>
      <c r="N912" s="800"/>
      <c r="O912" s="800"/>
      <c r="P912" s="802"/>
      <c r="Q912" s="804"/>
    </row>
    <row r="913" customFormat="1" ht="13.2" hidden="1" spans="1:17">
      <c r="A913" s="821"/>
      <c r="B913" s="821" t="str">
        <f t="shared" si="104"/>
        <v/>
      </c>
      <c r="C913" s="821" t="str">
        <f t="shared" si="103"/>
        <v/>
      </c>
      <c r="D913" s="821"/>
      <c r="E913" s="822"/>
      <c r="F913" s="823"/>
      <c r="G913" s="792">
        <v>0</v>
      </c>
      <c r="H913" s="805"/>
      <c r="I913" s="797"/>
      <c r="J913" s="798"/>
      <c r="K913" s="799"/>
      <c r="L913" s="800"/>
      <c r="M913" s="801"/>
      <c r="N913" s="800"/>
      <c r="O913" s="800"/>
      <c r="P913" s="802"/>
      <c r="Q913" s="804"/>
    </row>
    <row r="914" customFormat="1" ht="13.2" hidden="1" spans="1:17">
      <c r="A914" s="820"/>
      <c r="B914" s="821" t="str">
        <f t="shared" si="104"/>
        <v/>
      </c>
      <c r="C914" s="821" t="str">
        <f t="shared" si="103"/>
        <v/>
      </c>
      <c r="D914" s="821"/>
      <c r="E914" s="822"/>
      <c r="F914" s="823"/>
      <c r="G914" s="792">
        <v>0</v>
      </c>
      <c r="H914" s="805"/>
      <c r="I914" s="797"/>
      <c r="J914" s="798"/>
      <c r="K914" s="799"/>
      <c r="L914" s="800"/>
      <c r="M914" s="801"/>
      <c r="N914" s="800"/>
      <c r="O914" s="800"/>
      <c r="P914" s="802"/>
      <c r="Q914" s="804"/>
    </row>
    <row r="915" customFormat="1" ht="13.2" hidden="1" spans="1:17">
      <c r="A915" s="821"/>
      <c r="B915" s="821" t="str">
        <f t="shared" si="104"/>
        <v/>
      </c>
      <c r="C915" s="821" t="str">
        <f t="shared" si="103"/>
        <v/>
      </c>
      <c r="D915" s="821"/>
      <c r="E915" s="822"/>
      <c r="F915" s="823"/>
      <c r="G915" s="792">
        <v>0</v>
      </c>
      <c r="H915" s="805"/>
      <c r="I915" s="797"/>
      <c r="J915" s="798"/>
      <c r="K915" s="799"/>
      <c r="L915" s="800"/>
      <c r="M915" s="801"/>
      <c r="N915" s="800"/>
      <c r="O915" s="800"/>
      <c r="P915" s="802"/>
      <c r="Q915" s="804"/>
    </row>
    <row r="916" customFormat="1" ht="13.2" hidden="1" spans="1:17">
      <c r="A916" s="820"/>
      <c r="B916" s="821" t="str">
        <f t="shared" si="104"/>
        <v/>
      </c>
      <c r="C916" s="821" t="str">
        <f t="shared" si="103"/>
        <v/>
      </c>
      <c r="D916" s="821"/>
      <c r="E916" s="822"/>
      <c r="F916" s="823"/>
      <c r="G916" s="792">
        <v>0</v>
      </c>
      <c r="H916" s="805"/>
      <c r="I916" s="797"/>
      <c r="J916" s="798"/>
      <c r="K916" s="799"/>
      <c r="L916" s="800"/>
      <c r="M916" s="801"/>
      <c r="N916" s="800"/>
      <c r="O916" s="800"/>
      <c r="P916" s="802"/>
      <c r="Q916" s="804"/>
    </row>
    <row r="917" customFormat="1" ht="13.2" hidden="1" spans="1:17">
      <c r="A917" s="821"/>
      <c r="B917" s="821" t="str">
        <f t="shared" si="104"/>
        <v/>
      </c>
      <c r="C917" s="821" t="str">
        <f t="shared" si="103"/>
        <v/>
      </c>
      <c r="D917" s="821"/>
      <c r="E917" s="822"/>
      <c r="F917" s="823"/>
      <c r="G917" s="792">
        <v>0</v>
      </c>
      <c r="H917" s="805"/>
      <c r="I917" s="797"/>
      <c r="J917" s="798"/>
      <c r="K917" s="799"/>
      <c r="L917" s="800"/>
      <c r="M917" s="801"/>
      <c r="N917" s="800"/>
      <c r="O917" s="800"/>
      <c r="P917" s="802"/>
      <c r="Q917" s="804"/>
    </row>
    <row r="918" customFormat="1" ht="13.2" hidden="1" spans="1:17">
      <c r="A918" s="820"/>
      <c r="B918" s="821" t="str">
        <f t="shared" si="104"/>
        <v/>
      </c>
      <c r="C918" s="821" t="str">
        <f t="shared" si="103"/>
        <v/>
      </c>
      <c r="D918" s="821"/>
      <c r="E918" s="822"/>
      <c r="F918" s="823"/>
      <c r="G918" s="792">
        <v>0</v>
      </c>
      <c r="H918" s="805"/>
      <c r="I918" s="797"/>
      <c r="J918" s="798"/>
      <c r="K918" s="799"/>
      <c r="L918" s="800"/>
      <c r="M918" s="801"/>
      <c r="N918" s="800"/>
      <c r="O918" s="800"/>
      <c r="P918" s="802"/>
      <c r="Q918" s="804"/>
    </row>
    <row r="919" customFormat="1" ht="13.2" hidden="1" spans="1:17">
      <c r="A919" s="821"/>
      <c r="B919" s="821" t="str">
        <f t="shared" si="104"/>
        <v/>
      </c>
      <c r="C919" s="821" t="str">
        <f t="shared" si="103"/>
        <v/>
      </c>
      <c r="D919" s="821"/>
      <c r="E919" s="822"/>
      <c r="F919" s="823"/>
      <c r="G919" s="792">
        <v>0</v>
      </c>
      <c r="H919" s="805"/>
      <c r="I919" s="797"/>
      <c r="J919" s="798"/>
      <c r="K919" s="799"/>
      <c r="L919" s="800"/>
      <c r="M919" s="801"/>
      <c r="N919" s="800"/>
      <c r="O919" s="800"/>
      <c r="P919" s="802"/>
      <c r="Q919" s="804"/>
    </row>
    <row r="920" customFormat="1" ht="13.2" hidden="1" spans="1:17">
      <c r="A920" s="820"/>
      <c r="B920" s="821" t="str">
        <f t="shared" si="104"/>
        <v/>
      </c>
      <c r="C920" s="821" t="str">
        <f t="shared" si="103"/>
        <v/>
      </c>
      <c r="D920" s="821"/>
      <c r="E920" s="822"/>
      <c r="F920" s="823"/>
      <c r="G920" s="792">
        <v>0</v>
      </c>
      <c r="H920" s="805"/>
      <c r="I920" s="797"/>
      <c r="J920" s="798"/>
      <c r="K920" s="799"/>
      <c r="L920" s="800"/>
      <c r="M920" s="801"/>
      <c r="N920" s="800"/>
      <c r="O920" s="800"/>
      <c r="P920" s="802"/>
      <c r="Q920" s="804"/>
    </row>
    <row r="921" customFormat="1" ht="13.2" hidden="1" spans="1:17">
      <c r="A921" s="821"/>
      <c r="B921" s="821" t="str">
        <f t="shared" si="104"/>
        <v/>
      </c>
      <c r="C921" s="821" t="str">
        <f t="shared" si="103"/>
        <v/>
      </c>
      <c r="D921" s="821"/>
      <c r="E921" s="822"/>
      <c r="F921" s="823"/>
      <c r="G921" s="792">
        <v>0</v>
      </c>
      <c r="H921" s="805"/>
      <c r="I921" s="797"/>
      <c r="J921" s="798"/>
      <c r="K921" s="799"/>
      <c r="L921" s="800"/>
      <c r="M921" s="801"/>
      <c r="N921" s="800"/>
      <c r="O921" s="800"/>
      <c r="P921" s="802"/>
      <c r="Q921" s="804"/>
    </row>
    <row r="922" customFormat="1" ht="13.2" hidden="1" spans="1:17">
      <c r="A922" s="820"/>
      <c r="B922" s="821" t="str">
        <f t="shared" si="104"/>
        <v/>
      </c>
      <c r="C922" s="821" t="str">
        <f t="shared" si="103"/>
        <v/>
      </c>
      <c r="D922" s="821"/>
      <c r="E922" s="822"/>
      <c r="F922" s="823"/>
      <c r="G922" s="792">
        <v>0</v>
      </c>
      <c r="H922" s="805"/>
      <c r="I922" s="797"/>
      <c r="J922" s="798"/>
      <c r="K922" s="799"/>
      <c r="L922" s="800"/>
      <c r="M922" s="801"/>
      <c r="N922" s="800"/>
      <c r="O922" s="800"/>
      <c r="P922" s="802"/>
      <c r="Q922" s="804"/>
    </row>
    <row r="923" customFormat="1" ht="13.2" hidden="1" spans="1:17">
      <c r="A923" s="821"/>
      <c r="B923" s="821" t="str">
        <f t="shared" si="104"/>
        <v/>
      </c>
      <c r="C923" s="821" t="str">
        <f t="shared" si="103"/>
        <v/>
      </c>
      <c r="D923" s="821"/>
      <c r="E923" s="822"/>
      <c r="F923" s="823"/>
      <c r="G923" s="792">
        <v>0</v>
      </c>
      <c r="H923" s="805"/>
      <c r="I923" s="797"/>
      <c r="J923" s="798"/>
      <c r="K923" s="799"/>
      <c r="L923" s="800"/>
      <c r="M923" s="801"/>
      <c r="N923" s="800"/>
      <c r="O923" s="800"/>
      <c r="P923" s="802"/>
      <c r="Q923" s="804"/>
    </row>
    <row r="924" customFormat="1" ht="13.2" hidden="1" spans="1:17">
      <c r="A924" s="820"/>
      <c r="B924" s="821" t="str">
        <f t="shared" si="104"/>
        <v/>
      </c>
      <c r="C924" s="821" t="str">
        <f t="shared" si="103"/>
        <v/>
      </c>
      <c r="D924" s="821"/>
      <c r="E924" s="822"/>
      <c r="F924" s="823"/>
      <c r="G924" s="792">
        <v>0</v>
      </c>
      <c r="H924" s="805"/>
      <c r="I924" s="797"/>
      <c r="J924" s="798"/>
      <c r="K924" s="799"/>
      <c r="L924" s="800"/>
      <c r="M924" s="801"/>
      <c r="N924" s="800"/>
      <c r="O924" s="800"/>
      <c r="P924" s="802"/>
      <c r="Q924" s="804"/>
    </row>
    <row r="925" customFormat="1" ht="13.2" hidden="1" spans="1:17">
      <c r="A925" s="821"/>
      <c r="B925" s="821" t="str">
        <f t="shared" si="104"/>
        <v/>
      </c>
      <c r="C925" s="821" t="str">
        <f t="shared" si="103"/>
        <v/>
      </c>
      <c r="D925" s="821"/>
      <c r="E925" s="822"/>
      <c r="F925" s="823"/>
      <c r="G925" s="792">
        <v>0</v>
      </c>
      <c r="H925" s="805"/>
      <c r="I925" s="797"/>
      <c r="J925" s="798"/>
      <c r="K925" s="799"/>
      <c r="L925" s="800"/>
      <c r="M925" s="801"/>
      <c r="N925" s="800"/>
      <c r="O925" s="800"/>
      <c r="P925" s="802"/>
      <c r="Q925" s="804"/>
    </row>
    <row r="926" customFormat="1" ht="13.2" hidden="1" spans="1:17">
      <c r="A926" s="820"/>
      <c r="B926" s="821" t="str">
        <f t="shared" si="104"/>
        <v/>
      </c>
      <c r="C926" s="821" t="str">
        <f t="shared" si="103"/>
        <v/>
      </c>
      <c r="D926" s="821"/>
      <c r="E926" s="822"/>
      <c r="F926" s="823"/>
      <c r="G926" s="792">
        <v>0</v>
      </c>
      <c r="H926" s="805"/>
      <c r="I926" s="797"/>
      <c r="J926" s="798"/>
      <c r="K926" s="799"/>
      <c r="L926" s="800"/>
      <c r="M926" s="801"/>
      <c r="N926" s="800"/>
      <c r="O926" s="800"/>
      <c r="P926" s="802"/>
      <c r="Q926" s="804"/>
    </row>
    <row r="927" customFormat="1" ht="13.2" hidden="1" spans="1:17">
      <c r="A927" s="821"/>
      <c r="B927" s="821" t="str">
        <f t="shared" si="104"/>
        <v/>
      </c>
      <c r="C927" s="821" t="str">
        <f t="shared" si="103"/>
        <v/>
      </c>
      <c r="D927" s="821"/>
      <c r="E927" s="822"/>
      <c r="F927" s="823"/>
      <c r="G927" s="792">
        <v>0</v>
      </c>
      <c r="H927" s="805"/>
      <c r="I927" s="797"/>
      <c r="J927" s="798"/>
      <c r="K927" s="799"/>
      <c r="L927" s="800"/>
      <c r="M927" s="801"/>
      <c r="N927" s="800"/>
      <c r="O927" s="800"/>
      <c r="P927" s="802"/>
      <c r="Q927" s="804"/>
    </row>
    <row r="928" customFormat="1" ht="13.2" hidden="1" spans="1:17">
      <c r="A928" s="820"/>
      <c r="B928" s="821" t="str">
        <f t="shared" si="104"/>
        <v/>
      </c>
      <c r="C928" s="821" t="str">
        <f t="shared" si="103"/>
        <v/>
      </c>
      <c r="D928" s="821"/>
      <c r="E928" s="822"/>
      <c r="F928" s="823"/>
      <c r="G928" s="792">
        <v>0</v>
      </c>
      <c r="H928" s="805"/>
      <c r="I928" s="797"/>
      <c r="J928" s="798"/>
      <c r="K928" s="799"/>
      <c r="L928" s="800"/>
      <c r="M928" s="801"/>
      <c r="N928" s="800"/>
      <c r="O928" s="800"/>
      <c r="P928" s="802"/>
      <c r="Q928" s="804"/>
    </row>
    <row r="929" customFormat="1" ht="13.2" hidden="1" spans="1:17">
      <c r="A929" s="821"/>
      <c r="B929" s="821" t="str">
        <f t="shared" si="104"/>
        <v/>
      </c>
      <c r="C929" s="821" t="str">
        <f t="shared" si="103"/>
        <v/>
      </c>
      <c r="D929" s="821"/>
      <c r="E929" s="822"/>
      <c r="F929" s="823"/>
      <c r="G929" s="792">
        <v>0</v>
      </c>
      <c r="H929" s="805"/>
      <c r="I929" s="797"/>
      <c r="J929" s="798"/>
      <c r="K929" s="799"/>
      <c r="L929" s="800"/>
      <c r="M929" s="801"/>
      <c r="N929" s="800"/>
      <c r="O929" s="800"/>
      <c r="P929" s="802"/>
      <c r="Q929" s="804"/>
    </row>
    <row r="930" customFormat="1" ht="13.2" hidden="1" spans="1:17">
      <c r="A930" s="820"/>
      <c r="B930" s="821" t="str">
        <f t="shared" si="104"/>
        <v/>
      </c>
      <c r="C930" s="821" t="str">
        <f t="shared" si="103"/>
        <v/>
      </c>
      <c r="D930" s="821"/>
      <c r="E930" s="822"/>
      <c r="F930" s="823"/>
      <c r="G930" s="792">
        <v>0</v>
      </c>
      <c r="H930" s="805"/>
      <c r="I930" s="797"/>
      <c r="J930" s="798"/>
      <c r="K930" s="799"/>
      <c r="L930" s="800"/>
      <c r="M930" s="801"/>
      <c r="N930" s="800"/>
      <c r="O930" s="800"/>
      <c r="P930" s="802"/>
      <c r="Q930" s="804"/>
    </row>
    <row r="931" customFormat="1" ht="13.2" hidden="1" spans="1:17">
      <c r="A931" s="821"/>
      <c r="B931" s="821" t="str">
        <f t="shared" si="104"/>
        <v/>
      </c>
      <c r="C931" s="821" t="str">
        <f t="shared" si="103"/>
        <v/>
      </c>
      <c r="D931" s="821"/>
      <c r="E931" s="822"/>
      <c r="F931" s="823"/>
      <c r="G931" s="792">
        <v>0</v>
      </c>
      <c r="H931" s="805"/>
      <c r="I931" s="797"/>
      <c r="J931" s="798"/>
      <c r="K931" s="799"/>
      <c r="L931" s="800"/>
      <c r="M931" s="801"/>
      <c r="N931" s="800"/>
      <c r="O931" s="800"/>
      <c r="P931" s="802"/>
      <c r="Q931" s="804"/>
    </row>
    <row r="932" customFormat="1" ht="13.2" hidden="1" spans="1:17">
      <c r="A932" s="820"/>
      <c r="B932" s="821" t="str">
        <f t="shared" si="104"/>
        <v/>
      </c>
      <c r="C932" s="821" t="str">
        <f t="shared" si="103"/>
        <v/>
      </c>
      <c r="D932" s="821"/>
      <c r="E932" s="822"/>
      <c r="F932" s="823"/>
      <c r="G932" s="792">
        <v>0</v>
      </c>
      <c r="H932" s="805"/>
      <c r="I932" s="797"/>
      <c r="J932" s="798"/>
      <c r="K932" s="799"/>
      <c r="L932" s="800"/>
      <c r="M932" s="801"/>
      <c r="N932" s="800"/>
      <c r="O932" s="800"/>
      <c r="P932" s="802"/>
      <c r="Q932" s="804"/>
    </row>
    <row r="933" customFormat="1" ht="13.2" hidden="1" spans="1:17">
      <c r="A933" s="821"/>
      <c r="B933" s="821" t="str">
        <f t="shared" si="104"/>
        <v/>
      </c>
      <c r="C933" s="821" t="str">
        <f t="shared" si="103"/>
        <v/>
      </c>
      <c r="D933" s="821"/>
      <c r="E933" s="822"/>
      <c r="F933" s="823"/>
      <c r="G933" s="792">
        <v>0</v>
      </c>
      <c r="H933" s="805"/>
      <c r="I933" s="797"/>
      <c r="J933" s="798"/>
      <c r="K933" s="799"/>
      <c r="L933" s="800"/>
      <c r="M933" s="801"/>
      <c r="N933" s="800"/>
      <c r="O933" s="800"/>
      <c r="P933" s="802"/>
      <c r="Q933" s="804"/>
    </row>
    <row r="934" customFormat="1" ht="13.2" hidden="1" spans="1:17">
      <c r="A934" s="820"/>
      <c r="B934" s="821" t="str">
        <f t="shared" si="104"/>
        <v/>
      </c>
      <c r="C934" s="821" t="str">
        <f t="shared" si="103"/>
        <v/>
      </c>
      <c r="D934" s="821"/>
      <c r="E934" s="822"/>
      <c r="F934" s="823"/>
      <c r="G934" s="792">
        <v>0</v>
      </c>
      <c r="H934" s="805"/>
      <c r="I934" s="797"/>
      <c r="J934" s="798"/>
      <c r="K934" s="799"/>
      <c r="L934" s="800"/>
      <c r="M934" s="801"/>
      <c r="N934" s="800"/>
      <c r="O934" s="800"/>
      <c r="P934" s="802"/>
      <c r="Q934" s="804"/>
    </row>
    <row r="935" customFormat="1" ht="13.2" hidden="1" spans="1:17">
      <c r="A935" s="821"/>
      <c r="B935" s="821" t="str">
        <f t="shared" si="104"/>
        <v/>
      </c>
      <c r="C935" s="821" t="str">
        <f t="shared" si="103"/>
        <v/>
      </c>
      <c r="D935" s="821"/>
      <c r="E935" s="822"/>
      <c r="F935" s="823"/>
      <c r="G935" s="792">
        <v>0</v>
      </c>
      <c r="H935" s="805"/>
      <c r="I935" s="797"/>
      <c r="J935" s="798"/>
      <c r="K935" s="799"/>
      <c r="L935" s="800"/>
      <c r="M935" s="801"/>
      <c r="N935" s="800"/>
      <c r="O935" s="800"/>
      <c r="P935" s="802"/>
      <c r="Q935" s="804"/>
    </row>
    <row r="936" customFormat="1" ht="13.2" hidden="1" spans="1:17">
      <c r="A936" s="820"/>
      <c r="B936" s="821" t="str">
        <f t="shared" si="104"/>
        <v/>
      </c>
      <c r="C936" s="821" t="str">
        <f t="shared" ref="C936:C999" si="105">MID(E936,2,1)</f>
        <v/>
      </c>
      <c r="D936" s="821"/>
      <c r="E936" s="822"/>
      <c r="F936" s="823"/>
      <c r="G936" s="792">
        <v>0</v>
      </c>
      <c r="H936" s="805"/>
      <c r="I936" s="797"/>
      <c r="J936" s="798"/>
      <c r="K936" s="799"/>
      <c r="L936" s="800"/>
      <c r="M936" s="801"/>
      <c r="N936" s="800"/>
      <c r="O936" s="800"/>
      <c r="P936" s="802"/>
      <c r="Q936" s="804"/>
    </row>
    <row r="937" customFormat="1" ht="13.2" hidden="1" spans="1:17">
      <c r="A937" s="821"/>
      <c r="B937" s="821" t="str">
        <f t="shared" si="104"/>
        <v/>
      </c>
      <c r="C937" s="821" t="str">
        <f t="shared" si="105"/>
        <v/>
      </c>
      <c r="D937" s="821"/>
      <c r="E937" s="822"/>
      <c r="F937" s="823"/>
      <c r="G937" s="792">
        <v>0</v>
      </c>
      <c r="H937" s="805"/>
      <c r="I937" s="797"/>
      <c r="J937" s="798"/>
      <c r="K937" s="799"/>
      <c r="L937" s="800"/>
      <c r="M937" s="801"/>
      <c r="N937" s="800"/>
      <c r="O937" s="800"/>
      <c r="P937" s="802"/>
      <c r="Q937" s="804"/>
    </row>
    <row r="938" customFormat="1" ht="13.2" hidden="1" spans="1:17">
      <c r="A938" s="820"/>
      <c r="B938" s="821" t="str">
        <f t="shared" si="104"/>
        <v/>
      </c>
      <c r="C938" s="821" t="str">
        <f t="shared" si="105"/>
        <v/>
      </c>
      <c r="D938" s="821"/>
      <c r="E938" s="822"/>
      <c r="F938" s="823"/>
      <c r="G938" s="792">
        <v>0</v>
      </c>
      <c r="H938" s="805"/>
      <c r="I938" s="797"/>
      <c r="J938" s="798"/>
      <c r="K938" s="799"/>
      <c r="L938" s="800"/>
      <c r="M938" s="801"/>
      <c r="N938" s="800"/>
      <c r="O938" s="800"/>
      <c r="P938" s="802"/>
      <c r="Q938" s="804"/>
    </row>
    <row r="939" customFormat="1" ht="13.2" hidden="1" spans="1:17">
      <c r="A939" s="821"/>
      <c r="B939" s="821" t="str">
        <f t="shared" si="104"/>
        <v/>
      </c>
      <c r="C939" s="821" t="str">
        <f t="shared" si="105"/>
        <v/>
      </c>
      <c r="D939" s="821"/>
      <c r="E939" s="822"/>
      <c r="F939" s="823"/>
      <c r="G939" s="792">
        <v>0</v>
      </c>
      <c r="H939" s="805"/>
      <c r="I939" s="797"/>
      <c r="J939" s="798"/>
      <c r="K939" s="799"/>
      <c r="L939" s="800"/>
      <c r="M939" s="801"/>
      <c r="N939" s="800"/>
      <c r="O939" s="800"/>
      <c r="P939" s="802"/>
      <c r="Q939" s="804"/>
    </row>
    <row r="940" customFormat="1" ht="13.2" hidden="1" spans="1:17">
      <c r="A940" s="820"/>
      <c r="B940" s="821" t="str">
        <f t="shared" si="104"/>
        <v/>
      </c>
      <c r="C940" s="821" t="str">
        <f t="shared" si="105"/>
        <v/>
      </c>
      <c r="D940" s="821"/>
      <c r="E940" s="822"/>
      <c r="F940" s="823"/>
      <c r="G940" s="792">
        <v>0</v>
      </c>
      <c r="H940" s="805"/>
      <c r="I940" s="797"/>
      <c r="J940" s="798"/>
      <c r="K940" s="799"/>
      <c r="L940" s="800"/>
      <c r="M940" s="801"/>
      <c r="N940" s="800"/>
      <c r="O940" s="800"/>
      <c r="P940" s="802"/>
      <c r="Q940" s="804"/>
    </row>
    <row r="941" customFormat="1" ht="13.2" hidden="1" spans="1:17">
      <c r="A941" s="821"/>
      <c r="B941" s="821" t="str">
        <f t="shared" si="104"/>
        <v/>
      </c>
      <c r="C941" s="821" t="str">
        <f t="shared" si="105"/>
        <v/>
      </c>
      <c r="D941" s="821"/>
      <c r="E941" s="822"/>
      <c r="F941" s="823"/>
      <c r="G941" s="792">
        <v>0</v>
      </c>
      <c r="H941" s="805"/>
      <c r="I941" s="797"/>
      <c r="J941" s="798"/>
      <c r="K941" s="799"/>
      <c r="L941" s="800"/>
      <c r="M941" s="801"/>
      <c r="N941" s="800"/>
      <c r="O941" s="800"/>
      <c r="P941" s="802"/>
      <c r="Q941" s="804"/>
    </row>
    <row r="942" customFormat="1" ht="13.2" hidden="1" spans="1:17">
      <c r="A942" s="820"/>
      <c r="B942" s="821" t="str">
        <f t="shared" si="104"/>
        <v/>
      </c>
      <c r="C942" s="821" t="str">
        <f t="shared" si="105"/>
        <v/>
      </c>
      <c r="D942" s="821"/>
      <c r="E942" s="822"/>
      <c r="F942" s="823"/>
      <c r="G942" s="792">
        <v>0</v>
      </c>
      <c r="H942" s="805"/>
      <c r="I942" s="797"/>
      <c r="J942" s="798"/>
      <c r="K942" s="799"/>
      <c r="L942" s="800"/>
      <c r="M942" s="801"/>
      <c r="N942" s="800"/>
      <c r="O942" s="800"/>
      <c r="P942" s="802"/>
      <c r="Q942" s="804"/>
    </row>
    <row r="943" customFormat="1" ht="13.2" hidden="1" spans="1:17">
      <c r="A943" s="821"/>
      <c r="B943" s="821" t="str">
        <f t="shared" si="104"/>
        <v/>
      </c>
      <c r="C943" s="821" t="str">
        <f t="shared" si="105"/>
        <v/>
      </c>
      <c r="D943" s="821"/>
      <c r="E943" s="822"/>
      <c r="F943" s="823"/>
      <c r="G943" s="792">
        <v>0</v>
      </c>
      <c r="H943" s="805"/>
      <c r="I943" s="797"/>
      <c r="J943" s="798"/>
      <c r="K943" s="799"/>
      <c r="L943" s="800"/>
      <c r="M943" s="801"/>
      <c r="N943" s="800"/>
      <c r="O943" s="800"/>
      <c r="P943" s="802"/>
      <c r="Q943" s="804"/>
    </row>
    <row r="944" customFormat="1" ht="13.2" hidden="1" spans="1:17">
      <c r="A944" s="820"/>
      <c r="B944" s="821" t="str">
        <f t="shared" si="104"/>
        <v/>
      </c>
      <c r="C944" s="821" t="str">
        <f t="shared" si="105"/>
        <v/>
      </c>
      <c r="D944" s="821"/>
      <c r="E944" s="822"/>
      <c r="F944" s="823"/>
      <c r="G944" s="792">
        <v>0</v>
      </c>
      <c r="H944" s="805"/>
      <c r="I944" s="797"/>
      <c r="J944" s="798"/>
      <c r="K944" s="799"/>
      <c r="L944" s="800"/>
      <c r="M944" s="801"/>
      <c r="N944" s="800"/>
      <c r="O944" s="800"/>
      <c r="P944" s="802"/>
      <c r="Q944" s="804"/>
    </row>
    <row r="945" customFormat="1" ht="13.2" hidden="1" spans="1:17">
      <c r="A945" s="821"/>
      <c r="B945" s="821" t="str">
        <f t="shared" si="104"/>
        <v/>
      </c>
      <c r="C945" s="821" t="str">
        <f t="shared" si="105"/>
        <v/>
      </c>
      <c r="D945" s="821"/>
      <c r="E945" s="822"/>
      <c r="F945" s="823"/>
      <c r="G945" s="792">
        <v>0</v>
      </c>
      <c r="H945" s="805"/>
      <c r="I945" s="797"/>
      <c r="J945" s="798"/>
      <c r="K945" s="799"/>
      <c r="L945" s="800"/>
      <c r="M945" s="801"/>
      <c r="N945" s="800"/>
      <c r="O945" s="800"/>
      <c r="P945" s="802"/>
      <c r="Q945" s="804"/>
    </row>
    <row r="946" customFormat="1" ht="13.2" hidden="1" spans="1:17">
      <c r="A946" s="820"/>
      <c r="B946" s="821" t="str">
        <f t="shared" si="104"/>
        <v/>
      </c>
      <c r="C946" s="821" t="str">
        <f t="shared" si="105"/>
        <v/>
      </c>
      <c r="D946" s="821"/>
      <c r="E946" s="822"/>
      <c r="F946" s="823"/>
      <c r="G946" s="792">
        <v>0</v>
      </c>
      <c r="H946" s="805"/>
      <c r="I946" s="797"/>
      <c r="J946" s="798"/>
      <c r="K946" s="799"/>
      <c r="L946" s="800"/>
      <c r="M946" s="801"/>
      <c r="N946" s="800"/>
      <c r="O946" s="800"/>
      <c r="P946" s="802"/>
      <c r="Q946" s="804"/>
    </row>
    <row r="947" customFormat="1" ht="13.2" hidden="1" spans="1:17">
      <c r="A947" s="821"/>
      <c r="B947" s="821" t="str">
        <f t="shared" si="104"/>
        <v/>
      </c>
      <c r="C947" s="821" t="str">
        <f t="shared" si="105"/>
        <v/>
      </c>
      <c r="D947" s="821"/>
      <c r="E947" s="822"/>
      <c r="F947" s="823"/>
      <c r="G947" s="792">
        <v>0</v>
      </c>
      <c r="H947" s="805"/>
      <c r="I947" s="797"/>
      <c r="J947" s="798"/>
      <c r="K947" s="799"/>
      <c r="L947" s="800"/>
      <c r="M947" s="801"/>
      <c r="N947" s="800"/>
      <c r="O947" s="800"/>
      <c r="P947" s="802"/>
      <c r="Q947" s="804"/>
    </row>
    <row r="948" customFormat="1" ht="13.2" hidden="1" spans="1:17">
      <c r="A948" s="820"/>
      <c r="B948" s="821" t="str">
        <f t="shared" si="104"/>
        <v/>
      </c>
      <c r="C948" s="821" t="str">
        <f t="shared" si="105"/>
        <v/>
      </c>
      <c r="D948" s="821"/>
      <c r="E948" s="822"/>
      <c r="F948" s="823"/>
      <c r="G948" s="792">
        <v>0</v>
      </c>
      <c r="H948" s="805"/>
      <c r="I948" s="797"/>
      <c r="J948" s="798"/>
      <c r="K948" s="799"/>
      <c r="L948" s="800"/>
      <c r="M948" s="801"/>
      <c r="N948" s="800"/>
      <c r="O948" s="800"/>
      <c r="P948" s="802"/>
      <c r="Q948" s="804"/>
    </row>
    <row r="949" customFormat="1" ht="13.2" hidden="1" spans="1:17">
      <c r="A949" s="821"/>
      <c r="B949" s="821" t="str">
        <f t="shared" si="104"/>
        <v/>
      </c>
      <c r="C949" s="821" t="str">
        <f t="shared" si="105"/>
        <v/>
      </c>
      <c r="D949" s="821"/>
      <c r="E949" s="822"/>
      <c r="F949" s="823"/>
      <c r="G949" s="792">
        <v>0</v>
      </c>
      <c r="H949" s="805"/>
      <c r="I949" s="797"/>
      <c r="J949" s="798"/>
      <c r="K949" s="799"/>
      <c r="L949" s="800"/>
      <c r="M949" s="801"/>
      <c r="N949" s="800"/>
      <c r="O949" s="800"/>
      <c r="P949" s="802"/>
      <c r="Q949" s="804"/>
    </row>
    <row r="950" customFormat="1" ht="13.2" hidden="1" spans="1:17">
      <c r="A950" s="820"/>
      <c r="B950" s="821" t="str">
        <f t="shared" si="104"/>
        <v/>
      </c>
      <c r="C950" s="821" t="str">
        <f t="shared" si="105"/>
        <v/>
      </c>
      <c r="D950" s="821"/>
      <c r="E950" s="822"/>
      <c r="F950" s="823"/>
      <c r="G950" s="792">
        <v>0</v>
      </c>
      <c r="H950" s="805"/>
      <c r="I950" s="797"/>
      <c r="J950" s="798"/>
      <c r="K950" s="799"/>
      <c r="L950" s="800"/>
      <c r="M950" s="801"/>
      <c r="N950" s="800"/>
      <c r="O950" s="800"/>
      <c r="P950" s="802"/>
      <c r="Q950" s="804"/>
    </row>
    <row r="951" customFormat="1" ht="13.2" hidden="1" spans="1:17">
      <c r="A951" s="821"/>
      <c r="B951" s="821" t="str">
        <f t="shared" si="104"/>
        <v/>
      </c>
      <c r="C951" s="821" t="str">
        <f t="shared" si="105"/>
        <v/>
      </c>
      <c r="D951" s="821"/>
      <c r="E951" s="822"/>
      <c r="F951" s="823"/>
      <c r="G951" s="792">
        <v>0</v>
      </c>
      <c r="H951" s="805"/>
      <c r="I951" s="797"/>
      <c r="J951" s="798"/>
      <c r="K951" s="799"/>
      <c r="L951" s="800"/>
      <c r="M951" s="801"/>
      <c r="N951" s="800"/>
      <c r="O951" s="800"/>
      <c r="P951" s="802"/>
      <c r="Q951" s="804"/>
    </row>
    <row r="952" customFormat="1" ht="13.2" hidden="1" spans="1:17">
      <c r="A952" s="820"/>
      <c r="B952" s="821" t="str">
        <f t="shared" si="104"/>
        <v/>
      </c>
      <c r="C952" s="821" t="str">
        <f t="shared" si="105"/>
        <v/>
      </c>
      <c r="D952" s="821"/>
      <c r="E952" s="822"/>
      <c r="F952" s="823"/>
      <c r="G952" s="792">
        <v>0</v>
      </c>
      <c r="H952" s="805"/>
      <c r="I952" s="797"/>
      <c r="J952" s="798"/>
      <c r="K952" s="799"/>
      <c r="L952" s="800"/>
      <c r="M952" s="801"/>
      <c r="N952" s="800"/>
      <c r="O952" s="800"/>
      <c r="P952" s="802"/>
      <c r="Q952" s="804"/>
    </row>
    <row r="953" customFormat="1" ht="13.2" hidden="1" spans="1:17">
      <c r="A953" s="821"/>
      <c r="B953" s="821" t="str">
        <f t="shared" si="104"/>
        <v/>
      </c>
      <c r="C953" s="821" t="str">
        <f t="shared" si="105"/>
        <v/>
      </c>
      <c r="D953" s="821"/>
      <c r="E953" s="822"/>
      <c r="F953" s="823"/>
      <c r="G953" s="792">
        <v>0</v>
      </c>
      <c r="H953" s="805"/>
      <c r="I953" s="797"/>
      <c r="J953" s="798"/>
      <c r="K953" s="799"/>
      <c r="L953" s="800"/>
      <c r="M953" s="801"/>
      <c r="N953" s="800"/>
      <c r="O953" s="800"/>
      <c r="P953" s="802"/>
      <c r="Q953" s="804"/>
    </row>
    <row r="954" customFormat="1" ht="13.2" hidden="1" spans="1:17">
      <c r="A954" s="820"/>
      <c r="B954" s="821" t="str">
        <f t="shared" si="104"/>
        <v/>
      </c>
      <c r="C954" s="821" t="str">
        <f t="shared" si="105"/>
        <v/>
      </c>
      <c r="D954" s="821"/>
      <c r="E954" s="822"/>
      <c r="F954" s="823"/>
      <c r="G954" s="792">
        <v>0</v>
      </c>
      <c r="H954" s="805"/>
      <c r="I954" s="797"/>
      <c r="J954" s="798"/>
      <c r="K954" s="799"/>
      <c r="L954" s="800"/>
      <c r="M954" s="801"/>
      <c r="N954" s="800"/>
      <c r="O954" s="800"/>
      <c r="P954" s="802"/>
      <c r="Q954" s="804"/>
    </row>
    <row r="955" customFormat="1" ht="13.2" hidden="1" spans="1:17">
      <c r="A955" s="821"/>
      <c r="B955" s="821" t="str">
        <f t="shared" si="104"/>
        <v/>
      </c>
      <c r="C955" s="821" t="str">
        <f t="shared" si="105"/>
        <v/>
      </c>
      <c r="D955" s="821"/>
      <c r="E955" s="822"/>
      <c r="F955" s="823"/>
      <c r="G955" s="792">
        <v>0</v>
      </c>
      <c r="H955" s="805"/>
      <c r="I955" s="797"/>
      <c r="J955" s="798"/>
      <c r="K955" s="799"/>
      <c r="L955" s="800"/>
      <c r="M955" s="801"/>
      <c r="N955" s="800"/>
      <c r="O955" s="800"/>
      <c r="P955" s="802"/>
      <c r="Q955" s="804"/>
    </row>
    <row r="956" customFormat="1" ht="13.2" hidden="1" spans="1:17">
      <c r="A956" s="820"/>
      <c r="B956" s="821" t="str">
        <f t="shared" si="104"/>
        <v/>
      </c>
      <c r="C956" s="821" t="str">
        <f t="shared" si="105"/>
        <v/>
      </c>
      <c r="D956" s="821"/>
      <c r="E956" s="822"/>
      <c r="F956" s="823"/>
      <c r="G956" s="792">
        <v>0</v>
      </c>
      <c r="H956" s="805"/>
      <c r="I956" s="797"/>
      <c r="J956" s="798"/>
      <c r="K956" s="799"/>
      <c r="L956" s="800"/>
      <c r="M956" s="801"/>
      <c r="N956" s="800"/>
      <c r="O956" s="800"/>
      <c r="P956" s="802"/>
      <c r="Q956" s="804"/>
    </row>
    <row r="957" customFormat="1" ht="13.2" hidden="1" spans="1:17">
      <c r="A957" s="821"/>
      <c r="B957" s="821" t="str">
        <f t="shared" si="104"/>
        <v/>
      </c>
      <c r="C957" s="821" t="str">
        <f t="shared" si="105"/>
        <v/>
      </c>
      <c r="D957" s="821"/>
      <c r="E957" s="822"/>
      <c r="F957" s="823"/>
      <c r="G957" s="792">
        <v>0</v>
      </c>
      <c r="H957" s="805"/>
      <c r="I957" s="797"/>
      <c r="J957" s="798"/>
      <c r="K957" s="799"/>
      <c r="L957" s="800"/>
      <c r="M957" s="801"/>
      <c r="N957" s="800"/>
      <c r="O957" s="800"/>
      <c r="P957" s="802"/>
      <c r="Q957" s="804"/>
    </row>
    <row r="958" customFormat="1" ht="13.2" hidden="1" spans="1:17">
      <c r="A958" s="820"/>
      <c r="B958" s="821" t="str">
        <f t="shared" si="104"/>
        <v/>
      </c>
      <c r="C958" s="821" t="str">
        <f t="shared" si="105"/>
        <v/>
      </c>
      <c r="D958" s="821"/>
      <c r="E958" s="822"/>
      <c r="F958" s="823"/>
      <c r="G958" s="792">
        <v>0</v>
      </c>
      <c r="H958" s="805"/>
      <c r="I958" s="797"/>
      <c r="J958" s="798"/>
      <c r="K958" s="799"/>
      <c r="L958" s="800"/>
      <c r="M958" s="801"/>
      <c r="N958" s="800"/>
      <c r="O958" s="800"/>
      <c r="P958" s="802"/>
      <c r="Q958" s="804"/>
    </row>
    <row r="959" customFormat="1" ht="13.2" hidden="1" spans="1:17">
      <c r="A959" s="821"/>
      <c r="B959" s="821" t="str">
        <f t="shared" si="104"/>
        <v/>
      </c>
      <c r="C959" s="821" t="str">
        <f t="shared" si="105"/>
        <v/>
      </c>
      <c r="D959" s="821"/>
      <c r="E959" s="822"/>
      <c r="F959" s="823"/>
      <c r="G959" s="792">
        <v>0</v>
      </c>
      <c r="H959" s="805"/>
      <c r="I959" s="797"/>
      <c r="J959" s="798"/>
      <c r="K959" s="799"/>
      <c r="L959" s="800"/>
      <c r="M959" s="801"/>
      <c r="N959" s="800"/>
      <c r="O959" s="800"/>
      <c r="P959" s="802"/>
      <c r="Q959" s="804"/>
    </row>
    <row r="960" customFormat="1" ht="13.2" hidden="1" spans="1:17">
      <c r="A960" s="820"/>
      <c r="B960" s="821" t="str">
        <f t="shared" si="104"/>
        <v/>
      </c>
      <c r="C960" s="821" t="str">
        <f t="shared" si="105"/>
        <v/>
      </c>
      <c r="D960" s="821"/>
      <c r="E960" s="822"/>
      <c r="F960" s="823"/>
      <c r="G960" s="792">
        <v>0</v>
      </c>
      <c r="H960" s="805"/>
      <c r="I960" s="797"/>
      <c r="J960" s="798"/>
      <c r="K960" s="799"/>
      <c r="L960" s="800"/>
      <c r="M960" s="801"/>
      <c r="N960" s="800"/>
      <c r="O960" s="800"/>
      <c r="P960" s="802"/>
      <c r="Q960" s="804"/>
    </row>
    <row r="961" customFormat="1" ht="13.2" hidden="1" spans="1:17">
      <c r="A961" s="821"/>
      <c r="B961" s="821" t="str">
        <f t="shared" si="104"/>
        <v/>
      </c>
      <c r="C961" s="821" t="str">
        <f t="shared" si="105"/>
        <v/>
      </c>
      <c r="D961" s="821"/>
      <c r="E961" s="822"/>
      <c r="F961" s="823"/>
      <c r="G961" s="792">
        <v>0</v>
      </c>
      <c r="H961" s="805"/>
      <c r="I961" s="797"/>
      <c r="J961" s="798"/>
      <c r="K961" s="799"/>
      <c r="L961" s="800"/>
      <c r="M961" s="801"/>
      <c r="N961" s="800"/>
      <c r="O961" s="800"/>
      <c r="P961" s="802"/>
      <c r="Q961" s="804"/>
    </row>
    <row r="962" customFormat="1" ht="13.2" hidden="1" spans="1:17">
      <c r="A962" s="820"/>
      <c r="B962" s="821" t="str">
        <f t="shared" ref="B962:B1025" si="106">LEFT(E962,1)</f>
        <v/>
      </c>
      <c r="C962" s="821" t="str">
        <f t="shared" si="105"/>
        <v/>
      </c>
      <c r="D962" s="821"/>
      <c r="E962" s="822"/>
      <c r="F962" s="823"/>
      <c r="G962" s="792">
        <v>0</v>
      </c>
      <c r="H962" s="805"/>
      <c r="I962" s="797"/>
      <c r="J962" s="798"/>
      <c r="K962" s="799"/>
      <c r="L962" s="800"/>
      <c r="M962" s="801"/>
      <c r="N962" s="800"/>
      <c r="O962" s="800"/>
      <c r="P962" s="802"/>
      <c r="Q962" s="804"/>
    </row>
    <row r="963" customFormat="1" ht="13.2" hidden="1" spans="1:17">
      <c r="A963" s="821"/>
      <c r="B963" s="821" t="str">
        <f t="shared" si="106"/>
        <v/>
      </c>
      <c r="C963" s="821" t="str">
        <f t="shared" si="105"/>
        <v/>
      </c>
      <c r="D963" s="821"/>
      <c r="E963" s="822"/>
      <c r="F963" s="823"/>
      <c r="G963" s="792">
        <v>0</v>
      </c>
      <c r="H963" s="805"/>
      <c r="I963" s="797"/>
      <c r="J963" s="798"/>
      <c r="K963" s="799"/>
      <c r="L963" s="800"/>
      <c r="M963" s="801"/>
      <c r="N963" s="800"/>
      <c r="O963" s="800"/>
      <c r="P963" s="802"/>
      <c r="Q963" s="804"/>
    </row>
    <row r="964" customFormat="1" ht="13.2" hidden="1" spans="1:17">
      <c r="A964" s="820"/>
      <c r="B964" s="821" t="str">
        <f t="shared" si="106"/>
        <v/>
      </c>
      <c r="C964" s="821" t="str">
        <f t="shared" si="105"/>
        <v/>
      </c>
      <c r="D964" s="821"/>
      <c r="E964" s="822"/>
      <c r="F964" s="823"/>
      <c r="G964" s="792">
        <v>0</v>
      </c>
      <c r="H964" s="805"/>
      <c r="I964" s="797"/>
      <c r="J964" s="798"/>
      <c r="K964" s="799"/>
      <c r="L964" s="800"/>
      <c r="M964" s="801"/>
      <c r="N964" s="800"/>
      <c r="O964" s="800"/>
      <c r="P964" s="802"/>
      <c r="Q964" s="804"/>
    </row>
    <row r="965" customFormat="1" ht="13.2" hidden="1" spans="1:17">
      <c r="A965" s="821"/>
      <c r="B965" s="821" t="str">
        <f t="shared" si="106"/>
        <v/>
      </c>
      <c r="C965" s="821" t="str">
        <f t="shared" si="105"/>
        <v/>
      </c>
      <c r="D965" s="821"/>
      <c r="E965" s="822"/>
      <c r="F965" s="823"/>
      <c r="G965" s="792">
        <v>0</v>
      </c>
      <c r="H965" s="805"/>
      <c r="I965" s="797"/>
      <c r="J965" s="798"/>
      <c r="K965" s="799"/>
      <c r="L965" s="800"/>
      <c r="M965" s="801"/>
      <c r="N965" s="800"/>
      <c r="O965" s="800"/>
      <c r="P965" s="802"/>
      <c r="Q965" s="804"/>
    </row>
    <row r="966" customFormat="1" ht="13.2" hidden="1" spans="1:17">
      <c r="A966" s="820"/>
      <c r="B966" s="821" t="str">
        <f t="shared" si="106"/>
        <v/>
      </c>
      <c r="C966" s="821" t="str">
        <f t="shared" si="105"/>
        <v/>
      </c>
      <c r="D966" s="821"/>
      <c r="E966" s="822"/>
      <c r="F966" s="823"/>
      <c r="G966" s="792">
        <v>0</v>
      </c>
      <c r="H966" s="805"/>
      <c r="I966" s="797"/>
      <c r="J966" s="798"/>
      <c r="K966" s="799"/>
      <c r="L966" s="800"/>
      <c r="M966" s="801"/>
      <c r="N966" s="800"/>
      <c r="O966" s="800"/>
      <c r="P966" s="802"/>
      <c r="Q966" s="804"/>
    </row>
    <row r="967" customFormat="1" ht="13.2" hidden="1" spans="1:17">
      <c r="A967" s="821"/>
      <c r="B967" s="821" t="str">
        <f t="shared" si="106"/>
        <v/>
      </c>
      <c r="C967" s="821" t="str">
        <f t="shared" si="105"/>
        <v/>
      </c>
      <c r="D967" s="821"/>
      <c r="E967" s="822"/>
      <c r="F967" s="823"/>
      <c r="G967" s="792">
        <v>0</v>
      </c>
      <c r="H967" s="805"/>
      <c r="I967" s="797"/>
      <c r="J967" s="798"/>
      <c r="K967" s="799"/>
      <c r="L967" s="800"/>
      <c r="M967" s="801"/>
      <c r="N967" s="800"/>
      <c r="O967" s="800"/>
      <c r="P967" s="802"/>
      <c r="Q967" s="804"/>
    </row>
    <row r="968" customFormat="1" ht="13.2" hidden="1" spans="1:17">
      <c r="A968" s="820"/>
      <c r="B968" s="821" t="str">
        <f t="shared" si="106"/>
        <v/>
      </c>
      <c r="C968" s="821" t="str">
        <f t="shared" si="105"/>
        <v/>
      </c>
      <c r="D968" s="821"/>
      <c r="E968" s="822"/>
      <c r="F968" s="823"/>
      <c r="G968" s="792">
        <v>0</v>
      </c>
      <c r="H968" s="805"/>
      <c r="I968" s="797"/>
      <c r="J968" s="798"/>
      <c r="K968" s="799"/>
      <c r="L968" s="800"/>
      <c r="M968" s="801"/>
      <c r="N968" s="800"/>
      <c r="O968" s="800"/>
      <c r="P968" s="802"/>
      <c r="Q968" s="804"/>
    </row>
    <row r="969" customFormat="1" ht="13.2" hidden="1" spans="1:17">
      <c r="A969" s="821"/>
      <c r="B969" s="821" t="str">
        <f t="shared" si="106"/>
        <v/>
      </c>
      <c r="C969" s="821" t="str">
        <f t="shared" si="105"/>
        <v/>
      </c>
      <c r="D969" s="821"/>
      <c r="E969" s="822"/>
      <c r="F969" s="823"/>
      <c r="G969" s="792">
        <v>0</v>
      </c>
      <c r="H969" s="805"/>
      <c r="I969" s="797"/>
      <c r="J969" s="798"/>
      <c r="K969" s="799"/>
      <c r="L969" s="800"/>
      <c r="M969" s="801"/>
      <c r="N969" s="800"/>
      <c r="O969" s="800"/>
      <c r="P969" s="802"/>
      <c r="Q969" s="804"/>
    </row>
    <row r="970" customFormat="1" ht="13.2" hidden="1" spans="1:17">
      <c r="A970" s="820"/>
      <c r="B970" s="821" t="str">
        <f t="shared" si="106"/>
        <v/>
      </c>
      <c r="C970" s="821" t="str">
        <f t="shared" si="105"/>
        <v/>
      </c>
      <c r="D970" s="821"/>
      <c r="E970" s="822"/>
      <c r="F970" s="823"/>
      <c r="G970" s="792">
        <v>0</v>
      </c>
      <c r="H970" s="805"/>
      <c r="I970" s="797"/>
      <c r="J970" s="798"/>
      <c r="K970" s="799"/>
      <c r="L970" s="800"/>
      <c r="M970" s="801"/>
      <c r="N970" s="800"/>
      <c r="O970" s="800"/>
      <c r="P970" s="802"/>
      <c r="Q970" s="804"/>
    </row>
    <row r="971" customFormat="1" ht="13.2" hidden="1" spans="1:17">
      <c r="A971" s="821"/>
      <c r="B971" s="821" t="str">
        <f t="shared" si="106"/>
        <v/>
      </c>
      <c r="C971" s="821" t="str">
        <f t="shared" si="105"/>
        <v/>
      </c>
      <c r="D971" s="821"/>
      <c r="E971" s="822"/>
      <c r="F971" s="823"/>
      <c r="G971" s="792">
        <v>0</v>
      </c>
      <c r="H971" s="805"/>
      <c r="I971" s="797"/>
      <c r="J971" s="798"/>
      <c r="K971" s="799"/>
      <c r="L971" s="800"/>
      <c r="M971" s="801"/>
      <c r="N971" s="800"/>
      <c r="O971" s="800"/>
      <c r="P971" s="802"/>
      <c r="Q971" s="804"/>
    </row>
    <row r="972" customFormat="1" ht="13.2" hidden="1" spans="1:17">
      <c r="A972" s="820"/>
      <c r="B972" s="821" t="str">
        <f t="shared" si="106"/>
        <v/>
      </c>
      <c r="C972" s="821" t="str">
        <f t="shared" si="105"/>
        <v/>
      </c>
      <c r="D972" s="821"/>
      <c r="E972" s="822"/>
      <c r="F972" s="823"/>
      <c r="G972" s="792">
        <v>0</v>
      </c>
      <c r="H972" s="805"/>
      <c r="I972" s="797"/>
      <c r="J972" s="798"/>
      <c r="K972" s="799"/>
      <c r="L972" s="800"/>
      <c r="M972" s="801"/>
      <c r="N972" s="800"/>
      <c r="O972" s="800"/>
      <c r="P972" s="802"/>
      <c r="Q972" s="804"/>
    </row>
    <row r="973" customFormat="1" ht="13.2" hidden="1" spans="1:17">
      <c r="A973" s="821"/>
      <c r="B973" s="821" t="str">
        <f t="shared" si="106"/>
        <v/>
      </c>
      <c r="C973" s="821" t="str">
        <f t="shared" si="105"/>
        <v/>
      </c>
      <c r="D973" s="821"/>
      <c r="E973" s="822"/>
      <c r="F973" s="823"/>
      <c r="G973" s="792">
        <v>0</v>
      </c>
      <c r="H973" s="805"/>
      <c r="I973" s="797"/>
      <c r="J973" s="798"/>
      <c r="K973" s="799"/>
      <c r="L973" s="800"/>
      <c r="M973" s="801"/>
      <c r="N973" s="800"/>
      <c r="O973" s="800"/>
      <c r="P973" s="802"/>
      <c r="Q973" s="804"/>
    </row>
    <row r="974" customFormat="1" ht="13.2" hidden="1" spans="1:17">
      <c r="A974" s="820"/>
      <c r="B974" s="821" t="str">
        <f t="shared" si="106"/>
        <v/>
      </c>
      <c r="C974" s="821" t="str">
        <f t="shared" si="105"/>
        <v/>
      </c>
      <c r="D974" s="821"/>
      <c r="E974" s="822"/>
      <c r="F974" s="823"/>
      <c r="G974" s="792">
        <v>0</v>
      </c>
      <c r="H974" s="805"/>
      <c r="I974" s="797"/>
      <c r="J974" s="798"/>
      <c r="K974" s="799"/>
      <c r="L974" s="800"/>
      <c r="M974" s="801"/>
      <c r="N974" s="800"/>
      <c r="O974" s="800"/>
      <c r="P974" s="802"/>
      <c r="Q974" s="804"/>
    </row>
    <row r="975" customFormat="1" ht="13.2" hidden="1" spans="1:17">
      <c r="A975" s="821"/>
      <c r="B975" s="821" t="str">
        <f t="shared" si="106"/>
        <v/>
      </c>
      <c r="C975" s="821" t="str">
        <f t="shared" si="105"/>
        <v/>
      </c>
      <c r="D975" s="821"/>
      <c r="E975" s="822"/>
      <c r="F975" s="823"/>
      <c r="G975" s="792">
        <v>0</v>
      </c>
      <c r="H975" s="805"/>
      <c r="I975" s="797"/>
      <c r="J975" s="798"/>
      <c r="K975" s="799"/>
      <c r="L975" s="800"/>
      <c r="M975" s="801"/>
      <c r="N975" s="800"/>
      <c r="O975" s="800"/>
      <c r="P975" s="802"/>
      <c r="Q975" s="804"/>
    </row>
    <row r="976" customFormat="1" ht="13.2" hidden="1" spans="1:17">
      <c r="A976" s="820"/>
      <c r="B976" s="821" t="str">
        <f t="shared" si="106"/>
        <v/>
      </c>
      <c r="C976" s="821" t="str">
        <f t="shared" si="105"/>
        <v/>
      </c>
      <c r="D976" s="821"/>
      <c r="E976" s="822"/>
      <c r="F976" s="823"/>
      <c r="G976" s="792">
        <v>0</v>
      </c>
      <c r="H976" s="805"/>
      <c r="I976" s="797"/>
      <c r="J976" s="798"/>
      <c r="K976" s="799"/>
      <c r="L976" s="800"/>
      <c r="M976" s="801"/>
      <c r="N976" s="800"/>
      <c r="O976" s="800"/>
      <c r="P976" s="802"/>
      <c r="Q976" s="804"/>
    </row>
    <row r="977" customFormat="1" ht="13.2" hidden="1" spans="1:17">
      <c r="A977" s="821"/>
      <c r="B977" s="821" t="str">
        <f t="shared" si="106"/>
        <v/>
      </c>
      <c r="C977" s="821" t="str">
        <f t="shared" si="105"/>
        <v/>
      </c>
      <c r="D977" s="821"/>
      <c r="E977" s="822"/>
      <c r="F977" s="823"/>
      <c r="G977" s="792">
        <v>0</v>
      </c>
      <c r="H977" s="805"/>
      <c r="I977" s="797"/>
      <c r="J977" s="798"/>
      <c r="K977" s="799"/>
      <c r="L977" s="800"/>
      <c r="M977" s="801"/>
      <c r="N977" s="800"/>
      <c r="O977" s="800"/>
      <c r="P977" s="802"/>
      <c r="Q977" s="804"/>
    </row>
    <row r="978" customFormat="1" ht="13.2" hidden="1" spans="1:17">
      <c r="A978" s="820"/>
      <c r="B978" s="821" t="str">
        <f t="shared" si="106"/>
        <v/>
      </c>
      <c r="C978" s="821" t="str">
        <f t="shared" si="105"/>
        <v/>
      </c>
      <c r="D978" s="821"/>
      <c r="E978" s="822"/>
      <c r="F978" s="823"/>
      <c r="G978" s="792">
        <v>0</v>
      </c>
      <c r="H978" s="805"/>
      <c r="I978" s="797"/>
      <c r="J978" s="798"/>
      <c r="K978" s="799"/>
      <c r="L978" s="800"/>
      <c r="M978" s="801"/>
      <c r="N978" s="800"/>
      <c r="O978" s="800"/>
      <c r="P978" s="802"/>
      <c r="Q978" s="804"/>
    </row>
    <row r="979" customFormat="1" ht="13.2" hidden="1" spans="1:17">
      <c r="A979" s="821"/>
      <c r="B979" s="821" t="str">
        <f t="shared" si="106"/>
        <v/>
      </c>
      <c r="C979" s="821" t="str">
        <f t="shared" si="105"/>
        <v/>
      </c>
      <c r="D979" s="821"/>
      <c r="E979" s="822"/>
      <c r="F979" s="823"/>
      <c r="G979" s="792">
        <v>0</v>
      </c>
      <c r="H979" s="805"/>
      <c r="I979" s="797"/>
      <c r="J979" s="798"/>
      <c r="K979" s="799"/>
      <c r="L979" s="800"/>
      <c r="M979" s="801"/>
      <c r="N979" s="800"/>
      <c r="O979" s="800"/>
      <c r="P979" s="802"/>
      <c r="Q979" s="804"/>
    </row>
    <row r="980" customFormat="1" ht="13.2" hidden="1" spans="1:17">
      <c r="A980" s="820"/>
      <c r="B980" s="821" t="str">
        <f t="shared" si="106"/>
        <v/>
      </c>
      <c r="C980" s="821" t="str">
        <f t="shared" si="105"/>
        <v/>
      </c>
      <c r="D980" s="821"/>
      <c r="E980" s="822"/>
      <c r="F980" s="823"/>
      <c r="G980" s="792">
        <v>0</v>
      </c>
      <c r="H980" s="805"/>
      <c r="I980" s="797"/>
      <c r="J980" s="798"/>
      <c r="K980" s="799"/>
      <c r="L980" s="800"/>
      <c r="M980" s="801"/>
      <c r="N980" s="800"/>
      <c r="O980" s="800"/>
      <c r="P980" s="802"/>
      <c r="Q980" s="804"/>
    </row>
    <row r="981" customFormat="1" ht="13.2" hidden="1" spans="1:17">
      <c r="A981" s="821"/>
      <c r="B981" s="821" t="str">
        <f t="shared" si="106"/>
        <v/>
      </c>
      <c r="C981" s="821" t="str">
        <f t="shared" si="105"/>
        <v/>
      </c>
      <c r="D981" s="821"/>
      <c r="E981" s="822"/>
      <c r="F981" s="823"/>
      <c r="G981" s="792">
        <v>0</v>
      </c>
      <c r="H981" s="805"/>
      <c r="I981" s="797"/>
      <c r="J981" s="798"/>
      <c r="K981" s="799"/>
      <c r="L981" s="800"/>
      <c r="M981" s="801"/>
      <c r="N981" s="800"/>
      <c r="O981" s="800"/>
      <c r="P981" s="802"/>
      <c r="Q981" s="804"/>
    </row>
    <row r="982" customFormat="1" ht="13.2" hidden="1" spans="1:17">
      <c r="A982" s="820"/>
      <c r="B982" s="821" t="str">
        <f t="shared" si="106"/>
        <v/>
      </c>
      <c r="C982" s="821" t="str">
        <f t="shared" si="105"/>
        <v/>
      </c>
      <c r="D982" s="821"/>
      <c r="E982" s="822"/>
      <c r="F982" s="823"/>
      <c r="G982" s="792">
        <v>0</v>
      </c>
      <c r="H982" s="805"/>
      <c r="I982" s="797"/>
      <c r="J982" s="798"/>
      <c r="K982" s="799"/>
      <c r="L982" s="800"/>
      <c r="M982" s="801"/>
      <c r="N982" s="800"/>
      <c r="O982" s="800"/>
      <c r="P982" s="802"/>
      <c r="Q982" s="804"/>
    </row>
    <row r="983" customFormat="1" ht="13.2" hidden="1" spans="1:17">
      <c r="A983" s="821"/>
      <c r="B983" s="821" t="str">
        <f t="shared" si="106"/>
        <v/>
      </c>
      <c r="C983" s="821" t="str">
        <f t="shared" si="105"/>
        <v/>
      </c>
      <c r="D983" s="821"/>
      <c r="E983" s="822"/>
      <c r="F983" s="823"/>
      <c r="G983" s="792">
        <v>0</v>
      </c>
      <c r="H983" s="805"/>
      <c r="I983" s="797"/>
      <c r="J983" s="798"/>
      <c r="K983" s="799"/>
      <c r="L983" s="800"/>
      <c r="M983" s="801"/>
      <c r="N983" s="800"/>
      <c r="O983" s="800"/>
      <c r="P983" s="802"/>
      <c r="Q983" s="804"/>
    </row>
    <row r="984" customFormat="1" ht="13.2" hidden="1" spans="1:17">
      <c r="A984" s="820"/>
      <c r="B984" s="821" t="str">
        <f t="shared" si="106"/>
        <v/>
      </c>
      <c r="C984" s="821" t="str">
        <f t="shared" si="105"/>
        <v/>
      </c>
      <c r="D984" s="821"/>
      <c r="E984" s="822"/>
      <c r="F984" s="823"/>
      <c r="G984" s="792">
        <v>0</v>
      </c>
      <c r="H984" s="805"/>
      <c r="I984" s="797"/>
      <c r="J984" s="798"/>
      <c r="K984" s="799"/>
      <c r="L984" s="800"/>
      <c r="M984" s="801"/>
      <c r="N984" s="800"/>
      <c r="O984" s="800"/>
      <c r="P984" s="802"/>
      <c r="Q984" s="804"/>
    </row>
    <row r="985" customFormat="1" ht="13.2" hidden="1" spans="1:17">
      <c r="A985" s="821"/>
      <c r="B985" s="821" t="str">
        <f t="shared" si="106"/>
        <v/>
      </c>
      <c r="C985" s="821" t="str">
        <f t="shared" si="105"/>
        <v/>
      </c>
      <c r="D985" s="821"/>
      <c r="E985" s="822"/>
      <c r="F985" s="823"/>
      <c r="G985" s="792">
        <v>0</v>
      </c>
      <c r="H985" s="805"/>
      <c r="I985" s="797"/>
      <c r="J985" s="798"/>
      <c r="K985" s="799"/>
      <c r="L985" s="800"/>
      <c r="M985" s="801"/>
      <c r="N985" s="800"/>
      <c r="O985" s="800"/>
      <c r="P985" s="802"/>
      <c r="Q985" s="804"/>
    </row>
    <row r="986" customFormat="1" ht="13.2" hidden="1" spans="1:17">
      <c r="A986" s="820"/>
      <c r="B986" s="821" t="str">
        <f t="shared" si="106"/>
        <v/>
      </c>
      <c r="C986" s="821" t="str">
        <f t="shared" si="105"/>
        <v/>
      </c>
      <c r="D986" s="821"/>
      <c r="E986" s="822"/>
      <c r="F986" s="823"/>
      <c r="G986" s="792">
        <v>0</v>
      </c>
      <c r="H986" s="805"/>
      <c r="I986" s="797"/>
      <c r="J986" s="798"/>
      <c r="K986" s="799"/>
      <c r="L986" s="800"/>
      <c r="M986" s="801"/>
      <c r="N986" s="800"/>
      <c r="O986" s="800"/>
      <c r="P986" s="802"/>
      <c r="Q986" s="804"/>
    </row>
    <row r="987" customFormat="1" ht="13.2" hidden="1" spans="1:17">
      <c r="A987" s="821"/>
      <c r="B987" s="821" t="str">
        <f t="shared" si="106"/>
        <v/>
      </c>
      <c r="C987" s="821" t="str">
        <f t="shared" si="105"/>
        <v/>
      </c>
      <c r="D987" s="821"/>
      <c r="E987" s="822"/>
      <c r="F987" s="823"/>
      <c r="G987" s="792">
        <v>0</v>
      </c>
      <c r="H987" s="805"/>
      <c r="I987" s="797"/>
      <c r="J987" s="798"/>
      <c r="K987" s="799"/>
      <c r="L987" s="800"/>
      <c r="M987" s="801"/>
      <c r="N987" s="800"/>
      <c r="O987" s="800"/>
      <c r="P987" s="802"/>
      <c r="Q987" s="804"/>
    </row>
    <row r="988" customFormat="1" ht="13.2" hidden="1" spans="1:17">
      <c r="A988" s="820"/>
      <c r="B988" s="821" t="str">
        <f t="shared" si="106"/>
        <v/>
      </c>
      <c r="C988" s="821" t="str">
        <f t="shared" si="105"/>
        <v/>
      </c>
      <c r="D988" s="821"/>
      <c r="E988" s="822"/>
      <c r="F988" s="823"/>
      <c r="G988" s="792">
        <v>0</v>
      </c>
      <c r="H988" s="805"/>
      <c r="I988" s="797"/>
      <c r="J988" s="798"/>
      <c r="K988" s="799"/>
      <c r="L988" s="800"/>
      <c r="M988" s="801"/>
      <c r="N988" s="800"/>
      <c r="O988" s="800"/>
      <c r="P988" s="802"/>
      <c r="Q988" s="804"/>
    </row>
    <row r="989" customFormat="1" ht="13.2" hidden="1" spans="1:17">
      <c r="A989" s="821"/>
      <c r="B989" s="821" t="str">
        <f t="shared" si="106"/>
        <v/>
      </c>
      <c r="C989" s="821" t="str">
        <f t="shared" si="105"/>
        <v/>
      </c>
      <c r="D989" s="821"/>
      <c r="E989" s="822"/>
      <c r="F989" s="823"/>
      <c r="G989" s="792">
        <v>0</v>
      </c>
      <c r="H989" s="805"/>
      <c r="I989" s="797"/>
      <c r="J989" s="798"/>
      <c r="K989" s="799"/>
      <c r="L989" s="800"/>
      <c r="M989" s="801"/>
      <c r="N989" s="800"/>
      <c r="O989" s="800"/>
      <c r="P989" s="802"/>
      <c r="Q989" s="804"/>
    </row>
    <row r="990" customFormat="1" ht="13.2" hidden="1" spans="1:17">
      <c r="A990" s="820"/>
      <c r="B990" s="821" t="str">
        <f t="shared" si="106"/>
        <v/>
      </c>
      <c r="C990" s="821" t="str">
        <f t="shared" si="105"/>
        <v/>
      </c>
      <c r="D990" s="821"/>
      <c r="E990" s="822"/>
      <c r="F990" s="823"/>
      <c r="G990" s="792">
        <v>0</v>
      </c>
      <c r="H990" s="805"/>
      <c r="I990" s="797"/>
      <c r="J990" s="798"/>
      <c r="K990" s="799"/>
      <c r="L990" s="800"/>
      <c r="M990" s="801"/>
      <c r="N990" s="800"/>
      <c r="O990" s="800"/>
      <c r="P990" s="802"/>
      <c r="Q990" s="804"/>
    </row>
    <row r="991" customFormat="1" ht="13.2" hidden="1" spans="1:17">
      <c r="A991" s="821"/>
      <c r="B991" s="821" t="str">
        <f t="shared" si="106"/>
        <v/>
      </c>
      <c r="C991" s="821" t="str">
        <f t="shared" si="105"/>
        <v/>
      </c>
      <c r="D991" s="821"/>
      <c r="E991" s="822"/>
      <c r="F991" s="823"/>
      <c r="G991" s="792">
        <v>0</v>
      </c>
      <c r="H991" s="805"/>
      <c r="I991" s="797"/>
      <c r="J991" s="798"/>
      <c r="K991" s="799"/>
      <c r="L991" s="800"/>
      <c r="M991" s="801"/>
      <c r="N991" s="800"/>
      <c r="O991" s="800"/>
      <c r="P991" s="802"/>
      <c r="Q991" s="804"/>
    </row>
    <row r="992" customFormat="1" ht="13.2" hidden="1" spans="1:17">
      <c r="A992" s="820"/>
      <c r="B992" s="821" t="str">
        <f t="shared" si="106"/>
        <v/>
      </c>
      <c r="C992" s="821" t="str">
        <f t="shared" si="105"/>
        <v/>
      </c>
      <c r="D992" s="821"/>
      <c r="E992" s="822"/>
      <c r="F992" s="823"/>
      <c r="G992" s="792">
        <v>0</v>
      </c>
      <c r="H992" s="805"/>
      <c r="I992" s="797"/>
      <c r="J992" s="798"/>
      <c r="K992" s="799"/>
      <c r="L992" s="800"/>
      <c r="M992" s="801"/>
      <c r="N992" s="800"/>
      <c r="O992" s="800"/>
      <c r="P992" s="802"/>
      <c r="Q992" s="804"/>
    </row>
    <row r="993" customFormat="1" ht="13.2" hidden="1" spans="1:17">
      <c r="A993" s="821"/>
      <c r="B993" s="821" t="str">
        <f t="shared" si="106"/>
        <v/>
      </c>
      <c r="C993" s="821" t="str">
        <f t="shared" si="105"/>
        <v/>
      </c>
      <c r="D993" s="821"/>
      <c r="E993" s="822"/>
      <c r="F993" s="823"/>
      <c r="G993" s="792">
        <v>0</v>
      </c>
      <c r="H993" s="805"/>
      <c r="I993" s="797"/>
      <c r="J993" s="798"/>
      <c r="K993" s="799"/>
      <c r="L993" s="800"/>
      <c r="M993" s="801"/>
      <c r="N993" s="800"/>
      <c r="O993" s="800"/>
      <c r="P993" s="802"/>
      <c r="Q993" s="804"/>
    </row>
    <row r="994" customFormat="1" ht="13.2" hidden="1" spans="1:17">
      <c r="A994" s="820"/>
      <c r="B994" s="821" t="str">
        <f t="shared" si="106"/>
        <v/>
      </c>
      <c r="C994" s="821" t="str">
        <f t="shared" si="105"/>
        <v/>
      </c>
      <c r="D994" s="821"/>
      <c r="E994" s="822"/>
      <c r="F994" s="823"/>
      <c r="G994" s="792">
        <v>0</v>
      </c>
      <c r="H994" s="805"/>
      <c r="I994" s="797"/>
      <c r="J994" s="798"/>
      <c r="K994" s="799"/>
      <c r="L994" s="800"/>
      <c r="M994" s="801"/>
      <c r="N994" s="800"/>
      <c r="O994" s="800"/>
      <c r="P994" s="802"/>
      <c r="Q994" s="804"/>
    </row>
    <row r="995" customFormat="1" ht="13.2" hidden="1" spans="1:17">
      <c r="A995" s="821"/>
      <c r="B995" s="821" t="str">
        <f t="shared" si="106"/>
        <v/>
      </c>
      <c r="C995" s="821" t="str">
        <f t="shared" si="105"/>
        <v/>
      </c>
      <c r="D995" s="821"/>
      <c r="E995" s="822"/>
      <c r="F995" s="823"/>
      <c r="G995" s="792">
        <v>0</v>
      </c>
      <c r="H995" s="805"/>
      <c r="I995" s="797"/>
      <c r="J995" s="798"/>
      <c r="K995" s="799"/>
      <c r="L995" s="800"/>
      <c r="M995" s="801"/>
      <c r="N995" s="800"/>
      <c r="O995" s="800"/>
      <c r="P995" s="802"/>
      <c r="Q995" s="804"/>
    </row>
    <row r="996" customFormat="1" ht="13.2" hidden="1" spans="1:17">
      <c r="A996" s="820"/>
      <c r="B996" s="821" t="str">
        <f t="shared" si="106"/>
        <v/>
      </c>
      <c r="C996" s="821" t="str">
        <f t="shared" si="105"/>
        <v/>
      </c>
      <c r="D996" s="821"/>
      <c r="E996" s="822"/>
      <c r="F996" s="823"/>
      <c r="G996" s="792">
        <v>0</v>
      </c>
      <c r="H996" s="805"/>
      <c r="I996" s="797"/>
      <c r="J996" s="798"/>
      <c r="K996" s="799"/>
      <c r="L996" s="800"/>
      <c r="M996" s="801"/>
      <c r="N996" s="800"/>
      <c r="O996" s="800"/>
      <c r="P996" s="802"/>
      <c r="Q996" s="804"/>
    </row>
    <row r="997" customFormat="1" ht="13.2" hidden="1" spans="1:17">
      <c r="A997" s="821"/>
      <c r="B997" s="821" t="str">
        <f t="shared" si="106"/>
        <v/>
      </c>
      <c r="C997" s="821" t="str">
        <f t="shared" si="105"/>
        <v/>
      </c>
      <c r="D997" s="821"/>
      <c r="E997" s="822"/>
      <c r="F997" s="823"/>
      <c r="G997" s="792">
        <v>0</v>
      </c>
      <c r="H997" s="805"/>
      <c r="I997" s="797"/>
      <c r="J997" s="798"/>
      <c r="K997" s="799"/>
      <c r="L997" s="800"/>
      <c r="M997" s="801"/>
      <c r="N997" s="800"/>
      <c r="O997" s="800"/>
      <c r="P997" s="802"/>
      <c r="Q997" s="804"/>
    </row>
    <row r="998" customFormat="1" ht="13.2" hidden="1" spans="1:17">
      <c r="A998" s="820"/>
      <c r="B998" s="821" t="str">
        <f t="shared" si="106"/>
        <v/>
      </c>
      <c r="C998" s="821" t="str">
        <f t="shared" si="105"/>
        <v/>
      </c>
      <c r="D998" s="821"/>
      <c r="E998" s="822"/>
      <c r="F998" s="823"/>
      <c r="G998" s="792">
        <v>0</v>
      </c>
      <c r="H998" s="805"/>
      <c r="I998" s="797"/>
      <c r="J998" s="798"/>
      <c r="K998" s="799"/>
      <c r="L998" s="800"/>
      <c r="M998" s="801"/>
      <c r="N998" s="800"/>
      <c r="O998" s="800"/>
      <c r="P998" s="802"/>
      <c r="Q998" s="804"/>
    </row>
    <row r="999" customFormat="1" ht="13.2" hidden="1" spans="1:17">
      <c r="A999" s="821"/>
      <c r="B999" s="821" t="str">
        <f t="shared" si="106"/>
        <v/>
      </c>
      <c r="C999" s="821" t="str">
        <f t="shared" si="105"/>
        <v/>
      </c>
      <c r="D999" s="821"/>
      <c r="E999" s="822"/>
      <c r="F999" s="823"/>
      <c r="G999" s="792">
        <v>0</v>
      </c>
      <c r="H999" s="805"/>
      <c r="I999" s="797"/>
      <c r="J999" s="798"/>
      <c r="K999" s="799"/>
      <c r="L999" s="800"/>
      <c r="M999" s="801"/>
      <c r="N999" s="800"/>
      <c r="O999" s="800"/>
      <c r="P999" s="802"/>
      <c r="Q999" s="804"/>
    </row>
    <row r="1000" customFormat="1" ht="13.2" hidden="1" spans="1:17">
      <c r="A1000" s="820"/>
      <c r="B1000" s="821" t="str">
        <f t="shared" si="106"/>
        <v/>
      </c>
      <c r="C1000" s="821" t="str">
        <f t="shared" ref="C1000:C1063" si="107">MID(E1000,2,1)</f>
        <v/>
      </c>
      <c r="D1000" s="821"/>
      <c r="E1000" s="822"/>
      <c r="F1000" s="823"/>
      <c r="G1000" s="792">
        <v>0</v>
      </c>
      <c r="H1000" s="805"/>
      <c r="I1000" s="797"/>
      <c r="J1000" s="798"/>
      <c r="K1000" s="799"/>
      <c r="L1000" s="800"/>
      <c r="M1000" s="801"/>
      <c r="N1000" s="800"/>
      <c r="O1000" s="800"/>
      <c r="P1000" s="802"/>
      <c r="Q1000" s="804"/>
    </row>
    <row r="1001" customFormat="1" ht="13.2" hidden="1" spans="1:17">
      <c r="A1001" s="821"/>
      <c r="B1001" s="821" t="str">
        <f t="shared" si="106"/>
        <v/>
      </c>
      <c r="C1001" s="821" t="str">
        <f t="shared" si="107"/>
        <v/>
      </c>
      <c r="D1001" s="821"/>
      <c r="E1001" s="822"/>
      <c r="F1001" s="823"/>
      <c r="G1001" s="792">
        <v>0</v>
      </c>
      <c r="H1001" s="805"/>
      <c r="I1001" s="797"/>
      <c r="J1001" s="798"/>
      <c r="K1001" s="799"/>
      <c r="L1001" s="800"/>
      <c r="M1001" s="801"/>
      <c r="N1001" s="800"/>
      <c r="O1001" s="800"/>
      <c r="P1001" s="802"/>
      <c r="Q1001" s="804"/>
    </row>
    <row r="1002" customFormat="1" ht="13.2" hidden="1" spans="1:17">
      <c r="A1002" s="820"/>
      <c r="B1002" s="821" t="str">
        <f t="shared" si="106"/>
        <v/>
      </c>
      <c r="C1002" s="821" t="str">
        <f t="shared" si="107"/>
        <v/>
      </c>
      <c r="D1002" s="821"/>
      <c r="E1002" s="822"/>
      <c r="F1002" s="823"/>
      <c r="G1002" s="792">
        <v>0</v>
      </c>
      <c r="H1002" s="805"/>
      <c r="I1002" s="797"/>
      <c r="J1002" s="798"/>
      <c r="K1002" s="799"/>
      <c r="L1002" s="800"/>
      <c r="M1002" s="801"/>
      <c r="N1002" s="800"/>
      <c r="O1002" s="800"/>
      <c r="P1002" s="802"/>
      <c r="Q1002" s="804"/>
    </row>
    <row r="1003" customFormat="1" ht="13.2" hidden="1" spans="1:17">
      <c r="A1003" s="821"/>
      <c r="B1003" s="821" t="str">
        <f t="shared" si="106"/>
        <v/>
      </c>
      <c r="C1003" s="821" t="str">
        <f t="shared" si="107"/>
        <v/>
      </c>
      <c r="D1003" s="821"/>
      <c r="E1003" s="822"/>
      <c r="F1003" s="823"/>
      <c r="G1003" s="792">
        <v>0</v>
      </c>
      <c r="H1003" s="805"/>
      <c r="I1003" s="797"/>
      <c r="J1003" s="798"/>
      <c r="K1003" s="799"/>
      <c r="L1003" s="800"/>
      <c r="M1003" s="801"/>
      <c r="N1003" s="800"/>
      <c r="O1003" s="800"/>
      <c r="P1003" s="802"/>
      <c r="Q1003" s="804"/>
    </row>
    <row r="1004" customFormat="1" ht="13.2" hidden="1" spans="1:17">
      <c r="A1004" s="820"/>
      <c r="B1004" s="821" t="str">
        <f t="shared" si="106"/>
        <v/>
      </c>
      <c r="C1004" s="821" t="str">
        <f t="shared" si="107"/>
        <v/>
      </c>
      <c r="D1004" s="821"/>
      <c r="E1004" s="822"/>
      <c r="F1004" s="823"/>
      <c r="G1004" s="792">
        <v>0</v>
      </c>
      <c r="H1004" s="805"/>
      <c r="I1004" s="797"/>
      <c r="J1004" s="798"/>
      <c r="K1004" s="799"/>
      <c r="L1004" s="800"/>
      <c r="M1004" s="801"/>
      <c r="N1004" s="800"/>
      <c r="O1004" s="800"/>
      <c r="P1004" s="802"/>
      <c r="Q1004" s="804"/>
    </row>
    <row r="1005" customFormat="1" ht="13.2" hidden="1" spans="1:17">
      <c r="A1005" s="821"/>
      <c r="B1005" s="821" t="str">
        <f t="shared" si="106"/>
        <v/>
      </c>
      <c r="C1005" s="821" t="str">
        <f t="shared" si="107"/>
        <v/>
      </c>
      <c r="D1005" s="821"/>
      <c r="E1005" s="822"/>
      <c r="F1005" s="823"/>
      <c r="G1005" s="792">
        <v>0</v>
      </c>
      <c r="H1005" s="805"/>
      <c r="I1005" s="797"/>
      <c r="J1005" s="798"/>
      <c r="K1005" s="799"/>
      <c r="L1005" s="800"/>
      <c r="M1005" s="801"/>
      <c r="N1005" s="800"/>
      <c r="O1005" s="800"/>
      <c r="P1005" s="802"/>
      <c r="Q1005" s="804"/>
    </row>
    <row r="1006" customFormat="1" ht="13.2" hidden="1" spans="1:17">
      <c r="A1006" s="820"/>
      <c r="B1006" s="821" t="str">
        <f t="shared" si="106"/>
        <v/>
      </c>
      <c r="C1006" s="821" t="str">
        <f t="shared" si="107"/>
        <v/>
      </c>
      <c r="D1006" s="821"/>
      <c r="E1006" s="822"/>
      <c r="F1006" s="823"/>
      <c r="G1006" s="792">
        <v>0</v>
      </c>
      <c r="H1006" s="805"/>
      <c r="I1006" s="797"/>
      <c r="J1006" s="798"/>
      <c r="K1006" s="799"/>
      <c r="L1006" s="800"/>
      <c r="M1006" s="801"/>
      <c r="N1006" s="800"/>
      <c r="O1006" s="800"/>
      <c r="P1006" s="802"/>
      <c r="Q1006" s="804"/>
    </row>
    <row r="1007" customFormat="1" ht="13.2" hidden="1" spans="1:17">
      <c r="A1007" s="821"/>
      <c r="B1007" s="821" t="str">
        <f t="shared" si="106"/>
        <v/>
      </c>
      <c r="C1007" s="821" t="str">
        <f t="shared" si="107"/>
        <v/>
      </c>
      <c r="D1007" s="821"/>
      <c r="E1007" s="822"/>
      <c r="F1007" s="823"/>
      <c r="G1007" s="792">
        <v>0</v>
      </c>
      <c r="H1007" s="805"/>
      <c r="I1007" s="797"/>
      <c r="J1007" s="798"/>
      <c r="K1007" s="799"/>
      <c r="L1007" s="800"/>
      <c r="M1007" s="801"/>
      <c r="N1007" s="800"/>
      <c r="O1007" s="800"/>
      <c r="P1007" s="802"/>
      <c r="Q1007" s="804"/>
    </row>
    <row r="1008" customFormat="1" ht="13.2" hidden="1" spans="1:17">
      <c r="A1008" s="820"/>
      <c r="B1008" s="821" t="str">
        <f t="shared" si="106"/>
        <v/>
      </c>
      <c r="C1008" s="821" t="str">
        <f t="shared" si="107"/>
        <v/>
      </c>
      <c r="D1008" s="821"/>
      <c r="E1008" s="822"/>
      <c r="F1008" s="823"/>
      <c r="G1008" s="792">
        <v>0</v>
      </c>
      <c r="H1008" s="805"/>
      <c r="I1008" s="797"/>
      <c r="J1008" s="798"/>
      <c r="K1008" s="799"/>
      <c r="L1008" s="800"/>
      <c r="M1008" s="801"/>
      <c r="N1008" s="800"/>
      <c r="O1008" s="800"/>
      <c r="P1008" s="802"/>
      <c r="Q1008" s="804"/>
    </row>
    <row r="1009" customFormat="1" ht="13.2" hidden="1" spans="1:17">
      <c r="A1009" s="821"/>
      <c r="B1009" s="821" t="str">
        <f t="shared" si="106"/>
        <v/>
      </c>
      <c r="C1009" s="821" t="str">
        <f t="shared" si="107"/>
        <v/>
      </c>
      <c r="D1009" s="821"/>
      <c r="E1009" s="822"/>
      <c r="F1009" s="823"/>
      <c r="G1009" s="792">
        <v>0</v>
      </c>
      <c r="H1009" s="805"/>
      <c r="I1009" s="797"/>
      <c r="J1009" s="798"/>
      <c r="K1009" s="799"/>
      <c r="L1009" s="800"/>
      <c r="M1009" s="801"/>
      <c r="N1009" s="800"/>
      <c r="O1009" s="800"/>
      <c r="P1009" s="802"/>
      <c r="Q1009" s="804"/>
    </row>
    <row r="1010" customFormat="1" ht="13.2" hidden="1" spans="1:17">
      <c r="A1010" s="820"/>
      <c r="B1010" s="821" t="str">
        <f t="shared" si="106"/>
        <v/>
      </c>
      <c r="C1010" s="821" t="str">
        <f t="shared" si="107"/>
        <v/>
      </c>
      <c r="D1010" s="821"/>
      <c r="E1010" s="822"/>
      <c r="F1010" s="823"/>
      <c r="G1010" s="792">
        <v>0</v>
      </c>
      <c r="H1010" s="805"/>
      <c r="I1010" s="797"/>
      <c r="J1010" s="798"/>
      <c r="K1010" s="799"/>
      <c r="L1010" s="800"/>
      <c r="M1010" s="801"/>
      <c r="N1010" s="800"/>
      <c r="O1010" s="800"/>
      <c r="P1010" s="802"/>
      <c r="Q1010" s="804"/>
    </row>
    <row r="1011" customFormat="1" ht="13.2" hidden="1" spans="1:17">
      <c r="A1011" s="821"/>
      <c r="B1011" s="821" t="str">
        <f t="shared" si="106"/>
        <v/>
      </c>
      <c r="C1011" s="821" t="str">
        <f t="shared" si="107"/>
        <v/>
      </c>
      <c r="D1011" s="821"/>
      <c r="E1011" s="822"/>
      <c r="F1011" s="823"/>
      <c r="G1011" s="792">
        <v>0</v>
      </c>
      <c r="H1011" s="805"/>
      <c r="I1011" s="797"/>
      <c r="J1011" s="798"/>
      <c r="K1011" s="799"/>
      <c r="L1011" s="800"/>
      <c r="M1011" s="801"/>
      <c r="N1011" s="800"/>
      <c r="O1011" s="800"/>
      <c r="P1011" s="802"/>
      <c r="Q1011" s="804"/>
    </row>
    <row r="1012" customFormat="1" ht="13.2" hidden="1" spans="1:17">
      <c r="A1012" s="820"/>
      <c r="B1012" s="821" t="str">
        <f t="shared" si="106"/>
        <v/>
      </c>
      <c r="C1012" s="821" t="str">
        <f t="shared" si="107"/>
        <v/>
      </c>
      <c r="D1012" s="821"/>
      <c r="E1012" s="822"/>
      <c r="F1012" s="823"/>
      <c r="G1012" s="792">
        <v>0</v>
      </c>
      <c r="H1012" s="805"/>
      <c r="I1012" s="797"/>
      <c r="J1012" s="798"/>
      <c r="K1012" s="799"/>
      <c r="L1012" s="800"/>
      <c r="M1012" s="801"/>
      <c r="N1012" s="800"/>
      <c r="O1012" s="800"/>
      <c r="P1012" s="802"/>
      <c r="Q1012" s="804"/>
    </row>
    <row r="1013" customFormat="1" ht="13.2" hidden="1" spans="1:17">
      <c r="A1013" s="821"/>
      <c r="B1013" s="821" t="str">
        <f t="shared" si="106"/>
        <v/>
      </c>
      <c r="C1013" s="821" t="str">
        <f t="shared" si="107"/>
        <v/>
      </c>
      <c r="D1013" s="821"/>
      <c r="E1013" s="822"/>
      <c r="F1013" s="823"/>
      <c r="G1013" s="792">
        <v>0</v>
      </c>
      <c r="H1013" s="805"/>
      <c r="I1013" s="797"/>
      <c r="J1013" s="798"/>
      <c r="K1013" s="799"/>
      <c r="L1013" s="800"/>
      <c r="M1013" s="801"/>
      <c r="N1013" s="800"/>
      <c r="O1013" s="800"/>
      <c r="P1013" s="802"/>
      <c r="Q1013" s="804"/>
    </row>
    <row r="1014" customFormat="1" ht="13.2" hidden="1" spans="1:17">
      <c r="A1014" s="820"/>
      <c r="B1014" s="821" t="str">
        <f t="shared" si="106"/>
        <v/>
      </c>
      <c r="C1014" s="821" t="str">
        <f t="shared" si="107"/>
        <v/>
      </c>
      <c r="D1014" s="821"/>
      <c r="E1014" s="822"/>
      <c r="F1014" s="823"/>
      <c r="G1014" s="792">
        <v>0</v>
      </c>
      <c r="H1014" s="805"/>
      <c r="I1014" s="797"/>
      <c r="J1014" s="798"/>
      <c r="K1014" s="799"/>
      <c r="L1014" s="800"/>
      <c r="M1014" s="801"/>
      <c r="N1014" s="800"/>
      <c r="O1014" s="800"/>
      <c r="P1014" s="802"/>
      <c r="Q1014" s="804"/>
    </row>
    <row r="1015" customFormat="1" ht="13.2" hidden="1" spans="1:17">
      <c r="A1015" s="821"/>
      <c r="B1015" s="821" t="str">
        <f t="shared" si="106"/>
        <v/>
      </c>
      <c r="C1015" s="821" t="str">
        <f t="shared" si="107"/>
        <v/>
      </c>
      <c r="D1015" s="821"/>
      <c r="E1015" s="822"/>
      <c r="F1015" s="823"/>
      <c r="G1015" s="792">
        <v>0</v>
      </c>
      <c r="H1015" s="805"/>
      <c r="I1015" s="797"/>
      <c r="J1015" s="798"/>
      <c r="K1015" s="799"/>
      <c r="L1015" s="800"/>
      <c r="M1015" s="801"/>
      <c r="N1015" s="800"/>
      <c r="O1015" s="800"/>
      <c r="P1015" s="802"/>
      <c r="Q1015" s="804"/>
    </row>
    <row r="1016" customFormat="1" ht="13.2" hidden="1" spans="1:17">
      <c r="A1016" s="820"/>
      <c r="B1016" s="821" t="str">
        <f t="shared" si="106"/>
        <v/>
      </c>
      <c r="C1016" s="821" t="str">
        <f t="shared" si="107"/>
        <v/>
      </c>
      <c r="D1016" s="821"/>
      <c r="E1016" s="822"/>
      <c r="F1016" s="823"/>
      <c r="G1016" s="792">
        <v>0</v>
      </c>
      <c r="H1016" s="805"/>
      <c r="I1016" s="797"/>
      <c r="J1016" s="798"/>
      <c r="K1016" s="799"/>
      <c r="L1016" s="800"/>
      <c r="M1016" s="801"/>
      <c r="N1016" s="800"/>
      <c r="O1016" s="800"/>
      <c r="P1016" s="802"/>
      <c r="Q1016" s="804"/>
    </row>
    <row r="1017" customFormat="1" ht="13.2" hidden="1" spans="1:17">
      <c r="A1017" s="821"/>
      <c r="B1017" s="821" t="str">
        <f t="shared" si="106"/>
        <v/>
      </c>
      <c r="C1017" s="821" t="str">
        <f t="shared" si="107"/>
        <v/>
      </c>
      <c r="D1017" s="821"/>
      <c r="E1017" s="822"/>
      <c r="F1017" s="823"/>
      <c r="G1017" s="792">
        <v>0</v>
      </c>
      <c r="H1017" s="824"/>
      <c r="I1017" s="797"/>
      <c r="J1017" s="798"/>
      <c r="K1017" s="799"/>
      <c r="L1017" s="800"/>
      <c r="M1017" s="801"/>
      <c r="N1017" s="800"/>
      <c r="O1017" s="800"/>
      <c r="P1017" s="802"/>
      <c r="Q1017" s="804"/>
    </row>
    <row r="1018" customFormat="1" ht="13.2" hidden="1" spans="1:17">
      <c r="A1018" s="820"/>
      <c r="B1018" s="821" t="str">
        <f t="shared" si="106"/>
        <v/>
      </c>
      <c r="C1018" s="821" t="str">
        <f t="shared" si="107"/>
        <v/>
      </c>
      <c r="D1018" s="821"/>
      <c r="E1018" s="822"/>
      <c r="F1018" s="823"/>
      <c r="G1018" s="792">
        <v>0</v>
      </c>
      <c r="H1018" s="824"/>
      <c r="I1018" s="797"/>
      <c r="J1018" s="798"/>
      <c r="K1018" s="799"/>
      <c r="L1018" s="800"/>
      <c r="M1018" s="801"/>
      <c r="N1018" s="800"/>
      <c r="O1018" s="800"/>
      <c r="P1018" s="802"/>
      <c r="Q1018" s="804"/>
    </row>
    <row r="1019" customFormat="1" ht="13.2" hidden="1" spans="1:17">
      <c r="A1019" s="821"/>
      <c r="B1019" s="821" t="str">
        <f t="shared" si="106"/>
        <v/>
      </c>
      <c r="C1019" s="821" t="str">
        <f t="shared" si="107"/>
        <v/>
      </c>
      <c r="D1019" s="821"/>
      <c r="E1019" s="822"/>
      <c r="F1019" s="823"/>
      <c r="G1019" s="792">
        <v>0</v>
      </c>
      <c r="H1019" s="824"/>
      <c r="I1019" s="797"/>
      <c r="J1019" s="798"/>
      <c r="K1019" s="799"/>
      <c r="L1019" s="800"/>
      <c r="M1019" s="801"/>
      <c r="N1019" s="800"/>
      <c r="O1019" s="800"/>
      <c r="P1019" s="802"/>
      <c r="Q1019" s="804"/>
    </row>
    <row r="1020" customFormat="1" ht="13.2" hidden="1" spans="1:17">
      <c r="A1020" s="820"/>
      <c r="B1020" s="821" t="str">
        <f t="shared" si="106"/>
        <v/>
      </c>
      <c r="C1020" s="821" t="str">
        <f t="shared" si="107"/>
        <v/>
      </c>
      <c r="D1020" s="821"/>
      <c r="E1020" s="822"/>
      <c r="F1020" s="823"/>
      <c r="G1020" s="792">
        <v>0</v>
      </c>
      <c r="H1020" s="824"/>
      <c r="I1020" s="797"/>
      <c r="J1020" s="798"/>
      <c r="K1020" s="799"/>
      <c r="L1020" s="800"/>
      <c r="M1020" s="801"/>
      <c r="N1020" s="800"/>
      <c r="O1020" s="800"/>
      <c r="P1020" s="802"/>
      <c r="Q1020" s="804"/>
    </row>
    <row r="1021" customFormat="1" ht="13.2" hidden="1" spans="1:17">
      <c r="A1021" s="821"/>
      <c r="B1021" s="821" t="str">
        <f t="shared" si="106"/>
        <v/>
      </c>
      <c r="C1021" s="821" t="str">
        <f t="shared" si="107"/>
        <v/>
      </c>
      <c r="D1021" s="821"/>
      <c r="E1021" s="822"/>
      <c r="F1021" s="823"/>
      <c r="G1021" s="792">
        <v>0</v>
      </c>
      <c r="H1021" s="824"/>
      <c r="I1021" s="797"/>
      <c r="J1021" s="798"/>
      <c r="K1021" s="799"/>
      <c r="L1021" s="800"/>
      <c r="M1021" s="801"/>
      <c r="N1021" s="800"/>
      <c r="O1021" s="800"/>
      <c r="P1021" s="802"/>
      <c r="Q1021" s="804"/>
    </row>
    <row r="1022" customFormat="1" ht="13.2" hidden="1" spans="1:17">
      <c r="A1022" s="820"/>
      <c r="B1022" s="821" t="str">
        <f t="shared" si="106"/>
        <v/>
      </c>
      <c r="C1022" s="821" t="str">
        <f t="shared" si="107"/>
        <v/>
      </c>
      <c r="D1022" s="821"/>
      <c r="E1022" s="822"/>
      <c r="F1022" s="823"/>
      <c r="G1022" s="792">
        <v>0</v>
      </c>
      <c r="H1022" s="824"/>
      <c r="I1022" s="797"/>
      <c r="J1022" s="798"/>
      <c r="K1022" s="799"/>
      <c r="L1022" s="800"/>
      <c r="M1022" s="801"/>
      <c r="N1022" s="800"/>
      <c r="O1022" s="800"/>
      <c r="P1022" s="802"/>
      <c r="Q1022" s="804"/>
    </row>
    <row r="1023" customFormat="1" ht="13.2" hidden="1" spans="1:17">
      <c r="A1023" s="821"/>
      <c r="B1023" s="821" t="str">
        <f t="shared" si="106"/>
        <v/>
      </c>
      <c r="C1023" s="821" t="str">
        <f t="shared" si="107"/>
        <v/>
      </c>
      <c r="D1023" s="821"/>
      <c r="E1023" s="822"/>
      <c r="F1023" s="823"/>
      <c r="G1023" s="792">
        <v>0</v>
      </c>
      <c r="H1023" s="824"/>
      <c r="I1023" s="797"/>
      <c r="J1023" s="798"/>
      <c r="K1023" s="799"/>
      <c r="L1023" s="800"/>
      <c r="M1023" s="801"/>
      <c r="N1023" s="800"/>
      <c r="O1023" s="800"/>
      <c r="P1023" s="802"/>
      <c r="Q1023" s="804"/>
    </row>
    <row r="1024" customFormat="1" ht="13.2" hidden="1" spans="1:17">
      <c r="A1024" s="820"/>
      <c r="B1024" s="821" t="str">
        <f t="shared" si="106"/>
        <v/>
      </c>
      <c r="C1024" s="821" t="str">
        <f t="shared" si="107"/>
        <v/>
      </c>
      <c r="D1024" s="821"/>
      <c r="E1024" s="822"/>
      <c r="F1024" s="823"/>
      <c r="G1024" s="792">
        <v>0</v>
      </c>
      <c r="H1024" s="824"/>
      <c r="I1024" s="797"/>
      <c r="J1024" s="798"/>
      <c r="K1024" s="799"/>
      <c r="L1024" s="800"/>
      <c r="M1024" s="801"/>
      <c r="N1024" s="800"/>
      <c r="O1024" s="800"/>
      <c r="P1024" s="802"/>
      <c r="Q1024" s="804"/>
    </row>
    <row r="1025" customFormat="1" ht="13.2" hidden="1" spans="1:17">
      <c r="A1025" s="821"/>
      <c r="B1025" s="821" t="str">
        <f t="shared" si="106"/>
        <v/>
      </c>
      <c r="C1025" s="821" t="str">
        <f t="shared" si="107"/>
        <v/>
      </c>
      <c r="D1025" s="821"/>
      <c r="E1025" s="822"/>
      <c r="F1025" s="823"/>
      <c r="G1025" s="792">
        <v>0</v>
      </c>
      <c r="H1025" s="824"/>
      <c r="I1025" s="797"/>
      <c r="J1025" s="798"/>
      <c r="K1025" s="799"/>
      <c r="L1025" s="800"/>
      <c r="M1025" s="801"/>
      <c r="N1025" s="800"/>
      <c r="O1025" s="800"/>
      <c r="P1025" s="802"/>
      <c r="Q1025" s="804"/>
    </row>
    <row r="1026" customFormat="1" ht="13.2" hidden="1" spans="1:17">
      <c r="A1026" s="820"/>
      <c r="B1026" s="821" t="str">
        <f t="shared" ref="B1026:B1089" si="108">LEFT(E1026,1)</f>
        <v/>
      </c>
      <c r="C1026" s="821" t="str">
        <f t="shared" si="107"/>
        <v/>
      </c>
      <c r="D1026" s="821"/>
      <c r="E1026" s="822"/>
      <c r="F1026" s="823"/>
      <c r="G1026" s="792">
        <v>0</v>
      </c>
      <c r="H1026" s="824"/>
      <c r="I1026" s="797"/>
      <c r="J1026" s="798"/>
      <c r="K1026" s="799"/>
      <c r="L1026" s="800"/>
      <c r="M1026" s="801"/>
      <c r="N1026" s="800"/>
      <c r="O1026" s="800"/>
      <c r="P1026" s="802"/>
      <c r="Q1026" s="804"/>
    </row>
    <row r="1027" customFormat="1" ht="13.2" hidden="1" spans="1:17">
      <c r="A1027" s="821"/>
      <c r="B1027" s="821" t="str">
        <f t="shared" si="108"/>
        <v/>
      </c>
      <c r="C1027" s="821" t="str">
        <f t="shared" si="107"/>
        <v/>
      </c>
      <c r="D1027" s="821"/>
      <c r="E1027" s="822"/>
      <c r="F1027" s="823"/>
      <c r="G1027" s="792">
        <v>0</v>
      </c>
      <c r="H1027" s="824"/>
      <c r="I1027" s="797"/>
      <c r="J1027" s="798"/>
      <c r="K1027" s="799"/>
      <c r="L1027" s="800"/>
      <c r="M1027" s="801"/>
      <c r="N1027" s="800"/>
      <c r="O1027" s="800"/>
      <c r="P1027" s="802"/>
      <c r="Q1027" s="804"/>
    </row>
    <row r="1028" customFormat="1" ht="13.2" hidden="1" spans="1:17">
      <c r="A1028" s="820"/>
      <c r="B1028" s="821" t="str">
        <f t="shared" si="108"/>
        <v/>
      </c>
      <c r="C1028" s="821" t="str">
        <f t="shared" si="107"/>
        <v/>
      </c>
      <c r="D1028" s="821"/>
      <c r="E1028" s="822"/>
      <c r="F1028" s="823"/>
      <c r="G1028" s="792">
        <v>0</v>
      </c>
      <c r="H1028" s="824"/>
      <c r="I1028" s="797"/>
      <c r="J1028" s="798"/>
      <c r="K1028" s="799"/>
      <c r="L1028" s="800"/>
      <c r="M1028" s="801"/>
      <c r="N1028" s="800"/>
      <c r="O1028" s="800"/>
      <c r="P1028" s="802"/>
      <c r="Q1028" s="804"/>
    </row>
    <row r="1029" customFormat="1" ht="13.2" hidden="1" spans="1:17">
      <c r="A1029" s="821"/>
      <c r="B1029" s="821" t="str">
        <f t="shared" si="108"/>
        <v/>
      </c>
      <c r="C1029" s="821" t="str">
        <f t="shared" si="107"/>
        <v/>
      </c>
      <c r="D1029" s="821"/>
      <c r="E1029" s="822"/>
      <c r="F1029" s="823"/>
      <c r="G1029" s="792">
        <v>0</v>
      </c>
      <c r="H1029" s="824"/>
      <c r="I1029" s="797"/>
      <c r="J1029" s="798"/>
      <c r="K1029" s="799"/>
      <c r="L1029" s="800"/>
      <c r="M1029" s="801"/>
      <c r="N1029" s="800"/>
      <c r="O1029" s="800"/>
      <c r="P1029" s="802"/>
      <c r="Q1029" s="804"/>
    </row>
    <row r="1030" customFormat="1" ht="13.2" hidden="1" spans="1:17">
      <c r="A1030" s="820"/>
      <c r="B1030" s="821" t="str">
        <f t="shared" si="108"/>
        <v/>
      </c>
      <c r="C1030" s="821" t="str">
        <f t="shared" si="107"/>
        <v/>
      </c>
      <c r="D1030" s="821"/>
      <c r="E1030" s="822"/>
      <c r="F1030" s="823"/>
      <c r="G1030" s="792">
        <v>0</v>
      </c>
      <c r="H1030" s="824"/>
      <c r="I1030" s="797"/>
      <c r="J1030" s="798"/>
      <c r="K1030" s="799"/>
      <c r="L1030" s="800"/>
      <c r="M1030" s="801"/>
      <c r="N1030" s="800"/>
      <c r="O1030" s="800"/>
      <c r="P1030" s="802"/>
      <c r="Q1030" s="804"/>
    </row>
    <row r="1031" customFormat="1" ht="13.2" hidden="1" spans="1:17">
      <c r="A1031" s="821"/>
      <c r="B1031" s="821" t="str">
        <f t="shared" si="108"/>
        <v/>
      </c>
      <c r="C1031" s="821" t="str">
        <f t="shared" si="107"/>
        <v/>
      </c>
      <c r="D1031" s="821"/>
      <c r="E1031" s="822"/>
      <c r="F1031" s="823"/>
      <c r="G1031" s="792">
        <v>0</v>
      </c>
      <c r="H1031" s="824"/>
      <c r="I1031" s="797"/>
      <c r="J1031" s="798"/>
      <c r="K1031" s="799"/>
      <c r="L1031" s="800"/>
      <c r="M1031" s="801"/>
      <c r="N1031" s="800"/>
      <c r="O1031" s="800"/>
      <c r="P1031" s="802"/>
      <c r="Q1031" s="804"/>
    </row>
    <row r="1032" customFormat="1" ht="13.2" hidden="1" spans="1:17">
      <c r="A1032" s="820"/>
      <c r="B1032" s="821" t="str">
        <f t="shared" si="108"/>
        <v/>
      </c>
      <c r="C1032" s="821" t="str">
        <f t="shared" si="107"/>
        <v/>
      </c>
      <c r="D1032" s="821"/>
      <c r="E1032" s="822"/>
      <c r="F1032" s="823"/>
      <c r="G1032" s="792">
        <v>0</v>
      </c>
      <c r="H1032" s="824"/>
      <c r="I1032" s="797"/>
      <c r="J1032" s="798"/>
      <c r="K1032" s="799"/>
      <c r="L1032" s="800"/>
      <c r="M1032" s="801"/>
      <c r="N1032" s="800"/>
      <c r="O1032" s="800"/>
      <c r="P1032" s="802"/>
      <c r="Q1032" s="804"/>
    </row>
    <row r="1033" customFormat="1" ht="13.2" hidden="1" spans="1:17">
      <c r="A1033" s="821"/>
      <c r="B1033" s="821" t="str">
        <f t="shared" si="108"/>
        <v/>
      </c>
      <c r="C1033" s="821" t="str">
        <f t="shared" si="107"/>
        <v/>
      </c>
      <c r="D1033" s="821"/>
      <c r="E1033" s="822"/>
      <c r="F1033" s="823"/>
      <c r="G1033" s="792">
        <v>0</v>
      </c>
      <c r="H1033" s="824"/>
      <c r="I1033" s="797"/>
      <c r="J1033" s="798"/>
      <c r="K1033" s="799"/>
      <c r="L1033" s="800"/>
      <c r="M1033" s="801"/>
      <c r="N1033" s="800"/>
      <c r="O1033" s="800"/>
      <c r="P1033" s="802"/>
      <c r="Q1033" s="804"/>
    </row>
    <row r="1034" customFormat="1" ht="13.2" hidden="1" spans="1:17">
      <c r="A1034" s="820"/>
      <c r="B1034" s="821" t="str">
        <f t="shared" si="108"/>
        <v/>
      </c>
      <c r="C1034" s="821" t="str">
        <f t="shared" si="107"/>
        <v/>
      </c>
      <c r="D1034" s="821"/>
      <c r="E1034" s="822"/>
      <c r="F1034" s="823"/>
      <c r="G1034" s="792">
        <v>0</v>
      </c>
      <c r="H1034" s="824"/>
      <c r="I1034" s="797"/>
      <c r="J1034" s="798"/>
      <c r="K1034" s="799"/>
      <c r="L1034" s="800"/>
      <c r="M1034" s="801"/>
      <c r="N1034" s="800"/>
      <c r="O1034" s="800"/>
      <c r="P1034" s="802"/>
      <c r="Q1034" s="804"/>
    </row>
    <row r="1035" customFormat="1" ht="13.2" hidden="1" spans="1:17">
      <c r="A1035" s="821"/>
      <c r="B1035" s="821" t="str">
        <f t="shared" si="108"/>
        <v/>
      </c>
      <c r="C1035" s="821" t="str">
        <f t="shared" si="107"/>
        <v/>
      </c>
      <c r="D1035" s="821"/>
      <c r="E1035" s="822"/>
      <c r="F1035" s="823"/>
      <c r="G1035" s="792">
        <v>0</v>
      </c>
      <c r="H1035" s="824"/>
      <c r="I1035" s="797"/>
      <c r="J1035" s="798"/>
      <c r="K1035" s="799"/>
      <c r="L1035" s="800"/>
      <c r="M1035" s="801"/>
      <c r="N1035" s="800"/>
      <c r="O1035" s="800"/>
      <c r="P1035" s="802"/>
      <c r="Q1035" s="804"/>
    </row>
    <row r="1036" customFormat="1" ht="13.2" hidden="1" spans="1:17">
      <c r="A1036" s="820"/>
      <c r="B1036" s="821" t="str">
        <f t="shared" si="108"/>
        <v/>
      </c>
      <c r="C1036" s="821" t="str">
        <f t="shared" si="107"/>
        <v/>
      </c>
      <c r="D1036" s="821"/>
      <c r="E1036" s="822"/>
      <c r="F1036" s="823"/>
      <c r="G1036" s="792">
        <v>0</v>
      </c>
      <c r="H1036" s="824"/>
      <c r="I1036" s="797"/>
      <c r="J1036" s="798"/>
      <c r="K1036" s="799"/>
      <c r="L1036" s="800"/>
      <c r="M1036" s="801"/>
      <c r="N1036" s="800"/>
      <c r="O1036" s="800"/>
      <c r="P1036" s="802"/>
      <c r="Q1036" s="804"/>
    </row>
    <row r="1037" customFormat="1" ht="13.2" hidden="1" spans="1:17">
      <c r="A1037" s="821"/>
      <c r="B1037" s="821" t="str">
        <f t="shared" si="108"/>
        <v/>
      </c>
      <c r="C1037" s="821" t="str">
        <f t="shared" si="107"/>
        <v/>
      </c>
      <c r="D1037" s="821"/>
      <c r="E1037" s="822"/>
      <c r="F1037" s="823"/>
      <c r="G1037" s="792">
        <v>0</v>
      </c>
      <c r="H1037" s="824"/>
      <c r="I1037" s="797"/>
      <c r="J1037" s="798"/>
      <c r="K1037" s="799"/>
      <c r="L1037" s="800"/>
      <c r="M1037" s="801"/>
      <c r="N1037" s="800"/>
      <c r="O1037" s="800"/>
      <c r="P1037" s="802"/>
      <c r="Q1037" s="804"/>
    </row>
    <row r="1038" customFormat="1" ht="13.2" hidden="1" spans="1:17">
      <c r="A1038" s="820"/>
      <c r="B1038" s="821" t="str">
        <f t="shared" si="108"/>
        <v/>
      </c>
      <c r="C1038" s="821" t="str">
        <f t="shared" si="107"/>
        <v/>
      </c>
      <c r="D1038" s="821"/>
      <c r="E1038" s="822"/>
      <c r="F1038" s="823"/>
      <c r="G1038" s="792">
        <v>0</v>
      </c>
      <c r="H1038" s="824"/>
      <c r="I1038" s="797"/>
      <c r="J1038" s="798"/>
      <c r="K1038" s="799"/>
      <c r="L1038" s="800"/>
      <c r="M1038" s="801"/>
      <c r="N1038" s="800"/>
      <c r="O1038" s="800"/>
      <c r="P1038" s="802"/>
      <c r="Q1038" s="804"/>
    </row>
    <row r="1039" customFormat="1" ht="13.2" hidden="1" spans="1:17">
      <c r="A1039" s="821"/>
      <c r="B1039" s="821" t="str">
        <f t="shared" si="108"/>
        <v/>
      </c>
      <c r="C1039" s="821" t="str">
        <f t="shared" si="107"/>
        <v/>
      </c>
      <c r="D1039" s="821"/>
      <c r="E1039" s="822"/>
      <c r="F1039" s="823"/>
      <c r="G1039" s="792">
        <v>0</v>
      </c>
      <c r="H1039" s="824"/>
      <c r="I1039" s="797"/>
      <c r="J1039" s="798"/>
      <c r="K1039" s="799"/>
      <c r="L1039" s="800"/>
      <c r="M1039" s="801"/>
      <c r="N1039" s="800"/>
      <c r="O1039" s="800"/>
      <c r="P1039" s="802"/>
      <c r="Q1039" s="804"/>
    </row>
    <row r="1040" customFormat="1" ht="13.2" hidden="1" spans="1:17">
      <c r="A1040" s="820"/>
      <c r="B1040" s="821" t="str">
        <f t="shared" si="108"/>
        <v/>
      </c>
      <c r="C1040" s="821" t="str">
        <f t="shared" si="107"/>
        <v/>
      </c>
      <c r="D1040" s="821"/>
      <c r="E1040" s="822"/>
      <c r="F1040" s="823"/>
      <c r="G1040" s="792">
        <v>0</v>
      </c>
      <c r="H1040" s="824"/>
      <c r="I1040" s="797"/>
      <c r="J1040" s="798"/>
      <c r="K1040" s="799"/>
      <c r="L1040" s="800"/>
      <c r="M1040" s="801"/>
      <c r="N1040" s="800"/>
      <c r="O1040" s="800"/>
      <c r="P1040" s="802"/>
      <c r="Q1040" s="804"/>
    </row>
    <row r="1041" customFormat="1" ht="13.2" hidden="1" spans="1:17">
      <c r="A1041" s="821"/>
      <c r="B1041" s="821" t="str">
        <f t="shared" si="108"/>
        <v/>
      </c>
      <c r="C1041" s="821" t="str">
        <f t="shared" si="107"/>
        <v/>
      </c>
      <c r="D1041" s="821"/>
      <c r="E1041" s="822"/>
      <c r="F1041" s="823"/>
      <c r="G1041" s="792">
        <v>0</v>
      </c>
      <c r="H1041" s="824"/>
      <c r="I1041" s="797"/>
      <c r="J1041" s="798"/>
      <c r="K1041" s="799"/>
      <c r="L1041" s="800"/>
      <c r="M1041" s="801"/>
      <c r="N1041" s="800"/>
      <c r="O1041" s="800"/>
      <c r="P1041" s="802"/>
      <c r="Q1041" s="804"/>
    </row>
    <row r="1042" customFormat="1" ht="13.2" hidden="1" spans="1:17">
      <c r="A1042" s="820"/>
      <c r="B1042" s="821" t="str">
        <f t="shared" si="108"/>
        <v/>
      </c>
      <c r="C1042" s="821" t="str">
        <f t="shared" si="107"/>
        <v/>
      </c>
      <c r="D1042" s="821"/>
      <c r="E1042" s="822"/>
      <c r="F1042" s="823"/>
      <c r="G1042" s="792">
        <v>0</v>
      </c>
      <c r="H1042" s="824"/>
      <c r="I1042" s="797"/>
      <c r="J1042" s="798"/>
      <c r="K1042" s="799"/>
      <c r="L1042" s="800"/>
      <c r="M1042" s="801"/>
      <c r="N1042" s="800"/>
      <c r="O1042" s="800"/>
      <c r="P1042" s="802"/>
      <c r="Q1042" s="804"/>
    </row>
    <row r="1043" customFormat="1" ht="13.2" hidden="1" spans="1:17">
      <c r="A1043" s="821"/>
      <c r="B1043" s="821" t="str">
        <f t="shared" si="108"/>
        <v/>
      </c>
      <c r="C1043" s="821" t="str">
        <f t="shared" si="107"/>
        <v/>
      </c>
      <c r="D1043" s="821"/>
      <c r="E1043" s="822"/>
      <c r="F1043" s="823"/>
      <c r="G1043" s="792">
        <v>0</v>
      </c>
      <c r="H1043" s="824"/>
      <c r="I1043" s="797"/>
      <c r="J1043" s="798"/>
      <c r="K1043" s="799"/>
      <c r="L1043" s="800"/>
      <c r="M1043" s="801"/>
      <c r="N1043" s="800"/>
      <c r="O1043" s="800"/>
      <c r="P1043" s="802"/>
      <c r="Q1043" s="804"/>
    </row>
    <row r="1044" customFormat="1" ht="13.2" hidden="1" spans="1:17">
      <c r="A1044" s="820"/>
      <c r="B1044" s="821" t="str">
        <f t="shared" si="108"/>
        <v/>
      </c>
      <c r="C1044" s="821" t="str">
        <f t="shared" si="107"/>
        <v/>
      </c>
      <c r="D1044" s="821"/>
      <c r="E1044" s="822"/>
      <c r="F1044" s="823"/>
      <c r="G1044" s="792">
        <v>0</v>
      </c>
      <c r="H1044" s="824"/>
      <c r="I1044" s="797"/>
      <c r="J1044" s="798"/>
      <c r="K1044" s="799"/>
      <c r="L1044" s="800"/>
      <c r="M1044" s="801"/>
      <c r="N1044" s="800"/>
      <c r="O1044" s="800"/>
      <c r="P1044" s="802"/>
      <c r="Q1044" s="804"/>
    </row>
    <row r="1045" customFormat="1" ht="13.2" hidden="1" spans="1:17">
      <c r="A1045" s="821"/>
      <c r="B1045" s="821" t="str">
        <f t="shared" si="108"/>
        <v/>
      </c>
      <c r="C1045" s="821" t="str">
        <f t="shared" si="107"/>
        <v/>
      </c>
      <c r="D1045" s="821"/>
      <c r="E1045" s="822"/>
      <c r="F1045" s="823"/>
      <c r="G1045" s="792">
        <v>0</v>
      </c>
      <c r="H1045" s="824"/>
      <c r="I1045" s="797"/>
      <c r="J1045" s="798"/>
      <c r="K1045" s="799"/>
      <c r="L1045" s="800"/>
      <c r="M1045" s="801"/>
      <c r="N1045" s="800"/>
      <c r="O1045" s="800"/>
      <c r="P1045" s="802"/>
      <c r="Q1045" s="804"/>
    </row>
    <row r="1046" customFormat="1" ht="13.2" hidden="1" spans="1:17">
      <c r="A1046" s="820"/>
      <c r="B1046" s="821" t="str">
        <f t="shared" si="108"/>
        <v/>
      </c>
      <c r="C1046" s="821" t="str">
        <f t="shared" si="107"/>
        <v/>
      </c>
      <c r="D1046" s="821"/>
      <c r="E1046" s="822"/>
      <c r="F1046" s="823"/>
      <c r="G1046" s="792">
        <v>0</v>
      </c>
      <c r="H1046" s="824"/>
      <c r="I1046" s="797"/>
      <c r="J1046" s="798"/>
      <c r="K1046" s="799"/>
      <c r="L1046" s="800"/>
      <c r="M1046" s="801"/>
      <c r="N1046" s="800"/>
      <c r="O1046" s="800"/>
      <c r="P1046" s="802"/>
      <c r="Q1046" s="804"/>
    </row>
    <row r="1047" customFormat="1" ht="13.2" hidden="1" spans="1:17">
      <c r="A1047" s="821"/>
      <c r="B1047" s="821" t="str">
        <f t="shared" si="108"/>
        <v/>
      </c>
      <c r="C1047" s="821" t="str">
        <f t="shared" si="107"/>
        <v/>
      </c>
      <c r="D1047" s="821"/>
      <c r="E1047" s="822"/>
      <c r="F1047" s="823"/>
      <c r="G1047" s="792">
        <v>0</v>
      </c>
      <c r="H1047" s="824"/>
      <c r="I1047" s="797"/>
      <c r="J1047" s="798"/>
      <c r="K1047" s="799"/>
      <c r="L1047" s="800"/>
      <c r="M1047" s="801"/>
      <c r="N1047" s="800"/>
      <c r="O1047" s="800"/>
      <c r="P1047" s="802"/>
      <c r="Q1047" s="804"/>
    </row>
    <row r="1048" customFormat="1" ht="13.2" hidden="1" spans="1:17">
      <c r="A1048" s="820"/>
      <c r="B1048" s="821" t="str">
        <f t="shared" si="108"/>
        <v/>
      </c>
      <c r="C1048" s="821" t="str">
        <f t="shared" si="107"/>
        <v/>
      </c>
      <c r="D1048" s="821"/>
      <c r="E1048" s="822"/>
      <c r="F1048" s="823"/>
      <c r="G1048" s="792">
        <v>0</v>
      </c>
      <c r="H1048" s="824"/>
      <c r="I1048" s="797"/>
      <c r="J1048" s="798"/>
      <c r="K1048" s="799"/>
      <c r="L1048" s="800"/>
      <c r="M1048" s="801"/>
      <c r="N1048" s="800"/>
      <c r="O1048" s="800"/>
      <c r="P1048" s="802"/>
      <c r="Q1048" s="804"/>
    </row>
    <row r="1049" customFormat="1" ht="13.2" hidden="1" spans="1:17">
      <c r="A1049" s="821"/>
      <c r="B1049" s="821" t="str">
        <f t="shared" si="108"/>
        <v/>
      </c>
      <c r="C1049" s="821" t="str">
        <f t="shared" si="107"/>
        <v/>
      </c>
      <c r="D1049" s="821"/>
      <c r="E1049" s="822"/>
      <c r="F1049" s="823"/>
      <c r="G1049" s="792">
        <v>0</v>
      </c>
      <c r="H1049" s="824"/>
      <c r="I1049" s="797"/>
      <c r="J1049" s="798"/>
      <c r="K1049" s="799"/>
      <c r="L1049" s="800"/>
      <c r="M1049" s="801"/>
      <c r="N1049" s="800"/>
      <c r="O1049" s="800"/>
      <c r="P1049" s="802"/>
      <c r="Q1049" s="804"/>
    </row>
    <row r="1050" customFormat="1" ht="13.2" hidden="1" spans="1:17">
      <c r="A1050" s="820"/>
      <c r="B1050" s="821" t="str">
        <f t="shared" si="108"/>
        <v/>
      </c>
      <c r="C1050" s="821" t="str">
        <f t="shared" si="107"/>
        <v/>
      </c>
      <c r="D1050" s="821"/>
      <c r="E1050" s="822"/>
      <c r="F1050" s="823"/>
      <c r="G1050" s="792">
        <v>0</v>
      </c>
      <c r="H1050" s="824"/>
      <c r="I1050" s="797"/>
      <c r="J1050" s="798"/>
      <c r="K1050" s="799"/>
      <c r="L1050" s="800"/>
      <c r="M1050" s="801"/>
      <c r="N1050" s="800"/>
      <c r="O1050" s="800"/>
      <c r="P1050" s="802"/>
      <c r="Q1050" s="804"/>
    </row>
    <row r="1051" customFormat="1" ht="13.2" hidden="1" spans="1:17">
      <c r="A1051" s="821"/>
      <c r="B1051" s="821" t="str">
        <f t="shared" si="108"/>
        <v/>
      </c>
      <c r="C1051" s="821" t="str">
        <f t="shared" si="107"/>
        <v/>
      </c>
      <c r="D1051" s="821"/>
      <c r="E1051" s="822"/>
      <c r="F1051" s="823"/>
      <c r="G1051" s="792">
        <v>0</v>
      </c>
      <c r="H1051" s="824"/>
      <c r="I1051" s="797"/>
      <c r="J1051" s="798"/>
      <c r="K1051" s="799"/>
      <c r="L1051" s="800"/>
      <c r="M1051" s="801"/>
      <c r="N1051" s="800"/>
      <c r="O1051" s="800"/>
      <c r="P1051" s="802"/>
      <c r="Q1051" s="804"/>
    </row>
    <row r="1052" customFormat="1" ht="13.2" hidden="1" spans="1:17">
      <c r="A1052" s="820"/>
      <c r="B1052" s="821" t="str">
        <f t="shared" si="108"/>
        <v/>
      </c>
      <c r="C1052" s="821" t="str">
        <f t="shared" si="107"/>
        <v/>
      </c>
      <c r="D1052" s="821"/>
      <c r="E1052" s="822"/>
      <c r="F1052" s="823"/>
      <c r="G1052" s="792">
        <v>0</v>
      </c>
      <c r="H1052" s="824"/>
      <c r="I1052" s="797"/>
      <c r="J1052" s="798"/>
      <c r="K1052" s="799"/>
      <c r="L1052" s="800"/>
      <c r="M1052" s="801"/>
      <c r="N1052" s="800"/>
      <c r="O1052" s="800"/>
      <c r="P1052" s="802"/>
      <c r="Q1052" s="804"/>
    </row>
    <row r="1053" customFormat="1" ht="13.2" hidden="1" spans="1:17">
      <c r="A1053" s="821"/>
      <c r="B1053" s="821" t="str">
        <f t="shared" si="108"/>
        <v/>
      </c>
      <c r="C1053" s="821" t="str">
        <f t="shared" si="107"/>
        <v/>
      </c>
      <c r="D1053" s="821"/>
      <c r="E1053" s="822"/>
      <c r="F1053" s="823"/>
      <c r="G1053" s="792">
        <v>0</v>
      </c>
      <c r="H1053" s="824"/>
      <c r="I1053" s="797"/>
      <c r="J1053" s="798"/>
      <c r="K1053" s="799"/>
      <c r="L1053" s="800"/>
      <c r="M1053" s="801"/>
      <c r="N1053" s="800"/>
      <c r="O1053" s="800"/>
      <c r="P1053" s="802"/>
      <c r="Q1053" s="804"/>
    </row>
    <row r="1054" customFormat="1" ht="13.2" hidden="1" spans="1:17">
      <c r="A1054" s="820"/>
      <c r="B1054" s="821" t="str">
        <f t="shared" si="108"/>
        <v/>
      </c>
      <c r="C1054" s="821" t="str">
        <f t="shared" si="107"/>
        <v/>
      </c>
      <c r="D1054" s="821"/>
      <c r="E1054" s="822"/>
      <c r="F1054" s="823"/>
      <c r="G1054" s="792">
        <v>0</v>
      </c>
      <c r="H1054" s="824"/>
      <c r="I1054" s="797"/>
      <c r="J1054" s="798"/>
      <c r="K1054" s="799"/>
      <c r="L1054" s="800"/>
      <c r="M1054" s="801"/>
      <c r="N1054" s="800"/>
      <c r="O1054" s="800"/>
      <c r="P1054" s="802"/>
      <c r="Q1054" s="804"/>
    </row>
    <row r="1055" customFormat="1" ht="13.2" hidden="1" spans="1:17">
      <c r="A1055" s="821"/>
      <c r="B1055" s="821" t="str">
        <f t="shared" si="108"/>
        <v/>
      </c>
      <c r="C1055" s="821" t="str">
        <f t="shared" si="107"/>
        <v/>
      </c>
      <c r="D1055" s="821"/>
      <c r="E1055" s="822"/>
      <c r="F1055" s="823"/>
      <c r="G1055" s="792">
        <v>0</v>
      </c>
      <c r="H1055" s="824"/>
      <c r="I1055" s="797"/>
      <c r="J1055" s="798"/>
      <c r="K1055" s="799"/>
      <c r="L1055" s="800"/>
      <c r="M1055" s="801"/>
      <c r="N1055" s="800"/>
      <c r="O1055" s="800"/>
      <c r="P1055" s="802"/>
      <c r="Q1055" s="804"/>
    </row>
    <row r="1056" customFormat="1" ht="13.2" hidden="1" spans="1:17">
      <c r="A1056" s="820"/>
      <c r="B1056" s="821" t="str">
        <f t="shared" si="108"/>
        <v/>
      </c>
      <c r="C1056" s="821" t="str">
        <f t="shared" si="107"/>
        <v/>
      </c>
      <c r="D1056" s="821"/>
      <c r="E1056" s="822"/>
      <c r="F1056" s="823"/>
      <c r="G1056" s="792">
        <v>0</v>
      </c>
      <c r="H1056" s="824"/>
      <c r="I1056" s="797"/>
      <c r="J1056" s="798"/>
      <c r="K1056" s="799"/>
      <c r="L1056" s="800"/>
      <c r="M1056" s="801"/>
      <c r="N1056" s="800"/>
      <c r="O1056" s="800"/>
      <c r="P1056" s="802"/>
      <c r="Q1056" s="804"/>
    </row>
    <row r="1057" customFormat="1" ht="13.2" hidden="1" spans="1:17">
      <c r="A1057" s="821"/>
      <c r="B1057" s="821" t="str">
        <f t="shared" si="108"/>
        <v/>
      </c>
      <c r="C1057" s="821" t="str">
        <f t="shared" si="107"/>
        <v/>
      </c>
      <c r="D1057" s="821"/>
      <c r="E1057" s="822"/>
      <c r="F1057" s="823"/>
      <c r="G1057" s="792">
        <v>0</v>
      </c>
      <c r="H1057" s="824"/>
      <c r="I1057" s="797"/>
      <c r="J1057" s="798"/>
      <c r="K1057" s="799"/>
      <c r="L1057" s="800"/>
      <c r="M1057" s="801"/>
      <c r="N1057" s="800"/>
      <c r="O1057" s="800"/>
      <c r="P1057" s="802"/>
      <c r="Q1057" s="804"/>
    </row>
    <row r="1058" customFormat="1" ht="13.2" hidden="1" spans="1:17">
      <c r="A1058" s="820"/>
      <c r="B1058" s="821" t="str">
        <f t="shared" si="108"/>
        <v/>
      </c>
      <c r="C1058" s="821" t="str">
        <f t="shared" si="107"/>
        <v/>
      </c>
      <c r="D1058" s="821"/>
      <c r="E1058" s="822"/>
      <c r="F1058" s="823"/>
      <c r="G1058" s="792">
        <v>0</v>
      </c>
      <c r="H1058" s="824"/>
      <c r="I1058" s="797"/>
      <c r="J1058" s="798"/>
      <c r="K1058" s="799"/>
      <c r="L1058" s="800"/>
      <c r="M1058" s="801"/>
      <c r="N1058" s="800"/>
      <c r="O1058" s="800"/>
      <c r="P1058" s="802"/>
      <c r="Q1058" s="804"/>
    </row>
    <row r="1059" customFormat="1" ht="13.2" hidden="1" spans="1:17">
      <c r="A1059" s="821"/>
      <c r="B1059" s="821" t="str">
        <f t="shared" si="108"/>
        <v/>
      </c>
      <c r="C1059" s="821" t="str">
        <f t="shared" si="107"/>
        <v/>
      </c>
      <c r="D1059" s="821"/>
      <c r="E1059" s="822"/>
      <c r="F1059" s="823"/>
      <c r="G1059" s="792">
        <v>0</v>
      </c>
      <c r="H1059" s="824"/>
      <c r="I1059" s="797"/>
      <c r="J1059" s="798"/>
      <c r="K1059" s="799"/>
      <c r="L1059" s="800"/>
      <c r="M1059" s="801"/>
      <c r="N1059" s="800"/>
      <c r="O1059" s="800"/>
      <c r="P1059" s="802"/>
      <c r="Q1059" s="804"/>
    </row>
    <row r="1060" customFormat="1" ht="13.2" hidden="1" spans="1:17">
      <c r="A1060" s="820"/>
      <c r="B1060" s="821" t="str">
        <f t="shared" si="108"/>
        <v/>
      </c>
      <c r="C1060" s="821" t="str">
        <f t="shared" si="107"/>
        <v/>
      </c>
      <c r="D1060" s="821"/>
      <c r="E1060" s="822"/>
      <c r="F1060" s="823"/>
      <c r="G1060" s="792">
        <v>0</v>
      </c>
      <c r="H1060" s="824"/>
      <c r="I1060" s="797"/>
      <c r="J1060" s="798"/>
      <c r="K1060" s="799"/>
      <c r="L1060" s="800"/>
      <c r="M1060" s="801"/>
      <c r="N1060" s="800"/>
      <c r="O1060" s="800"/>
      <c r="P1060" s="802"/>
      <c r="Q1060" s="804"/>
    </row>
    <row r="1061" customFormat="1" ht="13.2" hidden="1" spans="1:17">
      <c r="A1061" s="821"/>
      <c r="B1061" s="821" t="str">
        <f t="shared" si="108"/>
        <v/>
      </c>
      <c r="C1061" s="821" t="str">
        <f t="shared" si="107"/>
        <v/>
      </c>
      <c r="D1061" s="821"/>
      <c r="E1061" s="822"/>
      <c r="F1061" s="823"/>
      <c r="G1061" s="825" t="e">
        <f>VLOOKUP(E1061,#REF!,3,0)</f>
        <v>#REF!</v>
      </c>
      <c r="H1061" s="824"/>
      <c r="I1061" s="797"/>
      <c r="J1061" s="798"/>
      <c r="K1061" s="799"/>
      <c r="L1061" s="800"/>
      <c r="M1061" s="801"/>
      <c r="N1061" s="800"/>
      <c r="O1061" s="800"/>
      <c r="P1061" s="802"/>
      <c r="Q1061" s="804"/>
    </row>
    <row r="1062" customFormat="1" ht="13.2" hidden="1" spans="1:17">
      <c r="A1062" s="820"/>
      <c r="B1062" s="821" t="str">
        <f t="shared" si="108"/>
        <v/>
      </c>
      <c r="C1062" s="821" t="str">
        <f t="shared" si="107"/>
        <v/>
      </c>
      <c r="D1062" s="821"/>
      <c r="E1062" s="822"/>
      <c r="F1062" s="823"/>
      <c r="G1062" s="826" t="e">
        <f>VLOOKUP(E1062,#REF!,3,0)</f>
        <v>#REF!</v>
      </c>
      <c r="H1062" s="824"/>
      <c r="I1062" s="797"/>
      <c r="J1062" s="798"/>
      <c r="K1062" s="799"/>
      <c r="L1062" s="800"/>
      <c r="M1062" s="801"/>
      <c r="N1062" s="800"/>
      <c r="O1062" s="800"/>
      <c r="P1062" s="802"/>
      <c r="Q1062" s="804"/>
    </row>
    <row r="1063" customFormat="1" ht="13.2" hidden="1" spans="1:17">
      <c r="A1063" s="821"/>
      <c r="B1063" s="821" t="str">
        <f t="shared" si="108"/>
        <v/>
      </c>
      <c r="C1063" s="821" t="str">
        <f t="shared" si="107"/>
        <v/>
      </c>
      <c r="D1063" s="821"/>
      <c r="E1063" s="822"/>
      <c r="F1063" s="823"/>
      <c r="G1063" s="825" t="e">
        <f>VLOOKUP(E1063,#REF!,3,0)</f>
        <v>#REF!</v>
      </c>
      <c r="H1063" s="824"/>
      <c r="I1063" s="797"/>
      <c r="J1063" s="798"/>
      <c r="K1063" s="799"/>
      <c r="L1063" s="800"/>
      <c r="M1063" s="801"/>
      <c r="N1063" s="800"/>
      <c r="O1063" s="800"/>
      <c r="P1063" s="802"/>
      <c r="Q1063" s="804"/>
    </row>
    <row r="1064" customFormat="1" ht="13.2" hidden="1" spans="1:17">
      <c r="A1064" s="820"/>
      <c r="B1064" s="821" t="str">
        <f t="shared" si="108"/>
        <v/>
      </c>
      <c r="C1064" s="821" t="str">
        <f t="shared" ref="C1064:C1127" si="109">MID(E1064,2,1)</f>
        <v/>
      </c>
      <c r="D1064" s="821"/>
      <c r="E1064" s="822"/>
      <c r="F1064" s="823"/>
      <c r="G1064" s="826" t="e">
        <f>VLOOKUP(E1064,#REF!,3,0)</f>
        <v>#REF!</v>
      </c>
      <c r="H1064" s="824"/>
      <c r="I1064" s="797"/>
      <c r="J1064" s="798"/>
      <c r="K1064" s="799"/>
      <c r="L1064" s="800"/>
      <c r="M1064" s="801"/>
      <c r="N1064" s="800"/>
      <c r="O1064" s="800"/>
      <c r="P1064" s="802"/>
      <c r="Q1064" s="804"/>
    </row>
    <row r="1065" customFormat="1" ht="13.2" hidden="1" spans="1:17">
      <c r="A1065" s="821"/>
      <c r="B1065" s="821" t="str">
        <f t="shared" si="108"/>
        <v/>
      </c>
      <c r="C1065" s="821" t="str">
        <f t="shared" si="109"/>
        <v/>
      </c>
      <c r="D1065" s="821"/>
      <c r="E1065" s="822"/>
      <c r="F1065" s="823"/>
      <c r="G1065" s="825" t="e">
        <f>VLOOKUP(E1065,#REF!,3,0)</f>
        <v>#REF!</v>
      </c>
      <c r="H1065" s="824"/>
      <c r="I1065" s="797"/>
      <c r="J1065" s="798"/>
      <c r="K1065" s="799"/>
      <c r="L1065" s="800"/>
      <c r="M1065" s="801"/>
      <c r="N1065" s="800"/>
      <c r="O1065" s="800"/>
      <c r="P1065" s="802"/>
      <c r="Q1065" s="804"/>
    </row>
    <row r="1066" customFormat="1" ht="13.2" hidden="1" spans="1:17">
      <c r="A1066" s="820"/>
      <c r="B1066" s="821" t="str">
        <f t="shared" si="108"/>
        <v/>
      </c>
      <c r="C1066" s="821" t="str">
        <f t="shared" si="109"/>
        <v/>
      </c>
      <c r="D1066" s="821"/>
      <c r="E1066" s="822"/>
      <c r="F1066" s="823"/>
      <c r="G1066" s="826" t="e">
        <f>VLOOKUP(E1066,#REF!,3,0)</f>
        <v>#REF!</v>
      </c>
      <c r="H1066" s="824"/>
      <c r="I1066" s="797"/>
      <c r="J1066" s="798"/>
      <c r="K1066" s="799"/>
      <c r="L1066" s="800"/>
      <c r="M1066" s="801"/>
      <c r="N1066" s="800"/>
      <c r="O1066" s="800"/>
      <c r="P1066" s="802"/>
      <c r="Q1066" s="804"/>
    </row>
    <row r="1067" customFormat="1" ht="13.2" hidden="1" spans="1:17">
      <c r="A1067" s="821"/>
      <c r="B1067" s="821" t="str">
        <f t="shared" si="108"/>
        <v/>
      </c>
      <c r="C1067" s="821" t="str">
        <f t="shared" si="109"/>
        <v/>
      </c>
      <c r="D1067" s="821"/>
      <c r="E1067" s="822"/>
      <c r="F1067" s="823"/>
      <c r="G1067" s="825" t="e">
        <f>VLOOKUP(E1067,#REF!,3,0)</f>
        <v>#REF!</v>
      </c>
      <c r="H1067" s="824"/>
      <c r="I1067" s="797"/>
      <c r="J1067" s="798"/>
      <c r="K1067" s="799"/>
      <c r="L1067" s="800"/>
      <c r="M1067" s="801"/>
      <c r="N1067" s="800"/>
      <c r="O1067" s="800"/>
      <c r="P1067" s="802"/>
      <c r="Q1067" s="804"/>
    </row>
    <row r="1068" customFormat="1" ht="13.2" hidden="1" spans="1:17">
      <c r="A1068" s="820"/>
      <c r="B1068" s="821" t="str">
        <f t="shared" si="108"/>
        <v/>
      </c>
      <c r="C1068" s="821" t="str">
        <f t="shared" si="109"/>
        <v/>
      </c>
      <c r="D1068" s="821"/>
      <c r="E1068" s="822"/>
      <c r="F1068" s="823"/>
      <c r="G1068" s="826" t="e">
        <f>VLOOKUP(E1068,#REF!,3,0)</f>
        <v>#REF!</v>
      </c>
      <c r="H1068" s="824"/>
      <c r="I1068" s="797"/>
      <c r="J1068" s="798"/>
      <c r="K1068" s="799"/>
      <c r="L1068" s="800"/>
      <c r="M1068" s="801"/>
      <c r="N1068" s="800"/>
      <c r="O1068" s="800"/>
      <c r="P1068" s="802"/>
      <c r="Q1068" s="804"/>
    </row>
    <row r="1069" customFormat="1" ht="13.2" hidden="1" spans="1:17">
      <c r="A1069" s="821"/>
      <c r="B1069" s="821" t="str">
        <f t="shared" si="108"/>
        <v/>
      </c>
      <c r="C1069" s="821" t="str">
        <f t="shared" si="109"/>
        <v/>
      </c>
      <c r="D1069" s="821"/>
      <c r="E1069" s="822"/>
      <c r="F1069" s="823"/>
      <c r="G1069" s="825" t="e">
        <f>VLOOKUP(E1069,#REF!,3,0)</f>
        <v>#REF!</v>
      </c>
      <c r="H1069" s="824"/>
      <c r="I1069" s="797"/>
      <c r="J1069" s="798"/>
      <c r="K1069" s="799"/>
      <c r="L1069" s="800"/>
      <c r="M1069" s="801"/>
      <c r="N1069" s="800"/>
      <c r="O1069" s="800"/>
      <c r="P1069" s="802"/>
      <c r="Q1069" s="804"/>
    </row>
    <row r="1070" customFormat="1" ht="13.2" hidden="1" spans="1:17">
      <c r="A1070" s="820"/>
      <c r="B1070" s="821" t="str">
        <f t="shared" si="108"/>
        <v/>
      </c>
      <c r="C1070" s="821" t="str">
        <f t="shared" si="109"/>
        <v/>
      </c>
      <c r="D1070" s="821"/>
      <c r="E1070" s="822"/>
      <c r="F1070" s="823"/>
      <c r="G1070" s="826" t="e">
        <f>VLOOKUP(E1070,#REF!,3,0)</f>
        <v>#REF!</v>
      </c>
      <c r="H1070" s="824"/>
      <c r="I1070" s="797"/>
      <c r="J1070" s="798"/>
      <c r="K1070" s="799"/>
      <c r="L1070" s="800"/>
      <c r="M1070" s="801"/>
      <c r="N1070" s="800"/>
      <c r="O1070" s="800"/>
      <c r="P1070" s="802"/>
      <c r="Q1070" s="804"/>
    </row>
    <row r="1071" customFormat="1" ht="13.2" hidden="1" spans="1:17">
      <c r="A1071" s="821"/>
      <c r="B1071" s="821" t="str">
        <f t="shared" si="108"/>
        <v/>
      </c>
      <c r="C1071" s="821" t="str">
        <f t="shared" si="109"/>
        <v/>
      </c>
      <c r="D1071" s="821"/>
      <c r="E1071" s="822"/>
      <c r="F1071" s="823"/>
      <c r="G1071" s="825" t="e">
        <f>VLOOKUP(E1071,#REF!,3,0)</f>
        <v>#REF!</v>
      </c>
      <c r="H1071" s="824"/>
      <c r="I1071" s="797"/>
      <c r="J1071" s="798"/>
      <c r="K1071" s="799"/>
      <c r="L1071" s="800"/>
      <c r="M1071" s="801"/>
      <c r="N1071" s="800"/>
      <c r="O1071" s="800"/>
      <c r="P1071" s="802"/>
      <c r="Q1071" s="804"/>
    </row>
    <row r="1072" customFormat="1" ht="13.2" hidden="1" spans="1:17">
      <c r="A1072" s="820"/>
      <c r="B1072" s="821" t="str">
        <f t="shared" si="108"/>
        <v/>
      </c>
      <c r="C1072" s="821" t="str">
        <f t="shared" si="109"/>
        <v/>
      </c>
      <c r="D1072" s="821"/>
      <c r="E1072" s="822"/>
      <c r="F1072" s="823"/>
      <c r="G1072" s="826" t="e">
        <f>VLOOKUP(E1072,#REF!,3,0)</f>
        <v>#REF!</v>
      </c>
      <c r="H1072" s="824"/>
      <c r="I1072" s="797"/>
      <c r="J1072" s="798"/>
      <c r="K1072" s="799"/>
      <c r="L1072" s="800"/>
      <c r="M1072" s="801"/>
      <c r="N1072" s="800"/>
      <c r="O1072" s="800"/>
      <c r="P1072" s="802"/>
      <c r="Q1072" s="804"/>
    </row>
    <row r="1073" customFormat="1" ht="13.2" hidden="1" spans="1:17">
      <c r="A1073" s="821"/>
      <c r="B1073" s="821" t="str">
        <f t="shared" si="108"/>
        <v/>
      </c>
      <c r="C1073" s="821" t="str">
        <f t="shared" si="109"/>
        <v/>
      </c>
      <c r="D1073" s="821"/>
      <c r="E1073" s="822"/>
      <c r="F1073" s="823"/>
      <c r="G1073" s="825" t="e">
        <f>VLOOKUP(E1073,#REF!,3,0)</f>
        <v>#REF!</v>
      </c>
      <c r="H1073" s="824"/>
      <c r="I1073" s="797"/>
      <c r="J1073" s="798"/>
      <c r="K1073" s="799"/>
      <c r="L1073" s="800"/>
      <c r="M1073" s="801"/>
      <c r="N1073" s="800"/>
      <c r="O1073" s="800"/>
      <c r="P1073" s="802"/>
      <c r="Q1073" s="804"/>
    </row>
    <row r="1074" customFormat="1" ht="13.2" hidden="1" spans="1:17">
      <c r="A1074" s="820"/>
      <c r="B1074" s="821" t="str">
        <f t="shared" si="108"/>
        <v/>
      </c>
      <c r="C1074" s="821" t="str">
        <f t="shared" si="109"/>
        <v/>
      </c>
      <c r="D1074" s="821"/>
      <c r="E1074" s="822"/>
      <c r="F1074" s="823"/>
      <c r="G1074" s="826" t="e">
        <f>VLOOKUP(E1074,#REF!,3,0)</f>
        <v>#REF!</v>
      </c>
      <c r="H1074" s="824"/>
      <c r="I1074" s="797"/>
      <c r="J1074" s="798"/>
      <c r="K1074" s="799"/>
      <c r="L1074" s="800"/>
      <c r="M1074" s="801"/>
      <c r="N1074" s="800"/>
      <c r="O1074" s="800"/>
      <c r="P1074" s="802"/>
      <c r="Q1074" s="804"/>
    </row>
    <row r="1075" customFormat="1" ht="13.2" hidden="1" spans="1:17">
      <c r="A1075" s="821"/>
      <c r="B1075" s="821" t="str">
        <f t="shared" si="108"/>
        <v/>
      </c>
      <c r="C1075" s="821" t="str">
        <f t="shared" si="109"/>
        <v/>
      </c>
      <c r="D1075" s="821"/>
      <c r="E1075" s="822"/>
      <c r="F1075" s="823"/>
      <c r="G1075" s="825" t="e">
        <f>VLOOKUP(E1075,#REF!,3,0)</f>
        <v>#REF!</v>
      </c>
      <c r="H1075" s="824"/>
      <c r="I1075" s="797"/>
      <c r="J1075" s="798"/>
      <c r="K1075" s="799"/>
      <c r="L1075" s="800"/>
      <c r="M1075" s="801"/>
      <c r="N1075" s="800"/>
      <c r="O1075" s="800"/>
      <c r="P1075" s="802"/>
      <c r="Q1075" s="804"/>
    </row>
    <row r="1076" customFormat="1" ht="13.2" hidden="1" spans="1:17">
      <c r="A1076" s="820"/>
      <c r="B1076" s="821" t="str">
        <f t="shared" si="108"/>
        <v/>
      </c>
      <c r="C1076" s="821" t="str">
        <f t="shared" si="109"/>
        <v/>
      </c>
      <c r="D1076" s="821"/>
      <c r="E1076" s="822"/>
      <c r="F1076" s="823"/>
      <c r="G1076" s="826" t="e">
        <f>VLOOKUP(E1076,#REF!,3,0)</f>
        <v>#REF!</v>
      </c>
      <c r="H1076" s="824"/>
      <c r="I1076" s="797"/>
      <c r="J1076" s="798"/>
      <c r="K1076" s="799"/>
      <c r="L1076" s="800"/>
      <c r="M1076" s="801"/>
      <c r="N1076" s="800"/>
      <c r="O1076" s="800"/>
      <c r="P1076" s="802"/>
      <c r="Q1076" s="804"/>
    </row>
    <row r="1077" customFormat="1" ht="13.2" hidden="1" spans="1:17">
      <c r="A1077" s="821"/>
      <c r="B1077" s="821" t="str">
        <f t="shared" si="108"/>
        <v/>
      </c>
      <c r="C1077" s="821" t="str">
        <f t="shared" si="109"/>
        <v/>
      </c>
      <c r="D1077" s="821"/>
      <c r="E1077" s="822"/>
      <c r="F1077" s="823"/>
      <c r="G1077" s="825" t="e">
        <f>VLOOKUP(E1077,#REF!,3,0)</f>
        <v>#REF!</v>
      </c>
      <c r="H1077" s="824"/>
      <c r="I1077" s="797"/>
      <c r="J1077" s="798"/>
      <c r="K1077" s="799"/>
      <c r="L1077" s="800"/>
      <c r="M1077" s="801"/>
      <c r="N1077" s="800"/>
      <c r="O1077" s="800"/>
      <c r="P1077" s="802"/>
      <c r="Q1077" s="804"/>
    </row>
    <row r="1078" customFormat="1" ht="13.2" hidden="1" spans="1:17">
      <c r="A1078" s="820"/>
      <c r="B1078" s="821" t="str">
        <f t="shared" si="108"/>
        <v/>
      </c>
      <c r="C1078" s="821" t="str">
        <f t="shared" si="109"/>
        <v/>
      </c>
      <c r="D1078" s="821"/>
      <c r="E1078" s="822"/>
      <c r="F1078" s="823"/>
      <c r="G1078" s="826" t="e">
        <f>VLOOKUP(E1078,#REF!,3,0)</f>
        <v>#REF!</v>
      </c>
      <c r="H1078" s="824"/>
      <c r="I1078" s="797"/>
      <c r="J1078" s="798"/>
      <c r="K1078" s="799"/>
      <c r="L1078" s="800"/>
      <c r="M1078" s="801"/>
      <c r="N1078" s="800"/>
      <c r="O1078" s="800"/>
      <c r="P1078" s="802"/>
      <c r="Q1078" s="804"/>
    </row>
    <row r="1079" customFormat="1" ht="13.2" hidden="1" spans="1:17">
      <c r="A1079" s="821"/>
      <c r="B1079" s="821" t="str">
        <f t="shared" si="108"/>
        <v/>
      </c>
      <c r="C1079" s="821" t="str">
        <f t="shared" si="109"/>
        <v/>
      </c>
      <c r="D1079" s="821"/>
      <c r="E1079" s="822"/>
      <c r="F1079" s="823"/>
      <c r="G1079" s="825" t="e">
        <f>VLOOKUP(E1079,#REF!,3,0)</f>
        <v>#REF!</v>
      </c>
      <c r="H1079" s="824"/>
      <c r="I1079" s="797"/>
      <c r="J1079" s="798"/>
      <c r="K1079" s="799"/>
      <c r="L1079" s="800"/>
      <c r="M1079" s="801"/>
      <c r="N1079" s="800"/>
      <c r="O1079" s="800"/>
      <c r="P1079" s="802"/>
      <c r="Q1079" s="804"/>
    </row>
    <row r="1080" customFormat="1" ht="13.2" hidden="1" spans="1:17">
      <c r="A1080" s="820"/>
      <c r="B1080" s="821" t="str">
        <f t="shared" si="108"/>
        <v/>
      </c>
      <c r="C1080" s="821" t="str">
        <f t="shared" si="109"/>
        <v/>
      </c>
      <c r="D1080" s="821"/>
      <c r="E1080" s="822"/>
      <c r="F1080" s="823"/>
      <c r="G1080" s="826" t="e">
        <f>VLOOKUP(E1080,#REF!,3,0)</f>
        <v>#REF!</v>
      </c>
      <c r="H1080" s="824"/>
      <c r="I1080" s="797"/>
      <c r="J1080" s="798"/>
      <c r="K1080" s="799"/>
      <c r="L1080" s="800"/>
      <c r="M1080" s="801"/>
      <c r="N1080" s="800"/>
      <c r="O1080" s="800"/>
      <c r="P1080" s="802"/>
      <c r="Q1080" s="804"/>
    </row>
    <row r="1081" customFormat="1" ht="13.2" hidden="1" spans="1:17">
      <c r="A1081" s="821"/>
      <c r="B1081" s="821" t="str">
        <f t="shared" si="108"/>
        <v/>
      </c>
      <c r="C1081" s="821" t="str">
        <f t="shared" si="109"/>
        <v/>
      </c>
      <c r="D1081" s="821"/>
      <c r="E1081" s="822"/>
      <c r="F1081" s="823"/>
      <c r="G1081" s="825" t="e">
        <f>VLOOKUP(E1081,#REF!,3,0)</f>
        <v>#REF!</v>
      </c>
      <c r="H1081" s="824"/>
      <c r="I1081" s="797"/>
      <c r="J1081" s="798"/>
      <c r="K1081" s="799"/>
      <c r="L1081" s="800"/>
      <c r="M1081" s="801"/>
      <c r="N1081" s="800"/>
      <c r="O1081" s="800"/>
      <c r="P1081" s="802"/>
      <c r="Q1081" s="804"/>
    </row>
    <row r="1082" customFormat="1" ht="13.2" hidden="1" spans="1:17">
      <c r="A1082" s="820"/>
      <c r="B1082" s="821" t="str">
        <f t="shared" si="108"/>
        <v/>
      </c>
      <c r="C1082" s="821" t="str">
        <f t="shared" si="109"/>
        <v/>
      </c>
      <c r="D1082" s="821"/>
      <c r="E1082" s="822"/>
      <c r="F1082" s="823"/>
      <c r="G1082" s="826" t="e">
        <f>VLOOKUP(E1082,#REF!,3,0)</f>
        <v>#REF!</v>
      </c>
      <c r="H1082" s="824"/>
      <c r="I1082" s="797"/>
      <c r="J1082" s="798"/>
      <c r="K1082" s="799"/>
      <c r="L1082" s="800"/>
      <c r="M1082" s="801"/>
      <c r="N1082" s="800"/>
      <c r="O1082" s="800"/>
      <c r="P1082" s="802"/>
      <c r="Q1082" s="804"/>
    </row>
    <row r="1083" customFormat="1" ht="13.2" hidden="1" spans="1:17">
      <c r="A1083" s="821"/>
      <c r="B1083" s="821" t="str">
        <f t="shared" si="108"/>
        <v/>
      </c>
      <c r="C1083" s="821" t="str">
        <f t="shared" si="109"/>
        <v/>
      </c>
      <c r="D1083" s="821"/>
      <c r="E1083" s="822"/>
      <c r="F1083" s="823"/>
      <c r="G1083" s="825" t="e">
        <f>VLOOKUP(E1083,#REF!,3,0)</f>
        <v>#REF!</v>
      </c>
      <c r="H1083" s="824"/>
      <c r="I1083" s="797"/>
      <c r="J1083" s="798"/>
      <c r="K1083" s="799"/>
      <c r="L1083" s="800"/>
      <c r="M1083" s="801"/>
      <c r="N1083" s="800"/>
      <c r="O1083" s="800"/>
      <c r="P1083" s="802"/>
      <c r="Q1083" s="804"/>
    </row>
    <row r="1084" customFormat="1" ht="13.2" hidden="1" spans="1:17">
      <c r="A1084" s="820"/>
      <c r="B1084" s="821" t="str">
        <f t="shared" si="108"/>
        <v/>
      </c>
      <c r="C1084" s="821" t="str">
        <f t="shared" si="109"/>
        <v/>
      </c>
      <c r="D1084" s="821"/>
      <c r="E1084" s="822"/>
      <c r="F1084" s="823"/>
      <c r="G1084" s="826" t="e">
        <f>VLOOKUP(E1084,#REF!,3,0)</f>
        <v>#REF!</v>
      </c>
      <c r="H1084" s="824"/>
      <c r="I1084" s="797"/>
      <c r="J1084" s="798"/>
      <c r="K1084" s="799"/>
      <c r="L1084" s="800"/>
      <c r="M1084" s="801"/>
      <c r="N1084" s="800"/>
      <c r="O1084" s="800"/>
      <c r="P1084" s="802"/>
      <c r="Q1084" s="804"/>
    </row>
    <row r="1085" customFormat="1" ht="13.2" hidden="1" spans="1:17">
      <c r="A1085" s="821"/>
      <c r="B1085" s="821" t="str">
        <f t="shared" si="108"/>
        <v/>
      </c>
      <c r="C1085" s="821" t="str">
        <f t="shared" si="109"/>
        <v/>
      </c>
      <c r="D1085" s="821"/>
      <c r="E1085" s="822"/>
      <c r="F1085" s="823"/>
      <c r="G1085" s="825" t="e">
        <f>VLOOKUP(E1085,#REF!,3,0)</f>
        <v>#REF!</v>
      </c>
      <c r="H1085" s="824"/>
      <c r="I1085" s="797"/>
      <c r="J1085" s="798"/>
      <c r="K1085" s="799"/>
      <c r="L1085" s="800"/>
      <c r="M1085" s="801"/>
      <c r="N1085" s="800"/>
      <c r="O1085" s="800"/>
      <c r="P1085" s="802"/>
      <c r="Q1085" s="804"/>
    </row>
    <row r="1086" customFormat="1" ht="13.2" hidden="1" spans="1:17">
      <c r="A1086" s="820"/>
      <c r="B1086" s="821" t="str">
        <f t="shared" si="108"/>
        <v/>
      </c>
      <c r="C1086" s="821" t="str">
        <f t="shared" si="109"/>
        <v/>
      </c>
      <c r="D1086" s="821"/>
      <c r="E1086" s="822"/>
      <c r="F1086" s="823"/>
      <c r="G1086" s="826" t="e">
        <f>VLOOKUP(E1086,#REF!,3,0)</f>
        <v>#REF!</v>
      </c>
      <c r="H1086" s="824"/>
      <c r="I1086" s="797"/>
      <c r="J1086" s="798"/>
      <c r="K1086" s="799"/>
      <c r="L1086" s="800"/>
      <c r="M1086" s="801"/>
      <c r="N1086" s="800"/>
      <c r="O1086" s="800"/>
      <c r="P1086" s="802"/>
      <c r="Q1086" s="804"/>
    </row>
    <row r="1087" customFormat="1" ht="13.2" hidden="1" spans="1:17">
      <c r="A1087" s="821"/>
      <c r="B1087" s="821" t="str">
        <f t="shared" si="108"/>
        <v/>
      </c>
      <c r="C1087" s="821" t="str">
        <f t="shared" si="109"/>
        <v/>
      </c>
      <c r="D1087" s="821"/>
      <c r="E1087" s="822"/>
      <c r="F1087" s="823"/>
      <c r="G1087" s="825" t="e">
        <f>VLOOKUP(E1087,#REF!,3,0)</f>
        <v>#REF!</v>
      </c>
      <c r="H1087" s="824"/>
      <c r="I1087" s="797"/>
      <c r="J1087" s="798"/>
      <c r="K1087" s="799"/>
      <c r="L1087" s="800"/>
      <c r="M1087" s="801"/>
      <c r="N1087" s="800"/>
      <c r="O1087" s="800"/>
      <c r="P1087" s="802"/>
      <c r="Q1087" s="804"/>
    </row>
    <row r="1088" customFormat="1" ht="13.2" hidden="1" spans="1:17">
      <c r="A1088" s="820"/>
      <c r="B1088" s="821" t="str">
        <f t="shared" si="108"/>
        <v/>
      </c>
      <c r="C1088" s="821" t="str">
        <f t="shared" si="109"/>
        <v/>
      </c>
      <c r="D1088" s="821"/>
      <c r="E1088" s="822"/>
      <c r="F1088" s="823"/>
      <c r="G1088" s="826" t="e">
        <f>VLOOKUP(E1088,#REF!,3,0)</f>
        <v>#REF!</v>
      </c>
      <c r="H1088" s="824"/>
      <c r="I1088" s="797"/>
      <c r="J1088" s="798"/>
      <c r="K1088" s="799"/>
      <c r="L1088" s="800"/>
      <c r="M1088" s="801"/>
      <c r="N1088" s="800"/>
      <c r="O1088" s="800"/>
      <c r="P1088" s="802"/>
      <c r="Q1088" s="804"/>
    </row>
    <row r="1089" customFormat="1" ht="13.2" hidden="1" spans="1:17">
      <c r="A1089" s="821"/>
      <c r="B1089" s="821" t="str">
        <f t="shared" si="108"/>
        <v/>
      </c>
      <c r="C1089" s="821" t="str">
        <f t="shared" si="109"/>
        <v/>
      </c>
      <c r="D1089" s="821"/>
      <c r="E1089" s="822"/>
      <c r="F1089" s="823"/>
      <c r="G1089" s="825" t="e">
        <f>VLOOKUP(E1089,#REF!,3,0)</f>
        <v>#REF!</v>
      </c>
      <c r="H1089" s="824"/>
      <c r="I1089" s="797"/>
      <c r="J1089" s="798"/>
      <c r="K1089" s="799"/>
      <c r="L1089" s="800"/>
      <c r="M1089" s="801"/>
      <c r="N1089" s="800"/>
      <c r="O1089" s="800"/>
      <c r="P1089" s="802"/>
      <c r="Q1089" s="804"/>
    </row>
    <row r="1090" customFormat="1" ht="13.2" hidden="1" spans="1:17">
      <c r="A1090" s="820"/>
      <c r="B1090" s="821" t="str">
        <f t="shared" ref="B1090:B1153" si="110">LEFT(E1090,1)</f>
        <v/>
      </c>
      <c r="C1090" s="821" t="str">
        <f t="shared" si="109"/>
        <v/>
      </c>
      <c r="D1090" s="821"/>
      <c r="E1090" s="822"/>
      <c r="F1090" s="823"/>
      <c r="G1090" s="826" t="e">
        <f>VLOOKUP(E1090,#REF!,3,0)</f>
        <v>#REF!</v>
      </c>
      <c r="H1090" s="824"/>
      <c r="I1090" s="797"/>
      <c r="J1090" s="798"/>
      <c r="K1090" s="799"/>
      <c r="L1090" s="800"/>
      <c r="M1090" s="801"/>
      <c r="N1090" s="800"/>
      <c r="O1090" s="800"/>
      <c r="P1090" s="802"/>
      <c r="Q1090" s="804"/>
    </row>
    <row r="1091" customFormat="1" ht="13.2" hidden="1" spans="1:17">
      <c r="A1091" s="821"/>
      <c r="B1091" s="821" t="str">
        <f t="shared" si="110"/>
        <v/>
      </c>
      <c r="C1091" s="821" t="str">
        <f t="shared" si="109"/>
        <v/>
      </c>
      <c r="D1091" s="821"/>
      <c r="E1091" s="822"/>
      <c r="F1091" s="823"/>
      <c r="G1091" s="825" t="e">
        <f>VLOOKUP(E1091,#REF!,3,0)</f>
        <v>#REF!</v>
      </c>
      <c r="H1091" s="824"/>
      <c r="I1091" s="797"/>
      <c r="J1091" s="798"/>
      <c r="K1091" s="799"/>
      <c r="L1091" s="800"/>
      <c r="M1091" s="801"/>
      <c r="N1091" s="800"/>
      <c r="O1091" s="800"/>
      <c r="P1091" s="802"/>
      <c r="Q1091" s="804"/>
    </row>
    <row r="1092" customFormat="1" ht="13.2" hidden="1" spans="1:17">
      <c r="A1092" s="820"/>
      <c r="B1092" s="821" t="str">
        <f t="shared" si="110"/>
        <v/>
      </c>
      <c r="C1092" s="821" t="str">
        <f t="shared" si="109"/>
        <v/>
      </c>
      <c r="D1092" s="821"/>
      <c r="E1092" s="822"/>
      <c r="F1092" s="823"/>
      <c r="G1092" s="826" t="e">
        <f>VLOOKUP(E1092,#REF!,3,0)</f>
        <v>#REF!</v>
      </c>
      <c r="H1092" s="824"/>
      <c r="I1092" s="797"/>
      <c r="J1092" s="798"/>
      <c r="K1092" s="799"/>
      <c r="L1092" s="800"/>
      <c r="M1092" s="801"/>
      <c r="N1092" s="800"/>
      <c r="O1092" s="800"/>
      <c r="P1092" s="802"/>
      <c r="Q1092" s="804"/>
    </row>
    <row r="1093" customFormat="1" ht="13.2" hidden="1" spans="1:17">
      <c r="A1093" s="821"/>
      <c r="B1093" s="821" t="str">
        <f t="shared" si="110"/>
        <v/>
      </c>
      <c r="C1093" s="821" t="str">
        <f t="shared" si="109"/>
        <v/>
      </c>
      <c r="D1093" s="821"/>
      <c r="E1093" s="822"/>
      <c r="F1093" s="823"/>
      <c r="G1093" s="825" t="e">
        <f>VLOOKUP(E1093,#REF!,3,0)</f>
        <v>#REF!</v>
      </c>
      <c r="H1093" s="824"/>
      <c r="I1093" s="797"/>
      <c r="J1093" s="798"/>
      <c r="K1093" s="799"/>
      <c r="L1093" s="800"/>
      <c r="M1093" s="801"/>
      <c r="N1093" s="800"/>
      <c r="O1093" s="800"/>
      <c r="P1093" s="802"/>
      <c r="Q1093" s="804"/>
    </row>
    <row r="1094" customFormat="1" ht="13.2" hidden="1" spans="1:17">
      <c r="A1094" s="820"/>
      <c r="B1094" s="821" t="str">
        <f t="shared" si="110"/>
        <v/>
      </c>
      <c r="C1094" s="821" t="str">
        <f t="shared" si="109"/>
        <v/>
      </c>
      <c r="D1094" s="821"/>
      <c r="E1094" s="822"/>
      <c r="F1094" s="823"/>
      <c r="G1094" s="826" t="e">
        <f>VLOOKUP(E1094,#REF!,3,0)</f>
        <v>#REF!</v>
      </c>
      <c r="H1094" s="824"/>
      <c r="I1094" s="797"/>
      <c r="J1094" s="798"/>
      <c r="K1094" s="799"/>
      <c r="L1094" s="800"/>
      <c r="M1094" s="801"/>
      <c r="N1094" s="800"/>
      <c r="O1094" s="800"/>
      <c r="P1094" s="802"/>
      <c r="Q1094" s="804"/>
    </row>
    <row r="1095" customFormat="1" ht="13.2" hidden="1" spans="1:17">
      <c r="A1095" s="821"/>
      <c r="B1095" s="821" t="str">
        <f t="shared" si="110"/>
        <v/>
      </c>
      <c r="C1095" s="821" t="str">
        <f t="shared" si="109"/>
        <v/>
      </c>
      <c r="D1095" s="821"/>
      <c r="E1095" s="822"/>
      <c r="F1095" s="823"/>
      <c r="G1095" s="825" t="e">
        <f>VLOOKUP(E1095,#REF!,3,0)</f>
        <v>#REF!</v>
      </c>
      <c r="H1095" s="824"/>
      <c r="I1095" s="797"/>
      <c r="J1095" s="798"/>
      <c r="K1095" s="799"/>
      <c r="L1095" s="800"/>
      <c r="M1095" s="801"/>
      <c r="N1095" s="800"/>
      <c r="O1095" s="800"/>
      <c r="P1095" s="802"/>
      <c r="Q1095" s="804"/>
    </row>
    <row r="1096" customFormat="1" ht="13.2" hidden="1" spans="1:17">
      <c r="A1096" s="820"/>
      <c r="B1096" s="821" t="str">
        <f t="shared" si="110"/>
        <v/>
      </c>
      <c r="C1096" s="821" t="str">
        <f t="shared" si="109"/>
        <v/>
      </c>
      <c r="D1096" s="821"/>
      <c r="E1096" s="822"/>
      <c r="F1096" s="823"/>
      <c r="G1096" s="826" t="e">
        <f>VLOOKUP(E1096,#REF!,3,0)</f>
        <v>#REF!</v>
      </c>
      <c r="H1096" s="824"/>
      <c r="I1096" s="797"/>
      <c r="J1096" s="798"/>
      <c r="K1096" s="799"/>
      <c r="L1096" s="800"/>
      <c r="M1096" s="801"/>
      <c r="N1096" s="800"/>
      <c r="O1096" s="800"/>
      <c r="P1096" s="802"/>
      <c r="Q1096" s="804"/>
    </row>
    <row r="1097" customFormat="1" ht="13.2" hidden="1" spans="1:17">
      <c r="A1097" s="821"/>
      <c r="B1097" s="821" t="str">
        <f t="shared" si="110"/>
        <v/>
      </c>
      <c r="C1097" s="821" t="str">
        <f t="shared" si="109"/>
        <v/>
      </c>
      <c r="D1097" s="821"/>
      <c r="E1097" s="822"/>
      <c r="F1097" s="823"/>
      <c r="G1097" s="825" t="e">
        <f>VLOOKUP(E1097,#REF!,3,0)</f>
        <v>#REF!</v>
      </c>
      <c r="H1097" s="824"/>
      <c r="I1097" s="797"/>
      <c r="J1097" s="798"/>
      <c r="K1097" s="799"/>
      <c r="L1097" s="800"/>
      <c r="M1097" s="801"/>
      <c r="N1097" s="800"/>
      <c r="O1097" s="800"/>
      <c r="P1097" s="802"/>
      <c r="Q1097" s="804"/>
    </row>
    <row r="1098" customFormat="1" ht="13.2" hidden="1" spans="1:17">
      <c r="A1098" s="820"/>
      <c r="B1098" s="821" t="str">
        <f t="shared" si="110"/>
        <v/>
      </c>
      <c r="C1098" s="821" t="str">
        <f t="shared" si="109"/>
        <v/>
      </c>
      <c r="D1098" s="821"/>
      <c r="E1098" s="822"/>
      <c r="F1098" s="823"/>
      <c r="G1098" s="826" t="e">
        <f>VLOOKUP(E1098,#REF!,3,0)</f>
        <v>#REF!</v>
      </c>
      <c r="H1098" s="824"/>
      <c r="I1098" s="797"/>
      <c r="J1098" s="798"/>
      <c r="K1098" s="799"/>
      <c r="L1098" s="800"/>
      <c r="M1098" s="801"/>
      <c r="N1098" s="800"/>
      <c r="O1098" s="800"/>
      <c r="P1098" s="802"/>
      <c r="Q1098" s="804"/>
    </row>
    <row r="1099" customFormat="1" ht="13.2" hidden="1" spans="1:17">
      <c r="A1099" s="821"/>
      <c r="B1099" s="821" t="str">
        <f t="shared" si="110"/>
        <v/>
      </c>
      <c r="C1099" s="821" t="str">
        <f t="shared" si="109"/>
        <v/>
      </c>
      <c r="D1099" s="821"/>
      <c r="E1099" s="822"/>
      <c r="F1099" s="823"/>
      <c r="G1099" s="825" t="e">
        <f>VLOOKUP(E1099,#REF!,3,0)</f>
        <v>#REF!</v>
      </c>
      <c r="H1099" s="824"/>
      <c r="I1099" s="797"/>
      <c r="J1099" s="798"/>
      <c r="K1099" s="799"/>
      <c r="L1099" s="800"/>
      <c r="M1099" s="801"/>
      <c r="N1099" s="800"/>
      <c r="O1099" s="800"/>
      <c r="P1099" s="802"/>
      <c r="Q1099" s="804"/>
    </row>
    <row r="1100" customFormat="1" ht="13.2" hidden="1" spans="1:17">
      <c r="A1100" s="820"/>
      <c r="B1100" s="821" t="str">
        <f t="shared" si="110"/>
        <v/>
      </c>
      <c r="C1100" s="821" t="str">
        <f t="shared" si="109"/>
        <v/>
      </c>
      <c r="D1100" s="821"/>
      <c r="E1100" s="822"/>
      <c r="F1100" s="823"/>
      <c r="G1100" s="826" t="e">
        <f>VLOOKUP(E1100,#REF!,3,0)</f>
        <v>#REF!</v>
      </c>
      <c r="H1100" s="824"/>
      <c r="I1100" s="797"/>
      <c r="J1100" s="798"/>
      <c r="K1100" s="799"/>
      <c r="L1100" s="800"/>
      <c r="M1100" s="801"/>
      <c r="N1100" s="800"/>
      <c r="O1100" s="800"/>
      <c r="P1100" s="802"/>
      <c r="Q1100" s="804"/>
    </row>
    <row r="1101" customFormat="1" ht="13.2" hidden="1" spans="1:17">
      <c r="A1101" s="821"/>
      <c r="B1101" s="821" t="str">
        <f t="shared" si="110"/>
        <v/>
      </c>
      <c r="C1101" s="821" t="str">
        <f t="shared" si="109"/>
        <v/>
      </c>
      <c r="D1101" s="821"/>
      <c r="E1101" s="822"/>
      <c r="F1101" s="823"/>
      <c r="G1101" s="825" t="e">
        <f>VLOOKUP(E1101,#REF!,3,0)</f>
        <v>#REF!</v>
      </c>
      <c r="H1101" s="824"/>
      <c r="I1101" s="797"/>
      <c r="J1101" s="798"/>
      <c r="K1101" s="799"/>
      <c r="L1101" s="800"/>
      <c r="M1101" s="801"/>
      <c r="N1101" s="800"/>
      <c r="O1101" s="800"/>
      <c r="P1101" s="802"/>
      <c r="Q1101" s="804"/>
    </row>
    <row r="1102" customFormat="1" ht="13.2" hidden="1" spans="1:17">
      <c r="A1102" s="820"/>
      <c r="B1102" s="821" t="str">
        <f t="shared" si="110"/>
        <v/>
      </c>
      <c r="C1102" s="821" t="str">
        <f t="shared" si="109"/>
        <v/>
      </c>
      <c r="D1102" s="821"/>
      <c r="E1102" s="822"/>
      <c r="F1102" s="823"/>
      <c r="G1102" s="826" t="e">
        <f>VLOOKUP(E1102,#REF!,3,0)</f>
        <v>#REF!</v>
      </c>
      <c r="H1102" s="824"/>
      <c r="I1102" s="797"/>
      <c r="J1102" s="798"/>
      <c r="K1102" s="799"/>
      <c r="L1102" s="800"/>
      <c r="M1102" s="801"/>
      <c r="N1102" s="800"/>
      <c r="O1102" s="800"/>
      <c r="P1102" s="802"/>
      <c r="Q1102" s="804"/>
    </row>
    <row r="1103" customFormat="1" ht="13.2" hidden="1" spans="1:17">
      <c r="A1103" s="821"/>
      <c r="B1103" s="821" t="str">
        <f t="shared" si="110"/>
        <v/>
      </c>
      <c r="C1103" s="821" t="str">
        <f t="shared" si="109"/>
        <v/>
      </c>
      <c r="D1103" s="821"/>
      <c r="E1103" s="822"/>
      <c r="F1103" s="823"/>
      <c r="G1103" s="825" t="e">
        <f>VLOOKUP(E1103,#REF!,3,0)</f>
        <v>#REF!</v>
      </c>
      <c r="H1103" s="824"/>
      <c r="I1103" s="797"/>
      <c r="J1103" s="798"/>
      <c r="K1103" s="799"/>
      <c r="L1103" s="800"/>
      <c r="M1103" s="801"/>
      <c r="N1103" s="800"/>
      <c r="O1103" s="800"/>
      <c r="P1103" s="802"/>
      <c r="Q1103" s="804"/>
    </row>
    <row r="1104" customFormat="1" ht="13.2" hidden="1" spans="1:17">
      <c r="A1104" s="820"/>
      <c r="B1104" s="821" t="str">
        <f t="shared" si="110"/>
        <v/>
      </c>
      <c r="C1104" s="821" t="str">
        <f t="shared" si="109"/>
        <v/>
      </c>
      <c r="D1104" s="821"/>
      <c r="E1104" s="822"/>
      <c r="F1104" s="823"/>
      <c r="G1104" s="826" t="e">
        <f>VLOOKUP(E1104,#REF!,3,0)</f>
        <v>#REF!</v>
      </c>
      <c r="H1104" s="824"/>
      <c r="I1104" s="797"/>
      <c r="J1104" s="798"/>
      <c r="K1104" s="799"/>
      <c r="L1104" s="800"/>
      <c r="M1104" s="801"/>
      <c r="N1104" s="800"/>
      <c r="O1104" s="800"/>
      <c r="P1104" s="802"/>
      <c r="Q1104" s="804"/>
    </row>
    <row r="1105" customFormat="1" ht="13.2" hidden="1" spans="1:17">
      <c r="A1105" s="821"/>
      <c r="B1105" s="821" t="str">
        <f t="shared" si="110"/>
        <v/>
      </c>
      <c r="C1105" s="821" t="str">
        <f t="shared" si="109"/>
        <v/>
      </c>
      <c r="D1105" s="821"/>
      <c r="E1105" s="822"/>
      <c r="F1105" s="823"/>
      <c r="G1105" s="825" t="e">
        <f>VLOOKUP(E1105,#REF!,3,0)</f>
        <v>#REF!</v>
      </c>
      <c r="H1105" s="824"/>
      <c r="I1105" s="797"/>
      <c r="J1105" s="798"/>
      <c r="K1105" s="799"/>
      <c r="L1105" s="800"/>
      <c r="M1105" s="801"/>
      <c r="N1105" s="800"/>
      <c r="O1105" s="800"/>
      <c r="P1105" s="802"/>
      <c r="Q1105" s="804"/>
    </row>
    <row r="1106" customFormat="1" ht="13.2" hidden="1" spans="1:17">
      <c r="A1106" s="820"/>
      <c r="B1106" s="821" t="str">
        <f t="shared" si="110"/>
        <v/>
      </c>
      <c r="C1106" s="821" t="str">
        <f t="shared" si="109"/>
        <v/>
      </c>
      <c r="D1106" s="821"/>
      <c r="E1106" s="822"/>
      <c r="F1106" s="823"/>
      <c r="G1106" s="826" t="e">
        <f>VLOOKUP(E1106,#REF!,3,0)</f>
        <v>#REF!</v>
      </c>
      <c r="H1106" s="824"/>
      <c r="I1106" s="797"/>
      <c r="J1106" s="798"/>
      <c r="K1106" s="799"/>
      <c r="L1106" s="800"/>
      <c r="M1106" s="801"/>
      <c r="N1106" s="800"/>
      <c r="O1106" s="800"/>
      <c r="P1106" s="802"/>
      <c r="Q1106" s="804"/>
    </row>
    <row r="1107" customFormat="1" ht="13.2" hidden="1" spans="1:17">
      <c r="A1107" s="821"/>
      <c r="B1107" s="821" t="str">
        <f t="shared" si="110"/>
        <v/>
      </c>
      <c r="C1107" s="821" t="str">
        <f t="shared" si="109"/>
        <v/>
      </c>
      <c r="D1107" s="821"/>
      <c r="E1107" s="822"/>
      <c r="F1107" s="823"/>
      <c r="G1107" s="825" t="e">
        <f>VLOOKUP(E1107,#REF!,3,0)</f>
        <v>#REF!</v>
      </c>
      <c r="H1107" s="824"/>
      <c r="I1107" s="797"/>
      <c r="J1107" s="798"/>
      <c r="K1107" s="799"/>
      <c r="L1107" s="800"/>
      <c r="M1107" s="801"/>
      <c r="N1107" s="800"/>
      <c r="O1107" s="800"/>
      <c r="P1107" s="802"/>
      <c r="Q1107" s="804"/>
    </row>
    <row r="1108" customFormat="1" ht="13.2" hidden="1" spans="1:17">
      <c r="A1108" s="820"/>
      <c r="B1108" s="821" t="str">
        <f t="shared" si="110"/>
        <v/>
      </c>
      <c r="C1108" s="821" t="str">
        <f t="shared" si="109"/>
        <v/>
      </c>
      <c r="D1108" s="821"/>
      <c r="E1108" s="822"/>
      <c r="F1108" s="823"/>
      <c r="G1108" s="826" t="e">
        <f>VLOOKUP(E1108,#REF!,3,0)</f>
        <v>#REF!</v>
      </c>
      <c r="H1108" s="824"/>
      <c r="I1108" s="797"/>
      <c r="J1108" s="798"/>
      <c r="K1108" s="799"/>
      <c r="L1108" s="800"/>
      <c r="M1108" s="801"/>
      <c r="N1108" s="800"/>
      <c r="O1108" s="800"/>
      <c r="P1108" s="802"/>
      <c r="Q1108" s="804"/>
    </row>
    <row r="1109" customFormat="1" ht="13.2" hidden="1" spans="1:17">
      <c r="A1109" s="821"/>
      <c r="B1109" s="821" t="str">
        <f t="shared" si="110"/>
        <v/>
      </c>
      <c r="C1109" s="821" t="str">
        <f t="shared" si="109"/>
        <v/>
      </c>
      <c r="D1109" s="821"/>
      <c r="E1109" s="822"/>
      <c r="F1109" s="823"/>
      <c r="G1109" s="825" t="e">
        <f>VLOOKUP(E1109,#REF!,3,0)</f>
        <v>#REF!</v>
      </c>
      <c r="H1109" s="824"/>
      <c r="I1109" s="797"/>
      <c r="J1109" s="798"/>
      <c r="K1109" s="799"/>
      <c r="L1109" s="800"/>
      <c r="M1109" s="801"/>
      <c r="N1109" s="800"/>
      <c r="O1109" s="800"/>
      <c r="P1109" s="802"/>
      <c r="Q1109" s="804"/>
    </row>
    <row r="1110" customFormat="1" ht="13.2" hidden="1" spans="1:17">
      <c r="A1110" s="820"/>
      <c r="B1110" s="821" t="str">
        <f t="shared" si="110"/>
        <v/>
      </c>
      <c r="C1110" s="821" t="str">
        <f t="shared" si="109"/>
        <v/>
      </c>
      <c r="D1110" s="821"/>
      <c r="E1110" s="822"/>
      <c r="F1110" s="823"/>
      <c r="G1110" s="826" t="e">
        <f>VLOOKUP(E1110,#REF!,3,0)</f>
        <v>#REF!</v>
      </c>
      <c r="H1110" s="824"/>
      <c r="I1110" s="797"/>
      <c r="J1110" s="798"/>
      <c r="K1110" s="799"/>
      <c r="L1110" s="800"/>
      <c r="M1110" s="801"/>
      <c r="N1110" s="800"/>
      <c r="O1110" s="800"/>
      <c r="P1110" s="802"/>
      <c r="Q1110" s="804"/>
    </row>
    <row r="1111" customFormat="1" ht="13.2" hidden="1" spans="1:17">
      <c r="A1111" s="821"/>
      <c r="B1111" s="821" t="str">
        <f t="shared" si="110"/>
        <v/>
      </c>
      <c r="C1111" s="821" t="str">
        <f t="shared" si="109"/>
        <v/>
      </c>
      <c r="D1111" s="821"/>
      <c r="E1111" s="822"/>
      <c r="F1111" s="823"/>
      <c r="G1111" s="825" t="e">
        <f>VLOOKUP(E1111,#REF!,3,0)</f>
        <v>#REF!</v>
      </c>
      <c r="H1111" s="824"/>
      <c r="I1111" s="797"/>
      <c r="J1111" s="798"/>
      <c r="K1111" s="799"/>
      <c r="L1111" s="800"/>
      <c r="M1111" s="801"/>
      <c r="N1111" s="800"/>
      <c r="O1111" s="800"/>
      <c r="P1111" s="802"/>
      <c r="Q1111" s="804"/>
    </row>
    <row r="1112" customFormat="1" ht="13.2" hidden="1" spans="1:17">
      <c r="A1112" s="820"/>
      <c r="B1112" s="821" t="str">
        <f t="shared" si="110"/>
        <v/>
      </c>
      <c r="C1112" s="821" t="str">
        <f t="shared" si="109"/>
        <v/>
      </c>
      <c r="D1112" s="821"/>
      <c r="E1112" s="822"/>
      <c r="F1112" s="823"/>
      <c r="G1112" s="826" t="e">
        <f>VLOOKUP(E1112,#REF!,3,0)</f>
        <v>#REF!</v>
      </c>
      <c r="H1112" s="824"/>
      <c r="I1112" s="797"/>
      <c r="J1112" s="798"/>
      <c r="K1112" s="799"/>
      <c r="L1112" s="800"/>
      <c r="M1112" s="801"/>
      <c r="N1112" s="800"/>
      <c r="O1112" s="800"/>
      <c r="P1112" s="802"/>
      <c r="Q1112" s="804"/>
    </row>
    <row r="1113" customFormat="1" ht="13.2" hidden="1" spans="1:17">
      <c r="A1113" s="821"/>
      <c r="B1113" s="821" t="str">
        <f t="shared" si="110"/>
        <v/>
      </c>
      <c r="C1113" s="821" t="str">
        <f t="shared" si="109"/>
        <v/>
      </c>
      <c r="D1113" s="821"/>
      <c r="E1113" s="822"/>
      <c r="F1113" s="823"/>
      <c r="G1113" s="825" t="e">
        <f>VLOOKUP(E1113,#REF!,3,0)</f>
        <v>#REF!</v>
      </c>
      <c r="H1113" s="824"/>
      <c r="I1113" s="797"/>
      <c r="J1113" s="798"/>
      <c r="K1113" s="799"/>
      <c r="L1113" s="800"/>
      <c r="M1113" s="801"/>
      <c r="N1113" s="800"/>
      <c r="O1113" s="800"/>
      <c r="P1113" s="802"/>
      <c r="Q1113" s="804"/>
    </row>
    <row r="1114" customFormat="1" ht="13.2" hidden="1" spans="1:17">
      <c r="A1114" s="820"/>
      <c r="B1114" s="821" t="str">
        <f t="shared" si="110"/>
        <v/>
      </c>
      <c r="C1114" s="821" t="str">
        <f t="shared" si="109"/>
        <v/>
      </c>
      <c r="D1114" s="821"/>
      <c r="E1114" s="822"/>
      <c r="F1114" s="823"/>
      <c r="G1114" s="826" t="e">
        <f>VLOOKUP(E1114,#REF!,3,0)</f>
        <v>#REF!</v>
      </c>
      <c r="H1114" s="824"/>
      <c r="I1114" s="797"/>
      <c r="J1114" s="798"/>
      <c r="K1114" s="799"/>
      <c r="L1114" s="800"/>
      <c r="M1114" s="801"/>
      <c r="N1114" s="800"/>
      <c r="O1114" s="800"/>
      <c r="P1114" s="802"/>
      <c r="Q1114" s="804"/>
    </row>
    <row r="1115" customFormat="1" ht="13.2" hidden="1" spans="1:17">
      <c r="A1115" s="821"/>
      <c r="B1115" s="821" t="str">
        <f t="shared" si="110"/>
        <v/>
      </c>
      <c r="C1115" s="821" t="str">
        <f t="shared" si="109"/>
        <v/>
      </c>
      <c r="D1115" s="821"/>
      <c r="E1115" s="822"/>
      <c r="F1115" s="823"/>
      <c r="G1115" s="825" t="e">
        <f>VLOOKUP(E1115,#REF!,3,0)</f>
        <v>#REF!</v>
      </c>
      <c r="H1115" s="824"/>
      <c r="I1115" s="797"/>
      <c r="J1115" s="798"/>
      <c r="K1115" s="799"/>
      <c r="L1115" s="800"/>
      <c r="M1115" s="801"/>
      <c r="N1115" s="800"/>
      <c r="O1115" s="800"/>
      <c r="P1115" s="802"/>
      <c r="Q1115" s="804"/>
    </row>
    <row r="1116" customFormat="1" ht="13.2" hidden="1" spans="1:17">
      <c r="A1116" s="820"/>
      <c r="B1116" s="821" t="str">
        <f t="shared" si="110"/>
        <v/>
      </c>
      <c r="C1116" s="821" t="str">
        <f t="shared" si="109"/>
        <v/>
      </c>
      <c r="D1116" s="821"/>
      <c r="E1116" s="822"/>
      <c r="F1116" s="823"/>
      <c r="G1116" s="826" t="e">
        <f>VLOOKUP(E1116,#REF!,3,0)</f>
        <v>#REF!</v>
      </c>
      <c r="H1116" s="824"/>
      <c r="I1116" s="797"/>
      <c r="J1116" s="798"/>
      <c r="K1116" s="799"/>
      <c r="L1116" s="800"/>
      <c r="M1116" s="801"/>
      <c r="N1116" s="800"/>
      <c r="O1116" s="800"/>
      <c r="P1116" s="802"/>
      <c r="Q1116" s="804"/>
    </row>
    <row r="1117" customFormat="1" ht="13.2" hidden="1" spans="1:17">
      <c r="A1117" s="821"/>
      <c r="B1117" s="821" t="str">
        <f t="shared" si="110"/>
        <v/>
      </c>
      <c r="C1117" s="821" t="str">
        <f t="shared" si="109"/>
        <v/>
      </c>
      <c r="D1117" s="821"/>
      <c r="E1117" s="822"/>
      <c r="F1117" s="823"/>
      <c r="G1117" s="825" t="e">
        <f>VLOOKUP(E1117,#REF!,3,0)</f>
        <v>#REF!</v>
      </c>
      <c r="H1117" s="824"/>
      <c r="I1117" s="797"/>
      <c r="J1117" s="798"/>
      <c r="K1117" s="799"/>
      <c r="L1117" s="800"/>
      <c r="M1117" s="801"/>
      <c r="N1117" s="800"/>
      <c r="O1117" s="800"/>
      <c r="P1117" s="802"/>
      <c r="Q1117" s="804"/>
    </row>
    <row r="1118" customFormat="1" ht="13.2" hidden="1" spans="1:17">
      <c r="A1118" s="820"/>
      <c r="B1118" s="821" t="str">
        <f t="shared" si="110"/>
        <v/>
      </c>
      <c r="C1118" s="821" t="str">
        <f t="shared" si="109"/>
        <v/>
      </c>
      <c r="D1118" s="821"/>
      <c r="E1118" s="822"/>
      <c r="F1118" s="823"/>
      <c r="G1118" s="826" t="e">
        <f>VLOOKUP(E1118,#REF!,3,0)</f>
        <v>#REF!</v>
      </c>
      <c r="H1118" s="824"/>
      <c r="I1118" s="797"/>
      <c r="J1118" s="798"/>
      <c r="K1118" s="799"/>
      <c r="L1118" s="800"/>
      <c r="M1118" s="801"/>
      <c r="N1118" s="800"/>
      <c r="O1118" s="800"/>
      <c r="P1118" s="802"/>
      <c r="Q1118" s="804"/>
    </row>
    <row r="1119" customFormat="1" ht="13.2" hidden="1" spans="1:17">
      <c r="A1119" s="821"/>
      <c r="B1119" s="821" t="str">
        <f t="shared" si="110"/>
        <v/>
      </c>
      <c r="C1119" s="821" t="str">
        <f t="shared" si="109"/>
        <v/>
      </c>
      <c r="D1119" s="821"/>
      <c r="E1119" s="822"/>
      <c r="F1119" s="823"/>
      <c r="G1119" s="825" t="e">
        <f>VLOOKUP(E1119,#REF!,3,0)</f>
        <v>#REF!</v>
      </c>
      <c r="H1119" s="824"/>
      <c r="I1119" s="797"/>
      <c r="J1119" s="798"/>
      <c r="K1119" s="799"/>
      <c r="L1119" s="800"/>
      <c r="M1119" s="801"/>
      <c r="N1119" s="800"/>
      <c r="O1119" s="800"/>
      <c r="P1119" s="802"/>
      <c r="Q1119" s="804"/>
    </row>
    <row r="1120" customFormat="1" ht="13.2" hidden="1" spans="1:17">
      <c r="A1120" s="820"/>
      <c r="B1120" s="821" t="str">
        <f t="shared" si="110"/>
        <v/>
      </c>
      <c r="C1120" s="821" t="str">
        <f t="shared" si="109"/>
        <v/>
      </c>
      <c r="D1120" s="821"/>
      <c r="E1120" s="822"/>
      <c r="F1120" s="823"/>
      <c r="G1120" s="826" t="e">
        <f>VLOOKUP(E1120,#REF!,3,0)</f>
        <v>#REF!</v>
      </c>
      <c r="H1120" s="824"/>
      <c r="I1120" s="797"/>
      <c r="J1120" s="798"/>
      <c r="K1120" s="799"/>
      <c r="L1120" s="800"/>
      <c r="M1120" s="801"/>
      <c r="N1120" s="800"/>
      <c r="O1120" s="800"/>
      <c r="P1120" s="802"/>
      <c r="Q1120" s="804"/>
    </row>
    <row r="1121" customFormat="1" ht="13.2" hidden="1" spans="1:17">
      <c r="A1121" s="821"/>
      <c r="B1121" s="821" t="str">
        <f t="shared" si="110"/>
        <v/>
      </c>
      <c r="C1121" s="821" t="str">
        <f t="shared" si="109"/>
        <v/>
      </c>
      <c r="D1121" s="821"/>
      <c r="E1121" s="822"/>
      <c r="F1121" s="823"/>
      <c r="G1121" s="825" t="e">
        <f>VLOOKUP(E1121,#REF!,3,0)</f>
        <v>#REF!</v>
      </c>
      <c r="H1121" s="824"/>
      <c r="I1121" s="797"/>
      <c r="J1121" s="798"/>
      <c r="K1121" s="799"/>
      <c r="L1121" s="800"/>
      <c r="M1121" s="801"/>
      <c r="N1121" s="800"/>
      <c r="O1121" s="800"/>
      <c r="P1121" s="802"/>
      <c r="Q1121" s="804"/>
    </row>
    <row r="1122" customFormat="1" ht="13.2" hidden="1" spans="1:17">
      <c r="A1122" s="820"/>
      <c r="B1122" s="821" t="str">
        <f t="shared" si="110"/>
        <v/>
      </c>
      <c r="C1122" s="821" t="str">
        <f t="shared" si="109"/>
        <v/>
      </c>
      <c r="D1122" s="821"/>
      <c r="E1122" s="822"/>
      <c r="F1122" s="823"/>
      <c r="G1122" s="826" t="e">
        <f>VLOOKUP(E1122,#REF!,3,0)</f>
        <v>#REF!</v>
      </c>
      <c r="H1122" s="824"/>
      <c r="I1122" s="797"/>
      <c r="J1122" s="798"/>
      <c r="K1122" s="799"/>
      <c r="L1122" s="800"/>
      <c r="M1122" s="801"/>
      <c r="N1122" s="800"/>
      <c r="O1122" s="800"/>
      <c r="P1122" s="802"/>
      <c r="Q1122" s="804"/>
    </row>
    <row r="1123" customFormat="1" ht="13.2" hidden="1" spans="1:17">
      <c r="A1123" s="821"/>
      <c r="B1123" s="821" t="str">
        <f t="shared" si="110"/>
        <v/>
      </c>
      <c r="C1123" s="821" t="str">
        <f t="shared" si="109"/>
        <v/>
      </c>
      <c r="D1123" s="821"/>
      <c r="E1123" s="822"/>
      <c r="F1123" s="823"/>
      <c r="G1123" s="825" t="e">
        <f>VLOOKUP(E1123,#REF!,3,0)</f>
        <v>#REF!</v>
      </c>
      <c r="H1123" s="824"/>
      <c r="I1123" s="797"/>
      <c r="J1123" s="798"/>
      <c r="K1123" s="799"/>
      <c r="L1123" s="800"/>
      <c r="M1123" s="801"/>
      <c r="N1123" s="800"/>
      <c r="O1123" s="800"/>
      <c r="P1123" s="802"/>
      <c r="Q1123" s="804"/>
    </row>
    <row r="1124" customFormat="1" ht="13.2" hidden="1" spans="1:17">
      <c r="A1124" s="820"/>
      <c r="B1124" s="821" t="str">
        <f t="shared" si="110"/>
        <v/>
      </c>
      <c r="C1124" s="821" t="str">
        <f t="shared" si="109"/>
        <v/>
      </c>
      <c r="D1124" s="821"/>
      <c r="E1124" s="822"/>
      <c r="F1124" s="823"/>
      <c r="G1124" s="826" t="e">
        <f>VLOOKUP(E1124,#REF!,3,0)</f>
        <v>#REF!</v>
      </c>
      <c r="H1124" s="824"/>
      <c r="I1124" s="797"/>
      <c r="J1124" s="798"/>
      <c r="K1124" s="799"/>
      <c r="L1124" s="800"/>
      <c r="M1124" s="801"/>
      <c r="N1124" s="800"/>
      <c r="O1124" s="800"/>
      <c r="P1124" s="802"/>
      <c r="Q1124" s="804"/>
    </row>
    <row r="1125" customFormat="1" ht="13.2" hidden="1" spans="1:17">
      <c r="A1125" s="821"/>
      <c r="B1125" s="821" t="str">
        <f t="shared" si="110"/>
        <v/>
      </c>
      <c r="C1125" s="821" t="str">
        <f t="shared" si="109"/>
        <v/>
      </c>
      <c r="D1125" s="821"/>
      <c r="E1125" s="822"/>
      <c r="F1125" s="823"/>
      <c r="G1125" s="825" t="e">
        <f>VLOOKUP(E1125,#REF!,3,0)</f>
        <v>#REF!</v>
      </c>
      <c r="H1125" s="824"/>
      <c r="I1125" s="797"/>
      <c r="J1125" s="798"/>
      <c r="K1125" s="799"/>
      <c r="L1125" s="800"/>
      <c r="M1125" s="801"/>
      <c r="N1125" s="800"/>
      <c r="O1125" s="800"/>
      <c r="P1125" s="802"/>
      <c r="Q1125" s="804"/>
    </row>
    <row r="1126" customFormat="1" ht="13.2" hidden="1" spans="1:17">
      <c r="A1126" s="820"/>
      <c r="B1126" s="821" t="str">
        <f t="shared" si="110"/>
        <v/>
      </c>
      <c r="C1126" s="821" t="str">
        <f t="shared" si="109"/>
        <v/>
      </c>
      <c r="D1126" s="821"/>
      <c r="E1126" s="822"/>
      <c r="F1126" s="823"/>
      <c r="G1126" s="826" t="e">
        <f>VLOOKUP(E1126,#REF!,3,0)</f>
        <v>#REF!</v>
      </c>
      <c r="H1126" s="824"/>
      <c r="I1126" s="797"/>
      <c r="J1126" s="798"/>
      <c r="K1126" s="799"/>
      <c r="L1126" s="800"/>
      <c r="M1126" s="801"/>
      <c r="N1126" s="800"/>
      <c r="O1126" s="800"/>
      <c r="P1126" s="802"/>
      <c r="Q1126" s="804"/>
    </row>
    <row r="1127" customFormat="1" ht="13.2" hidden="1" spans="1:17">
      <c r="A1127" s="821"/>
      <c r="B1127" s="821" t="str">
        <f t="shared" si="110"/>
        <v/>
      </c>
      <c r="C1127" s="821" t="str">
        <f t="shared" si="109"/>
        <v/>
      </c>
      <c r="D1127" s="821"/>
      <c r="E1127" s="822"/>
      <c r="F1127" s="823"/>
      <c r="G1127" s="825" t="e">
        <f>VLOOKUP(E1127,#REF!,3,0)</f>
        <v>#REF!</v>
      </c>
      <c r="H1127" s="824"/>
      <c r="I1127" s="797"/>
      <c r="J1127" s="798"/>
      <c r="K1127" s="799"/>
      <c r="L1127" s="800"/>
      <c r="M1127" s="801"/>
      <c r="N1127" s="800"/>
      <c r="O1127" s="800"/>
      <c r="P1127" s="802"/>
      <c r="Q1127" s="804"/>
    </row>
    <row r="1128" customFormat="1" ht="13.2" hidden="1" spans="1:17">
      <c r="A1128" s="820"/>
      <c r="B1128" s="821" t="str">
        <f t="shared" si="110"/>
        <v/>
      </c>
      <c r="C1128" s="821" t="str">
        <f t="shared" ref="C1128:C1191" si="111">MID(E1128,2,1)</f>
        <v/>
      </c>
      <c r="D1128" s="821"/>
      <c r="E1128" s="822"/>
      <c r="F1128" s="823"/>
      <c r="G1128" s="826" t="e">
        <f>VLOOKUP(E1128,#REF!,3,0)</f>
        <v>#REF!</v>
      </c>
      <c r="H1128" s="824"/>
      <c r="I1128" s="797"/>
      <c r="J1128" s="798"/>
      <c r="K1128" s="799"/>
      <c r="L1128" s="800"/>
      <c r="M1128" s="801"/>
      <c r="N1128" s="800"/>
      <c r="O1128" s="800"/>
      <c r="P1128" s="802"/>
      <c r="Q1128" s="804"/>
    </row>
    <row r="1129" customFormat="1" ht="13.2" hidden="1" spans="1:17">
      <c r="A1129" s="821"/>
      <c r="B1129" s="821" t="str">
        <f t="shared" si="110"/>
        <v/>
      </c>
      <c r="C1129" s="821" t="str">
        <f t="shared" si="111"/>
        <v/>
      </c>
      <c r="D1129" s="821"/>
      <c r="E1129" s="822"/>
      <c r="F1129" s="823"/>
      <c r="G1129" s="825" t="e">
        <f>VLOOKUP(E1129,#REF!,3,0)</f>
        <v>#REF!</v>
      </c>
      <c r="H1129" s="824"/>
      <c r="I1129" s="797"/>
      <c r="J1129" s="798"/>
      <c r="K1129" s="799"/>
      <c r="L1129" s="800"/>
      <c r="M1129" s="801"/>
      <c r="N1129" s="800"/>
      <c r="O1129" s="800"/>
      <c r="P1129" s="802"/>
      <c r="Q1129" s="804"/>
    </row>
    <row r="1130" customFormat="1" ht="13.2" hidden="1" spans="1:17">
      <c r="A1130" s="820"/>
      <c r="B1130" s="821" t="str">
        <f t="shared" si="110"/>
        <v/>
      </c>
      <c r="C1130" s="821" t="str">
        <f t="shared" si="111"/>
        <v/>
      </c>
      <c r="D1130" s="821"/>
      <c r="E1130" s="822"/>
      <c r="F1130" s="823"/>
      <c r="G1130" s="826" t="e">
        <f>VLOOKUP(E1130,#REF!,3,0)</f>
        <v>#REF!</v>
      </c>
      <c r="H1130" s="824"/>
      <c r="I1130" s="797"/>
      <c r="J1130" s="798"/>
      <c r="K1130" s="799"/>
      <c r="L1130" s="800"/>
      <c r="M1130" s="801"/>
      <c r="N1130" s="800"/>
      <c r="O1130" s="800"/>
      <c r="P1130" s="802"/>
      <c r="Q1130" s="804"/>
    </row>
    <row r="1131" customFormat="1" ht="13.2" hidden="1" spans="1:17">
      <c r="A1131" s="821"/>
      <c r="B1131" s="821" t="str">
        <f t="shared" si="110"/>
        <v/>
      </c>
      <c r="C1131" s="821" t="str">
        <f t="shared" si="111"/>
        <v/>
      </c>
      <c r="D1131" s="821"/>
      <c r="E1131" s="822"/>
      <c r="F1131" s="823"/>
      <c r="G1131" s="825" t="e">
        <f>VLOOKUP(E1131,#REF!,3,0)</f>
        <v>#REF!</v>
      </c>
      <c r="H1131" s="824"/>
      <c r="I1131" s="797"/>
      <c r="J1131" s="798"/>
      <c r="K1131" s="799"/>
      <c r="L1131" s="800"/>
      <c r="M1131" s="801"/>
      <c r="N1131" s="800"/>
      <c r="O1131" s="800"/>
      <c r="P1131" s="802"/>
      <c r="Q1131" s="804"/>
    </row>
    <row r="1132" customFormat="1" ht="13.2" hidden="1" spans="1:17">
      <c r="A1132" s="820"/>
      <c r="B1132" s="821" t="str">
        <f t="shared" si="110"/>
        <v/>
      </c>
      <c r="C1132" s="821" t="str">
        <f t="shared" si="111"/>
        <v/>
      </c>
      <c r="D1132" s="821"/>
      <c r="E1132" s="822"/>
      <c r="F1132" s="823"/>
      <c r="G1132" s="826" t="e">
        <f>VLOOKUP(E1132,#REF!,3,0)</f>
        <v>#REF!</v>
      </c>
      <c r="H1132" s="824"/>
      <c r="I1132" s="797"/>
      <c r="J1132" s="798"/>
      <c r="K1132" s="799"/>
      <c r="L1132" s="800"/>
      <c r="M1132" s="801"/>
      <c r="N1132" s="800"/>
      <c r="O1132" s="800"/>
      <c r="P1132" s="802"/>
      <c r="Q1132" s="804"/>
    </row>
    <row r="1133" customFormat="1" ht="13.2" hidden="1" spans="1:17">
      <c r="A1133" s="821"/>
      <c r="B1133" s="821" t="str">
        <f t="shared" si="110"/>
        <v/>
      </c>
      <c r="C1133" s="821" t="str">
        <f t="shared" si="111"/>
        <v/>
      </c>
      <c r="D1133" s="821"/>
      <c r="E1133" s="822"/>
      <c r="F1133" s="823"/>
      <c r="G1133" s="825" t="e">
        <f>VLOOKUP(E1133,#REF!,3,0)</f>
        <v>#REF!</v>
      </c>
      <c r="H1133" s="824"/>
      <c r="I1133" s="797"/>
      <c r="J1133" s="798"/>
      <c r="K1133" s="799"/>
      <c r="L1133" s="800"/>
      <c r="M1133" s="801"/>
      <c r="N1133" s="800"/>
      <c r="O1133" s="800"/>
      <c r="P1133" s="802"/>
      <c r="Q1133" s="804"/>
    </row>
    <row r="1134" customFormat="1" ht="13.2" hidden="1" spans="1:17">
      <c r="A1134" s="820"/>
      <c r="B1134" s="821" t="str">
        <f t="shared" si="110"/>
        <v/>
      </c>
      <c r="C1134" s="821" t="str">
        <f t="shared" si="111"/>
        <v/>
      </c>
      <c r="D1134" s="821"/>
      <c r="E1134" s="822"/>
      <c r="F1134" s="823"/>
      <c r="G1134" s="826" t="e">
        <f>VLOOKUP(E1134,#REF!,3,0)</f>
        <v>#REF!</v>
      </c>
      <c r="H1134" s="824"/>
      <c r="I1134" s="797"/>
      <c r="J1134" s="798"/>
      <c r="K1134" s="799"/>
      <c r="L1134" s="800"/>
      <c r="M1134" s="801"/>
      <c r="N1134" s="800"/>
      <c r="O1134" s="800"/>
      <c r="P1134" s="802"/>
      <c r="Q1134" s="804"/>
    </row>
    <row r="1135" customFormat="1" ht="13.2" hidden="1" spans="1:17">
      <c r="A1135" s="821"/>
      <c r="B1135" s="821" t="str">
        <f t="shared" si="110"/>
        <v/>
      </c>
      <c r="C1135" s="821" t="str">
        <f t="shared" si="111"/>
        <v/>
      </c>
      <c r="D1135" s="821"/>
      <c r="E1135" s="822"/>
      <c r="F1135" s="823"/>
      <c r="G1135" s="825" t="e">
        <f>VLOOKUP(E1135,#REF!,3,0)</f>
        <v>#REF!</v>
      </c>
      <c r="H1135" s="824"/>
      <c r="I1135" s="797"/>
      <c r="J1135" s="798"/>
      <c r="K1135" s="799"/>
      <c r="L1135" s="800"/>
      <c r="M1135" s="801"/>
      <c r="N1135" s="800"/>
      <c r="O1135" s="800"/>
      <c r="P1135" s="802"/>
      <c r="Q1135" s="804"/>
    </row>
    <row r="1136" customFormat="1" ht="13.2" hidden="1" spans="1:17">
      <c r="A1136" s="820"/>
      <c r="B1136" s="821" t="str">
        <f t="shared" si="110"/>
        <v/>
      </c>
      <c r="C1136" s="821" t="str">
        <f t="shared" si="111"/>
        <v/>
      </c>
      <c r="D1136" s="821"/>
      <c r="E1136" s="822"/>
      <c r="F1136" s="823"/>
      <c r="G1136" s="826" t="e">
        <f>VLOOKUP(E1136,#REF!,3,0)</f>
        <v>#REF!</v>
      </c>
      <c r="H1136" s="824"/>
      <c r="I1136" s="797"/>
      <c r="J1136" s="798"/>
      <c r="K1136" s="799"/>
      <c r="L1136" s="800"/>
      <c r="M1136" s="801"/>
      <c r="N1136" s="800"/>
      <c r="O1136" s="800"/>
      <c r="P1136" s="802"/>
      <c r="Q1136" s="804"/>
    </row>
    <row r="1137" customFormat="1" ht="13.2" hidden="1" spans="1:17">
      <c r="A1137" s="821"/>
      <c r="B1137" s="821" t="str">
        <f t="shared" si="110"/>
        <v/>
      </c>
      <c r="C1137" s="821" t="str">
        <f t="shared" si="111"/>
        <v/>
      </c>
      <c r="D1137" s="821"/>
      <c r="E1137" s="822"/>
      <c r="F1137" s="823"/>
      <c r="G1137" s="825" t="e">
        <f>VLOOKUP(E1137,#REF!,3,0)</f>
        <v>#REF!</v>
      </c>
      <c r="H1137" s="824"/>
      <c r="I1137" s="797"/>
      <c r="J1137" s="798"/>
      <c r="K1137" s="799"/>
      <c r="L1137" s="800"/>
      <c r="M1137" s="801"/>
      <c r="N1137" s="800"/>
      <c r="O1137" s="800"/>
      <c r="P1137" s="802"/>
      <c r="Q1137" s="804"/>
    </row>
    <row r="1138" customFormat="1" ht="13.2" hidden="1" spans="1:17">
      <c r="A1138" s="820"/>
      <c r="B1138" s="821" t="str">
        <f t="shared" si="110"/>
        <v/>
      </c>
      <c r="C1138" s="821" t="str">
        <f t="shared" si="111"/>
        <v/>
      </c>
      <c r="D1138" s="821"/>
      <c r="E1138" s="822"/>
      <c r="F1138" s="823"/>
      <c r="G1138" s="826" t="e">
        <f>VLOOKUP(E1138,#REF!,3,0)</f>
        <v>#REF!</v>
      </c>
      <c r="H1138" s="824"/>
      <c r="I1138" s="797"/>
      <c r="J1138" s="798"/>
      <c r="K1138" s="799"/>
      <c r="L1138" s="800"/>
      <c r="M1138" s="801"/>
      <c r="N1138" s="800"/>
      <c r="O1138" s="800"/>
      <c r="P1138" s="802"/>
      <c r="Q1138" s="804"/>
    </row>
    <row r="1139" customFormat="1" ht="13.2" hidden="1" spans="1:17">
      <c r="A1139" s="821"/>
      <c r="B1139" s="821" t="str">
        <f t="shared" si="110"/>
        <v/>
      </c>
      <c r="C1139" s="821" t="str">
        <f t="shared" si="111"/>
        <v/>
      </c>
      <c r="D1139" s="821"/>
      <c r="E1139" s="822"/>
      <c r="F1139" s="823"/>
      <c r="G1139" s="825" t="e">
        <f>VLOOKUP(E1139,#REF!,3,0)</f>
        <v>#REF!</v>
      </c>
      <c r="H1139" s="824"/>
      <c r="I1139" s="797"/>
      <c r="J1139" s="798"/>
      <c r="K1139" s="799"/>
      <c r="L1139" s="800"/>
      <c r="M1139" s="801"/>
      <c r="N1139" s="800"/>
      <c r="O1139" s="800"/>
      <c r="P1139" s="802"/>
      <c r="Q1139" s="804"/>
    </row>
    <row r="1140" customFormat="1" ht="13.2" hidden="1" spans="1:17">
      <c r="A1140" s="820"/>
      <c r="B1140" s="821" t="str">
        <f t="shared" si="110"/>
        <v/>
      </c>
      <c r="C1140" s="821" t="str">
        <f t="shared" si="111"/>
        <v/>
      </c>
      <c r="D1140" s="821"/>
      <c r="E1140" s="822"/>
      <c r="F1140" s="823"/>
      <c r="G1140" s="826" t="e">
        <f>VLOOKUP(E1140,#REF!,3,0)</f>
        <v>#REF!</v>
      </c>
      <c r="H1140" s="824"/>
      <c r="I1140" s="797"/>
      <c r="J1140" s="798"/>
      <c r="K1140" s="799"/>
      <c r="L1140" s="800"/>
      <c r="M1140" s="801"/>
      <c r="N1140" s="800"/>
      <c r="O1140" s="800"/>
      <c r="P1140" s="802"/>
      <c r="Q1140" s="804"/>
    </row>
    <row r="1141" customFormat="1" ht="13.2" hidden="1" spans="1:17">
      <c r="A1141" s="821"/>
      <c r="B1141" s="821" t="str">
        <f t="shared" si="110"/>
        <v/>
      </c>
      <c r="C1141" s="821" t="str">
        <f t="shared" si="111"/>
        <v/>
      </c>
      <c r="D1141" s="821"/>
      <c r="E1141" s="822"/>
      <c r="F1141" s="823"/>
      <c r="G1141" s="825" t="e">
        <f>VLOOKUP(E1141,#REF!,3,0)</f>
        <v>#REF!</v>
      </c>
      <c r="H1141" s="824"/>
      <c r="I1141" s="797"/>
      <c r="J1141" s="798"/>
      <c r="K1141" s="799"/>
      <c r="L1141" s="800"/>
      <c r="M1141" s="801"/>
      <c r="N1141" s="800"/>
      <c r="O1141" s="800"/>
      <c r="P1141" s="802"/>
      <c r="Q1141" s="804"/>
    </row>
    <row r="1142" customFormat="1" ht="13.2" hidden="1" spans="1:17">
      <c r="A1142" s="820"/>
      <c r="B1142" s="821" t="str">
        <f t="shared" si="110"/>
        <v/>
      </c>
      <c r="C1142" s="821" t="str">
        <f t="shared" si="111"/>
        <v/>
      </c>
      <c r="D1142" s="821"/>
      <c r="E1142" s="822"/>
      <c r="F1142" s="823"/>
      <c r="G1142" s="826" t="e">
        <f>VLOOKUP(E1142,#REF!,3,0)</f>
        <v>#REF!</v>
      </c>
      <c r="H1142" s="824"/>
      <c r="I1142" s="797"/>
      <c r="J1142" s="798"/>
      <c r="K1142" s="799"/>
      <c r="L1142" s="800"/>
      <c r="M1142" s="801"/>
      <c r="N1142" s="800"/>
      <c r="O1142" s="800"/>
      <c r="P1142" s="802"/>
      <c r="Q1142" s="804"/>
    </row>
    <row r="1143" customFormat="1" ht="13.2" hidden="1" spans="1:17">
      <c r="A1143" s="821"/>
      <c r="B1143" s="821" t="str">
        <f t="shared" si="110"/>
        <v/>
      </c>
      <c r="C1143" s="821" t="str">
        <f t="shared" si="111"/>
        <v/>
      </c>
      <c r="D1143" s="821"/>
      <c r="E1143" s="822"/>
      <c r="F1143" s="823"/>
      <c r="G1143" s="825" t="e">
        <f>VLOOKUP(E1143,#REF!,3,0)</f>
        <v>#REF!</v>
      </c>
      <c r="H1143" s="824"/>
      <c r="I1143" s="797"/>
      <c r="J1143" s="798"/>
      <c r="K1143" s="799"/>
      <c r="L1143" s="800"/>
      <c r="M1143" s="801"/>
      <c r="N1143" s="800"/>
      <c r="O1143" s="800"/>
      <c r="P1143" s="802"/>
      <c r="Q1143" s="804"/>
    </row>
    <row r="1144" customFormat="1" ht="13.2" hidden="1" spans="1:17">
      <c r="A1144" s="820"/>
      <c r="B1144" s="821" t="str">
        <f t="shared" si="110"/>
        <v/>
      </c>
      <c r="C1144" s="821" t="str">
        <f t="shared" si="111"/>
        <v/>
      </c>
      <c r="D1144" s="821"/>
      <c r="E1144" s="822"/>
      <c r="F1144" s="823"/>
      <c r="G1144" s="826" t="e">
        <f>VLOOKUP(E1144,#REF!,3,0)</f>
        <v>#REF!</v>
      </c>
      <c r="H1144" s="824"/>
      <c r="I1144" s="797"/>
      <c r="J1144" s="798"/>
      <c r="K1144" s="799"/>
      <c r="L1144" s="800"/>
      <c r="M1144" s="801"/>
      <c r="N1144" s="800"/>
      <c r="O1144" s="800"/>
      <c r="P1144" s="802"/>
      <c r="Q1144" s="804"/>
    </row>
    <row r="1145" customFormat="1" ht="13.2" hidden="1" spans="1:17">
      <c r="A1145" s="821"/>
      <c r="B1145" s="821" t="str">
        <f t="shared" si="110"/>
        <v/>
      </c>
      <c r="C1145" s="821" t="str">
        <f t="shared" si="111"/>
        <v/>
      </c>
      <c r="D1145" s="821"/>
      <c r="E1145" s="822"/>
      <c r="F1145" s="823"/>
      <c r="G1145" s="825" t="e">
        <f>VLOOKUP(E1145,#REF!,3,0)</f>
        <v>#REF!</v>
      </c>
      <c r="H1145" s="824"/>
      <c r="I1145" s="797"/>
      <c r="J1145" s="798"/>
      <c r="K1145" s="799"/>
      <c r="L1145" s="800"/>
      <c r="M1145" s="801"/>
      <c r="N1145" s="800"/>
      <c r="O1145" s="800"/>
      <c r="P1145" s="802"/>
      <c r="Q1145" s="804"/>
    </row>
    <row r="1146" customFormat="1" ht="13.2" hidden="1" spans="1:17">
      <c r="A1146" s="820"/>
      <c r="B1146" s="821" t="str">
        <f t="shared" si="110"/>
        <v/>
      </c>
      <c r="C1146" s="821" t="str">
        <f t="shared" si="111"/>
        <v/>
      </c>
      <c r="D1146" s="821"/>
      <c r="E1146" s="822"/>
      <c r="F1146" s="823"/>
      <c r="G1146" s="826" t="e">
        <f>VLOOKUP(E1146,#REF!,3,0)</f>
        <v>#REF!</v>
      </c>
      <c r="H1146" s="824"/>
      <c r="I1146" s="797"/>
      <c r="J1146" s="798"/>
      <c r="K1146" s="799"/>
      <c r="L1146" s="800"/>
      <c r="M1146" s="801"/>
      <c r="N1146" s="800"/>
      <c r="O1146" s="800"/>
      <c r="P1146" s="802"/>
      <c r="Q1146" s="804"/>
    </row>
    <row r="1147" customFormat="1" ht="13.2" hidden="1" spans="1:17">
      <c r="A1147" s="821"/>
      <c r="B1147" s="821" t="str">
        <f t="shared" si="110"/>
        <v/>
      </c>
      <c r="C1147" s="821" t="str">
        <f t="shared" si="111"/>
        <v/>
      </c>
      <c r="D1147" s="821"/>
      <c r="E1147" s="822"/>
      <c r="F1147" s="823"/>
      <c r="G1147" s="825" t="e">
        <f>VLOOKUP(E1147,#REF!,3,0)</f>
        <v>#REF!</v>
      </c>
      <c r="H1147" s="824"/>
      <c r="I1147" s="797"/>
      <c r="J1147" s="798"/>
      <c r="K1147" s="799"/>
      <c r="L1147" s="800"/>
      <c r="M1147" s="801"/>
      <c r="N1147" s="800"/>
      <c r="O1147" s="800"/>
      <c r="P1147" s="802"/>
      <c r="Q1147" s="804"/>
    </row>
    <row r="1148" customFormat="1" ht="13.2" hidden="1" spans="1:17">
      <c r="A1148" s="820"/>
      <c r="B1148" s="821" t="str">
        <f t="shared" si="110"/>
        <v/>
      </c>
      <c r="C1148" s="821" t="str">
        <f t="shared" si="111"/>
        <v/>
      </c>
      <c r="D1148" s="821"/>
      <c r="E1148" s="822"/>
      <c r="F1148" s="823"/>
      <c r="G1148" s="826" t="e">
        <f>VLOOKUP(E1148,#REF!,3,0)</f>
        <v>#REF!</v>
      </c>
      <c r="H1148" s="824"/>
      <c r="I1148" s="797"/>
      <c r="J1148" s="798"/>
      <c r="K1148" s="799"/>
      <c r="L1148" s="800"/>
      <c r="M1148" s="801"/>
      <c r="N1148" s="800"/>
      <c r="O1148" s="800"/>
      <c r="P1148" s="802"/>
      <c r="Q1148" s="804"/>
    </row>
    <row r="1149" customFormat="1" ht="13.2" hidden="1" spans="1:17">
      <c r="A1149" s="821"/>
      <c r="B1149" s="821" t="str">
        <f t="shared" si="110"/>
        <v/>
      </c>
      <c r="C1149" s="821" t="str">
        <f t="shared" si="111"/>
        <v/>
      </c>
      <c r="D1149" s="821"/>
      <c r="E1149" s="822"/>
      <c r="F1149" s="823"/>
      <c r="G1149" s="825" t="e">
        <f>VLOOKUP(E1149,#REF!,3,0)</f>
        <v>#REF!</v>
      </c>
      <c r="H1149" s="824"/>
      <c r="I1149" s="797"/>
      <c r="J1149" s="798"/>
      <c r="K1149" s="799"/>
      <c r="L1149" s="800"/>
      <c r="M1149" s="801"/>
      <c r="N1149" s="800"/>
      <c r="O1149" s="800"/>
      <c r="P1149" s="802"/>
      <c r="Q1149" s="804"/>
    </row>
    <row r="1150" customFormat="1" ht="13.2" hidden="1" spans="1:17">
      <c r="A1150" s="820"/>
      <c r="B1150" s="821" t="str">
        <f t="shared" si="110"/>
        <v/>
      </c>
      <c r="C1150" s="821" t="str">
        <f t="shared" si="111"/>
        <v/>
      </c>
      <c r="D1150" s="821"/>
      <c r="E1150" s="822"/>
      <c r="F1150" s="823"/>
      <c r="G1150" s="826" t="e">
        <f>VLOOKUP(E1150,#REF!,3,0)</f>
        <v>#REF!</v>
      </c>
      <c r="H1150" s="824"/>
      <c r="I1150" s="797"/>
      <c r="J1150" s="798"/>
      <c r="K1150" s="799"/>
      <c r="L1150" s="800"/>
      <c r="M1150" s="801"/>
      <c r="N1150" s="800"/>
      <c r="O1150" s="800"/>
      <c r="P1150" s="802"/>
      <c r="Q1150" s="804"/>
    </row>
    <row r="1151" customFormat="1" ht="13.2" hidden="1" spans="1:17">
      <c r="A1151" s="821"/>
      <c r="B1151" s="821" t="str">
        <f t="shared" si="110"/>
        <v/>
      </c>
      <c r="C1151" s="821" t="str">
        <f t="shared" si="111"/>
        <v/>
      </c>
      <c r="D1151" s="821"/>
      <c r="E1151" s="822"/>
      <c r="F1151" s="823"/>
      <c r="G1151" s="825" t="e">
        <f>VLOOKUP(E1151,#REF!,3,0)</f>
        <v>#REF!</v>
      </c>
      <c r="H1151" s="824"/>
      <c r="I1151" s="797"/>
      <c r="J1151" s="798"/>
      <c r="K1151" s="799"/>
      <c r="L1151" s="800"/>
      <c r="M1151" s="801"/>
      <c r="N1151" s="800"/>
      <c r="O1151" s="800"/>
      <c r="P1151" s="802"/>
      <c r="Q1151" s="804"/>
    </row>
    <row r="1152" customFormat="1" ht="13.2" hidden="1" spans="1:17">
      <c r="A1152" s="820"/>
      <c r="B1152" s="821" t="str">
        <f t="shared" si="110"/>
        <v/>
      </c>
      <c r="C1152" s="821" t="str">
        <f t="shared" si="111"/>
        <v/>
      </c>
      <c r="D1152" s="821"/>
      <c r="E1152" s="822"/>
      <c r="F1152" s="823"/>
      <c r="G1152" s="826" t="e">
        <f>VLOOKUP(E1152,#REF!,3,0)</f>
        <v>#REF!</v>
      </c>
      <c r="H1152" s="824"/>
      <c r="I1152" s="797"/>
      <c r="J1152" s="798"/>
      <c r="K1152" s="799"/>
      <c r="L1152" s="800"/>
      <c r="M1152" s="801"/>
      <c r="N1152" s="800"/>
      <c r="O1152" s="800"/>
      <c r="P1152" s="802"/>
      <c r="Q1152" s="804"/>
    </row>
    <row r="1153" customFormat="1" ht="13.2" hidden="1" spans="1:17">
      <c r="A1153" s="821"/>
      <c r="B1153" s="821" t="str">
        <f t="shared" si="110"/>
        <v/>
      </c>
      <c r="C1153" s="821" t="str">
        <f t="shared" si="111"/>
        <v/>
      </c>
      <c r="D1153" s="821"/>
      <c r="E1153" s="822"/>
      <c r="F1153" s="823"/>
      <c r="G1153" s="825" t="e">
        <f>VLOOKUP(E1153,#REF!,3,0)</f>
        <v>#REF!</v>
      </c>
      <c r="H1153" s="824"/>
      <c r="I1153" s="797"/>
      <c r="J1153" s="798"/>
      <c r="K1153" s="799"/>
      <c r="L1153" s="800"/>
      <c r="M1153" s="801"/>
      <c r="N1153" s="800"/>
      <c r="O1153" s="800"/>
      <c r="P1153" s="802"/>
      <c r="Q1153" s="804"/>
    </row>
    <row r="1154" customFormat="1" ht="13.2" hidden="1" spans="1:17">
      <c r="A1154" s="820"/>
      <c r="B1154" s="821" t="str">
        <f t="shared" ref="B1154:B1217" si="112">LEFT(E1154,1)</f>
        <v/>
      </c>
      <c r="C1154" s="821" t="str">
        <f t="shared" si="111"/>
        <v/>
      </c>
      <c r="D1154" s="821"/>
      <c r="E1154" s="822"/>
      <c r="F1154" s="823"/>
      <c r="G1154" s="826" t="e">
        <f>VLOOKUP(E1154,#REF!,3,0)</f>
        <v>#REF!</v>
      </c>
      <c r="H1154" s="824"/>
      <c r="I1154" s="797"/>
      <c r="J1154" s="798"/>
      <c r="K1154" s="799"/>
      <c r="L1154" s="800"/>
      <c r="M1154" s="801"/>
      <c r="N1154" s="800"/>
      <c r="O1154" s="800"/>
      <c r="P1154" s="802"/>
      <c r="Q1154" s="804"/>
    </row>
    <row r="1155" customFormat="1" ht="13.2" hidden="1" spans="1:17">
      <c r="A1155" s="821"/>
      <c r="B1155" s="821" t="str">
        <f t="shared" si="112"/>
        <v/>
      </c>
      <c r="C1155" s="821" t="str">
        <f t="shared" si="111"/>
        <v/>
      </c>
      <c r="D1155" s="821"/>
      <c r="E1155" s="822"/>
      <c r="F1155" s="823"/>
      <c r="G1155" s="825" t="e">
        <f>VLOOKUP(E1155,#REF!,3,0)</f>
        <v>#REF!</v>
      </c>
      <c r="H1155" s="824"/>
      <c r="I1155" s="797"/>
      <c r="J1155" s="798"/>
      <c r="K1155" s="799"/>
      <c r="L1155" s="800"/>
      <c r="M1155" s="801"/>
      <c r="N1155" s="800"/>
      <c r="O1155" s="800"/>
      <c r="P1155" s="802"/>
      <c r="Q1155" s="804"/>
    </row>
    <row r="1156" customFormat="1" ht="13.2" hidden="1" spans="1:17">
      <c r="A1156" s="820"/>
      <c r="B1156" s="821" t="str">
        <f t="shared" si="112"/>
        <v/>
      </c>
      <c r="C1156" s="821" t="str">
        <f t="shared" si="111"/>
        <v/>
      </c>
      <c r="D1156" s="821"/>
      <c r="E1156" s="822"/>
      <c r="F1156" s="823"/>
      <c r="G1156" s="826" t="e">
        <f>VLOOKUP(E1156,#REF!,3,0)</f>
        <v>#REF!</v>
      </c>
      <c r="H1156" s="824"/>
      <c r="I1156" s="797"/>
      <c r="J1156" s="798"/>
      <c r="K1156" s="799"/>
      <c r="L1156" s="800"/>
      <c r="M1156" s="801"/>
      <c r="N1156" s="800"/>
      <c r="O1156" s="800"/>
      <c r="P1156" s="802"/>
      <c r="Q1156" s="804"/>
    </row>
    <row r="1157" customFormat="1" ht="13.2" hidden="1" spans="1:17">
      <c r="A1157" s="821"/>
      <c r="B1157" s="821" t="str">
        <f t="shared" si="112"/>
        <v/>
      </c>
      <c r="C1157" s="821" t="str">
        <f t="shared" si="111"/>
        <v/>
      </c>
      <c r="D1157" s="821"/>
      <c r="E1157" s="822"/>
      <c r="F1157" s="823"/>
      <c r="G1157" s="825" t="e">
        <f>VLOOKUP(E1157,#REF!,3,0)</f>
        <v>#REF!</v>
      </c>
      <c r="H1157" s="824"/>
      <c r="I1157" s="797"/>
      <c r="J1157" s="798"/>
      <c r="K1157" s="799"/>
      <c r="L1157" s="800"/>
      <c r="M1157" s="801"/>
      <c r="N1157" s="800"/>
      <c r="O1157" s="800"/>
      <c r="P1157" s="802"/>
      <c r="Q1157" s="804"/>
    </row>
    <row r="1158" customFormat="1" ht="13.2" hidden="1" spans="1:17">
      <c r="A1158" s="820"/>
      <c r="B1158" s="821" t="str">
        <f t="shared" si="112"/>
        <v/>
      </c>
      <c r="C1158" s="821" t="str">
        <f t="shared" si="111"/>
        <v/>
      </c>
      <c r="D1158" s="821"/>
      <c r="E1158" s="822"/>
      <c r="F1158" s="823"/>
      <c r="G1158" s="826" t="e">
        <f>VLOOKUP(E1158,#REF!,3,0)</f>
        <v>#REF!</v>
      </c>
      <c r="H1158" s="824"/>
      <c r="I1158" s="797"/>
      <c r="J1158" s="798"/>
      <c r="K1158" s="799"/>
      <c r="L1158" s="800"/>
      <c r="M1158" s="801"/>
      <c r="N1158" s="800"/>
      <c r="O1158" s="800"/>
      <c r="P1158" s="802"/>
      <c r="Q1158" s="804"/>
    </row>
    <row r="1159" customFormat="1" ht="13.2" hidden="1" spans="1:17">
      <c r="A1159" s="821"/>
      <c r="B1159" s="821" t="str">
        <f t="shared" si="112"/>
        <v/>
      </c>
      <c r="C1159" s="821" t="str">
        <f t="shared" si="111"/>
        <v/>
      </c>
      <c r="D1159" s="821"/>
      <c r="E1159" s="822"/>
      <c r="F1159" s="823"/>
      <c r="G1159" s="825" t="e">
        <f>VLOOKUP(E1159,#REF!,3,0)</f>
        <v>#REF!</v>
      </c>
      <c r="H1159" s="824"/>
      <c r="I1159" s="797"/>
      <c r="J1159" s="798"/>
      <c r="K1159" s="799"/>
      <c r="L1159" s="800"/>
      <c r="M1159" s="801"/>
      <c r="N1159" s="800"/>
      <c r="O1159" s="800"/>
      <c r="P1159" s="802"/>
      <c r="Q1159" s="804"/>
    </row>
    <row r="1160" customFormat="1" ht="13.2" hidden="1" spans="1:17">
      <c r="A1160" s="820"/>
      <c r="B1160" s="821" t="str">
        <f t="shared" si="112"/>
        <v/>
      </c>
      <c r="C1160" s="821" t="str">
        <f t="shared" si="111"/>
        <v/>
      </c>
      <c r="D1160" s="821"/>
      <c r="E1160" s="822"/>
      <c r="F1160" s="823"/>
      <c r="G1160" s="826" t="e">
        <f>VLOOKUP(E1160,#REF!,3,0)</f>
        <v>#REF!</v>
      </c>
      <c r="H1160" s="824"/>
      <c r="I1160" s="797"/>
      <c r="J1160" s="798"/>
      <c r="K1160" s="799"/>
      <c r="L1160" s="800"/>
      <c r="M1160" s="801"/>
      <c r="N1160" s="800"/>
      <c r="O1160" s="800"/>
      <c r="P1160" s="802"/>
      <c r="Q1160" s="804"/>
    </row>
    <row r="1161" customFormat="1" ht="13.2" hidden="1" spans="1:17">
      <c r="A1161" s="821"/>
      <c r="B1161" s="821" t="str">
        <f t="shared" si="112"/>
        <v/>
      </c>
      <c r="C1161" s="821" t="str">
        <f t="shared" si="111"/>
        <v/>
      </c>
      <c r="D1161" s="821"/>
      <c r="E1161" s="822"/>
      <c r="F1161" s="823"/>
      <c r="G1161" s="825" t="e">
        <f>VLOOKUP(E1161,#REF!,3,0)</f>
        <v>#REF!</v>
      </c>
      <c r="H1161" s="824"/>
      <c r="I1161" s="797"/>
      <c r="J1161" s="798"/>
      <c r="K1161" s="799"/>
      <c r="L1161" s="800"/>
      <c r="M1161" s="801"/>
      <c r="N1161" s="800"/>
      <c r="O1161" s="800"/>
      <c r="P1161" s="802"/>
      <c r="Q1161" s="804"/>
    </row>
    <row r="1162" customFormat="1" ht="13.2" hidden="1" spans="1:17">
      <c r="A1162" s="820"/>
      <c r="B1162" s="821" t="str">
        <f t="shared" si="112"/>
        <v/>
      </c>
      <c r="C1162" s="821" t="str">
        <f t="shared" si="111"/>
        <v/>
      </c>
      <c r="D1162" s="821"/>
      <c r="E1162" s="822"/>
      <c r="F1162" s="823"/>
      <c r="G1162" s="826" t="e">
        <f>VLOOKUP(E1162,#REF!,3,0)</f>
        <v>#REF!</v>
      </c>
      <c r="H1162" s="824"/>
      <c r="I1162" s="797"/>
      <c r="J1162" s="798"/>
      <c r="K1162" s="799"/>
      <c r="L1162" s="800"/>
      <c r="M1162" s="801"/>
      <c r="N1162" s="800"/>
      <c r="O1162" s="800"/>
      <c r="P1162" s="802"/>
      <c r="Q1162" s="804"/>
    </row>
    <row r="1163" customFormat="1" ht="13.2" hidden="1" spans="1:17">
      <c r="A1163" s="821"/>
      <c r="B1163" s="821" t="str">
        <f t="shared" si="112"/>
        <v/>
      </c>
      <c r="C1163" s="821" t="str">
        <f t="shared" si="111"/>
        <v/>
      </c>
      <c r="D1163" s="821"/>
      <c r="E1163" s="822"/>
      <c r="F1163" s="823"/>
      <c r="G1163" s="825" t="e">
        <f>VLOOKUP(E1163,#REF!,3,0)</f>
        <v>#REF!</v>
      </c>
      <c r="H1163" s="824"/>
      <c r="I1163" s="797"/>
      <c r="J1163" s="798"/>
      <c r="K1163" s="799"/>
      <c r="L1163" s="800"/>
      <c r="M1163" s="801"/>
      <c r="N1163" s="800"/>
      <c r="O1163" s="800"/>
      <c r="P1163" s="804"/>
      <c r="Q1163" s="804"/>
    </row>
    <row r="1164" customFormat="1" ht="13.2" hidden="1" spans="1:17">
      <c r="A1164" s="820"/>
      <c r="B1164" s="821" t="str">
        <f t="shared" si="112"/>
        <v/>
      </c>
      <c r="C1164" s="821" t="str">
        <f t="shared" si="111"/>
        <v/>
      </c>
      <c r="D1164" s="821"/>
      <c r="E1164" s="822"/>
      <c r="F1164" s="823"/>
      <c r="G1164" s="826" t="e">
        <f>VLOOKUP(E1164,#REF!,3,0)</f>
        <v>#REF!</v>
      </c>
      <c r="H1164" s="824"/>
      <c r="I1164" s="797"/>
      <c r="J1164" s="798"/>
      <c r="K1164" s="799"/>
      <c r="L1164" s="800"/>
      <c r="M1164" s="801"/>
      <c r="N1164" s="800"/>
      <c r="O1164" s="800"/>
      <c r="P1164" s="804"/>
      <c r="Q1164" s="804"/>
    </row>
    <row r="1165" customFormat="1" ht="13.2" hidden="1" spans="1:17">
      <c r="A1165" s="821"/>
      <c r="B1165" s="821" t="str">
        <f t="shared" si="112"/>
        <v/>
      </c>
      <c r="C1165" s="821" t="str">
        <f t="shared" si="111"/>
        <v/>
      </c>
      <c r="D1165" s="821"/>
      <c r="E1165" s="822"/>
      <c r="F1165" s="823"/>
      <c r="G1165" s="825" t="e">
        <f>VLOOKUP(E1165,#REF!,3,0)</f>
        <v>#REF!</v>
      </c>
      <c r="H1165" s="824"/>
      <c r="I1165" s="797"/>
      <c r="J1165" s="798"/>
      <c r="K1165" s="799"/>
      <c r="L1165" s="800"/>
      <c r="M1165" s="801"/>
      <c r="N1165" s="800"/>
      <c r="O1165" s="800"/>
      <c r="P1165" s="804"/>
      <c r="Q1165" s="804"/>
    </row>
    <row r="1166" customFormat="1" ht="13.2" hidden="1" spans="1:17">
      <c r="A1166" s="820"/>
      <c r="B1166" s="821" t="str">
        <f t="shared" si="112"/>
        <v/>
      </c>
      <c r="C1166" s="821" t="str">
        <f t="shared" si="111"/>
        <v/>
      </c>
      <c r="D1166" s="821"/>
      <c r="E1166" s="822"/>
      <c r="F1166" s="823"/>
      <c r="G1166" s="826" t="e">
        <f>VLOOKUP(E1166,#REF!,3,0)</f>
        <v>#REF!</v>
      </c>
      <c r="H1166" s="824"/>
      <c r="I1166" s="797"/>
      <c r="J1166" s="798"/>
      <c r="K1166" s="799"/>
      <c r="L1166" s="800"/>
      <c r="M1166" s="801"/>
      <c r="N1166" s="800"/>
      <c r="O1166" s="800"/>
      <c r="P1166" s="804"/>
      <c r="Q1166" s="804"/>
    </row>
    <row r="1167" customFormat="1" ht="13.2" hidden="1" spans="1:17">
      <c r="A1167" s="821"/>
      <c r="B1167" s="821" t="str">
        <f t="shared" si="112"/>
        <v/>
      </c>
      <c r="C1167" s="821" t="str">
        <f t="shared" si="111"/>
        <v/>
      </c>
      <c r="D1167" s="821"/>
      <c r="E1167" s="822"/>
      <c r="F1167" s="823"/>
      <c r="G1167" s="825" t="e">
        <f>VLOOKUP(E1167,#REF!,3,0)</f>
        <v>#REF!</v>
      </c>
      <c r="H1167" s="824"/>
      <c r="I1167" s="797"/>
      <c r="J1167" s="798"/>
      <c r="K1167" s="799"/>
      <c r="L1167" s="800"/>
      <c r="M1167" s="801"/>
      <c r="N1167" s="800"/>
      <c r="O1167" s="800"/>
      <c r="P1167" s="804"/>
      <c r="Q1167" s="804"/>
    </row>
    <row r="1168" customFormat="1" ht="13.2" hidden="1" spans="1:17">
      <c r="A1168" s="820"/>
      <c r="B1168" s="821" t="str">
        <f t="shared" si="112"/>
        <v/>
      </c>
      <c r="C1168" s="821" t="str">
        <f t="shared" si="111"/>
        <v/>
      </c>
      <c r="D1168" s="821"/>
      <c r="E1168" s="822"/>
      <c r="F1168" s="823"/>
      <c r="G1168" s="826" t="e">
        <f>VLOOKUP(E1168,#REF!,3,0)</f>
        <v>#REF!</v>
      </c>
      <c r="H1168" s="824"/>
      <c r="I1168" s="797"/>
      <c r="J1168" s="798"/>
      <c r="K1168" s="799"/>
      <c r="L1168" s="800"/>
      <c r="M1168" s="801"/>
      <c r="N1168" s="800"/>
      <c r="O1168" s="800"/>
      <c r="P1168" s="804"/>
      <c r="Q1168" s="804"/>
    </row>
    <row r="1169" customFormat="1" ht="13.2" hidden="1" spans="1:17">
      <c r="A1169" s="821"/>
      <c r="B1169" s="821" t="str">
        <f t="shared" si="112"/>
        <v/>
      </c>
      <c r="C1169" s="821" t="str">
        <f t="shared" si="111"/>
        <v/>
      </c>
      <c r="D1169" s="821"/>
      <c r="E1169" s="822"/>
      <c r="F1169" s="823"/>
      <c r="G1169" s="825" t="e">
        <f>VLOOKUP(E1169,#REF!,3,0)</f>
        <v>#REF!</v>
      </c>
      <c r="H1169" s="824"/>
      <c r="I1169" s="797"/>
      <c r="J1169" s="798"/>
      <c r="K1169" s="799"/>
      <c r="L1169" s="800"/>
      <c r="M1169" s="801"/>
      <c r="N1169" s="800"/>
      <c r="O1169" s="800"/>
      <c r="P1169" s="804"/>
      <c r="Q1169" s="804"/>
    </row>
    <row r="1170" customFormat="1" ht="13.2" hidden="1" spans="1:17">
      <c r="A1170" s="820"/>
      <c r="B1170" s="821" t="str">
        <f t="shared" si="112"/>
        <v/>
      </c>
      <c r="C1170" s="821" t="str">
        <f t="shared" si="111"/>
        <v/>
      </c>
      <c r="D1170" s="821"/>
      <c r="E1170" s="822"/>
      <c r="F1170" s="823"/>
      <c r="G1170" s="826" t="e">
        <f>VLOOKUP(E1170,#REF!,3,0)</f>
        <v>#REF!</v>
      </c>
      <c r="H1170" s="824"/>
      <c r="I1170" s="797"/>
      <c r="J1170" s="798"/>
      <c r="K1170" s="799"/>
      <c r="L1170" s="800"/>
      <c r="M1170" s="801"/>
      <c r="N1170" s="800"/>
      <c r="O1170" s="800"/>
      <c r="P1170" s="804"/>
      <c r="Q1170" s="804"/>
    </row>
    <row r="1171" customFormat="1" ht="13.2" hidden="1" spans="1:17">
      <c r="A1171" s="821"/>
      <c r="B1171" s="821" t="str">
        <f t="shared" si="112"/>
        <v/>
      </c>
      <c r="C1171" s="821" t="str">
        <f t="shared" si="111"/>
        <v/>
      </c>
      <c r="D1171" s="821"/>
      <c r="E1171" s="822"/>
      <c r="F1171" s="823"/>
      <c r="G1171" s="825" t="e">
        <f>VLOOKUP(E1171,#REF!,3,0)</f>
        <v>#REF!</v>
      </c>
      <c r="H1171" s="824"/>
      <c r="I1171" s="797"/>
      <c r="J1171" s="798"/>
      <c r="K1171" s="799"/>
      <c r="L1171" s="800"/>
      <c r="M1171" s="801"/>
      <c r="N1171" s="800"/>
      <c r="O1171" s="800"/>
      <c r="P1171" s="804"/>
      <c r="Q1171" s="804"/>
    </row>
    <row r="1172" customFormat="1" ht="13.2" hidden="1" spans="1:17">
      <c r="A1172" s="820"/>
      <c r="B1172" s="821" t="str">
        <f t="shared" si="112"/>
        <v/>
      </c>
      <c r="C1172" s="821" t="str">
        <f t="shared" si="111"/>
        <v/>
      </c>
      <c r="D1172" s="821"/>
      <c r="E1172" s="822"/>
      <c r="F1172" s="823"/>
      <c r="G1172" s="826" t="e">
        <f>VLOOKUP(E1172,#REF!,3,0)</f>
        <v>#REF!</v>
      </c>
      <c r="H1172" s="824"/>
      <c r="I1172" s="797"/>
      <c r="J1172" s="798"/>
      <c r="K1172" s="799"/>
      <c r="L1172" s="800"/>
      <c r="M1172" s="801"/>
      <c r="N1172" s="800"/>
      <c r="O1172" s="800"/>
      <c r="P1172" s="804"/>
      <c r="Q1172" s="804"/>
    </row>
    <row r="1173" customFormat="1" ht="13.2" hidden="1" spans="1:17">
      <c r="A1173" s="821"/>
      <c r="B1173" s="821" t="str">
        <f t="shared" si="112"/>
        <v/>
      </c>
      <c r="C1173" s="821" t="str">
        <f t="shared" si="111"/>
        <v/>
      </c>
      <c r="D1173" s="821"/>
      <c r="E1173" s="822"/>
      <c r="F1173" s="823"/>
      <c r="G1173" s="825" t="e">
        <f>VLOOKUP(E1173,#REF!,3,0)</f>
        <v>#REF!</v>
      </c>
      <c r="H1173" s="824"/>
      <c r="I1173" s="797"/>
      <c r="J1173" s="798"/>
      <c r="K1173" s="799"/>
      <c r="L1173" s="800"/>
      <c r="M1173" s="801"/>
      <c r="N1173" s="800"/>
      <c r="O1173" s="800"/>
      <c r="P1173" s="804"/>
      <c r="Q1173" s="804"/>
    </row>
    <row r="1174" customFormat="1" ht="13.2" hidden="1" spans="1:17">
      <c r="A1174" s="820"/>
      <c r="B1174" s="821" t="str">
        <f t="shared" si="112"/>
        <v/>
      </c>
      <c r="C1174" s="821" t="str">
        <f t="shared" si="111"/>
        <v/>
      </c>
      <c r="D1174" s="821"/>
      <c r="E1174" s="822"/>
      <c r="F1174" s="823"/>
      <c r="G1174" s="826" t="e">
        <f>VLOOKUP(E1174,#REF!,3,0)</f>
        <v>#REF!</v>
      </c>
      <c r="H1174" s="824"/>
      <c r="I1174" s="797"/>
      <c r="J1174" s="798"/>
      <c r="K1174" s="799"/>
      <c r="L1174" s="800"/>
      <c r="M1174" s="801"/>
      <c r="N1174" s="800"/>
      <c r="O1174" s="800"/>
      <c r="P1174" s="804"/>
      <c r="Q1174" s="804"/>
    </row>
    <row r="1175" customFormat="1" ht="13.2" hidden="1" spans="1:17">
      <c r="A1175" s="821"/>
      <c r="B1175" s="821" t="str">
        <f t="shared" si="112"/>
        <v/>
      </c>
      <c r="C1175" s="821" t="str">
        <f t="shared" si="111"/>
        <v/>
      </c>
      <c r="D1175" s="821"/>
      <c r="E1175" s="822"/>
      <c r="F1175" s="823"/>
      <c r="G1175" s="825" t="e">
        <f>VLOOKUP(E1175,#REF!,3,0)</f>
        <v>#REF!</v>
      </c>
      <c r="H1175" s="824"/>
      <c r="I1175" s="797"/>
      <c r="J1175" s="798"/>
      <c r="K1175" s="799"/>
      <c r="L1175" s="800"/>
      <c r="M1175" s="801"/>
      <c r="N1175" s="800"/>
      <c r="O1175" s="800"/>
      <c r="P1175" s="804"/>
      <c r="Q1175" s="804"/>
    </row>
    <row r="1176" customFormat="1" ht="13.2" hidden="1" spans="1:17">
      <c r="A1176" s="820"/>
      <c r="B1176" s="821" t="str">
        <f t="shared" si="112"/>
        <v/>
      </c>
      <c r="C1176" s="821" t="str">
        <f t="shared" si="111"/>
        <v/>
      </c>
      <c r="D1176" s="821"/>
      <c r="E1176" s="822"/>
      <c r="F1176" s="823"/>
      <c r="G1176" s="826" t="e">
        <f>VLOOKUP(E1176,#REF!,3,0)</f>
        <v>#REF!</v>
      </c>
      <c r="H1176" s="824"/>
      <c r="I1176" s="797"/>
      <c r="J1176" s="798"/>
      <c r="K1176" s="799"/>
      <c r="L1176" s="800"/>
      <c r="M1176" s="801"/>
      <c r="N1176" s="800"/>
      <c r="O1176" s="800"/>
      <c r="P1176" s="804"/>
      <c r="Q1176" s="804"/>
    </row>
    <row r="1177" customFormat="1" ht="13.2" hidden="1" spans="1:17">
      <c r="A1177" s="821"/>
      <c r="B1177" s="821" t="str">
        <f t="shared" si="112"/>
        <v/>
      </c>
      <c r="C1177" s="821" t="str">
        <f t="shared" si="111"/>
        <v/>
      </c>
      <c r="D1177" s="821"/>
      <c r="E1177" s="822"/>
      <c r="F1177" s="823"/>
      <c r="G1177" s="825" t="e">
        <f>VLOOKUP(E1177,#REF!,3,0)</f>
        <v>#REF!</v>
      </c>
      <c r="H1177" s="824"/>
      <c r="I1177" s="797"/>
      <c r="J1177" s="798"/>
      <c r="K1177" s="799"/>
      <c r="L1177" s="800"/>
      <c r="M1177" s="801"/>
      <c r="N1177" s="800"/>
      <c r="O1177" s="800"/>
      <c r="P1177" s="804"/>
      <c r="Q1177" s="804"/>
    </row>
    <row r="1178" customFormat="1" ht="13.2" hidden="1" spans="1:17">
      <c r="A1178" s="820"/>
      <c r="B1178" s="821" t="str">
        <f t="shared" si="112"/>
        <v/>
      </c>
      <c r="C1178" s="821" t="str">
        <f t="shared" si="111"/>
        <v/>
      </c>
      <c r="D1178" s="821"/>
      <c r="E1178" s="822"/>
      <c r="F1178" s="823"/>
      <c r="G1178" s="826" t="e">
        <f>VLOOKUP(E1178,#REF!,3,0)</f>
        <v>#REF!</v>
      </c>
      <c r="H1178" s="824"/>
      <c r="I1178" s="797"/>
      <c r="J1178" s="798"/>
      <c r="K1178" s="799"/>
      <c r="L1178" s="800"/>
      <c r="M1178" s="801"/>
      <c r="N1178" s="800"/>
      <c r="O1178" s="800"/>
      <c r="P1178" s="804"/>
      <c r="Q1178" s="804"/>
    </row>
    <row r="1179" customFormat="1" ht="13.2" hidden="1" spans="1:17">
      <c r="A1179" s="821"/>
      <c r="B1179" s="821" t="str">
        <f t="shared" si="112"/>
        <v/>
      </c>
      <c r="C1179" s="821" t="str">
        <f t="shared" si="111"/>
        <v/>
      </c>
      <c r="D1179" s="821"/>
      <c r="E1179" s="822"/>
      <c r="F1179" s="823"/>
      <c r="G1179" s="825" t="e">
        <f>VLOOKUP(E1179,#REF!,3,0)</f>
        <v>#REF!</v>
      </c>
      <c r="H1179" s="824"/>
      <c r="I1179" s="797"/>
      <c r="J1179" s="798"/>
      <c r="K1179" s="799"/>
      <c r="L1179" s="800"/>
      <c r="M1179" s="801"/>
      <c r="N1179" s="800"/>
      <c r="O1179" s="800"/>
      <c r="P1179" s="804"/>
      <c r="Q1179" s="804"/>
    </row>
    <row r="1180" customFormat="1" ht="13.2" hidden="1" spans="1:17">
      <c r="A1180" s="820"/>
      <c r="B1180" s="821" t="str">
        <f t="shared" si="112"/>
        <v/>
      </c>
      <c r="C1180" s="821" t="str">
        <f t="shared" si="111"/>
        <v/>
      </c>
      <c r="D1180" s="821"/>
      <c r="E1180" s="822"/>
      <c r="F1180" s="823"/>
      <c r="G1180" s="826" t="e">
        <f>VLOOKUP(E1180,#REF!,3,0)</f>
        <v>#REF!</v>
      </c>
      <c r="H1180" s="824"/>
      <c r="I1180" s="797"/>
      <c r="J1180" s="798"/>
      <c r="K1180" s="799"/>
      <c r="L1180" s="800"/>
      <c r="M1180" s="801"/>
      <c r="N1180" s="800"/>
      <c r="O1180" s="800"/>
      <c r="P1180" s="804"/>
      <c r="Q1180" s="804"/>
    </row>
    <row r="1181" customFormat="1" ht="13.2" hidden="1" spans="1:17">
      <c r="A1181" s="821"/>
      <c r="B1181" s="821" t="str">
        <f t="shared" si="112"/>
        <v/>
      </c>
      <c r="C1181" s="821" t="str">
        <f t="shared" si="111"/>
        <v/>
      </c>
      <c r="D1181" s="821"/>
      <c r="E1181" s="822"/>
      <c r="F1181" s="823"/>
      <c r="G1181" s="825" t="e">
        <f>VLOOKUP(E1181,#REF!,3,0)</f>
        <v>#REF!</v>
      </c>
      <c r="H1181" s="824"/>
      <c r="I1181" s="797"/>
      <c r="J1181" s="798"/>
      <c r="K1181" s="799"/>
      <c r="L1181" s="800"/>
      <c r="M1181" s="801"/>
      <c r="N1181" s="800"/>
      <c r="O1181" s="800"/>
      <c r="P1181" s="804"/>
      <c r="Q1181" s="804"/>
    </row>
    <row r="1182" customFormat="1" ht="13.2" hidden="1" spans="1:17">
      <c r="A1182" s="820"/>
      <c r="B1182" s="821" t="str">
        <f t="shared" si="112"/>
        <v/>
      </c>
      <c r="C1182" s="821" t="str">
        <f t="shared" si="111"/>
        <v/>
      </c>
      <c r="D1182" s="821"/>
      <c r="E1182" s="822"/>
      <c r="F1182" s="823"/>
      <c r="G1182" s="826" t="e">
        <f>VLOOKUP(E1182,#REF!,3,0)</f>
        <v>#REF!</v>
      </c>
      <c r="H1182" s="824"/>
      <c r="I1182" s="797"/>
      <c r="J1182" s="798"/>
      <c r="K1182" s="799"/>
      <c r="L1182" s="800"/>
      <c r="M1182" s="801"/>
      <c r="N1182" s="800"/>
      <c r="O1182" s="800"/>
      <c r="P1182" s="804"/>
      <c r="Q1182" s="804"/>
    </row>
    <row r="1183" customFormat="1" ht="13.2" hidden="1" spans="1:17">
      <c r="A1183" s="821"/>
      <c r="B1183" s="821" t="str">
        <f t="shared" si="112"/>
        <v/>
      </c>
      <c r="C1183" s="821" t="str">
        <f t="shared" si="111"/>
        <v/>
      </c>
      <c r="D1183" s="821"/>
      <c r="E1183" s="822"/>
      <c r="F1183" s="823"/>
      <c r="G1183" s="825" t="e">
        <f>VLOOKUP(E1183,#REF!,3,0)</f>
        <v>#REF!</v>
      </c>
      <c r="H1183" s="824"/>
      <c r="I1183" s="797"/>
      <c r="J1183" s="798"/>
      <c r="K1183" s="799"/>
      <c r="L1183" s="800"/>
      <c r="M1183" s="801"/>
      <c r="N1183" s="800"/>
      <c r="O1183" s="800"/>
      <c r="P1183" s="804"/>
      <c r="Q1183" s="804"/>
    </row>
    <row r="1184" customFormat="1" ht="13.2" hidden="1" spans="1:17">
      <c r="A1184" s="820"/>
      <c r="B1184" s="821" t="str">
        <f t="shared" si="112"/>
        <v/>
      </c>
      <c r="C1184" s="821" t="str">
        <f t="shared" si="111"/>
        <v/>
      </c>
      <c r="D1184" s="821"/>
      <c r="E1184" s="822"/>
      <c r="F1184" s="823"/>
      <c r="G1184" s="826" t="e">
        <f>VLOOKUP(E1184,#REF!,3,0)</f>
        <v>#REF!</v>
      </c>
      <c r="H1184" s="824"/>
      <c r="I1184" s="797"/>
      <c r="J1184" s="798"/>
      <c r="K1184" s="799"/>
      <c r="L1184" s="800"/>
      <c r="M1184" s="801"/>
      <c r="N1184" s="800"/>
      <c r="O1184" s="800"/>
      <c r="P1184" s="804"/>
      <c r="Q1184" s="804"/>
    </row>
    <row r="1185" customFormat="1" ht="13.2" hidden="1" spans="1:17">
      <c r="A1185" s="821"/>
      <c r="B1185" s="821" t="str">
        <f t="shared" si="112"/>
        <v/>
      </c>
      <c r="C1185" s="821" t="str">
        <f t="shared" si="111"/>
        <v/>
      </c>
      <c r="D1185" s="821"/>
      <c r="E1185" s="822"/>
      <c r="F1185" s="823"/>
      <c r="G1185" s="825" t="e">
        <f>VLOOKUP(E1185,#REF!,3,0)</f>
        <v>#REF!</v>
      </c>
      <c r="H1185" s="824"/>
      <c r="I1185" s="797"/>
      <c r="J1185" s="798"/>
      <c r="K1185" s="799"/>
      <c r="L1185" s="800"/>
      <c r="M1185" s="801"/>
      <c r="N1185" s="800"/>
      <c r="O1185" s="800"/>
      <c r="P1185" s="804"/>
      <c r="Q1185" s="804"/>
    </row>
    <row r="1186" customFormat="1" ht="13.2" hidden="1" spans="1:17">
      <c r="A1186" s="820"/>
      <c r="B1186" s="821" t="str">
        <f t="shared" si="112"/>
        <v/>
      </c>
      <c r="C1186" s="821" t="str">
        <f t="shared" si="111"/>
        <v/>
      </c>
      <c r="D1186" s="821"/>
      <c r="E1186" s="822"/>
      <c r="F1186" s="823"/>
      <c r="G1186" s="826" t="e">
        <f>VLOOKUP(E1186,#REF!,3,0)</f>
        <v>#REF!</v>
      </c>
      <c r="H1186" s="824"/>
      <c r="I1186" s="797"/>
      <c r="J1186" s="798"/>
      <c r="K1186" s="799"/>
      <c r="L1186" s="800"/>
      <c r="M1186" s="801"/>
      <c r="N1186" s="800"/>
      <c r="O1186" s="800"/>
      <c r="P1186" s="804"/>
      <c r="Q1186" s="804"/>
    </row>
    <row r="1187" customFormat="1" ht="13.2" hidden="1" spans="1:17">
      <c r="A1187" s="821"/>
      <c r="B1187" s="821" t="str">
        <f t="shared" si="112"/>
        <v/>
      </c>
      <c r="C1187" s="821" t="str">
        <f t="shared" si="111"/>
        <v/>
      </c>
      <c r="D1187" s="821"/>
      <c r="E1187" s="822"/>
      <c r="F1187" s="823"/>
      <c r="G1187" s="825" t="e">
        <f>VLOOKUP(E1187,#REF!,3,0)</f>
        <v>#REF!</v>
      </c>
      <c r="H1187" s="824"/>
      <c r="I1187" s="797"/>
      <c r="J1187" s="798"/>
      <c r="K1187" s="799"/>
      <c r="L1187" s="800"/>
      <c r="M1187" s="801"/>
      <c r="N1187" s="800"/>
      <c r="O1187" s="800"/>
      <c r="P1187" s="804"/>
      <c r="Q1187" s="804"/>
    </row>
    <row r="1188" customFormat="1" ht="13.2" hidden="1" spans="1:17">
      <c r="A1188" s="820"/>
      <c r="B1188" s="821" t="str">
        <f t="shared" si="112"/>
        <v/>
      </c>
      <c r="C1188" s="821" t="str">
        <f t="shared" si="111"/>
        <v/>
      </c>
      <c r="D1188" s="821"/>
      <c r="E1188" s="822"/>
      <c r="F1188" s="823"/>
      <c r="G1188" s="826" t="e">
        <f>VLOOKUP(E1188,#REF!,3,0)</f>
        <v>#REF!</v>
      </c>
      <c r="H1188" s="824"/>
      <c r="I1188" s="797"/>
      <c r="J1188" s="798"/>
      <c r="K1188" s="799"/>
      <c r="L1188" s="800"/>
      <c r="M1188" s="801"/>
      <c r="N1188" s="800"/>
      <c r="O1188" s="800"/>
      <c r="P1188" s="804"/>
      <c r="Q1188" s="804"/>
    </row>
    <row r="1189" customFormat="1" ht="13.2" hidden="1" spans="1:17">
      <c r="A1189" s="821"/>
      <c r="B1189" s="821" t="str">
        <f t="shared" si="112"/>
        <v/>
      </c>
      <c r="C1189" s="821" t="str">
        <f t="shared" si="111"/>
        <v/>
      </c>
      <c r="D1189" s="821"/>
      <c r="E1189" s="822"/>
      <c r="F1189" s="823"/>
      <c r="G1189" s="825" t="e">
        <f>VLOOKUP(E1189,#REF!,3,0)</f>
        <v>#REF!</v>
      </c>
      <c r="H1189" s="824"/>
      <c r="I1189" s="797"/>
      <c r="J1189" s="798"/>
      <c r="K1189" s="799"/>
      <c r="L1189" s="800"/>
      <c r="M1189" s="801"/>
      <c r="N1189" s="800"/>
      <c r="O1189" s="800"/>
      <c r="P1189" s="804"/>
      <c r="Q1189" s="804"/>
    </row>
    <row r="1190" customFormat="1" ht="13.2" hidden="1" spans="1:17">
      <c r="A1190" s="820"/>
      <c r="B1190" s="821" t="str">
        <f t="shared" si="112"/>
        <v/>
      </c>
      <c r="C1190" s="821" t="str">
        <f t="shared" si="111"/>
        <v/>
      </c>
      <c r="D1190" s="821"/>
      <c r="E1190" s="822"/>
      <c r="F1190" s="823"/>
      <c r="G1190" s="826" t="e">
        <f>VLOOKUP(E1190,#REF!,3,0)</f>
        <v>#REF!</v>
      </c>
      <c r="H1190" s="824"/>
      <c r="I1190" s="797"/>
      <c r="J1190" s="798"/>
      <c r="K1190" s="799"/>
      <c r="L1190" s="800"/>
      <c r="M1190" s="801"/>
      <c r="N1190" s="800"/>
      <c r="O1190" s="800"/>
      <c r="P1190" s="804"/>
      <c r="Q1190" s="804"/>
    </row>
    <row r="1191" customFormat="1" ht="13.2" hidden="1" spans="1:17">
      <c r="A1191" s="821"/>
      <c r="B1191" s="821" t="str">
        <f t="shared" si="112"/>
        <v/>
      </c>
      <c r="C1191" s="821" t="str">
        <f t="shared" si="111"/>
        <v/>
      </c>
      <c r="D1191" s="821"/>
      <c r="E1191" s="822"/>
      <c r="F1191" s="823"/>
      <c r="G1191" s="825" t="e">
        <f>VLOOKUP(E1191,#REF!,3,0)</f>
        <v>#REF!</v>
      </c>
      <c r="H1191" s="824"/>
      <c r="I1191" s="797"/>
      <c r="J1191" s="798"/>
      <c r="K1191" s="799"/>
      <c r="L1191" s="800"/>
      <c r="M1191" s="801"/>
      <c r="N1191" s="800"/>
      <c r="O1191" s="800"/>
      <c r="P1191" s="804"/>
      <c r="Q1191" s="804"/>
    </row>
    <row r="1192" customFormat="1" ht="13.2" hidden="1" spans="1:17">
      <c r="A1192" s="820"/>
      <c r="B1192" s="821" t="str">
        <f t="shared" si="112"/>
        <v/>
      </c>
      <c r="C1192" s="821" t="str">
        <f t="shared" ref="C1192:C1255" si="113">MID(E1192,2,1)</f>
        <v/>
      </c>
      <c r="D1192" s="821"/>
      <c r="E1192" s="822"/>
      <c r="F1192" s="823"/>
      <c r="G1192" s="826" t="e">
        <f>VLOOKUP(E1192,#REF!,3,0)</f>
        <v>#REF!</v>
      </c>
      <c r="H1192" s="824"/>
      <c r="I1192" s="797"/>
      <c r="J1192" s="798"/>
      <c r="K1192" s="799"/>
      <c r="L1192" s="800"/>
      <c r="M1192" s="801"/>
      <c r="N1192" s="800"/>
      <c r="O1192" s="800"/>
      <c r="P1192" s="804"/>
      <c r="Q1192" s="804"/>
    </row>
    <row r="1193" customFormat="1" ht="13.2" hidden="1" spans="1:17">
      <c r="A1193" s="821"/>
      <c r="B1193" s="821" t="str">
        <f t="shared" si="112"/>
        <v/>
      </c>
      <c r="C1193" s="821" t="str">
        <f t="shared" si="113"/>
        <v/>
      </c>
      <c r="D1193" s="821"/>
      <c r="E1193" s="822"/>
      <c r="F1193" s="823"/>
      <c r="G1193" s="825" t="e">
        <f>VLOOKUP(E1193,#REF!,3,0)</f>
        <v>#REF!</v>
      </c>
      <c r="H1193" s="824"/>
      <c r="I1193" s="797"/>
      <c r="J1193" s="798"/>
      <c r="K1193" s="799"/>
      <c r="L1193" s="800"/>
      <c r="M1193" s="801"/>
      <c r="N1193" s="800"/>
      <c r="O1193" s="800"/>
      <c r="P1193" s="804"/>
      <c r="Q1193" s="804"/>
    </row>
    <row r="1194" customFormat="1" ht="13.2" hidden="1" spans="1:17">
      <c r="A1194" s="820"/>
      <c r="B1194" s="821" t="str">
        <f t="shared" si="112"/>
        <v/>
      </c>
      <c r="C1194" s="821" t="str">
        <f t="shared" si="113"/>
        <v/>
      </c>
      <c r="D1194" s="821"/>
      <c r="E1194" s="822"/>
      <c r="F1194" s="823"/>
      <c r="G1194" s="826" t="e">
        <f>VLOOKUP(E1194,#REF!,3,0)</f>
        <v>#REF!</v>
      </c>
      <c r="H1194" s="824"/>
      <c r="I1194" s="797"/>
      <c r="J1194" s="798"/>
      <c r="K1194" s="799"/>
      <c r="L1194" s="800"/>
      <c r="M1194" s="801"/>
      <c r="N1194" s="800"/>
      <c r="O1194" s="800"/>
      <c r="P1194" s="804"/>
      <c r="Q1194" s="804"/>
    </row>
    <row r="1195" customFormat="1" ht="13.2" hidden="1" spans="1:17">
      <c r="A1195" s="821"/>
      <c r="B1195" s="821" t="str">
        <f t="shared" si="112"/>
        <v/>
      </c>
      <c r="C1195" s="821" t="str">
        <f t="shared" si="113"/>
        <v/>
      </c>
      <c r="D1195" s="821"/>
      <c r="E1195" s="822"/>
      <c r="F1195" s="823"/>
      <c r="G1195" s="825" t="e">
        <f>VLOOKUP(E1195,#REF!,3,0)</f>
        <v>#REF!</v>
      </c>
      <c r="H1195" s="824"/>
      <c r="I1195" s="797"/>
      <c r="J1195" s="798"/>
      <c r="K1195" s="799"/>
      <c r="L1195" s="800"/>
      <c r="M1195" s="801"/>
      <c r="N1195" s="800"/>
      <c r="O1195" s="800"/>
      <c r="P1195" s="804"/>
      <c r="Q1195" s="804"/>
    </row>
    <row r="1196" customFormat="1" ht="13.2" hidden="1" spans="1:17">
      <c r="A1196" s="820"/>
      <c r="B1196" s="821" t="str">
        <f t="shared" si="112"/>
        <v/>
      </c>
      <c r="C1196" s="821" t="str">
        <f t="shared" si="113"/>
        <v/>
      </c>
      <c r="D1196" s="821"/>
      <c r="E1196" s="822"/>
      <c r="F1196" s="823"/>
      <c r="G1196" s="826" t="e">
        <f>VLOOKUP(E1196,#REF!,3,0)</f>
        <v>#REF!</v>
      </c>
      <c r="H1196" s="824"/>
      <c r="I1196" s="797"/>
      <c r="J1196" s="798"/>
      <c r="K1196" s="799"/>
      <c r="L1196" s="800"/>
      <c r="M1196" s="801"/>
      <c r="N1196" s="800"/>
      <c r="O1196" s="800"/>
      <c r="P1196" s="804"/>
      <c r="Q1196" s="804"/>
    </row>
    <row r="1197" customFormat="1" ht="13.2" hidden="1" spans="1:17">
      <c r="A1197" s="821"/>
      <c r="B1197" s="821" t="str">
        <f t="shared" si="112"/>
        <v/>
      </c>
      <c r="C1197" s="821" t="str">
        <f t="shared" si="113"/>
        <v/>
      </c>
      <c r="D1197" s="821"/>
      <c r="E1197" s="822"/>
      <c r="F1197" s="823"/>
      <c r="G1197" s="825" t="e">
        <f>VLOOKUP(E1197,#REF!,3,0)</f>
        <v>#REF!</v>
      </c>
      <c r="H1197" s="824"/>
      <c r="I1197" s="797"/>
      <c r="J1197" s="798"/>
      <c r="K1197" s="799"/>
      <c r="L1197" s="800"/>
      <c r="M1197" s="801"/>
      <c r="N1197" s="800"/>
      <c r="O1197" s="800"/>
      <c r="P1197" s="804"/>
      <c r="Q1197" s="804"/>
    </row>
    <row r="1198" customFormat="1" ht="13.2" hidden="1" spans="1:17">
      <c r="A1198" s="820"/>
      <c r="B1198" s="821" t="str">
        <f t="shared" si="112"/>
        <v/>
      </c>
      <c r="C1198" s="821" t="str">
        <f t="shared" si="113"/>
        <v/>
      </c>
      <c r="D1198" s="821"/>
      <c r="E1198" s="822"/>
      <c r="F1198" s="823"/>
      <c r="G1198" s="826" t="e">
        <f>VLOOKUP(E1198,#REF!,3,0)</f>
        <v>#REF!</v>
      </c>
      <c r="H1198" s="824"/>
      <c r="I1198" s="797"/>
      <c r="J1198" s="798"/>
      <c r="K1198" s="799"/>
      <c r="L1198" s="800"/>
      <c r="M1198" s="801"/>
      <c r="N1198" s="800"/>
      <c r="O1198" s="800"/>
      <c r="P1198" s="804"/>
      <c r="Q1198" s="804"/>
    </row>
    <row r="1199" customFormat="1" ht="13.2" hidden="1" spans="1:17">
      <c r="A1199" s="821"/>
      <c r="B1199" s="821" t="str">
        <f t="shared" si="112"/>
        <v/>
      </c>
      <c r="C1199" s="821" t="str">
        <f t="shared" si="113"/>
        <v/>
      </c>
      <c r="D1199" s="821"/>
      <c r="E1199" s="822"/>
      <c r="F1199" s="823"/>
      <c r="G1199" s="825" t="e">
        <f>VLOOKUP(E1199,#REF!,3,0)</f>
        <v>#REF!</v>
      </c>
      <c r="H1199" s="824"/>
      <c r="I1199" s="797"/>
      <c r="J1199" s="798"/>
      <c r="K1199" s="799"/>
      <c r="L1199" s="800"/>
      <c r="M1199" s="801"/>
      <c r="N1199" s="800"/>
      <c r="O1199" s="800"/>
      <c r="P1199" s="804"/>
      <c r="Q1199" s="804"/>
    </row>
    <row r="1200" customFormat="1" ht="13.2" hidden="1" spans="1:17">
      <c r="A1200" s="820"/>
      <c r="B1200" s="821" t="str">
        <f t="shared" si="112"/>
        <v/>
      </c>
      <c r="C1200" s="821" t="str">
        <f t="shared" si="113"/>
        <v/>
      </c>
      <c r="D1200" s="821"/>
      <c r="E1200" s="822"/>
      <c r="F1200" s="823"/>
      <c r="G1200" s="826" t="e">
        <f>VLOOKUP(E1200,#REF!,3,0)</f>
        <v>#REF!</v>
      </c>
      <c r="H1200" s="824"/>
      <c r="I1200" s="797"/>
      <c r="J1200" s="798"/>
      <c r="K1200" s="799"/>
      <c r="L1200" s="800"/>
      <c r="M1200" s="801"/>
      <c r="N1200" s="800"/>
      <c r="O1200" s="800"/>
      <c r="P1200" s="804"/>
      <c r="Q1200" s="804"/>
    </row>
    <row r="1201" customFormat="1" ht="13.2" hidden="1" spans="1:17">
      <c r="A1201" s="821"/>
      <c r="B1201" s="821" t="str">
        <f t="shared" si="112"/>
        <v/>
      </c>
      <c r="C1201" s="821" t="str">
        <f t="shared" si="113"/>
        <v/>
      </c>
      <c r="D1201" s="821"/>
      <c r="E1201" s="822"/>
      <c r="F1201" s="823"/>
      <c r="G1201" s="825" t="e">
        <f>VLOOKUP(E1201,#REF!,3,0)</f>
        <v>#REF!</v>
      </c>
      <c r="H1201" s="824"/>
      <c r="I1201" s="797"/>
      <c r="J1201" s="798"/>
      <c r="K1201" s="799"/>
      <c r="L1201" s="800"/>
      <c r="M1201" s="801"/>
      <c r="N1201" s="800"/>
      <c r="O1201" s="800"/>
      <c r="P1201" s="804"/>
      <c r="Q1201" s="804"/>
    </row>
    <row r="1202" customFormat="1" ht="13.2" hidden="1" spans="1:17">
      <c r="A1202" s="820"/>
      <c r="B1202" s="821" t="str">
        <f t="shared" si="112"/>
        <v/>
      </c>
      <c r="C1202" s="821" t="str">
        <f t="shared" si="113"/>
        <v/>
      </c>
      <c r="D1202" s="821"/>
      <c r="E1202" s="822"/>
      <c r="F1202" s="823"/>
      <c r="G1202" s="826" t="e">
        <f>VLOOKUP(E1202,#REF!,3,0)</f>
        <v>#REF!</v>
      </c>
      <c r="H1202" s="824"/>
      <c r="I1202" s="797"/>
      <c r="J1202" s="798"/>
      <c r="K1202" s="799"/>
      <c r="L1202" s="800"/>
      <c r="M1202" s="801"/>
      <c r="N1202" s="800"/>
      <c r="O1202" s="800"/>
      <c r="P1202" s="804"/>
      <c r="Q1202" s="804"/>
    </row>
    <row r="1203" customFormat="1" ht="13.2" hidden="1" spans="1:17">
      <c r="A1203" s="821"/>
      <c r="B1203" s="821" t="str">
        <f t="shared" si="112"/>
        <v/>
      </c>
      <c r="C1203" s="821" t="str">
        <f t="shared" si="113"/>
        <v/>
      </c>
      <c r="D1203" s="821"/>
      <c r="E1203" s="822"/>
      <c r="F1203" s="823"/>
      <c r="G1203" s="825" t="e">
        <f>VLOOKUP(E1203,#REF!,3,0)</f>
        <v>#REF!</v>
      </c>
      <c r="H1203" s="824"/>
      <c r="I1203" s="797"/>
      <c r="J1203" s="798"/>
      <c r="K1203" s="799"/>
      <c r="L1203" s="800"/>
      <c r="M1203" s="801"/>
      <c r="N1203" s="800"/>
      <c r="O1203" s="800"/>
      <c r="P1203" s="804"/>
      <c r="Q1203" s="804"/>
    </row>
    <row r="1204" customFormat="1" ht="13.2" hidden="1" spans="1:17">
      <c r="A1204" s="820"/>
      <c r="B1204" s="821" t="str">
        <f t="shared" si="112"/>
        <v/>
      </c>
      <c r="C1204" s="821" t="str">
        <f t="shared" si="113"/>
        <v/>
      </c>
      <c r="D1204" s="821"/>
      <c r="E1204" s="822"/>
      <c r="F1204" s="823"/>
      <c r="G1204" s="826" t="e">
        <f>VLOOKUP(E1204,#REF!,3,0)</f>
        <v>#REF!</v>
      </c>
      <c r="H1204" s="824"/>
      <c r="I1204" s="797"/>
      <c r="J1204" s="798"/>
      <c r="K1204" s="799"/>
      <c r="L1204" s="800"/>
      <c r="M1204" s="801"/>
      <c r="N1204" s="800"/>
      <c r="O1204" s="800"/>
      <c r="P1204" s="804"/>
      <c r="Q1204" s="804"/>
    </row>
    <row r="1205" customFormat="1" ht="13.2" hidden="1" spans="1:17">
      <c r="A1205" s="821"/>
      <c r="B1205" s="821" t="str">
        <f t="shared" si="112"/>
        <v/>
      </c>
      <c r="C1205" s="821" t="str">
        <f t="shared" si="113"/>
        <v/>
      </c>
      <c r="D1205" s="821"/>
      <c r="E1205" s="822"/>
      <c r="F1205" s="823"/>
      <c r="G1205" s="825" t="e">
        <f>VLOOKUP(E1205,#REF!,3,0)</f>
        <v>#REF!</v>
      </c>
      <c r="H1205" s="824"/>
      <c r="I1205" s="797"/>
      <c r="J1205" s="798"/>
      <c r="K1205" s="799"/>
      <c r="L1205" s="800"/>
      <c r="M1205" s="801"/>
      <c r="N1205" s="800"/>
      <c r="O1205" s="800"/>
      <c r="P1205" s="804"/>
      <c r="Q1205" s="804"/>
    </row>
    <row r="1206" customFormat="1" ht="13.2" hidden="1" spans="1:17">
      <c r="A1206" s="820"/>
      <c r="B1206" s="821" t="str">
        <f t="shared" si="112"/>
        <v/>
      </c>
      <c r="C1206" s="821" t="str">
        <f t="shared" si="113"/>
        <v/>
      </c>
      <c r="D1206" s="821"/>
      <c r="E1206" s="822"/>
      <c r="F1206" s="823"/>
      <c r="G1206" s="826" t="e">
        <f>VLOOKUP(E1206,#REF!,3,0)</f>
        <v>#REF!</v>
      </c>
      <c r="H1206" s="824"/>
      <c r="I1206" s="797"/>
      <c r="J1206" s="798"/>
      <c r="K1206" s="799"/>
      <c r="L1206" s="800"/>
      <c r="M1206" s="801"/>
      <c r="N1206" s="800"/>
      <c r="O1206" s="800"/>
      <c r="P1206" s="804"/>
      <c r="Q1206" s="804"/>
    </row>
    <row r="1207" customFormat="1" ht="13.2" hidden="1" spans="1:17">
      <c r="A1207" s="821"/>
      <c r="B1207" s="821" t="str">
        <f t="shared" si="112"/>
        <v/>
      </c>
      <c r="C1207" s="821" t="str">
        <f t="shared" si="113"/>
        <v/>
      </c>
      <c r="D1207" s="821"/>
      <c r="E1207" s="822"/>
      <c r="F1207" s="823"/>
      <c r="G1207" s="825" t="e">
        <f>VLOOKUP(E1207,#REF!,3,0)</f>
        <v>#REF!</v>
      </c>
      <c r="H1207" s="824"/>
      <c r="I1207" s="797"/>
      <c r="J1207" s="798"/>
      <c r="K1207" s="799"/>
      <c r="L1207" s="800"/>
      <c r="M1207" s="801"/>
      <c r="N1207" s="800"/>
      <c r="O1207" s="800"/>
      <c r="P1207" s="804"/>
      <c r="Q1207" s="804"/>
    </row>
    <row r="1208" customFormat="1" ht="13.2" hidden="1" spans="1:17">
      <c r="A1208" s="820"/>
      <c r="B1208" s="821" t="str">
        <f t="shared" si="112"/>
        <v/>
      </c>
      <c r="C1208" s="821" t="str">
        <f t="shared" si="113"/>
        <v/>
      </c>
      <c r="D1208" s="821"/>
      <c r="E1208" s="822"/>
      <c r="F1208" s="823"/>
      <c r="G1208" s="826" t="e">
        <f>VLOOKUP(E1208,#REF!,3,0)</f>
        <v>#REF!</v>
      </c>
      <c r="H1208" s="824"/>
      <c r="I1208" s="797"/>
      <c r="J1208" s="798"/>
      <c r="K1208" s="799"/>
      <c r="L1208" s="800"/>
      <c r="M1208" s="801"/>
      <c r="N1208" s="800"/>
      <c r="O1208" s="800"/>
      <c r="P1208" s="804"/>
      <c r="Q1208" s="804"/>
    </row>
    <row r="1209" customFormat="1" ht="13.2" hidden="1" spans="1:17">
      <c r="A1209" s="821"/>
      <c r="B1209" s="821" t="str">
        <f t="shared" si="112"/>
        <v/>
      </c>
      <c r="C1209" s="821" t="str">
        <f t="shared" si="113"/>
        <v/>
      </c>
      <c r="D1209" s="821"/>
      <c r="E1209" s="822"/>
      <c r="F1209" s="823"/>
      <c r="G1209" s="825" t="e">
        <f>VLOOKUP(E1209,#REF!,3,0)</f>
        <v>#REF!</v>
      </c>
      <c r="H1209" s="824"/>
      <c r="I1209" s="797"/>
      <c r="J1209" s="798"/>
      <c r="K1209" s="799"/>
      <c r="L1209" s="800"/>
      <c r="M1209" s="801"/>
      <c r="N1209" s="800"/>
      <c r="O1209" s="800"/>
      <c r="P1209" s="804"/>
      <c r="Q1209" s="804"/>
    </row>
    <row r="1210" customFormat="1" ht="13.2" hidden="1" spans="1:17">
      <c r="A1210" s="820"/>
      <c r="B1210" s="821" t="str">
        <f t="shared" si="112"/>
        <v/>
      </c>
      <c r="C1210" s="821" t="str">
        <f t="shared" si="113"/>
        <v/>
      </c>
      <c r="D1210" s="821"/>
      <c r="E1210" s="822"/>
      <c r="F1210" s="823"/>
      <c r="G1210" s="826" t="e">
        <f>VLOOKUP(E1210,#REF!,3,0)</f>
        <v>#REF!</v>
      </c>
      <c r="H1210" s="824"/>
      <c r="I1210" s="797"/>
      <c r="J1210" s="798"/>
      <c r="K1210" s="799"/>
      <c r="L1210" s="800"/>
      <c r="M1210" s="801"/>
      <c r="N1210" s="800"/>
      <c r="O1210" s="800"/>
      <c r="P1210" s="804"/>
      <c r="Q1210" s="804"/>
    </row>
    <row r="1211" customFormat="1" ht="13.2" hidden="1" spans="1:17">
      <c r="A1211" s="821"/>
      <c r="B1211" s="821" t="str">
        <f t="shared" si="112"/>
        <v/>
      </c>
      <c r="C1211" s="821" t="str">
        <f t="shared" si="113"/>
        <v/>
      </c>
      <c r="D1211" s="821"/>
      <c r="E1211" s="822"/>
      <c r="F1211" s="823"/>
      <c r="G1211" s="825" t="e">
        <f>VLOOKUP(E1211,#REF!,3,0)</f>
        <v>#REF!</v>
      </c>
      <c r="H1211" s="824"/>
      <c r="I1211" s="797"/>
      <c r="J1211" s="798"/>
      <c r="K1211" s="799"/>
      <c r="L1211" s="800"/>
      <c r="M1211" s="801"/>
      <c r="N1211" s="800"/>
      <c r="O1211" s="800"/>
      <c r="P1211" s="804"/>
      <c r="Q1211" s="804"/>
    </row>
    <row r="1212" customFormat="1" ht="13.2" hidden="1" spans="1:17">
      <c r="A1212" s="820"/>
      <c r="B1212" s="821" t="str">
        <f t="shared" si="112"/>
        <v/>
      </c>
      <c r="C1212" s="821" t="str">
        <f t="shared" si="113"/>
        <v/>
      </c>
      <c r="D1212" s="821"/>
      <c r="E1212" s="822"/>
      <c r="F1212" s="823"/>
      <c r="G1212" s="826" t="e">
        <f>VLOOKUP(E1212,#REF!,3,0)</f>
        <v>#REF!</v>
      </c>
      <c r="H1212" s="824"/>
      <c r="I1212" s="797"/>
      <c r="J1212" s="798"/>
      <c r="K1212" s="799"/>
      <c r="L1212" s="800"/>
      <c r="M1212" s="801"/>
      <c r="N1212" s="800"/>
      <c r="O1212" s="800"/>
      <c r="P1212" s="804"/>
      <c r="Q1212" s="804"/>
    </row>
    <row r="1213" customFormat="1" ht="13.2" hidden="1" spans="1:17">
      <c r="A1213" s="821"/>
      <c r="B1213" s="821" t="str">
        <f t="shared" si="112"/>
        <v/>
      </c>
      <c r="C1213" s="821" t="str">
        <f t="shared" si="113"/>
        <v/>
      </c>
      <c r="D1213" s="821"/>
      <c r="E1213" s="822"/>
      <c r="F1213" s="823"/>
      <c r="G1213" s="825" t="e">
        <f>VLOOKUP(E1213,#REF!,3,0)</f>
        <v>#REF!</v>
      </c>
      <c r="H1213" s="824"/>
      <c r="I1213" s="797"/>
      <c r="J1213" s="798"/>
      <c r="K1213" s="799"/>
      <c r="L1213" s="800"/>
      <c r="M1213" s="801"/>
      <c r="N1213" s="800"/>
      <c r="O1213" s="800"/>
      <c r="P1213" s="804"/>
      <c r="Q1213" s="804"/>
    </row>
    <row r="1214" customFormat="1" ht="13.2" hidden="1" spans="1:17">
      <c r="A1214" s="820"/>
      <c r="B1214" s="821" t="str">
        <f t="shared" si="112"/>
        <v/>
      </c>
      <c r="C1214" s="821" t="str">
        <f t="shared" si="113"/>
        <v/>
      </c>
      <c r="D1214" s="821"/>
      <c r="E1214" s="822"/>
      <c r="F1214" s="823"/>
      <c r="G1214" s="826" t="e">
        <f>VLOOKUP(E1214,#REF!,3,0)</f>
        <v>#REF!</v>
      </c>
      <c r="H1214" s="824"/>
      <c r="I1214" s="797"/>
      <c r="J1214" s="798"/>
      <c r="K1214" s="799"/>
      <c r="L1214" s="800"/>
      <c r="M1214" s="801"/>
      <c r="N1214" s="800"/>
      <c r="O1214" s="800"/>
      <c r="P1214" s="804"/>
      <c r="Q1214" s="804"/>
    </row>
    <row r="1215" customFormat="1" ht="13.2" hidden="1" spans="1:17">
      <c r="A1215" s="821"/>
      <c r="B1215" s="821" t="str">
        <f t="shared" si="112"/>
        <v/>
      </c>
      <c r="C1215" s="821" t="str">
        <f t="shared" si="113"/>
        <v/>
      </c>
      <c r="D1215" s="821"/>
      <c r="E1215" s="822"/>
      <c r="F1215" s="823"/>
      <c r="G1215" s="825" t="e">
        <f>VLOOKUP(E1215,#REF!,3,0)</f>
        <v>#REF!</v>
      </c>
      <c r="H1215" s="824"/>
      <c r="I1215" s="797"/>
      <c r="J1215" s="798"/>
      <c r="K1215" s="799"/>
      <c r="L1215" s="800"/>
      <c r="M1215" s="801"/>
      <c r="N1215" s="800"/>
      <c r="O1215" s="800"/>
      <c r="P1215" s="804"/>
      <c r="Q1215" s="804"/>
    </row>
    <row r="1216" customFormat="1" ht="13.2" hidden="1" spans="1:17">
      <c r="A1216" s="820"/>
      <c r="B1216" s="821" t="str">
        <f t="shared" si="112"/>
        <v/>
      </c>
      <c r="C1216" s="821" t="str">
        <f t="shared" si="113"/>
        <v/>
      </c>
      <c r="D1216" s="821"/>
      <c r="E1216" s="822"/>
      <c r="F1216" s="823"/>
      <c r="G1216" s="826" t="e">
        <f>VLOOKUP(E1216,#REF!,3,0)</f>
        <v>#REF!</v>
      </c>
      <c r="H1216" s="824"/>
      <c r="I1216" s="797"/>
      <c r="J1216" s="798"/>
      <c r="K1216" s="799"/>
      <c r="L1216" s="800"/>
      <c r="M1216" s="801"/>
      <c r="N1216" s="800"/>
      <c r="O1216" s="800"/>
      <c r="P1216" s="804"/>
      <c r="Q1216" s="804"/>
    </row>
    <row r="1217" customFormat="1" ht="13.2" hidden="1" spans="1:17">
      <c r="A1217" s="821"/>
      <c r="B1217" s="821" t="str">
        <f t="shared" si="112"/>
        <v/>
      </c>
      <c r="C1217" s="821" t="str">
        <f t="shared" si="113"/>
        <v/>
      </c>
      <c r="D1217" s="821"/>
      <c r="E1217" s="822"/>
      <c r="F1217" s="823"/>
      <c r="G1217" s="825" t="e">
        <f>VLOOKUP(E1217,#REF!,3,0)</f>
        <v>#REF!</v>
      </c>
      <c r="H1217" s="824"/>
      <c r="I1217" s="797"/>
      <c r="J1217" s="798"/>
      <c r="K1217" s="799"/>
      <c r="L1217" s="800"/>
      <c r="M1217" s="801"/>
      <c r="N1217" s="800"/>
      <c r="O1217" s="800"/>
      <c r="P1217" s="804"/>
      <c r="Q1217" s="804"/>
    </row>
    <row r="1218" customFormat="1" ht="13.2" hidden="1" spans="1:17">
      <c r="A1218" s="820"/>
      <c r="B1218" s="821" t="str">
        <f t="shared" ref="B1218:B1281" si="114">LEFT(E1218,1)</f>
        <v/>
      </c>
      <c r="C1218" s="821" t="str">
        <f t="shared" si="113"/>
        <v/>
      </c>
      <c r="D1218" s="821"/>
      <c r="E1218" s="822"/>
      <c r="F1218" s="823"/>
      <c r="G1218" s="826" t="e">
        <f>VLOOKUP(E1218,#REF!,3,0)</f>
        <v>#REF!</v>
      </c>
      <c r="H1218" s="824"/>
      <c r="I1218" s="797"/>
      <c r="J1218" s="798"/>
      <c r="K1218" s="799"/>
      <c r="L1218" s="800"/>
      <c r="M1218" s="801"/>
      <c r="N1218" s="800"/>
      <c r="O1218" s="800"/>
      <c r="P1218" s="804"/>
      <c r="Q1218" s="804"/>
    </row>
    <row r="1219" customFormat="1" ht="13.2" hidden="1" spans="1:17">
      <c r="A1219" s="821"/>
      <c r="B1219" s="821" t="str">
        <f t="shared" si="114"/>
        <v/>
      </c>
      <c r="C1219" s="821" t="str">
        <f t="shared" si="113"/>
        <v/>
      </c>
      <c r="D1219" s="821"/>
      <c r="E1219" s="822"/>
      <c r="F1219" s="823"/>
      <c r="G1219" s="825" t="e">
        <f>VLOOKUP(E1219,#REF!,3,0)</f>
        <v>#REF!</v>
      </c>
      <c r="H1219" s="824"/>
      <c r="I1219" s="797"/>
      <c r="J1219" s="798"/>
      <c r="K1219" s="799"/>
      <c r="L1219" s="800"/>
      <c r="M1219" s="801"/>
      <c r="N1219" s="800"/>
      <c r="O1219" s="800"/>
      <c r="P1219" s="804"/>
      <c r="Q1219" s="804"/>
    </row>
    <row r="1220" customFormat="1" ht="13.2" hidden="1" spans="1:17">
      <c r="A1220" s="820"/>
      <c r="B1220" s="821" t="str">
        <f t="shared" si="114"/>
        <v/>
      </c>
      <c r="C1220" s="821" t="str">
        <f t="shared" si="113"/>
        <v/>
      </c>
      <c r="D1220" s="821"/>
      <c r="E1220" s="822"/>
      <c r="F1220" s="823"/>
      <c r="G1220" s="826" t="e">
        <f>VLOOKUP(E1220,#REF!,3,0)</f>
        <v>#REF!</v>
      </c>
      <c r="H1220" s="824"/>
      <c r="I1220" s="797"/>
      <c r="J1220" s="798"/>
      <c r="K1220" s="799"/>
      <c r="L1220" s="800"/>
      <c r="M1220" s="801"/>
      <c r="N1220" s="800"/>
      <c r="O1220" s="800"/>
      <c r="P1220" s="804"/>
      <c r="Q1220" s="804"/>
    </row>
    <row r="1221" customFormat="1" ht="13.2" hidden="1" spans="1:17">
      <c r="A1221" s="821"/>
      <c r="B1221" s="821" t="str">
        <f t="shared" si="114"/>
        <v/>
      </c>
      <c r="C1221" s="821" t="str">
        <f t="shared" si="113"/>
        <v/>
      </c>
      <c r="D1221" s="821"/>
      <c r="E1221" s="822"/>
      <c r="F1221" s="823"/>
      <c r="G1221" s="825" t="e">
        <f>VLOOKUP(E1221,#REF!,3,0)</f>
        <v>#REF!</v>
      </c>
      <c r="H1221" s="824"/>
      <c r="I1221" s="797"/>
      <c r="J1221" s="798"/>
      <c r="K1221" s="799"/>
      <c r="L1221" s="800"/>
      <c r="M1221" s="801"/>
      <c r="N1221" s="800"/>
      <c r="O1221" s="800"/>
      <c r="P1221" s="804"/>
      <c r="Q1221" s="804"/>
    </row>
    <row r="1222" customFormat="1" ht="13.2" hidden="1" spans="1:17">
      <c r="A1222" s="820"/>
      <c r="B1222" s="821" t="str">
        <f t="shared" si="114"/>
        <v/>
      </c>
      <c r="C1222" s="821" t="str">
        <f t="shared" si="113"/>
        <v/>
      </c>
      <c r="D1222" s="821"/>
      <c r="E1222" s="822"/>
      <c r="F1222" s="823"/>
      <c r="G1222" s="826" t="e">
        <f>VLOOKUP(E1222,#REF!,3,0)</f>
        <v>#REF!</v>
      </c>
      <c r="H1222" s="824"/>
      <c r="I1222" s="797"/>
      <c r="J1222" s="798"/>
      <c r="K1222" s="799"/>
      <c r="L1222" s="800"/>
      <c r="M1222" s="801"/>
      <c r="N1222" s="800"/>
      <c r="O1222" s="800"/>
      <c r="P1222" s="804"/>
      <c r="Q1222" s="804"/>
    </row>
    <row r="1223" customFormat="1" ht="13.2" hidden="1" spans="1:17">
      <c r="A1223" s="821"/>
      <c r="B1223" s="821" t="str">
        <f t="shared" si="114"/>
        <v/>
      </c>
      <c r="C1223" s="821" t="str">
        <f t="shared" si="113"/>
        <v/>
      </c>
      <c r="D1223" s="821"/>
      <c r="E1223" s="822"/>
      <c r="F1223" s="823"/>
      <c r="G1223" s="825" t="e">
        <f>VLOOKUP(E1223,#REF!,3,0)</f>
        <v>#REF!</v>
      </c>
      <c r="H1223" s="824"/>
      <c r="I1223" s="797"/>
      <c r="J1223" s="798"/>
      <c r="K1223" s="799"/>
      <c r="L1223" s="800"/>
      <c r="M1223" s="801"/>
      <c r="N1223" s="800"/>
      <c r="O1223" s="800"/>
      <c r="P1223" s="804"/>
      <c r="Q1223" s="804"/>
    </row>
    <row r="1224" customFormat="1" ht="13.2" hidden="1" spans="1:17">
      <c r="A1224" s="820"/>
      <c r="B1224" s="821" t="str">
        <f t="shared" si="114"/>
        <v/>
      </c>
      <c r="C1224" s="821" t="str">
        <f t="shared" si="113"/>
        <v/>
      </c>
      <c r="D1224" s="821"/>
      <c r="E1224" s="822"/>
      <c r="F1224" s="823"/>
      <c r="G1224" s="826" t="e">
        <f>VLOOKUP(E1224,#REF!,3,0)</f>
        <v>#REF!</v>
      </c>
      <c r="H1224" s="824"/>
      <c r="I1224" s="797"/>
      <c r="J1224" s="798"/>
      <c r="K1224" s="799"/>
      <c r="L1224" s="800"/>
      <c r="M1224" s="801"/>
      <c r="N1224" s="800"/>
      <c r="O1224" s="800"/>
      <c r="P1224" s="804"/>
      <c r="Q1224" s="804"/>
    </row>
    <row r="1225" customFormat="1" ht="13.2" hidden="1" spans="1:17">
      <c r="A1225" s="821"/>
      <c r="B1225" s="821" t="str">
        <f t="shared" si="114"/>
        <v/>
      </c>
      <c r="C1225" s="821" t="str">
        <f t="shared" si="113"/>
        <v/>
      </c>
      <c r="D1225" s="821"/>
      <c r="E1225" s="822"/>
      <c r="F1225" s="823"/>
      <c r="G1225" s="825" t="e">
        <f>VLOOKUP(E1225,#REF!,3,0)</f>
        <v>#REF!</v>
      </c>
      <c r="H1225" s="824"/>
      <c r="I1225" s="797"/>
      <c r="J1225" s="798"/>
      <c r="K1225" s="799"/>
      <c r="L1225" s="800"/>
      <c r="M1225" s="801"/>
      <c r="N1225" s="800"/>
      <c r="O1225" s="800"/>
      <c r="P1225" s="804"/>
      <c r="Q1225" s="804"/>
    </row>
    <row r="1226" customFormat="1" ht="13.2" hidden="1" spans="1:17">
      <c r="A1226" s="820"/>
      <c r="B1226" s="821" t="str">
        <f t="shared" si="114"/>
        <v/>
      </c>
      <c r="C1226" s="821" t="str">
        <f t="shared" si="113"/>
        <v/>
      </c>
      <c r="D1226" s="821"/>
      <c r="E1226" s="822"/>
      <c r="F1226" s="823"/>
      <c r="G1226" s="826" t="e">
        <f>VLOOKUP(E1226,#REF!,3,0)</f>
        <v>#REF!</v>
      </c>
      <c r="H1226" s="824"/>
      <c r="I1226" s="797"/>
      <c r="J1226" s="798"/>
      <c r="K1226" s="799"/>
      <c r="L1226" s="800"/>
      <c r="M1226" s="801"/>
      <c r="N1226" s="800"/>
      <c r="O1226" s="800"/>
      <c r="P1226" s="804"/>
      <c r="Q1226" s="804"/>
    </row>
    <row r="1227" customFormat="1" ht="13.2" hidden="1" spans="1:17">
      <c r="A1227" s="821"/>
      <c r="B1227" s="821" t="str">
        <f t="shared" si="114"/>
        <v/>
      </c>
      <c r="C1227" s="821" t="str">
        <f t="shared" si="113"/>
        <v/>
      </c>
      <c r="D1227" s="821"/>
      <c r="E1227" s="822"/>
      <c r="F1227" s="823"/>
      <c r="G1227" s="825" t="e">
        <f>VLOOKUP(E1227,#REF!,3,0)</f>
        <v>#REF!</v>
      </c>
      <c r="H1227" s="824"/>
      <c r="I1227" s="797"/>
      <c r="J1227" s="798"/>
      <c r="K1227" s="799"/>
      <c r="L1227" s="800"/>
      <c r="M1227" s="801"/>
      <c r="N1227" s="800"/>
      <c r="O1227" s="800"/>
      <c r="P1227" s="804"/>
      <c r="Q1227" s="804"/>
    </row>
    <row r="1228" customFormat="1" ht="13.2" hidden="1" spans="1:17">
      <c r="A1228" s="820"/>
      <c r="B1228" s="821" t="str">
        <f t="shared" si="114"/>
        <v/>
      </c>
      <c r="C1228" s="821" t="str">
        <f t="shared" si="113"/>
        <v/>
      </c>
      <c r="D1228" s="821"/>
      <c r="E1228" s="822"/>
      <c r="F1228" s="823"/>
      <c r="G1228" s="826" t="e">
        <f>VLOOKUP(E1228,#REF!,3,0)</f>
        <v>#REF!</v>
      </c>
      <c r="H1228" s="824"/>
      <c r="I1228" s="797"/>
      <c r="J1228" s="798"/>
      <c r="K1228" s="799"/>
      <c r="L1228" s="800"/>
      <c r="M1228" s="801"/>
      <c r="N1228" s="800"/>
      <c r="O1228" s="800"/>
      <c r="P1228" s="804"/>
      <c r="Q1228" s="804"/>
    </row>
    <row r="1229" customFormat="1" ht="13.2" hidden="1" spans="1:17">
      <c r="A1229" s="821"/>
      <c r="B1229" s="821" t="str">
        <f t="shared" si="114"/>
        <v/>
      </c>
      <c r="C1229" s="821" t="str">
        <f t="shared" si="113"/>
        <v/>
      </c>
      <c r="D1229" s="821"/>
      <c r="E1229" s="822"/>
      <c r="F1229" s="823"/>
      <c r="G1229" s="825" t="e">
        <f>VLOOKUP(E1229,#REF!,3,0)</f>
        <v>#REF!</v>
      </c>
      <c r="H1229" s="824"/>
      <c r="I1229" s="797"/>
      <c r="J1229" s="798"/>
      <c r="K1229" s="799"/>
      <c r="L1229" s="800"/>
      <c r="M1229" s="801"/>
      <c r="N1229" s="800"/>
      <c r="O1229" s="800"/>
      <c r="P1229" s="804"/>
      <c r="Q1229" s="804"/>
    </row>
    <row r="1230" customFormat="1" ht="13.2" hidden="1" spans="1:17">
      <c r="A1230" s="820"/>
      <c r="B1230" s="821" t="str">
        <f t="shared" si="114"/>
        <v/>
      </c>
      <c r="C1230" s="821" t="str">
        <f t="shared" si="113"/>
        <v/>
      </c>
      <c r="D1230" s="821"/>
      <c r="E1230" s="822"/>
      <c r="F1230" s="823"/>
      <c r="G1230" s="826" t="e">
        <f>VLOOKUP(E1230,#REF!,3,0)</f>
        <v>#REF!</v>
      </c>
      <c r="H1230" s="824"/>
      <c r="I1230" s="797"/>
      <c r="J1230" s="798"/>
      <c r="K1230" s="799"/>
      <c r="L1230" s="800"/>
      <c r="M1230" s="801"/>
      <c r="N1230" s="800"/>
      <c r="O1230" s="800"/>
      <c r="P1230" s="804"/>
      <c r="Q1230" s="804"/>
    </row>
    <row r="1231" customFormat="1" ht="13.2" hidden="1" spans="1:17">
      <c r="A1231" s="821"/>
      <c r="B1231" s="821" t="str">
        <f t="shared" si="114"/>
        <v/>
      </c>
      <c r="C1231" s="821" t="str">
        <f t="shared" si="113"/>
        <v/>
      </c>
      <c r="D1231" s="821"/>
      <c r="E1231" s="822"/>
      <c r="F1231" s="823"/>
      <c r="G1231" s="825" t="e">
        <f>VLOOKUP(E1231,#REF!,3,0)</f>
        <v>#REF!</v>
      </c>
      <c r="H1231" s="824"/>
      <c r="I1231" s="797"/>
      <c r="J1231" s="798"/>
      <c r="K1231" s="799"/>
      <c r="L1231" s="800"/>
      <c r="M1231" s="801"/>
      <c r="N1231" s="800"/>
      <c r="O1231" s="800"/>
      <c r="P1231" s="804"/>
      <c r="Q1231" s="804"/>
    </row>
    <row r="1232" customFormat="1" ht="13.2" hidden="1" spans="1:17">
      <c r="A1232" s="820"/>
      <c r="B1232" s="821" t="str">
        <f t="shared" si="114"/>
        <v/>
      </c>
      <c r="C1232" s="821" t="str">
        <f t="shared" si="113"/>
        <v/>
      </c>
      <c r="D1232" s="821"/>
      <c r="E1232" s="822"/>
      <c r="F1232" s="823"/>
      <c r="G1232" s="826" t="e">
        <f>VLOOKUP(E1232,#REF!,3,0)</f>
        <v>#REF!</v>
      </c>
      <c r="H1232" s="824"/>
      <c r="I1232" s="797"/>
      <c r="J1232" s="798"/>
      <c r="K1232" s="799"/>
      <c r="L1232" s="800"/>
      <c r="M1232" s="801"/>
      <c r="N1232" s="800"/>
      <c r="O1232" s="800"/>
      <c r="P1232" s="804"/>
      <c r="Q1232" s="804"/>
    </row>
    <row r="1233" customFormat="1" ht="13.2" hidden="1" spans="1:17">
      <c r="A1233" s="821"/>
      <c r="B1233" s="821" t="str">
        <f t="shared" si="114"/>
        <v/>
      </c>
      <c r="C1233" s="821" t="str">
        <f t="shared" si="113"/>
        <v/>
      </c>
      <c r="D1233" s="821"/>
      <c r="E1233" s="822"/>
      <c r="F1233" s="823"/>
      <c r="G1233" s="825" t="e">
        <f>VLOOKUP(E1233,#REF!,3,0)</f>
        <v>#REF!</v>
      </c>
      <c r="H1233" s="824"/>
      <c r="I1233" s="797"/>
      <c r="J1233" s="798"/>
      <c r="K1233" s="799"/>
      <c r="L1233" s="800"/>
      <c r="M1233" s="801"/>
      <c r="N1233" s="800"/>
      <c r="O1233" s="800"/>
      <c r="P1233" s="804"/>
      <c r="Q1233" s="804"/>
    </row>
    <row r="1234" customFormat="1" ht="13.2" hidden="1" spans="1:17">
      <c r="A1234" s="820"/>
      <c r="B1234" s="821" t="str">
        <f t="shared" si="114"/>
        <v/>
      </c>
      <c r="C1234" s="821" t="str">
        <f t="shared" si="113"/>
        <v/>
      </c>
      <c r="D1234" s="821"/>
      <c r="E1234" s="822"/>
      <c r="F1234" s="823"/>
      <c r="G1234" s="826" t="e">
        <f>VLOOKUP(E1234,#REF!,3,0)</f>
        <v>#REF!</v>
      </c>
      <c r="H1234" s="824"/>
      <c r="I1234" s="797"/>
      <c r="J1234" s="798"/>
      <c r="K1234" s="799"/>
      <c r="L1234" s="800"/>
      <c r="M1234" s="801"/>
      <c r="N1234" s="800"/>
      <c r="O1234" s="800"/>
      <c r="P1234" s="804"/>
      <c r="Q1234" s="804"/>
    </row>
    <row r="1235" customFormat="1" ht="13.2" hidden="1" spans="1:17">
      <c r="A1235" s="821"/>
      <c r="B1235" s="821" t="str">
        <f t="shared" si="114"/>
        <v/>
      </c>
      <c r="C1235" s="821" t="str">
        <f t="shared" si="113"/>
        <v/>
      </c>
      <c r="D1235" s="821"/>
      <c r="E1235" s="822"/>
      <c r="F1235" s="823"/>
      <c r="G1235" s="825" t="e">
        <f>VLOOKUP(E1235,#REF!,3,0)</f>
        <v>#REF!</v>
      </c>
      <c r="H1235" s="824"/>
      <c r="I1235" s="797"/>
      <c r="J1235" s="798"/>
      <c r="K1235" s="799"/>
      <c r="L1235" s="800"/>
      <c r="M1235" s="801"/>
      <c r="N1235" s="800"/>
      <c r="O1235" s="800"/>
      <c r="P1235" s="804"/>
      <c r="Q1235" s="804"/>
    </row>
    <row r="1236" customFormat="1" ht="13.2" hidden="1" spans="1:17">
      <c r="A1236" s="820"/>
      <c r="B1236" s="821" t="str">
        <f t="shared" si="114"/>
        <v/>
      </c>
      <c r="C1236" s="821" t="str">
        <f t="shared" si="113"/>
        <v/>
      </c>
      <c r="D1236" s="821"/>
      <c r="E1236" s="822"/>
      <c r="F1236" s="823"/>
      <c r="G1236" s="826" t="e">
        <f>VLOOKUP(E1236,#REF!,3,0)</f>
        <v>#REF!</v>
      </c>
      <c r="H1236" s="824"/>
      <c r="I1236" s="797"/>
      <c r="J1236" s="798"/>
      <c r="K1236" s="799"/>
      <c r="L1236" s="800"/>
      <c r="M1236" s="801"/>
      <c r="N1236" s="800"/>
      <c r="O1236" s="800"/>
      <c r="P1236" s="804"/>
      <c r="Q1236" s="804"/>
    </row>
    <row r="1237" customFormat="1" ht="13.2" hidden="1" spans="1:17">
      <c r="A1237" s="821"/>
      <c r="B1237" s="821" t="str">
        <f t="shared" si="114"/>
        <v/>
      </c>
      <c r="C1237" s="821" t="str">
        <f t="shared" si="113"/>
        <v/>
      </c>
      <c r="D1237" s="821"/>
      <c r="E1237" s="822"/>
      <c r="F1237" s="823"/>
      <c r="G1237" s="825" t="e">
        <f>VLOOKUP(E1237,#REF!,3,0)</f>
        <v>#REF!</v>
      </c>
      <c r="H1237" s="824"/>
      <c r="I1237" s="797"/>
      <c r="J1237" s="798"/>
      <c r="K1237" s="799"/>
      <c r="L1237" s="800"/>
      <c r="M1237" s="801"/>
      <c r="N1237" s="800"/>
      <c r="O1237" s="800"/>
      <c r="P1237" s="804"/>
      <c r="Q1237" s="804"/>
    </row>
    <row r="1238" customFormat="1" ht="13.2" hidden="1" spans="1:17">
      <c r="A1238" s="820"/>
      <c r="B1238" s="821" t="str">
        <f t="shared" si="114"/>
        <v/>
      </c>
      <c r="C1238" s="821" t="str">
        <f t="shared" si="113"/>
        <v/>
      </c>
      <c r="D1238" s="821"/>
      <c r="E1238" s="822"/>
      <c r="F1238" s="823"/>
      <c r="G1238" s="826" t="e">
        <f>VLOOKUP(E1238,#REF!,3,0)</f>
        <v>#REF!</v>
      </c>
      <c r="H1238" s="824"/>
      <c r="I1238" s="797"/>
      <c r="J1238" s="798"/>
      <c r="K1238" s="799"/>
      <c r="L1238" s="800"/>
      <c r="M1238" s="801"/>
      <c r="N1238" s="800"/>
      <c r="O1238" s="800"/>
      <c r="P1238" s="804"/>
      <c r="Q1238" s="804"/>
    </row>
    <row r="1239" customFormat="1" ht="13.2" hidden="1" spans="1:17">
      <c r="A1239" s="821"/>
      <c r="B1239" s="821" t="str">
        <f t="shared" si="114"/>
        <v/>
      </c>
      <c r="C1239" s="821" t="str">
        <f t="shared" si="113"/>
        <v/>
      </c>
      <c r="D1239" s="821"/>
      <c r="E1239" s="822"/>
      <c r="F1239" s="823"/>
      <c r="G1239" s="825" t="e">
        <f>VLOOKUP(E1239,#REF!,3,0)</f>
        <v>#REF!</v>
      </c>
      <c r="H1239" s="824"/>
      <c r="I1239" s="797"/>
      <c r="J1239" s="798"/>
      <c r="K1239" s="799"/>
      <c r="L1239" s="800"/>
      <c r="M1239" s="801"/>
      <c r="N1239" s="800"/>
      <c r="O1239" s="800"/>
      <c r="P1239" s="804"/>
      <c r="Q1239" s="804"/>
    </row>
    <row r="1240" customFormat="1" ht="13.2" hidden="1" spans="1:17">
      <c r="A1240" s="820"/>
      <c r="B1240" s="821" t="str">
        <f t="shared" si="114"/>
        <v/>
      </c>
      <c r="C1240" s="821" t="str">
        <f t="shared" si="113"/>
        <v/>
      </c>
      <c r="D1240" s="821"/>
      <c r="E1240" s="822"/>
      <c r="F1240" s="823"/>
      <c r="G1240" s="826" t="e">
        <f>VLOOKUP(E1240,#REF!,3,0)</f>
        <v>#REF!</v>
      </c>
      <c r="H1240" s="824"/>
      <c r="I1240" s="797"/>
      <c r="J1240" s="798"/>
      <c r="K1240" s="799"/>
      <c r="L1240" s="800"/>
      <c r="M1240" s="801"/>
      <c r="N1240" s="800"/>
      <c r="O1240" s="800"/>
      <c r="P1240" s="804"/>
      <c r="Q1240" s="804"/>
    </row>
    <row r="1241" customFormat="1" ht="13.2" hidden="1" spans="1:17">
      <c r="A1241" s="821"/>
      <c r="B1241" s="821" t="str">
        <f t="shared" si="114"/>
        <v/>
      </c>
      <c r="C1241" s="821" t="str">
        <f t="shared" si="113"/>
        <v/>
      </c>
      <c r="D1241" s="821"/>
      <c r="E1241" s="822"/>
      <c r="F1241" s="823"/>
      <c r="G1241" s="825" t="e">
        <f>VLOOKUP(E1241,#REF!,3,0)</f>
        <v>#REF!</v>
      </c>
      <c r="H1241" s="824"/>
      <c r="I1241" s="797"/>
      <c r="J1241" s="798"/>
      <c r="K1241" s="799"/>
      <c r="L1241" s="800"/>
      <c r="M1241" s="801"/>
      <c r="N1241" s="800"/>
      <c r="O1241" s="800"/>
      <c r="P1241" s="804"/>
      <c r="Q1241" s="804"/>
    </row>
    <row r="1242" customFormat="1" ht="13.2" hidden="1" spans="1:17">
      <c r="A1242" s="820"/>
      <c r="B1242" s="821" t="str">
        <f t="shared" si="114"/>
        <v/>
      </c>
      <c r="C1242" s="821" t="str">
        <f t="shared" si="113"/>
        <v/>
      </c>
      <c r="D1242" s="821"/>
      <c r="E1242" s="822"/>
      <c r="F1242" s="823"/>
      <c r="G1242" s="826" t="e">
        <f>VLOOKUP(E1242,#REF!,3,0)</f>
        <v>#REF!</v>
      </c>
      <c r="H1242" s="824"/>
      <c r="I1242" s="797"/>
      <c r="J1242" s="798"/>
      <c r="K1242" s="799"/>
      <c r="L1242" s="800"/>
      <c r="M1242" s="801"/>
      <c r="N1242" s="800"/>
      <c r="O1242" s="800"/>
      <c r="P1242" s="804"/>
      <c r="Q1242" s="804"/>
    </row>
    <row r="1243" customFormat="1" ht="13.2" hidden="1" spans="1:17">
      <c r="A1243" s="821"/>
      <c r="B1243" s="821" t="str">
        <f t="shared" si="114"/>
        <v/>
      </c>
      <c r="C1243" s="821" t="str">
        <f t="shared" si="113"/>
        <v/>
      </c>
      <c r="D1243" s="821"/>
      <c r="E1243" s="822"/>
      <c r="F1243" s="823"/>
      <c r="G1243" s="825" t="e">
        <f>VLOOKUP(E1243,#REF!,3,0)</f>
        <v>#REF!</v>
      </c>
      <c r="H1243" s="824"/>
      <c r="I1243" s="797"/>
      <c r="J1243" s="798"/>
      <c r="K1243" s="799"/>
      <c r="L1243" s="800"/>
      <c r="M1243" s="801"/>
      <c r="N1243" s="800"/>
      <c r="O1243" s="800"/>
      <c r="P1243" s="804"/>
      <c r="Q1243" s="804"/>
    </row>
    <row r="1244" customFormat="1" ht="13.2" hidden="1" spans="1:17">
      <c r="A1244" s="820"/>
      <c r="B1244" s="821" t="str">
        <f t="shared" si="114"/>
        <v/>
      </c>
      <c r="C1244" s="821" t="str">
        <f t="shared" si="113"/>
        <v/>
      </c>
      <c r="D1244" s="821"/>
      <c r="E1244" s="822"/>
      <c r="F1244" s="823"/>
      <c r="G1244" s="826" t="e">
        <f>VLOOKUP(E1244,#REF!,3,0)</f>
        <v>#REF!</v>
      </c>
      <c r="H1244" s="824"/>
      <c r="I1244" s="797"/>
      <c r="J1244" s="798"/>
      <c r="K1244" s="799"/>
      <c r="L1244" s="800"/>
      <c r="M1244" s="801"/>
      <c r="N1244" s="800"/>
      <c r="O1244" s="800"/>
      <c r="P1244" s="804"/>
      <c r="Q1244" s="804"/>
    </row>
    <row r="1245" customFormat="1" ht="13.2" hidden="1" spans="1:17">
      <c r="A1245" s="821"/>
      <c r="B1245" s="821" t="str">
        <f t="shared" si="114"/>
        <v/>
      </c>
      <c r="C1245" s="821" t="str">
        <f t="shared" si="113"/>
        <v/>
      </c>
      <c r="D1245" s="821"/>
      <c r="E1245" s="822"/>
      <c r="F1245" s="823"/>
      <c r="G1245" s="825" t="e">
        <f>VLOOKUP(E1245,#REF!,3,0)</f>
        <v>#REF!</v>
      </c>
      <c r="H1245" s="824"/>
      <c r="I1245" s="797"/>
      <c r="J1245" s="798"/>
      <c r="K1245" s="799"/>
      <c r="L1245" s="800"/>
      <c r="M1245" s="801"/>
      <c r="N1245" s="800"/>
      <c r="O1245" s="800"/>
      <c r="P1245" s="804"/>
      <c r="Q1245" s="804"/>
    </row>
    <row r="1246" customFormat="1" ht="13.2" hidden="1" spans="1:17">
      <c r="A1246" s="820"/>
      <c r="B1246" s="821" t="str">
        <f t="shared" si="114"/>
        <v/>
      </c>
      <c r="C1246" s="821" t="str">
        <f t="shared" si="113"/>
        <v/>
      </c>
      <c r="D1246" s="821"/>
      <c r="E1246" s="822"/>
      <c r="F1246" s="823"/>
      <c r="G1246" s="826" t="e">
        <f>VLOOKUP(E1246,#REF!,3,0)</f>
        <v>#REF!</v>
      </c>
      <c r="H1246" s="824"/>
      <c r="I1246" s="797"/>
      <c r="J1246" s="798"/>
      <c r="K1246" s="799"/>
      <c r="L1246" s="800"/>
      <c r="M1246" s="801"/>
      <c r="N1246" s="800"/>
      <c r="O1246" s="800"/>
      <c r="P1246" s="804"/>
      <c r="Q1246" s="804"/>
    </row>
    <row r="1247" customFormat="1" ht="13.2" hidden="1" spans="1:17">
      <c r="A1247" s="821"/>
      <c r="B1247" s="821" t="str">
        <f t="shared" si="114"/>
        <v/>
      </c>
      <c r="C1247" s="821" t="str">
        <f t="shared" si="113"/>
        <v/>
      </c>
      <c r="D1247" s="821"/>
      <c r="E1247" s="822"/>
      <c r="F1247" s="823"/>
      <c r="G1247" s="825" t="e">
        <f>VLOOKUP(E1247,#REF!,3,0)</f>
        <v>#REF!</v>
      </c>
      <c r="H1247" s="824"/>
      <c r="I1247" s="797"/>
      <c r="J1247" s="798"/>
      <c r="K1247" s="799"/>
      <c r="L1247" s="800"/>
      <c r="M1247" s="801"/>
      <c r="N1247" s="800"/>
      <c r="O1247" s="800"/>
      <c r="P1247" s="804"/>
      <c r="Q1247" s="804"/>
    </row>
    <row r="1248" customFormat="1" ht="13.2" hidden="1" spans="1:17">
      <c r="A1248" s="820"/>
      <c r="B1248" s="821" t="str">
        <f t="shared" si="114"/>
        <v/>
      </c>
      <c r="C1248" s="821" t="str">
        <f t="shared" si="113"/>
        <v/>
      </c>
      <c r="D1248" s="821"/>
      <c r="E1248" s="822"/>
      <c r="F1248" s="823"/>
      <c r="G1248" s="826" t="e">
        <f>VLOOKUP(E1248,#REF!,3,0)</f>
        <v>#REF!</v>
      </c>
      <c r="H1248" s="824"/>
      <c r="I1248" s="797"/>
      <c r="J1248" s="798"/>
      <c r="K1248" s="799"/>
      <c r="L1248" s="800"/>
      <c r="M1248" s="801"/>
      <c r="N1248" s="800"/>
      <c r="O1248" s="800"/>
      <c r="P1248" s="804"/>
      <c r="Q1248" s="804"/>
    </row>
    <row r="1249" customFormat="1" ht="13.2" hidden="1" spans="1:17">
      <c r="A1249" s="821"/>
      <c r="B1249" s="821" t="str">
        <f t="shared" si="114"/>
        <v/>
      </c>
      <c r="C1249" s="821" t="str">
        <f t="shared" si="113"/>
        <v/>
      </c>
      <c r="D1249" s="821"/>
      <c r="E1249" s="822"/>
      <c r="F1249" s="823"/>
      <c r="G1249" s="825" t="e">
        <f>VLOOKUP(E1249,#REF!,3,0)</f>
        <v>#REF!</v>
      </c>
      <c r="H1249" s="824"/>
      <c r="I1249" s="797"/>
      <c r="J1249" s="798"/>
      <c r="K1249" s="799"/>
      <c r="L1249" s="800"/>
      <c r="M1249" s="801"/>
      <c r="N1249" s="800"/>
      <c r="O1249" s="800"/>
      <c r="P1249" s="804"/>
      <c r="Q1249" s="804"/>
    </row>
    <row r="1250" customFormat="1" ht="13.2" hidden="1" spans="1:17">
      <c r="A1250" s="820"/>
      <c r="B1250" s="821" t="str">
        <f t="shared" si="114"/>
        <v/>
      </c>
      <c r="C1250" s="821" t="str">
        <f t="shared" si="113"/>
        <v/>
      </c>
      <c r="D1250" s="821"/>
      <c r="E1250" s="822"/>
      <c r="F1250" s="823"/>
      <c r="G1250" s="826" t="e">
        <f>VLOOKUP(E1250,#REF!,3,0)</f>
        <v>#REF!</v>
      </c>
      <c r="H1250" s="824"/>
      <c r="I1250" s="797"/>
      <c r="J1250" s="798"/>
      <c r="K1250" s="799"/>
      <c r="L1250" s="800"/>
      <c r="M1250" s="801"/>
      <c r="N1250" s="800"/>
      <c r="O1250" s="800"/>
      <c r="P1250" s="804"/>
      <c r="Q1250" s="804"/>
    </row>
    <row r="1251" customFormat="1" ht="13.2" hidden="1" spans="1:17">
      <c r="A1251" s="821"/>
      <c r="B1251" s="821" t="str">
        <f t="shared" si="114"/>
        <v/>
      </c>
      <c r="C1251" s="821" t="str">
        <f t="shared" si="113"/>
        <v/>
      </c>
      <c r="D1251" s="821"/>
      <c r="E1251" s="822"/>
      <c r="F1251" s="823"/>
      <c r="G1251" s="825" t="e">
        <f>VLOOKUP(E1251,#REF!,3,0)</f>
        <v>#REF!</v>
      </c>
      <c r="H1251" s="824"/>
      <c r="I1251" s="797"/>
      <c r="J1251" s="798"/>
      <c r="K1251" s="799"/>
      <c r="L1251" s="800"/>
      <c r="M1251" s="801"/>
      <c r="N1251" s="800"/>
      <c r="O1251" s="800"/>
      <c r="P1251" s="804"/>
      <c r="Q1251" s="804"/>
    </row>
    <row r="1252" customFormat="1" ht="13.2" hidden="1" spans="1:17">
      <c r="A1252" s="820"/>
      <c r="B1252" s="821" t="str">
        <f t="shared" si="114"/>
        <v/>
      </c>
      <c r="C1252" s="821" t="str">
        <f t="shared" si="113"/>
        <v/>
      </c>
      <c r="D1252" s="821"/>
      <c r="E1252" s="822"/>
      <c r="F1252" s="823"/>
      <c r="G1252" s="826" t="e">
        <f>VLOOKUP(E1252,#REF!,3,0)</f>
        <v>#REF!</v>
      </c>
      <c r="H1252" s="824"/>
      <c r="I1252" s="797"/>
      <c r="J1252" s="798"/>
      <c r="K1252" s="799"/>
      <c r="L1252" s="800"/>
      <c r="M1252" s="801"/>
      <c r="N1252" s="800"/>
      <c r="O1252" s="800"/>
      <c r="P1252" s="804"/>
      <c r="Q1252" s="804"/>
    </row>
    <row r="1253" customFormat="1" ht="13.2" hidden="1" spans="1:17">
      <c r="A1253" s="821"/>
      <c r="B1253" s="821" t="str">
        <f t="shared" si="114"/>
        <v/>
      </c>
      <c r="C1253" s="821" t="str">
        <f t="shared" si="113"/>
        <v/>
      </c>
      <c r="D1253" s="821"/>
      <c r="E1253" s="822"/>
      <c r="F1253" s="823"/>
      <c r="G1253" s="825" t="e">
        <f>VLOOKUP(E1253,#REF!,3,0)</f>
        <v>#REF!</v>
      </c>
      <c r="H1253" s="824"/>
      <c r="I1253" s="797"/>
      <c r="J1253" s="798"/>
      <c r="K1253" s="799"/>
      <c r="L1253" s="800"/>
      <c r="M1253" s="801"/>
      <c r="N1253" s="800"/>
      <c r="O1253" s="800"/>
      <c r="P1253" s="804"/>
      <c r="Q1253" s="804"/>
    </row>
    <row r="1254" customFormat="1" ht="13.2" hidden="1" spans="1:17">
      <c r="A1254" s="820"/>
      <c r="B1254" s="821" t="str">
        <f t="shared" si="114"/>
        <v/>
      </c>
      <c r="C1254" s="821" t="str">
        <f t="shared" si="113"/>
        <v/>
      </c>
      <c r="D1254" s="821"/>
      <c r="E1254" s="822"/>
      <c r="F1254" s="823"/>
      <c r="G1254" s="826" t="e">
        <f>VLOOKUP(E1254,#REF!,3,0)</f>
        <v>#REF!</v>
      </c>
      <c r="H1254" s="824"/>
      <c r="I1254" s="797"/>
      <c r="J1254" s="798"/>
      <c r="K1254" s="799"/>
      <c r="L1254" s="800"/>
      <c r="M1254" s="801"/>
      <c r="N1254" s="800"/>
      <c r="O1254" s="800"/>
      <c r="P1254" s="804"/>
      <c r="Q1254" s="804"/>
    </row>
    <row r="1255" customFormat="1" ht="13.2" hidden="1" spans="1:17">
      <c r="A1255" s="821"/>
      <c r="B1255" s="821" t="str">
        <f t="shared" si="114"/>
        <v/>
      </c>
      <c r="C1255" s="821" t="str">
        <f t="shared" si="113"/>
        <v/>
      </c>
      <c r="D1255" s="821"/>
      <c r="E1255" s="822"/>
      <c r="F1255" s="823"/>
      <c r="G1255" s="825" t="e">
        <f>VLOOKUP(E1255,#REF!,3,0)</f>
        <v>#REF!</v>
      </c>
      <c r="H1255" s="824"/>
      <c r="I1255" s="797"/>
      <c r="J1255" s="798"/>
      <c r="K1255" s="799"/>
      <c r="L1255" s="800"/>
      <c r="M1255" s="801"/>
      <c r="N1255" s="800"/>
      <c r="O1255" s="800"/>
      <c r="P1255" s="804"/>
      <c r="Q1255" s="804"/>
    </row>
    <row r="1256" customFormat="1" ht="13.2" hidden="1" spans="1:17">
      <c r="A1256" s="820"/>
      <c r="B1256" s="821" t="str">
        <f t="shared" si="114"/>
        <v/>
      </c>
      <c r="C1256" s="821" t="str">
        <f t="shared" ref="C1256:C1319" si="115">MID(E1256,2,1)</f>
        <v/>
      </c>
      <c r="D1256" s="821"/>
      <c r="E1256" s="822"/>
      <c r="F1256" s="823"/>
      <c r="G1256" s="826" t="e">
        <f>VLOOKUP(E1256,#REF!,3,0)</f>
        <v>#REF!</v>
      </c>
      <c r="H1256" s="824"/>
      <c r="I1256" s="797"/>
      <c r="J1256" s="798"/>
      <c r="K1256" s="799"/>
      <c r="L1256" s="800"/>
      <c r="M1256" s="801"/>
      <c r="N1256" s="800"/>
      <c r="O1256" s="800"/>
      <c r="P1256" s="804"/>
      <c r="Q1256" s="804"/>
    </row>
    <row r="1257" customFormat="1" ht="13.2" hidden="1" spans="1:17">
      <c r="A1257" s="821"/>
      <c r="B1257" s="821" t="str">
        <f t="shared" si="114"/>
        <v/>
      </c>
      <c r="C1257" s="821" t="str">
        <f t="shared" si="115"/>
        <v/>
      </c>
      <c r="D1257" s="821"/>
      <c r="E1257" s="822"/>
      <c r="F1257" s="823"/>
      <c r="G1257" s="825" t="e">
        <f>VLOOKUP(E1257,#REF!,3,0)</f>
        <v>#REF!</v>
      </c>
      <c r="H1257" s="824"/>
      <c r="I1257" s="797"/>
      <c r="J1257" s="798"/>
      <c r="K1257" s="799"/>
      <c r="L1257" s="800"/>
      <c r="M1257" s="801"/>
      <c r="N1257" s="800"/>
      <c r="O1257" s="800"/>
      <c r="P1257" s="804"/>
      <c r="Q1257" s="804"/>
    </row>
    <row r="1258" customFormat="1" ht="13.2" hidden="1" spans="1:17">
      <c r="A1258" s="820"/>
      <c r="B1258" s="821" t="str">
        <f t="shared" si="114"/>
        <v/>
      </c>
      <c r="C1258" s="821" t="str">
        <f t="shared" si="115"/>
        <v/>
      </c>
      <c r="D1258" s="821"/>
      <c r="E1258" s="822"/>
      <c r="F1258" s="823"/>
      <c r="G1258" s="826" t="e">
        <f>VLOOKUP(E1258,#REF!,3,0)</f>
        <v>#REF!</v>
      </c>
      <c r="H1258" s="824"/>
      <c r="I1258" s="797"/>
      <c r="J1258" s="798"/>
      <c r="K1258" s="799"/>
      <c r="L1258" s="800"/>
      <c r="M1258" s="801"/>
      <c r="N1258" s="800"/>
      <c r="O1258" s="800"/>
      <c r="P1258" s="804"/>
      <c r="Q1258" s="804"/>
    </row>
    <row r="1259" customFormat="1" ht="13.2" hidden="1" spans="1:17">
      <c r="A1259" s="821"/>
      <c r="B1259" s="821" t="str">
        <f t="shared" si="114"/>
        <v/>
      </c>
      <c r="C1259" s="821" t="str">
        <f t="shared" si="115"/>
        <v/>
      </c>
      <c r="D1259" s="821"/>
      <c r="E1259" s="822"/>
      <c r="F1259" s="823"/>
      <c r="G1259" s="825" t="e">
        <f>VLOOKUP(E1259,#REF!,3,0)</f>
        <v>#REF!</v>
      </c>
      <c r="H1259" s="824"/>
      <c r="I1259" s="797"/>
      <c r="J1259" s="798"/>
      <c r="K1259" s="799"/>
      <c r="L1259" s="800"/>
      <c r="M1259" s="801"/>
      <c r="N1259" s="800"/>
      <c r="O1259" s="800"/>
      <c r="P1259" s="804"/>
      <c r="Q1259" s="804"/>
    </row>
    <row r="1260" customFormat="1" ht="13.2" hidden="1" spans="1:17">
      <c r="A1260" s="820"/>
      <c r="B1260" s="821" t="str">
        <f t="shared" si="114"/>
        <v/>
      </c>
      <c r="C1260" s="821" t="str">
        <f t="shared" si="115"/>
        <v/>
      </c>
      <c r="D1260" s="821"/>
      <c r="E1260" s="822"/>
      <c r="F1260" s="823"/>
      <c r="G1260" s="826" t="e">
        <f>VLOOKUP(E1260,#REF!,3,0)</f>
        <v>#REF!</v>
      </c>
      <c r="H1260" s="824"/>
      <c r="I1260" s="797"/>
      <c r="J1260" s="798"/>
      <c r="K1260" s="799"/>
      <c r="L1260" s="800"/>
      <c r="M1260" s="801"/>
      <c r="N1260" s="800"/>
      <c r="O1260" s="800"/>
      <c r="P1260" s="804"/>
      <c r="Q1260" s="804"/>
    </row>
    <row r="1261" customFormat="1" ht="13.2" hidden="1" spans="1:17">
      <c r="A1261" s="821"/>
      <c r="B1261" s="821" t="str">
        <f t="shared" si="114"/>
        <v/>
      </c>
      <c r="C1261" s="821" t="str">
        <f t="shared" si="115"/>
        <v/>
      </c>
      <c r="D1261" s="821"/>
      <c r="E1261" s="822"/>
      <c r="F1261" s="823"/>
      <c r="G1261" s="825" t="e">
        <f>VLOOKUP(E1261,#REF!,3,0)</f>
        <v>#REF!</v>
      </c>
      <c r="H1261" s="824"/>
      <c r="I1261" s="797"/>
      <c r="J1261" s="798"/>
      <c r="K1261" s="799"/>
      <c r="L1261" s="800"/>
      <c r="M1261" s="801"/>
      <c r="N1261" s="800"/>
      <c r="O1261" s="800"/>
      <c r="P1261" s="804"/>
      <c r="Q1261" s="804"/>
    </row>
    <row r="1262" customFormat="1" ht="13.2" hidden="1" spans="1:17">
      <c r="A1262" s="820"/>
      <c r="B1262" s="821" t="str">
        <f t="shared" si="114"/>
        <v/>
      </c>
      <c r="C1262" s="821" t="str">
        <f t="shared" si="115"/>
        <v/>
      </c>
      <c r="D1262" s="821"/>
      <c r="E1262" s="822"/>
      <c r="F1262" s="823"/>
      <c r="G1262" s="826" t="e">
        <f>VLOOKUP(E1262,#REF!,3,0)</f>
        <v>#REF!</v>
      </c>
      <c r="H1262" s="824"/>
      <c r="I1262" s="797"/>
      <c r="J1262" s="798"/>
      <c r="K1262" s="799"/>
      <c r="L1262" s="800"/>
      <c r="M1262" s="801"/>
      <c r="N1262" s="800"/>
      <c r="O1262" s="800"/>
      <c r="P1262" s="804"/>
      <c r="Q1262" s="804"/>
    </row>
    <row r="1263" customFormat="1" ht="13.2" hidden="1" spans="1:17">
      <c r="A1263" s="821"/>
      <c r="B1263" s="821" t="str">
        <f t="shared" si="114"/>
        <v/>
      </c>
      <c r="C1263" s="821" t="str">
        <f t="shared" si="115"/>
        <v/>
      </c>
      <c r="D1263" s="821"/>
      <c r="E1263" s="822"/>
      <c r="F1263" s="823"/>
      <c r="G1263" s="825" t="e">
        <f>VLOOKUP(E1263,#REF!,3,0)</f>
        <v>#REF!</v>
      </c>
      <c r="H1263" s="824"/>
      <c r="I1263" s="797"/>
      <c r="J1263" s="798"/>
      <c r="K1263" s="799"/>
      <c r="L1263" s="800"/>
      <c r="M1263" s="801"/>
      <c r="N1263" s="800"/>
      <c r="O1263" s="800"/>
      <c r="P1263" s="804"/>
      <c r="Q1263" s="804"/>
    </row>
    <row r="1264" customFormat="1" ht="13.2" hidden="1" spans="1:17">
      <c r="A1264" s="820"/>
      <c r="B1264" s="821" t="str">
        <f t="shared" si="114"/>
        <v/>
      </c>
      <c r="C1264" s="821" t="str">
        <f t="shared" si="115"/>
        <v/>
      </c>
      <c r="D1264" s="821"/>
      <c r="E1264" s="822"/>
      <c r="F1264" s="823"/>
      <c r="G1264" s="826" t="e">
        <f>VLOOKUP(E1264,#REF!,3,0)</f>
        <v>#REF!</v>
      </c>
      <c r="H1264" s="824"/>
      <c r="I1264" s="797"/>
      <c r="J1264" s="798"/>
      <c r="K1264" s="799"/>
      <c r="L1264" s="800"/>
      <c r="M1264" s="801"/>
      <c r="N1264" s="800"/>
      <c r="O1264" s="800"/>
      <c r="P1264" s="804"/>
      <c r="Q1264" s="804"/>
    </row>
    <row r="1265" customFormat="1" ht="13.2" hidden="1" spans="1:17">
      <c r="A1265" s="821"/>
      <c r="B1265" s="821" t="str">
        <f t="shared" si="114"/>
        <v/>
      </c>
      <c r="C1265" s="821" t="str">
        <f t="shared" si="115"/>
        <v/>
      </c>
      <c r="D1265" s="821"/>
      <c r="E1265" s="822"/>
      <c r="F1265" s="823"/>
      <c r="G1265" s="825" t="e">
        <f>VLOOKUP(E1265,#REF!,3,0)</f>
        <v>#REF!</v>
      </c>
      <c r="H1265" s="824"/>
      <c r="I1265" s="797"/>
      <c r="J1265" s="798"/>
      <c r="K1265" s="799"/>
      <c r="L1265" s="800"/>
      <c r="M1265" s="801"/>
      <c r="N1265" s="800"/>
      <c r="O1265" s="800"/>
      <c r="P1265" s="804"/>
      <c r="Q1265" s="804"/>
    </row>
    <row r="1266" customFormat="1" ht="13.2" hidden="1" spans="1:17">
      <c r="A1266" s="820"/>
      <c r="B1266" s="821" t="str">
        <f t="shared" si="114"/>
        <v/>
      </c>
      <c r="C1266" s="821" t="str">
        <f t="shared" si="115"/>
        <v/>
      </c>
      <c r="D1266" s="821"/>
      <c r="E1266" s="822"/>
      <c r="F1266" s="823"/>
      <c r="G1266" s="826" t="e">
        <f>VLOOKUP(E1266,#REF!,3,0)</f>
        <v>#REF!</v>
      </c>
      <c r="H1266" s="824"/>
      <c r="I1266" s="797"/>
      <c r="J1266" s="798"/>
      <c r="K1266" s="799"/>
      <c r="L1266" s="800"/>
      <c r="M1266" s="801"/>
      <c r="N1266" s="800"/>
      <c r="O1266" s="800"/>
      <c r="P1266" s="804"/>
      <c r="Q1266" s="804"/>
    </row>
    <row r="1267" customFormat="1" ht="13.2" hidden="1" spans="1:17">
      <c r="A1267" s="821"/>
      <c r="B1267" s="821" t="str">
        <f t="shared" si="114"/>
        <v/>
      </c>
      <c r="C1267" s="821" t="str">
        <f t="shared" si="115"/>
        <v/>
      </c>
      <c r="D1267" s="821"/>
      <c r="E1267" s="822"/>
      <c r="F1267" s="823"/>
      <c r="G1267" s="825" t="e">
        <f>VLOOKUP(E1267,#REF!,3,0)</f>
        <v>#REF!</v>
      </c>
      <c r="H1267" s="824"/>
      <c r="I1267" s="797"/>
      <c r="J1267" s="798"/>
      <c r="K1267" s="799"/>
      <c r="L1267" s="800"/>
      <c r="M1267" s="801"/>
      <c r="N1267" s="800"/>
      <c r="O1267" s="800"/>
      <c r="P1267" s="804"/>
      <c r="Q1267" s="804"/>
    </row>
    <row r="1268" customFormat="1" ht="13.2" hidden="1" spans="1:17">
      <c r="A1268" s="820"/>
      <c r="B1268" s="821" t="str">
        <f t="shared" si="114"/>
        <v/>
      </c>
      <c r="C1268" s="821" t="str">
        <f t="shared" si="115"/>
        <v/>
      </c>
      <c r="D1268" s="821"/>
      <c r="E1268" s="822"/>
      <c r="F1268" s="823"/>
      <c r="G1268" s="826" t="e">
        <f>VLOOKUP(E1268,#REF!,3,0)</f>
        <v>#REF!</v>
      </c>
      <c r="H1268" s="824"/>
      <c r="I1268" s="797"/>
      <c r="J1268" s="798"/>
      <c r="K1268" s="799"/>
      <c r="L1268" s="800"/>
      <c r="M1268" s="801"/>
      <c r="N1268" s="800"/>
      <c r="O1268" s="800"/>
      <c r="P1268" s="804"/>
      <c r="Q1268" s="804"/>
    </row>
    <row r="1269" customFormat="1" ht="13.2" hidden="1" spans="1:17">
      <c r="A1269" s="821"/>
      <c r="B1269" s="821" t="str">
        <f t="shared" si="114"/>
        <v/>
      </c>
      <c r="C1269" s="821" t="str">
        <f t="shared" si="115"/>
        <v/>
      </c>
      <c r="D1269" s="821"/>
      <c r="E1269" s="822"/>
      <c r="F1269" s="823"/>
      <c r="G1269" s="825" t="e">
        <f>VLOOKUP(E1269,#REF!,3,0)</f>
        <v>#REF!</v>
      </c>
      <c r="H1269" s="824"/>
      <c r="I1269" s="797"/>
      <c r="J1269" s="798"/>
      <c r="K1269" s="799"/>
      <c r="L1269" s="800"/>
      <c r="M1269" s="801"/>
      <c r="N1269" s="800"/>
      <c r="O1269" s="800"/>
      <c r="P1269" s="804"/>
      <c r="Q1269" s="804"/>
    </row>
    <row r="1270" customFormat="1" ht="13.2" hidden="1" spans="1:17">
      <c r="A1270" s="820"/>
      <c r="B1270" s="821" t="str">
        <f t="shared" si="114"/>
        <v/>
      </c>
      <c r="C1270" s="821" t="str">
        <f t="shared" si="115"/>
        <v/>
      </c>
      <c r="D1270" s="821"/>
      <c r="E1270" s="822"/>
      <c r="F1270" s="823"/>
      <c r="G1270" s="826" t="e">
        <f>VLOOKUP(E1270,#REF!,3,0)</f>
        <v>#REF!</v>
      </c>
      <c r="H1270" s="824"/>
      <c r="I1270" s="797"/>
      <c r="J1270" s="798"/>
      <c r="K1270" s="799"/>
      <c r="L1270" s="800"/>
      <c r="M1270" s="801"/>
      <c r="N1270" s="800"/>
      <c r="O1270" s="800"/>
      <c r="P1270" s="804"/>
      <c r="Q1270" s="804"/>
    </row>
    <row r="1271" customFormat="1" ht="13.2" hidden="1" spans="1:17">
      <c r="A1271" s="821"/>
      <c r="B1271" s="821" t="str">
        <f t="shared" si="114"/>
        <v/>
      </c>
      <c r="C1271" s="821" t="str">
        <f t="shared" si="115"/>
        <v/>
      </c>
      <c r="D1271" s="821"/>
      <c r="E1271" s="822"/>
      <c r="F1271" s="823"/>
      <c r="G1271" s="825" t="e">
        <f>VLOOKUP(E1271,#REF!,3,0)</f>
        <v>#REF!</v>
      </c>
      <c r="H1271" s="824"/>
      <c r="I1271" s="797"/>
      <c r="J1271" s="798"/>
      <c r="K1271" s="799"/>
      <c r="L1271" s="800"/>
      <c r="M1271" s="801"/>
      <c r="N1271" s="800"/>
      <c r="O1271" s="800"/>
      <c r="P1271" s="804"/>
      <c r="Q1271" s="804"/>
    </row>
    <row r="1272" customFormat="1" ht="13.2" hidden="1" spans="1:17">
      <c r="A1272" s="820"/>
      <c r="B1272" s="821" t="str">
        <f t="shared" si="114"/>
        <v/>
      </c>
      <c r="C1272" s="821" t="str">
        <f t="shared" si="115"/>
        <v/>
      </c>
      <c r="D1272" s="821"/>
      <c r="E1272" s="822"/>
      <c r="F1272" s="823"/>
      <c r="G1272" s="826" t="e">
        <f>VLOOKUP(E1272,#REF!,3,0)</f>
        <v>#REF!</v>
      </c>
      <c r="H1272" s="824"/>
      <c r="I1272" s="797"/>
      <c r="J1272" s="798"/>
      <c r="K1272" s="799"/>
      <c r="L1272" s="800"/>
      <c r="M1272" s="801"/>
      <c r="N1272" s="800"/>
      <c r="O1272" s="800"/>
      <c r="P1272" s="804"/>
      <c r="Q1272" s="804"/>
    </row>
    <row r="1273" customFormat="1" ht="13.2" hidden="1" spans="1:17">
      <c r="A1273" s="821"/>
      <c r="B1273" s="821" t="str">
        <f t="shared" si="114"/>
        <v/>
      </c>
      <c r="C1273" s="821" t="str">
        <f t="shared" si="115"/>
        <v/>
      </c>
      <c r="D1273" s="821"/>
      <c r="E1273" s="822"/>
      <c r="F1273" s="823"/>
      <c r="G1273" s="825" t="e">
        <f>VLOOKUP(E1273,#REF!,3,0)</f>
        <v>#REF!</v>
      </c>
      <c r="H1273" s="824"/>
      <c r="I1273" s="797"/>
      <c r="J1273" s="798"/>
      <c r="K1273" s="799"/>
      <c r="L1273" s="800"/>
      <c r="M1273" s="801"/>
      <c r="N1273" s="800"/>
      <c r="O1273" s="800"/>
      <c r="P1273" s="804"/>
      <c r="Q1273" s="804"/>
    </row>
    <row r="1274" customFormat="1" ht="13.2" hidden="1" spans="1:17">
      <c r="A1274" s="820"/>
      <c r="B1274" s="821" t="str">
        <f t="shared" si="114"/>
        <v/>
      </c>
      <c r="C1274" s="821" t="str">
        <f t="shared" si="115"/>
        <v/>
      </c>
      <c r="D1274" s="821"/>
      <c r="E1274" s="822"/>
      <c r="F1274" s="823"/>
      <c r="G1274" s="826" t="e">
        <f>VLOOKUP(E1274,#REF!,3,0)</f>
        <v>#REF!</v>
      </c>
      <c r="H1274" s="824"/>
      <c r="I1274" s="797"/>
      <c r="J1274" s="798"/>
      <c r="K1274" s="799"/>
      <c r="L1274" s="800"/>
      <c r="M1274" s="801"/>
      <c r="N1274" s="800"/>
      <c r="O1274" s="800"/>
      <c r="P1274" s="804"/>
      <c r="Q1274" s="804"/>
    </row>
    <row r="1275" customFormat="1" ht="13.2" hidden="1" spans="1:17">
      <c r="A1275" s="821"/>
      <c r="B1275" s="821" t="str">
        <f t="shared" si="114"/>
        <v/>
      </c>
      <c r="C1275" s="821" t="str">
        <f t="shared" si="115"/>
        <v/>
      </c>
      <c r="D1275" s="821"/>
      <c r="E1275" s="822"/>
      <c r="F1275" s="823"/>
      <c r="G1275" s="825" t="e">
        <f>VLOOKUP(E1275,#REF!,3,0)</f>
        <v>#REF!</v>
      </c>
      <c r="H1275" s="824"/>
      <c r="I1275" s="797"/>
      <c r="J1275" s="798"/>
      <c r="K1275" s="799"/>
      <c r="L1275" s="800"/>
      <c r="M1275" s="801"/>
      <c r="N1275" s="800"/>
      <c r="O1275" s="800"/>
      <c r="P1275" s="804"/>
      <c r="Q1275" s="804"/>
    </row>
    <row r="1276" customFormat="1" ht="13.2" hidden="1" spans="1:17">
      <c r="A1276" s="820"/>
      <c r="B1276" s="821" t="str">
        <f t="shared" si="114"/>
        <v/>
      </c>
      <c r="C1276" s="821" t="str">
        <f t="shared" si="115"/>
        <v/>
      </c>
      <c r="D1276" s="821"/>
      <c r="E1276" s="822"/>
      <c r="F1276" s="823"/>
      <c r="G1276" s="826" t="e">
        <f>VLOOKUP(E1276,#REF!,3,0)</f>
        <v>#REF!</v>
      </c>
      <c r="H1276" s="824"/>
      <c r="I1276" s="797"/>
      <c r="J1276" s="798"/>
      <c r="K1276" s="799"/>
      <c r="L1276" s="800"/>
      <c r="M1276" s="801"/>
      <c r="N1276" s="800"/>
      <c r="O1276" s="800"/>
      <c r="P1276" s="804"/>
      <c r="Q1276" s="804"/>
    </row>
    <row r="1277" customFormat="1" ht="13.2" hidden="1" spans="1:17">
      <c r="A1277" s="821"/>
      <c r="B1277" s="821" t="str">
        <f t="shared" si="114"/>
        <v/>
      </c>
      <c r="C1277" s="821" t="str">
        <f t="shared" si="115"/>
        <v/>
      </c>
      <c r="D1277" s="821"/>
      <c r="E1277" s="822"/>
      <c r="F1277" s="823"/>
      <c r="G1277" s="825" t="e">
        <f>VLOOKUP(E1277,#REF!,3,0)</f>
        <v>#REF!</v>
      </c>
      <c r="H1277" s="824"/>
      <c r="I1277" s="797"/>
      <c r="J1277" s="798"/>
      <c r="K1277" s="799"/>
      <c r="L1277" s="800"/>
      <c r="M1277" s="801"/>
      <c r="N1277" s="800"/>
      <c r="O1277" s="800"/>
      <c r="P1277" s="804"/>
      <c r="Q1277" s="804"/>
    </row>
    <row r="1278" customFormat="1" ht="13.2" hidden="1" spans="1:17">
      <c r="A1278" s="820"/>
      <c r="B1278" s="821" t="str">
        <f t="shared" si="114"/>
        <v/>
      </c>
      <c r="C1278" s="821" t="str">
        <f t="shared" si="115"/>
        <v/>
      </c>
      <c r="D1278" s="821"/>
      <c r="E1278" s="822"/>
      <c r="F1278" s="823"/>
      <c r="G1278" s="826" t="e">
        <f>VLOOKUP(E1278,#REF!,3,0)</f>
        <v>#REF!</v>
      </c>
      <c r="H1278" s="824"/>
      <c r="I1278" s="797"/>
      <c r="J1278" s="798"/>
      <c r="K1278" s="799"/>
      <c r="L1278" s="800"/>
      <c r="M1278" s="801"/>
      <c r="N1278" s="800"/>
      <c r="O1278" s="800"/>
      <c r="P1278" s="804"/>
      <c r="Q1278" s="804"/>
    </row>
    <row r="1279" customFormat="1" ht="13.2" hidden="1" spans="1:17">
      <c r="A1279" s="821"/>
      <c r="B1279" s="821" t="str">
        <f t="shared" si="114"/>
        <v/>
      </c>
      <c r="C1279" s="821" t="str">
        <f t="shared" si="115"/>
        <v/>
      </c>
      <c r="D1279" s="821"/>
      <c r="E1279" s="822"/>
      <c r="F1279" s="823"/>
      <c r="G1279" s="825" t="e">
        <f>VLOOKUP(E1279,#REF!,3,0)</f>
        <v>#REF!</v>
      </c>
      <c r="H1279" s="824"/>
      <c r="I1279" s="797"/>
      <c r="J1279" s="798"/>
      <c r="K1279" s="799"/>
      <c r="L1279" s="800"/>
      <c r="M1279" s="801"/>
      <c r="N1279" s="800"/>
      <c r="O1279" s="800"/>
      <c r="P1279" s="804"/>
      <c r="Q1279" s="804"/>
    </row>
    <row r="1280" customFormat="1" ht="13.2" hidden="1" spans="1:17">
      <c r="A1280" s="820"/>
      <c r="B1280" s="821" t="str">
        <f t="shared" si="114"/>
        <v/>
      </c>
      <c r="C1280" s="821" t="str">
        <f t="shared" si="115"/>
        <v/>
      </c>
      <c r="D1280" s="821"/>
      <c r="E1280" s="822"/>
      <c r="F1280" s="823"/>
      <c r="G1280" s="826" t="e">
        <f>VLOOKUP(E1280,#REF!,3,0)</f>
        <v>#REF!</v>
      </c>
      <c r="H1280" s="824"/>
      <c r="I1280" s="797"/>
      <c r="J1280" s="798"/>
      <c r="K1280" s="799"/>
      <c r="L1280" s="800"/>
      <c r="M1280" s="801"/>
      <c r="N1280" s="800"/>
      <c r="O1280" s="800"/>
      <c r="P1280" s="804"/>
      <c r="Q1280" s="804"/>
    </row>
    <row r="1281" customFormat="1" ht="13.2" hidden="1" spans="1:17">
      <c r="A1281" s="821"/>
      <c r="B1281" s="821" t="str">
        <f t="shared" si="114"/>
        <v/>
      </c>
      <c r="C1281" s="821" t="str">
        <f t="shared" si="115"/>
        <v/>
      </c>
      <c r="D1281" s="821"/>
      <c r="E1281" s="822"/>
      <c r="F1281" s="823"/>
      <c r="G1281" s="825" t="e">
        <f>VLOOKUP(E1281,#REF!,3,0)</f>
        <v>#REF!</v>
      </c>
      <c r="H1281" s="824"/>
      <c r="I1281" s="797"/>
      <c r="J1281" s="798"/>
      <c r="K1281" s="799"/>
      <c r="L1281" s="800"/>
      <c r="M1281" s="801"/>
      <c r="N1281" s="800"/>
      <c r="O1281" s="800"/>
      <c r="P1281" s="804"/>
      <c r="Q1281" s="804"/>
    </row>
    <row r="1282" customFormat="1" ht="13.2" hidden="1" spans="1:17">
      <c r="A1282" s="820"/>
      <c r="B1282" s="821" t="str">
        <f t="shared" ref="B1282:B1345" si="116">LEFT(E1282,1)</f>
        <v/>
      </c>
      <c r="C1282" s="821" t="str">
        <f t="shared" si="115"/>
        <v/>
      </c>
      <c r="D1282" s="821"/>
      <c r="E1282" s="822"/>
      <c r="F1282" s="823"/>
      <c r="G1282" s="826" t="e">
        <f>VLOOKUP(E1282,#REF!,3,0)</f>
        <v>#REF!</v>
      </c>
      <c r="H1282" s="824"/>
      <c r="I1282" s="797"/>
      <c r="J1282" s="798"/>
      <c r="K1282" s="799"/>
      <c r="L1282" s="800"/>
      <c r="M1282" s="801"/>
      <c r="N1282" s="800"/>
      <c r="O1282" s="800"/>
      <c r="P1282" s="804"/>
      <c r="Q1282" s="804"/>
    </row>
    <row r="1283" customFormat="1" ht="13.2" hidden="1" spans="1:17">
      <c r="A1283" s="821"/>
      <c r="B1283" s="821" t="str">
        <f t="shared" si="116"/>
        <v/>
      </c>
      <c r="C1283" s="821" t="str">
        <f t="shared" si="115"/>
        <v/>
      </c>
      <c r="D1283" s="821"/>
      <c r="E1283" s="822"/>
      <c r="F1283" s="823"/>
      <c r="G1283" s="825" t="e">
        <f>VLOOKUP(E1283,#REF!,3,0)</f>
        <v>#REF!</v>
      </c>
      <c r="H1283" s="824"/>
      <c r="I1283" s="797"/>
      <c r="J1283" s="798"/>
      <c r="K1283" s="799"/>
      <c r="L1283" s="800"/>
      <c r="M1283" s="801"/>
      <c r="N1283" s="800"/>
      <c r="O1283" s="800"/>
      <c r="P1283" s="804"/>
      <c r="Q1283" s="804"/>
    </row>
    <row r="1284" customFormat="1" ht="13.2" hidden="1" spans="1:17">
      <c r="A1284" s="820"/>
      <c r="B1284" s="821" t="str">
        <f t="shared" si="116"/>
        <v/>
      </c>
      <c r="C1284" s="821" t="str">
        <f t="shared" si="115"/>
        <v/>
      </c>
      <c r="D1284" s="821"/>
      <c r="E1284" s="822"/>
      <c r="F1284" s="823"/>
      <c r="G1284" s="826" t="e">
        <f>VLOOKUP(E1284,#REF!,3,0)</f>
        <v>#REF!</v>
      </c>
      <c r="H1284" s="824"/>
      <c r="I1284" s="797"/>
      <c r="J1284" s="798"/>
      <c r="K1284" s="799"/>
      <c r="L1284" s="800"/>
      <c r="M1284" s="801"/>
      <c r="N1284" s="800"/>
      <c r="O1284" s="800"/>
      <c r="P1284" s="804"/>
      <c r="Q1284" s="804"/>
    </row>
    <row r="1285" customFormat="1" ht="13.2" hidden="1" spans="1:17">
      <c r="A1285" s="821"/>
      <c r="B1285" s="821" t="str">
        <f t="shared" si="116"/>
        <v/>
      </c>
      <c r="C1285" s="821" t="str">
        <f t="shared" si="115"/>
        <v/>
      </c>
      <c r="D1285" s="821"/>
      <c r="E1285" s="822"/>
      <c r="F1285" s="823"/>
      <c r="G1285" s="825" t="e">
        <f>VLOOKUP(E1285,#REF!,3,0)</f>
        <v>#REF!</v>
      </c>
      <c r="H1285" s="824"/>
      <c r="I1285" s="797"/>
      <c r="J1285" s="798"/>
      <c r="K1285" s="799"/>
      <c r="L1285" s="800"/>
      <c r="M1285" s="801"/>
      <c r="N1285" s="800"/>
      <c r="O1285" s="800"/>
      <c r="P1285" s="804"/>
      <c r="Q1285" s="804"/>
    </row>
    <row r="1286" customFormat="1" ht="13.2" hidden="1" spans="1:17">
      <c r="A1286" s="820"/>
      <c r="B1286" s="821" t="str">
        <f t="shared" si="116"/>
        <v/>
      </c>
      <c r="C1286" s="821" t="str">
        <f t="shared" si="115"/>
        <v/>
      </c>
      <c r="D1286" s="821"/>
      <c r="E1286" s="822"/>
      <c r="F1286" s="823"/>
      <c r="G1286" s="826" t="e">
        <f>VLOOKUP(E1286,#REF!,3,0)</f>
        <v>#REF!</v>
      </c>
      <c r="H1286" s="824"/>
      <c r="I1286" s="797"/>
      <c r="J1286" s="798"/>
      <c r="K1286" s="799"/>
      <c r="L1286" s="800"/>
      <c r="M1286" s="801"/>
      <c r="N1286" s="800"/>
      <c r="O1286" s="800"/>
      <c r="P1286" s="804"/>
      <c r="Q1286" s="804"/>
    </row>
    <row r="1287" customFormat="1" ht="13.2" hidden="1" spans="1:17">
      <c r="A1287" s="821"/>
      <c r="B1287" s="821" t="str">
        <f t="shared" si="116"/>
        <v/>
      </c>
      <c r="C1287" s="821" t="str">
        <f t="shared" si="115"/>
        <v/>
      </c>
      <c r="D1287" s="821"/>
      <c r="E1287" s="822"/>
      <c r="F1287" s="823"/>
      <c r="G1287" s="825" t="e">
        <f>VLOOKUP(E1287,#REF!,3,0)</f>
        <v>#REF!</v>
      </c>
      <c r="H1287" s="824"/>
      <c r="I1287" s="797"/>
      <c r="J1287" s="798"/>
      <c r="K1287" s="799"/>
      <c r="L1287" s="800"/>
      <c r="M1287" s="801"/>
      <c r="N1287" s="800"/>
      <c r="O1287" s="800"/>
      <c r="P1287" s="804"/>
      <c r="Q1287" s="804"/>
    </row>
    <row r="1288" customFormat="1" ht="13.2" hidden="1" spans="1:17">
      <c r="A1288" s="820"/>
      <c r="B1288" s="821" t="str">
        <f t="shared" si="116"/>
        <v/>
      </c>
      <c r="C1288" s="821" t="str">
        <f t="shared" si="115"/>
        <v/>
      </c>
      <c r="D1288" s="821"/>
      <c r="E1288" s="822"/>
      <c r="F1288" s="823"/>
      <c r="G1288" s="826" t="e">
        <f>VLOOKUP(E1288,#REF!,3,0)</f>
        <v>#REF!</v>
      </c>
      <c r="H1288" s="824"/>
      <c r="I1288" s="797"/>
      <c r="J1288" s="798"/>
      <c r="K1288" s="799"/>
      <c r="L1288" s="800"/>
      <c r="M1288" s="801"/>
      <c r="N1288" s="800"/>
      <c r="O1288" s="800"/>
      <c r="P1288" s="804"/>
      <c r="Q1288" s="804"/>
    </row>
    <row r="1289" customFormat="1" ht="13.2" hidden="1" spans="1:17">
      <c r="A1289" s="821"/>
      <c r="B1289" s="821" t="str">
        <f t="shared" si="116"/>
        <v/>
      </c>
      <c r="C1289" s="821" t="str">
        <f t="shared" si="115"/>
        <v/>
      </c>
      <c r="D1289" s="821"/>
      <c r="E1289" s="822"/>
      <c r="F1289" s="823"/>
      <c r="G1289" s="825" t="e">
        <f>VLOOKUP(E1289,#REF!,3,0)</f>
        <v>#REF!</v>
      </c>
      <c r="H1289" s="824"/>
      <c r="I1289" s="797"/>
      <c r="J1289" s="798"/>
      <c r="K1289" s="799"/>
      <c r="L1289" s="800"/>
      <c r="M1289" s="801"/>
      <c r="N1289" s="800"/>
      <c r="O1289" s="800"/>
      <c r="P1289" s="804"/>
      <c r="Q1289" s="804"/>
    </row>
    <row r="1290" customFormat="1" ht="13.2" hidden="1" spans="1:17">
      <c r="A1290" s="820"/>
      <c r="B1290" s="821" t="str">
        <f t="shared" si="116"/>
        <v/>
      </c>
      <c r="C1290" s="821" t="str">
        <f t="shared" si="115"/>
        <v/>
      </c>
      <c r="D1290" s="821"/>
      <c r="E1290" s="822"/>
      <c r="F1290" s="823"/>
      <c r="G1290" s="826" t="e">
        <f>VLOOKUP(E1290,#REF!,3,0)</f>
        <v>#REF!</v>
      </c>
      <c r="H1290" s="824"/>
      <c r="I1290" s="797"/>
      <c r="J1290" s="798"/>
      <c r="K1290" s="799"/>
      <c r="L1290" s="800"/>
      <c r="M1290" s="801"/>
      <c r="N1290" s="800"/>
      <c r="O1290" s="800"/>
      <c r="P1290" s="804"/>
      <c r="Q1290" s="804"/>
    </row>
    <row r="1291" customFormat="1" ht="13.2" hidden="1" spans="1:17">
      <c r="A1291" s="821"/>
      <c r="B1291" s="821" t="str">
        <f t="shared" si="116"/>
        <v/>
      </c>
      <c r="C1291" s="821" t="str">
        <f t="shared" si="115"/>
        <v/>
      </c>
      <c r="D1291" s="821"/>
      <c r="E1291" s="822"/>
      <c r="F1291" s="823"/>
      <c r="G1291" s="825" t="e">
        <f>VLOOKUP(E1291,#REF!,3,0)</f>
        <v>#REF!</v>
      </c>
      <c r="H1291" s="824"/>
      <c r="I1291" s="797"/>
      <c r="J1291" s="798"/>
      <c r="K1291" s="799"/>
      <c r="L1291" s="800"/>
      <c r="M1291" s="801"/>
      <c r="N1291" s="800"/>
      <c r="O1291" s="800"/>
      <c r="P1291" s="804"/>
      <c r="Q1291" s="804"/>
    </row>
    <row r="1292" customFormat="1" ht="13.2" hidden="1" spans="1:17">
      <c r="A1292" s="820"/>
      <c r="B1292" s="821" t="str">
        <f t="shared" si="116"/>
        <v/>
      </c>
      <c r="C1292" s="821" t="str">
        <f t="shared" si="115"/>
        <v/>
      </c>
      <c r="D1292" s="821"/>
      <c r="E1292" s="822"/>
      <c r="F1292" s="823"/>
      <c r="G1292" s="826" t="e">
        <f>VLOOKUP(E1292,#REF!,3,0)</f>
        <v>#REF!</v>
      </c>
      <c r="H1292" s="824"/>
      <c r="I1292" s="797"/>
      <c r="J1292" s="798"/>
      <c r="K1292" s="799"/>
      <c r="L1292" s="800"/>
      <c r="M1292" s="801"/>
      <c r="N1292" s="800"/>
      <c r="O1292" s="800"/>
      <c r="P1292" s="804"/>
      <c r="Q1292" s="804"/>
    </row>
    <row r="1293" customFormat="1" ht="13.2" hidden="1" spans="1:17">
      <c r="A1293" s="821"/>
      <c r="B1293" s="821" t="str">
        <f t="shared" si="116"/>
        <v/>
      </c>
      <c r="C1293" s="821" t="str">
        <f t="shared" si="115"/>
        <v/>
      </c>
      <c r="D1293" s="821"/>
      <c r="E1293" s="822"/>
      <c r="F1293" s="823"/>
      <c r="G1293" s="825" t="e">
        <f>VLOOKUP(E1293,#REF!,3,0)</f>
        <v>#REF!</v>
      </c>
      <c r="H1293" s="824"/>
      <c r="I1293" s="797"/>
      <c r="J1293" s="798"/>
      <c r="K1293" s="799"/>
      <c r="L1293" s="800"/>
      <c r="M1293" s="801"/>
      <c r="N1293" s="800"/>
      <c r="O1293" s="800"/>
      <c r="P1293" s="804"/>
      <c r="Q1293" s="804"/>
    </row>
    <row r="1294" customFormat="1" ht="13.2" hidden="1" spans="1:17">
      <c r="A1294" s="820"/>
      <c r="B1294" s="821" t="str">
        <f t="shared" si="116"/>
        <v/>
      </c>
      <c r="C1294" s="821" t="str">
        <f t="shared" si="115"/>
        <v/>
      </c>
      <c r="D1294" s="821"/>
      <c r="E1294" s="822"/>
      <c r="F1294" s="823"/>
      <c r="G1294" s="826" t="e">
        <f>VLOOKUP(E1294,#REF!,3,0)</f>
        <v>#REF!</v>
      </c>
      <c r="H1294" s="824"/>
      <c r="I1294" s="797"/>
      <c r="J1294" s="798"/>
      <c r="K1294" s="799"/>
      <c r="L1294" s="800"/>
      <c r="M1294" s="801"/>
      <c r="N1294" s="800"/>
      <c r="O1294" s="800"/>
      <c r="P1294" s="804"/>
      <c r="Q1294" s="804"/>
    </row>
    <row r="1295" customFormat="1" ht="13.2" hidden="1" spans="1:17">
      <c r="A1295" s="821"/>
      <c r="B1295" s="821" t="str">
        <f t="shared" si="116"/>
        <v/>
      </c>
      <c r="C1295" s="821" t="str">
        <f t="shared" si="115"/>
        <v/>
      </c>
      <c r="D1295" s="821"/>
      <c r="E1295" s="822"/>
      <c r="F1295" s="823"/>
      <c r="G1295" s="825" t="e">
        <f>VLOOKUP(E1295,#REF!,3,0)</f>
        <v>#REF!</v>
      </c>
      <c r="H1295" s="824"/>
      <c r="I1295" s="797"/>
      <c r="J1295" s="798"/>
      <c r="K1295" s="799"/>
      <c r="L1295" s="800"/>
      <c r="M1295" s="801"/>
      <c r="N1295" s="800"/>
      <c r="O1295" s="800"/>
      <c r="P1295" s="804"/>
      <c r="Q1295" s="804"/>
    </row>
    <row r="1296" customFormat="1" ht="13.2" hidden="1" spans="1:17">
      <c r="A1296" s="820"/>
      <c r="B1296" s="821" t="str">
        <f t="shared" si="116"/>
        <v/>
      </c>
      <c r="C1296" s="821" t="str">
        <f t="shared" si="115"/>
        <v/>
      </c>
      <c r="D1296" s="821"/>
      <c r="E1296" s="822"/>
      <c r="F1296" s="823"/>
      <c r="G1296" s="826" t="e">
        <f>VLOOKUP(E1296,#REF!,3,0)</f>
        <v>#REF!</v>
      </c>
      <c r="H1296" s="824"/>
      <c r="I1296" s="797"/>
      <c r="J1296" s="798"/>
      <c r="K1296" s="799"/>
      <c r="L1296" s="800"/>
      <c r="M1296" s="801"/>
      <c r="N1296" s="800"/>
      <c r="O1296" s="800"/>
      <c r="P1296" s="804"/>
      <c r="Q1296" s="804"/>
    </row>
    <row r="1297" customFormat="1" ht="13.2" hidden="1" spans="1:17">
      <c r="A1297" s="821"/>
      <c r="B1297" s="821" t="str">
        <f t="shared" si="116"/>
        <v/>
      </c>
      <c r="C1297" s="821" t="str">
        <f t="shared" si="115"/>
        <v/>
      </c>
      <c r="D1297" s="821"/>
      <c r="E1297" s="822"/>
      <c r="F1297" s="823"/>
      <c r="G1297" s="825" t="e">
        <f>VLOOKUP(E1297,#REF!,3,0)</f>
        <v>#REF!</v>
      </c>
      <c r="H1297" s="824"/>
      <c r="I1297" s="797"/>
      <c r="J1297" s="798"/>
      <c r="K1297" s="799"/>
      <c r="L1297" s="800"/>
      <c r="M1297" s="801"/>
      <c r="N1297" s="800"/>
      <c r="O1297" s="800"/>
      <c r="P1297" s="804"/>
      <c r="Q1297" s="804"/>
    </row>
    <row r="1298" customFormat="1" ht="13.2" hidden="1" spans="1:17">
      <c r="A1298" s="820"/>
      <c r="B1298" s="821" t="str">
        <f t="shared" si="116"/>
        <v/>
      </c>
      <c r="C1298" s="821" t="str">
        <f t="shared" si="115"/>
        <v/>
      </c>
      <c r="D1298" s="821"/>
      <c r="E1298" s="822"/>
      <c r="F1298" s="823"/>
      <c r="G1298" s="826" t="e">
        <f>VLOOKUP(E1298,#REF!,3,0)</f>
        <v>#REF!</v>
      </c>
      <c r="H1298" s="824"/>
      <c r="I1298" s="797"/>
      <c r="J1298" s="798"/>
      <c r="K1298" s="799"/>
      <c r="L1298" s="800"/>
      <c r="M1298" s="801"/>
      <c r="N1298" s="800"/>
      <c r="O1298" s="800"/>
      <c r="P1298" s="804"/>
      <c r="Q1298" s="804"/>
    </row>
    <row r="1299" customFormat="1" ht="13.2" hidden="1" spans="1:17">
      <c r="A1299" s="821"/>
      <c r="B1299" s="821" t="str">
        <f t="shared" si="116"/>
        <v/>
      </c>
      <c r="C1299" s="821" t="str">
        <f t="shared" si="115"/>
        <v/>
      </c>
      <c r="D1299" s="821"/>
      <c r="E1299" s="822"/>
      <c r="F1299" s="823"/>
      <c r="G1299" s="825" t="e">
        <f>VLOOKUP(E1299,#REF!,3,0)</f>
        <v>#REF!</v>
      </c>
      <c r="H1299" s="824"/>
      <c r="I1299" s="797"/>
      <c r="J1299" s="798"/>
      <c r="K1299" s="799"/>
      <c r="L1299" s="800"/>
      <c r="M1299" s="801"/>
      <c r="N1299" s="800"/>
      <c r="O1299" s="800"/>
      <c r="P1299" s="804"/>
      <c r="Q1299" s="804"/>
    </row>
    <row r="1300" customFormat="1" ht="13.2" hidden="1" spans="1:17">
      <c r="A1300" s="820"/>
      <c r="B1300" s="821" t="str">
        <f t="shared" si="116"/>
        <v/>
      </c>
      <c r="C1300" s="821" t="str">
        <f t="shared" si="115"/>
        <v/>
      </c>
      <c r="D1300" s="821"/>
      <c r="E1300" s="822"/>
      <c r="F1300" s="823"/>
      <c r="G1300" s="826" t="e">
        <f>VLOOKUP(E1300,#REF!,3,0)</f>
        <v>#REF!</v>
      </c>
      <c r="H1300" s="824"/>
      <c r="I1300" s="797"/>
      <c r="J1300" s="798"/>
      <c r="K1300" s="799"/>
      <c r="L1300" s="800"/>
      <c r="M1300" s="801"/>
      <c r="N1300" s="800"/>
      <c r="O1300" s="800"/>
      <c r="P1300" s="804"/>
      <c r="Q1300" s="804"/>
    </row>
    <row r="1301" customFormat="1" ht="13.2" hidden="1" spans="1:17">
      <c r="A1301" s="821"/>
      <c r="B1301" s="821" t="str">
        <f t="shared" si="116"/>
        <v/>
      </c>
      <c r="C1301" s="821" t="str">
        <f t="shared" si="115"/>
        <v/>
      </c>
      <c r="D1301" s="821"/>
      <c r="E1301" s="822"/>
      <c r="F1301" s="823"/>
      <c r="G1301" s="825" t="e">
        <f>VLOOKUP(E1301,#REF!,3,0)</f>
        <v>#REF!</v>
      </c>
      <c r="H1301" s="824"/>
      <c r="I1301" s="797"/>
      <c r="J1301" s="798"/>
      <c r="K1301" s="799"/>
      <c r="L1301" s="800"/>
      <c r="M1301" s="801"/>
      <c r="N1301" s="800"/>
      <c r="O1301" s="800"/>
      <c r="P1301" s="804"/>
      <c r="Q1301" s="804"/>
    </row>
    <row r="1302" customFormat="1" ht="13.2" hidden="1" spans="1:17">
      <c r="A1302" s="820"/>
      <c r="B1302" s="821" t="str">
        <f t="shared" si="116"/>
        <v/>
      </c>
      <c r="C1302" s="821" t="str">
        <f t="shared" si="115"/>
        <v/>
      </c>
      <c r="D1302" s="821"/>
      <c r="E1302" s="822"/>
      <c r="F1302" s="823"/>
      <c r="G1302" s="826" t="e">
        <f>VLOOKUP(E1302,#REF!,3,0)</f>
        <v>#REF!</v>
      </c>
      <c r="H1302" s="824"/>
      <c r="I1302" s="797"/>
      <c r="J1302" s="798"/>
      <c r="K1302" s="799"/>
      <c r="L1302" s="800"/>
      <c r="M1302" s="801"/>
      <c r="N1302" s="800"/>
      <c r="O1302" s="800"/>
      <c r="P1302" s="804"/>
      <c r="Q1302" s="804"/>
    </row>
    <row r="1303" customFormat="1" ht="13.2" hidden="1" spans="1:17">
      <c r="A1303" s="821"/>
      <c r="B1303" s="821" t="str">
        <f t="shared" si="116"/>
        <v/>
      </c>
      <c r="C1303" s="821" t="str">
        <f t="shared" si="115"/>
        <v/>
      </c>
      <c r="D1303" s="821"/>
      <c r="E1303" s="822"/>
      <c r="F1303" s="823"/>
      <c r="G1303" s="825" t="e">
        <f>VLOOKUP(E1303,#REF!,3,0)</f>
        <v>#REF!</v>
      </c>
      <c r="H1303" s="824"/>
      <c r="I1303" s="797"/>
      <c r="J1303" s="798"/>
      <c r="K1303" s="799"/>
      <c r="L1303" s="800"/>
      <c r="M1303" s="801"/>
      <c r="N1303" s="800"/>
      <c r="O1303" s="800"/>
      <c r="P1303" s="804"/>
      <c r="Q1303" s="804"/>
    </row>
    <row r="1304" customFormat="1" ht="13.2" hidden="1" spans="1:17">
      <c r="A1304" s="820"/>
      <c r="B1304" s="821" t="str">
        <f t="shared" si="116"/>
        <v/>
      </c>
      <c r="C1304" s="821" t="str">
        <f t="shared" si="115"/>
        <v/>
      </c>
      <c r="D1304" s="821"/>
      <c r="E1304" s="822"/>
      <c r="F1304" s="823"/>
      <c r="G1304" s="826" t="e">
        <f>VLOOKUP(E1304,#REF!,3,0)</f>
        <v>#REF!</v>
      </c>
      <c r="H1304" s="824"/>
      <c r="I1304" s="797"/>
      <c r="J1304" s="798"/>
      <c r="K1304" s="799"/>
      <c r="L1304" s="800"/>
      <c r="M1304" s="801"/>
      <c r="N1304" s="800"/>
      <c r="O1304" s="800"/>
      <c r="P1304" s="804"/>
      <c r="Q1304" s="804"/>
    </row>
    <row r="1305" customFormat="1" ht="13.2" hidden="1" spans="1:17">
      <c r="A1305" s="821"/>
      <c r="B1305" s="821" t="str">
        <f t="shared" si="116"/>
        <v/>
      </c>
      <c r="C1305" s="821" t="str">
        <f t="shared" si="115"/>
        <v/>
      </c>
      <c r="D1305" s="821"/>
      <c r="E1305" s="822"/>
      <c r="F1305" s="823"/>
      <c r="G1305" s="825" t="e">
        <f>VLOOKUP(E1305,#REF!,3,0)</f>
        <v>#REF!</v>
      </c>
      <c r="H1305" s="824"/>
      <c r="I1305" s="797"/>
      <c r="J1305" s="798"/>
      <c r="K1305" s="799"/>
      <c r="L1305" s="800"/>
      <c r="M1305" s="801"/>
      <c r="N1305" s="800"/>
      <c r="O1305" s="800"/>
      <c r="P1305" s="804"/>
      <c r="Q1305" s="804"/>
    </row>
    <row r="1306" customFormat="1" ht="13.2" hidden="1" spans="1:17">
      <c r="A1306" s="820"/>
      <c r="B1306" s="821" t="str">
        <f t="shared" si="116"/>
        <v/>
      </c>
      <c r="C1306" s="821" t="str">
        <f t="shared" si="115"/>
        <v/>
      </c>
      <c r="D1306" s="821"/>
      <c r="E1306" s="822"/>
      <c r="F1306" s="823"/>
      <c r="G1306" s="826" t="e">
        <f>VLOOKUP(E1306,#REF!,3,0)</f>
        <v>#REF!</v>
      </c>
      <c r="H1306" s="824"/>
      <c r="I1306" s="797"/>
      <c r="J1306" s="798"/>
      <c r="K1306" s="799"/>
      <c r="L1306" s="800"/>
      <c r="M1306" s="801"/>
      <c r="N1306" s="800"/>
      <c r="O1306" s="800"/>
      <c r="P1306" s="804"/>
      <c r="Q1306" s="804"/>
    </row>
    <row r="1307" customFormat="1" ht="13.2" hidden="1" spans="1:17">
      <c r="A1307" s="821"/>
      <c r="B1307" s="821" t="str">
        <f t="shared" si="116"/>
        <v/>
      </c>
      <c r="C1307" s="821" t="str">
        <f t="shared" si="115"/>
        <v/>
      </c>
      <c r="D1307" s="821"/>
      <c r="E1307" s="822"/>
      <c r="F1307" s="823"/>
      <c r="G1307" s="825" t="e">
        <f>VLOOKUP(E1307,#REF!,3,0)</f>
        <v>#REF!</v>
      </c>
      <c r="H1307" s="824"/>
      <c r="I1307" s="797"/>
      <c r="J1307" s="798"/>
      <c r="K1307" s="799"/>
      <c r="L1307" s="800"/>
      <c r="M1307" s="801"/>
      <c r="N1307" s="800"/>
      <c r="O1307" s="800"/>
      <c r="P1307" s="804"/>
      <c r="Q1307" s="804"/>
    </row>
    <row r="1308" customFormat="1" ht="13.2" hidden="1" spans="1:17">
      <c r="A1308" s="820"/>
      <c r="B1308" s="821" t="str">
        <f t="shared" si="116"/>
        <v/>
      </c>
      <c r="C1308" s="821" t="str">
        <f t="shared" si="115"/>
        <v/>
      </c>
      <c r="D1308" s="821"/>
      <c r="E1308" s="822"/>
      <c r="F1308" s="823"/>
      <c r="G1308" s="826" t="e">
        <f>VLOOKUP(E1308,#REF!,3,0)</f>
        <v>#REF!</v>
      </c>
      <c r="H1308" s="824"/>
      <c r="I1308" s="797"/>
      <c r="J1308" s="798"/>
      <c r="K1308" s="799"/>
      <c r="L1308" s="800"/>
      <c r="M1308" s="801"/>
      <c r="N1308" s="800"/>
      <c r="O1308" s="800"/>
      <c r="P1308" s="804"/>
      <c r="Q1308" s="804"/>
    </row>
    <row r="1309" customFormat="1" ht="13.2" hidden="1" spans="1:17">
      <c r="A1309" s="821"/>
      <c r="B1309" s="821" t="str">
        <f t="shared" si="116"/>
        <v/>
      </c>
      <c r="C1309" s="821" t="str">
        <f t="shared" si="115"/>
        <v/>
      </c>
      <c r="D1309" s="821"/>
      <c r="E1309" s="822"/>
      <c r="F1309" s="823"/>
      <c r="G1309" s="825" t="e">
        <f>VLOOKUP(E1309,#REF!,3,0)</f>
        <v>#REF!</v>
      </c>
      <c r="H1309" s="824"/>
      <c r="I1309" s="797"/>
      <c r="J1309" s="798"/>
      <c r="K1309" s="799"/>
      <c r="L1309" s="800"/>
      <c r="M1309" s="801"/>
      <c r="N1309" s="800"/>
      <c r="O1309" s="800"/>
      <c r="P1309" s="804"/>
      <c r="Q1309" s="804"/>
    </row>
    <row r="1310" customFormat="1" ht="13.2" hidden="1" spans="1:17">
      <c r="A1310" s="820"/>
      <c r="B1310" s="821" t="str">
        <f t="shared" si="116"/>
        <v/>
      </c>
      <c r="C1310" s="821" t="str">
        <f t="shared" si="115"/>
        <v/>
      </c>
      <c r="D1310" s="821"/>
      <c r="E1310" s="822"/>
      <c r="F1310" s="823"/>
      <c r="G1310" s="826" t="e">
        <f>VLOOKUP(E1310,#REF!,3,0)</f>
        <v>#REF!</v>
      </c>
      <c r="H1310" s="824"/>
      <c r="I1310" s="797"/>
      <c r="J1310" s="798"/>
      <c r="K1310" s="799"/>
      <c r="L1310" s="800"/>
      <c r="M1310" s="801"/>
      <c r="N1310" s="800"/>
      <c r="O1310" s="800"/>
      <c r="P1310" s="804"/>
      <c r="Q1310" s="804"/>
    </row>
    <row r="1311" customFormat="1" ht="13.2" hidden="1" spans="1:17">
      <c r="A1311" s="821"/>
      <c r="B1311" s="821" t="str">
        <f t="shared" si="116"/>
        <v/>
      </c>
      <c r="C1311" s="821" t="str">
        <f t="shared" si="115"/>
        <v/>
      </c>
      <c r="D1311" s="821"/>
      <c r="E1311" s="822"/>
      <c r="F1311" s="823"/>
      <c r="G1311" s="825" t="e">
        <f>VLOOKUP(E1311,#REF!,3,0)</f>
        <v>#REF!</v>
      </c>
      <c r="H1311" s="824"/>
      <c r="I1311" s="797"/>
      <c r="J1311" s="798"/>
      <c r="K1311" s="799"/>
      <c r="L1311" s="800"/>
      <c r="M1311" s="801"/>
      <c r="N1311" s="800"/>
      <c r="O1311" s="800"/>
      <c r="P1311" s="804"/>
      <c r="Q1311" s="804"/>
    </row>
    <row r="1312" customFormat="1" ht="13.2" hidden="1" spans="1:17">
      <c r="A1312" s="820"/>
      <c r="B1312" s="821" t="str">
        <f t="shared" si="116"/>
        <v/>
      </c>
      <c r="C1312" s="821" t="str">
        <f t="shared" si="115"/>
        <v/>
      </c>
      <c r="D1312" s="821"/>
      <c r="E1312" s="822"/>
      <c r="F1312" s="823"/>
      <c r="G1312" s="826" t="e">
        <f>VLOOKUP(E1312,#REF!,3,0)</f>
        <v>#REF!</v>
      </c>
      <c r="H1312" s="824"/>
      <c r="I1312" s="797"/>
      <c r="J1312" s="798"/>
      <c r="K1312" s="799"/>
      <c r="L1312" s="800"/>
      <c r="M1312" s="801"/>
      <c r="N1312" s="800"/>
      <c r="O1312" s="800"/>
      <c r="P1312" s="804"/>
      <c r="Q1312" s="804"/>
    </row>
    <row r="1313" customFormat="1" ht="13.2" hidden="1" spans="1:17">
      <c r="A1313" s="821"/>
      <c r="B1313" s="821" t="str">
        <f t="shared" si="116"/>
        <v/>
      </c>
      <c r="C1313" s="821" t="str">
        <f t="shared" si="115"/>
        <v/>
      </c>
      <c r="D1313" s="821"/>
      <c r="E1313" s="822"/>
      <c r="F1313" s="823"/>
      <c r="G1313" s="825" t="e">
        <f>VLOOKUP(E1313,#REF!,3,0)</f>
        <v>#REF!</v>
      </c>
      <c r="H1313" s="824"/>
      <c r="I1313" s="797"/>
      <c r="J1313" s="798"/>
      <c r="K1313" s="799"/>
      <c r="L1313" s="800"/>
      <c r="M1313" s="801"/>
      <c r="N1313" s="800"/>
      <c r="O1313" s="800"/>
      <c r="P1313" s="804"/>
      <c r="Q1313" s="804"/>
    </row>
    <row r="1314" customFormat="1" ht="13.2" hidden="1" spans="1:17">
      <c r="A1314" s="820"/>
      <c r="B1314" s="821" t="str">
        <f t="shared" si="116"/>
        <v/>
      </c>
      <c r="C1314" s="821" t="str">
        <f t="shared" si="115"/>
        <v/>
      </c>
      <c r="D1314" s="821"/>
      <c r="E1314" s="822"/>
      <c r="F1314" s="823"/>
      <c r="G1314" s="826" t="e">
        <f>VLOOKUP(E1314,#REF!,3,0)</f>
        <v>#REF!</v>
      </c>
      <c r="H1314" s="824"/>
      <c r="I1314" s="797"/>
      <c r="J1314" s="798"/>
      <c r="K1314" s="799"/>
      <c r="L1314" s="800"/>
      <c r="M1314" s="801"/>
      <c r="N1314" s="800"/>
      <c r="O1314" s="800"/>
      <c r="P1314" s="804"/>
      <c r="Q1314" s="804"/>
    </row>
    <row r="1315" customFormat="1" ht="13.2" hidden="1" spans="1:17">
      <c r="A1315" s="821"/>
      <c r="B1315" s="821" t="str">
        <f t="shared" si="116"/>
        <v/>
      </c>
      <c r="C1315" s="821" t="str">
        <f t="shared" si="115"/>
        <v/>
      </c>
      <c r="D1315" s="821"/>
      <c r="E1315" s="822"/>
      <c r="F1315" s="823"/>
      <c r="G1315" s="825" t="e">
        <f>VLOOKUP(E1315,#REF!,3,0)</f>
        <v>#REF!</v>
      </c>
      <c r="H1315" s="824"/>
      <c r="I1315" s="797"/>
      <c r="J1315" s="798"/>
      <c r="K1315" s="799"/>
      <c r="L1315" s="800"/>
      <c r="M1315" s="801"/>
      <c r="N1315" s="800"/>
      <c r="O1315" s="800"/>
      <c r="P1315" s="804"/>
      <c r="Q1315" s="804"/>
    </row>
    <row r="1316" customFormat="1" ht="13.2" hidden="1" spans="1:17">
      <c r="A1316" s="820"/>
      <c r="B1316" s="821" t="str">
        <f t="shared" si="116"/>
        <v/>
      </c>
      <c r="C1316" s="821" t="str">
        <f t="shared" si="115"/>
        <v/>
      </c>
      <c r="D1316" s="821"/>
      <c r="E1316" s="822"/>
      <c r="F1316" s="823"/>
      <c r="G1316" s="826" t="e">
        <f>VLOOKUP(E1316,#REF!,3,0)</f>
        <v>#REF!</v>
      </c>
      <c r="H1316" s="824"/>
      <c r="I1316" s="797"/>
      <c r="J1316" s="798"/>
      <c r="K1316" s="799"/>
      <c r="L1316" s="800"/>
      <c r="M1316" s="801"/>
      <c r="N1316" s="800"/>
      <c r="O1316" s="800"/>
      <c r="P1316" s="804"/>
      <c r="Q1316" s="804"/>
    </row>
    <row r="1317" customFormat="1" ht="13.2" hidden="1" spans="1:17">
      <c r="A1317" s="821"/>
      <c r="B1317" s="821" t="str">
        <f t="shared" si="116"/>
        <v/>
      </c>
      <c r="C1317" s="821" t="str">
        <f t="shared" si="115"/>
        <v/>
      </c>
      <c r="D1317" s="821"/>
      <c r="E1317" s="822"/>
      <c r="F1317" s="823"/>
      <c r="G1317" s="825" t="e">
        <f>VLOOKUP(E1317,#REF!,3,0)</f>
        <v>#REF!</v>
      </c>
      <c r="H1317" s="824"/>
      <c r="I1317" s="797"/>
      <c r="J1317" s="798"/>
      <c r="K1317" s="799"/>
      <c r="L1317" s="800"/>
      <c r="M1317" s="801"/>
      <c r="N1317" s="800"/>
      <c r="O1317" s="800"/>
      <c r="P1317" s="804"/>
      <c r="Q1317" s="804"/>
    </row>
    <row r="1318" customFormat="1" ht="13.2" hidden="1" spans="1:17">
      <c r="A1318" s="820"/>
      <c r="B1318" s="821" t="str">
        <f t="shared" si="116"/>
        <v/>
      </c>
      <c r="C1318" s="821" t="str">
        <f t="shared" si="115"/>
        <v/>
      </c>
      <c r="D1318" s="821"/>
      <c r="E1318" s="822"/>
      <c r="F1318" s="823"/>
      <c r="G1318" s="826" t="e">
        <f>VLOOKUP(E1318,#REF!,3,0)</f>
        <v>#REF!</v>
      </c>
      <c r="H1318" s="824"/>
      <c r="I1318" s="797"/>
      <c r="J1318" s="798"/>
      <c r="K1318" s="799"/>
      <c r="L1318" s="800"/>
      <c r="M1318" s="801"/>
      <c r="N1318" s="800"/>
      <c r="O1318" s="800"/>
      <c r="P1318" s="804"/>
      <c r="Q1318" s="804"/>
    </row>
    <row r="1319" customFormat="1" ht="13.2" hidden="1" spans="1:17">
      <c r="A1319" s="821"/>
      <c r="B1319" s="821" t="str">
        <f t="shared" si="116"/>
        <v/>
      </c>
      <c r="C1319" s="821" t="str">
        <f t="shared" si="115"/>
        <v/>
      </c>
      <c r="D1319" s="821"/>
      <c r="E1319" s="822"/>
      <c r="F1319" s="823"/>
      <c r="G1319" s="825" t="e">
        <f>VLOOKUP(E1319,#REF!,3,0)</f>
        <v>#REF!</v>
      </c>
      <c r="H1319" s="824"/>
      <c r="I1319" s="797"/>
      <c r="J1319" s="798"/>
      <c r="K1319" s="799"/>
      <c r="L1319" s="800"/>
      <c r="M1319" s="801"/>
      <c r="N1319" s="800"/>
      <c r="O1319" s="800"/>
      <c r="P1319" s="804"/>
      <c r="Q1319" s="804"/>
    </row>
    <row r="1320" customFormat="1" ht="13.2" hidden="1" spans="1:17">
      <c r="A1320" s="820"/>
      <c r="B1320" s="821" t="str">
        <f t="shared" si="116"/>
        <v/>
      </c>
      <c r="C1320" s="821" t="str">
        <f t="shared" ref="C1320:C1388" si="117">MID(E1320,2,1)</f>
        <v/>
      </c>
      <c r="D1320" s="821"/>
      <c r="E1320" s="822"/>
      <c r="F1320" s="823"/>
      <c r="G1320" s="826" t="e">
        <f>VLOOKUP(E1320,#REF!,3,0)</f>
        <v>#REF!</v>
      </c>
      <c r="H1320" s="824"/>
      <c r="I1320" s="797"/>
      <c r="J1320" s="798"/>
      <c r="K1320" s="799"/>
      <c r="L1320" s="800"/>
      <c r="M1320" s="801"/>
      <c r="N1320" s="800"/>
      <c r="O1320" s="800"/>
      <c r="P1320" s="804"/>
      <c r="Q1320" s="804"/>
    </row>
    <row r="1321" customFormat="1" ht="13.2" hidden="1" spans="1:17">
      <c r="A1321" s="821"/>
      <c r="B1321" s="821" t="str">
        <f t="shared" si="116"/>
        <v/>
      </c>
      <c r="C1321" s="821" t="str">
        <f t="shared" si="117"/>
        <v/>
      </c>
      <c r="D1321" s="821"/>
      <c r="E1321" s="822"/>
      <c r="F1321" s="823"/>
      <c r="G1321" s="825" t="e">
        <f>VLOOKUP(E1321,#REF!,3,0)</f>
        <v>#REF!</v>
      </c>
      <c r="H1321" s="824"/>
      <c r="I1321" s="797"/>
      <c r="J1321" s="798"/>
      <c r="K1321" s="799"/>
      <c r="L1321" s="800"/>
      <c r="M1321" s="801"/>
      <c r="N1321" s="800"/>
      <c r="O1321" s="800"/>
      <c r="P1321" s="804"/>
      <c r="Q1321" s="804"/>
    </row>
    <row r="1322" customFormat="1" ht="13.2" hidden="1" spans="1:17">
      <c r="A1322" s="820"/>
      <c r="B1322" s="821" t="str">
        <f t="shared" si="116"/>
        <v/>
      </c>
      <c r="C1322" s="821" t="str">
        <f t="shared" si="117"/>
        <v/>
      </c>
      <c r="D1322" s="821"/>
      <c r="E1322" s="822"/>
      <c r="F1322" s="823"/>
      <c r="G1322" s="826" t="e">
        <f>VLOOKUP(E1322,#REF!,3,0)</f>
        <v>#REF!</v>
      </c>
      <c r="H1322" s="824"/>
      <c r="I1322" s="797"/>
      <c r="J1322" s="798"/>
      <c r="K1322" s="799"/>
      <c r="L1322" s="800"/>
      <c r="M1322" s="801"/>
      <c r="N1322" s="800"/>
      <c r="O1322" s="800"/>
      <c r="P1322" s="804"/>
      <c r="Q1322" s="804"/>
    </row>
    <row r="1323" customFormat="1" ht="13.2" hidden="1" spans="1:17">
      <c r="A1323" s="821"/>
      <c r="B1323" s="821" t="str">
        <f t="shared" si="116"/>
        <v/>
      </c>
      <c r="C1323" s="821" t="str">
        <f t="shared" si="117"/>
        <v/>
      </c>
      <c r="D1323" s="821"/>
      <c r="E1323" s="822"/>
      <c r="F1323" s="823"/>
      <c r="G1323" s="825" t="e">
        <f>VLOOKUP(E1323,#REF!,3,0)</f>
        <v>#REF!</v>
      </c>
      <c r="H1323" s="824"/>
      <c r="I1323" s="797"/>
      <c r="J1323" s="798"/>
      <c r="K1323" s="799"/>
      <c r="L1323" s="800"/>
      <c r="M1323" s="801"/>
      <c r="N1323" s="800"/>
      <c r="O1323" s="800"/>
      <c r="P1323" s="804"/>
      <c r="Q1323" s="804"/>
    </row>
    <row r="1324" customFormat="1" ht="13.2" hidden="1" spans="1:17">
      <c r="A1324" s="820"/>
      <c r="B1324" s="821" t="str">
        <f t="shared" si="116"/>
        <v/>
      </c>
      <c r="C1324" s="821" t="str">
        <f t="shared" si="117"/>
        <v/>
      </c>
      <c r="D1324" s="821"/>
      <c r="E1324" s="822"/>
      <c r="F1324" s="823"/>
      <c r="G1324" s="826" t="e">
        <f>VLOOKUP(E1324,#REF!,3,0)</f>
        <v>#REF!</v>
      </c>
      <c r="H1324" s="824"/>
      <c r="I1324" s="797"/>
      <c r="J1324" s="798"/>
      <c r="K1324" s="799"/>
      <c r="L1324" s="800"/>
      <c r="M1324" s="801"/>
      <c r="N1324" s="800"/>
      <c r="O1324" s="800"/>
      <c r="P1324" s="804"/>
      <c r="Q1324" s="804"/>
    </row>
    <row r="1325" customFormat="1" ht="13.2" hidden="1" spans="1:17">
      <c r="A1325" s="821"/>
      <c r="B1325" s="821" t="str">
        <f t="shared" si="116"/>
        <v/>
      </c>
      <c r="C1325" s="821" t="str">
        <f t="shared" si="117"/>
        <v/>
      </c>
      <c r="D1325" s="821"/>
      <c r="E1325" s="822"/>
      <c r="F1325" s="823"/>
      <c r="G1325" s="825" t="e">
        <f>VLOOKUP(E1325,#REF!,3,0)</f>
        <v>#REF!</v>
      </c>
      <c r="H1325" s="824"/>
      <c r="I1325" s="797"/>
      <c r="J1325" s="798"/>
      <c r="K1325" s="799"/>
      <c r="L1325" s="800"/>
      <c r="M1325" s="801"/>
      <c r="N1325" s="800"/>
      <c r="O1325" s="800"/>
      <c r="P1325" s="804"/>
      <c r="Q1325" s="804"/>
    </row>
    <row r="1326" customFormat="1" ht="13.2" hidden="1" spans="1:17">
      <c r="A1326" s="820"/>
      <c r="B1326" s="821" t="str">
        <f t="shared" si="116"/>
        <v/>
      </c>
      <c r="C1326" s="821" t="str">
        <f t="shared" si="117"/>
        <v/>
      </c>
      <c r="D1326" s="821"/>
      <c r="E1326" s="822"/>
      <c r="F1326" s="823"/>
      <c r="G1326" s="826" t="e">
        <f>VLOOKUP(E1326,#REF!,3,0)</f>
        <v>#REF!</v>
      </c>
      <c r="H1326" s="824"/>
      <c r="I1326" s="797"/>
      <c r="J1326" s="798"/>
      <c r="K1326" s="799"/>
      <c r="L1326" s="800"/>
      <c r="M1326" s="801"/>
      <c r="N1326" s="800"/>
      <c r="O1326" s="800"/>
      <c r="P1326" s="804"/>
      <c r="Q1326" s="804"/>
    </row>
    <row r="1327" customFormat="1" ht="13.2" hidden="1" spans="1:17">
      <c r="A1327" s="821"/>
      <c r="B1327" s="821" t="str">
        <f t="shared" si="116"/>
        <v/>
      </c>
      <c r="C1327" s="821" t="str">
        <f t="shared" si="117"/>
        <v/>
      </c>
      <c r="D1327" s="821"/>
      <c r="E1327" s="822"/>
      <c r="F1327" s="823"/>
      <c r="G1327" s="825" t="e">
        <f>VLOOKUP(E1327,#REF!,3,0)</f>
        <v>#REF!</v>
      </c>
      <c r="H1327" s="824"/>
      <c r="I1327" s="797"/>
      <c r="J1327" s="798"/>
      <c r="K1327" s="799"/>
      <c r="L1327" s="800"/>
      <c r="M1327" s="801"/>
      <c r="N1327" s="800"/>
      <c r="O1327" s="800"/>
      <c r="P1327" s="804"/>
      <c r="Q1327" s="804"/>
    </row>
    <row r="1328" customFormat="1" ht="13.2" hidden="1" spans="1:17">
      <c r="A1328" s="820"/>
      <c r="B1328" s="821" t="str">
        <f t="shared" si="116"/>
        <v/>
      </c>
      <c r="C1328" s="821" t="str">
        <f t="shared" si="117"/>
        <v/>
      </c>
      <c r="D1328" s="821"/>
      <c r="E1328" s="822"/>
      <c r="F1328" s="823"/>
      <c r="G1328" s="826" t="e">
        <f>VLOOKUP(E1328,#REF!,3,0)</f>
        <v>#REF!</v>
      </c>
      <c r="H1328" s="824"/>
      <c r="I1328" s="797"/>
      <c r="J1328" s="798"/>
      <c r="K1328" s="799"/>
      <c r="L1328" s="800"/>
      <c r="M1328" s="801"/>
      <c r="N1328" s="800"/>
      <c r="O1328" s="800"/>
      <c r="P1328" s="804"/>
      <c r="Q1328" s="804"/>
    </row>
    <row r="1329" customFormat="1" ht="13.2" hidden="1" spans="1:17">
      <c r="A1329" s="821"/>
      <c r="B1329" s="821" t="str">
        <f t="shared" si="116"/>
        <v/>
      </c>
      <c r="C1329" s="821" t="str">
        <f t="shared" si="117"/>
        <v/>
      </c>
      <c r="D1329" s="821"/>
      <c r="E1329" s="822"/>
      <c r="F1329" s="823"/>
      <c r="G1329" s="825" t="e">
        <f>VLOOKUP(E1329,#REF!,3,0)</f>
        <v>#REF!</v>
      </c>
      <c r="H1329" s="824"/>
      <c r="I1329" s="797"/>
      <c r="J1329" s="798"/>
      <c r="K1329" s="799"/>
      <c r="L1329" s="800"/>
      <c r="M1329" s="801"/>
      <c r="N1329" s="800"/>
      <c r="O1329" s="800"/>
      <c r="P1329" s="804"/>
      <c r="Q1329" s="804"/>
    </row>
    <row r="1330" customFormat="1" ht="13.2" hidden="1" spans="1:17">
      <c r="A1330" s="820"/>
      <c r="B1330" s="821" t="str">
        <f t="shared" si="116"/>
        <v/>
      </c>
      <c r="C1330" s="821" t="str">
        <f t="shared" si="117"/>
        <v/>
      </c>
      <c r="D1330" s="821"/>
      <c r="E1330" s="822"/>
      <c r="F1330" s="823"/>
      <c r="G1330" s="826" t="e">
        <f>VLOOKUP(E1330,#REF!,3,0)</f>
        <v>#REF!</v>
      </c>
      <c r="H1330" s="824"/>
      <c r="I1330" s="797"/>
      <c r="J1330" s="798"/>
      <c r="K1330" s="799"/>
      <c r="L1330" s="800"/>
      <c r="M1330" s="801"/>
      <c r="N1330" s="800"/>
      <c r="O1330" s="800"/>
      <c r="P1330" s="804"/>
      <c r="Q1330" s="804"/>
    </row>
    <row r="1331" customFormat="1" ht="13.2" hidden="1" spans="1:17">
      <c r="A1331" s="821"/>
      <c r="B1331" s="821" t="str">
        <f t="shared" si="116"/>
        <v/>
      </c>
      <c r="C1331" s="821" t="str">
        <f t="shared" si="117"/>
        <v/>
      </c>
      <c r="D1331" s="821"/>
      <c r="E1331" s="822"/>
      <c r="F1331" s="823"/>
      <c r="G1331" s="825" t="e">
        <f>VLOOKUP(E1331,#REF!,3,0)</f>
        <v>#REF!</v>
      </c>
      <c r="H1331" s="824"/>
      <c r="I1331" s="797"/>
      <c r="J1331" s="798"/>
      <c r="K1331" s="799"/>
      <c r="L1331" s="800"/>
      <c r="M1331" s="801"/>
      <c r="N1331" s="800"/>
      <c r="O1331" s="800"/>
      <c r="P1331" s="804"/>
      <c r="Q1331" s="804"/>
    </row>
    <row r="1332" customFormat="1" ht="13.2" hidden="1" spans="1:17">
      <c r="A1332" s="820"/>
      <c r="B1332" s="821" t="str">
        <f t="shared" si="116"/>
        <v/>
      </c>
      <c r="C1332" s="821" t="str">
        <f t="shared" si="117"/>
        <v/>
      </c>
      <c r="D1332" s="821"/>
      <c r="E1332" s="822"/>
      <c r="F1332" s="823"/>
      <c r="G1332" s="826" t="e">
        <f>VLOOKUP(E1332,#REF!,3,0)</f>
        <v>#REF!</v>
      </c>
      <c r="H1332" s="824"/>
      <c r="I1332" s="797"/>
      <c r="J1332" s="798"/>
      <c r="K1332" s="799"/>
      <c r="L1332" s="800"/>
      <c r="M1332" s="801"/>
      <c r="N1332" s="800"/>
      <c r="O1332" s="800"/>
      <c r="P1332" s="804"/>
      <c r="Q1332" s="804"/>
    </row>
    <row r="1333" customFormat="1" ht="13.2" hidden="1" spans="1:17">
      <c r="A1333" s="821"/>
      <c r="B1333" s="821" t="str">
        <f t="shared" si="116"/>
        <v/>
      </c>
      <c r="C1333" s="821" t="str">
        <f t="shared" si="117"/>
        <v/>
      </c>
      <c r="D1333" s="821"/>
      <c r="E1333" s="822"/>
      <c r="F1333" s="823"/>
      <c r="G1333" s="825" t="e">
        <f>VLOOKUP(E1333,#REF!,3,0)</f>
        <v>#REF!</v>
      </c>
      <c r="H1333" s="824"/>
      <c r="I1333" s="797"/>
      <c r="J1333" s="798"/>
      <c r="K1333" s="799"/>
      <c r="L1333" s="800"/>
      <c r="M1333" s="801"/>
      <c r="N1333" s="800"/>
      <c r="O1333" s="800"/>
      <c r="P1333" s="804"/>
      <c r="Q1333" s="804"/>
    </row>
    <row r="1334" customFormat="1" ht="13.2" hidden="1" spans="1:17">
      <c r="A1334" s="820"/>
      <c r="B1334" s="821" t="str">
        <f t="shared" si="116"/>
        <v/>
      </c>
      <c r="C1334" s="821" t="str">
        <f t="shared" si="117"/>
        <v/>
      </c>
      <c r="D1334" s="821"/>
      <c r="E1334" s="822"/>
      <c r="F1334" s="823"/>
      <c r="G1334" s="826" t="e">
        <f>VLOOKUP(E1334,#REF!,3,0)</f>
        <v>#REF!</v>
      </c>
      <c r="H1334" s="824"/>
      <c r="I1334" s="797"/>
      <c r="J1334" s="798"/>
      <c r="K1334" s="799"/>
      <c r="L1334" s="800"/>
      <c r="M1334" s="801"/>
      <c r="N1334" s="800"/>
      <c r="O1334" s="800"/>
      <c r="P1334" s="804"/>
      <c r="Q1334" s="804"/>
    </row>
    <row r="1335" customFormat="1" ht="13.2" hidden="1" spans="1:17">
      <c r="A1335" s="821"/>
      <c r="B1335" s="821" t="str">
        <f t="shared" si="116"/>
        <v/>
      </c>
      <c r="C1335" s="821" t="str">
        <f t="shared" si="117"/>
        <v/>
      </c>
      <c r="D1335" s="821"/>
      <c r="E1335" s="822"/>
      <c r="F1335" s="823"/>
      <c r="G1335" s="825" t="e">
        <f>VLOOKUP(E1335,#REF!,3,0)</f>
        <v>#REF!</v>
      </c>
      <c r="H1335" s="824"/>
      <c r="I1335" s="797"/>
      <c r="J1335" s="798"/>
      <c r="K1335" s="799"/>
      <c r="L1335" s="800"/>
      <c r="M1335" s="801"/>
      <c r="N1335" s="800"/>
      <c r="O1335" s="800"/>
      <c r="P1335" s="804"/>
      <c r="Q1335" s="804"/>
    </row>
    <row r="1336" customFormat="1" ht="13.2" hidden="1" spans="1:17">
      <c r="A1336" s="820"/>
      <c r="B1336" s="821" t="str">
        <f t="shared" si="116"/>
        <v/>
      </c>
      <c r="C1336" s="821" t="str">
        <f t="shared" si="117"/>
        <v/>
      </c>
      <c r="D1336" s="821"/>
      <c r="E1336" s="822"/>
      <c r="F1336" s="823"/>
      <c r="G1336" s="826" t="e">
        <f>VLOOKUP(E1336,#REF!,3,0)</f>
        <v>#REF!</v>
      </c>
      <c r="H1336" s="824"/>
      <c r="I1336" s="797"/>
      <c r="J1336" s="798"/>
      <c r="K1336" s="799"/>
      <c r="L1336" s="800"/>
      <c r="M1336" s="801"/>
      <c r="N1336" s="800"/>
      <c r="O1336" s="800"/>
      <c r="P1336" s="804"/>
      <c r="Q1336" s="804"/>
    </row>
    <row r="1337" customFormat="1" ht="13.2" hidden="1" spans="1:17">
      <c r="A1337" s="821"/>
      <c r="B1337" s="821" t="str">
        <f t="shared" si="116"/>
        <v/>
      </c>
      <c r="C1337" s="821" t="str">
        <f t="shared" si="117"/>
        <v/>
      </c>
      <c r="D1337" s="821"/>
      <c r="E1337" s="822"/>
      <c r="F1337" s="823"/>
      <c r="G1337" s="825" t="e">
        <f>VLOOKUP(E1337,#REF!,3,0)</f>
        <v>#REF!</v>
      </c>
      <c r="H1337" s="824"/>
      <c r="I1337" s="797"/>
      <c r="J1337" s="798"/>
      <c r="K1337" s="799"/>
      <c r="L1337" s="800"/>
      <c r="M1337" s="801"/>
      <c r="N1337" s="800"/>
      <c r="O1337" s="800"/>
      <c r="P1337" s="804"/>
      <c r="Q1337" s="804"/>
    </row>
    <row r="1338" customFormat="1" ht="13.2" hidden="1" spans="1:17">
      <c r="A1338" s="820"/>
      <c r="B1338" s="821" t="str">
        <f t="shared" si="116"/>
        <v/>
      </c>
      <c r="C1338" s="821" t="str">
        <f t="shared" si="117"/>
        <v/>
      </c>
      <c r="D1338" s="821"/>
      <c r="E1338" s="822"/>
      <c r="F1338" s="823"/>
      <c r="G1338" s="826" t="e">
        <f>VLOOKUP(E1338,#REF!,3,0)</f>
        <v>#REF!</v>
      </c>
      <c r="H1338" s="824"/>
      <c r="I1338" s="797"/>
      <c r="J1338" s="798"/>
      <c r="K1338" s="799"/>
      <c r="L1338" s="800"/>
      <c r="M1338" s="801"/>
      <c r="N1338" s="800"/>
      <c r="O1338" s="800"/>
      <c r="P1338" s="804"/>
      <c r="Q1338" s="804"/>
    </row>
    <row r="1339" customFormat="1" ht="13.2" hidden="1" spans="1:17">
      <c r="A1339" s="821"/>
      <c r="B1339" s="821" t="str">
        <f t="shared" si="116"/>
        <v/>
      </c>
      <c r="C1339" s="821" t="str">
        <f t="shared" si="117"/>
        <v/>
      </c>
      <c r="D1339" s="821"/>
      <c r="E1339" s="822"/>
      <c r="F1339" s="823"/>
      <c r="G1339" s="825" t="e">
        <f>VLOOKUP(E1339,#REF!,3,0)</f>
        <v>#REF!</v>
      </c>
      <c r="H1339" s="824"/>
      <c r="I1339" s="797"/>
      <c r="J1339" s="798"/>
      <c r="K1339" s="799"/>
      <c r="L1339" s="800"/>
      <c r="M1339" s="801"/>
      <c r="N1339" s="800"/>
      <c r="O1339" s="800"/>
      <c r="P1339" s="804"/>
      <c r="Q1339" s="804"/>
    </row>
    <row r="1340" customFormat="1" ht="13.2" hidden="1" spans="1:17">
      <c r="A1340" s="820"/>
      <c r="B1340" s="821" t="str">
        <f t="shared" si="116"/>
        <v/>
      </c>
      <c r="C1340" s="821" t="str">
        <f t="shared" si="117"/>
        <v/>
      </c>
      <c r="D1340" s="821"/>
      <c r="E1340" s="822"/>
      <c r="F1340" s="823"/>
      <c r="G1340" s="826" t="e">
        <f>VLOOKUP(E1340,#REF!,3,0)</f>
        <v>#REF!</v>
      </c>
      <c r="H1340" s="824"/>
      <c r="I1340" s="797"/>
      <c r="J1340" s="798"/>
      <c r="K1340" s="799"/>
      <c r="L1340" s="800"/>
      <c r="M1340" s="801"/>
      <c r="N1340" s="800"/>
      <c r="O1340" s="800"/>
      <c r="P1340" s="804"/>
      <c r="Q1340" s="804"/>
    </row>
    <row r="1341" customFormat="1" ht="13.2" hidden="1" spans="1:17">
      <c r="A1341" s="821"/>
      <c r="B1341" s="821" t="str">
        <f t="shared" si="116"/>
        <v/>
      </c>
      <c r="C1341" s="821" t="str">
        <f t="shared" si="117"/>
        <v/>
      </c>
      <c r="D1341" s="821"/>
      <c r="E1341" s="822"/>
      <c r="F1341" s="823"/>
      <c r="G1341" s="825" t="e">
        <f>VLOOKUP(E1341,#REF!,3,0)</f>
        <v>#REF!</v>
      </c>
      <c r="H1341" s="824"/>
      <c r="I1341" s="797"/>
      <c r="J1341" s="798"/>
      <c r="K1341" s="799"/>
      <c r="L1341" s="800"/>
      <c r="M1341" s="801"/>
      <c r="N1341" s="800"/>
      <c r="O1341" s="800"/>
      <c r="P1341" s="804"/>
      <c r="Q1341" s="804"/>
    </row>
    <row r="1342" customFormat="1" ht="13.2" hidden="1" spans="1:17">
      <c r="A1342" s="820"/>
      <c r="B1342" s="821" t="str">
        <f t="shared" si="116"/>
        <v/>
      </c>
      <c r="C1342" s="821" t="str">
        <f t="shared" si="117"/>
        <v/>
      </c>
      <c r="D1342" s="821"/>
      <c r="E1342" s="822"/>
      <c r="F1342" s="823"/>
      <c r="G1342" s="826" t="e">
        <f>VLOOKUP(E1342,#REF!,3,0)</f>
        <v>#REF!</v>
      </c>
      <c r="H1342" s="824"/>
      <c r="I1342" s="797"/>
      <c r="J1342" s="798"/>
      <c r="K1342" s="799"/>
      <c r="L1342" s="800"/>
      <c r="M1342" s="801"/>
      <c r="N1342" s="800"/>
      <c r="O1342" s="800"/>
      <c r="P1342" s="804"/>
      <c r="Q1342" s="804"/>
    </row>
    <row r="1343" customFormat="1" ht="13.2" hidden="1" spans="1:17">
      <c r="A1343" s="821"/>
      <c r="B1343" s="821" t="str">
        <f t="shared" si="116"/>
        <v/>
      </c>
      <c r="C1343" s="821" t="str">
        <f t="shared" si="117"/>
        <v/>
      </c>
      <c r="D1343" s="821"/>
      <c r="E1343" s="822"/>
      <c r="F1343" s="823"/>
      <c r="G1343" s="825" t="e">
        <f>VLOOKUP(E1343,#REF!,3,0)</f>
        <v>#REF!</v>
      </c>
      <c r="H1343" s="824"/>
      <c r="I1343" s="797"/>
      <c r="J1343" s="798"/>
      <c r="K1343" s="799"/>
      <c r="L1343" s="800"/>
      <c r="M1343" s="801"/>
      <c r="N1343" s="800"/>
      <c r="O1343" s="800"/>
      <c r="P1343" s="804"/>
      <c r="Q1343" s="804"/>
    </row>
    <row r="1344" customFormat="1" ht="13.2" hidden="1" spans="1:17">
      <c r="A1344" s="820"/>
      <c r="B1344" s="821" t="str">
        <f t="shared" si="116"/>
        <v/>
      </c>
      <c r="C1344" s="821" t="str">
        <f t="shared" si="117"/>
        <v/>
      </c>
      <c r="D1344" s="821"/>
      <c r="E1344" s="822"/>
      <c r="F1344" s="823"/>
      <c r="G1344" s="826" t="e">
        <f>VLOOKUP(E1344,#REF!,3,0)</f>
        <v>#REF!</v>
      </c>
      <c r="H1344" s="824"/>
      <c r="I1344" s="797"/>
      <c r="J1344" s="798"/>
      <c r="K1344" s="799"/>
      <c r="L1344" s="800"/>
      <c r="M1344" s="801"/>
      <c r="N1344" s="800"/>
      <c r="O1344" s="800"/>
      <c r="P1344" s="804"/>
      <c r="Q1344" s="804"/>
    </row>
    <row r="1345" customFormat="1" ht="13.2" hidden="1" spans="1:17">
      <c r="A1345" s="821"/>
      <c r="B1345" s="821" t="str">
        <f t="shared" si="116"/>
        <v/>
      </c>
      <c r="C1345" s="821" t="str">
        <f t="shared" si="117"/>
        <v/>
      </c>
      <c r="D1345" s="821"/>
      <c r="E1345" s="822"/>
      <c r="F1345" s="823"/>
      <c r="G1345" s="825" t="e">
        <f>VLOOKUP(E1345,#REF!,3,0)</f>
        <v>#REF!</v>
      </c>
      <c r="H1345" s="824"/>
      <c r="I1345" s="797"/>
      <c r="J1345" s="798"/>
      <c r="K1345" s="799"/>
      <c r="L1345" s="800"/>
      <c r="M1345" s="801"/>
      <c r="N1345" s="800"/>
      <c r="O1345" s="800"/>
      <c r="P1345" s="804"/>
      <c r="Q1345" s="804"/>
    </row>
    <row r="1346" customFormat="1" ht="13.2" hidden="1" spans="1:17">
      <c r="A1346" s="820"/>
      <c r="B1346" s="821" t="str">
        <f t="shared" ref="B1346:B1388" si="118">LEFT(E1346,1)</f>
        <v/>
      </c>
      <c r="C1346" s="821" t="str">
        <f t="shared" si="117"/>
        <v/>
      </c>
      <c r="D1346" s="821"/>
      <c r="E1346" s="822"/>
      <c r="F1346" s="823"/>
      <c r="G1346" s="826" t="e">
        <f>VLOOKUP(E1346,#REF!,3,0)</f>
        <v>#REF!</v>
      </c>
      <c r="H1346" s="824"/>
      <c r="I1346" s="797"/>
      <c r="J1346" s="798"/>
      <c r="K1346" s="799"/>
      <c r="L1346" s="800"/>
      <c r="M1346" s="801"/>
      <c r="N1346" s="800"/>
      <c r="O1346" s="800"/>
      <c r="P1346" s="804"/>
      <c r="Q1346" s="804"/>
    </row>
    <row r="1347" customFormat="1" ht="13.2" hidden="1" spans="1:17">
      <c r="A1347" s="821"/>
      <c r="B1347" s="821" t="str">
        <f t="shared" si="118"/>
        <v/>
      </c>
      <c r="C1347" s="821" t="str">
        <f t="shared" si="117"/>
        <v/>
      </c>
      <c r="D1347" s="821"/>
      <c r="E1347" s="822"/>
      <c r="F1347" s="823"/>
      <c r="G1347" s="825" t="e">
        <f>VLOOKUP(E1347,#REF!,3,0)</f>
        <v>#REF!</v>
      </c>
      <c r="H1347" s="824"/>
      <c r="I1347" s="797"/>
      <c r="J1347" s="798"/>
      <c r="K1347" s="799"/>
      <c r="L1347" s="800"/>
      <c r="M1347" s="801"/>
      <c r="N1347" s="800"/>
      <c r="O1347" s="800"/>
      <c r="P1347" s="804"/>
      <c r="Q1347" s="804"/>
    </row>
    <row r="1348" customFormat="1" ht="13.2" hidden="1" spans="1:17">
      <c r="A1348" s="820"/>
      <c r="B1348" s="821" t="str">
        <f t="shared" si="118"/>
        <v/>
      </c>
      <c r="C1348" s="821" t="str">
        <f t="shared" si="117"/>
        <v/>
      </c>
      <c r="D1348" s="821"/>
      <c r="E1348" s="822"/>
      <c r="F1348" s="823"/>
      <c r="G1348" s="826" t="e">
        <f>VLOOKUP(E1348,#REF!,3,0)</f>
        <v>#REF!</v>
      </c>
      <c r="H1348" s="824"/>
      <c r="I1348" s="797"/>
      <c r="J1348" s="798"/>
      <c r="K1348" s="799"/>
      <c r="L1348" s="800"/>
      <c r="M1348" s="801"/>
      <c r="N1348" s="800"/>
      <c r="O1348" s="800"/>
      <c r="P1348" s="804"/>
      <c r="Q1348" s="804"/>
    </row>
    <row r="1349" customFormat="1" ht="13.2" hidden="1" spans="1:17">
      <c r="A1349" s="821"/>
      <c r="B1349" s="821" t="str">
        <f t="shared" si="118"/>
        <v/>
      </c>
      <c r="C1349" s="821" t="str">
        <f t="shared" si="117"/>
        <v/>
      </c>
      <c r="D1349" s="821"/>
      <c r="E1349" s="822"/>
      <c r="F1349" s="823"/>
      <c r="G1349" s="825" t="e">
        <f>VLOOKUP(E1349,#REF!,3,0)</f>
        <v>#REF!</v>
      </c>
      <c r="H1349" s="824"/>
      <c r="I1349" s="797"/>
      <c r="J1349" s="798"/>
      <c r="K1349" s="799"/>
      <c r="L1349" s="800"/>
      <c r="M1349" s="801"/>
      <c r="N1349" s="800"/>
      <c r="O1349" s="800"/>
      <c r="P1349" s="804"/>
      <c r="Q1349" s="804"/>
    </row>
    <row r="1350" customFormat="1" ht="13.2" hidden="1" spans="1:17">
      <c r="A1350" s="820"/>
      <c r="B1350" s="821" t="str">
        <f t="shared" si="118"/>
        <v/>
      </c>
      <c r="C1350" s="821" t="str">
        <f t="shared" si="117"/>
        <v/>
      </c>
      <c r="D1350" s="821"/>
      <c r="E1350" s="822"/>
      <c r="F1350" s="823"/>
      <c r="G1350" s="826" t="e">
        <f>VLOOKUP(E1350,#REF!,3,0)</f>
        <v>#REF!</v>
      </c>
      <c r="H1350" s="824"/>
      <c r="I1350" s="797"/>
      <c r="J1350" s="798"/>
      <c r="K1350" s="799"/>
      <c r="L1350" s="800"/>
      <c r="M1350" s="801"/>
      <c r="N1350" s="800"/>
      <c r="O1350" s="800"/>
      <c r="P1350" s="804"/>
      <c r="Q1350" s="804"/>
    </row>
    <row r="1351" customFormat="1" ht="13.2" hidden="1" spans="1:17">
      <c r="A1351" s="821"/>
      <c r="B1351" s="821" t="str">
        <f t="shared" si="118"/>
        <v/>
      </c>
      <c r="C1351" s="821" t="str">
        <f t="shared" si="117"/>
        <v/>
      </c>
      <c r="D1351" s="821"/>
      <c r="E1351" s="822"/>
      <c r="F1351" s="823"/>
      <c r="G1351" s="825" t="e">
        <f>VLOOKUP(E1351,#REF!,3,0)</f>
        <v>#REF!</v>
      </c>
      <c r="H1351" s="824"/>
      <c r="I1351" s="797"/>
      <c r="J1351" s="798"/>
      <c r="K1351" s="799"/>
      <c r="L1351" s="800"/>
      <c r="M1351" s="801"/>
      <c r="N1351" s="800"/>
      <c r="O1351" s="800"/>
      <c r="P1351" s="804"/>
      <c r="Q1351" s="804"/>
    </row>
    <row r="1352" customFormat="1" ht="13.2" hidden="1" spans="1:17">
      <c r="A1352" s="820"/>
      <c r="B1352" s="821" t="str">
        <f t="shared" si="118"/>
        <v/>
      </c>
      <c r="C1352" s="821" t="str">
        <f t="shared" si="117"/>
        <v/>
      </c>
      <c r="D1352" s="821"/>
      <c r="E1352" s="822"/>
      <c r="F1352" s="823"/>
      <c r="G1352" s="826" t="e">
        <f>VLOOKUP(E1352,#REF!,3,0)</f>
        <v>#REF!</v>
      </c>
      <c r="H1352" s="824"/>
      <c r="I1352" s="797"/>
      <c r="J1352" s="798"/>
      <c r="K1352" s="799"/>
      <c r="L1352" s="800"/>
      <c r="M1352" s="801"/>
      <c r="N1352" s="800"/>
      <c r="O1352" s="800"/>
      <c r="P1352" s="804"/>
      <c r="Q1352" s="804"/>
    </row>
    <row r="1353" customFormat="1" ht="13.2" hidden="1" spans="1:17">
      <c r="A1353" s="821"/>
      <c r="B1353" s="821" t="str">
        <f t="shared" si="118"/>
        <v/>
      </c>
      <c r="C1353" s="821" t="str">
        <f t="shared" si="117"/>
        <v/>
      </c>
      <c r="D1353" s="821"/>
      <c r="E1353" s="822"/>
      <c r="F1353" s="823"/>
      <c r="G1353" s="825" t="e">
        <f>VLOOKUP(E1353,#REF!,3,0)</f>
        <v>#REF!</v>
      </c>
      <c r="H1353" s="824"/>
      <c r="I1353" s="797"/>
      <c r="J1353" s="798"/>
      <c r="K1353" s="799"/>
      <c r="L1353" s="800"/>
      <c r="M1353" s="801"/>
      <c r="N1353" s="800"/>
      <c r="O1353" s="800"/>
      <c r="P1353" s="804"/>
      <c r="Q1353" s="804"/>
    </row>
    <row r="1354" customFormat="1" ht="13.2" hidden="1" spans="1:17">
      <c r="A1354" s="820"/>
      <c r="B1354" s="821" t="str">
        <f t="shared" si="118"/>
        <v/>
      </c>
      <c r="C1354" s="821" t="str">
        <f t="shared" si="117"/>
        <v/>
      </c>
      <c r="D1354" s="821"/>
      <c r="E1354" s="822"/>
      <c r="F1354" s="823"/>
      <c r="G1354" s="826" t="e">
        <f>VLOOKUP(E1354,#REF!,3,0)</f>
        <v>#REF!</v>
      </c>
      <c r="H1354" s="824"/>
      <c r="I1354" s="797"/>
      <c r="J1354" s="798"/>
      <c r="K1354" s="799"/>
      <c r="L1354" s="800"/>
      <c r="M1354" s="801"/>
      <c r="N1354" s="800"/>
      <c r="O1354" s="800"/>
      <c r="P1354" s="804"/>
      <c r="Q1354" s="804"/>
    </row>
    <row r="1355" customFormat="1" ht="13.2" hidden="1" spans="1:17">
      <c r="A1355" s="821"/>
      <c r="B1355" s="821" t="str">
        <f t="shared" si="118"/>
        <v/>
      </c>
      <c r="C1355" s="821" t="str">
        <f t="shared" si="117"/>
        <v/>
      </c>
      <c r="D1355" s="821"/>
      <c r="E1355" s="822"/>
      <c r="F1355" s="823"/>
      <c r="G1355" s="825" t="e">
        <f>VLOOKUP(E1355,#REF!,3,0)</f>
        <v>#REF!</v>
      </c>
      <c r="H1355" s="824"/>
      <c r="I1355" s="797"/>
      <c r="J1355" s="798"/>
      <c r="K1355" s="799"/>
      <c r="L1355" s="800"/>
      <c r="M1355" s="801"/>
      <c r="N1355" s="800"/>
      <c r="O1355" s="800"/>
      <c r="P1355" s="804"/>
      <c r="Q1355" s="804"/>
    </row>
    <row r="1356" customFormat="1" ht="13.2" hidden="1" spans="1:17">
      <c r="A1356" s="820"/>
      <c r="B1356" s="821" t="str">
        <f t="shared" si="118"/>
        <v/>
      </c>
      <c r="C1356" s="821" t="str">
        <f t="shared" si="117"/>
        <v/>
      </c>
      <c r="D1356" s="821"/>
      <c r="E1356" s="822"/>
      <c r="F1356" s="823"/>
      <c r="G1356" s="826" t="e">
        <f>VLOOKUP(E1356,#REF!,3,0)</f>
        <v>#REF!</v>
      </c>
      <c r="H1356" s="824"/>
      <c r="I1356" s="797"/>
      <c r="J1356" s="798"/>
      <c r="K1356" s="799"/>
      <c r="L1356" s="800"/>
      <c r="M1356" s="801"/>
      <c r="N1356" s="800"/>
      <c r="O1356" s="800"/>
      <c r="P1356" s="804"/>
      <c r="Q1356" s="804"/>
    </row>
    <row r="1357" customFormat="1" ht="13.2" hidden="1" spans="1:17">
      <c r="A1357" s="821"/>
      <c r="B1357" s="821" t="str">
        <f t="shared" si="118"/>
        <v/>
      </c>
      <c r="C1357" s="821" t="str">
        <f t="shared" si="117"/>
        <v/>
      </c>
      <c r="D1357" s="821"/>
      <c r="E1357" s="822"/>
      <c r="F1357" s="823"/>
      <c r="G1357" s="825" t="e">
        <f>VLOOKUP(E1357,#REF!,3,0)</f>
        <v>#REF!</v>
      </c>
      <c r="H1357" s="824"/>
      <c r="I1357" s="797"/>
      <c r="J1357" s="798"/>
      <c r="K1357" s="799"/>
      <c r="L1357" s="800"/>
      <c r="M1357" s="801"/>
      <c r="N1357" s="800"/>
      <c r="O1357" s="800"/>
      <c r="P1357" s="804"/>
      <c r="Q1357" s="804"/>
    </row>
    <row r="1358" customFormat="1" ht="13.2" hidden="1" spans="1:17">
      <c r="A1358" s="820"/>
      <c r="B1358" s="821" t="str">
        <f t="shared" si="118"/>
        <v/>
      </c>
      <c r="C1358" s="821" t="str">
        <f t="shared" si="117"/>
        <v/>
      </c>
      <c r="D1358" s="821"/>
      <c r="E1358" s="822"/>
      <c r="F1358" s="823"/>
      <c r="G1358" s="826" t="e">
        <f>VLOOKUP(E1358,#REF!,3,0)</f>
        <v>#REF!</v>
      </c>
      <c r="H1358" s="824"/>
      <c r="I1358" s="797"/>
      <c r="J1358" s="798"/>
      <c r="K1358" s="799"/>
      <c r="L1358" s="800"/>
      <c r="M1358" s="801"/>
      <c r="N1358" s="800"/>
      <c r="O1358" s="800"/>
      <c r="P1358" s="804"/>
      <c r="Q1358" s="804"/>
    </row>
    <row r="1359" customFormat="1" ht="13.2" hidden="1" spans="1:17">
      <c r="A1359" s="821"/>
      <c r="B1359" s="821" t="str">
        <f t="shared" si="118"/>
        <v/>
      </c>
      <c r="C1359" s="821" t="str">
        <f t="shared" si="117"/>
        <v/>
      </c>
      <c r="D1359" s="821"/>
      <c r="E1359" s="822"/>
      <c r="F1359" s="823"/>
      <c r="G1359" s="825" t="e">
        <f>VLOOKUP(E1359,#REF!,3,0)</f>
        <v>#REF!</v>
      </c>
      <c r="H1359" s="824"/>
      <c r="I1359" s="797"/>
      <c r="J1359" s="798"/>
      <c r="K1359" s="799"/>
      <c r="L1359" s="800"/>
      <c r="M1359" s="801"/>
      <c r="N1359" s="800"/>
      <c r="O1359" s="800"/>
      <c r="P1359" s="804"/>
      <c r="Q1359" s="804"/>
    </row>
    <row r="1360" customFormat="1" ht="13.2" hidden="1" spans="1:17">
      <c r="A1360" s="820"/>
      <c r="B1360" s="821" t="str">
        <f t="shared" si="118"/>
        <v/>
      </c>
      <c r="C1360" s="821" t="str">
        <f t="shared" si="117"/>
        <v/>
      </c>
      <c r="D1360" s="821"/>
      <c r="E1360" s="822"/>
      <c r="F1360" s="823"/>
      <c r="G1360" s="826" t="e">
        <f>VLOOKUP(E1360,#REF!,3,0)</f>
        <v>#REF!</v>
      </c>
      <c r="H1360" s="824"/>
      <c r="I1360" s="797"/>
      <c r="J1360" s="798"/>
      <c r="K1360" s="799"/>
      <c r="L1360" s="800"/>
      <c r="M1360" s="801"/>
      <c r="N1360" s="800"/>
      <c r="O1360" s="800"/>
      <c r="P1360" s="804"/>
      <c r="Q1360" s="804"/>
    </row>
    <row r="1361" customFormat="1" ht="13.2" hidden="1" spans="1:17">
      <c r="A1361" s="821"/>
      <c r="B1361" s="821" t="str">
        <f t="shared" si="118"/>
        <v/>
      </c>
      <c r="C1361" s="821" t="str">
        <f t="shared" si="117"/>
        <v/>
      </c>
      <c r="D1361" s="821"/>
      <c r="E1361" s="822"/>
      <c r="F1361" s="823"/>
      <c r="G1361" s="825" t="e">
        <f>VLOOKUP(E1361,#REF!,3,0)</f>
        <v>#REF!</v>
      </c>
      <c r="H1361" s="824"/>
      <c r="I1361" s="797"/>
      <c r="J1361" s="798"/>
      <c r="K1361" s="799"/>
      <c r="L1361" s="800"/>
      <c r="M1361" s="801"/>
      <c r="N1361" s="800"/>
      <c r="O1361" s="800"/>
      <c r="P1361" s="804"/>
      <c r="Q1361" s="804"/>
    </row>
    <row r="1362" customFormat="1" ht="13.2" hidden="1" spans="1:17">
      <c r="A1362" s="820"/>
      <c r="B1362" s="821" t="str">
        <f t="shared" si="118"/>
        <v/>
      </c>
      <c r="C1362" s="821" t="str">
        <f t="shared" si="117"/>
        <v/>
      </c>
      <c r="D1362" s="821"/>
      <c r="E1362" s="822"/>
      <c r="F1362" s="823"/>
      <c r="G1362" s="826" t="e">
        <f>VLOOKUP(E1362,#REF!,3,0)</f>
        <v>#REF!</v>
      </c>
      <c r="H1362" s="824"/>
      <c r="I1362" s="797"/>
      <c r="J1362" s="798"/>
      <c r="K1362" s="799"/>
      <c r="L1362" s="800"/>
      <c r="M1362" s="801"/>
      <c r="N1362" s="800"/>
      <c r="O1362" s="800"/>
      <c r="P1362" s="804"/>
      <c r="Q1362" s="804"/>
    </row>
    <row r="1363" customFormat="1" ht="13.2" hidden="1" spans="1:17">
      <c r="A1363" s="821"/>
      <c r="B1363" s="821" t="str">
        <f t="shared" si="118"/>
        <v/>
      </c>
      <c r="C1363" s="821" t="str">
        <f t="shared" si="117"/>
        <v/>
      </c>
      <c r="D1363" s="821"/>
      <c r="E1363" s="822"/>
      <c r="F1363" s="823"/>
      <c r="G1363" s="825" t="e">
        <f>VLOOKUP(E1363,#REF!,3,0)</f>
        <v>#REF!</v>
      </c>
      <c r="H1363" s="824"/>
      <c r="I1363" s="797"/>
      <c r="J1363" s="798"/>
      <c r="K1363" s="799"/>
      <c r="L1363" s="800"/>
      <c r="M1363" s="801"/>
      <c r="N1363" s="800"/>
      <c r="O1363" s="800"/>
      <c r="P1363" s="804"/>
      <c r="Q1363" s="804"/>
    </row>
    <row r="1364" customFormat="1" ht="13.2" hidden="1" spans="1:17">
      <c r="A1364" s="820"/>
      <c r="B1364" s="821" t="str">
        <f t="shared" si="118"/>
        <v/>
      </c>
      <c r="C1364" s="821" t="str">
        <f t="shared" si="117"/>
        <v/>
      </c>
      <c r="D1364" s="821"/>
      <c r="E1364" s="822"/>
      <c r="F1364" s="823"/>
      <c r="G1364" s="826" t="e">
        <f>VLOOKUP(E1364,#REF!,3,0)</f>
        <v>#REF!</v>
      </c>
      <c r="H1364" s="824"/>
      <c r="I1364" s="797"/>
      <c r="J1364" s="798"/>
      <c r="K1364" s="799"/>
      <c r="L1364" s="800"/>
      <c r="M1364" s="801"/>
      <c r="N1364" s="800"/>
      <c r="O1364" s="800"/>
      <c r="P1364" s="804"/>
      <c r="Q1364" s="804"/>
    </row>
    <row r="1365" customFormat="1" ht="13.2" hidden="1" spans="1:17">
      <c r="A1365" s="821"/>
      <c r="B1365" s="821" t="str">
        <f t="shared" si="118"/>
        <v/>
      </c>
      <c r="C1365" s="821" t="str">
        <f t="shared" si="117"/>
        <v/>
      </c>
      <c r="D1365" s="821"/>
      <c r="E1365" s="822"/>
      <c r="F1365" s="823"/>
      <c r="G1365" s="825" t="e">
        <f>VLOOKUP(E1365,#REF!,3,0)</f>
        <v>#REF!</v>
      </c>
      <c r="H1365" s="824"/>
      <c r="I1365" s="797"/>
      <c r="J1365" s="798"/>
      <c r="K1365" s="799"/>
      <c r="L1365" s="800"/>
      <c r="M1365" s="801"/>
      <c r="N1365" s="800"/>
      <c r="O1365" s="800"/>
      <c r="P1365" s="804"/>
      <c r="Q1365" s="804"/>
    </row>
    <row r="1366" customFormat="1" ht="13.2" hidden="1" spans="1:17">
      <c r="A1366" s="820"/>
      <c r="B1366" s="821" t="str">
        <f t="shared" si="118"/>
        <v/>
      </c>
      <c r="C1366" s="821" t="str">
        <f t="shared" si="117"/>
        <v/>
      </c>
      <c r="D1366" s="821"/>
      <c r="E1366" s="822"/>
      <c r="F1366" s="823"/>
      <c r="G1366" s="826" t="e">
        <f>VLOOKUP(E1366,#REF!,3,0)</f>
        <v>#REF!</v>
      </c>
      <c r="H1366" s="824"/>
      <c r="I1366" s="797"/>
      <c r="J1366" s="798"/>
      <c r="K1366" s="799"/>
      <c r="L1366" s="800"/>
      <c r="M1366" s="801"/>
      <c r="N1366" s="800"/>
      <c r="O1366" s="800"/>
      <c r="P1366" s="804"/>
      <c r="Q1366" s="804"/>
    </row>
    <row r="1367" customFormat="1" ht="13.2" hidden="1" spans="1:17">
      <c r="A1367" s="821"/>
      <c r="B1367" s="821" t="str">
        <f t="shared" si="118"/>
        <v/>
      </c>
      <c r="C1367" s="821" t="str">
        <f t="shared" si="117"/>
        <v/>
      </c>
      <c r="D1367" s="821"/>
      <c r="E1367" s="822"/>
      <c r="F1367" s="823"/>
      <c r="G1367" s="825" t="e">
        <f>VLOOKUP(E1367,#REF!,3,0)</f>
        <v>#REF!</v>
      </c>
      <c r="H1367" s="824"/>
      <c r="I1367" s="797"/>
      <c r="J1367" s="798"/>
      <c r="K1367" s="799"/>
      <c r="L1367" s="800"/>
      <c r="M1367" s="801"/>
      <c r="N1367" s="800"/>
      <c r="O1367" s="800"/>
      <c r="P1367" s="804"/>
      <c r="Q1367" s="804"/>
    </row>
    <row r="1368" customFormat="1" ht="13.2" hidden="1" spans="1:17">
      <c r="A1368" s="820"/>
      <c r="B1368" s="821" t="str">
        <f t="shared" si="118"/>
        <v/>
      </c>
      <c r="C1368" s="821" t="str">
        <f t="shared" si="117"/>
        <v/>
      </c>
      <c r="D1368" s="821"/>
      <c r="E1368" s="822"/>
      <c r="F1368" s="823"/>
      <c r="G1368" s="826" t="e">
        <f>VLOOKUP(E1368,#REF!,3,0)</f>
        <v>#REF!</v>
      </c>
      <c r="H1368" s="824"/>
      <c r="I1368" s="797"/>
      <c r="J1368" s="798"/>
      <c r="K1368" s="799"/>
      <c r="L1368" s="800"/>
      <c r="M1368" s="801"/>
      <c r="N1368" s="800"/>
      <c r="O1368" s="800"/>
      <c r="P1368" s="804"/>
      <c r="Q1368" s="804"/>
    </row>
    <row r="1369" customFormat="1" ht="13.2" hidden="1" spans="1:17">
      <c r="A1369" s="821"/>
      <c r="B1369" s="821" t="str">
        <f t="shared" si="118"/>
        <v/>
      </c>
      <c r="C1369" s="821" t="str">
        <f t="shared" si="117"/>
        <v/>
      </c>
      <c r="D1369" s="821"/>
      <c r="E1369" s="822"/>
      <c r="F1369" s="823"/>
      <c r="G1369" s="825" t="e">
        <f>VLOOKUP(E1369,#REF!,3,0)</f>
        <v>#REF!</v>
      </c>
      <c r="H1369" s="824"/>
      <c r="I1369" s="797"/>
      <c r="J1369" s="798"/>
      <c r="K1369" s="799"/>
      <c r="L1369" s="800"/>
      <c r="M1369" s="801"/>
      <c r="N1369" s="800"/>
      <c r="O1369" s="800"/>
      <c r="P1369" s="804"/>
      <c r="Q1369" s="804"/>
    </row>
    <row r="1370" customFormat="1" ht="13.2" hidden="1" spans="1:17">
      <c r="A1370" s="820"/>
      <c r="B1370" s="821" t="str">
        <f t="shared" si="118"/>
        <v/>
      </c>
      <c r="C1370" s="821" t="str">
        <f t="shared" si="117"/>
        <v/>
      </c>
      <c r="D1370" s="821"/>
      <c r="E1370" s="822"/>
      <c r="F1370" s="823"/>
      <c r="G1370" s="826" t="e">
        <f>VLOOKUP(E1370,#REF!,3,0)</f>
        <v>#REF!</v>
      </c>
      <c r="H1370" s="824"/>
      <c r="I1370" s="797"/>
      <c r="J1370" s="798"/>
      <c r="K1370" s="799"/>
      <c r="L1370" s="800"/>
      <c r="M1370" s="801"/>
      <c r="N1370" s="800"/>
      <c r="O1370" s="800"/>
      <c r="P1370" s="804"/>
      <c r="Q1370" s="804"/>
    </row>
    <row r="1371" customFormat="1" ht="13.2" hidden="1" spans="1:17">
      <c r="A1371" s="821"/>
      <c r="B1371" s="821" t="str">
        <f t="shared" si="118"/>
        <v/>
      </c>
      <c r="C1371" s="821" t="str">
        <f t="shared" si="117"/>
        <v/>
      </c>
      <c r="D1371" s="821"/>
      <c r="E1371" s="822"/>
      <c r="F1371" s="823"/>
      <c r="G1371" s="825" t="e">
        <f>VLOOKUP(E1371,#REF!,3,0)</f>
        <v>#REF!</v>
      </c>
      <c r="H1371" s="824"/>
      <c r="I1371" s="797"/>
      <c r="J1371" s="798"/>
      <c r="K1371" s="799"/>
      <c r="L1371" s="800"/>
      <c r="M1371" s="801"/>
      <c r="N1371" s="800"/>
      <c r="O1371" s="800"/>
      <c r="P1371" s="804"/>
      <c r="Q1371" s="804"/>
    </row>
    <row r="1372" customFormat="1" ht="13.2" hidden="1" spans="1:17">
      <c r="A1372" s="820"/>
      <c r="B1372" s="821" t="str">
        <f t="shared" si="118"/>
        <v/>
      </c>
      <c r="C1372" s="821" t="str">
        <f t="shared" si="117"/>
        <v/>
      </c>
      <c r="D1372" s="821"/>
      <c r="E1372" s="822"/>
      <c r="F1372" s="823"/>
      <c r="G1372" s="826" t="e">
        <f>VLOOKUP(E1372,#REF!,3,0)</f>
        <v>#REF!</v>
      </c>
      <c r="H1372" s="824"/>
      <c r="I1372" s="797"/>
      <c r="J1372" s="798"/>
      <c r="K1372" s="799"/>
      <c r="L1372" s="800"/>
      <c r="M1372" s="801"/>
      <c r="N1372" s="800"/>
      <c r="O1372" s="800"/>
      <c r="P1372" s="804"/>
      <c r="Q1372" s="804"/>
    </row>
    <row r="1373" customFormat="1" ht="13.2" hidden="1" spans="1:17">
      <c r="A1373" s="821"/>
      <c r="B1373" s="821" t="str">
        <f t="shared" si="118"/>
        <v/>
      </c>
      <c r="C1373" s="821" t="str">
        <f t="shared" si="117"/>
        <v/>
      </c>
      <c r="D1373" s="821"/>
      <c r="E1373" s="822"/>
      <c r="F1373" s="823"/>
      <c r="G1373" s="825" t="e">
        <f>VLOOKUP(E1373,#REF!,3,0)</f>
        <v>#REF!</v>
      </c>
      <c r="H1373" s="824"/>
      <c r="I1373" s="797"/>
      <c r="J1373" s="798"/>
      <c r="K1373" s="799"/>
      <c r="L1373" s="800"/>
      <c r="M1373" s="801"/>
      <c r="N1373" s="800"/>
      <c r="O1373" s="800"/>
      <c r="P1373" s="804"/>
      <c r="Q1373" s="804"/>
    </row>
    <row r="1374" customFormat="1" ht="13.2" hidden="1" spans="1:17">
      <c r="A1374" s="820"/>
      <c r="B1374" s="821" t="str">
        <f t="shared" si="118"/>
        <v/>
      </c>
      <c r="C1374" s="821" t="str">
        <f t="shared" si="117"/>
        <v/>
      </c>
      <c r="D1374" s="821"/>
      <c r="E1374" s="822"/>
      <c r="F1374" s="823"/>
      <c r="G1374" s="826" t="e">
        <f>VLOOKUP(E1374,#REF!,3,0)</f>
        <v>#REF!</v>
      </c>
      <c r="H1374" s="824"/>
      <c r="I1374" s="797"/>
      <c r="J1374" s="798"/>
      <c r="K1374" s="799"/>
      <c r="L1374" s="800"/>
      <c r="M1374" s="801"/>
      <c r="N1374" s="800"/>
      <c r="O1374" s="800"/>
      <c r="P1374" s="804"/>
      <c r="Q1374" s="804"/>
    </row>
    <row r="1375" customFormat="1" ht="13.2" hidden="1" spans="1:17">
      <c r="A1375" s="821"/>
      <c r="B1375" s="821" t="str">
        <f t="shared" si="118"/>
        <v/>
      </c>
      <c r="C1375" s="821" t="str">
        <f t="shared" si="117"/>
        <v/>
      </c>
      <c r="D1375" s="821"/>
      <c r="E1375" s="822"/>
      <c r="F1375" s="823"/>
      <c r="G1375" s="825" t="e">
        <f>VLOOKUP(E1375,#REF!,3,0)</f>
        <v>#REF!</v>
      </c>
      <c r="H1375" s="824"/>
      <c r="I1375" s="797"/>
      <c r="J1375" s="798"/>
      <c r="K1375" s="799"/>
      <c r="L1375" s="800"/>
      <c r="M1375" s="801"/>
      <c r="N1375" s="800"/>
      <c r="O1375" s="800"/>
      <c r="P1375" s="804"/>
      <c r="Q1375" s="804"/>
    </row>
    <row r="1376" customFormat="1" ht="13.2" hidden="1" spans="1:17">
      <c r="A1376" s="820"/>
      <c r="B1376" s="821" t="str">
        <f t="shared" si="118"/>
        <v/>
      </c>
      <c r="C1376" s="821" t="str">
        <f t="shared" si="117"/>
        <v/>
      </c>
      <c r="D1376" s="821"/>
      <c r="E1376" s="822"/>
      <c r="F1376" s="823"/>
      <c r="G1376" s="826" t="e">
        <f>VLOOKUP(E1376,#REF!,3,0)</f>
        <v>#REF!</v>
      </c>
      <c r="H1376" s="824"/>
      <c r="I1376" s="797"/>
      <c r="J1376" s="798"/>
      <c r="K1376" s="799"/>
      <c r="L1376" s="800"/>
      <c r="M1376" s="801"/>
      <c r="N1376" s="800"/>
      <c r="O1376" s="800"/>
      <c r="P1376" s="804"/>
      <c r="Q1376" s="804"/>
    </row>
    <row r="1377" customFormat="1" ht="13.2" hidden="1" spans="1:17">
      <c r="A1377" s="821"/>
      <c r="B1377" s="821" t="str">
        <f t="shared" si="118"/>
        <v/>
      </c>
      <c r="C1377" s="821" t="str">
        <f t="shared" si="117"/>
        <v/>
      </c>
      <c r="D1377" s="821"/>
      <c r="E1377" s="822"/>
      <c r="F1377" s="823"/>
      <c r="G1377" s="825" t="e">
        <f>VLOOKUP(E1377,#REF!,3,0)</f>
        <v>#REF!</v>
      </c>
      <c r="H1377" s="824"/>
      <c r="I1377" s="797"/>
      <c r="J1377" s="798"/>
      <c r="K1377" s="799"/>
      <c r="L1377" s="800"/>
      <c r="M1377" s="801"/>
      <c r="N1377" s="800"/>
      <c r="O1377" s="800"/>
      <c r="P1377" s="804"/>
      <c r="Q1377" s="804"/>
    </row>
    <row r="1378" customFormat="1" ht="13.2" hidden="1" spans="1:17">
      <c r="A1378" s="820"/>
      <c r="B1378" s="821" t="str">
        <f t="shared" si="118"/>
        <v/>
      </c>
      <c r="C1378" s="821" t="str">
        <f t="shared" si="117"/>
        <v/>
      </c>
      <c r="D1378" s="821"/>
      <c r="E1378" s="822"/>
      <c r="F1378" s="823"/>
      <c r="G1378" s="826" t="e">
        <f>VLOOKUP(E1378,#REF!,3,0)</f>
        <v>#REF!</v>
      </c>
      <c r="H1378" s="824"/>
      <c r="I1378" s="797"/>
      <c r="J1378" s="798"/>
      <c r="K1378" s="799"/>
      <c r="L1378" s="800"/>
      <c r="M1378" s="801"/>
      <c r="N1378" s="800"/>
      <c r="O1378" s="800"/>
      <c r="P1378" s="804"/>
      <c r="Q1378" s="804"/>
    </row>
    <row r="1379" customFormat="1" ht="13.2" hidden="1" spans="1:17">
      <c r="A1379" s="821"/>
      <c r="B1379" s="821" t="str">
        <f t="shared" si="118"/>
        <v/>
      </c>
      <c r="C1379" s="821" t="str">
        <f t="shared" si="117"/>
        <v/>
      </c>
      <c r="D1379" s="821"/>
      <c r="E1379" s="822"/>
      <c r="F1379" s="823"/>
      <c r="G1379" s="825" t="e">
        <f>VLOOKUP(E1379,#REF!,3,0)</f>
        <v>#REF!</v>
      </c>
      <c r="H1379" s="824"/>
      <c r="I1379" s="797"/>
      <c r="J1379" s="798"/>
      <c r="K1379" s="799"/>
      <c r="L1379" s="800"/>
      <c r="M1379" s="801"/>
      <c r="N1379" s="800"/>
      <c r="O1379" s="800"/>
      <c r="P1379" s="804"/>
      <c r="Q1379" s="804"/>
    </row>
    <row r="1380" customFormat="1" ht="13.2" hidden="1" spans="1:17">
      <c r="A1380" s="820"/>
      <c r="B1380" s="821" t="str">
        <f t="shared" si="118"/>
        <v/>
      </c>
      <c r="C1380" s="821" t="str">
        <f t="shared" si="117"/>
        <v/>
      </c>
      <c r="D1380" s="821"/>
      <c r="E1380" s="822"/>
      <c r="F1380" s="823"/>
      <c r="G1380" s="826" t="e">
        <f>VLOOKUP(E1380,#REF!,3,0)</f>
        <v>#REF!</v>
      </c>
      <c r="H1380" s="824"/>
      <c r="I1380" s="797"/>
      <c r="J1380" s="798"/>
      <c r="K1380" s="799"/>
      <c r="L1380" s="800"/>
      <c r="M1380" s="801"/>
      <c r="N1380" s="800"/>
      <c r="O1380" s="800"/>
      <c r="P1380" s="804"/>
      <c r="Q1380" s="804"/>
    </row>
    <row r="1381" customFormat="1" ht="13.2" hidden="1" spans="1:17">
      <c r="A1381" s="821"/>
      <c r="B1381" s="821" t="str">
        <f t="shared" si="118"/>
        <v/>
      </c>
      <c r="C1381" s="821" t="str">
        <f t="shared" si="117"/>
        <v/>
      </c>
      <c r="D1381" s="821"/>
      <c r="E1381" s="822"/>
      <c r="F1381" s="823"/>
      <c r="G1381" s="825" t="e">
        <f>VLOOKUP(E1381,#REF!,3,0)</f>
        <v>#REF!</v>
      </c>
      <c r="H1381" s="824"/>
      <c r="I1381" s="797"/>
      <c r="J1381" s="798"/>
      <c r="K1381" s="799"/>
      <c r="L1381" s="800"/>
      <c r="M1381" s="801"/>
      <c r="N1381" s="800"/>
      <c r="O1381" s="800"/>
      <c r="P1381" s="804"/>
      <c r="Q1381" s="804"/>
    </row>
    <row r="1382" customFormat="1" ht="13.2" hidden="1" spans="1:17">
      <c r="A1382" s="820"/>
      <c r="B1382" s="821" t="str">
        <f t="shared" si="118"/>
        <v/>
      </c>
      <c r="C1382" s="821" t="str">
        <f t="shared" si="117"/>
        <v/>
      </c>
      <c r="D1382" s="821"/>
      <c r="E1382" s="822"/>
      <c r="F1382" s="823"/>
      <c r="G1382" s="826" t="e">
        <f>VLOOKUP(E1382,#REF!,3,0)</f>
        <v>#REF!</v>
      </c>
      <c r="H1382" s="824"/>
      <c r="I1382" s="797"/>
      <c r="J1382" s="798"/>
      <c r="K1382" s="799"/>
      <c r="L1382" s="800"/>
      <c r="M1382" s="801"/>
      <c r="N1382" s="800"/>
      <c r="O1382" s="800"/>
      <c r="P1382" s="804"/>
      <c r="Q1382" s="804"/>
    </row>
    <row r="1383" customFormat="1" ht="12.75" hidden="1" customHeight="1" spans="1:17">
      <c r="A1383" s="821"/>
      <c r="B1383" s="821" t="str">
        <f t="shared" si="118"/>
        <v/>
      </c>
      <c r="C1383" s="821" t="str">
        <f t="shared" si="117"/>
        <v/>
      </c>
      <c r="D1383" s="821"/>
      <c r="E1383" s="822"/>
      <c r="F1383" s="823"/>
      <c r="G1383" s="825" t="e">
        <f>VLOOKUP(E1383,#REF!,3,0)</f>
        <v>#REF!</v>
      </c>
      <c r="H1383" s="824"/>
      <c r="I1383" s="797"/>
      <c r="J1383" s="798"/>
      <c r="K1383" s="799"/>
      <c r="L1383" s="800"/>
      <c r="M1383" s="801"/>
      <c r="N1383" s="800"/>
      <c r="O1383" s="800"/>
      <c r="P1383" s="804"/>
      <c r="Q1383" s="804"/>
    </row>
    <row r="1384" customFormat="1" ht="12.75" hidden="1" customHeight="1" spans="1:17">
      <c r="A1384" s="827"/>
      <c r="B1384" s="821" t="str">
        <f t="shared" si="118"/>
        <v/>
      </c>
      <c r="C1384" s="821" t="str">
        <f t="shared" si="117"/>
        <v/>
      </c>
      <c r="D1384" s="821"/>
      <c r="E1384" s="828"/>
      <c r="F1384" s="821"/>
      <c r="G1384" s="826"/>
      <c r="H1384" s="829"/>
      <c r="I1384" s="797"/>
      <c r="J1384" s="798"/>
      <c r="K1384" s="799"/>
      <c r="L1384" s="800"/>
      <c r="M1384" s="801"/>
      <c r="N1384" s="800"/>
      <c r="O1384" s="830"/>
      <c r="P1384" s="804"/>
      <c r="Q1384" s="804"/>
    </row>
    <row r="1385" customFormat="1" ht="12.75" hidden="1" customHeight="1" spans="1:17">
      <c r="A1385" s="830"/>
      <c r="B1385" s="821" t="str">
        <f t="shared" si="118"/>
        <v/>
      </c>
      <c r="C1385" s="821" t="str">
        <f t="shared" si="117"/>
        <v/>
      </c>
      <c r="D1385" s="821"/>
      <c r="E1385" s="828"/>
      <c r="F1385" s="821"/>
      <c r="G1385" s="826"/>
      <c r="H1385" s="816"/>
      <c r="I1385" s="830"/>
      <c r="J1385" s="798"/>
      <c r="K1385" s="799"/>
      <c r="L1385" s="800"/>
      <c r="M1385" s="801"/>
      <c r="N1385" s="800"/>
      <c r="O1385" s="830"/>
      <c r="P1385" s="804"/>
      <c r="Q1385" s="804"/>
    </row>
    <row r="1386" customFormat="1" ht="12.75" hidden="1" customHeight="1" spans="1:17">
      <c r="A1386" s="830"/>
      <c r="B1386" s="821" t="str">
        <f t="shared" si="118"/>
        <v/>
      </c>
      <c r="C1386" s="821" t="str">
        <f t="shared" si="117"/>
        <v/>
      </c>
      <c r="D1386" s="821"/>
      <c r="E1386" s="828"/>
      <c r="F1386" s="821"/>
      <c r="G1386" s="800"/>
      <c r="H1386" s="816"/>
      <c r="I1386" s="830"/>
      <c r="J1386" s="798"/>
      <c r="K1386" s="799"/>
      <c r="L1386" s="800"/>
      <c r="M1386" s="801"/>
      <c r="N1386" s="800"/>
      <c r="O1386" s="830"/>
      <c r="P1386" s="804"/>
      <c r="Q1386" s="804"/>
    </row>
    <row r="1387" customFormat="1" ht="13.2" hidden="1" spans="1:17">
      <c r="A1387" s="830"/>
      <c r="B1387" s="821" t="str">
        <f t="shared" si="118"/>
        <v/>
      </c>
      <c r="C1387" s="821" t="str">
        <f t="shared" si="117"/>
        <v/>
      </c>
      <c r="D1387" s="821"/>
      <c r="E1387" s="828"/>
      <c r="F1387" s="821"/>
      <c r="G1387" s="800"/>
      <c r="H1387" s="816"/>
      <c r="I1387" s="830"/>
      <c r="J1387" s="798"/>
      <c r="K1387" s="799"/>
      <c r="L1387" s="800"/>
      <c r="M1387" s="801"/>
      <c r="N1387" s="800"/>
      <c r="O1387" s="830"/>
      <c r="P1387" s="804"/>
      <c r="Q1387" s="804"/>
    </row>
    <row r="1388" customFormat="1" ht="12.75" hidden="1" customHeight="1" spans="1:17">
      <c r="A1388" s="830"/>
      <c r="B1388" s="821" t="str">
        <f t="shared" si="118"/>
        <v/>
      </c>
      <c r="C1388" s="821" t="str">
        <f t="shared" si="117"/>
        <v/>
      </c>
      <c r="D1388" s="821"/>
      <c r="E1388" s="828"/>
      <c r="F1388" s="821"/>
      <c r="G1388" s="800"/>
      <c r="H1388" s="816"/>
      <c r="I1388" s="830"/>
      <c r="J1388" s="835"/>
      <c r="K1388" s="830"/>
      <c r="L1388" s="830"/>
      <c r="M1388" s="836"/>
      <c r="N1388" s="830"/>
      <c r="O1388" s="830"/>
      <c r="P1388" s="804"/>
      <c r="Q1388" s="804"/>
    </row>
    <row r="1389" customFormat="1" ht="12.75" customHeight="1" spans="1:17">
      <c r="A1389" s="831"/>
      <c r="B1389" s="831"/>
      <c r="C1389" s="831"/>
      <c r="D1389" s="831"/>
      <c r="E1389" s="832"/>
      <c r="F1389" s="831"/>
      <c r="G1389" s="833"/>
      <c r="H1389" s="834"/>
      <c r="I1389" s="831"/>
      <c r="J1389" s="837"/>
      <c r="K1389" s="831"/>
      <c r="L1389" s="831"/>
      <c r="M1389" s="838"/>
      <c r="N1389" s="831"/>
      <c r="O1389" s="831"/>
      <c r="P1389" s="783"/>
      <c r="Q1389" s="783"/>
    </row>
    <row r="1390" customFormat="1" ht="12.75" customHeight="1" spans="1:17">
      <c r="A1390" s="831"/>
      <c r="B1390" s="831"/>
      <c r="C1390" s="831"/>
      <c r="D1390" s="831"/>
      <c r="E1390" s="832"/>
      <c r="F1390" s="831"/>
      <c r="G1390" s="833"/>
      <c r="H1390" s="834"/>
      <c r="I1390" s="831"/>
      <c r="J1390" s="837"/>
      <c r="K1390" s="831"/>
      <c r="L1390" s="831"/>
      <c r="M1390" s="838"/>
      <c r="N1390" s="831"/>
      <c r="O1390" s="831"/>
      <c r="P1390" s="783"/>
      <c r="Q1390" s="783"/>
    </row>
    <row r="1391" customFormat="1" ht="12.75" customHeight="1" spans="1:17">
      <c r="A1391" s="831"/>
      <c r="B1391" s="831"/>
      <c r="C1391" s="831"/>
      <c r="D1391" s="831"/>
      <c r="E1391" s="832"/>
      <c r="F1391" s="831"/>
      <c r="G1391" s="833"/>
      <c r="H1391" s="834"/>
      <c r="I1391" s="831"/>
      <c r="J1391" s="837"/>
      <c r="K1391" s="831"/>
      <c r="L1391" s="831"/>
      <c r="M1391" s="838"/>
      <c r="N1391" s="831"/>
      <c r="O1391" s="831"/>
      <c r="P1391" s="783"/>
      <c r="Q1391" s="783"/>
    </row>
    <row r="1392" customFormat="1" ht="12.75" customHeight="1" spans="1:17">
      <c r="A1392" s="831"/>
      <c r="B1392" s="831"/>
      <c r="C1392" s="831"/>
      <c r="D1392" s="831"/>
      <c r="E1392" s="832"/>
      <c r="F1392" s="831"/>
      <c r="G1392" s="833"/>
      <c r="H1392" s="834"/>
      <c r="I1392" s="831"/>
      <c r="J1392" s="837"/>
      <c r="K1392" s="831"/>
      <c r="L1392" s="831"/>
      <c r="M1392" s="838"/>
      <c r="N1392" s="831"/>
      <c r="O1392" s="831"/>
      <c r="P1392" s="783"/>
      <c r="Q1392" s="783"/>
    </row>
    <row r="1393" customFormat="1" ht="12.75" customHeight="1" spans="1:15">
      <c r="A1393" s="831"/>
      <c r="B1393" s="831"/>
      <c r="C1393" s="831"/>
      <c r="D1393" s="831"/>
      <c r="E1393" s="832"/>
      <c r="F1393" s="831"/>
      <c r="G1393" s="833"/>
      <c r="H1393" s="834"/>
      <c r="I1393" s="831"/>
      <c r="J1393" s="837"/>
      <c r="K1393" s="831"/>
      <c r="L1393" s="831"/>
      <c r="M1393" s="838"/>
      <c r="N1393" s="831"/>
      <c r="O1393" s="831"/>
    </row>
    <row r="1394" customFormat="1" ht="12.75" customHeight="1" spans="1:15">
      <c r="A1394" s="831"/>
      <c r="B1394" s="831"/>
      <c r="C1394" s="831"/>
      <c r="D1394" s="831"/>
      <c r="E1394" s="832"/>
      <c r="F1394" s="831"/>
      <c r="G1394" s="833"/>
      <c r="H1394" s="834"/>
      <c r="I1394" s="831"/>
      <c r="J1394" s="837"/>
      <c r="K1394" s="831"/>
      <c r="L1394" s="831"/>
      <c r="M1394" s="838"/>
      <c r="N1394" s="831"/>
      <c r="O1394" s="831"/>
    </row>
    <row r="1395" customFormat="1" ht="12.75" customHeight="1" spans="1:15">
      <c r="A1395" s="831"/>
      <c r="B1395" s="831"/>
      <c r="C1395" s="831"/>
      <c r="D1395" s="831"/>
      <c r="E1395" s="832"/>
      <c r="F1395" s="831"/>
      <c r="G1395" s="833"/>
      <c r="H1395" s="834"/>
      <c r="I1395" s="831"/>
      <c r="J1395" s="837"/>
      <c r="K1395" s="831"/>
      <c r="L1395" s="831"/>
      <c r="M1395" s="838"/>
      <c r="N1395" s="831"/>
      <c r="O1395" s="831"/>
    </row>
    <row r="1396" customFormat="1" ht="12.75" customHeight="1" spans="1:15">
      <c r="A1396" s="831"/>
      <c r="B1396" s="831"/>
      <c r="C1396" s="831"/>
      <c r="D1396" s="831"/>
      <c r="E1396" s="832"/>
      <c r="F1396" s="831"/>
      <c r="G1396" s="833"/>
      <c r="H1396" s="834"/>
      <c r="I1396" s="831"/>
      <c r="J1396" s="837"/>
      <c r="K1396" s="831"/>
      <c r="L1396" s="831"/>
      <c r="M1396" s="838"/>
      <c r="N1396" s="831"/>
      <c r="O1396" s="831"/>
    </row>
    <row r="1397" customFormat="1" ht="12.75" customHeight="1" spans="1:15">
      <c r="A1397" s="831"/>
      <c r="B1397" s="831"/>
      <c r="C1397" s="831"/>
      <c r="D1397" s="831"/>
      <c r="E1397" s="832"/>
      <c r="F1397" s="831"/>
      <c r="G1397" s="833"/>
      <c r="H1397" s="834"/>
      <c r="I1397" s="831"/>
      <c r="J1397" s="837"/>
      <c r="K1397" s="831"/>
      <c r="L1397" s="831"/>
      <c r="M1397" s="838"/>
      <c r="N1397" s="831"/>
      <c r="O1397" s="831"/>
    </row>
    <row r="1398" customFormat="1" ht="12.75" customHeight="1" spans="1:15">
      <c r="A1398" s="831"/>
      <c r="B1398" s="831"/>
      <c r="C1398" s="831"/>
      <c r="D1398" s="831"/>
      <c r="E1398" s="832"/>
      <c r="F1398" s="831"/>
      <c r="G1398" s="833"/>
      <c r="H1398" s="834"/>
      <c r="I1398" s="831"/>
      <c r="J1398" s="837"/>
      <c r="K1398" s="831"/>
      <c r="L1398" s="831"/>
      <c r="M1398" s="838"/>
      <c r="N1398" s="831"/>
      <c r="O1398" s="831"/>
    </row>
    <row r="1399" customFormat="1" ht="12.75" customHeight="1" spans="1:15">
      <c r="A1399" s="831"/>
      <c r="B1399" s="831"/>
      <c r="C1399" s="831"/>
      <c r="D1399" s="831"/>
      <c r="E1399" s="832"/>
      <c r="F1399" s="831"/>
      <c r="G1399" s="833"/>
      <c r="H1399" s="834"/>
      <c r="I1399" s="831"/>
      <c r="J1399" s="837"/>
      <c r="K1399" s="831"/>
      <c r="L1399" s="831"/>
      <c r="M1399" s="838"/>
      <c r="N1399" s="831"/>
      <c r="O1399" s="831"/>
    </row>
    <row r="1400" customFormat="1" ht="12.75" customHeight="1" spans="1:15">
      <c r="A1400" s="831"/>
      <c r="B1400" s="831"/>
      <c r="C1400" s="831"/>
      <c r="D1400" s="831"/>
      <c r="E1400" s="832"/>
      <c r="F1400" s="831"/>
      <c r="G1400" s="833"/>
      <c r="H1400" s="834"/>
      <c r="I1400" s="831"/>
      <c r="J1400" s="837"/>
      <c r="K1400" s="831"/>
      <c r="L1400" s="831"/>
      <c r="M1400" s="838"/>
      <c r="N1400" s="831"/>
      <c r="O1400" s="831"/>
    </row>
    <row r="1401" customFormat="1" ht="12.75" customHeight="1" spans="1:15">
      <c r="A1401" s="831"/>
      <c r="B1401" s="831"/>
      <c r="C1401" s="831"/>
      <c r="D1401" s="831"/>
      <c r="E1401" s="832"/>
      <c r="F1401" s="831"/>
      <c r="G1401" s="833"/>
      <c r="H1401" s="834"/>
      <c r="I1401" s="831"/>
      <c r="J1401" s="837"/>
      <c r="K1401" s="831"/>
      <c r="L1401" s="831"/>
      <c r="M1401" s="838"/>
      <c r="N1401" s="831"/>
      <c r="O1401" s="831"/>
    </row>
    <row r="1402" customFormat="1" ht="12.75" customHeight="1" spans="1:15">
      <c r="A1402" s="831"/>
      <c r="B1402" s="831"/>
      <c r="C1402" s="831"/>
      <c r="D1402" s="831"/>
      <c r="E1402" s="832"/>
      <c r="F1402" s="831"/>
      <c r="G1402" s="833"/>
      <c r="H1402" s="834"/>
      <c r="I1402" s="831"/>
      <c r="J1402" s="837"/>
      <c r="K1402" s="831"/>
      <c r="L1402" s="831"/>
      <c r="M1402" s="838"/>
      <c r="N1402" s="831"/>
      <c r="O1402" s="831"/>
    </row>
    <row r="1403" customFormat="1" ht="12.75" customHeight="1" spans="1:15">
      <c r="A1403" s="831"/>
      <c r="B1403" s="831"/>
      <c r="C1403" s="831"/>
      <c r="D1403" s="831"/>
      <c r="E1403" s="832"/>
      <c r="F1403" s="831"/>
      <c r="G1403" s="833"/>
      <c r="H1403" s="834"/>
      <c r="I1403" s="831"/>
      <c r="J1403" s="837"/>
      <c r="K1403" s="831"/>
      <c r="L1403" s="831"/>
      <c r="M1403" s="838"/>
      <c r="N1403" s="831"/>
      <c r="O1403" s="831"/>
    </row>
    <row r="1404" customFormat="1" ht="12.75" customHeight="1" spans="1:15">
      <c r="A1404" s="831"/>
      <c r="B1404" s="831"/>
      <c r="C1404" s="831"/>
      <c r="D1404" s="831"/>
      <c r="E1404" s="832"/>
      <c r="F1404" s="831"/>
      <c r="G1404" s="833"/>
      <c r="H1404" s="834"/>
      <c r="I1404" s="831"/>
      <c r="J1404" s="837"/>
      <c r="K1404" s="831"/>
      <c r="L1404" s="831"/>
      <c r="M1404" s="838"/>
      <c r="N1404" s="831"/>
      <c r="O1404" s="831"/>
    </row>
    <row r="1405" customFormat="1" ht="12.75" customHeight="1" spans="1:15">
      <c r="A1405" s="831"/>
      <c r="B1405" s="831"/>
      <c r="C1405" s="831"/>
      <c r="D1405" s="831"/>
      <c r="E1405" s="832"/>
      <c r="F1405" s="831"/>
      <c r="G1405" s="833"/>
      <c r="H1405" s="834"/>
      <c r="I1405" s="831"/>
      <c r="J1405" s="837"/>
      <c r="K1405" s="831"/>
      <c r="L1405" s="831"/>
      <c r="M1405" s="838"/>
      <c r="N1405" s="831"/>
      <c r="O1405" s="831"/>
    </row>
    <row r="1406" customFormat="1" ht="12.75" customHeight="1" spans="1:15">
      <c r="A1406" s="831"/>
      <c r="B1406" s="831"/>
      <c r="C1406" s="831"/>
      <c r="D1406" s="831"/>
      <c r="E1406" s="832"/>
      <c r="F1406" s="831"/>
      <c r="G1406" s="833"/>
      <c r="H1406" s="834"/>
      <c r="I1406" s="831"/>
      <c r="J1406" s="837"/>
      <c r="K1406" s="831"/>
      <c r="L1406" s="831"/>
      <c r="M1406" s="838"/>
      <c r="N1406" s="831"/>
      <c r="O1406" s="831"/>
    </row>
    <row r="1407" customFormat="1" ht="12.75" customHeight="1" spans="1:15">
      <c r="A1407" s="831"/>
      <c r="B1407" s="831"/>
      <c r="C1407" s="831"/>
      <c r="D1407" s="831"/>
      <c r="E1407" s="832"/>
      <c r="F1407" s="831"/>
      <c r="G1407" s="833"/>
      <c r="H1407" s="834"/>
      <c r="I1407" s="831"/>
      <c r="J1407" s="837"/>
      <c r="K1407" s="831"/>
      <c r="L1407" s="831"/>
      <c r="M1407" s="838"/>
      <c r="N1407" s="831"/>
      <c r="O1407" s="831"/>
    </row>
    <row r="1408" customFormat="1" ht="12.75" customHeight="1" spans="1:15">
      <c r="A1408" s="831"/>
      <c r="B1408" s="831"/>
      <c r="C1408" s="831"/>
      <c r="D1408" s="831"/>
      <c r="E1408" s="832"/>
      <c r="F1408" s="831"/>
      <c r="G1408" s="833"/>
      <c r="H1408" s="834"/>
      <c r="I1408" s="831"/>
      <c r="J1408" s="837"/>
      <c r="K1408" s="831"/>
      <c r="L1408" s="831"/>
      <c r="M1408" s="838"/>
      <c r="N1408" s="831"/>
      <c r="O1408" s="831"/>
    </row>
    <row r="1409" customFormat="1" ht="12.75" customHeight="1" spans="1:16">
      <c r="A1409" s="831"/>
      <c r="B1409" s="831"/>
      <c r="C1409" s="831"/>
      <c r="D1409" s="831"/>
      <c r="E1409" s="832"/>
      <c r="F1409" s="831"/>
      <c r="G1409" s="833"/>
      <c r="H1409" s="834"/>
      <c r="I1409" s="831"/>
      <c r="J1409" s="837"/>
      <c r="K1409" s="831"/>
      <c r="L1409" s="831"/>
      <c r="M1409" s="838"/>
      <c r="N1409" s="831"/>
      <c r="O1409" s="831"/>
      <c r="P1409" s="783"/>
    </row>
    <row r="1410" customFormat="1" ht="12.75" customHeight="1" spans="1:16">
      <c r="A1410" s="831"/>
      <c r="B1410" s="831"/>
      <c r="C1410" s="831"/>
      <c r="D1410" s="831"/>
      <c r="E1410" s="832"/>
      <c r="F1410" s="831"/>
      <c r="G1410" s="833"/>
      <c r="H1410" s="834"/>
      <c r="I1410" s="831"/>
      <c r="J1410" s="837"/>
      <c r="K1410" s="831"/>
      <c r="L1410" s="831"/>
      <c r="M1410" s="838"/>
      <c r="N1410" s="831"/>
      <c r="O1410" s="831"/>
      <c r="P1410" s="783"/>
    </row>
    <row r="1411" customFormat="1" ht="12.75" customHeight="1" spans="1:16">
      <c r="A1411" s="831"/>
      <c r="B1411" s="831"/>
      <c r="C1411" s="831"/>
      <c r="D1411" s="831"/>
      <c r="E1411" s="832"/>
      <c r="F1411" s="831"/>
      <c r="G1411" s="833"/>
      <c r="H1411" s="834"/>
      <c r="I1411" s="831"/>
      <c r="J1411" s="837"/>
      <c r="K1411" s="831"/>
      <c r="L1411" s="831"/>
      <c r="M1411" s="838"/>
      <c r="N1411" s="831"/>
      <c r="O1411" s="831"/>
      <c r="P1411" s="783"/>
    </row>
    <row r="1412" customFormat="1" ht="12.75" customHeight="1" spans="1:16">
      <c r="A1412" s="831"/>
      <c r="B1412" s="831"/>
      <c r="C1412" s="831"/>
      <c r="D1412" s="831"/>
      <c r="E1412" s="832"/>
      <c r="F1412" s="831"/>
      <c r="G1412" s="833"/>
      <c r="H1412" s="834"/>
      <c r="I1412" s="831"/>
      <c r="J1412" s="837"/>
      <c r="K1412" s="831"/>
      <c r="L1412" s="831"/>
      <c r="M1412" s="838"/>
      <c r="N1412" s="831"/>
      <c r="O1412" s="831"/>
      <c r="P1412" s="783" t="s">
        <v>2007</v>
      </c>
    </row>
    <row r="1413" customFormat="1" ht="12.75" customHeight="1" spans="1:16">
      <c r="A1413" s="831"/>
      <c r="B1413" s="831"/>
      <c r="C1413" s="831"/>
      <c r="D1413" s="831"/>
      <c r="E1413" s="832"/>
      <c r="F1413" s="831"/>
      <c r="G1413" s="833"/>
      <c r="H1413" s="834"/>
      <c r="I1413" s="831"/>
      <c r="J1413" s="837"/>
      <c r="K1413" s="831"/>
      <c r="L1413" s="831"/>
      <c r="M1413" s="838"/>
      <c r="N1413" s="831"/>
      <c r="O1413" s="831"/>
      <c r="P1413" s="783"/>
    </row>
    <row r="1414" customFormat="1" ht="12.75" customHeight="1" spans="1:16">
      <c r="A1414" s="831"/>
      <c r="B1414" s="831"/>
      <c r="C1414" s="831"/>
      <c r="D1414" s="831"/>
      <c r="E1414" s="832"/>
      <c r="F1414" s="831"/>
      <c r="G1414" s="833"/>
      <c r="H1414" s="834"/>
      <c r="I1414" s="831"/>
      <c r="J1414" s="837"/>
      <c r="K1414" s="831"/>
      <c r="L1414" s="831"/>
      <c r="M1414" s="838"/>
      <c r="N1414" s="831"/>
      <c r="O1414" s="831"/>
      <c r="P1414" s="783"/>
    </row>
    <row r="1415" customFormat="1" ht="12.75" customHeight="1" spans="1:16">
      <c r="A1415" s="831"/>
      <c r="B1415" s="831"/>
      <c r="C1415" s="831"/>
      <c r="D1415" s="831"/>
      <c r="E1415" s="832"/>
      <c r="F1415" s="831"/>
      <c r="G1415" s="833"/>
      <c r="H1415" s="834"/>
      <c r="I1415" s="831"/>
      <c r="J1415" s="837"/>
      <c r="K1415" s="831"/>
      <c r="L1415" s="831"/>
      <c r="M1415" s="838"/>
      <c r="N1415" s="831"/>
      <c r="O1415" s="831"/>
      <c r="P1415" s="783"/>
    </row>
    <row r="1416" customFormat="1" ht="12.75" customHeight="1" spans="1:16">
      <c r="A1416" s="831"/>
      <c r="B1416" s="831"/>
      <c r="C1416" s="831"/>
      <c r="D1416" s="831"/>
      <c r="E1416" s="832"/>
      <c r="F1416" s="831"/>
      <c r="G1416" s="833"/>
      <c r="H1416" s="834"/>
      <c r="I1416" s="831"/>
      <c r="J1416" s="837"/>
      <c r="K1416" s="831"/>
      <c r="L1416" s="831"/>
      <c r="M1416" s="838"/>
      <c r="N1416" s="831"/>
      <c r="O1416" s="831"/>
      <c r="P1416" s="783"/>
    </row>
    <row r="1417" customFormat="1" ht="12.75" customHeight="1" spans="1:16">
      <c r="A1417" s="831"/>
      <c r="B1417" s="831"/>
      <c r="C1417" s="831"/>
      <c r="D1417" s="831"/>
      <c r="E1417" s="832"/>
      <c r="F1417" s="831"/>
      <c r="G1417" s="833"/>
      <c r="H1417" s="834"/>
      <c r="I1417" s="831"/>
      <c r="J1417" s="837"/>
      <c r="K1417" s="831"/>
      <c r="L1417" s="831"/>
      <c r="M1417" s="838"/>
      <c r="N1417" s="831"/>
      <c r="O1417" s="831"/>
      <c r="P1417" s="783"/>
    </row>
    <row r="1418" customFormat="1" ht="12.75" customHeight="1" spans="1:16">
      <c r="A1418" s="831"/>
      <c r="B1418" s="831"/>
      <c r="C1418" s="831"/>
      <c r="D1418" s="831"/>
      <c r="E1418" s="832"/>
      <c r="F1418" s="831"/>
      <c r="G1418" s="833"/>
      <c r="H1418" s="834"/>
      <c r="I1418" s="831"/>
      <c r="J1418" s="837"/>
      <c r="K1418" s="831"/>
      <c r="L1418" s="831"/>
      <c r="M1418" s="838"/>
      <c r="N1418" s="831"/>
      <c r="O1418" s="831"/>
      <c r="P1418" s="783"/>
    </row>
    <row r="1419" customFormat="1" ht="12.75" customHeight="1" spans="1:16">
      <c r="A1419" s="831"/>
      <c r="B1419" s="831"/>
      <c r="C1419" s="831"/>
      <c r="D1419" s="831"/>
      <c r="E1419" s="832"/>
      <c r="F1419" s="831"/>
      <c r="G1419" s="833"/>
      <c r="H1419" s="834"/>
      <c r="I1419" s="831"/>
      <c r="J1419" s="837"/>
      <c r="K1419" s="831"/>
      <c r="L1419" s="831"/>
      <c r="M1419" s="838"/>
      <c r="N1419" s="831"/>
      <c r="O1419" s="831"/>
      <c r="P1419" s="783"/>
    </row>
    <row r="1420" customFormat="1" ht="12.75" customHeight="1" spans="1:16">
      <c r="A1420" s="831"/>
      <c r="B1420" s="831"/>
      <c r="C1420" s="831"/>
      <c r="D1420" s="831"/>
      <c r="E1420" s="832"/>
      <c r="F1420" s="831"/>
      <c r="G1420" s="833"/>
      <c r="H1420" s="834"/>
      <c r="I1420" s="831"/>
      <c r="J1420" s="837"/>
      <c r="K1420" s="831"/>
      <c r="L1420" s="831"/>
      <c r="M1420" s="838"/>
      <c r="N1420" s="831"/>
      <c r="O1420" s="831"/>
      <c r="P1420" s="783"/>
    </row>
    <row r="1421" customFormat="1" ht="12.75" customHeight="1" spans="1:16">
      <c r="A1421" s="831"/>
      <c r="B1421" s="831"/>
      <c r="C1421" s="831"/>
      <c r="D1421" s="831"/>
      <c r="E1421" s="832"/>
      <c r="F1421" s="831"/>
      <c r="G1421" s="833"/>
      <c r="H1421" s="834"/>
      <c r="I1421" s="831"/>
      <c r="J1421" s="837"/>
      <c r="K1421" s="831"/>
      <c r="L1421" s="831"/>
      <c r="M1421" s="838"/>
      <c r="N1421" s="831"/>
      <c r="O1421" s="831"/>
      <c r="P1421" s="783"/>
    </row>
    <row r="1422" customFormat="1" ht="12.75" customHeight="1" spans="1:16">
      <c r="A1422" s="831"/>
      <c r="B1422" s="831"/>
      <c r="C1422" s="831"/>
      <c r="D1422" s="831"/>
      <c r="E1422" s="832"/>
      <c r="F1422" s="831"/>
      <c r="G1422" s="833"/>
      <c r="H1422" s="834"/>
      <c r="I1422" s="831"/>
      <c r="J1422" s="837"/>
      <c r="K1422" s="831"/>
      <c r="L1422" s="831"/>
      <c r="M1422" s="838"/>
      <c r="N1422" s="831"/>
      <c r="O1422" s="831"/>
      <c r="P1422" s="783"/>
    </row>
    <row r="1423" customFormat="1" ht="12.75" customHeight="1" spans="1:16">
      <c r="A1423" s="831"/>
      <c r="B1423" s="831"/>
      <c r="C1423" s="831"/>
      <c r="D1423" s="831"/>
      <c r="E1423" s="832"/>
      <c r="F1423" s="831"/>
      <c r="G1423" s="833"/>
      <c r="H1423" s="834"/>
      <c r="I1423" s="831"/>
      <c r="J1423" s="837"/>
      <c r="K1423" s="831"/>
      <c r="L1423" s="831"/>
      <c r="M1423" s="838"/>
      <c r="N1423" s="831"/>
      <c r="O1423" s="831"/>
      <c r="P1423" s="783"/>
    </row>
    <row r="1424" customFormat="1" ht="12.75" customHeight="1" spans="1:16">
      <c r="A1424" s="831"/>
      <c r="B1424" s="831"/>
      <c r="C1424" s="831"/>
      <c r="D1424" s="831"/>
      <c r="E1424" s="832"/>
      <c r="F1424" s="831"/>
      <c r="G1424" s="833"/>
      <c r="H1424" s="834"/>
      <c r="I1424" s="831"/>
      <c r="J1424" s="837"/>
      <c r="K1424" s="831"/>
      <c r="L1424" s="831"/>
      <c r="M1424" s="838"/>
      <c r="N1424" s="831"/>
      <c r="O1424" s="831"/>
      <c r="P1424" s="783"/>
    </row>
    <row r="1425" customFormat="1" ht="12.75" customHeight="1" spans="1:15">
      <c r="A1425" s="831"/>
      <c r="B1425" s="831"/>
      <c r="C1425" s="831"/>
      <c r="D1425" s="831"/>
      <c r="E1425" s="832"/>
      <c r="F1425" s="831"/>
      <c r="G1425" s="833"/>
      <c r="H1425" s="834"/>
      <c r="I1425" s="831"/>
      <c r="J1425" s="837"/>
      <c r="K1425" s="831"/>
      <c r="L1425" s="831"/>
      <c r="M1425" s="838"/>
      <c r="N1425" s="831"/>
      <c r="O1425" s="831"/>
    </row>
    <row r="1426" customFormat="1" ht="12.75" customHeight="1" spans="1:15">
      <c r="A1426" s="831"/>
      <c r="B1426" s="831"/>
      <c r="C1426" s="831"/>
      <c r="D1426" s="831"/>
      <c r="E1426" s="832"/>
      <c r="F1426" s="831"/>
      <c r="G1426" s="833"/>
      <c r="H1426" s="834"/>
      <c r="I1426" s="831"/>
      <c r="J1426" s="837"/>
      <c r="K1426" s="831"/>
      <c r="L1426" s="831"/>
      <c r="M1426" s="838"/>
      <c r="N1426" s="831"/>
      <c r="O1426" s="831"/>
    </row>
    <row r="1427" customFormat="1" ht="12.75" customHeight="1" spans="1:15">
      <c r="A1427" s="831"/>
      <c r="B1427" s="831"/>
      <c r="C1427" s="831"/>
      <c r="D1427" s="831"/>
      <c r="E1427" s="832"/>
      <c r="F1427" s="831"/>
      <c r="G1427" s="833"/>
      <c r="H1427" s="834"/>
      <c r="I1427" s="831"/>
      <c r="J1427" s="837"/>
      <c r="K1427" s="831"/>
      <c r="L1427" s="831"/>
      <c r="M1427" s="838"/>
      <c r="N1427" s="831"/>
      <c r="O1427" s="831"/>
    </row>
    <row r="1428" customFormat="1" ht="12.75" customHeight="1" spans="1:15">
      <c r="A1428" s="831"/>
      <c r="B1428" s="831"/>
      <c r="C1428" s="831"/>
      <c r="D1428" s="831"/>
      <c r="E1428" s="832"/>
      <c r="F1428" s="831"/>
      <c r="G1428" s="833"/>
      <c r="H1428" s="834"/>
      <c r="I1428" s="831"/>
      <c r="J1428" s="837"/>
      <c r="K1428" s="831"/>
      <c r="L1428" s="831"/>
      <c r="M1428" s="838"/>
      <c r="N1428" s="831"/>
      <c r="O1428" s="831"/>
    </row>
    <row r="1429" customFormat="1" ht="12.75" customHeight="1" spans="1:15">
      <c r="A1429" s="831"/>
      <c r="B1429" s="831"/>
      <c r="C1429" s="831"/>
      <c r="D1429" s="831"/>
      <c r="E1429" s="832"/>
      <c r="F1429" s="831"/>
      <c r="G1429" s="833"/>
      <c r="H1429" s="834"/>
      <c r="I1429" s="831"/>
      <c r="J1429" s="837"/>
      <c r="K1429" s="831"/>
      <c r="L1429" s="831"/>
      <c r="M1429" s="838"/>
      <c r="N1429" s="831"/>
      <c r="O1429" s="831"/>
    </row>
    <row r="1430" customFormat="1" ht="12.75" customHeight="1" spans="1:15">
      <c r="A1430" s="831"/>
      <c r="B1430" s="831"/>
      <c r="C1430" s="831"/>
      <c r="D1430" s="831"/>
      <c r="E1430" s="832"/>
      <c r="F1430" s="831"/>
      <c r="G1430" s="833"/>
      <c r="H1430" s="834"/>
      <c r="I1430" s="831"/>
      <c r="J1430" s="837"/>
      <c r="K1430" s="831"/>
      <c r="L1430" s="831"/>
      <c r="M1430" s="838"/>
      <c r="N1430" s="831"/>
      <c r="O1430" s="831"/>
    </row>
    <row r="1431" customFormat="1" ht="12.75" customHeight="1" spans="1:15">
      <c r="A1431" s="831"/>
      <c r="B1431" s="831"/>
      <c r="C1431" s="831"/>
      <c r="D1431" s="831"/>
      <c r="E1431" s="832"/>
      <c r="F1431" s="831"/>
      <c r="G1431" s="833"/>
      <c r="H1431" s="834"/>
      <c r="I1431" s="831"/>
      <c r="J1431" s="837"/>
      <c r="K1431" s="831"/>
      <c r="L1431" s="831"/>
      <c r="M1431" s="838"/>
      <c r="N1431" s="831"/>
      <c r="O1431" s="831"/>
    </row>
    <row r="1432" customFormat="1" ht="12.75" customHeight="1" spans="1:15">
      <c r="A1432" s="831"/>
      <c r="B1432" s="831"/>
      <c r="C1432" s="831"/>
      <c r="D1432" s="831"/>
      <c r="E1432" s="832"/>
      <c r="F1432" s="831"/>
      <c r="G1432" s="833"/>
      <c r="H1432" s="834"/>
      <c r="I1432" s="831"/>
      <c r="J1432" s="837"/>
      <c r="K1432" s="831"/>
      <c r="L1432" s="831"/>
      <c r="M1432" s="838"/>
      <c r="N1432" s="831"/>
      <c r="O1432" s="831"/>
    </row>
    <row r="1433" customFormat="1" ht="12.75" customHeight="1" spans="1:15">
      <c r="A1433" s="831"/>
      <c r="B1433" s="831"/>
      <c r="C1433" s="831"/>
      <c r="D1433" s="831"/>
      <c r="E1433" s="832"/>
      <c r="F1433" s="831"/>
      <c r="G1433" s="833"/>
      <c r="H1433" s="834"/>
      <c r="I1433" s="831"/>
      <c r="J1433" s="837"/>
      <c r="K1433" s="831"/>
      <c r="L1433" s="831"/>
      <c r="M1433" s="838"/>
      <c r="N1433" s="831"/>
      <c r="O1433" s="831"/>
    </row>
    <row r="1434" customFormat="1" ht="12.75" customHeight="1" spans="1:15">
      <c r="A1434" s="831"/>
      <c r="B1434" s="831"/>
      <c r="C1434" s="831"/>
      <c r="D1434" s="831"/>
      <c r="E1434" s="832"/>
      <c r="F1434" s="831"/>
      <c r="G1434" s="833"/>
      <c r="H1434" s="834"/>
      <c r="I1434" s="831"/>
      <c r="J1434" s="837"/>
      <c r="K1434" s="831"/>
      <c r="L1434" s="831"/>
      <c r="M1434" s="838"/>
      <c r="N1434" s="831"/>
      <c r="O1434" s="831"/>
    </row>
    <row r="1435" customFormat="1" ht="12.75" customHeight="1" spans="1:15">
      <c r="A1435" s="831"/>
      <c r="B1435" s="831"/>
      <c r="C1435" s="831"/>
      <c r="D1435" s="831"/>
      <c r="E1435" s="832"/>
      <c r="F1435" s="831"/>
      <c r="G1435" s="833"/>
      <c r="H1435" s="834"/>
      <c r="I1435" s="831"/>
      <c r="J1435" s="837"/>
      <c r="K1435" s="831"/>
      <c r="L1435" s="831"/>
      <c r="M1435" s="838"/>
      <c r="N1435" s="831"/>
      <c r="O1435" s="831"/>
    </row>
    <row r="1436" customFormat="1" ht="12.75" customHeight="1" spans="1:15">
      <c r="A1436" s="831"/>
      <c r="B1436" s="831"/>
      <c r="C1436" s="831"/>
      <c r="D1436" s="831"/>
      <c r="E1436" s="832"/>
      <c r="F1436" s="831"/>
      <c r="G1436" s="833"/>
      <c r="H1436" s="834"/>
      <c r="I1436" s="831"/>
      <c r="J1436" s="837"/>
      <c r="K1436" s="831"/>
      <c r="L1436" s="831"/>
      <c r="M1436" s="838"/>
      <c r="N1436" s="831"/>
      <c r="O1436" s="831"/>
    </row>
    <row r="1437" customFormat="1" ht="12.75" customHeight="1" spans="1:15">
      <c r="A1437" s="831"/>
      <c r="B1437" s="831"/>
      <c r="C1437" s="831"/>
      <c r="D1437" s="831"/>
      <c r="E1437" s="832"/>
      <c r="F1437" s="831"/>
      <c r="G1437" s="833"/>
      <c r="H1437" s="834"/>
      <c r="I1437" s="831"/>
      <c r="J1437" s="837"/>
      <c r="K1437" s="831"/>
      <c r="L1437" s="831"/>
      <c r="M1437" s="838"/>
      <c r="N1437" s="831"/>
      <c r="O1437" s="831"/>
    </row>
    <row r="1438" customFormat="1" ht="12.75" customHeight="1" spans="1:15">
      <c r="A1438" s="831"/>
      <c r="B1438" s="831"/>
      <c r="C1438" s="831"/>
      <c r="D1438" s="831"/>
      <c r="E1438" s="832"/>
      <c r="F1438" s="831"/>
      <c r="G1438" s="833"/>
      <c r="H1438" s="834"/>
      <c r="I1438" s="831"/>
      <c r="J1438" s="837"/>
      <c r="K1438" s="831"/>
      <c r="L1438" s="831"/>
      <c r="M1438" s="838"/>
      <c r="N1438" s="831"/>
      <c r="O1438" s="831"/>
    </row>
    <row r="1439" customFormat="1" ht="12.75" customHeight="1" spans="1:15">
      <c r="A1439" s="831"/>
      <c r="B1439" s="831"/>
      <c r="C1439" s="831"/>
      <c r="D1439" s="831"/>
      <c r="E1439" s="832"/>
      <c r="F1439" s="831"/>
      <c r="G1439" s="833"/>
      <c r="H1439" s="834"/>
      <c r="I1439" s="831"/>
      <c r="J1439" s="837"/>
      <c r="K1439" s="831"/>
      <c r="L1439" s="831"/>
      <c r="M1439" s="838"/>
      <c r="N1439" s="831"/>
      <c r="O1439" s="831"/>
    </row>
    <row r="1440" customFormat="1" ht="12.75" customHeight="1" spans="1:15">
      <c r="A1440" s="831"/>
      <c r="B1440" s="831"/>
      <c r="C1440" s="831"/>
      <c r="D1440" s="831"/>
      <c r="E1440" s="832"/>
      <c r="F1440" s="831"/>
      <c r="G1440" s="833"/>
      <c r="H1440" s="834"/>
      <c r="I1440" s="831"/>
      <c r="J1440" s="837"/>
      <c r="K1440" s="831"/>
      <c r="L1440" s="831"/>
      <c r="M1440" s="838"/>
      <c r="N1440" s="831"/>
      <c r="O1440" s="831"/>
    </row>
    <row r="1441" customFormat="1" ht="12.75" customHeight="1" spans="1:15">
      <c r="A1441" s="831"/>
      <c r="B1441" s="831"/>
      <c r="C1441" s="831"/>
      <c r="D1441" s="831"/>
      <c r="E1441" s="832"/>
      <c r="F1441" s="831"/>
      <c r="G1441" s="833"/>
      <c r="H1441" s="834"/>
      <c r="I1441" s="831"/>
      <c r="J1441" s="837"/>
      <c r="K1441" s="831"/>
      <c r="L1441" s="831"/>
      <c r="M1441" s="838"/>
      <c r="N1441" s="831"/>
      <c r="O1441" s="831"/>
    </row>
    <row r="1442" customFormat="1" ht="12.75" customHeight="1" spans="1:15">
      <c r="A1442" s="831"/>
      <c r="B1442" s="831"/>
      <c r="C1442" s="831"/>
      <c r="D1442" s="831"/>
      <c r="E1442" s="832"/>
      <c r="F1442" s="831"/>
      <c r="G1442" s="833"/>
      <c r="H1442" s="834"/>
      <c r="I1442" s="831"/>
      <c r="J1442" s="837"/>
      <c r="K1442" s="831"/>
      <c r="L1442" s="831"/>
      <c r="M1442" s="838"/>
      <c r="N1442" s="831"/>
      <c r="O1442" s="831"/>
    </row>
    <row r="1443" customFormat="1" ht="12.75" customHeight="1" spans="1:15">
      <c r="A1443" s="831"/>
      <c r="B1443" s="831"/>
      <c r="C1443" s="831"/>
      <c r="D1443" s="831"/>
      <c r="E1443" s="832"/>
      <c r="F1443" s="831"/>
      <c r="G1443" s="833"/>
      <c r="H1443" s="834"/>
      <c r="I1443" s="831"/>
      <c r="J1443" s="837"/>
      <c r="K1443" s="831"/>
      <c r="L1443" s="831"/>
      <c r="M1443" s="838"/>
      <c r="N1443" s="831"/>
      <c r="O1443" s="831"/>
    </row>
    <row r="1444" customFormat="1" ht="12.75" customHeight="1" spans="1:15">
      <c r="A1444" s="831"/>
      <c r="B1444" s="831"/>
      <c r="C1444" s="831"/>
      <c r="D1444" s="831"/>
      <c r="E1444" s="832"/>
      <c r="F1444" s="831"/>
      <c r="G1444" s="833"/>
      <c r="H1444" s="834"/>
      <c r="I1444" s="831"/>
      <c r="J1444" s="837"/>
      <c r="K1444" s="831"/>
      <c r="L1444" s="831"/>
      <c r="M1444" s="838"/>
      <c r="N1444" s="831"/>
      <c r="O1444" s="831"/>
    </row>
    <row r="1445" customFormat="1" ht="12.75" customHeight="1" spans="1:15">
      <c r="A1445" s="831"/>
      <c r="B1445" s="831"/>
      <c r="C1445" s="831"/>
      <c r="D1445" s="831"/>
      <c r="E1445" s="832"/>
      <c r="F1445" s="831"/>
      <c r="G1445" s="833"/>
      <c r="H1445" s="834"/>
      <c r="I1445" s="831"/>
      <c r="J1445" s="837"/>
      <c r="K1445" s="831"/>
      <c r="L1445" s="831"/>
      <c r="M1445" s="838"/>
      <c r="N1445" s="831"/>
      <c r="O1445" s="831"/>
    </row>
    <row r="1446" customFormat="1" ht="12.75" customHeight="1" spans="1:15">
      <c r="A1446" s="831"/>
      <c r="B1446" s="831"/>
      <c r="C1446" s="831"/>
      <c r="D1446" s="831"/>
      <c r="E1446" s="832"/>
      <c r="F1446" s="831"/>
      <c r="G1446" s="833"/>
      <c r="H1446" s="834"/>
      <c r="I1446" s="831"/>
      <c r="J1446" s="837"/>
      <c r="K1446" s="831"/>
      <c r="L1446" s="831"/>
      <c r="M1446" s="838"/>
      <c r="N1446" s="831"/>
      <c r="O1446" s="831"/>
    </row>
    <row r="1447" customFormat="1" ht="12.75" customHeight="1" spans="1:15">
      <c r="A1447" s="831"/>
      <c r="B1447" s="831"/>
      <c r="C1447" s="831"/>
      <c r="D1447" s="831"/>
      <c r="E1447" s="832"/>
      <c r="F1447" s="831"/>
      <c r="G1447" s="833"/>
      <c r="H1447" s="834"/>
      <c r="I1447" s="831"/>
      <c r="J1447" s="837"/>
      <c r="K1447" s="831"/>
      <c r="L1447" s="831"/>
      <c r="M1447" s="838"/>
      <c r="N1447" s="831"/>
      <c r="O1447" s="831"/>
    </row>
    <row r="1448" customFormat="1" ht="12.75" customHeight="1" spans="1:15">
      <c r="A1448" s="831"/>
      <c r="B1448" s="831"/>
      <c r="C1448" s="831"/>
      <c r="D1448" s="831"/>
      <c r="E1448" s="832"/>
      <c r="F1448" s="831"/>
      <c r="G1448" s="833"/>
      <c r="H1448" s="834"/>
      <c r="I1448" s="831"/>
      <c r="J1448" s="837"/>
      <c r="K1448" s="831"/>
      <c r="L1448" s="831"/>
      <c r="M1448" s="838"/>
      <c r="N1448" s="831"/>
      <c r="O1448" s="831"/>
    </row>
    <row r="1449" customFormat="1" ht="12.75" customHeight="1" spans="1:15">
      <c r="A1449" s="831"/>
      <c r="B1449" s="831"/>
      <c r="C1449" s="831"/>
      <c r="D1449" s="831"/>
      <c r="E1449" s="832"/>
      <c r="F1449" s="831"/>
      <c r="G1449" s="833"/>
      <c r="H1449" s="834"/>
      <c r="I1449" s="831"/>
      <c r="J1449" s="837"/>
      <c r="K1449" s="831"/>
      <c r="L1449" s="831"/>
      <c r="M1449" s="838"/>
      <c r="N1449" s="831"/>
      <c r="O1449" s="831"/>
    </row>
    <row r="1450" customFormat="1" ht="12.75" customHeight="1" spans="1:15">
      <c r="A1450" s="831"/>
      <c r="B1450" s="831"/>
      <c r="C1450" s="831"/>
      <c r="D1450" s="831"/>
      <c r="E1450" s="832"/>
      <c r="F1450" s="831"/>
      <c r="G1450" s="833"/>
      <c r="H1450" s="834"/>
      <c r="I1450" s="831"/>
      <c r="J1450" s="837"/>
      <c r="K1450" s="831"/>
      <c r="L1450" s="831"/>
      <c r="M1450" s="838"/>
      <c r="N1450" s="831"/>
      <c r="O1450" s="831"/>
    </row>
    <row r="1451" customFormat="1" ht="12.75" customHeight="1" spans="1:15">
      <c r="A1451" s="831"/>
      <c r="B1451" s="831"/>
      <c r="C1451" s="831"/>
      <c r="D1451" s="831"/>
      <c r="E1451" s="832"/>
      <c r="F1451" s="831"/>
      <c r="G1451" s="833"/>
      <c r="H1451" s="834"/>
      <c r="I1451" s="831"/>
      <c r="J1451" s="837"/>
      <c r="K1451" s="831"/>
      <c r="L1451" s="831"/>
      <c r="M1451" s="838"/>
      <c r="N1451" s="831"/>
      <c r="O1451" s="831"/>
    </row>
    <row r="1452" customFormat="1" ht="12.75" customHeight="1" spans="1:15">
      <c r="A1452" s="831"/>
      <c r="B1452" s="831"/>
      <c r="C1452" s="831"/>
      <c r="D1452" s="831"/>
      <c r="E1452" s="832"/>
      <c r="F1452" s="831"/>
      <c r="G1452" s="833"/>
      <c r="H1452" s="834"/>
      <c r="I1452" s="831"/>
      <c r="J1452" s="837"/>
      <c r="K1452" s="831"/>
      <c r="L1452" s="831"/>
      <c r="M1452" s="838"/>
      <c r="N1452" s="831"/>
      <c r="O1452" s="831"/>
    </row>
    <row r="1453" customFormat="1" ht="12.75" customHeight="1" spans="1:15">
      <c r="A1453" s="831"/>
      <c r="B1453" s="831"/>
      <c r="C1453" s="831"/>
      <c r="D1453" s="831"/>
      <c r="E1453" s="832"/>
      <c r="F1453" s="831"/>
      <c r="G1453" s="833"/>
      <c r="H1453" s="834"/>
      <c r="I1453" s="831"/>
      <c r="J1453" s="837"/>
      <c r="K1453" s="831"/>
      <c r="L1453" s="831"/>
      <c r="M1453" s="838"/>
      <c r="N1453" s="831"/>
      <c r="O1453" s="831"/>
    </row>
    <row r="1454" customFormat="1" ht="12.75" customHeight="1" spans="1:15">
      <c r="A1454" s="831"/>
      <c r="B1454" s="831"/>
      <c r="C1454" s="831"/>
      <c r="D1454" s="831"/>
      <c r="E1454" s="832"/>
      <c r="F1454" s="831"/>
      <c r="G1454" s="833"/>
      <c r="H1454" s="834"/>
      <c r="I1454" s="831"/>
      <c r="J1454" s="837"/>
      <c r="K1454" s="831"/>
      <c r="L1454" s="831"/>
      <c r="M1454" s="838"/>
      <c r="N1454" s="831"/>
      <c r="O1454" s="831"/>
    </row>
    <row r="1455" customFormat="1" ht="12.75" customHeight="1" spans="1:15">
      <c r="A1455" s="831"/>
      <c r="B1455" s="831"/>
      <c r="C1455" s="831"/>
      <c r="D1455" s="831"/>
      <c r="E1455" s="832"/>
      <c r="F1455" s="831"/>
      <c r="G1455" s="833"/>
      <c r="H1455" s="834"/>
      <c r="I1455" s="831"/>
      <c r="J1455" s="837"/>
      <c r="K1455" s="831"/>
      <c r="L1455" s="831"/>
      <c r="M1455" s="838"/>
      <c r="N1455" s="831"/>
      <c r="O1455" s="831"/>
    </row>
    <row r="1456" customFormat="1" ht="12.75" customHeight="1" spans="1:15">
      <c r="A1456" s="831"/>
      <c r="B1456" s="831"/>
      <c r="C1456" s="831"/>
      <c r="D1456" s="831"/>
      <c r="E1456" s="832"/>
      <c r="F1456" s="831"/>
      <c r="G1456" s="833"/>
      <c r="H1456" s="834"/>
      <c r="I1456" s="831"/>
      <c r="J1456" s="837"/>
      <c r="K1456" s="831"/>
      <c r="L1456" s="831"/>
      <c r="M1456" s="838"/>
      <c r="N1456" s="831"/>
      <c r="O1456" s="831"/>
    </row>
    <row r="1457" customFormat="1" ht="12.75" customHeight="1" spans="1:15">
      <c r="A1457" s="831"/>
      <c r="B1457" s="831"/>
      <c r="C1457" s="831"/>
      <c r="D1457" s="831"/>
      <c r="E1457" s="832"/>
      <c r="F1457" s="831"/>
      <c r="G1457" s="833"/>
      <c r="H1457" s="834"/>
      <c r="I1457" s="831"/>
      <c r="J1457" s="837"/>
      <c r="K1457" s="831"/>
      <c r="L1457" s="831"/>
      <c r="M1457" s="838"/>
      <c r="N1457" s="831"/>
      <c r="O1457" s="831"/>
    </row>
    <row r="1458" customFormat="1" ht="12.75" customHeight="1" spans="1:15">
      <c r="A1458" s="831"/>
      <c r="B1458" s="831"/>
      <c r="C1458" s="831"/>
      <c r="D1458" s="831"/>
      <c r="E1458" s="832"/>
      <c r="F1458" s="831"/>
      <c r="G1458" s="833"/>
      <c r="H1458" s="834"/>
      <c r="I1458" s="831"/>
      <c r="J1458" s="837"/>
      <c r="K1458" s="831"/>
      <c r="L1458" s="831"/>
      <c r="M1458" s="838"/>
      <c r="N1458" s="831"/>
      <c r="O1458" s="831"/>
    </row>
    <row r="1459" customFormat="1" ht="12.75" customHeight="1" spans="1:15">
      <c r="A1459" s="831"/>
      <c r="B1459" s="831"/>
      <c r="C1459" s="831"/>
      <c r="D1459" s="831"/>
      <c r="E1459" s="832"/>
      <c r="F1459" s="831"/>
      <c r="G1459" s="833"/>
      <c r="H1459" s="834"/>
      <c r="I1459" s="831"/>
      <c r="J1459" s="837"/>
      <c r="K1459" s="831"/>
      <c r="L1459" s="831"/>
      <c r="M1459" s="838"/>
      <c r="N1459" s="831"/>
      <c r="O1459" s="831"/>
    </row>
    <row r="1460" customFormat="1" ht="12.75" customHeight="1" spans="1:15">
      <c r="A1460" s="831"/>
      <c r="B1460" s="831"/>
      <c r="C1460" s="831"/>
      <c r="D1460" s="831"/>
      <c r="E1460" s="832"/>
      <c r="F1460" s="831"/>
      <c r="G1460" s="833"/>
      <c r="H1460" s="834"/>
      <c r="I1460" s="831"/>
      <c r="J1460" s="837"/>
      <c r="K1460" s="831"/>
      <c r="L1460" s="831"/>
      <c r="M1460" s="838"/>
      <c r="N1460" s="831"/>
      <c r="O1460" s="831"/>
    </row>
    <row r="1461" customFormat="1" ht="12.75" customHeight="1" spans="1:15">
      <c r="A1461" s="831"/>
      <c r="B1461" s="831"/>
      <c r="C1461" s="831"/>
      <c r="D1461" s="831"/>
      <c r="E1461" s="832"/>
      <c r="F1461" s="831"/>
      <c r="G1461" s="833"/>
      <c r="H1461" s="834"/>
      <c r="I1461" s="831"/>
      <c r="J1461" s="837"/>
      <c r="K1461" s="831"/>
      <c r="L1461" s="831"/>
      <c r="M1461" s="838"/>
      <c r="N1461" s="831"/>
      <c r="O1461" s="831"/>
    </row>
    <row r="1462" customFormat="1" ht="12.75" customHeight="1" spans="1:15">
      <c r="A1462" s="831"/>
      <c r="B1462" s="831"/>
      <c r="C1462" s="831"/>
      <c r="D1462" s="831"/>
      <c r="E1462" s="832"/>
      <c r="F1462" s="831"/>
      <c r="G1462" s="833"/>
      <c r="H1462" s="834"/>
      <c r="I1462" s="831"/>
      <c r="J1462" s="837"/>
      <c r="K1462" s="831"/>
      <c r="L1462" s="831"/>
      <c r="M1462" s="838"/>
      <c r="N1462" s="831"/>
      <c r="O1462" s="831"/>
    </row>
    <row r="1463" customFormat="1" ht="12.75" customHeight="1" spans="1:15">
      <c r="A1463" s="831"/>
      <c r="B1463" s="831"/>
      <c r="C1463" s="831"/>
      <c r="D1463" s="831"/>
      <c r="E1463" s="832"/>
      <c r="F1463" s="831"/>
      <c r="G1463" s="833"/>
      <c r="H1463" s="834"/>
      <c r="I1463" s="831"/>
      <c r="J1463" s="837"/>
      <c r="K1463" s="831"/>
      <c r="L1463" s="831"/>
      <c r="M1463" s="838"/>
      <c r="N1463" s="831"/>
      <c r="O1463" s="831"/>
    </row>
    <row r="1464" customFormat="1" ht="12.75" customHeight="1" spans="1:15">
      <c r="A1464" s="831"/>
      <c r="B1464" s="831"/>
      <c r="C1464" s="831"/>
      <c r="D1464" s="831"/>
      <c r="E1464" s="832"/>
      <c r="F1464" s="831"/>
      <c r="G1464" s="833"/>
      <c r="H1464" s="834"/>
      <c r="I1464" s="831"/>
      <c r="J1464" s="837"/>
      <c r="K1464" s="831"/>
      <c r="L1464" s="831"/>
      <c r="M1464" s="838"/>
      <c r="N1464" s="831"/>
      <c r="O1464" s="831"/>
    </row>
    <row r="1465" customFormat="1" ht="12.75" customHeight="1" spans="1:15">
      <c r="A1465" s="831"/>
      <c r="B1465" s="831"/>
      <c r="C1465" s="831"/>
      <c r="D1465" s="831"/>
      <c r="E1465" s="832"/>
      <c r="F1465" s="831"/>
      <c r="G1465" s="833"/>
      <c r="H1465" s="834"/>
      <c r="I1465" s="831"/>
      <c r="J1465" s="837"/>
      <c r="K1465" s="831"/>
      <c r="L1465" s="831"/>
      <c r="M1465" s="838"/>
      <c r="N1465" s="831"/>
      <c r="O1465" s="831"/>
    </row>
    <row r="1466" customFormat="1" ht="12.75" customHeight="1" spans="1:15">
      <c r="A1466" s="831"/>
      <c r="B1466" s="831"/>
      <c r="C1466" s="831"/>
      <c r="D1466" s="831"/>
      <c r="E1466" s="832"/>
      <c r="F1466" s="831"/>
      <c r="G1466" s="833"/>
      <c r="H1466" s="834"/>
      <c r="I1466" s="831"/>
      <c r="J1466" s="837"/>
      <c r="K1466" s="831"/>
      <c r="L1466" s="831"/>
      <c r="M1466" s="838"/>
      <c r="N1466" s="831"/>
      <c r="O1466" s="831"/>
    </row>
    <row r="1467" customFormat="1" ht="12.75" customHeight="1" spans="1:15">
      <c r="A1467" s="831"/>
      <c r="B1467" s="831"/>
      <c r="C1467" s="831"/>
      <c r="D1467" s="831"/>
      <c r="E1467" s="832"/>
      <c r="F1467" s="831"/>
      <c r="G1467" s="833"/>
      <c r="H1467" s="834"/>
      <c r="I1467" s="831"/>
      <c r="J1467" s="837"/>
      <c r="K1467" s="831"/>
      <c r="L1467" s="831"/>
      <c r="M1467" s="838"/>
      <c r="N1467" s="831"/>
      <c r="O1467" s="831"/>
    </row>
    <row r="1468" customFormat="1" ht="12.75" customHeight="1" spans="1:15">
      <c r="A1468" s="831"/>
      <c r="B1468" s="831"/>
      <c r="C1468" s="831"/>
      <c r="D1468" s="831"/>
      <c r="E1468" s="832"/>
      <c r="F1468" s="831"/>
      <c r="G1468" s="833"/>
      <c r="H1468" s="834"/>
      <c r="I1468" s="831"/>
      <c r="J1468" s="837"/>
      <c r="K1468" s="831"/>
      <c r="L1468" s="831"/>
      <c r="M1468" s="838"/>
      <c r="N1468" s="831"/>
      <c r="O1468" s="831"/>
    </row>
    <row r="1469" customFormat="1" ht="12.75" customHeight="1" spans="1:15">
      <c r="A1469" s="831"/>
      <c r="B1469" s="831"/>
      <c r="C1469" s="831"/>
      <c r="D1469" s="831"/>
      <c r="E1469" s="832"/>
      <c r="F1469" s="831"/>
      <c r="G1469" s="833"/>
      <c r="H1469" s="834"/>
      <c r="I1469" s="831"/>
      <c r="J1469" s="837"/>
      <c r="K1469" s="831"/>
      <c r="L1469" s="831"/>
      <c r="M1469" s="838"/>
      <c r="N1469" s="831"/>
      <c r="O1469" s="831"/>
    </row>
    <row r="1470" customFormat="1" ht="12.75" customHeight="1" spans="1:15">
      <c r="A1470" s="831"/>
      <c r="B1470" s="831"/>
      <c r="C1470" s="831"/>
      <c r="D1470" s="831"/>
      <c r="E1470" s="832"/>
      <c r="F1470" s="831"/>
      <c r="G1470" s="833"/>
      <c r="H1470" s="834"/>
      <c r="I1470" s="831"/>
      <c r="J1470" s="837"/>
      <c r="K1470" s="831"/>
      <c r="L1470" s="831"/>
      <c r="M1470" s="838"/>
      <c r="N1470" s="831"/>
      <c r="O1470" s="831"/>
    </row>
    <row r="1471" customFormat="1" ht="12.75" customHeight="1" spans="1:15">
      <c r="A1471" s="831"/>
      <c r="B1471" s="831"/>
      <c r="C1471" s="831"/>
      <c r="D1471" s="831"/>
      <c r="E1471" s="832"/>
      <c r="F1471" s="831"/>
      <c r="G1471" s="833"/>
      <c r="H1471" s="834"/>
      <c r="I1471" s="831"/>
      <c r="J1471" s="837"/>
      <c r="K1471" s="831"/>
      <c r="L1471" s="831"/>
      <c r="M1471" s="838"/>
      <c r="N1471" s="831"/>
      <c r="O1471" s="831"/>
    </row>
    <row r="1472" customFormat="1" ht="12.75" customHeight="1" spans="1:15">
      <c r="A1472" s="831"/>
      <c r="B1472" s="831"/>
      <c r="C1472" s="831"/>
      <c r="D1472" s="831"/>
      <c r="E1472" s="832"/>
      <c r="F1472" s="831"/>
      <c r="G1472" s="833"/>
      <c r="H1472" s="834"/>
      <c r="I1472" s="831"/>
      <c r="J1472" s="837"/>
      <c r="K1472" s="831"/>
      <c r="L1472" s="831"/>
      <c r="M1472" s="838"/>
      <c r="N1472" s="831"/>
      <c r="O1472" s="831"/>
    </row>
    <row r="1473" customFormat="1" ht="12.75" customHeight="1" spans="1:15">
      <c r="A1473" s="831"/>
      <c r="B1473" s="831"/>
      <c r="C1473" s="831"/>
      <c r="D1473" s="831"/>
      <c r="E1473" s="832"/>
      <c r="F1473" s="831"/>
      <c r="G1473" s="833"/>
      <c r="H1473" s="834"/>
      <c r="I1473" s="831"/>
      <c r="J1473" s="837"/>
      <c r="K1473" s="831"/>
      <c r="L1473" s="831"/>
      <c r="M1473" s="838"/>
      <c r="N1473" s="831"/>
      <c r="O1473" s="831"/>
    </row>
    <row r="1474" customFormat="1" ht="12.75" customHeight="1" spans="1:15">
      <c r="A1474" s="831"/>
      <c r="B1474" s="831"/>
      <c r="C1474" s="831"/>
      <c r="D1474" s="831"/>
      <c r="E1474" s="832"/>
      <c r="F1474" s="831"/>
      <c r="G1474" s="833"/>
      <c r="H1474" s="834"/>
      <c r="I1474" s="831"/>
      <c r="J1474" s="837"/>
      <c r="K1474" s="831"/>
      <c r="L1474" s="831"/>
      <c r="M1474" s="838"/>
      <c r="N1474" s="831"/>
      <c r="O1474" s="831"/>
    </row>
    <row r="1475" customFormat="1" ht="12.75" customHeight="1" spans="1:15">
      <c r="A1475" s="831"/>
      <c r="B1475" s="831"/>
      <c r="C1475" s="831"/>
      <c r="D1475" s="831"/>
      <c r="E1475" s="832"/>
      <c r="F1475" s="831"/>
      <c r="G1475" s="833"/>
      <c r="H1475" s="834"/>
      <c r="I1475" s="831"/>
      <c r="J1475" s="837"/>
      <c r="K1475" s="831"/>
      <c r="L1475" s="831"/>
      <c r="M1475" s="838"/>
      <c r="N1475" s="831"/>
      <c r="O1475" s="831"/>
    </row>
    <row r="1476" customFormat="1" ht="12.75" customHeight="1" spans="1:15">
      <c r="A1476" s="831"/>
      <c r="B1476" s="831"/>
      <c r="C1476" s="831"/>
      <c r="D1476" s="831"/>
      <c r="E1476" s="832"/>
      <c r="F1476" s="831"/>
      <c r="G1476" s="833"/>
      <c r="H1476" s="834"/>
      <c r="I1476" s="831"/>
      <c r="J1476" s="837"/>
      <c r="K1476" s="831"/>
      <c r="L1476" s="831"/>
      <c r="M1476" s="838"/>
      <c r="N1476" s="831"/>
      <c r="O1476" s="831"/>
    </row>
    <row r="1477" customFormat="1" ht="12.75" customHeight="1" spans="1:15">
      <c r="A1477" s="831"/>
      <c r="B1477" s="831"/>
      <c r="C1477" s="831"/>
      <c r="D1477" s="831"/>
      <c r="E1477" s="832"/>
      <c r="F1477" s="831"/>
      <c r="G1477" s="833"/>
      <c r="H1477" s="834"/>
      <c r="I1477" s="831"/>
      <c r="J1477" s="837"/>
      <c r="K1477" s="831"/>
      <c r="L1477" s="831"/>
      <c r="M1477" s="838"/>
      <c r="N1477" s="831"/>
      <c r="O1477" s="831"/>
    </row>
    <row r="1478" customFormat="1" ht="12.75" customHeight="1" spans="1:15">
      <c r="A1478" s="831"/>
      <c r="B1478" s="831"/>
      <c r="C1478" s="831"/>
      <c r="D1478" s="831"/>
      <c r="E1478" s="832"/>
      <c r="F1478" s="831"/>
      <c r="G1478" s="833"/>
      <c r="H1478" s="834"/>
      <c r="I1478" s="831"/>
      <c r="J1478" s="837"/>
      <c r="K1478" s="831"/>
      <c r="L1478" s="831"/>
      <c r="M1478" s="838"/>
      <c r="N1478" s="831"/>
      <c r="O1478" s="831"/>
    </row>
    <row r="1479" customFormat="1" ht="12.75" customHeight="1" spans="1:15">
      <c r="A1479" s="831"/>
      <c r="B1479" s="831"/>
      <c r="C1479" s="831"/>
      <c r="D1479" s="831"/>
      <c r="E1479" s="832"/>
      <c r="F1479" s="831"/>
      <c r="G1479" s="833"/>
      <c r="H1479" s="834"/>
      <c r="I1479" s="831"/>
      <c r="J1479" s="837"/>
      <c r="K1479" s="831"/>
      <c r="L1479" s="831"/>
      <c r="M1479" s="838"/>
      <c r="N1479" s="831"/>
      <c r="O1479" s="831"/>
    </row>
    <row r="1480" customFormat="1" ht="12.75" customHeight="1" spans="1:15">
      <c r="A1480" s="831"/>
      <c r="B1480" s="831"/>
      <c r="C1480" s="831"/>
      <c r="D1480" s="831"/>
      <c r="E1480" s="832"/>
      <c r="F1480" s="831"/>
      <c r="G1480" s="833"/>
      <c r="H1480" s="834"/>
      <c r="I1480" s="831"/>
      <c r="J1480" s="837"/>
      <c r="K1480" s="831"/>
      <c r="L1480" s="831"/>
      <c r="M1480" s="838"/>
      <c r="N1480" s="831"/>
      <c r="O1480" s="831"/>
    </row>
    <row r="1481" customFormat="1" ht="12.75" customHeight="1" spans="1:15">
      <c r="A1481" s="831"/>
      <c r="B1481" s="831"/>
      <c r="C1481" s="831"/>
      <c r="D1481" s="831"/>
      <c r="E1481" s="832"/>
      <c r="F1481" s="831"/>
      <c r="G1481" s="833"/>
      <c r="H1481" s="834"/>
      <c r="I1481" s="831"/>
      <c r="J1481" s="837"/>
      <c r="K1481" s="831"/>
      <c r="L1481" s="831"/>
      <c r="M1481" s="838"/>
      <c r="N1481" s="831"/>
      <c r="O1481" s="831"/>
    </row>
    <row r="1482" customFormat="1" ht="12.75" customHeight="1" spans="1:15">
      <c r="A1482" s="831"/>
      <c r="B1482" s="831"/>
      <c r="C1482" s="831"/>
      <c r="D1482" s="831"/>
      <c r="E1482" s="832"/>
      <c r="F1482" s="831"/>
      <c r="G1482" s="833"/>
      <c r="H1482" s="834"/>
      <c r="I1482" s="831"/>
      <c r="J1482" s="837"/>
      <c r="K1482" s="831"/>
      <c r="L1482" s="831"/>
      <c r="M1482" s="838"/>
      <c r="N1482" s="831"/>
      <c r="O1482" s="831"/>
    </row>
    <row r="1483" customFormat="1" ht="12.75" customHeight="1" spans="1:15">
      <c r="A1483" s="831"/>
      <c r="B1483" s="831"/>
      <c r="C1483" s="831"/>
      <c r="D1483" s="831"/>
      <c r="E1483" s="832"/>
      <c r="F1483" s="831"/>
      <c r="G1483" s="833"/>
      <c r="H1483" s="834"/>
      <c r="I1483" s="831"/>
      <c r="J1483" s="837"/>
      <c r="K1483" s="831"/>
      <c r="L1483" s="831"/>
      <c r="M1483" s="838"/>
      <c r="N1483" s="831"/>
      <c r="O1483" s="831"/>
    </row>
    <row r="1484" customFormat="1" ht="12.75" customHeight="1" spans="1:15">
      <c r="A1484" s="831"/>
      <c r="B1484" s="831"/>
      <c r="C1484" s="831"/>
      <c r="D1484" s="831"/>
      <c r="E1484" s="832"/>
      <c r="F1484" s="831"/>
      <c r="G1484" s="833"/>
      <c r="H1484" s="834"/>
      <c r="I1484" s="831"/>
      <c r="J1484" s="837"/>
      <c r="K1484" s="831"/>
      <c r="L1484" s="831"/>
      <c r="M1484" s="838"/>
      <c r="N1484" s="831"/>
      <c r="O1484" s="831"/>
    </row>
    <row r="1485" customFormat="1" ht="12.75" customHeight="1" spans="1:15">
      <c r="A1485" s="831"/>
      <c r="B1485" s="831"/>
      <c r="C1485" s="831"/>
      <c r="D1485" s="831"/>
      <c r="E1485" s="832"/>
      <c r="F1485" s="831"/>
      <c r="G1485" s="833"/>
      <c r="H1485" s="834"/>
      <c r="I1485" s="831"/>
      <c r="J1485" s="837"/>
      <c r="K1485" s="831"/>
      <c r="L1485" s="831"/>
      <c r="M1485" s="838"/>
      <c r="N1485" s="831"/>
      <c r="O1485" s="831"/>
    </row>
    <row r="1486" customFormat="1" ht="12.75" customHeight="1" spans="1:15">
      <c r="A1486" s="831"/>
      <c r="B1486" s="831"/>
      <c r="C1486" s="831"/>
      <c r="D1486" s="831"/>
      <c r="E1486" s="832"/>
      <c r="F1486" s="831"/>
      <c r="G1486" s="833"/>
      <c r="H1486" s="834"/>
      <c r="I1486" s="831"/>
      <c r="J1486" s="837"/>
      <c r="K1486" s="831"/>
      <c r="L1486" s="831"/>
      <c r="M1486" s="838"/>
      <c r="N1486" s="831"/>
      <c r="O1486" s="831"/>
    </row>
    <row r="1487" customFormat="1" ht="12.75" customHeight="1" spans="1:15">
      <c r="A1487" s="831"/>
      <c r="B1487" s="831"/>
      <c r="C1487" s="831"/>
      <c r="D1487" s="831"/>
      <c r="E1487" s="832"/>
      <c r="F1487" s="831"/>
      <c r="G1487" s="833"/>
      <c r="H1487" s="834"/>
      <c r="I1487" s="831"/>
      <c r="J1487" s="837"/>
      <c r="K1487" s="831"/>
      <c r="L1487" s="831"/>
      <c r="M1487" s="838"/>
      <c r="N1487" s="831"/>
      <c r="O1487" s="831"/>
    </row>
    <row r="1488" customFormat="1" ht="12.75" customHeight="1" spans="1:15">
      <c r="A1488" s="831"/>
      <c r="B1488" s="831"/>
      <c r="C1488" s="831"/>
      <c r="D1488" s="831"/>
      <c r="E1488" s="832"/>
      <c r="F1488" s="831"/>
      <c r="G1488" s="833"/>
      <c r="H1488" s="834"/>
      <c r="I1488" s="831"/>
      <c r="J1488" s="837"/>
      <c r="K1488" s="831"/>
      <c r="L1488" s="831"/>
      <c r="M1488" s="838"/>
      <c r="N1488" s="831"/>
      <c r="O1488" s="831"/>
    </row>
    <row r="1489" customFormat="1" ht="12.75" customHeight="1" spans="1:15">
      <c r="A1489" s="831"/>
      <c r="B1489" s="831"/>
      <c r="C1489" s="831"/>
      <c r="D1489" s="831"/>
      <c r="E1489" s="832"/>
      <c r="F1489" s="831"/>
      <c r="G1489" s="833"/>
      <c r="H1489" s="834"/>
      <c r="I1489" s="831"/>
      <c r="J1489" s="837"/>
      <c r="K1489" s="831"/>
      <c r="L1489" s="831"/>
      <c r="M1489" s="838"/>
      <c r="N1489" s="831"/>
      <c r="O1489" s="831"/>
    </row>
    <row r="1490" customFormat="1" ht="12.75" customHeight="1" spans="1:15">
      <c r="A1490" s="831"/>
      <c r="B1490" s="831"/>
      <c r="C1490" s="831"/>
      <c r="D1490" s="831"/>
      <c r="E1490" s="832"/>
      <c r="F1490" s="831"/>
      <c r="G1490" s="833"/>
      <c r="H1490" s="834"/>
      <c r="I1490" s="831"/>
      <c r="J1490" s="837"/>
      <c r="K1490" s="831"/>
      <c r="L1490" s="831"/>
      <c r="M1490" s="838"/>
      <c r="N1490" s="831"/>
      <c r="O1490" s="831"/>
    </row>
    <row r="1491" customFormat="1" ht="12.75" customHeight="1" spans="1:15">
      <c r="A1491" s="831"/>
      <c r="B1491" s="831"/>
      <c r="C1491" s="831"/>
      <c r="D1491" s="831"/>
      <c r="E1491" s="832"/>
      <c r="F1491" s="831"/>
      <c r="G1491" s="833"/>
      <c r="H1491" s="834"/>
      <c r="I1491" s="831"/>
      <c r="J1491" s="837"/>
      <c r="K1491" s="831"/>
      <c r="L1491" s="831"/>
      <c r="M1491" s="838"/>
      <c r="N1491" s="831"/>
      <c r="O1491" s="831"/>
    </row>
    <row r="1492" customFormat="1" ht="12.75" customHeight="1" spans="1:15">
      <c r="A1492" s="831"/>
      <c r="B1492" s="831"/>
      <c r="C1492" s="831"/>
      <c r="D1492" s="831"/>
      <c r="E1492" s="832"/>
      <c r="F1492" s="831"/>
      <c r="G1492" s="833"/>
      <c r="H1492" s="834"/>
      <c r="I1492" s="831"/>
      <c r="J1492" s="837"/>
      <c r="K1492" s="831"/>
      <c r="L1492" s="831"/>
      <c r="M1492" s="838"/>
      <c r="N1492" s="831"/>
      <c r="O1492" s="831"/>
    </row>
    <row r="1493" customFormat="1" ht="12.75" customHeight="1" spans="1:15">
      <c r="A1493" s="831"/>
      <c r="B1493" s="831"/>
      <c r="C1493" s="831"/>
      <c r="D1493" s="831"/>
      <c r="E1493" s="832"/>
      <c r="F1493" s="831"/>
      <c r="G1493" s="833"/>
      <c r="H1493" s="834"/>
      <c r="I1493" s="831"/>
      <c r="J1493" s="837"/>
      <c r="K1493" s="831"/>
      <c r="L1493" s="831"/>
      <c r="M1493" s="838"/>
      <c r="N1493" s="831"/>
      <c r="O1493" s="831"/>
    </row>
    <row r="1494" customFormat="1" ht="12.75" customHeight="1" spans="1:15">
      <c r="A1494" s="831"/>
      <c r="B1494" s="831"/>
      <c r="C1494" s="831"/>
      <c r="D1494" s="831"/>
      <c r="E1494" s="832"/>
      <c r="F1494" s="831"/>
      <c r="G1494" s="833"/>
      <c r="H1494" s="834"/>
      <c r="I1494" s="831"/>
      <c r="J1494" s="837"/>
      <c r="K1494" s="831"/>
      <c r="L1494" s="831"/>
      <c r="M1494" s="838"/>
      <c r="N1494" s="831"/>
      <c r="O1494" s="831"/>
    </row>
    <row r="1495" customFormat="1" ht="12.75" customHeight="1" spans="1:15">
      <c r="A1495" s="831"/>
      <c r="B1495" s="831"/>
      <c r="C1495" s="831"/>
      <c r="D1495" s="831"/>
      <c r="E1495" s="832"/>
      <c r="F1495" s="831"/>
      <c r="G1495" s="833"/>
      <c r="H1495" s="834"/>
      <c r="I1495" s="831"/>
      <c r="J1495" s="837"/>
      <c r="K1495" s="831"/>
      <c r="L1495" s="831"/>
      <c r="M1495" s="838"/>
      <c r="N1495" s="831"/>
      <c r="O1495" s="831"/>
    </row>
    <row r="1496" customFormat="1" ht="12.75" customHeight="1" spans="1:15">
      <c r="A1496" s="831"/>
      <c r="B1496" s="831"/>
      <c r="C1496" s="831"/>
      <c r="D1496" s="831"/>
      <c r="E1496" s="832"/>
      <c r="F1496" s="831"/>
      <c r="G1496" s="833"/>
      <c r="H1496" s="834"/>
      <c r="I1496" s="831"/>
      <c r="J1496" s="837"/>
      <c r="K1496" s="831"/>
      <c r="L1496" s="831"/>
      <c r="M1496" s="838"/>
      <c r="N1496" s="831"/>
      <c r="O1496" s="831"/>
    </row>
    <row r="1497" customFormat="1" ht="12.75" customHeight="1" spans="1:15">
      <c r="A1497" s="831"/>
      <c r="B1497" s="831"/>
      <c r="C1497" s="831"/>
      <c r="D1497" s="831"/>
      <c r="E1497" s="832"/>
      <c r="F1497" s="831"/>
      <c r="G1497" s="833"/>
      <c r="H1497" s="834"/>
      <c r="I1497" s="831"/>
      <c r="J1497" s="837"/>
      <c r="K1497" s="831"/>
      <c r="L1497" s="831"/>
      <c r="M1497" s="838"/>
      <c r="N1497" s="831"/>
      <c r="O1497" s="831"/>
    </row>
    <row r="1498" customFormat="1" ht="12.75" customHeight="1" spans="1:15">
      <c r="A1498" s="831"/>
      <c r="B1498" s="831"/>
      <c r="C1498" s="831"/>
      <c r="D1498" s="831"/>
      <c r="E1498" s="832"/>
      <c r="F1498" s="831"/>
      <c r="G1498" s="833"/>
      <c r="H1498" s="834"/>
      <c r="I1498" s="831"/>
      <c r="J1498" s="837"/>
      <c r="K1498" s="831"/>
      <c r="L1498" s="831"/>
      <c r="M1498" s="838"/>
      <c r="N1498" s="831"/>
      <c r="O1498" s="831"/>
    </row>
    <row r="1499" customFormat="1" ht="12.75" customHeight="1" spans="1:15">
      <c r="A1499" s="831"/>
      <c r="B1499" s="831"/>
      <c r="C1499" s="831"/>
      <c r="D1499" s="831"/>
      <c r="E1499" s="832"/>
      <c r="F1499" s="831"/>
      <c r="G1499" s="833"/>
      <c r="H1499" s="834"/>
      <c r="I1499" s="831"/>
      <c r="J1499" s="837"/>
      <c r="K1499" s="831"/>
      <c r="L1499" s="831"/>
      <c r="M1499" s="838"/>
      <c r="N1499" s="831"/>
      <c r="O1499" s="831"/>
    </row>
    <row r="1500" customFormat="1" ht="12.75" customHeight="1" spans="1:15">
      <c r="A1500" s="831"/>
      <c r="B1500" s="831"/>
      <c r="C1500" s="831"/>
      <c r="D1500" s="831"/>
      <c r="E1500" s="832"/>
      <c r="F1500" s="831"/>
      <c r="G1500" s="833"/>
      <c r="H1500" s="834"/>
      <c r="I1500" s="831"/>
      <c r="J1500" s="837"/>
      <c r="K1500" s="831"/>
      <c r="L1500" s="831"/>
      <c r="M1500" s="838"/>
      <c r="N1500" s="831"/>
      <c r="O1500" s="831"/>
    </row>
    <row r="1501" customFormat="1" ht="12.75" customHeight="1" spans="1:15">
      <c r="A1501" s="831"/>
      <c r="B1501" s="831"/>
      <c r="C1501" s="831"/>
      <c r="D1501" s="831"/>
      <c r="E1501" s="832"/>
      <c r="F1501" s="831"/>
      <c r="G1501" s="833"/>
      <c r="H1501" s="834"/>
      <c r="I1501" s="831"/>
      <c r="J1501" s="837"/>
      <c r="K1501" s="831"/>
      <c r="L1501" s="831"/>
      <c r="M1501" s="838"/>
      <c r="N1501" s="831"/>
      <c r="O1501" s="831"/>
    </row>
    <row r="1502" customFormat="1" ht="12.75" customHeight="1" spans="1:15">
      <c r="A1502" s="831"/>
      <c r="B1502" s="831"/>
      <c r="C1502" s="831"/>
      <c r="D1502" s="831"/>
      <c r="E1502" s="832"/>
      <c r="F1502" s="831"/>
      <c r="G1502" s="833"/>
      <c r="H1502" s="834"/>
      <c r="I1502" s="831"/>
      <c r="J1502" s="837"/>
      <c r="K1502" s="831"/>
      <c r="L1502" s="831"/>
      <c r="M1502" s="838"/>
      <c r="N1502" s="831"/>
      <c r="O1502" s="831"/>
    </row>
    <row r="1503" customFormat="1" ht="12.75" customHeight="1" spans="1:15">
      <c r="A1503" s="831"/>
      <c r="B1503" s="831"/>
      <c r="C1503" s="831"/>
      <c r="D1503" s="831"/>
      <c r="E1503" s="832"/>
      <c r="F1503" s="831"/>
      <c r="G1503" s="833"/>
      <c r="H1503" s="834"/>
      <c r="I1503" s="831"/>
      <c r="J1503" s="837"/>
      <c r="K1503" s="831"/>
      <c r="L1503" s="831"/>
      <c r="M1503" s="838"/>
      <c r="N1503" s="831"/>
      <c r="O1503" s="831"/>
    </row>
    <row r="1504" customFormat="1" ht="12.75" customHeight="1" spans="1:15">
      <c r="A1504" s="831"/>
      <c r="B1504" s="831"/>
      <c r="C1504" s="831"/>
      <c r="D1504" s="831"/>
      <c r="E1504" s="832"/>
      <c r="F1504" s="831"/>
      <c r="G1504" s="833"/>
      <c r="H1504" s="834"/>
      <c r="I1504" s="831"/>
      <c r="J1504" s="837"/>
      <c r="K1504" s="831"/>
      <c r="L1504" s="831"/>
      <c r="M1504" s="838"/>
      <c r="N1504" s="831"/>
      <c r="O1504" s="831"/>
    </row>
    <row r="1505" customFormat="1" ht="12.75" customHeight="1" spans="1:15">
      <c r="A1505" s="831"/>
      <c r="B1505" s="831"/>
      <c r="C1505" s="831"/>
      <c r="D1505" s="831"/>
      <c r="E1505" s="832"/>
      <c r="F1505" s="831"/>
      <c r="G1505" s="833"/>
      <c r="H1505" s="834"/>
      <c r="I1505" s="831"/>
      <c r="J1505" s="837"/>
      <c r="K1505" s="831"/>
      <c r="L1505" s="831"/>
      <c r="M1505" s="838"/>
      <c r="N1505" s="831"/>
      <c r="O1505" s="831"/>
    </row>
    <row r="1506" customFormat="1" ht="12.75" customHeight="1" spans="1:15">
      <c r="A1506" s="831"/>
      <c r="B1506" s="831"/>
      <c r="C1506" s="831"/>
      <c r="D1506" s="831"/>
      <c r="E1506" s="832"/>
      <c r="F1506" s="831"/>
      <c r="G1506" s="833"/>
      <c r="H1506" s="834"/>
      <c r="I1506" s="831"/>
      <c r="J1506" s="837"/>
      <c r="K1506" s="831"/>
      <c r="L1506" s="831"/>
      <c r="M1506" s="838"/>
      <c r="N1506" s="831"/>
      <c r="O1506" s="831"/>
    </row>
    <row r="1507" customFormat="1" ht="12.75" customHeight="1" spans="1:15">
      <c r="A1507" s="831"/>
      <c r="B1507" s="831"/>
      <c r="C1507" s="831"/>
      <c r="D1507" s="831"/>
      <c r="E1507" s="832"/>
      <c r="F1507" s="831"/>
      <c r="G1507" s="833"/>
      <c r="H1507" s="834"/>
      <c r="I1507" s="831"/>
      <c r="J1507" s="837"/>
      <c r="K1507" s="831"/>
      <c r="L1507" s="831"/>
      <c r="M1507" s="838"/>
      <c r="N1507" s="831"/>
      <c r="O1507" s="831"/>
    </row>
    <row r="1508" customFormat="1" ht="12.75" customHeight="1" spans="1:15">
      <c r="A1508" s="831"/>
      <c r="B1508" s="831"/>
      <c r="C1508" s="831"/>
      <c r="D1508" s="831"/>
      <c r="E1508" s="832"/>
      <c r="F1508" s="831"/>
      <c r="G1508" s="833"/>
      <c r="H1508" s="834"/>
      <c r="I1508" s="831"/>
      <c r="J1508" s="837"/>
      <c r="K1508" s="831"/>
      <c r="L1508" s="831"/>
      <c r="M1508" s="838"/>
      <c r="N1508" s="831"/>
      <c r="O1508" s="831"/>
    </row>
    <row r="1509" customFormat="1" ht="12.75" customHeight="1" spans="1:15">
      <c r="A1509" s="831"/>
      <c r="B1509" s="831"/>
      <c r="C1509" s="831"/>
      <c r="D1509" s="831"/>
      <c r="E1509" s="832"/>
      <c r="F1509" s="831"/>
      <c r="G1509" s="833"/>
      <c r="H1509" s="834"/>
      <c r="I1509" s="831"/>
      <c r="J1509" s="837"/>
      <c r="K1509" s="831"/>
      <c r="L1509" s="831"/>
      <c r="M1509" s="838"/>
      <c r="N1509" s="831"/>
      <c r="O1509" s="831"/>
    </row>
    <row r="1510" customFormat="1" ht="12.75" customHeight="1" spans="1:15">
      <c r="A1510" s="831"/>
      <c r="B1510" s="831"/>
      <c r="C1510" s="831"/>
      <c r="D1510" s="831"/>
      <c r="E1510" s="832"/>
      <c r="F1510" s="831"/>
      <c r="G1510" s="833"/>
      <c r="H1510" s="834"/>
      <c r="I1510" s="831"/>
      <c r="J1510" s="837"/>
      <c r="K1510" s="831"/>
      <c r="L1510" s="831"/>
      <c r="M1510" s="838"/>
      <c r="N1510" s="831"/>
      <c r="O1510" s="831"/>
    </row>
    <row r="1511" customFormat="1" ht="12.75" customHeight="1" spans="1:15">
      <c r="A1511" s="831"/>
      <c r="B1511" s="831"/>
      <c r="C1511" s="831"/>
      <c r="D1511" s="831"/>
      <c r="E1511" s="832"/>
      <c r="F1511" s="831"/>
      <c r="G1511" s="833"/>
      <c r="H1511" s="834"/>
      <c r="I1511" s="831"/>
      <c r="J1511" s="837"/>
      <c r="K1511" s="831"/>
      <c r="L1511" s="831"/>
      <c r="M1511" s="838"/>
      <c r="N1511" s="831"/>
      <c r="O1511" s="831"/>
    </row>
    <row r="1512" customFormat="1" ht="12.75" customHeight="1" spans="1:15">
      <c r="A1512" s="831"/>
      <c r="B1512" s="831"/>
      <c r="C1512" s="831"/>
      <c r="D1512" s="831"/>
      <c r="E1512" s="832"/>
      <c r="F1512" s="831"/>
      <c r="G1512" s="833"/>
      <c r="H1512" s="834"/>
      <c r="I1512" s="831"/>
      <c r="J1512" s="837"/>
      <c r="K1512" s="831"/>
      <c r="L1512" s="831"/>
      <c r="M1512" s="838"/>
      <c r="N1512" s="831"/>
      <c r="O1512" s="831"/>
    </row>
    <row r="1513" customFormat="1" ht="12.75" customHeight="1" spans="1:15">
      <c r="A1513" s="831"/>
      <c r="B1513" s="831"/>
      <c r="C1513" s="831"/>
      <c r="D1513" s="831"/>
      <c r="E1513" s="832"/>
      <c r="F1513" s="831"/>
      <c r="G1513" s="833"/>
      <c r="H1513" s="834"/>
      <c r="I1513" s="831"/>
      <c r="J1513" s="837"/>
      <c r="K1513" s="831"/>
      <c r="L1513" s="831"/>
      <c r="M1513" s="838"/>
      <c r="N1513" s="831"/>
      <c r="O1513" s="831"/>
    </row>
    <row r="1514" customFormat="1" ht="12.75" customHeight="1" spans="1:15">
      <c r="A1514" s="831"/>
      <c r="B1514" s="831"/>
      <c r="C1514" s="831"/>
      <c r="D1514" s="831"/>
      <c r="E1514" s="832"/>
      <c r="F1514" s="831"/>
      <c r="G1514" s="833"/>
      <c r="H1514" s="834"/>
      <c r="I1514" s="831"/>
      <c r="J1514" s="837"/>
      <c r="K1514" s="831"/>
      <c r="L1514" s="831"/>
      <c r="M1514" s="838"/>
      <c r="N1514" s="831"/>
      <c r="O1514" s="831"/>
    </row>
    <row r="1515" customFormat="1" ht="12.75" customHeight="1" spans="1:15">
      <c r="A1515" s="831"/>
      <c r="B1515" s="831"/>
      <c r="C1515" s="831"/>
      <c r="D1515" s="831"/>
      <c r="E1515" s="832"/>
      <c r="F1515" s="831"/>
      <c r="G1515" s="833"/>
      <c r="H1515" s="834"/>
      <c r="I1515" s="831"/>
      <c r="J1515" s="837"/>
      <c r="K1515" s="831"/>
      <c r="L1515" s="831"/>
      <c r="M1515" s="838"/>
      <c r="N1515" s="831"/>
      <c r="O1515" s="831"/>
    </row>
    <row r="1516" customFormat="1" ht="12.75" customHeight="1" spans="1:15">
      <c r="A1516" s="831"/>
      <c r="B1516" s="831"/>
      <c r="C1516" s="831"/>
      <c r="D1516" s="831"/>
      <c r="E1516" s="832"/>
      <c r="F1516" s="831"/>
      <c r="G1516" s="833"/>
      <c r="H1516" s="834"/>
      <c r="I1516" s="831"/>
      <c r="J1516" s="837"/>
      <c r="K1516" s="831"/>
      <c r="L1516" s="831"/>
      <c r="M1516" s="838"/>
      <c r="N1516" s="831"/>
      <c r="O1516" s="831"/>
    </row>
    <row r="1517" customFormat="1" ht="12.75" customHeight="1" spans="1:15">
      <c r="A1517" s="831"/>
      <c r="B1517" s="831"/>
      <c r="C1517" s="831"/>
      <c r="D1517" s="831"/>
      <c r="E1517" s="832"/>
      <c r="F1517" s="831"/>
      <c r="G1517" s="833"/>
      <c r="H1517" s="834"/>
      <c r="I1517" s="831"/>
      <c r="J1517" s="837"/>
      <c r="K1517" s="831"/>
      <c r="L1517" s="831"/>
      <c r="M1517" s="838"/>
      <c r="N1517" s="831"/>
      <c r="O1517" s="831"/>
    </row>
    <row r="1518" customFormat="1" ht="12.75" customHeight="1" spans="1:15">
      <c r="A1518" s="831"/>
      <c r="B1518" s="831"/>
      <c r="C1518" s="831"/>
      <c r="D1518" s="831"/>
      <c r="E1518" s="832"/>
      <c r="F1518" s="831"/>
      <c r="G1518" s="833"/>
      <c r="H1518" s="834"/>
      <c r="I1518" s="831"/>
      <c r="J1518" s="837"/>
      <c r="K1518" s="831"/>
      <c r="L1518" s="831"/>
      <c r="M1518" s="838"/>
      <c r="N1518" s="831"/>
      <c r="O1518" s="831"/>
    </row>
    <row r="1519" customFormat="1" ht="12.75" customHeight="1" spans="1:15">
      <c r="A1519" s="831"/>
      <c r="B1519" s="831"/>
      <c r="C1519" s="831"/>
      <c r="D1519" s="831"/>
      <c r="E1519" s="832"/>
      <c r="F1519" s="831"/>
      <c r="G1519" s="833"/>
      <c r="H1519" s="834"/>
      <c r="I1519" s="831"/>
      <c r="J1519" s="837"/>
      <c r="K1519" s="831"/>
      <c r="L1519" s="831"/>
      <c r="M1519" s="838"/>
      <c r="N1519" s="831"/>
      <c r="O1519" s="831"/>
    </row>
    <row r="1520" customFormat="1" ht="12.75" customHeight="1" spans="1:15">
      <c r="A1520" s="831"/>
      <c r="B1520" s="831"/>
      <c r="C1520" s="831"/>
      <c r="D1520" s="831"/>
      <c r="E1520" s="832"/>
      <c r="F1520" s="831"/>
      <c r="G1520" s="833"/>
      <c r="H1520" s="834"/>
      <c r="I1520" s="831"/>
      <c r="J1520" s="837"/>
      <c r="K1520" s="831"/>
      <c r="L1520" s="831"/>
      <c r="M1520" s="838"/>
      <c r="N1520" s="831"/>
      <c r="O1520" s="831"/>
    </row>
    <row r="1521" customFormat="1" ht="12.75" customHeight="1" spans="1:15">
      <c r="A1521" s="831"/>
      <c r="B1521" s="831"/>
      <c r="C1521" s="831"/>
      <c r="D1521" s="831"/>
      <c r="E1521" s="832"/>
      <c r="F1521" s="831"/>
      <c r="G1521" s="833"/>
      <c r="H1521" s="834"/>
      <c r="I1521" s="831"/>
      <c r="J1521" s="837"/>
      <c r="K1521" s="831"/>
      <c r="L1521" s="831"/>
      <c r="M1521" s="838"/>
      <c r="N1521" s="831"/>
      <c r="O1521" s="831"/>
    </row>
    <row r="1522" customFormat="1" ht="12.75" customHeight="1" spans="1:15">
      <c r="A1522" s="831"/>
      <c r="B1522" s="831"/>
      <c r="C1522" s="831"/>
      <c r="D1522" s="831"/>
      <c r="E1522" s="832"/>
      <c r="F1522" s="831"/>
      <c r="G1522" s="833"/>
      <c r="H1522" s="834"/>
      <c r="I1522" s="831"/>
      <c r="J1522" s="837"/>
      <c r="K1522" s="831"/>
      <c r="L1522" s="831"/>
      <c r="M1522" s="838"/>
      <c r="N1522" s="831"/>
      <c r="O1522" s="831"/>
    </row>
    <row r="1523" customFormat="1" ht="12.75" customHeight="1" spans="1:15">
      <c r="A1523" s="831"/>
      <c r="B1523" s="831"/>
      <c r="C1523" s="831"/>
      <c r="D1523" s="831"/>
      <c r="E1523" s="832"/>
      <c r="F1523" s="831"/>
      <c r="G1523" s="833"/>
      <c r="H1523" s="834"/>
      <c r="I1523" s="831"/>
      <c r="J1523" s="837"/>
      <c r="K1523" s="831"/>
      <c r="L1523" s="831"/>
      <c r="M1523" s="838"/>
      <c r="N1523" s="831"/>
      <c r="O1523" s="831"/>
    </row>
    <row r="1524" customFormat="1" ht="12.75" customHeight="1" spans="1:15">
      <c r="A1524" s="831"/>
      <c r="B1524" s="831"/>
      <c r="C1524" s="831"/>
      <c r="D1524" s="831"/>
      <c r="E1524" s="832"/>
      <c r="F1524" s="831"/>
      <c r="G1524" s="833"/>
      <c r="H1524" s="834"/>
      <c r="I1524" s="831"/>
      <c r="J1524" s="837"/>
      <c r="K1524" s="831"/>
      <c r="L1524" s="831"/>
      <c r="M1524" s="838"/>
      <c r="N1524" s="831"/>
      <c r="O1524" s="831"/>
    </row>
    <row r="1525" customFormat="1" ht="12.75" customHeight="1" spans="1:15">
      <c r="A1525" s="831"/>
      <c r="B1525" s="831"/>
      <c r="C1525" s="831"/>
      <c r="D1525" s="831"/>
      <c r="E1525" s="832"/>
      <c r="F1525" s="831"/>
      <c r="G1525" s="833"/>
      <c r="H1525" s="834"/>
      <c r="I1525" s="831"/>
      <c r="J1525" s="837"/>
      <c r="K1525" s="831"/>
      <c r="L1525" s="831"/>
      <c r="M1525" s="838"/>
      <c r="N1525" s="831"/>
      <c r="O1525" s="831"/>
    </row>
    <row r="1526" customFormat="1" ht="12.75" customHeight="1" spans="1:15">
      <c r="A1526" s="831"/>
      <c r="B1526" s="831"/>
      <c r="C1526" s="831"/>
      <c r="D1526" s="831"/>
      <c r="E1526" s="832"/>
      <c r="F1526" s="831"/>
      <c r="G1526" s="833"/>
      <c r="H1526" s="834"/>
      <c r="I1526" s="831"/>
      <c r="J1526" s="837"/>
      <c r="K1526" s="831"/>
      <c r="L1526" s="831"/>
      <c r="M1526" s="838"/>
      <c r="N1526" s="831"/>
      <c r="O1526" s="831"/>
    </row>
    <row r="1527" customFormat="1" ht="12.75" customHeight="1" spans="1:15">
      <c r="A1527" s="831"/>
      <c r="B1527" s="831"/>
      <c r="C1527" s="831"/>
      <c r="D1527" s="831"/>
      <c r="E1527" s="832"/>
      <c r="F1527" s="831"/>
      <c r="G1527" s="833"/>
      <c r="H1527" s="834"/>
      <c r="I1527" s="831"/>
      <c r="J1527" s="837"/>
      <c r="K1527" s="831"/>
      <c r="L1527" s="831"/>
      <c r="M1527" s="838"/>
      <c r="N1527" s="831"/>
      <c r="O1527" s="831"/>
    </row>
    <row r="1528" customFormat="1" ht="12.75" customHeight="1" spans="1:15">
      <c r="A1528" s="831"/>
      <c r="B1528" s="831"/>
      <c r="C1528" s="831"/>
      <c r="D1528" s="831"/>
      <c r="E1528" s="832"/>
      <c r="F1528" s="831"/>
      <c r="G1528" s="833"/>
      <c r="H1528" s="834"/>
      <c r="I1528" s="831"/>
      <c r="J1528" s="837"/>
      <c r="K1528" s="831"/>
      <c r="L1528" s="831"/>
      <c r="M1528" s="838"/>
      <c r="N1528" s="831"/>
      <c r="O1528" s="831"/>
    </row>
    <row r="1529" customFormat="1" ht="12.75" customHeight="1" spans="1:15">
      <c r="A1529" s="831"/>
      <c r="B1529" s="831"/>
      <c r="C1529" s="831"/>
      <c r="D1529" s="831"/>
      <c r="E1529" s="832"/>
      <c r="F1529" s="831"/>
      <c r="G1529" s="833"/>
      <c r="H1529" s="834"/>
      <c r="I1529" s="831"/>
      <c r="J1529" s="837"/>
      <c r="K1529" s="831"/>
      <c r="L1529" s="831"/>
      <c r="M1529" s="838"/>
      <c r="N1529" s="831"/>
      <c r="O1529" s="831"/>
    </row>
    <row r="1530" customFormat="1" ht="12.75" customHeight="1" spans="1:15">
      <c r="A1530" s="831"/>
      <c r="B1530" s="831"/>
      <c r="C1530" s="831"/>
      <c r="D1530" s="831"/>
      <c r="E1530" s="832"/>
      <c r="F1530" s="831"/>
      <c r="G1530" s="833"/>
      <c r="H1530" s="834"/>
      <c r="I1530" s="831"/>
      <c r="J1530" s="837"/>
      <c r="K1530" s="831"/>
      <c r="L1530" s="831"/>
      <c r="M1530" s="838"/>
      <c r="N1530" s="831"/>
      <c r="O1530" s="831"/>
    </row>
    <row r="1531" customFormat="1" ht="12.75" customHeight="1" spans="1:15">
      <c r="A1531" s="831"/>
      <c r="B1531" s="831"/>
      <c r="C1531" s="831"/>
      <c r="D1531" s="831"/>
      <c r="E1531" s="832"/>
      <c r="F1531" s="831"/>
      <c r="G1531" s="833"/>
      <c r="H1531" s="834"/>
      <c r="I1531" s="831"/>
      <c r="J1531" s="837"/>
      <c r="K1531" s="831"/>
      <c r="L1531" s="831"/>
      <c r="M1531" s="838"/>
      <c r="N1531" s="831"/>
      <c r="O1531" s="831"/>
    </row>
    <row r="1532" customFormat="1" ht="12.75" customHeight="1" spans="1:15">
      <c r="A1532" s="831"/>
      <c r="B1532" s="831"/>
      <c r="C1532" s="831"/>
      <c r="D1532" s="831"/>
      <c r="E1532" s="832"/>
      <c r="F1532" s="831"/>
      <c r="G1532" s="833"/>
      <c r="H1532" s="834"/>
      <c r="I1532" s="831"/>
      <c r="J1532" s="837"/>
      <c r="K1532" s="831"/>
      <c r="L1532" s="831"/>
      <c r="M1532" s="838"/>
      <c r="N1532" s="831"/>
      <c r="O1532" s="831"/>
    </row>
    <row r="1533" customFormat="1" ht="12.75" customHeight="1" spans="1:15">
      <c r="A1533" s="831"/>
      <c r="B1533" s="831"/>
      <c r="C1533" s="831"/>
      <c r="D1533" s="831"/>
      <c r="E1533" s="832"/>
      <c r="F1533" s="831"/>
      <c r="G1533" s="833"/>
      <c r="H1533" s="834"/>
      <c r="I1533" s="831"/>
      <c r="J1533" s="837"/>
      <c r="K1533" s="831"/>
      <c r="L1533" s="831"/>
      <c r="M1533" s="838"/>
      <c r="N1533" s="831"/>
      <c r="O1533" s="831"/>
    </row>
    <row r="1534" customFormat="1" ht="12.75" customHeight="1" spans="1:15">
      <c r="A1534" s="831"/>
      <c r="B1534" s="831"/>
      <c r="C1534" s="831"/>
      <c r="D1534" s="831"/>
      <c r="E1534" s="832"/>
      <c r="F1534" s="831"/>
      <c r="G1534" s="833"/>
      <c r="H1534" s="834"/>
      <c r="I1534" s="831"/>
      <c r="J1534" s="837"/>
      <c r="K1534" s="831"/>
      <c r="L1534" s="831"/>
      <c r="M1534" s="838"/>
      <c r="N1534" s="831"/>
      <c r="O1534" s="831"/>
    </row>
    <row r="1535" customFormat="1" ht="12.75" customHeight="1" spans="1:15">
      <c r="A1535" s="831"/>
      <c r="B1535" s="831"/>
      <c r="C1535" s="831"/>
      <c r="D1535" s="831"/>
      <c r="E1535" s="832"/>
      <c r="F1535" s="831"/>
      <c r="G1535" s="833"/>
      <c r="H1535" s="834"/>
      <c r="I1535" s="831"/>
      <c r="J1535" s="837"/>
      <c r="K1535" s="831"/>
      <c r="L1535" s="831"/>
      <c r="M1535" s="838"/>
      <c r="N1535" s="831"/>
      <c r="O1535" s="831"/>
    </row>
    <row r="1536" customFormat="1" ht="12.75" customHeight="1" spans="1:15">
      <c r="A1536" s="831"/>
      <c r="B1536" s="831"/>
      <c r="C1536" s="831"/>
      <c r="D1536" s="831"/>
      <c r="E1536" s="832"/>
      <c r="F1536" s="831"/>
      <c r="G1536" s="833"/>
      <c r="H1536" s="834"/>
      <c r="I1536" s="831"/>
      <c r="J1536" s="837"/>
      <c r="K1536" s="831"/>
      <c r="L1536" s="831"/>
      <c r="M1536" s="838"/>
      <c r="N1536" s="831"/>
      <c r="O1536" s="831"/>
    </row>
    <row r="1537" customFormat="1" ht="12.75" customHeight="1" spans="1:15">
      <c r="A1537" s="831"/>
      <c r="B1537" s="831"/>
      <c r="C1537" s="831"/>
      <c r="D1537" s="831"/>
      <c r="E1537" s="832"/>
      <c r="F1537" s="831"/>
      <c r="G1537" s="833"/>
      <c r="H1537" s="834"/>
      <c r="I1537" s="831"/>
      <c r="J1537" s="837"/>
      <c r="K1537" s="831"/>
      <c r="L1537" s="831"/>
      <c r="M1537" s="838"/>
      <c r="N1537" s="831"/>
      <c r="O1537" s="831"/>
    </row>
    <row r="1538" customFormat="1" ht="12.75" customHeight="1" spans="1:15">
      <c r="A1538" s="831"/>
      <c r="B1538" s="831"/>
      <c r="C1538" s="831"/>
      <c r="D1538" s="831"/>
      <c r="E1538" s="832"/>
      <c r="F1538" s="831"/>
      <c r="G1538" s="833"/>
      <c r="H1538" s="834"/>
      <c r="I1538" s="831"/>
      <c r="J1538" s="837"/>
      <c r="K1538" s="831"/>
      <c r="L1538" s="831"/>
      <c r="M1538" s="838"/>
      <c r="N1538" s="831"/>
      <c r="O1538" s="831"/>
    </row>
    <row r="1539" customFormat="1" ht="12.75" customHeight="1" spans="1:15">
      <c r="A1539" s="831"/>
      <c r="B1539" s="831"/>
      <c r="C1539" s="831"/>
      <c r="D1539" s="831"/>
      <c r="E1539" s="832"/>
      <c r="F1539" s="831"/>
      <c r="G1539" s="833"/>
      <c r="H1539" s="834"/>
      <c r="I1539" s="831"/>
      <c r="J1539" s="837"/>
      <c r="K1539" s="831"/>
      <c r="L1539" s="831"/>
      <c r="M1539" s="838"/>
      <c r="N1539" s="831"/>
      <c r="O1539" s="831"/>
    </row>
    <row r="1540" customFormat="1" ht="12.75" customHeight="1" spans="1:15">
      <c r="A1540" s="831"/>
      <c r="B1540" s="831"/>
      <c r="C1540" s="831"/>
      <c r="D1540" s="831"/>
      <c r="E1540" s="832"/>
      <c r="F1540" s="831"/>
      <c r="G1540" s="833"/>
      <c r="H1540" s="834"/>
      <c r="I1540" s="831"/>
      <c r="J1540" s="837"/>
      <c r="K1540" s="831"/>
      <c r="L1540" s="831"/>
      <c r="M1540" s="838"/>
      <c r="N1540" s="831"/>
      <c r="O1540" s="831"/>
    </row>
    <row r="1541" customFormat="1" ht="12.75" customHeight="1" spans="1:15">
      <c r="A1541" s="831"/>
      <c r="B1541" s="831"/>
      <c r="C1541" s="831"/>
      <c r="D1541" s="831"/>
      <c r="E1541" s="832"/>
      <c r="F1541" s="831"/>
      <c r="G1541" s="833"/>
      <c r="H1541" s="834"/>
      <c r="I1541" s="831"/>
      <c r="J1541" s="837"/>
      <c r="K1541" s="831"/>
      <c r="L1541" s="831"/>
      <c r="M1541" s="838"/>
      <c r="N1541" s="831"/>
      <c r="O1541" s="831"/>
    </row>
    <row r="1542" customFormat="1" ht="12.75" customHeight="1" spans="1:15">
      <c r="A1542" s="831"/>
      <c r="B1542" s="831"/>
      <c r="C1542" s="831"/>
      <c r="D1542" s="831"/>
      <c r="E1542" s="832"/>
      <c r="F1542" s="831"/>
      <c r="G1542" s="833"/>
      <c r="H1542" s="834"/>
      <c r="I1542" s="831"/>
      <c r="J1542" s="837"/>
      <c r="K1542" s="831"/>
      <c r="L1542" s="831"/>
      <c r="M1542" s="838"/>
      <c r="N1542" s="831"/>
      <c r="O1542" s="831"/>
    </row>
    <row r="1543" customFormat="1" ht="12.75" customHeight="1" spans="1:15">
      <c r="A1543" s="831"/>
      <c r="B1543" s="831"/>
      <c r="C1543" s="831"/>
      <c r="D1543" s="831"/>
      <c r="E1543" s="832"/>
      <c r="F1543" s="831"/>
      <c r="G1543" s="833"/>
      <c r="H1543" s="834"/>
      <c r="I1543" s="831"/>
      <c r="J1543" s="837"/>
      <c r="K1543" s="831"/>
      <c r="L1543" s="831"/>
      <c r="M1543" s="838"/>
      <c r="N1543" s="831"/>
      <c r="O1543" s="831"/>
    </row>
    <row r="1544" customFormat="1" ht="12.75" customHeight="1" spans="1:15">
      <c r="A1544" s="831"/>
      <c r="B1544" s="831"/>
      <c r="C1544" s="831"/>
      <c r="D1544" s="831"/>
      <c r="E1544" s="832"/>
      <c r="F1544" s="831"/>
      <c r="G1544" s="833"/>
      <c r="H1544" s="834"/>
      <c r="I1544" s="831"/>
      <c r="J1544" s="837"/>
      <c r="K1544" s="831"/>
      <c r="L1544" s="831"/>
      <c r="M1544" s="838"/>
      <c r="N1544" s="831"/>
      <c r="O1544" s="831"/>
    </row>
    <row r="1545" customFormat="1" ht="12.75" customHeight="1" spans="1:15">
      <c r="A1545" s="831"/>
      <c r="B1545" s="831"/>
      <c r="C1545" s="831"/>
      <c r="D1545" s="831"/>
      <c r="E1545" s="832"/>
      <c r="F1545" s="831"/>
      <c r="G1545" s="833"/>
      <c r="H1545" s="834"/>
      <c r="I1545" s="831"/>
      <c r="J1545" s="837"/>
      <c r="K1545" s="831"/>
      <c r="L1545" s="831"/>
      <c r="M1545" s="838"/>
      <c r="N1545" s="831"/>
      <c r="O1545" s="831"/>
    </row>
    <row r="1546" customFormat="1" ht="12.75" customHeight="1" spans="1:15">
      <c r="A1546" s="831"/>
      <c r="B1546" s="831"/>
      <c r="C1546" s="831"/>
      <c r="D1546" s="831"/>
      <c r="E1546" s="832"/>
      <c r="F1546" s="831"/>
      <c r="G1546" s="833"/>
      <c r="H1546" s="834"/>
      <c r="I1546" s="831"/>
      <c r="J1546" s="837"/>
      <c r="K1546" s="831"/>
      <c r="L1546" s="831"/>
      <c r="M1546" s="838"/>
      <c r="N1546" s="831"/>
      <c r="O1546" s="831"/>
    </row>
    <row r="1547" customFormat="1" ht="12.75" customHeight="1" spans="1:15">
      <c r="A1547" s="831"/>
      <c r="B1547" s="831"/>
      <c r="C1547" s="831"/>
      <c r="D1547" s="831"/>
      <c r="E1547" s="832"/>
      <c r="F1547" s="831"/>
      <c r="G1547" s="833"/>
      <c r="H1547" s="834"/>
      <c r="I1547" s="831"/>
      <c r="J1547" s="837"/>
      <c r="K1547" s="831"/>
      <c r="L1547" s="831"/>
      <c r="M1547" s="838"/>
      <c r="N1547" s="831"/>
      <c r="O1547" s="831"/>
    </row>
    <row r="1548" customFormat="1" ht="12.75" customHeight="1" spans="1:15">
      <c r="A1548" s="831"/>
      <c r="B1548" s="831"/>
      <c r="C1548" s="831"/>
      <c r="D1548" s="831"/>
      <c r="E1548" s="832"/>
      <c r="F1548" s="831"/>
      <c r="G1548" s="833"/>
      <c r="H1548" s="834"/>
      <c r="I1548" s="831"/>
      <c r="J1548" s="837"/>
      <c r="K1548" s="831"/>
      <c r="L1548" s="831"/>
      <c r="M1548" s="838"/>
      <c r="N1548" s="831"/>
      <c r="O1548" s="831"/>
    </row>
    <row r="1549" customFormat="1" ht="12.75" customHeight="1" spans="1:15">
      <c r="A1549" s="831"/>
      <c r="B1549" s="831"/>
      <c r="C1549" s="831"/>
      <c r="D1549" s="831"/>
      <c r="E1549" s="832"/>
      <c r="F1549" s="831"/>
      <c r="G1549" s="833"/>
      <c r="H1549" s="834"/>
      <c r="I1549" s="831"/>
      <c r="J1549" s="837"/>
      <c r="K1549" s="831"/>
      <c r="L1549" s="831"/>
      <c r="M1549" s="838"/>
      <c r="N1549" s="831"/>
      <c r="O1549" s="831"/>
    </row>
    <row r="1550" customFormat="1" ht="12.75" customHeight="1" spans="1:15">
      <c r="A1550" s="831"/>
      <c r="B1550" s="831"/>
      <c r="C1550" s="831"/>
      <c r="D1550" s="831"/>
      <c r="E1550" s="832"/>
      <c r="F1550" s="831"/>
      <c r="G1550" s="833"/>
      <c r="H1550" s="834"/>
      <c r="I1550" s="831"/>
      <c r="J1550" s="837"/>
      <c r="K1550" s="831"/>
      <c r="L1550" s="831"/>
      <c r="M1550" s="838"/>
      <c r="N1550" s="831"/>
      <c r="O1550" s="831"/>
    </row>
    <row r="1551" customFormat="1" ht="12.75" customHeight="1" spans="1:15">
      <c r="A1551" s="831"/>
      <c r="B1551" s="831"/>
      <c r="C1551" s="831"/>
      <c r="D1551" s="831"/>
      <c r="E1551" s="832"/>
      <c r="F1551" s="831"/>
      <c r="G1551" s="833"/>
      <c r="H1551" s="834"/>
      <c r="I1551" s="831"/>
      <c r="J1551" s="837"/>
      <c r="K1551" s="831"/>
      <c r="L1551" s="831"/>
      <c r="M1551" s="838"/>
      <c r="N1551" s="831"/>
      <c r="O1551" s="831"/>
    </row>
    <row r="1552" customFormat="1" ht="12.75" customHeight="1" spans="1:15">
      <c r="A1552" s="831"/>
      <c r="B1552" s="831"/>
      <c r="C1552" s="831"/>
      <c r="D1552" s="831"/>
      <c r="E1552" s="832"/>
      <c r="F1552" s="831"/>
      <c r="G1552" s="833"/>
      <c r="H1552" s="834"/>
      <c r="I1552" s="831"/>
      <c r="J1552" s="837"/>
      <c r="K1552" s="831"/>
      <c r="L1552" s="831"/>
      <c r="M1552" s="838"/>
      <c r="N1552" s="831"/>
      <c r="O1552" s="831"/>
    </row>
    <row r="1553" customFormat="1" ht="12.75" customHeight="1" spans="1:15">
      <c r="A1553" s="831"/>
      <c r="B1553" s="831"/>
      <c r="C1553" s="831"/>
      <c r="D1553" s="831"/>
      <c r="E1553" s="832"/>
      <c r="F1553" s="831"/>
      <c r="G1553" s="833"/>
      <c r="H1553" s="834"/>
      <c r="I1553" s="831"/>
      <c r="J1553" s="837"/>
      <c r="K1553" s="831"/>
      <c r="L1553" s="831"/>
      <c r="M1553" s="838"/>
      <c r="N1553" s="831"/>
      <c r="O1553" s="831"/>
    </row>
    <row r="1554" customFormat="1" ht="12.75" customHeight="1" spans="1:15">
      <c r="A1554" s="831"/>
      <c r="B1554" s="831"/>
      <c r="C1554" s="831"/>
      <c r="D1554" s="831"/>
      <c r="E1554" s="832"/>
      <c r="F1554" s="831"/>
      <c r="G1554" s="833"/>
      <c r="H1554" s="834"/>
      <c r="I1554" s="831"/>
      <c r="J1554" s="837"/>
      <c r="K1554" s="831"/>
      <c r="L1554" s="831"/>
      <c r="M1554" s="838"/>
      <c r="N1554" s="831"/>
      <c r="O1554" s="831"/>
    </row>
    <row r="1555" customFormat="1" ht="12.75" customHeight="1" spans="1:15">
      <c r="A1555" s="831"/>
      <c r="B1555" s="831"/>
      <c r="C1555" s="831"/>
      <c r="D1555" s="831"/>
      <c r="E1555" s="832"/>
      <c r="F1555" s="831"/>
      <c r="G1555" s="833"/>
      <c r="H1555" s="834"/>
      <c r="I1555" s="831"/>
      <c r="J1555" s="837"/>
      <c r="K1555" s="831"/>
      <c r="L1555" s="831"/>
      <c r="M1555" s="838"/>
      <c r="N1555" s="831"/>
      <c r="O1555" s="831"/>
    </row>
    <row r="1556" customFormat="1" ht="12.75" customHeight="1" spans="1:15">
      <c r="A1556" s="831"/>
      <c r="B1556" s="831"/>
      <c r="C1556" s="831"/>
      <c r="D1556" s="831"/>
      <c r="E1556" s="832"/>
      <c r="F1556" s="831"/>
      <c r="G1556" s="833"/>
      <c r="H1556" s="834"/>
      <c r="I1556" s="831"/>
      <c r="J1556" s="837"/>
      <c r="K1556" s="831"/>
      <c r="L1556" s="831"/>
      <c r="M1556" s="838"/>
      <c r="N1556" s="831"/>
      <c r="O1556" s="831"/>
    </row>
    <row r="1557" customFormat="1" ht="12.75" customHeight="1" spans="1:15">
      <c r="A1557" s="831"/>
      <c r="B1557" s="831"/>
      <c r="C1557" s="831"/>
      <c r="D1557" s="831"/>
      <c r="E1557" s="832"/>
      <c r="F1557" s="831"/>
      <c r="G1557" s="833"/>
      <c r="H1557" s="834"/>
      <c r="I1557" s="831"/>
      <c r="J1557" s="837"/>
      <c r="K1557" s="831"/>
      <c r="L1557" s="831"/>
      <c r="M1557" s="838"/>
      <c r="N1557" s="831"/>
      <c r="O1557" s="831"/>
    </row>
    <row r="1558" customFormat="1" ht="12.75" customHeight="1" spans="1:15">
      <c r="A1558" s="831"/>
      <c r="B1558" s="831"/>
      <c r="C1558" s="831"/>
      <c r="D1558" s="831"/>
      <c r="E1558" s="832"/>
      <c r="F1558" s="831"/>
      <c r="G1558" s="833"/>
      <c r="H1558" s="834"/>
      <c r="I1558" s="831"/>
      <c r="J1558" s="837"/>
      <c r="K1558" s="831"/>
      <c r="L1558" s="831"/>
      <c r="M1558" s="838"/>
      <c r="N1558" s="831"/>
      <c r="O1558" s="831"/>
    </row>
    <row r="1559" customFormat="1" ht="12.75" customHeight="1" spans="1:15">
      <c r="A1559" s="831"/>
      <c r="B1559" s="831"/>
      <c r="C1559" s="831"/>
      <c r="D1559" s="831"/>
      <c r="E1559" s="832"/>
      <c r="F1559" s="831"/>
      <c r="G1559" s="833"/>
      <c r="H1559" s="834"/>
      <c r="I1559" s="831"/>
      <c r="J1559" s="837"/>
      <c r="K1559" s="831"/>
      <c r="L1559" s="831"/>
      <c r="M1559" s="838"/>
      <c r="N1559" s="831"/>
      <c r="O1559" s="831"/>
    </row>
    <row r="1560" customFormat="1" ht="12.75" customHeight="1" spans="1:15">
      <c r="A1560" s="831"/>
      <c r="B1560" s="831"/>
      <c r="C1560" s="831"/>
      <c r="D1560" s="831"/>
      <c r="E1560" s="832"/>
      <c r="F1560" s="831"/>
      <c r="G1560" s="833"/>
      <c r="H1560" s="834"/>
      <c r="I1560" s="831"/>
      <c r="J1560" s="837"/>
      <c r="K1560" s="831"/>
      <c r="L1560" s="831"/>
      <c r="M1560" s="838"/>
      <c r="N1560" s="831"/>
      <c r="O1560" s="831"/>
    </row>
    <row r="1561" customFormat="1" ht="12.75" customHeight="1" spans="1:15">
      <c r="A1561" s="831"/>
      <c r="B1561" s="831"/>
      <c r="C1561" s="831"/>
      <c r="D1561" s="831"/>
      <c r="E1561" s="832"/>
      <c r="F1561" s="831"/>
      <c r="G1561" s="833"/>
      <c r="H1561" s="834"/>
      <c r="I1561" s="831"/>
      <c r="J1561" s="837"/>
      <c r="K1561" s="831"/>
      <c r="L1561" s="831"/>
      <c r="M1561" s="838"/>
      <c r="N1561" s="831"/>
      <c r="O1561" s="831"/>
    </row>
    <row r="1562" customFormat="1" ht="12.75" customHeight="1" spans="1:15">
      <c r="A1562" s="831"/>
      <c r="B1562" s="831"/>
      <c r="C1562" s="831"/>
      <c r="D1562" s="831"/>
      <c r="E1562" s="832"/>
      <c r="F1562" s="831"/>
      <c r="G1562" s="833"/>
      <c r="H1562" s="834"/>
      <c r="I1562" s="831"/>
      <c r="J1562" s="837"/>
      <c r="K1562" s="831"/>
      <c r="L1562" s="831"/>
      <c r="M1562" s="838"/>
      <c r="N1562" s="831"/>
      <c r="O1562" s="831"/>
    </row>
    <row r="1563" customFormat="1" ht="12.75" customHeight="1" spans="1:15">
      <c r="A1563" s="831"/>
      <c r="B1563" s="831"/>
      <c r="C1563" s="831"/>
      <c r="D1563" s="831"/>
      <c r="E1563" s="832"/>
      <c r="F1563" s="831"/>
      <c r="G1563" s="833"/>
      <c r="H1563" s="834"/>
      <c r="I1563" s="831"/>
      <c r="J1563" s="837"/>
      <c r="K1563" s="831"/>
      <c r="L1563" s="831"/>
      <c r="M1563" s="838"/>
      <c r="N1563" s="831"/>
      <c r="O1563" s="831"/>
    </row>
    <row r="1564" customFormat="1" ht="12.75" customHeight="1" spans="1:15">
      <c r="A1564" s="831"/>
      <c r="B1564" s="831"/>
      <c r="C1564" s="831"/>
      <c r="D1564" s="831"/>
      <c r="E1564" s="832"/>
      <c r="F1564" s="831"/>
      <c r="G1564" s="833"/>
      <c r="H1564" s="834"/>
      <c r="I1564" s="831"/>
      <c r="J1564" s="837"/>
      <c r="K1564" s="831"/>
      <c r="L1564" s="831"/>
      <c r="M1564" s="838"/>
      <c r="N1564" s="831"/>
      <c r="O1564" s="831"/>
    </row>
    <row r="1565" customFormat="1" ht="12.75" customHeight="1" spans="1:15">
      <c r="A1565" s="831"/>
      <c r="B1565" s="831"/>
      <c r="C1565" s="831"/>
      <c r="D1565" s="831"/>
      <c r="E1565" s="832"/>
      <c r="F1565" s="831"/>
      <c r="G1565" s="833"/>
      <c r="H1565" s="834"/>
      <c r="I1565" s="831"/>
      <c r="J1565" s="837"/>
      <c r="K1565" s="831"/>
      <c r="L1565" s="831"/>
      <c r="M1565" s="838"/>
      <c r="N1565" s="831"/>
      <c r="O1565" s="831"/>
    </row>
    <row r="1566" customFormat="1" ht="12.75" customHeight="1" spans="1:15">
      <c r="A1566" s="831"/>
      <c r="B1566" s="831"/>
      <c r="C1566" s="831"/>
      <c r="D1566" s="831"/>
      <c r="E1566" s="832"/>
      <c r="F1566" s="831"/>
      <c r="G1566" s="833"/>
      <c r="H1566" s="834"/>
      <c r="I1566" s="831"/>
      <c r="J1566" s="837"/>
      <c r="K1566" s="831"/>
      <c r="L1566" s="831"/>
      <c r="M1566" s="838"/>
      <c r="N1566" s="831"/>
      <c r="O1566" s="831"/>
    </row>
    <row r="1567" customFormat="1" ht="12.75" customHeight="1" spans="1:15">
      <c r="A1567" s="831"/>
      <c r="B1567" s="831"/>
      <c r="C1567" s="831"/>
      <c r="D1567" s="831"/>
      <c r="E1567" s="832"/>
      <c r="F1567" s="831"/>
      <c r="G1567" s="833"/>
      <c r="H1567" s="834"/>
      <c r="I1567" s="831"/>
      <c r="J1567" s="837"/>
      <c r="K1567" s="831"/>
      <c r="L1567" s="831"/>
      <c r="M1567" s="838"/>
      <c r="N1567" s="831"/>
      <c r="O1567" s="831"/>
    </row>
    <row r="1568" customFormat="1" ht="12.75" customHeight="1" spans="1:15">
      <c r="A1568" s="831"/>
      <c r="B1568" s="831"/>
      <c r="C1568" s="831"/>
      <c r="D1568" s="831"/>
      <c r="E1568" s="832"/>
      <c r="F1568" s="831"/>
      <c r="G1568" s="833"/>
      <c r="H1568" s="834"/>
      <c r="I1568" s="831"/>
      <c r="J1568" s="837"/>
      <c r="K1568" s="831"/>
      <c r="L1568" s="831"/>
      <c r="M1568" s="838"/>
      <c r="N1568" s="831"/>
      <c r="O1568" s="831"/>
    </row>
    <row r="1569" customFormat="1" ht="12.75" customHeight="1" spans="1:15">
      <c r="A1569" s="831"/>
      <c r="B1569" s="831"/>
      <c r="C1569" s="831"/>
      <c r="D1569" s="831"/>
      <c r="E1569" s="832"/>
      <c r="F1569" s="831"/>
      <c r="G1569" s="833"/>
      <c r="H1569" s="834"/>
      <c r="I1569" s="831"/>
      <c r="J1569" s="837"/>
      <c r="K1569" s="831"/>
      <c r="L1569" s="831"/>
      <c r="M1569" s="838"/>
      <c r="N1569" s="831"/>
      <c r="O1569" s="831"/>
    </row>
    <row r="1570" customFormat="1" ht="12.75" customHeight="1" spans="1:15">
      <c r="A1570" s="831"/>
      <c r="B1570" s="831"/>
      <c r="C1570" s="831"/>
      <c r="D1570" s="831"/>
      <c r="E1570" s="832"/>
      <c r="F1570" s="831"/>
      <c r="G1570" s="833"/>
      <c r="H1570" s="834"/>
      <c r="I1570" s="831"/>
      <c r="J1570" s="837"/>
      <c r="K1570" s="831"/>
      <c r="L1570" s="831"/>
      <c r="M1570" s="838"/>
      <c r="N1570" s="831"/>
      <c r="O1570" s="831"/>
    </row>
    <row r="1571" customFormat="1" ht="12.75" customHeight="1" spans="1:15">
      <c r="A1571" s="831"/>
      <c r="B1571" s="831"/>
      <c r="C1571" s="831"/>
      <c r="D1571" s="831"/>
      <c r="E1571" s="832"/>
      <c r="F1571" s="831"/>
      <c r="G1571" s="833"/>
      <c r="H1571" s="834"/>
      <c r="I1571" s="831"/>
      <c r="J1571" s="837"/>
      <c r="K1571" s="831"/>
      <c r="L1571" s="831"/>
      <c r="M1571" s="838"/>
      <c r="N1571" s="831"/>
      <c r="O1571" s="831"/>
    </row>
    <row r="1572" customFormat="1" ht="12.75" customHeight="1" spans="1:15">
      <c r="A1572" s="831"/>
      <c r="B1572" s="831"/>
      <c r="C1572" s="831"/>
      <c r="D1572" s="831"/>
      <c r="E1572" s="832"/>
      <c r="F1572" s="831"/>
      <c r="G1572" s="833"/>
      <c r="H1572" s="834"/>
      <c r="I1572" s="831"/>
      <c r="J1572" s="837"/>
      <c r="K1572" s="831"/>
      <c r="L1572" s="831"/>
      <c r="M1572" s="838"/>
      <c r="N1572" s="831"/>
      <c r="O1572" s="831"/>
    </row>
    <row r="1573" customFormat="1" ht="12.75" customHeight="1" spans="1:15">
      <c r="A1573" s="831"/>
      <c r="B1573" s="831"/>
      <c r="C1573" s="831"/>
      <c r="D1573" s="831"/>
      <c r="E1573" s="832"/>
      <c r="F1573" s="831"/>
      <c r="G1573" s="833"/>
      <c r="H1573" s="834"/>
      <c r="I1573" s="831"/>
      <c r="J1573" s="837"/>
      <c r="K1573" s="831"/>
      <c r="L1573" s="831"/>
      <c r="M1573" s="838"/>
      <c r="N1573" s="831"/>
      <c r="O1573" s="831"/>
    </row>
    <row r="1574" customFormat="1" ht="12.75" customHeight="1" spans="1:15">
      <c r="A1574" s="831"/>
      <c r="B1574" s="831"/>
      <c r="C1574" s="831"/>
      <c r="D1574" s="831"/>
      <c r="E1574" s="832"/>
      <c r="F1574" s="831"/>
      <c r="G1574" s="833"/>
      <c r="H1574" s="834"/>
      <c r="I1574" s="831"/>
      <c r="J1574" s="837"/>
      <c r="K1574" s="831"/>
      <c r="L1574" s="831"/>
      <c r="M1574" s="838"/>
      <c r="N1574" s="831"/>
      <c r="O1574" s="831"/>
    </row>
    <row r="1575" customFormat="1" ht="12.75" customHeight="1" spans="1:15">
      <c r="A1575" s="831"/>
      <c r="B1575" s="831"/>
      <c r="C1575" s="831"/>
      <c r="D1575" s="831"/>
      <c r="E1575" s="832"/>
      <c r="F1575" s="831"/>
      <c r="G1575" s="833"/>
      <c r="H1575" s="834"/>
      <c r="I1575" s="831"/>
      <c r="J1575" s="837"/>
      <c r="K1575" s="831"/>
      <c r="L1575" s="831"/>
      <c r="M1575" s="838"/>
      <c r="N1575" s="831"/>
      <c r="O1575" s="831"/>
    </row>
    <row r="1576" customFormat="1" ht="12.75" customHeight="1" spans="1:15">
      <c r="A1576" s="831"/>
      <c r="B1576" s="831"/>
      <c r="C1576" s="831"/>
      <c r="D1576" s="831"/>
      <c r="E1576" s="832"/>
      <c r="F1576" s="831"/>
      <c r="G1576" s="833"/>
      <c r="H1576" s="834"/>
      <c r="I1576" s="831"/>
      <c r="J1576" s="837"/>
      <c r="K1576" s="831"/>
      <c r="L1576" s="831"/>
      <c r="M1576" s="838"/>
      <c r="N1576" s="831"/>
      <c r="O1576" s="831"/>
    </row>
    <row r="1577" customFormat="1" ht="12.75" customHeight="1" spans="1:15">
      <c r="A1577" s="831"/>
      <c r="B1577" s="831"/>
      <c r="C1577" s="831"/>
      <c r="D1577" s="831"/>
      <c r="E1577" s="832"/>
      <c r="F1577" s="831"/>
      <c r="G1577" s="833"/>
      <c r="H1577" s="834"/>
      <c r="I1577" s="831"/>
      <c r="J1577" s="837"/>
      <c r="K1577" s="831"/>
      <c r="L1577" s="831"/>
      <c r="M1577" s="838"/>
      <c r="N1577" s="831"/>
      <c r="O1577" s="831"/>
    </row>
    <row r="1578" customFormat="1" ht="12.75" customHeight="1" spans="1:15">
      <c r="A1578" s="831"/>
      <c r="B1578" s="831"/>
      <c r="C1578" s="831"/>
      <c r="D1578" s="831"/>
      <c r="E1578" s="832"/>
      <c r="F1578" s="831"/>
      <c r="G1578" s="833"/>
      <c r="H1578" s="834"/>
      <c r="I1578" s="831"/>
      <c r="J1578" s="837"/>
      <c r="K1578" s="831"/>
      <c r="L1578" s="831"/>
      <c r="M1578" s="838"/>
      <c r="N1578" s="831"/>
      <c r="O1578" s="831"/>
    </row>
    <row r="1579" customFormat="1" ht="12.75" customHeight="1" spans="1:15">
      <c r="A1579" s="831"/>
      <c r="B1579" s="831"/>
      <c r="C1579" s="831"/>
      <c r="D1579" s="831"/>
      <c r="E1579" s="832"/>
      <c r="F1579" s="831"/>
      <c r="G1579" s="833"/>
      <c r="H1579" s="834"/>
      <c r="I1579" s="831"/>
      <c r="J1579" s="837"/>
      <c r="K1579" s="831"/>
      <c r="L1579" s="831"/>
      <c r="M1579" s="838"/>
      <c r="N1579" s="831"/>
      <c r="O1579" s="831"/>
    </row>
    <row r="1580" customFormat="1" ht="12.75" customHeight="1" spans="1:15">
      <c r="A1580" s="831"/>
      <c r="B1580" s="831"/>
      <c r="C1580" s="831"/>
      <c r="D1580" s="831"/>
      <c r="E1580" s="832"/>
      <c r="F1580" s="831"/>
      <c r="G1580" s="833"/>
      <c r="H1580" s="834"/>
      <c r="I1580" s="831"/>
      <c r="J1580" s="837"/>
      <c r="K1580" s="831"/>
      <c r="L1580" s="831"/>
      <c r="M1580" s="838"/>
      <c r="N1580" s="831"/>
      <c r="O1580" s="831"/>
    </row>
    <row r="1581" customFormat="1" ht="12.75" customHeight="1" spans="1:15">
      <c r="A1581" s="831"/>
      <c r="B1581" s="831"/>
      <c r="C1581" s="831"/>
      <c r="D1581" s="831"/>
      <c r="E1581" s="832"/>
      <c r="F1581" s="831"/>
      <c r="G1581" s="833"/>
      <c r="H1581" s="834"/>
      <c r="I1581" s="831"/>
      <c r="J1581" s="837"/>
      <c r="K1581" s="831"/>
      <c r="L1581" s="831"/>
      <c r="M1581" s="838"/>
      <c r="N1581" s="831"/>
      <c r="O1581" s="831"/>
    </row>
    <row r="1582" customFormat="1" ht="12.75" customHeight="1" spans="1:15">
      <c r="A1582" s="831"/>
      <c r="B1582" s="831"/>
      <c r="C1582" s="831"/>
      <c r="D1582" s="831"/>
      <c r="E1582" s="832"/>
      <c r="F1582" s="831"/>
      <c r="G1582" s="833"/>
      <c r="H1582" s="834"/>
      <c r="I1582" s="831"/>
      <c r="J1582" s="837"/>
      <c r="K1582" s="831"/>
      <c r="L1582" s="831"/>
      <c r="M1582" s="838"/>
      <c r="N1582" s="831"/>
      <c r="O1582" s="831"/>
    </row>
    <row r="1583" customFormat="1" ht="12.75" customHeight="1" spans="1:15">
      <c r="A1583" s="831"/>
      <c r="B1583" s="831"/>
      <c r="C1583" s="831"/>
      <c r="D1583" s="831"/>
      <c r="E1583" s="832"/>
      <c r="F1583" s="831"/>
      <c r="G1583" s="833"/>
      <c r="H1583" s="834"/>
      <c r="I1583" s="831"/>
      <c r="J1583" s="837"/>
      <c r="K1583" s="831"/>
      <c r="L1583" s="831"/>
      <c r="M1583" s="838"/>
      <c r="N1583" s="831"/>
      <c r="O1583" s="831"/>
    </row>
    <row r="1584" customFormat="1" ht="12.75" customHeight="1" spans="1:15">
      <c r="A1584" s="831"/>
      <c r="B1584" s="831"/>
      <c r="C1584" s="831"/>
      <c r="D1584" s="831"/>
      <c r="E1584" s="832"/>
      <c r="F1584" s="831"/>
      <c r="G1584" s="833"/>
      <c r="H1584" s="834"/>
      <c r="I1584" s="831"/>
      <c r="J1584" s="837"/>
      <c r="K1584" s="831"/>
      <c r="L1584" s="831"/>
      <c r="M1584" s="838"/>
      <c r="N1584" s="831"/>
      <c r="O1584" s="831"/>
    </row>
    <row r="1585" customFormat="1" ht="12.75" customHeight="1" spans="1:15">
      <c r="A1585" s="831"/>
      <c r="B1585" s="831"/>
      <c r="C1585" s="831"/>
      <c r="D1585" s="831"/>
      <c r="E1585" s="832"/>
      <c r="F1585" s="831"/>
      <c r="G1585" s="833"/>
      <c r="H1585" s="834"/>
      <c r="I1585" s="831"/>
      <c r="J1585" s="837"/>
      <c r="K1585" s="831"/>
      <c r="L1585" s="831"/>
      <c r="M1585" s="838"/>
      <c r="N1585" s="831"/>
      <c r="O1585" s="831"/>
    </row>
    <row r="1586" customFormat="1" ht="12.75" customHeight="1" spans="1:15">
      <c r="A1586" s="831"/>
      <c r="B1586" s="831"/>
      <c r="C1586" s="831"/>
      <c r="D1586" s="831"/>
      <c r="E1586" s="832"/>
      <c r="F1586" s="831"/>
      <c r="G1586" s="833"/>
      <c r="H1586" s="834"/>
      <c r="I1586" s="831"/>
      <c r="J1586" s="837"/>
      <c r="K1586" s="831"/>
      <c r="L1586" s="831"/>
      <c r="M1586" s="838"/>
      <c r="N1586" s="831"/>
      <c r="O1586" s="831"/>
    </row>
    <row r="1587" customFormat="1" ht="12.75" customHeight="1" spans="1:15">
      <c r="A1587" s="831"/>
      <c r="B1587" s="831"/>
      <c r="C1587" s="831"/>
      <c r="D1587" s="831"/>
      <c r="E1587" s="832"/>
      <c r="F1587" s="831"/>
      <c r="G1587" s="833"/>
      <c r="H1587" s="834"/>
      <c r="I1587" s="831"/>
      <c r="J1587" s="837"/>
      <c r="K1587" s="831"/>
      <c r="L1587" s="831"/>
      <c r="M1587" s="838"/>
      <c r="N1587" s="831"/>
      <c r="O1587" s="831"/>
    </row>
    <row r="1588" customFormat="1" ht="12.75" customHeight="1" spans="1:15">
      <c r="A1588" s="831"/>
      <c r="B1588" s="831"/>
      <c r="C1588" s="831"/>
      <c r="D1588" s="831"/>
      <c r="E1588" s="832"/>
      <c r="F1588" s="831"/>
      <c r="G1588" s="833"/>
      <c r="H1588" s="834"/>
      <c r="I1588" s="831"/>
      <c r="J1588" s="837"/>
      <c r="K1588" s="831"/>
      <c r="L1588" s="831"/>
      <c r="M1588" s="838"/>
      <c r="N1588" s="831"/>
      <c r="O1588" s="831"/>
    </row>
    <row r="1589" customFormat="1" ht="12.75" customHeight="1" spans="1:15">
      <c r="A1589" s="831"/>
      <c r="B1589" s="831"/>
      <c r="C1589" s="831"/>
      <c r="D1589" s="831"/>
      <c r="E1589" s="832"/>
      <c r="F1589" s="831"/>
      <c r="G1589" s="833"/>
      <c r="H1589" s="834"/>
      <c r="I1589" s="831"/>
      <c r="J1589" s="837"/>
      <c r="K1589" s="831"/>
      <c r="L1589" s="831"/>
      <c r="M1589" s="838"/>
      <c r="N1589" s="831"/>
      <c r="O1589" s="831"/>
    </row>
    <row r="1590" customFormat="1" ht="12.75" customHeight="1" spans="1:15">
      <c r="A1590" s="831"/>
      <c r="B1590" s="831"/>
      <c r="C1590" s="831"/>
      <c r="D1590" s="831"/>
      <c r="E1590" s="832"/>
      <c r="F1590" s="831"/>
      <c r="G1590" s="833"/>
      <c r="H1590" s="834"/>
      <c r="I1590" s="831"/>
      <c r="J1590" s="837"/>
      <c r="K1590" s="831"/>
      <c r="L1590" s="831"/>
      <c r="M1590" s="838"/>
      <c r="N1590" s="831"/>
      <c r="O1590" s="831"/>
    </row>
    <row r="1591" customFormat="1" ht="12.75" customHeight="1" spans="1:15">
      <c r="A1591" s="831"/>
      <c r="B1591" s="831"/>
      <c r="C1591" s="831"/>
      <c r="D1591" s="831"/>
      <c r="E1591" s="832"/>
      <c r="F1591" s="831"/>
      <c r="G1591" s="833"/>
      <c r="H1591" s="834"/>
      <c r="I1591" s="831"/>
      <c r="J1591" s="837"/>
      <c r="K1591" s="831"/>
      <c r="L1591" s="831"/>
      <c r="M1591" s="838"/>
      <c r="N1591" s="831"/>
      <c r="O1591" s="831"/>
    </row>
    <row r="1592" customFormat="1" ht="12.75" customHeight="1" spans="1:15">
      <c r="A1592" s="831"/>
      <c r="B1592" s="831"/>
      <c r="C1592" s="831"/>
      <c r="D1592" s="831"/>
      <c r="E1592" s="832"/>
      <c r="F1592" s="831"/>
      <c r="G1592" s="833"/>
      <c r="H1592" s="834"/>
      <c r="I1592" s="831"/>
      <c r="J1592" s="837"/>
      <c r="K1592" s="831"/>
      <c r="L1592" s="831"/>
      <c r="M1592" s="838"/>
      <c r="N1592" s="831"/>
      <c r="O1592" s="831"/>
    </row>
    <row r="1593" customFormat="1" ht="12.75" customHeight="1" spans="1:15">
      <c r="A1593" s="831"/>
      <c r="B1593" s="831"/>
      <c r="C1593" s="831"/>
      <c r="D1593" s="831"/>
      <c r="E1593" s="832"/>
      <c r="F1593" s="831"/>
      <c r="G1593" s="833"/>
      <c r="H1593" s="834"/>
      <c r="I1593" s="831"/>
      <c r="J1593" s="837"/>
      <c r="K1593" s="831"/>
      <c r="L1593" s="831"/>
      <c r="M1593" s="838"/>
      <c r="N1593" s="831"/>
      <c r="O1593" s="831"/>
    </row>
    <row r="1594" customFormat="1" ht="12.75" customHeight="1" spans="1:15">
      <c r="A1594" s="831"/>
      <c r="B1594" s="831"/>
      <c r="C1594" s="831"/>
      <c r="D1594" s="831"/>
      <c r="E1594" s="832"/>
      <c r="F1594" s="831"/>
      <c r="G1594" s="833"/>
      <c r="H1594" s="834"/>
      <c r="I1594" s="831"/>
      <c r="J1594" s="837"/>
      <c r="K1594" s="831"/>
      <c r="L1594" s="831"/>
      <c r="M1594" s="838"/>
      <c r="N1594" s="831"/>
      <c r="O1594" s="831"/>
    </row>
    <row r="1595" customFormat="1" ht="12.75" customHeight="1" spans="1:15">
      <c r="A1595" s="831"/>
      <c r="B1595" s="831"/>
      <c r="C1595" s="831"/>
      <c r="D1595" s="831"/>
      <c r="E1595" s="832"/>
      <c r="F1595" s="831"/>
      <c r="G1595" s="833"/>
      <c r="H1595" s="834"/>
      <c r="I1595" s="831"/>
      <c r="J1595" s="837"/>
      <c r="K1595" s="831"/>
      <c r="L1595" s="831"/>
      <c r="M1595" s="838"/>
      <c r="N1595" s="831"/>
      <c r="O1595" s="831"/>
    </row>
    <row r="1596" customFormat="1" ht="12.75" customHeight="1" spans="1:15">
      <c r="A1596" s="831"/>
      <c r="B1596" s="831"/>
      <c r="C1596" s="831"/>
      <c r="D1596" s="831"/>
      <c r="E1596" s="832"/>
      <c r="F1596" s="831"/>
      <c r="G1596" s="833"/>
      <c r="H1596" s="834"/>
      <c r="I1596" s="831"/>
      <c r="J1596" s="837"/>
      <c r="K1596" s="831"/>
      <c r="L1596" s="831"/>
      <c r="M1596" s="838"/>
      <c r="N1596" s="831"/>
      <c r="O1596" s="831"/>
    </row>
    <row r="1597" customFormat="1" ht="12.75" customHeight="1" spans="1:15">
      <c r="A1597" s="831"/>
      <c r="B1597" s="831"/>
      <c r="C1597" s="831"/>
      <c r="D1597" s="831"/>
      <c r="E1597" s="832"/>
      <c r="F1597" s="831"/>
      <c r="G1597" s="833"/>
      <c r="H1597" s="834"/>
      <c r="I1597" s="831"/>
      <c r="J1597" s="837"/>
      <c r="K1597" s="831"/>
      <c r="L1597" s="831"/>
      <c r="M1597" s="838"/>
      <c r="N1597" s="831"/>
      <c r="O1597" s="831"/>
    </row>
    <row r="1598" customFormat="1" ht="12.75" customHeight="1" spans="1:15">
      <c r="A1598" s="831"/>
      <c r="B1598" s="831"/>
      <c r="C1598" s="831"/>
      <c r="D1598" s="831"/>
      <c r="E1598" s="832"/>
      <c r="F1598" s="831"/>
      <c r="G1598" s="833"/>
      <c r="H1598" s="834"/>
      <c r="I1598" s="831"/>
      <c r="J1598" s="837"/>
      <c r="K1598" s="831"/>
      <c r="L1598" s="831"/>
      <c r="M1598" s="838"/>
      <c r="N1598" s="831"/>
      <c r="O1598" s="831"/>
    </row>
    <row r="1599" customFormat="1" ht="12.75" customHeight="1" spans="1:15">
      <c r="A1599" s="831"/>
      <c r="B1599" s="831"/>
      <c r="C1599" s="831"/>
      <c r="D1599" s="831"/>
      <c r="E1599" s="832"/>
      <c r="F1599" s="831"/>
      <c r="G1599" s="833"/>
      <c r="H1599" s="834"/>
      <c r="I1599" s="831"/>
      <c r="J1599" s="837"/>
      <c r="K1599" s="831"/>
      <c r="L1599" s="831"/>
      <c r="M1599" s="838"/>
      <c r="N1599" s="831"/>
      <c r="O1599" s="831"/>
    </row>
    <row r="1600" customFormat="1" ht="12.75" customHeight="1" spans="1:15">
      <c r="A1600" s="831"/>
      <c r="B1600" s="831"/>
      <c r="C1600" s="831"/>
      <c r="D1600" s="831"/>
      <c r="E1600" s="832"/>
      <c r="F1600" s="831"/>
      <c r="G1600" s="833"/>
      <c r="H1600" s="834"/>
      <c r="I1600" s="831"/>
      <c r="J1600" s="837"/>
      <c r="K1600" s="831"/>
      <c r="L1600" s="831"/>
      <c r="M1600" s="838"/>
      <c r="N1600" s="831"/>
      <c r="O1600" s="831"/>
    </row>
    <row r="1601" customFormat="1" ht="12.75" customHeight="1" spans="1:15">
      <c r="A1601" s="831"/>
      <c r="B1601" s="831"/>
      <c r="C1601" s="831"/>
      <c r="D1601" s="831"/>
      <c r="E1601" s="832"/>
      <c r="F1601" s="831"/>
      <c r="G1601" s="833"/>
      <c r="H1601" s="834"/>
      <c r="I1601" s="831"/>
      <c r="J1601" s="837"/>
      <c r="K1601" s="831"/>
      <c r="L1601" s="831"/>
      <c r="M1601" s="838"/>
      <c r="N1601" s="831"/>
      <c r="O1601" s="831"/>
    </row>
    <row r="1602" customFormat="1" ht="12.75" customHeight="1" spans="1:15">
      <c r="A1602" s="831"/>
      <c r="B1602" s="831"/>
      <c r="C1602" s="831"/>
      <c r="D1602" s="831"/>
      <c r="E1602" s="832"/>
      <c r="F1602" s="831"/>
      <c r="G1602" s="833"/>
      <c r="H1602" s="834"/>
      <c r="I1602" s="831"/>
      <c r="J1602" s="837"/>
      <c r="K1602" s="831"/>
      <c r="L1602" s="831"/>
      <c r="M1602" s="838"/>
      <c r="N1602" s="831"/>
      <c r="O1602" s="831"/>
    </row>
    <row r="1603" customFormat="1" ht="12.75" customHeight="1" spans="1:15">
      <c r="A1603" s="831"/>
      <c r="B1603" s="831"/>
      <c r="C1603" s="831"/>
      <c r="D1603" s="831"/>
      <c r="E1603" s="832"/>
      <c r="F1603" s="831"/>
      <c r="G1603" s="833"/>
      <c r="H1603" s="834"/>
      <c r="I1603" s="831"/>
      <c r="J1603" s="837"/>
      <c r="K1603" s="831"/>
      <c r="L1603" s="831"/>
      <c r="M1603" s="838"/>
      <c r="N1603" s="831"/>
      <c r="O1603" s="831"/>
    </row>
    <row r="1604" customFormat="1" ht="12.75" customHeight="1" spans="1:15">
      <c r="A1604" s="831"/>
      <c r="B1604" s="831"/>
      <c r="C1604" s="831"/>
      <c r="D1604" s="831"/>
      <c r="E1604" s="832"/>
      <c r="F1604" s="831"/>
      <c r="G1604" s="833"/>
      <c r="H1604" s="834"/>
      <c r="I1604" s="831"/>
      <c r="J1604" s="837"/>
      <c r="K1604" s="831"/>
      <c r="L1604" s="831"/>
      <c r="M1604" s="838"/>
      <c r="N1604" s="831"/>
      <c r="O1604" s="831"/>
    </row>
    <row r="1605" customFormat="1" ht="12.75" customHeight="1" spans="1:15">
      <c r="A1605" s="831"/>
      <c r="B1605" s="831"/>
      <c r="C1605" s="831"/>
      <c r="D1605" s="831"/>
      <c r="E1605" s="832"/>
      <c r="F1605" s="831"/>
      <c r="G1605" s="833"/>
      <c r="H1605" s="834"/>
      <c r="I1605" s="831"/>
      <c r="J1605" s="837"/>
      <c r="K1605" s="831"/>
      <c r="L1605" s="831"/>
      <c r="M1605" s="838"/>
      <c r="N1605" s="831"/>
      <c r="O1605" s="831"/>
    </row>
    <row r="1606" customFormat="1" ht="12.75" customHeight="1" spans="1:15">
      <c r="A1606" s="831"/>
      <c r="B1606" s="831"/>
      <c r="C1606" s="831"/>
      <c r="D1606" s="831"/>
      <c r="E1606" s="832"/>
      <c r="F1606" s="831"/>
      <c r="G1606" s="833"/>
      <c r="H1606" s="834"/>
      <c r="I1606" s="831"/>
      <c r="J1606" s="837"/>
      <c r="K1606" s="831"/>
      <c r="L1606" s="831"/>
      <c r="M1606" s="838"/>
      <c r="N1606" s="831"/>
      <c r="O1606" s="831"/>
    </row>
    <row r="1607" customFormat="1" ht="12.75" customHeight="1" spans="1:15">
      <c r="A1607" s="831"/>
      <c r="B1607" s="831"/>
      <c r="C1607" s="831"/>
      <c r="D1607" s="831"/>
      <c r="E1607" s="832"/>
      <c r="F1607" s="831"/>
      <c r="G1607" s="833"/>
      <c r="H1607" s="834"/>
      <c r="I1607" s="831"/>
      <c r="J1607" s="837"/>
      <c r="K1607" s="831"/>
      <c r="L1607" s="831"/>
      <c r="M1607" s="838"/>
      <c r="N1607" s="831"/>
      <c r="O1607" s="831"/>
    </row>
    <row r="1608" customFormat="1" ht="12.75" customHeight="1" spans="1:15">
      <c r="A1608" s="831"/>
      <c r="B1608" s="831"/>
      <c r="C1608" s="831"/>
      <c r="D1608" s="831"/>
      <c r="E1608" s="832"/>
      <c r="F1608" s="831"/>
      <c r="G1608" s="833"/>
      <c r="H1608" s="834"/>
      <c r="I1608" s="831"/>
      <c r="J1608" s="837"/>
      <c r="K1608" s="831"/>
      <c r="L1608" s="831"/>
      <c r="M1608" s="838"/>
      <c r="N1608" s="831"/>
      <c r="O1608" s="831"/>
    </row>
    <row r="1609" customFormat="1" ht="12.75" customHeight="1" spans="1:15">
      <c r="A1609" s="831"/>
      <c r="B1609" s="831"/>
      <c r="C1609" s="831"/>
      <c r="D1609" s="831"/>
      <c r="E1609" s="832"/>
      <c r="F1609" s="831"/>
      <c r="G1609" s="833"/>
      <c r="H1609" s="834"/>
      <c r="I1609" s="831"/>
      <c r="J1609" s="837"/>
      <c r="K1609" s="831"/>
      <c r="L1609" s="831"/>
      <c r="M1609" s="838"/>
      <c r="N1609" s="831"/>
      <c r="O1609" s="831"/>
    </row>
    <row r="1610" customFormat="1" ht="12.75" customHeight="1" spans="1:15">
      <c r="A1610" s="831"/>
      <c r="B1610" s="831"/>
      <c r="C1610" s="831"/>
      <c r="D1610" s="831"/>
      <c r="E1610" s="832"/>
      <c r="F1610" s="831"/>
      <c r="G1610" s="833"/>
      <c r="H1610" s="834"/>
      <c r="I1610" s="831"/>
      <c r="J1610" s="837"/>
      <c r="K1610" s="831"/>
      <c r="L1610" s="831"/>
      <c r="M1610" s="838"/>
      <c r="N1610" s="831"/>
      <c r="O1610" s="831"/>
    </row>
    <row r="1611" customFormat="1" ht="12.75" customHeight="1" spans="1:15">
      <c r="A1611" s="831"/>
      <c r="B1611" s="831"/>
      <c r="C1611" s="831"/>
      <c r="D1611" s="831"/>
      <c r="E1611" s="832"/>
      <c r="F1611" s="831"/>
      <c r="G1611" s="833"/>
      <c r="H1611" s="834"/>
      <c r="I1611" s="831"/>
      <c r="J1611" s="837"/>
      <c r="K1611" s="831"/>
      <c r="L1611" s="831"/>
      <c r="M1611" s="838"/>
      <c r="N1611" s="831"/>
      <c r="O1611" s="831"/>
    </row>
    <row r="1612" customFormat="1" ht="12.75" customHeight="1" spans="1:15">
      <c r="A1612" s="831"/>
      <c r="B1612" s="831"/>
      <c r="C1612" s="831"/>
      <c r="D1612" s="831"/>
      <c r="E1612" s="832"/>
      <c r="F1612" s="831"/>
      <c r="G1612" s="833"/>
      <c r="H1612" s="834"/>
      <c r="I1612" s="831"/>
      <c r="J1612" s="837"/>
      <c r="K1612" s="831"/>
      <c r="L1612" s="831"/>
      <c r="M1612" s="838"/>
      <c r="N1612" s="831"/>
      <c r="O1612" s="831"/>
    </row>
    <row r="1613" customFormat="1" ht="12.75" customHeight="1" spans="1:15">
      <c r="A1613" s="831"/>
      <c r="B1613" s="831"/>
      <c r="C1613" s="831"/>
      <c r="D1613" s="831"/>
      <c r="E1613" s="832"/>
      <c r="F1613" s="831"/>
      <c r="G1613" s="833"/>
      <c r="H1613" s="834"/>
      <c r="I1613" s="831"/>
      <c r="J1613" s="837"/>
      <c r="K1613" s="831"/>
      <c r="L1613" s="831"/>
      <c r="M1613" s="838"/>
      <c r="N1613" s="831"/>
      <c r="O1613" s="831"/>
    </row>
    <row r="1614" customFormat="1" ht="12.75" customHeight="1" spans="1:15">
      <c r="A1614" s="831"/>
      <c r="B1614" s="831"/>
      <c r="C1614" s="831"/>
      <c r="D1614" s="831"/>
      <c r="E1614" s="832"/>
      <c r="F1614" s="831"/>
      <c r="G1614" s="833"/>
      <c r="H1614" s="834"/>
      <c r="I1614" s="831"/>
      <c r="J1614" s="837"/>
      <c r="K1614" s="831"/>
      <c r="L1614" s="831"/>
      <c r="M1614" s="838"/>
      <c r="N1614" s="831"/>
      <c r="O1614" s="831"/>
    </row>
    <row r="1615" customFormat="1" ht="12.75" customHeight="1" spans="1:15">
      <c r="A1615" s="831"/>
      <c r="B1615" s="831"/>
      <c r="C1615" s="831"/>
      <c r="D1615" s="831"/>
      <c r="E1615" s="832"/>
      <c r="F1615" s="831"/>
      <c r="G1615" s="833"/>
      <c r="H1615" s="834"/>
      <c r="I1615" s="831"/>
      <c r="J1615" s="837"/>
      <c r="K1615" s="831"/>
      <c r="L1615" s="831"/>
      <c r="M1615" s="838"/>
      <c r="N1615" s="831"/>
      <c r="O1615" s="831"/>
    </row>
    <row r="1616" customFormat="1" ht="12.75" customHeight="1" spans="1:15">
      <c r="A1616" s="831"/>
      <c r="B1616" s="831"/>
      <c r="C1616" s="831"/>
      <c r="D1616" s="831"/>
      <c r="E1616" s="832"/>
      <c r="F1616" s="831"/>
      <c r="G1616" s="833"/>
      <c r="H1616" s="834"/>
      <c r="I1616" s="831"/>
      <c r="J1616" s="837"/>
      <c r="K1616" s="831"/>
      <c r="L1616" s="831"/>
      <c r="M1616" s="838"/>
      <c r="N1616" s="831"/>
      <c r="O1616" s="831"/>
    </row>
    <row r="1617" customFormat="1" ht="12.75" customHeight="1" spans="1:15">
      <c r="A1617" s="831"/>
      <c r="B1617" s="831"/>
      <c r="C1617" s="831"/>
      <c r="D1617" s="831"/>
      <c r="E1617" s="832"/>
      <c r="F1617" s="831"/>
      <c r="G1617" s="833"/>
      <c r="H1617" s="834"/>
      <c r="I1617" s="831"/>
      <c r="J1617" s="837"/>
      <c r="K1617" s="831"/>
      <c r="L1617" s="831"/>
      <c r="M1617" s="838"/>
      <c r="N1617" s="831"/>
      <c r="O1617" s="831"/>
    </row>
    <row r="1618" customFormat="1" ht="12.75" customHeight="1" spans="1:15">
      <c r="A1618" s="831"/>
      <c r="B1618" s="831"/>
      <c r="C1618" s="831"/>
      <c r="D1618" s="831"/>
      <c r="E1618" s="832"/>
      <c r="F1618" s="831"/>
      <c r="G1618" s="833"/>
      <c r="H1618" s="834"/>
      <c r="I1618" s="831"/>
      <c r="J1618" s="837"/>
      <c r="K1618" s="831"/>
      <c r="L1618" s="831"/>
      <c r="M1618" s="838"/>
      <c r="N1618" s="831"/>
      <c r="O1618" s="831"/>
    </row>
    <row r="1619" customFormat="1" ht="12.75" customHeight="1" spans="1:15">
      <c r="A1619" s="831"/>
      <c r="B1619" s="831"/>
      <c r="C1619" s="831"/>
      <c r="D1619" s="831"/>
      <c r="E1619" s="832"/>
      <c r="F1619" s="831"/>
      <c r="G1619" s="833"/>
      <c r="H1619" s="834"/>
      <c r="I1619" s="831"/>
      <c r="J1619" s="837"/>
      <c r="K1619" s="831"/>
      <c r="L1619" s="831"/>
      <c r="M1619" s="838"/>
      <c r="N1619" s="831"/>
      <c r="O1619" s="831"/>
    </row>
    <row r="1620" customFormat="1" ht="12.75" customHeight="1" spans="1:15">
      <c r="A1620" s="831"/>
      <c r="B1620" s="831"/>
      <c r="C1620" s="831"/>
      <c r="D1620" s="831"/>
      <c r="E1620" s="832"/>
      <c r="F1620" s="831"/>
      <c r="G1620" s="833"/>
      <c r="H1620" s="834"/>
      <c r="I1620" s="831"/>
      <c r="J1620" s="837"/>
      <c r="K1620" s="831"/>
      <c r="L1620" s="831"/>
      <c r="M1620" s="838"/>
      <c r="N1620" s="831"/>
      <c r="O1620" s="831"/>
    </row>
    <row r="1621" customFormat="1" ht="12.75" customHeight="1" spans="1:15">
      <c r="A1621" s="831"/>
      <c r="B1621" s="831"/>
      <c r="C1621" s="831"/>
      <c r="D1621" s="831"/>
      <c r="E1621" s="832"/>
      <c r="F1621" s="831"/>
      <c r="G1621" s="833"/>
      <c r="H1621" s="834"/>
      <c r="I1621" s="831"/>
      <c r="J1621" s="837"/>
      <c r="K1621" s="831"/>
      <c r="L1621" s="831"/>
      <c r="M1621" s="838"/>
      <c r="N1621" s="831"/>
      <c r="O1621" s="831"/>
    </row>
    <row r="1622" customFormat="1" ht="12.75" customHeight="1" spans="1:15">
      <c r="A1622" s="831"/>
      <c r="B1622" s="831"/>
      <c r="C1622" s="831"/>
      <c r="D1622" s="831"/>
      <c r="E1622" s="832"/>
      <c r="F1622" s="831"/>
      <c r="G1622" s="833"/>
      <c r="H1622" s="834"/>
      <c r="I1622" s="831"/>
      <c r="J1622" s="837"/>
      <c r="K1622" s="831"/>
      <c r="L1622" s="831"/>
      <c r="M1622" s="838"/>
      <c r="N1622" s="831"/>
      <c r="O1622" s="831"/>
    </row>
    <row r="1623" customFormat="1" ht="12.75" customHeight="1" spans="1:15">
      <c r="A1623" s="831"/>
      <c r="B1623" s="831"/>
      <c r="C1623" s="831"/>
      <c r="D1623" s="831"/>
      <c r="E1623" s="832"/>
      <c r="F1623" s="831"/>
      <c r="G1623" s="833"/>
      <c r="H1623" s="834"/>
      <c r="I1623" s="831"/>
      <c r="J1623" s="837"/>
      <c r="K1623" s="831"/>
      <c r="L1623" s="831"/>
      <c r="M1623" s="838"/>
      <c r="N1623" s="831"/>
      <c r="O1623" s="831"/>
    </row>
    <row r="1624" customFormat="1" ht="12.75" customHeight="1" spans="1:15">
      <c r="A1624" s="831"/>
      <c r="B1624" s="831"/>
      <c r="C1624" s="831"/>
      <c r="D1624" s="831"/>
      <c r="E1624" s="832"/>
      <c r="F1624" s="831"/>
      <c r="G1624" s="833"/>
      <c r="H1624" s="834"/>
      <c r="I1624" s="831"/>
      <c r="J1624" s="837"/>
      <c r="K1624" s="831"/>
      <c r="L1624" s="831"/>
      <c r="M1624" s="838"/>
      <c r="N1624" s="831"/>
      <c r="O1624" s="831"/>
    </row>
    <row r="1625" customFormat="1" ht="12.75" customHeight="1" spans="1:15">
      <c r="A1625" s="831"/>
      <c r="B1625" s="831"/>
      <c r="C1625" s="831"/>
      <c r="D1625" s="831"/>
      <c r="E1625" s="832"/>
      <c r="F1625" s="831"/>
      <c r="G1625" s="833"/>
      <c r="H1625" s="834"/>
      <c r="I1625" s="831"/>
      <c r="J1625" s="837"/>
      <c r="K1625" s="831"/>
      <c r="L1625" s="831"/>
      <c r="M1625" s="838"/>
      <c r="N1625" s="831"/>
      <c r="O1625" s="831"/>
    </row>
    <row r="1626" customFormat="1" ht="12.75" customHeight="1" spans="1:15">
      <c r="A1626" s="831"/>
      <c r="B1626" s="831"/>
      <c r="C1626" s="831"/>
      <c r="D1626" s="831"/>
      <c r="E1626" s="832"/>
      <c r="F1626" s="831"/>
      <c r="G1626" s="833"/>
      <c r="H1626" s="834"/>
      <c r="I1626" s="831"/>
      <c r="J1626" s="837"/>
      <c r="K1626" s="831"/>
      <c r="L1626" s="831"/>
      <c r="M1626" s="838"/>
      <c r="N1626" s="831"/>
      <c r="O1626" s="831"/>
    </row>
    <row r="1627" customFormat="1" ht="12.75" customHeight="1" spans="1:15">
      <c r="A1627" s="831"/>
      <c r="B1627" s="831"/>
      <c r="C1627" s="831"/>
      <c r="D1627" s="831"/>
      <c r="E1627" s="832"/>
      <c r="F1627" s="831"/>
      <c r="G1627" s="833"/>
      <c r="H1627" s="834"/>
      <c r="I1627" s="831"/>
      <c r="J1627" s="837"/>
      <c r="K1627" s="831"/>
      <c r="L1627" s="831"/>
      <c r="M1627" s="838"/>
      <c r="N1627" s="831"/>
      <c r="O1627" s="831"/>
    </row>
    <row r="1628" customFormat="1" ht="12.75" customHeight="1" spans="1:15">
      <c r="A1628" s="831"/>
      <c r="B1628" s="831"/>
      <c r="C1628" s="831"/>
      <c r="D1628" s="831"/>
      <c r="E1628" s="832"/>
      <c r="F1628" s="831"/>
      <c r="G1628" s="833"/>
      <c r="H1628" s="834"/>
      <c r="I1628" s="831"/>
      <c r="J1628" s="837"/>
      <c r="K1628" s="831"/>
      <c r="L1628" s="831"/>
      <c r="M1628" s="838"/>
      <c r="N1628" s="831"/>
      <c r="O1628" s="831"/>
    </row>
    <row r="1629" customFormat="1" ht="12.75" customHeight="1" spans="1:15">
      <c r="A1629" s="831"/>
      <c r="B1629" s="831"/>
      <c r="C1629" s="831"/>
      <c r="D1629" s="831"/>
      <c r="E1629" s="832"/>
      <c r="F1629" s="831"/>
      <c r="G1629" s="833"/>
      <c r="H1629" s="834"/>
      <c r="I1629" s="831"/>
      <c r="J1629" s="837"/>
      <c r="K1629" s="831"/>
      <c r="L1629" s="831"/>
      <c r="M1629" s="838"/>
      <c r="N1629" s="831"/>
      <c r="O1629" s="831"/>
    </row>
    <row r="1630" customFormat="1" ht="12.75" customHeight="1" spans="1:15">
      <c r="A1630" s="831"/>
      <c r="B1630" s="831"/>
      <c r="C1630" s="831"/>
      <c r="D1630" s="831"/>
      <c r="E1630" s="832"/>
      <c r="F1630" s="831"/>
      <c r="G1630" s="833"/>
      <c r="H1630" s="834"/>
      <c r="I1630" s="831"/>
      <c r="J1630" s="837"/>
      <c r="K1630" s="831"/>
      <c r="L1630" s="831"/>
      <c r="M1630" s="838"/>
      <c r="N1630" s="831"/>
      <c r="O1630" s="831"/>
    </row>
    <row r="1631" customFormat="1" ht="12.75" customHeight="1" spans="1:15">
      <c r="A1631" s="831"/>
      <c r="B1631" s="831"/>
      <c r="C1631" s="831"/>
      <c r="D1631" s="831"/>
      <c r="E1631" s="832"/>
      <c r="F1631" s="831"/>
      <c r="G1631" s="833"/>
      <c r="H1631" s="834"/>
      <c r="I1631" s="831"/>
      <c r="J1631" s="837"/>
      <c r="K1631" s="831"/>
      <c r="L1631" s="831"/>
      <c r="M1631" s="838"/>
      <c r="N1631" s="831"/>
      <c r="O1631" s="831"/>
    </row>
    <row r="1632" customFormat="1" ht="12.75" customHeight="1" spans="1:15">
      <c r="A1632" s="831"/>
      <c r="B1632" s="831"/>
      <c r="C1632" s="831"/>
      <c r="D1632" s="831"/>
      <c r="E1632" s="832"/>
      <c r="F1632" s="831"/>
      <c r="G1632" s="833"/>
      <c r="H1632" s="834"/>
      <c r="I1632" s="831"/>
      <c r="J1632" s="837"/>
      <c r="K1632" s="831"/>
      <c r="L1632" s="831"/>
      <c r="M1632" s="838"/>
      <c r="N1632" s="831"/>
      <c r="O1632" s="831"/>
    </row>
    <row r="1633" customFormat="1" ht="12.75" customHeight="1" spans="1:15">
      <c r="A1633" s="831"/>
      <c r="B1633" s="831"/>
      <c r="C1633" s="831"/>
      <c r="D1633" s="831"/>
      <c r="E1633" s="832"/>
      <c r="F1633" s="831"/>
      <c r="G1633" s="833"/>
      <c r="H1633" s="834"/>
      <c r="I1633" s="831"/>
      <c r="J1633" s="837"/>
      <c r="K1633" s="831"/>
      <c r="L1633" s="831"/>
      <c r="M1633" s="838"/>
      <c r="N1633" s="831"/>
      <c r="O1633" s="831"/>
    </row>
    <row r="1634" customFormat="1" ht="12.75" customHeight="1" spans="1:15">
      <c r="A1634" s="831"/>
      <c r="B1634" s="831"/>
      <c r="C1634" s="831"/>
      <c r="D1634" s="831"/>
      <c r="E1634" s="832"/>
      <c r="F1634" s="831"/>
      <c r="G1634" s="833"/>
      <c r="H1634" s="834"/>
      <c r="I1634" s="831"/>
      <c r="J1634" s="837"/>
      <c r="K1634" s="831"/>
      <c r="L1634" s="831"/>
      <c r="M1634" s="838"/>
      <c r="N1634" s="831"/>
      <c r="O1634" s="831"/>
    </row>
    <row r="1635" customFormat="1" ht="12.75" customHeight="1" spans="1:15">
      <c r="A1635" s="831"/>
      <c r="B1635" s="831"/>
      <c r="C1635" s="831"/>
      <c r="D1635" s="831"/>
      <c r="E1635" s="832"/>
      <c r="F1635" s="831"/>
      <c r="G1635" s="833"/>
      <c r="H1635" s="834"/>
      <c r="I1635" s="831"/>
      <c r="J1635" s="837"/>
      <c r="K1635" s="831"/>
      <c r="L1635" s="831"/>
      <c r="M1635" s="838"/>
      <c r="N1635" s="831"/>
      <c r="O1635" s="831"/>
    </row>
    <row r="1636" customFormat="1" ht="12.75" customHeight="1" spans="1:15">
      <c r="A1636" s="831"/>
      <c r="B1636" s="831"/>
      <c r="C1636" s="831"/>
      <c r="D1636" s="831"/>
      <c r="E1636" s="832"/>
      <c r="F1636" s="831"/>
      <c r="G1636" s="833"/>
      <c r="H1636" s="834"/>
      <c r="I1636" s="831"/>
      <c r="J1636" s="837"/>
      <c r="K1636" s="831"/>
      <c r="L1636" s="831"/>
      <c r="M1636" s="838"/>
      <c r="N1636" s="831"/>
      <c r="O1636" s="831"/>
    </row>
    <row r="1637" customFormat="1" ht="12.75" customHeight="1" spans="1:15">
      <c r="A1637" s="831"/>
      <c r="B1637" s="831"/>
      <c r="C1637" s="831"/>
      <c r="D1637" s="831"/>
      <c r="E1637" s="832"/>
      <c r="F1637" s="831"/>
      <c r="G1637" s="833"/>
      <c r="H1637" s="834"/>
      <c r="I1637" s="831"/>
      <c r="J1637" s="837"/>
      <c r="K1637" s="831"/>
      <c r="L1637" s="831"/>
      <c r="M1637" s="838"/>
      <c r="N1637" s="831"/>
      <c r="O1637" s="831"/>
    </row>
    <row r="1638" customFormat="1" ht="12.75" customHeight="1" spans="1:15">
      <c r="A1638" s="831"/>
      <c r="B1638" s="831"/>
      <c r="C1638" s="831"/>
      <c r="D1638" s="831"/>
      <c r="E1638" s="832"/>
      <c r="F1638" s="831"/>
      <c r="G1638" s="833"/>
      <c r="H1638" s="834"/>
      <c r="I1638" s="831"/>
      <c r="J1638" s="837"/>
      <c r="K1638" s="831"/>
      <c r="L1638" s="831"/>
      <c r="M1638" s="838"/>
      <c r="N1638" s="831"/>
      <c r="O1638" s="831"/>
    </row>
    <row r="1639" customFormat="1" ht="12.75" customHeight="1" spans="1:15">
      <c r="A1639" s="831"/>
      <c r="B1639" s="831"/>
      <c r="C1639" s="831"/>
      <c r="D1639" s="831"/>
      <c r="E1639" s="832"/>
      <c r="F1639" s="831"/>
      <c r="G1639" s="833"/>
      <c r="H1639" s="834"/>
      <c r="I1639" s="831"/>
      <c r="J1639" s="837"/>
      <c r="K1639" s="831"/>
      <c r="L1639" s="831"/>
      <c r="M1639" s="838"/>
      <c r="N1639" s="831"/>
      <c r="O1639" s="831"/>
    </row>
    <row r="1640" customFormat="1" ht="12.75" customHeight="1" spans="1:15">
      <c r="A1640" s="831"/>
      <c r="B1640" s="831"/>
      <c r="C1640" s="831"/>
      <c r="D1640" s="831"/>
      <c r="E1640" s="832"/>
      <c r="F1640" s="831"/>
      <c r="G1640" s="833"/>
      <c r="H1640" s="834"/>
      <c r="I1640" s="831"/>
      <c r="J1640" s="837"/>
      <c r="K1640" s="831"/>
      <c r="L1640" s="831"/>
      <c r="M1640" s="838"/>
      <c r="N1640" s="831"/>
      <c r="O1640" s="831"/>
    </row>
    <row r="1641" customFormat="1" ht="12.75" customHeight="1" spans="1:15">
      <c r="A1641" s="831"/>
      <c r="B1641" s="831"/>
      <c r="C1641" s="831"/>
      <c r="D1641" s="831"/>
      <c r="E1641" s="832"/>
      <c r="F1641" s="831"/>
      <c r="G1641" s="833"/>
      <c r="H1641" s="834"/>
      <c r="I1641" s="831"/>
      <c r="J1641" s="837"/>
      <c r="K1641" s="831"/>
      <c r="L1641" s="831"/>
      <c r="M1641" s="838"/>
      <c r="N1641" s="831"/>
      <c r="O1641" s="831"/>
    </row>
    <row r="1642" customFormat="1" ht="12.75" customHeight="1" spans="1:15">
      <c r="A1642" s="831"/>
      <c r="B1642" s="831"/>
      <c r="C1642" s="831"/>
      <c r="D1642" s="831"/>
      <c r="E1642" s="832"/>
      <c r="F1642" s="831"/>
      <c r="G1642" s="833"/>
      <c r="H1642" s="834"/>
      <c r="I1642" s="831"/>
      <c r="J1642" s="837"/>
      <c r="K1642" s="831"/>
      <c r="L1642" s="831"/>
      <c r="M1642" s="838"/>
      <c r="N1642" s="831"/>
      <c r="O1642" s="831"/>
    </row>
    <row r="1643" customFormat="1" ht="12.75" customHeight="1" spans="1:15">
      <c r="A1643" s="831"/>
      <c r="B1643" s="831"/>
      <c r="C1643" s="831"/>
      <c r="D1643" s="831"/>
      <c r="E1643" s="832"/>
      <c r="F1643" s="831"/>
      <c r="G1643" s="833"/>
      <c r="H1643" s="834"/>
      <c r="I1643" s="831"/>
      <c r="J1643" s="837"/>
      <c r="K1643" s="831"/>
      <c r="L1643" s="831"/>
      <c r="M1643" s="838"/>
      <c r="N1643" s="831"/>
      <c r="O1643" s="831"/>
    </row>
    <row r="1644" customFormat="1" ht="12.75" customHeight="1" spans="1:15">
      <c r="A1644" s="831"/>
      <c r="B1644" s="831"/>
      <c r="C1644" s="831"/>
      <c r="D1644" s="831"/>
      <c r="E1644" s="832"/>
      <c r="F1644" s="831"/>
      <c r="G1644" s="833"/>
      <c r="H1644" s="834"/>
      <c r="I1644" s="831"/>
      <c r="J1644" s="837"/>
      <c r="K1644" s="831"/>
      <c r="L1644" s="831"/>
      <c r="M1644" s="838"/>
      <c r="N1644" s="831"/>
      <c r="O1644" s="831"/>
    </row>
    <row r="1645" customFormat="1" ht="12.75" customHeight="1" spans="1:15">
      <c r="A1645" s="831"/>
      <c r="B1645" s="831"/>
      <c r="C1645" s="831"/>
      <c r="D1645" s="831"/>
      <c r="E1645" s="832"/>
      <c r="F1645" s="831"/>
      <c r="G1645" s="833"/>
      <c r="H1645" s="834"/>
      <c r="I1645" s="831"/>
      <c r="J1645" s="837"/>
      <c r="K1645" s="831"/>
      <c r="L1645" s="831"/>
      <c r="M1645" s="838"/>
      <c r="N1645" s="831"/>
      <c r="O1645" s="831"/>
    </row>
    <row r="1646" customFormat="1" ht="12.75" customHeight="1" spans="1:15">
      <c r="A1646" s="831"/>
      <c r="B1646" s="831"/>
      <c r="C1646" s="831"/>
      <c r="D1646" s="831"/>
      <c r="E1646" s="832"/>
      <c r="F1646" s="831"/>
      <c r="G1646" s="833"/>
      <c r="H1646" s="834"/>
      <c r="I1646" s="831"/>
      <c r="J1646" s="837"/>
      <c r="K1646" s="831"/>
      <c r="L1646" s="831"/>
      <c r="M1646" s="838"/>
      <c r="N1646" s="831"/>
      <c r="O1646" s="831"/>
    </row>
    <row r="1647" customFormat="1" ht="12.75" customHeight="1" spans="1:15">
      <c r="A1647" s="831"/>
      <c r="B1647" s="831"/>
      <c r="C1647" s="831"/>
      <c r="D1647" s="831"/>
      <c r="E1647" s="832"/>
      <c r="F1647" s="831"/>
      <c r="G1647" s="833"/>
      <c r="H1647" s="834"/>
      <c r="I1647" s="831"/>
      <c r="J1647" s="837"/>
      <c r="K1647" s="831"/>
      <c r="L1647" s="831"/>
      <c r="M1647" s="838"/>
      <c r="N1647" s="831"/>
      <c r="O1647" s="831"/>
    </row>
    <row r="1648" customFormat="1" ht="12.75" customHeight="1" spans="1:15">
      <c r="A1648" s="831"/>
      <c r="B1648" s="831"/>
      <c r="C1648" s="831"/>
      <c r="D1648" s="831"/>
      <c r="E1648" s="832"/>
      <c r="F1648" s="831"/>
      <c r="G1648" s="833"/>
      <c r="H1648" s="834"/>
      <c r="I1648" s="831"/>
      <c r="J1648" s="837"/>
      <c r="K1648" s="831"/>
      <c r="L1648" s="831"/>
      <c r="M1648" s="838"/>
      <c r="N1648" s="831"/>
      <c r="O1648" s="831"/>
    </row>
    <row r="1649" customFormat="1" ht="12.75" customHeight="1" spans="1:15">
      <c r="A1649" s="831"/>
      <c r="B1649" s="831"/>
      <c r="C1649" s="831"/>
      <c r="D1649" s="831"/>
      <c r="E1649" s="832"/>
      <c r="F1649" s="831"/>
      <c r="G1649" s="833"/>
      <c r="H1649" s="834"/>
      <c r="I1649" s="831"/>
      <c r="J1649" s="837"/>
      <c r="K1649" s="831"/>
      <c r="L1649" s="831"/>
      <c r="M1649" s="838"/>
      <c r="N1649" s="831"/>
      <c r="O1649" s="831"/>
    </row>
    <row r="1650" customFormat="1" ht="12.75" customHeight="1" spans="1:15">
      <c r="A1650" s="831"/>
      <c r="B1650" s="831"/>
      <c r="C1650" s="831"/>
      <c r="D1650" s="831"/>
      <c r="E1650" s="832"/>
      <c r="F1650" s="831"/>
      <c r="G1650" s="833"/>
      <c r="H1650" s="834"/>
      <c r="I1650" s="831"/>
      <c r="J1650" s="837"/>
      <c r="K1650" s="831"/>
      <c r="L1650" s="831"/>
      <c r="M1650" s="838"/>
      <c r="N1650" s="831"/>
      <c r="O1650" s="831"/>
    </row>
    <row r="1651" customFormat="1" ht="12.75" customHeight="1" spans="1:15">
      <c r="A1651" s="831"/>
      <c r="B1651" s="831"/>
      <c r="C1651" s="831"/>
      <c r="D1651" s="831"/>
      <c r="E1651" s="832"/>
      <c r="F1651" s="831"/>
      <c r="G1651" s="833"/>
      <c r="H1651" s="834"/>
      <c r="I1651" s="831"/>
      <c r="J1651" s="837"/>
      <c r="K1651" s="831"/>
      <c r="L1651" s="831"/>
      <c r="M1651" s="838"/>
      <c r="N1651" s="831"/>
      <c r="O1651" s="831"/>
    </row>
    <row r="1652" customFormat="1" ht="12.75" customHeight="1" spans="1:15">
      <c r="A1652" s="831"/>
      <c r="B1652" s="831"/>
      <c r="C1652" s="831"/>
      <c r="D1652" s="831"/>
      <c r="E1652" s="832"/>
      <c r="F1652" s="831"/>
      <c r="G1652" s="833"/>
      <c r="H1652" s="834"/>
      <c r="I1652" s="831"/>
      <c r="J1652" s="837"/>
      <c r="K1652" s="831"/>
      <c r="L1652" s="831"/>
      <c r="M1652" s="838"/>
      <c r="N1652" s="831"/>
      <c r="O1652" s="831"/>
    </row>
    <row r="1653" customFormat="1" ht="12.75" customHeight="1" spans="1:15">
      <c r="A1653" s="831"/>
      <c r="B1653" s="831"/>
      <c r="C1653" s="831"/>
      <c r="D1653" s="831"/>
      <c r="E1653" s="832"/>
      <c r="F1653" s="831"/>
      <c r="G1653" s="833"/>
      <c r="H1653" s="834"/>
      <c r="I1653" s="831"/>
      <c r="J1653" s="837"/>
      <c r="K1653" s="831"/>
      <c r="L1653" s="831"/>
      <c r="M1653" s="838"/>
      <c r="N1653" s="831"/>
      <c r="O1653" s="831"/>
    </row>
    <row r="1654" customFormat="1" ht="12.75" customHeight="1" spans="1:15">
      <c r="A1654" s="831"/>
      <c r="B1654" s="831"/>
      <c r="C1654" s="831"/>
      <c r="D1654" s="831"/>
      <c r="E1654" s="832"/>
      <c r="F1654" s="831"/>
      <c r="G1654" s="833"/>
      <c r="H1654" s="834"/>
      <c r="I1654" s="831"/>
      <c r="J1654" s="837"/>
      <c r="K1654" s="831"/>
      <c r="L1654" s="831"/>
      <c r="M1654" s="838"/>
      <c r="N1654" s="831"/>
      <c r="O1654" s="831"/>
    </row>
    <row r="1655" customFormat="1" ht="12.75" customHeight="1" spans="1:15">
      <c r="A1655" s="831"/>
      <c r="B1655" s="831"/>
      <c r="C1655" s="831"/>
      <c r="D1655" s="831"/>
      <c r="E1655" s="832"/>
      <c r="F1655" s="831"/>
      <c r="G1655" s="833"/>
      <c r="H1655" s="834"/>
      <c r="I1655" s="831"/>
      <c r="J1655" s="837"/>
      <c r="K1655" s="831"/>
      <c r="L1655" s="831"/>
      <c r="M1655" s="838"/>
      <c r="N1655" s="831"/>
      <c r="O1655" s="831"/>
    </row>
    <row r="1656" customFormat="1" ht="12.75" customHeight="1" spans="1:15">
      <c r="A1656" s="831"/>
      <c r="B1656" s="831"/>
      <c r="C1656" s="831"/>
      <c r="D1656" s="831"/>
      <c r="E1656" s="832"/>
      <c r="F1656" s="831"/>
      <c r="G1656" s="833"/>
      <c r="H1656" s="834"/>
      <c r="I1656" s="831"/>
      <c r="J1656" s="837"/>
      <c r="K1656" s="831"/>
      <c r="L1656" s="831"/>
      <c r="M1656" s="838"/>
      <c r="N1656" s="831"/>
      <c r="O1656" s="831"/>
    </row>
    <row r="1657" customFormat="1" ht="12.75" customHeight="1" spans="1:15">
      <c r="A1657" s="831"/>
      <c r="B1657" s="831"/>
      <c r="C1657" s="831"/>
      <c r="D1657" s="831"/>
      <c r="E1657" s="832"/>
      <c r="F1657" s="831"/>
      <c r="G1657" s="833"/>
      <c r="H1657" s="834"/>
      <c r="I1657" s="831"/>
      <c r="J1657" s="837"/>
      <c r="K1657" s="831"/>
      <c r="L1657" s="831"/>
      <c r="M1657" s="838"/>
      <c r="N1657" s="831"/>
      <c r="O1657" s="831"/>
    </row>
    <row r="1658" customFormat="1" ht="12.75" customHeight="1" spans="1:15">
      <c r="A1658" s="831"/>
      <c r="B1658" s="831"/>
      <c r="C1658" s="831"/>
      <c r="D1658" s="831"/>
      <c r="E1658" s="832"/>
      <c r="F1658" s="831"/>
      <c r="G1658" s="833"/>
      <c r="H1658" s="834"/>
      <c r="I1658" s="831"/>
      <c r="J1658" s="837"/>
      <c r="K1658" s="831"/>
      <c r="L1658" s="831"/>
      <c r="M1658" s="838"/>
      <c r="N1658" s="831"/>
      <c r="O1658" s="831"/>
    </row>
    <row r="1659" customFormat="1" ht="12.75" customHeight="1" spans="1:15">
      <c r="A1659" s="831"/>
      <c r="B1659" s="831"/>
      <c r="C1659" s="831"/>
      <c r="D1659" s="831"/>
      <c r="E1659" s="832"/>
      <c r="F1659" s="831"/>
      <c r="G1659" s="833"/>
      <c r="H1659" s="834"/>
      <c r="I1659" s="831"/>
      <c r="J1659" s="837"/>
      <c r="K1659" s="831"/>
      <c r="L1659" s="831"/>
      <c r="M1659" s="838"/>
      <c r="N1659" s="831"/>
      <c r="O1659" s="831"/>
    </row>
    <row r="1660" customFormat="1" ht="12.75" customHeight="1" spans="1:15">
      <c r="A1660" s="831"/>
      <c r="B1660" s="831"/>
      <c r="C1660" s="831"/>
      <c r="D1660" s="831"/>
      <c r="E1660" s="832"/>
      <c r="F1660" s="831"/>
      <c r="G1660" s="833"/>
      <c r="H1660" s="834"/>
      <c r="I1660" s="831"/>
      <c r="J1660" s="837"/>
      <c r="K1660" s="831"/>
      <c r="L1660" s="831"/>
      <c r="M1660" s="838"/>
      <c r="N1660" s="831"/>
      <c r="O1660" s="831"/>
    </row>
    <row r="1661" customFormat="1" ht="12.75" customHeight="1" spans="1:15">
      <c r="A1661" s="831"/>
      <c r="B1661" s="831"/>
      <c r="C1661" s="831"/>
      <c r="D1661" s="831"/>
      <c r="E1661" s="832"/>
      <c r="F1661" s="831"/>
      <c r="G1661" s="833"/>
      <c r="H1661" s="834"/>
      <c r="I1661" s="831"/>
      <c r="J1661" s="837"/>
      <c r="K1661" s="831"/>
      <c r="L1661" s="831"/>
      <c r="M1661" s="838"/>
      <c r="N1661" s="831"/>
      <c r="O1661" s="831"/>
    </row>
    <row r="1662" customFormat="1" ht="12.75" customHeight="1" spans="1:15">
      <c r="A1662" s="831"/>
      <c r="B1662" s="831"/>
      <c r="C1662" s="831"/>
      <c r="D1662" s="831"/>
      <c r="E1662" s="832"/>
      <c r="F1662" s="831"/>
      <c r="G1662" s="833"/>
      <c r="H1662" s="834"/>
      <c r="I1662" s="831"/>
      <c r="J1662" s="837"/>
      <c r="K1662" s="831"/>
      <c r="L1662" s="831"/>
      <c r="M1662" s="838"/>
      <c r="N1662" s="831"/>
      <c r="O1662" s="831"/>
    </row>
    <row r="1663" customFormat="1" ht="12.75" customHeight="1" spans="1:15">
      <c r="A1663" s="831"/>
      <c r="B1663" s="831"/>
      <c r="C1663" s="831"/>
      <c r="D1663" s="831"/>
      <c r="E1663" s="832"/>
      <c r="F1663" s="831"/>
      <c r="G1663" s="833"/>
      <c r="H1663" s="834"/>
      <c r="I1663" s="831"/>
      <c r="J1663" s="837"/>
      <c r="K1663" s="831"/>
      <c r="L1663" s="831"/>
      <c r="M1663" s="838"/>
      <c r="N1663" s="831"/>
      <c r="O1663" s="831"/>
    </row>
    <row r="1664" customFormat="1" ht="12.75" customHeight="1" spans="1:15">
      <c r="A1664" s="831"/>
      <c r="B1664" s="831"/>
      <c r="C1664" s="831"/>
      <c r="D1664" s="831"/>
      <c r="E1664" s="832"/>
      <c r="F1664" s="831"/>
      <c r="G1664" s="833"/>
      <c r="H1664" s="834"/>
      <c r="I1664" s="831"/>
      <c r="J1664" s="837"/>
      <c r="K1664" s="831"/>
      <c r="L1664" s="831"/>
      <c r="M1664" s="838"/>
      <c r="N1664" s="831"/>
      <c r="O1664" s="831"/>
    </row>
    <row r="1665" customFormat="1" ht="12.75" customHeight="1" spans="1:15">
      <c r="A1665" s="831"/>
      <c r="B1665" s="831"/>
      <c r="C1665" s="831"/>
      <c r="D1665" s="831"/>
      <c r="E1665" s="832"/>
      <c r="F1665" s="831"/>
      <c r="G1665" s="833"/>
      <c r="H1665" s="834"/>
      <c r="I1665" s="831"/>
      <c r="J1665" s="837"/>
      <c r="K1665" s="831"/>
      <c r="L1665" s="831"/>
      <c r="M1665" s="838"/>
      <c r="N1665" s="831"/>
      <c r="O1665" s="831"/>
    </row>
    <row r="1666" customFormat="1" ht="12.75" customHeight="1" spans="1:15">
      <c r="A1666" s="831"/>
      <c r="B1666" s="831"/>
      <c r="C1666" s="831"/>
      <c r="D1666" s="831"/>
      <c r="E1666" s="832"/>
      <c r="F1666" s="831"/>
      <c r="G1666" s="833"/>
      <c r="H1666" s="834"/>
      <c r="I1666" s="831"/>
      <c r="J1666" s="837"/>
      <c r="K1666" s="831"/>
      <c r="L1666" s="831"/>
      <c r="M1666" s="838"/>
      <c r="N1666" s="831"/>
      <c r="O1666" s="831"/>
    </row>
    <row r="1667" customFormat="1" ht="12.75" customHeight="1" spans="1:15">
      <c r="A1667" s="831"/>
      <c r="B1667" s="831"/>
      <c r="C1667" s="831"/>
      <c r="D1667" s="831"/>
      <c r="E1667" s="832"/>
      <c r="F1667" s="831"/>
      <c r="G1667" s="833"/>
      <c r="H1667" s="834"/>
      <c r="I1667" s="831"/>
      <c r="J1667" s="837"/>
      <c r="K1667" s="831"/>
      <c r="L1667" s="831"/>
      <c r="M1667" s="838"/>
      <c r="N1667" s="831"/>
      <c r="O1667" s="831"/>
    </row>
    <row r="1668" customFormat="1" ht="12.75" customHeight="1" spans="1:15">
      <c r="A1668" s="831"/>
      <c r="B1668" s="831"/>
      <c r="C1668" s="831"/>
      <c r="D1668" s="831"/>
      <c r="E1668" s="832"/>
      <c r="F1668" s="831"/>
      <c r="G1668" s="833"/>
      <c r="H1668" s="834"/>
      <c r="I1668" s="831"/>
      <c r="J1668" s="837"/>
      <c r="K1668" s="831"/>
      <c r="L1668" s="831"/>
      <c r="M1668" s="838"/>
      <c r="N1668" s="831"/>
      <c r="O1668" s="831"/>
    </row>
    <row r="1669" customFormat="1" ht="12.75" customHeight="1" spans="1:15">
      <c r="A1669" s="831"/>
      <c r="B1669" s="831"/>
      <c r="C1669" s="831"/>
      <c r="D1669" s="831"/>
      <c r="E1669" s="832"/>
      <c r="F1669" s="831"/>
      <c r="G1669" s="833"/>
      <c r="H1669" s="834"/>
      <c r="I1669" s="831"/>
      <c r="J1669" s="837"/>
      <c r="K1669" s="831"/>
      <c r="L1669" s="831"/>
      <c r="M1669" s="838"/>
      <c r="N1669" s="831"/>
      <c r="O1669" s="831"/>
    </row>
    <row r="1670" customFormat="1" ht="12.75" customHeight="1" spans="1:15">
      <c r="A1670" s="831"/>
      <c r="B1670" s="831"/>
      <c r="C1670" s="831"/>
      <c r="D1670" s="831"/>
      <c r="E1670" s="832"/>
      <c r="F1670" s="831"/>
      <c r="G1670" s="833"/>
      <c r="H1670" s="834"/>
      <c r="I1670" s="831"/>
      <c r="J1670" s="837"/>
      <c r="K1670" s="831"/>
      <c r="L1670" s="831"/>
      <c r="M1670" s="838"/>
      <c r="N1670" s="831"/>
      <c r="O1670" s="831"/>
    </row>
    <row r="1671" customFormat="1" ht="12.75" customHeight="1" spans="1:15">
      <c r="A1671" s="831"/>
      <c r="B1671" s="831"/>
      <c r="C1671" s="831"/>
      <c r="D1671" s="831"/>
      <c r="E1671" s="832"/>
      <c r="F1671" s="831"/>
      <c r="G1671" s="833"/>
      <c r="H1671" s="834"/>
      <c r="I1671" s="831"/>
      <c r="J1671" s="837"/>
      <c r="K1671" s="831"/>
      <c r="L1671" s="831"/>
      <c r="M1671" s="838"/>
      <c r="N1671" s="831"/>
      <c r="O1671" s="831"/>
    </row>
    <row r="1672" customFormat="1" ht="12.75" customHeight="1" spans="1:15">
      <c r="A1672" s="831"/>
      <c r="B1672" s="831"/>
      <c r="C1672" s="831"/>
      <c r="D1672" s="831"/>
      <c r="E1672" s="832"/>
      <c r="F1672" s="831"/>
      <c r="G1672" s="833"/>
      <c r="H1672" s="834"/>
      <c r="I1672" s="831"/>
      <c r="J1672" s="837"/>
      <c r="K1672" s="831"/>
      <c r="L1672" s="831"/>
      <c r="M1672" s="838"/>
      <c r="N1672" s="831"/>
      <c r="O1672" s="831"/>
    </row>
    <row r="1673" customFormat="1" ht="12.75" customHeight="1" spans="1:15">
      <c r="A1673" s="831"/>
      <c r="B1673" s="831"/>
      <c r="C1673" s="831"/>
      <c r="D1673" s="831"/>
      <c r="E1673" s="832"/>
      <c r="F1673" s="831"/>
      <c r="G1673" s="833"/>
      <c r="H1673" s="834"/>
      <c r="I1673" s="831"/>
      <c r="J1673" s="837"/>
      <c r="K1673" s="831"/>
      <c r="L1673" s="831"/>
      <c r="M1673" s="838"/>
      <c r="N1673" s="831"/>
      <c r="O1673" s="831"/>
    </row>
    <row r="1674" customFormat="1" ht="12.75" customHeight="1" spans="1:15">
      <c r="A1674" s="831"/>
      <c r="B1674" s="831"/>
      <c r="C1674" s="831"/>
      <c r="D1674" s="831"/>
      <c r="E1674" s="832"/>
      <c r="F1674" s="831"/>
      <c r="G1674" s="833"/>
      <c r="H1674" s="834"/>
      <c r="I1674" s="831"/>
      <c r="J1674" s="837"/>
      <c r="K1674" s="831"/>
      <c r="L1674" s="831"/>
      <c r="M1674" s="838"/>
      <c r="N1674" s="831"/>
      <c r="O1674" s="831"/>
    </row>
    <row r="1675" customFormat="1" ht="12.75" customHeight="1" spans="1:15">
      <c r="A1675" s="831"/>
      <c r="B1675" s="831"/>
      <c r="C1675" s="831"/>
      <c r="D1675" s="831"/>
      <c r="E1675" s="832"/>
      <c r="F1675" s="831"/>
      <c r="G1675" s="833"/>
      <c r="H1675" s="834"/>
      <c r="I1675" s="831"/>
      <c r="J1675" s="837"/>
      <c r="K1675" s="831"/>
      <c r="L1675" s="831"/>
      <c r="M1675" s="838"/>
      <c r="N1675" s="831"/>
      <c r="O1675" s="831"/>
    </row>
    <row r="1676" customFormat="1" ht="12.75" customHeight="1" spans="1:15">
      <c r="A1676" s="831"/>
      <c r="B1676" s="831"/>
      <c r="C1676" s="831"/>
      <c r="D1676" s="831"/>
      <c r="E1676" s="832"/>
      <c r="F1676" s="831"/>
      <c r="G1676" s="833"/>
      <c r="H1676" s="834"/>
      <c r="I1676" s="831"/>
      <c r="J1676" s="837"/>
      <c r="K1676" s="831"/>
      <c r="L1676" s="831"/>
      <c r="M1676" s="838"/>
      <c r="N1676" s="831"/>
      <c r="O1676" s="831"/>
    </row>
    <row r="1677" customFormat="1" ht="12.75" customHeight="1" spans="1:15">
      <c r="A1677" s="831"/>
      <c r="B1677" s="831"/>
      <c r="C1677" s="831"/>
      <c r="D1677" s="831"/>
      <c r="E1677" s="832"/>
      <c r="F1677" s="831"/>
      <c r="G1677" s="833"/>
      <c r="H1677" s="834"/>
      <c r="I1677" s="831"/>
      <c r="J1677" s="837"/>
      <c r="K1677" s="831"/>
      <c r="L1677" s="831"/>
      <c r="M1677" s="838"/>
      <c r="N1677" s="831"/>
      <c r="O1677" s="831"/>
    </row>
    <row r="1678" customFormat="1" ht="12.75" customHeight="1" spans="1:15">
      <c r="A1678" s="831"/>
      <c r="B1678" s="831"/>
      <c r="C1678" s="831"/>
      <c r="D1678" s="831"/>
      <c r="E1678" s="832"/>
      <c r="F1678" s="831"/>
      <c r="G1678" s="833"/>
      <c r="H1678" s="834"/>
      <c r="I1678" s="831"/>
      <c r="J1678" s="837"/>
      <c r="K1678" s="831"/>
      <c r="L1678" s="831"/>
      <c r="M1678" s="838"/>
      <c r="N1678" s="831"/>
      <c r="O1678" s="831"/>
    </row>
    <row r="1679" customFormat="1" ht="12.75" customHeight="1" spans="1:15">
      <c r="A1679" s="831"/>
      <c r="B1679" s="831"/>
      <c r="C1679" s="831"/>
      <c r="D1679" s="831"/>
      <c r="E1679" s="832"/>
      <c r="F1679" s="831"/>
      <c r="G1679" s="833"/>
      <c r="H1679" s="834"/>
      <c r="I1679" s="831"/>
      <c r="J1679" s="837"/>
      <c r="K1679" s="831"/>
      <c r="L1679" s="831"/>
      <c r="M1679" s="838"/>
      <c r="N1679" s="831"/>
      <c r="O1679" s="831"/>
    </row>
    <row r="1680" customFormat="1" ht="12.75" customHeight="1" spans="1:15">
      <c r="A1680" s="831"/>
      <c r="B1680" s="831"/>
      <c r="C1680" s="831"/>
      <c r="D1680" s="831"/>
      <c r="E1680" s="832"/>
      <c r="F1680" s="831"/>
      <c r="G1680" s="833"/>
      <c r="H1680" s="834"/>
      <c r="I1680" s="831"/>
      <c r="J1680" s="837"/>
      <c r="K1680" s="831"/>
      <c r="L1680" s="831"/>
      <c r="M1680" s="838"/>
      <c r="N1680" s="831"/>
      <c r="O1680" s="831"/>
    </row>
    <row r="1681" customFormat="1" ht="12.75" customHeight="1" spans="1:15">
      <c r="A1681" s="831"/>
      <c r="B1681" s="831"/>
      <c r="C1681" s="831"/>
      <c r="D1681" s="831"/>
      <c r="E1681" s="832"/>
      <c r="F1681" s="831"/>
      <c r="G1681" s="833"/>
      <c r="H1681" s="834"/>
      <c r="I1681" s="831"/>
      <c r="J1681" s="837"/>
      <c r="K1681" s="831"/>
      <c r="L1681" s="831"/>
      <c r="M1681" s="838"/>
      <c r="N1681" s="831"/>
      <c r="O1681" s="831"/>
    </row>
    <row r="1682" customFormat="1" ht="12.75" customHeight="1" spans="1:15">
      <c r="A1682" s="831"/>
      <c r="B1682" s="831"/>
      <c r="C1682" s="831"/>
      <c r="D1682" s="831"/>
      <c r="E1682" s="832"/>
      <c r="F1682" s="831"/>
      <c r="G1682" s="833"/>
      <c r="H1682" s="834"/>
      <c r="I1682" s="831"/>
      <c r="J1682" s="837"/>
      <c r="K1682" s="831"/>
      <c r="L1682" s="831"/>
      <c r="M1682" s="838"/>
      <c r="N1682" s="831"/>
      <c r="O1682" s="831"/>
    </row>
    <row r="1683" customFormat="1" ht="12.75" customHeight="1" spans="1:15">
      <c r="A1683" s="831"/>
      <c r="B1683" s="831"/>
      <c r="C1683" s="831"/>
      <c r="D1683" s="831"/>
      <c r="E1683" s="832"/>
      <c r="F1683" s="831"/>
      <c r="G1683" s="833"/>
      <c r="H1683" s="834"/>
      <c r="I1683" s="831"/>
      <c r="J1683" s="837"/>
      <c r="K1683" s="831"/>
      <c r="L1683" s="831"/>
      <c r="M1683" s="838"/>
      <c r="N1683" s="831"/>
      <c r="O1683" s="831"/>
    </row>
    <row r="1684" customFormat="1" ht="12.75" customHeight="1" spans="1:15">
      <c r="A1684" s="831"/>
      <c r="B1684" s="831"/>
      <c r="C1684" s="831"/>
      <c r="D1684" s="831"/>
      <c r="E1684" s="832"/>
      <c r="F1684" s="831"/>
      <c r="G1684" s="833"/>
      <c r="H1684" s="834"/>
      <c r="I1684" s="831"/>
      <c r="J1684" s="837"/>
      <c r="K1684" s="831"/>
      <c r="L1684" s="831"/>
      <c r="M1684" s="838"/>
      <c r="N1684" s="831"/>
      <c r="O1684" s="831"/>
    </row>
    <row r="1685" customFormat="1" ht="12.75" customHeight="1" spans="1:15">
      <c r="A1685" s="831"/>
      <c r="B1685" s="831"/>
      <c r="C1685" s="831"/>
      <c r="D1685" s="831"/>
      <c r="E1685" s="832"/>
      <c r="F1685" s="831"/>
      <c r="G1685" s="833"/>
      <c r="H1685" s="834"/>
      <c r="I1685" s="831"/>
      <c r="J1685" s="837"/>
      <c r="K1685" s="831"/>
      <c r="L1685" s="831"/>
      <c r="M1685" s="838"/>
      <c r="N1685" s="831"/>
      <c r="O1685" s="831"/>
    </row>
    <row r="1686" customFormat="1" ht="12.75" customHeight="1" spans="1:15">
      <c r="A1686" s="831"/>
      <c r="B1686" s="831"/>
      <c r="C1686" s="831"/>
      <c r="D1686" s="831"/>
      <c r="E1686" s="832"/>
      <c r="F1686" s="831"/>
      <c r="G1686" s="833"/>
      <c r="H1686" s="834"/>
      <c r="I1686" s="831"/>
      <c r="J1686" s="837"/>
      <c r="K1686" s="831"/>
      <c r="L1686" s="831"/>
      <c r="M1686" s="838"/>
      <c r="N1686" s="831"/>
      <c r="O1686" s="831"/>
    </row>
    <row r="1687" customFormat="1" ht="12.75" customHeight="1" spans="1:15">
      <c r="A1687" s="831"/>
      <c r="B1687" s="831"/>
      <c r="C1687" s="831"/>
      <c r="D1687" s="831"/>
      <c r="E1687" s="832"/>
      <c r="F1687" s="831"/>
      <c r="G1687" s="833"/>
      <c r="H1687" s="834"/>
      <c r="I1687" s="831"/>
      <c r="J1687" s="837"/>
      <c r="K1687" s="831"/>
      <c r="L1687" s="831"/>
      <c r="M1687" s="838"/>
      <c r="N1687" s="831"/>
      <c r="O1687" s="831"/>
    </row>
    <row r="1688" customFormat="1" ht="12.75" customHeight="1" spans="1:15">
      <c r="A1688" s="831"/>
      <c r="B1688" s="831"/>
      <c r="C1688" s="831"/>
      <c r="D1688" s="831"/>
      <c r="E1688" s="832"/>
      <c r="F1688" s="831"/>
      <c r="G1688" s="833"/>
      <c r="H1688" s="834"/>
      <c r="I1688" s="831"/>
      <c r="J1688" s="837"/>
      <c r="K1688" s="831"/>
      <c r="L1688" s="831"/>
      <c r="M1688" s="838"/>
      <c r="N1688" s="831"/>
      <c r="O1688" s="831"/>
    </row>
    <row r="1689" customFormat="1" ht="12.75" customHeight="1" spans="1:15">
      <c r="A1689" s="831"/>
      <c r="B1689" s="831"/>
      <c r="C1689" s="831"/>
      <c r="D1689" s="831"/>
      <c r="E1689" s="832"/>
      <c r="F1689" s="831"/>
      <c r="G1689" s="833"/>
      <c r="H1689" s="834"/>
      <c r="I1689" s="831"/>
      <c r="J1689" s="837"/>
      <c r="K1689" s="831"/>
      <c r="L1689" s="831"/>
      <c r="M1689" s="838"/>
      <c r="N1689" s="831"/>
      <c r="O1689" s="831"/>
    </row>
    <row r="1690" customFormat="1" ht="12.75" customHeight="1" spans="1:15">
      <c r="A1690" s="831"/>
      <c r="B1690" s="831"/>
      <c r="C1690" s="831"/>
      <c r="D1690" s="831"/>
      <c r="E1690" s="832"/>
      <c r="F1690" s="831"/>
      <c r="G1690" s="833"/>
      <c r="H1690" s="834"/>
      <c r="I1690" s="831"/>
      <c r="J1690" s="837"/>
      <c r="K1690" s="831"/>
      <c r="L1690" s="831"/>
      <c r="M1690" s="838"/>
      <c r="N1690" s="831"/>
      <c r="O1690" s="831"/>
    </row>
    <row r="1691" customFormat="1" ht="12.75" customHeight="1" spans="1:15">
      <c r="A1691" s="831"/>
      <c r="B1691" s="831"/>
      <c r="C1691" s="831"/>
      <c r="D1691" s="831"/>
      <c r="E1691" s="832"/>
      <c r="F1691" s="831"/>
      <c r="G1691" s="833"/>
      <c r="H1691" s="834"/>
      <c r="I1691" s="831"/>
      <c r="J1691" s="837"/>
      <c r="K1691" s="831"/>
      <c r="L1691" s="831"/>
      <c r="M1691" s="838"/>
      <c r="N1691" s="831"/>
      <c r="O1691" s="831"/>
    </row>
    <row r="1692" customFormat="1" ht="12.75" customHeight="1" spans="1:15">
      <c r="A1692" s="831"/>
      <c r="B1692" s="831"/>
      <c r="C1692" s="831"/>
      <c r="D1692" s="831"/>
      <c r="E1692" s="832"/>
      <c r="F1692" s="831"/>
      <c r="G1692" s="833"/>
      <c r="H1692" s="834"/>
      <c r="I1692" s="831"/>
      <c r="J1692" s="837"/>
      <c r="K1692" s="831"/>
      <c r="L1692" s="831"/>
      <c r="M1692" s="838"/>
      <c r="N1692" s="831"/>
      <c r="O1692" s="831"/>
    </row>
    <row r="1693" customFormat="1" ht="12.75" customHeight="1" spans="1:15">
      <c r="A1693" s="831"/>
      <c r="B1693" s="831"/>
      <c r="C1693" s="831"/>
      <c r="D1693" s="831"/>
      <c r="E1693" s="832"/>
      <c r="F1693" s="831"/>
      <c r="G1693" s="833"/>
      <c r="H1693" s="834"/>
      <c r="I1693" s="831"/>
      <c r="J1693" s="837"/>
      <c r="K1693" s="831"/>
      <c r="L1693" s="831"/>
      <c r="M1693" s="838"/>
      <c r="N1693" s="831"/>
      <c r="O1693" s="831"/>
    </row>
    <row r="1694" customFormat="1" ht="12.75" customHeight="1" spans="1:15">
      <c r="A1694" s="831"/>
      <c r="B1694" s="831"/>
      <c r="C1694" s="831"/>
      <c r="D1694" s="831"/>
      <c r="E1694" s="832"/>
      <c r="F1694" s="831"/>
      <c r="G1694" s="833"/>
      <c r="H1694" s="834"/>
      <c r="I1694" s="831"/>
      <c r="J1694" s="837"/>
      <c r="K1694" s="831"/>
      <c r="L1694" s="831"/>
      <c r="M1694" s="838"/>
      <c r="N1694" s="831"/>
      <c r="O1694" s="831"/>
    </row>
    <row r="1695" customFormat="1" ht="12.75" customHeight="1" spans="1:15">
      <c r="A1695" s="831"/>
      <c r="B1695" s="831"/>
      <c r="C1695" s="831"/>
      <c r="D1695" s="831"/>
      <c r="E1695" s="832"/>
      <c r="F1695" s="831"/>
      <c r="G1695" s="833"/>
      <c r="H1695" s="834"/>
      <c r="I1695" s="831"/>
      <c r="J1695" s="837"/>
      <c r="K1695" s="831"/>
      <c r="L1695" s="831"/>
      <c r="M1695" s="838"/>
      <c r="N1695" s="831"/>
      <c r="O1695" s="831"/>
    </row>
    <row r="1696" customFormat="1" ht="12.75" customHeight="1" spans="1:15">
      <c r="A1696" s="831"/>
      <c r="B1696" s="831"/>
      <c r="C1696" s="831"/>
      <c r="D1696" s="831"/>
      <c r="E1696" s="832"/>
      <c r="F1696" s="831"/>
      <c r="G1696" s="833"/>
      <c r="H1696" s="834"/>
      <c r="I1696" s="831"/>
      <c r="J1696" s="837"/>
      <c r="K1696" s="831"/>
      <c r="L1696" s="831"/>
      <c r="M1696" s="838"/>
      <c r="N1696" s="831"/>
      <c r="O1696" s="831"/>
    </row>
    <row r="1697" customFormat="1" ht="12.75" customHeight="1" spans="1:15">
      <c r="A1697" s="831"/>
      <c r="B1697" s="831"/>
      <c r="C1697" s="831"/>
      <c r="D1697" s="831"/>
      <c r="E1697" s="832"/>
      <c r="F1697" s="831"/>
      <c r="G1697" s="833"/>
      <c r="H1697" s="834"/>
      <c r="I1697" s="831"/>
      <c r="J1697" s="837"/>
      <c r="K1697" s="831"/>
      <c r="L1697" s="831"/>
      <c r="M1697" s="838"/>
      <c r="N1697" s="831"/>
      <c r="O1697" s="831"/>
    </row>
    <row r="1698" customFormat="1" ht="12.75" customHeight="1" spans="1:15">
      <c r="A1698" s="831"/>
      <c r="B1698" s="831"/>
      <c r="C1698" s="831"/>
      <c r="D1698" s="831"/>
      <c r="E1698" s="832"/>
      <c r="F1698" s="831"/>
      <c r="G1698" s="833"/>
      <c r="H1698" s="834"/>
      <c r="I1698" s="831"/>
      <c r="J1698" s="837"/>
      <c r="K1698" s="831"/>
      <c r="L1698" s="831"/>
      <c r="M1698" s="838"/>
      <c r="N1698" s="831"/>
      <c r="O1698" s="831"/>
    </row>
    <row r="1699" customFormat="1" ht="12.75" customHeight="1" spans="1:15">
      <c r="A1699" s="831"/>
      <c r="B1699" s="831"/>
      <c r="C1699" s="831"/>
      <c r="D1699" s="831"/>
      <c r="E1699" s="832"/>
      <c r="F1699" s="831"/>
      <c r="G1699" s="833"/>
      <c r="H1699" s="834"/>
      <c r="I1699" s="831"/>
      <c r="J1699" s="837"/>
      <c r="K1699" s="831"/>
      <c r="L1699" s="831"/>
      <c r="M1699" s="838"/>
      <c r="N1699" s="831"/>
      <c r="O1699" s="831"/>
    </row>
    <row r="1700" customFormat="1" ht="12.75" customHeight="1" spans="1:15">
      <c r="A1700" s="831"/>
      <c r="B1700" s="831"/>
      <c r="C1700" s="831"/>
      <c r="D1700" s="831"/>
      <c r="E1700" s="832"/>
      <c r="F1700" s="831"/>
      <c r="G1700" s="833"/>
      <c r="H1700" s="834"/>
      <c r="I1700" s="831"/>
      <c r="J1700" s="837"/>
      <c r="K1700" s="831"/>
      <c r="L1700" s="831"/>
      <c r="M1700" s="838"/>
      <c r="N1700" s="831"/>
      <c r="O1700" s="831"/>
    </row>
    <row r="1701" customFormat="1" ht="12.75" customHeight="1" spans="1:15">
      <c r="A1701" s="831"/>
      <c r="B1701" s="831"/>
      <c r="C1701" s="831"/>
      <c r="D1701" s="831"/>
      <c r="E1701" s="832"/>
      <c r="F1701" s="831"/>
      <c r="G1701" s="833"/>
      <c r="H1701" s="834"/>
      <c r="I1701" s="831"/>
      <c r="J1701" s="837"/>
      <c r="K1701" s="831"/>
      <c r="L1701" s="831"/>
      <c r="M1701" s="838"/>
      <c r="N1701" s="831"/>
      <c r="O1701" s="831"/>
    </row>
    <row r="1702" customFormat="1" ht="12.75" customHeight="1" spans="1:15">
      <c r="A1702" s="831"/>
      <c r="B1702" s="831"/>
      <c r="C1702" s="831"/>
      <c r="D1702" s="831"/>
      <c r="E1702" s="832"/>
      <c r="F1702" s="831"/>
      <c r="G1702" s="833"/>
      <c r="H1702" s="834"/>
      <c r="I1702" s="831"/>
      <c r="J1702" s="837"/>
      <c r="K1702" s="831"/>
      <c r="L1702" s="831"/>
      <c r="M1702" s="838"/>
      <c r="N1702" s="831"/>
      <c r="O1702" s="831"/>
    </row>
    <row r="1703" customFormat="1" ht="12.75" customHeight="1" spans="1:15">
      <c r="A1703" s="831"/>
      <c r="B1703" s="831"/>
      <c r="C1703" s="831"/>
      <c r="D1703" s="831"/>
      <c r="E1703" s="832"/>
      <c r="F1703" s="831"/>
      <c r="G1703" s="833"/>
      <c r="H1703" s="834"/>
      <c r="I1703" s="831"/>
      <c r="J1703" s="837"/>
      <c r="K1703" s="831"/>
      <c r="L1703" s="831"/>
      <c r="M1703" s="838"/>
      <c r="N1703" s="831"/>
      <c r="O1703" s="831"/>
    </row>
    <row r="1704" customFormat="1" ht="12.75" customHeight="1" spans="1:15">
      <c r="A1704" s="831"/>
      <c r="B1704" s="831"/>
      <c r="C1704" s="831"/>
      <c r="D1704" s="831"/>
      <c r="E1704" s="832"/>
      <c r="F1704" s="831"/>
      <c r="G1704" s="833"/>
      <c r="H1704" s="834"/>
      <c r="I1704" s="831"/>
      <c r="J1704" s="837"/>
      <c r="K1704" s="831"/>
      <c r="L1704" s="831"/>
      <c r="M1704" s="838"/>
      <c r="N1704" s="831"/>
      <c r="O1704" s="831"/>
    </row>
    <row r="1705" customFormat="1" ht="12.75" customHeight="1" spans="1:15">
      <c r="A1705" s="831"/>
      <c r="B1705" s="831"/>
      <c r="C1705" s="831"/>
      <c r="D1705" s="831"/>
      <c r="E1705" s="832"/>
      <c r="F1705" s="831"/>
      <c r="G1705" s="833"/>
      <c r="H1705" s="834"/>
      <c r="I1705" s="831"/>
      <c r="J1705" s="837"/>
      <c r="K1705" s="831"/>
      <c r="L1705" s="831"/>
      <c r="M1705" s="838"/>
      <c r="N1705" s="831"/>
      <c r="O1705" s="831"/>
    </row>
    <row r="1706" customFormat="1" ht="12.75" customHeight="1" spans="1:15">
      <c r="A1706" s="831"/>
      <c r="B1706" s="831"/>
      <c r="C1706" s="831"/>
      <c r="D1706" s="831"/>
      <c r="E1706" s="832"/>
      <c r="F1706" s="831"/>
      <c r="G1706" s="833"/>
      <c r="H1706" s="834"/>
      <c r="I1706" s="831"/>
      <c r="J1706" s="837"/>
      <c r="K1706" s="831"/>
      <c r="L1706" s="831"/>
      <c r="M1706" s="838"/>
      <c r="N1706" s="831"/>
      <c r="O1706" s="831"/>
    </row>
    <row r="1707" customFormat="1" ht="12.75" customHeight="1" spans="1:15">
      <c r="A1707" s="831"/>
      <c r="B1707" s="831"/>
      <c r="C1707" s="831"/>
      <c r="D1707" s="831"/>
      <c r="E1707" s="832"/>
      <c r="F1707" s="831"/>
      <c r="G1707" s="833"/>
      <c r="H1707" s="834"/>
      <c r="I1707" s="831"/>
      <c r="J1707" s="837"/>
      <c r="K1707" s="831"/>
      <c r="L1707" s="831"/>
      <c r="M1707" s="838"/>
      <c r="N1707" s="831"/>
      <c r="O1707" s="831"/>
    </row>
    <row r="1708" customFormat="1" ht="12.75" customHeight="1" spans="1:15">
      <c r="A1708" s="831"/>
      <c r="B1708" s="831"/>
      <c r="C1708" s="831"/>
      <c r="D1708" s="831"/>
      <c r="E1708" s="832"/>
      <c r="F1708" s="831"/>
      <c r="G1708" s="833"/>
      <c r="H1708" s="834"/>
      <c r="I1708" s="831"/>
      <c r="J1708" s="837"/>
      <c r="K1708" s="831"/>
      <c r="L1708" s="831"/>
      <c r="M1708" s="838"/>
      <c r="N1708" s="831"/>
      <c r="O1708" s="831"/>
    </row>
    <row r="1709" customFormat="1" ht="12.75" customHeight="1" spans="1:15">
      <c r="A1709" s="831"/>
      <c r="B1709" s="831"/>
      <c r="C1709" s="831"/>
      <c r="D1709" s="831"/>
      <c r="E1709" s="832"/>
      <c r="F1709" s="831"/>
      <c r="G1709" s="833"/>
      <c r="H1709" s="834"/>
      <c r="I1709" s="831"/>
      <c r="J1709" s="837"/>
      <c r="K1709" s="831"/>
      <c r="L1709" s="831"/>
      <c r="M1709" s="838"/>
      <c r="N1709" s="831"/>
      <c r="O1709" s="831"/>
    </row>
    <row r="1710" customFormat="1" ht="12.75" customHeight="1" spans="1:15">
      <c r="A1710" s="831"/>
      <c r="B1710" s="831"/>
      <c r="C1710" s="831"/>
      <c r="D1710" s="831"/>
      <c r="E1710" s="832"/>
      <c r="F1710" s="831"/>
      <c r="G1710" s="833"/>
      <c r="H1710" s="834"/>
      <c r="I1710" s="831"/>
      <c r="J1710" s="837"/>
      <c r="K1710" s="831"/>
      <c r="L1710" s="831"/>
      <c r="M1710" s="838"/>
      <c r="N1710" s="831"/>
      <c r="O1710" s="831"/>
    </row>
    <row r="1711" customFormat="1" ht="12.75" customHeight="1" spans="1:15">
      <c r="A1711" s="831"/>
      <c r="B1711" s="831"/>
      <c r="C1711" s="831"/>
      <c r="D1711" s="831"/>
      <c r="E1711" s="832"/>
      <c r="F1711" s="831"/>
      <c r="G1711" s="833"/>
      <c r="H1711" s="834"/>
      <c r="I1711" s="831"/>
      <c r="J1711" s="837"/>
      <c r="K1711" s="831"/>
      <c r="L1711" s="831"/>
      <c r="M1711" s="838"/>
      <c r="N1711" s="831"/>
      <c r="O1711" s="831"/>
    </row>
    <row r="1712" customFormat="1" ht="12.75" customHeight="1" spans="1:15">
      <c r="A1712" s="831"/>
      <c r="B1712" s="831"/>
      <c r="C1712" s="831"/>
      <c r="D1712" s="831"/>
      <c r="E1712" s="832"/>
      <c r="F1712" s="831"/>
      <c r="G1712" s="833"/>
      <c r="H1712" s="834"/>
      <c r="I1712" s="831"/>
      <c r="J1712" s="837"/>
      <c r="K1712" s="831"/>
      <c r="L1712" s="831"/>
      <c r="M1712" s="838"/>
      <c r="N1712" s="831"/>
      <c r="O1712" s="831"/>
    </row>
    <row r="1713" customFormat="1" ht="12.75" customHeight="1" spans="1:15">
      <c r="A1713" s="831"/>
      <c r="B1713" s="831"/>
      <c r="C1713" s="831"/>
      <c r="D1713" s="831"/>
      <c r="E1713" s="832"/>
      <c r="F1713" s="831"/>
      <c r="G1713" s="833"/>
      <c r="H1713" s="834"/>
      <c r="I1713" s="831"/>
      <c r="J1713" s="837"/>
      <c r="K1713" s="831"/>
      <c r="L1713" s="831"/>
      <c r="M1713" s="838"/>
      <c r="N1713" s="831"/>
      <c r="O1713" s="831"/>
    </row>
    <row r="1714" customFormat="1" ht="12.75" customHeight="1" spans="1:15">
      <c r="A1714" s="831"/>
      <c r="B1714" s="831"/>
      <c r="C1714" s="831"/>
      <c r="D1714" s="831"/>
      <c r="E1714" s="832"/>
      <c r="F1714" s="831"/>
      <c r="G1714" s="833"/>
      <c r="H1714" s="834"/>
      <c r="I1714" s="831"/>
      <c r="J1714" s="837"/>
      <c r="K1714" s="831"/>
      <c r="L1714" s="831"/>
      <c r="M1714" s="838"/>
      <c r="N1714" s="831"/>
      <c r="O1714" s="831"/>
    </row>
    <row r="1715" customFormat="1" ht="12.75" customHeight="1" spans="1:15">
      <c r="A1715" s="831"/>
      <c r="B1715" s="831"/>
      <c r="C1715" s="831"/>
      <c r="D1715" s="831"/>
      <c r="E1715" s="832"/>
      <c r="F1715" s="831"/>
      <c r="G1715" s="833"/>
      <c r="H1715" s="834"/>
      <c r="I1715" s="831"/>
      <c r="J1715" s="837"/>
      <c r="K1715" s="831"/>
      <c r="L1715" s="831"/>
      <c r="M1715" s="838"/>
      <c r="N1715" s="831"/>
      <c r="O1715" s="831"/>
    </row>
    <row r="1716" customFormat="1" ht="12.75" customHeight="1" spans="1:15">
      <c r="A1716" s="831"/>
      <c r="B1716" s="831"/>
      <c r="C1716" s="831"/>
      <c r="D1716" s="831"/>
      <c r="E1716" s="832"/>
      <c r="F1716" s="831"/>
      <c r="G1716" s="833"/>
      <c r="H1716" s="834"/>
      <c r="I1716" s="831"/>
      <c r="J1716" s="837"/>
      <c r="K1716" s="831"/>
      <c r="L1716" s="831"/>
      <c r="M1716" s="838"/>
      <c r="N1716" s="831"/>
      <c r="O1716" s="831"/>
    </row>
    <row r="1717" customFormat="1" ht="12.75" customHeight="1" spans="1:15">
      <c r="A1717" s="831"/>
      <c r="B1717" s="831"/>
      <c r="C1717" s="831"/>
      <c r="D1717" s="831"/>
      <c r="E1717" s="832"/>
      <c r="F1717" s="831"/>
      <c r="G1717" s="833"/>
      <c r="H1717" s="834"/>
      <c r="I1717" s="831"/>
      <c r="J1717" s="837"/>
      <c r="K1717" s="831"/>
      <c r="L1717" s="831"/>
      <c r="M1717" s="838"/>
      <c r="N1717" s="831"/>
      <c r="O1717" s="831"/>
    </row>
    <row r="1718" customFormat="1" ht="12.75" customHeight="1" spans="1:15">
      <c r="A1718" s="831"/>
      <c r="B1718" s="831"/>
      <c r="C1718" s="831"/>
      <c r="D1718" s="831"/>
      <c r="E1718" s="832"/>
      <c r="F1718" s="831"/>
      <c r="G1718" s="833"/>
      <c r="H1718" s="834"/>
      <c r="I1718" s="831"/>
      <c r="J1718" s="837"/>
      <c r="K1718" s="831"/>
      <c r="L1718" s="831"/>
      <c r="M1718" s="838"/>
      <c r="N1718" s="831"/>
      <c r="O1718" s="831"/>
    </row>
    <row r="1719" customFormat="1" ht="12.75" customHeight="1" spans="1:15">
      <c r="A1719" s="831"/>
      <c r="B1719" s="831"/>
      <c r="C1719" s="831"/>
      <c r="D1719" s="831"/>
      <c r="E1719" s="832"/>
      <c r="F1719" s="831"/>
      <c r="G1719" s="833"/>
      <c r="H1719" s="834"/>
      <c r="I1719" s="831"/>
      <c r="J1719" s="837"/>
      <c r="K1719" s="831"/>
      <c r="L1719" s="831"/>
      <c r="M1719" s="838"/>
      <c r="N1719" s="831"/>
      <c r="O1719" s="831"/>
    </row>
    <row r="1720" customFormat="1" ht="12.75" customHeight="1" spans="1:15">
      <c r="A1720" s="831"/>
      <c r="B1720" s="831"/>
      <c r="C1720" s="831"/>
      <c r="D1720" s="831"/>
      <c r="E1720" s="832"/>
      <c r="F1720" s="831"/>
      <c r="G1720" s="833"/>
      <c r="H1720" s="834"/>
      <c r="I1720" s="831"/>
      <c r="J1720" s="837"/>
      <c r="K1720" s="831"/>
      <c r="L1720" s="831"/>
      <c r="M1720" s="838"/>
      <c r="N1720" s="831"/>
      <c r="O1720" s="831"/>
    </row>
    <row r="1721" customFormat="1" ht="12.75" customHeight="1" spans="1:15">
      <c r="A1721" s="831"/>
      <c r="B1721" s="831"/>
      <c r="C1721" s="831"/>
      <c r="D1721" s="831"/>
      <c r="E1721" s="832"/>
      <c r="F1721" s="831"/>
      <c r="G1721" s="833"/>
      <c r="H1721" s="834"/>
      <c r="I1721" s="831"/>
      <c r="J1721" s="837"/>
      <c r="K1721" s="831"/>
      <c r="L1721" s="831"/>
      <c r="M1721" s="838"/>
      <c r="N1721" s="831"/>
      <c r="O1721" s="831"/>
    </row>
    <row r="1722" customFormat="1" ht="12.75" customHeight="1" spans="1:15">
      <c r="A1722" s="831"/>
      <c r="B1722" s="831"/>
      <c r="C1722" s="831"/>
      <c r="D1722" s="831"/>
      <c r="E1722" s="832"/>
      <c r="F1722" s="831"/>
      <c r="G1722" s="833"/>
      <c r="H1722" s="834"/>
      <c r="I1722" s="831"/>
      <c r="J1722" s="837"/>
      <c r="K1722" s="831"/>
      <c r="L1722" s="831"/>
      <c r="M1722" s="838"/>
      <c r="N1722" s="831"/>
      <c r="O1722" s="831"/>
    </row>
    <row r="1723" customFormat="1" ht="12.75" customHeight="1" spans="1:15">
      <c r="A1723" s="831"/>
      <c r="B1723" s="831"/>
      <c r="C1723" s="831"/>
      <c r="D1723" s="831"/>
      <c r="E1723" s="832"/>
      <c r="F1723" s="831"/>
      <c r="G1723" s="833"/>
      <c r="H1723" s="834"/>
      <c r="I1723" s="831"/>
      <c r="J1723" s="837"/>
      <c r="K1723" s="831"/>
      <c r="L1723" s="831"/>
      <c r="M1723" s="838"/>
      <c r="N1723" s="831"/>
      <c r="O1723" s="831"/>
    </row>
    <row r="1724" customFormat="1" ht="12.75" customHeight="1" spans="1:15">
      <c r="A1724" s="831"/>
      <c r="B1724" s="831"/>
      <c r="C1724" s="831"/>
      <c r="D1724" s="831"/>
      <c r="E1724" s="832"/>
      <c r="F1724" s="831"/>
      <c r="G1724" s="833"/>
      <c r="H1724" s="834"/>
      <c r="I1724" s="831"/>
      <c r="J1724" s="837"/>
      <c r="K1724" s="831"/>
      <c r="L1724" s="831"/>
      <c r="M1724" s="838"/>
      <c r="N1724" s="831"/>
      <c r="O1724" s="831"/>
    </row>
    <row r="1725" customFormat="1" ht="12.75" customHeight="1" spans="1:15">
      <c r="A1725" s="831"/>
      <c r="B1725" s="831"/>
      <c r="C1725" s="831"/>
      <c r="D1725" s="831"/>
      <c r="E1725" s="832"/>
      <c r="F1725" s="831"/>
      <c r="G1725" s="833"/>
      <c r="H1725" s="834"/>
      <c r="I1725" s="831"/>
      <c r="J1725" s="837"/>
      <c r="K1725" s="831"/>
      <c r="L1725" s="831"/>
      <c r="M1725" s="838"/>
      <c r="N1725" s="831"/>
      <c r="O1725" s="831"/>
    </row>
    <row r="1726" customFormat="1" ht="12.75" customHeight="1" spans="1:15">
      <c r="A1726" s="831"/>
      <c r="B1726" s="831"/>
      <c r="C1726" s="831"/>
      <c r="D1726" s="831"/>
      <c r="E1726" s="832"/>
      <c r="F1726" s="831"/>
      <c r="G1726" s="833"/>
      <c r="H1726" s="834"/>
      <c r="I1726" s="831"/>
      <c r="J1726" s="837"/>
      <c r="K1726" s="831"/>
      <c r="L1726" s="831"/>
      <c r="M1726" s="838"/>
      <c r="N1726" s="831"/>
      <c r="O1726" s="831"/>
    </row>
    <row r="1727" customFormat="1" ht="12.75" customHeight="1" spans="1:15">
      <c r="A1727" s="831"/>
      <c r="B1727" s="831"/>
      <c r="C1727" s="831"/>
      <c r="D1727" s="831"/>
      <c r="E1727" s="832"/>
      <c r="F1727" s="831"/>
      <c r="G1727" s="833"/>
      <c r="H1727" s="834"/>
      <c r="I1727" s="831"/>
      <c r="J1727" s="837"/>
      <c r="K1727" s="831"/>
      <c r="L1727" s="831"/>
      <c r="M1727" s="838"/>
      <c r="N1727" s="831"/>
      <c r="O1727" s="831"/>
    </row>
    <row r="1728" customFormat="1" ht="12.75" customHeight="1" spans="1:15">
      <c r="A1728" s="831"/>
      <c r="B1728" s="831"/>
      <c r="C1728" s="831"/>
      <c r="D1728" s="831"/>
      <c r="E1728" s="832"/>
      <c r="F1728" s="831"/>
      <c r="G1728" s="833"/>
      <c r="H1728" s="834"/>
      <c r="I1728" s="831"/>
      <c r="J1728" s="837"/>
      <c r="K1728" s="831"/>
      <c r="L1728" s="831"/>
      <c r="M1728" s="838"/>
      <c r="N1728" s="831"/>
      <c r="O1728" s="831"/>
    </row>
    <row r="1729" customFormat="1" ht="12.75" customHeight="1" spans="1:15">
      <c r="A1729" s="831"/>
      <c r="B1729" s="831"/>
      <c r="C1729" s="831"/>
      <c r="D1729" s="831"/>
      <c r="E1729" s="832"/>
      <c r="F1729" s="831"/>
      <c r="G1729" s="833"/>
      <c r="H1729" s="834"/>
      <c r="I1729" s="831"/>
      <c r="J1729" s="837"/>
      <c r="K1729" s="831"/>
      <c r="L1729" s="831"/>
      <c r="M1729" s="838"/>
      <c r="N1729" s="831"/>
      <c r="O1729" s="831"/>
    </row>
    <row r="1730" customFormat="1" ht="12.75" customHeight="1" spans="1:15">
      <c r="A1730" s="831"/>
      <c r="B1730" s="831"/>
      <c r="C1730" s="831"/>
      <c r="D1730" s="831"/>
      <c r="E1730" s="832"/>
      <c r="F1730" s="831"/>
      <c r="G1730" s="833"/>
      <c r="H1730" s="834"/>
      <c r="I1730" s="831"/>
      <c r="J1730" s="837"/>
      <c r="K1730" s="831"/>
      <c r="L1730" s="831"/>
      <c r="M1730" s="838"/>
      <c r="N1730" s="831"/>
      <c r="O1730" s="831"/>
    </row>
    <row r="1731" customFormat="1" ht="12.75" customHeight="1" spans="1:15">
      <c r="A1731" s="831"/>
      <c r="B1731" s="831"/>
      <c r="C1731" s="831"/>
      <c r="D1731" s="831"/>
      <c r="E1731" s="832"/>
      <c r="F1731" s="831"/>
      <c r="G1731" s="833"/>
      <c r="H1731" s="834"/>
      <c r="I1731" s="831"/>
      <c r="J1731" s="837"/>
      <c r="K1731" s="831"/>
      <c r="L1731" s="831"/>
      <c r="M1731" s="838"/>
      <c r="N1731" s="831"/>
      <c r="O1731" s="831"/>
    </row>
    <row r="1732" customFormat="1" ht="12.75" customHeight="1" spans="1:15">
      <c r="A1732" s="831"/>
      <c r="B1732" s="831"/>
      <c r="C1732" s="831"/>
      <c r="D1732" s="831"/>
      <c r="E1732" s="832"/>
      <c r="F1732" s="831"/>
      <c r="G1732" s="833"/>
      <c r="H1732" s="834"/>
      <c r="I1732" s="831"/>
      <c r="J1732" s="837"/>
      <c r="K1732" s="831"/>
      <c r="L1732" s="831"/>
      <c r="M1732" s="838"/>
      <c r="N1732" s="831"/>
      <c r="O1732" s="831"/>
    </row>
    <row r="1733" customFormat="1" ht="12.75" customHeight="1" spans="1:15">
      <c r="A1733" s="831"/>
      <c r="B1733" s="831"/>
      <c r="C1733" s="831"/>
      <c r="D1733" s="831"/>
      <c r="E1733" s="832"/>
      <c r="F1733" s="831"/>
      <c r="G1733" s="833"/>
      <c r="H1733" s="834"/>
      <c r="I1733" s="831"/>
      <c r="J1733" s="837"/>
      <c r="K1733" s="831"/>
      <c r="L1733" s="831"/>
      <c r="M1733" s="838"/>
      <c r="N1733" s="831"/>
      <c r="O1733" s="831"/>
    </row>
    <row r="1734" customFormat="1" ht="12.75" customHeight="1" spans="1:15">
      <c r="A1734" s="831"/>
      <c r="B1734" s="831"/>
      <c r="C1734" s="831"/>
      <c r="D1734" s="831"/>
      <c r="E1734" s="832"/>
      <c r="F1734" s="831"/>
      <c r="G1734" s="833"/>
      <c r="H1734" s="834"/>
      <c r="I1734" s="831"/>
      <c r="J1734" s="837"/>
      <c r="K1734" s="831"/>
      <c r="L1734" s="831"/>
      <c r="M1734" s="838"/>
      <c r="N1734" s="831"/>
      <c r="O1734" s="831"/>
    </row>
    <row r="1735" customFormat="1" ht="12.75" customHeight="1" spans="1:15">
      <c r="A1735" s="831"/>
      <c r="B1735" s="831"/>
      <c r="C1735" s="831"/>
      <c r="D1735" s="831"/>
      <c r="E1735" s="832"/>
      <c r="F1735" s="831"/>
      <c r="G1735" s="833"/>
      <c r="H1735" s="834"/>
      <c r="I1735" s="831"/>
      <c r="J1735" s="837"/>
      <c r="K1735" s="831"/>
      <c r="L1735" s="831"/>
      <c r="M1735" s="838"/>
      <c r="N1735" s="831"/>
      <c r="O1735" s="831"/>
    </row>
    <row r="1736" customFormat="1" ht="12.75" customHeight="1" spans="1:15">
      <c r="A1736" s="831"/>
      <c r="B1736" s="831"/>
      <c r="C1736" s="831"/>
      <c r="D1736" s="831"/>
      <c r="E1736" s="832"/>
      <c r="F1736" s="831"/>
      <c r="G1736" s="833"/>
      <c r="H1736" s="834"/>
      <c r="I1736" s="831"/>
      <c r="J1736" s="837"/>
      <c r="K1736" s="831"/>
      <c r="L1736" s="831"/>
      <c r="M1736" s="838"/>
      <c r="N1736" s="831"/>
      <c r="O1736" s="831"/>
    </row>
    <row r="1737" customFormat="1" ht="12.75" customHeight="1" spans="1:15">
      <c r="A1737" s="831"/>
      <c r="B1737" s="831"/>
      <c r="C1737" s="831"/>
      <c r="D1737" s="831"/>
      <c r="E1737" s="832"/>
      <c r="F1737" s="831"/>
      <c r="G1737" s="833"/>
      <c r="H1737" s="834"/>
      <c r="I1737" s="831"/>
      <c r="J1737" s="837"/>
      <c r="K1737" s="831"/>
      <c r="L1737" s="831"/>
      <c r="M1737" s="838"/>
      <c r="N1737" s="831"/>
      <c r="O1737" s="831"/>
    </row>
    <row r="1738" customFormat="1" ht="12.75" customHeight="1" spans="1:15">
      <c r="A1738" s="831"/>
      <c r="B1738" s="831"/>
      <c r="C1738" s="831"/>
      <c r="D1738" s="831"/>
      <c r="E1738" s="832"/>
      <c r="F1738" s="831"/>
      <c r="G1738" s="833"/>
      <c r="H1738" s="834"/>
      <c r="I1738" s="831"/>
      <c r="J1738" s="837"/>
      <c r="K1738" s="831"/>
      <c r="L1738" s="831"/>
      <c r="M1738" s="838"/>
      <c r="N1738" s="831"/>
      <c r="O1738" s="831"/>
    </row>
    <row r="1739" customFormat="1" ht="12.75" customHeight="1" spans="1:15">
      <c r="A1739" s="831"/>
      <c r="B1739" s="831"/>
      <c r="C1739" s="831"/>
      <c r="D1739" s="831"/>
      <c r="E1739" s="832"/>
      <c r="F1739" s="831"/>
      <c r="G1739" s="833"/>
      <c r="H1739" s="834"/>
      <c r="I1739" s="831"/>
      <c r="J1739" s="837"/>
      <c r="K1739" s="831"/>
      <c r="L1739" s="831"/>
      <c r="M1739" s="838"/>
      <c r="N1739" s="831"/>
      <c r="O1739" s="831"/>
    </row>
    <row r="1740" customFormat="1" ht="12.75" customHeight="1" spans="1:15">
      <c r="A1740" s="831"/>
      <c r="B1740" s="831"/>
      <c r="C1740" s="831"/>
      <c r="D1740" s="831"/>
      <c r="E1740" s="832"/>
      <c r="F1740" s="831"/>
      <c r="G1740" s="833"/>
      <c r="H1740" s="834"/>
      <c r="I1740" s="831"/>
      <c r="J1740" s="837"/>
      <c r="K1740" s="831"/>
      <c r="L1740" s="831"/>
      <c r="M1740" s="838"/>
      <c r="N1740" s="831"/>
      <c r="O1740" s="831"/>
    </row>
    <row r="1741" customFormat="1" ht="12.75" customHeight="1" spans="1:15">
      <c r="A1741" s="831"/>
      <c r="B1741" s="831"/>
      <c r="C1741" s="831"/>
      <c r="D1741" s="831"/>
      <c r="E1741" s="832"/>
      <c r="F1741" s="831"/>
      <c r="G1741" s="833"/>
      <c r="H1741" s="834"/>
      <c r="I1741" s="831"/>
      <c r="J1741" s="837"/>
      <c r="K1741" s="831"/>
      <c r="L1741" s="831"/>
      <c r="M1741" s="838"/>
      <c r="N1741" s="831"/>
      <c r="O1741" s="831"/>
    </row>
    <row r="1742" customFormat="1" ht="12.75" customHeight="1" spans="1:15">
      <c r="A1742" s="831"/>
      <c r="B1742" s="831"/>
      <c r="C1742" s="831"/>
      <c r="D1742" s="831"/>
      <c r="E1742" s="832"/>
      <c r="F1742" s="831"/>
      <c r="G1742" s="833"/>
      <c r="H1742" s="834"/>
      <c r="I1742" s="831"/>
      <c r="J1742" s="837"/>
      <c r="K1742" s="831"/>
      <c r="L1742" s="831"/>
      <c r="M1742" s="838"/>
      <c r="N1742" s="831"/>
      <c r="O1742" s="831"/>
    </row>
    <row r="1743" customFormat="1" ht="12.75" customHeight="1" spans="1:15">
      <c r="A1743" s="831"/>
      <c r="B1743" s="831"/>
      <c r="C1743" s="831"/>
      <c r="D1743" s="831"/>
      <c r="E1743" s="832"/>
      <c r="F1743" s="831"/>
      <c r="G1743" s="833"/>
      <c r="H1743" s="834"/>
      <c r="I1743" s="831"/>
      <c r="J1743" s="837"/>
      <c r="K1743" s="831"/>
      <c r="L1743" s="831"/>
      <c r="M1743" s="838"/>
      <c r="N1743" s="831"/>
      <c r="O1743" s="831"/>
    </row>
    <row r="1744" customFormat="1" ht="12.75" customHeight="1" spans="1:15">
      <c r="A1744" s="831"/>
      <c r="B1744" s="831"/>
      <c r="C1744" s="831"/>
      <c r="D1744" s="831"/>
      <c r="E1744" s="832"/>
      <c r="F1744" s="831"/>
      <c r="G1744" s="833"/>
      <c r="H1744" s="834"/>
      <c r="I1744" s="831"/>
      <c r="J1744" s="837"/>
      <c r="K1744" s="831"/>
      <c r="L1744" s="831"/>
      <c r="M1744" s="838"/>
      <c r="N1744" s="831"/>
      <c r="O1744" s="831"/>
    </row>
    <row r="1745" customFormat="1" ht="12.75" customHeight="1" spans="1:15">
      <c r="A1745" s="831"/>
      <c r="B1745" s="831"/>
      <c r="C1745" s="831"/>
      <c r="D1745" s="831"/>
      <c r="E1745" s="832"/>
      <c r="F1745" s="831"/>
      <c r="G1745" s="833"/>
      <c r="H1745" s="834"/>
      <c r="I1745" s="831"/>
      <c r="J1745" s="837"/>
      <c r="K1745" s="831"/>
      <c r="L1745" s="831"/>
      <c r="M1745" s="838"/>
      <c r="N1745" s="831"/>
      <c r="O1745" s="831"/>
    </row>
    <row r="1746" customFormat="1" ht="12.75" customHeight="1" spans="1:15">
      <c r="A1746" s="831"/>
      <c r="B1746" s="831"/>
      <c r="C1746" s="831"/>
      <c r="D1746" s="831"/>
      <c r="E1746" s="832"/>
      <c r="F1746" s="831"/>
      <c r="G1746" s="833"/>
      <c r="H1746" s="834"/>
      <c r="I1746" s="831"/>
      <c r="J1746" s="837"/>
      <c r="K1746" s="831"/>
      <c r="L1746" s="831"/>
      <c r="M1746" s="838"/>
      <c r="N1746" s="831"/>
      <c r="O1746" s="831"/>
    </row>
    <row r="1747" customFormat="1" ht="12.75" customHeight="1" spans="1:15">
      <c r="A1747" s="831"/>
      <c r="B1747" s="831"/>
      <c r="C1747" s="831"/>
      <c r="D1747" s="831"/>
      <c r="E1747" s="832"/>
      <c r="F1747" s="831"/>
      <c r="G1747" s="833"/>
      <c r="H1747" s="834"/>
      <c r="I1747" s="831"/>
      <c r="J1747" s="837"/>
      <c r="K1747" s="831"/>
      <c r="L1747" s="831"/>
      <c r="M1747" s="838"/>
      <c r="N1747" s="831"/>
      <c r="O1747" s="831"/>
    </row>
    <row r="1748" customFormat="1" ht="12.75" customHeight="1" spans="1:15">
      <c r="A1748" s="831"/>
      <c r="B1748" s="831"/>
      <c r="C1748" s="831"/>
      <c r="D1748" s="831"/>
      <c r="E1748" s="832"/>
      <c r="F1748" s="831"/>
      <c r="G1748" s="833"/>
      <c r="H1748" s="834"/>
      <c r="I1748" s="831"/>
      <c r="J1748" s="837"/>
      <c r="K1748" s="831"/>
      <c r="L1748" s="831"/>
      <c r="M1748" s="838"/>
      <c r="N1748" s="831"/>
      <c r="O1748" s="831"/>
    </row>
    <row r="1749" customFormat="1" ht="12.75" customHeight="1" spans="1:15">
      <c r="A1749" s="831"/>
      <c r="B1749" s="831"/>
      <c r="C1749" s="831"/>
      <c r="D1749" s="831"/>
      <c r="E1749" s="832"/>
      <c r="F1749" s="831"/>
      <c r="G1749" s="833"/>
      <c r="H1749" s="834"/>
      <c r="I1749" s="831"/>
      <c r="J1749" s="837"/>
      <c r="K1749" s="831"/>
      <c r="L1749" s="831"/>
      <c r="M1749" s="838"/>
      <c r="N1749" s="831"/>
      <c r="O1749" s="831"/>
    </row>
    <row r="1750" customFormat="1" ht="12.75" customHeight="1" spans="1:15">
      <c r="A1750" s="831"/>
      <c r="B1750" s="831"/>
      <c r="C1750" s="831"/>
      <c r="D1750" s="831"/>
      <c r="E1750" s="832"/>
      <c r="F1750" s="831"/>
      <c r="G1750" s="833"/>
      <c r="H1750" s="834"/>
      <c r="I1750" s="831"/>
      <c r="J1750" s="837"/>
      <c r="K1750" s="831"/>
      <c r="L1750" s="831"/>
      <c r="M1750" s="838"/>
      <c r="N1750" s="831"/>
      <c r="O1750" s="831"/>
    </row>
    <row r="1751" customFormat="1" ht="12.75" customHeight="1" spans="1:15">
      <c r="A1751" s="831"/>
      <c r="B1751" s="831"/>
      <c r="C1751" s="831"/>
      <c r="D1751" s="831"/>
      <c r="E1751" s="832"/>
      <c r="F1751" s="831"/>
      <c r="G1751" s="833"/>
      <c r="H1751" s="834"/>
      <c r="I1751" s="831"/>
      <c r="J1751" s="837"/>
      <c r="K1751" s="831"/>
      <c r="L1751" s="831"/>
      <c r="M1751" s="838"/>
      <c r="N1751" s="831"/>
      <c r="O1751" s="831"/>
    </row>
    <row r="1752" customFormat="1" ht="12.75" customHeight="1" spans="1:15">
      <c r="A1752" s="831"/>
      <c r="B1752" s="831"/>
      <c r="C1752" s="831"/>
      <c r="D1752" s="831"/>
      <c r="E1752" s="832"/>
      <c r="F1752" s="831"/>
      <c r="G1752" s="833"/>
      <c r="H1752" s="834"/>
      <c r="I1752" s="831"/>
      <c r="J1752" s="837"/>
      <c r="K1752" s="831"/>
      <c r="L1752" s="831"/>
      <c r="M1752" s="838"/>
      <c r="N1752" s="831"/>
      <c r="O1752" s="831"/>
    </row>
    <row r="1753" customFormat="1" ht="12.75" customHeight="1" spans="1:15">
      <c r="A1753" s="831"/>
      <c r="B1753" s="831"/>
      <c r="C1753" s="831"/>
      <c r="D1753" s="831"/>
      <c r="E1753" s="832"/>
      <c r="F1753" s="831"/>
      <c r="G1753" s="833"/>
      <c r="H1753" s="834"/>
      <c r="I1753" s="831"/>
      <c r="J1753" s="837"/>
      <c r="K1753" s="831"/>
      <c r="L1753" s="831"/>
      <c r="M1753" s="838"/>
      <c r="N1753" s="831"/>
      <c r="O1753" s="831"/>
    </row>
    <row r="1754" customFormat="1" ht="12.75" customHeight="1" spans="1:15">
      <c r="A1754" s="831"/>
      <c r="B1754" s="831"/>
      <c r="C1754" s="831"/>
      <c r="D1754" s="831"/>
      <c r="E1754" s="832"/>
      <c r="F1754" s="831"/>
      <c r="G1754" s="833"/>
      <c r="H1754" s="834"/>
      <c r="I1754" s="831"/>
      <c r="J1754" s="837"/>
      <c r="K1754" s="831"/>
      <c r="L1754" s="831"/>
      <c r="M1754" s="838"/>
      <c r="N1754" s="831"/>
      <c r="O1754" s="831"/>
    </row>
    <row r="1755" customFormat="1" ht="12.75" customHeight="1" spans="1:15">
      <c r="A1755" s="831"/>
      <c r="B1755" s="831"/>
      <c r="C1755" s="831"/>
      <c r="D1755" s="831"/>
      <c r="E1755" s="832"/>
      <c r="F1755" s="831"/>
      <c r="G1755" s="833"/>
      <c r="H1755" s="834"/>
      <c r="I1755" s="831"/>
      <c r="J1755" s="837"/>
      <c r="K1755" s="831"/>
      <c r="L1755" s="831"/>
      <c r="M1755" s="838"/>
      <c r="N1755" s="831"/>
      <c r="O1755" s="831"/>
    </row>
    <row r="1756" customFormat="1" ht="12.75" customHeight="1" spans="1:15">
      <c r="A1756" s="831"/>
      <c r="B1756" s="831"/>
      <c r="C1756" s="831"/>
      <c r="D1756" s="831"/>
      <c r="E1756" s="832"/>
      <c r="F1756" s="831"/>
      <c r="G1756" s="833"/>
      <c r="H1756" s="834"/>
      <c r="I1756" s="831"/>
      <c r="J1756" s="837"/>
      <c r="K1756" s="831"/>
      <c r="L1756" s="831"/>
      <c r="M1756" s="838"/>
      <c r="N1756" s="831"/>
      <c r="O1756" s="831"/>
    </row>
    <row r="1757" customFormat="1" ht="12.75" customHeight="1" spans="1:15">
      <c r="A1757" s="831"/>
      <c r="B1757" s="831"/>
      <c r="C1757" s="831"/>
      <c r="D1757" s="831"/>
      <c r="E1757" s="832"/>
      <c r="F1757" s="831"/>
      <c r="G1757" s="833"/>
      <c r="H1757" s="834"/>
      <c r="I1757" s="831"/>
      <c r="J1757" s="837"/>
      <c r="K1757" s="831"/>
      <c r="L1757" s="831"/>
      <c r="M1757" s="838"/>
      <c r="N1757" s="831"/>
      <c r="O1757" s="831"/>
    </row>
    <row r="1758" customFormat="1" ht="12.75" customHeight="1" spans="1:15">
      <c r="A1758" s="831"/>
      <c r="B1758" s="831"/>
      <c r="C1758" s="831"/>
      <c r="D1758" s="831"/>
      <c r="E1758" s="832"/>
      <c r="F1758" s="831"/>
      <c r="G1758" s="833"/>
      <c r="H1758" s="834"/>
      <c r="I1758" s="831"/>
      <c r="J1758" s="837"/>
      <c r="K1758" s="831"/>
      <c r="L1758" s="831"/>
      <c r="M1758" s="838"/>
      <c r="N1758" s="831"/>
      <c r="O1758" s="831"/>
    </row>
    <row r="1759" customFormat="1" ht="12.75" customHeight="1" spans="1:15">
      <c r="A1759" s="831"/>
      <c r="B1759" s="831"/>
      <c r="C1759" s="831"/>
      <c r="D1759" s="831"/>
      <c r="E1759" s="832"/>
      <c r="F1759" s="831"/>
      <c r="G1759" s="833"/>
      <c r="H1759" s="834"/>
      <c r="I1759" s="831"/>
      <c r="J1759" s="837"/>
      <c r="K1759" s="831"/>
      <c r="L1759" s="831"/>
      <c r="M1759" s="838"/>
      <c r="N1759" s="831"/>
      <c r="O1759" s="831"/>
    </row>
    <row r="1760" customFormat="1" ht="12.75" customHeight="1" spans="1:15">
      <c r="A1760" s="831"/>
      <c r="B1760" s="831"/>
      <c r="C1760" s="831"/>
      <c r="D1760" s="831"/>
      <c r="E1760" s="832"/>
      <c r="F1760" s="831"/>
      <c r="G1760" s="833"/>
      <c r="H1760" s="834"/>
      <c r="I1760" s="831"/>
      <c r="J1760" s="837"/>
      <c r="K1760" s="831"/>
      <c r="L1760" s="831"/>
      <c r="M1760" s="838"/>
      <c r="N1760" s="831"/>
      <c r="O1760" s="831"/>
    </row>
    <row r="1761" customFormat="1" ht="12.75" customHeight="1" spans="1:15">
      <c r="A1761" s="831"/>
      <c r="B1761" s="831"/>
      <c r="C1761" s="831"/>
      <c r="D1761" s="831"/>
      <c r="E1761" s="832"/>
      <c r="F1761" s="831"/>
      <c r="G1761" s="833"/>
      <c r="H1761" s="834"/>
      <c r="I1761" s="831"/>
      <c r="J1761" s="837"/>
      <c r="K1761" s="831"/>
      <c r="L1761" s="831"/>
      <c r="M1761" s="838"/>
      <c r="N1761" s="831"/>
      <c r="O1761" s="831"/>
    </row>
    <row r="1762" customFormat="1" ht="12.75" customHeight="1" spans="1:15">
      <c r="A1762" s="831"/>
      <c r="B1762" s="831"/>
      <c r="C1762" s="831"/>
      <c r="D1762" s="831"/>
      <c r="E1762" s="832"/>
      <c r="F1762" s="831"/>
      <c r="G1762" s="833"/>
      <c r="H1762" s="834"/>
      <c r="I1762" s="831"/>
      <c r="J1762" s="837"/>
      <c r="K1762" s="831"/>
      <c r="L1762" s="831"/>
      <c r="M1762" s="838"/>
      <c r="N1762" s="831"/>
      <c r="O1762" s="831"/>
    </row>
    <row r="1763" customFormat="1" ht="12.75" customHeight="1" spans="1:15">
      <c r="A1763" s="831"/>
      <c r="B1763" s="831"/>
      <c r="C1763" s="831"/>
      <c r="D1763" s="831"/>
      <c r="E1763" s="832"/>
      <c r="F1763" s="831"/>
      <c r="G1763" s="833"/>
      <c r="H1763" s="834"/>
      <c r="I1763" s="831"/>
      <c r="J1763" s="837"/>
      <c r="K1763" s="831"/>
      <c r="L1763" s="831"/>
      <c r="M1763" s="838"/>
      <c r="N1763" s="831"/>
      <c r="O1763" s="831"/>
    </row>
    <row r="1764" customFormat="1" ht="12.75" customHeight="1" spans="1:15">
      <c r="A1764" s="831"/>
      <c r="B1764" s="831"/>
      <c r="C1764" s="831"/>
      <c r="D1764" s="831"/>
      <c r="E1764" s="832"/>
      <c r="F1764" s="831"/>
      <c r="G1764" s="833"/>
      <c r="H1764" s="834"/>
      <c r="I1764" s="831"/>
      <c r="J1764" s="837"/>
      <c r="K1764" s="831"/>
      <c r="L1764" s="831"/>
      <c r="M1764" s="838"/>
      <c r="N1764" s="831"/>
      <c r="O1764" s="831"/>
    </row>
    <row r="1765" customFormat="1" ht="12.75" customHeight="1" spans="1:15">
      <c r="A1765" s="831"/>
      <c r="B1765" s="831"/>
      <c r="C1765" s="831"/>
      <c r="D1765" s="831"/>
      <c r="E1765" s="832"/>
      <c r="F1765" s="831"/>
      <c r="G1765" s="833"/>
      <c r="H1765" s="834"/>
      <c r="I1765" s="831"/>
      <c r="J1765" s="837"/>
      <c r="K1765" s="831"/>
      <c r="L1765" s="831"/>
      <c r="M1765" s="838"/>
      <c r="N1765" s="831"/>
      <c r="O1765" s="831"/>
    </row>
    <row r="1766" customFormat="1" ht="12.75" customHeight="1" spans="1:15">
      <c r="A1766" s="831"/>
      <c r="B1766" s="831"/>
      <c r="C1766" s="831"/>
      <c r="D1766" s="831"/>
      <c r="E1766" s="832"/>
      <c r="F1766" s="831"/>
      <c r="G1766" s="833"/>
      <c r="H1766" s="834"/>
      <c r="I1766" s="831"/>
      <c r="J1766" s="837"/>
      <c r="K1766" s="831"/>
      <c r="L1766" s="831"/>
      <c r="M1766" s="838"/>
      <c r="N1766" s="831"/>
      <c r="O1766" s="831"/>
    </row>
    <row r="1767" customFormat="1" ht="12.75" customHeight="1" spans="1:15">
      <c r="A1767" s="831"/>
      <c r="B1767" s="831"/>
      <c r="C1767" s="831"/>
      <c r="D1767" s="831"/>
      <c r="E1767" s="832"/>
      <c r="F1767" s="831"/>
      <c r="G1767" s="833"/>
      <c r="H1767" s="834"/>
      <c r="I1767" s="831"/>
      <c r="J1767" s="837"/>
      <c r="K1767" s="831"/>
      <c r="L1767" s="831"/>
      <c r="M1767" s="838"/>
      <c r="N1767" s="831"/>
      <c r="O1767" s="831"/>
    </row>
    <row r="1768" customFormat="1" ht="12.75" customHeight="1" spans="1:15">
      <c r="A1768" s="831"/>
      <c r="B1768" s="831"/>
      <c r="C1768" s="831"/>
      <c r="D1768" s="831"/>
      <c r="E1768" s="832"/>
      <c r="F1768" s="831"/>
      <c r="G1768" s="833"/>
      <c r="H1768" s="834"/>
      <c r="I1768" s="831"/>
      <c r="J1768" s="837"/>
      <c r="K1768" s="831"/>
      <c r="L1768" s="831"/>
      <c r="M1768" s="838"/>
      <c r="N1768" s="831"/>
      <c r="O1768" s="831"/>
    </row>
    <row r="1769" customFormat="1" ht="12.75" customHeight="1" spans="1:15">
      <c r="A1769" s="831"/>
      <c r="B1769" s="831"/>
      <c r="C1769" s="831"/>
      <c r="D1769" s="831"/>
      <c r="E1769" s="832"/>
      <c r="F1769" s="831"/>
      <c r="G1769" s="833"/>
      <c r="H1769" s="834"/>
      <c r="I1769" s="831"/>
      <c r="J1769" s="837"/>
      <c r="K1769" s="831"/>
      <c r="L1769" s="831"/>
      <c r="M1769" s="838"/>
      <c r="N1769" s="831"/>
      <c r="O1769" s="831"/>
    </row>
    <row r="1770" customFormat="1" ht="12.75" customHeight="1" spans="1:15">
      <c r="A1770" s="831"/>
      <c r="B1770" s="831"/>
      <c r="C1770" s="831"/>
      <c r="D1770" s="831"/>
      <c r="E1770" s="832"/>
      <c r="F1770" s="831"/>
      <c r="G1770" s="833"/>
      <c r="H1770" s="834"/>
      <c r="I1770" s="831"/>
      <c r="J1770" s="837"/>
      <c r="K1770" s="831"/>
      <c r="L1770" s="831"/>
      <c r="M1770" s="838"/>
      <c r="N1770" s="831"/>
      <c r="O1770" s="831"/>
    </row>
    <row r="1771" customFormat="1" ht="12.75" customHeight="1" spans="1:15">
      <c r="A1771" s="831"/>
      <c r="B1771" s="831"/>
      <c r="C1771" s="831"/>
      <c r="D1771" s="831"/>
      <c r="E1771" s="832"/>
      <c r="F1771" s="831"/>
      <c r="G1771" s="833"/>
      <c r="H1771" s="834"/>
      <c r="I1771" s="831"/>
      <c r="J1771" s="837"/>
      <c r="K1771" s="831"/>
      <c r="L1771" s="831"/>
      <c r="M1771" s="838"/>
      <c r="N1771" s="831"/>
      <c r="O1771" s="831"/>
    </row>
    <row r="1772" customFormat="1" ht="12.75" customHeight="1" spans="1:15">
      <c r="A1772" s="831"/>
      <c r="B1772" s="831"/>
      <c r="C1772" s="831"/>
      <c r="D1772" s="831"/>
      <c r="E1772" s="832"/>
      <c r="F1772" s="831"/>
      <c r="G1772" s="833"/>
      <c r="H1772" s="834"/>
      <c r="I1772" s="831"/>
      <c r="J1772" s="837"/>
      <c r="K1772" s="831"/>
      <c r="L1772" s="831"/>
      <c r="M1772" s="838"/>
      <c r="N1772" s="831"/>
      <c r="O1772" s="831"/>
    </row>
    <row r="1773" customFormat="1" ht="12.75" customHeight="1" spans="1:15">
      <c r="A1773" s="831"/>
      <c r="B1773" s="831"/>
      <c r="C1773" s="831"/>
      <c r="D1773" s="831"/>
      <c r="E1773" s="832"/>
      <c r="F1773" s="831"/>
      <c r="G1773" s="833"/>
      <c r="H1773" s="834"/>
      <c r="I1773" s="831"/>
      <c r="J1773" s="837"/>
      <c r="K1773" s="831"/>
      <c r="L1773" s="831"/>
      <c r="M1773" s="838"/>
      <c r="N1773" s="831"/>
      <c r="O1773" s="831"/>
    </row>
    <row r="1774" customFormat="1" ht="12.75" customHeight="1" spans="1:15">
      <c r="A1774" s="831"/>
      <c r="B1774" s="831"/>
      <c r="C1774" s="831"/>
      <c r="D1774" s="831"/>
      <c r="E1774" s="832"/>
      <c r="F1774" s="831"/>
      <c r="G1774" s="833"/>
      <c r="H1774" s="834"/>
      <c r="I1774" s="831"/>
      <c r="J1774" s="837"/>
      <c r="K1774" s="831"/>
      <c r="L1774" s="831"/>
      <c r="M1774" s="838"/>
      <c r="N1774" s="831"/>
      <c r="O1774" s="831"/>
    </row>
    <row r="1775" customFormat="1" ht="12.75" customHeight="1" spans="1:15">
      <c r="A1775" s="831"/>
      <c r="B1775" s="831"/>
      <c r="C1775" s="831"/>
      <c r="D1775" s="831"/>
      <c r="E1775" s="832"/>
      <c r="F1775" s="831"/>
      <c r="G1775" s="833"/>
      <c r="H1775" s="834"/>
      <c r="I1775" s="831"/>
      <c r="J1775" s="837"/>
      <c r="K1775" s="831"/>
      <c r="L1775" s="831"/>
      <c r="M1775" s="838"/>
      <c r="N1775" s="831"/>
      <c r="O1775" s="831"/>
    </row>
    <row r="1776" customFormat="1" ht="12.75" customHeight="1" spans="1:15">
      <c r="A1776" s="831"/>
      <c r="B1776" s="831"/>
      <c r="C1776" s="831"/>
      <c r="D1776" s="831"/>
      <c r="E1776" s="832"/>
      <c r="F1776" s="831"/>
      <c r="G1776" s="833"/>
      <c r="H1776" s="834"/>
      <c r="I1776" s="831"/>
      <c r="J1776" s="837"/>
      <c r="K1776" s="831"/>
      <c r="L1776" s="831"/>
      <c r="M1776" s="838"/>
      <c r="N1776" s="831"/>
      <c r="O1776" s="831"/>
    </row>
    <row r="1777" customFormat="1" ht="12.75" customHeight="1" spans="1:15">
      <c r="A1777" s="831"/>
      <c r="B1777" s="831"/>
      <c r="C1777" s="831"/>
      <c r="D1777" s="831"/>
      <c r="E1777" s="832"/>
      <c r="F1777" s="831"/>
      <c r="G1777" s="833"/>
      <c r="H1777" s="834"/>
      <c r="I1777" s="831"/>
      <c r="J1777" s="837"/>
      <c r="K1777" s="831"/>
      <c r="L1777" s="831"/>
      <c r="M1777" s="838"/>
      <c r="N1777" s="831"/>
      <c r="O1777" s="831"/>
    </row>
    <row r="1778" customFormat="1" ht="12.75" customHeight="1" spans="1:15">
      <c r="A1778" s="831"/>
      <c r="B1778" s="831"/>
      <c r="C1778" s="831"/>
      <c r="D1778" s="831"/>
      <c r="E1778" s="832"/>
      <c r="F1778" s="831"/>
      <c r="G1778" s="833"/>
      <c r="H1778" s="834"/>
      <c r="I1778" s="831"/>
      <c r="J1778" s="837"/>
      <c r="K1778" s="831"/>
      <c r="L1778" s="831"/>
      <c r="M1778" s="838"/>
      <c r="N1778" s="831"/>
      <c r="O1778" s="831"/>
    </row>
    <row r="1779" customFormat="1" ht="12.75" customHeight="1" spans="1:15">
      <c r="A1779" s="831"/>
      <c r="B1779" s="831"/>
      <c r="C1779" s="831"/>
      <c r="D1779" s="831"/>
      <c r="E1779" s="832"/>
      <c r="F1779" s="831"/>
      <c r="G1779" s="833"/>
      <c r="H1779" s="834"/>
      <c r="I1779" s="831"/>
      <c r="J1779" s="837"/>
      <c r="K1779" s="831"/>
      <c r="L1779" s="831"/>
      <c r="M1779" s="838"/>
      <c r="N1779" s="831"/>
      <c r="O1779" s="831"/>
    </row>
    <row r="1780" customFormat="1" ht="12.75" customHeight="1" spans="1:15">
      <c r="A1780" s="831"/>
      <c r="B1780" s="831"/>
      <c r="C1780" s="831"/>
      <c r="D1780" s="831"/>
      <c r="E1780" s="832"/>
      <c r="F1780" s="831"/>
      <c r="G1780" s="833"/>
      <c r="H1780" s="834"/>
      <c r="I1780" s="831"/>
      <c r="J1780" s="837"/>
      <c r="K1780" s="831"/>
      <c r="L1780" s="831"/>
      <c r="M1780" s="838"/>
      <c r="N1780" s="831"/>
      <c r="O1780" s="831"/>
    </row>
    <row r="1781" customFormat="1" ht="12.75" customHeight="1" spans="1:15">
      <c r="A1781" s="831"/>
      <c r="B1781" s="831"/>
      <c r="C1781" s="831"/>
      <c r="D1781" s="831"/>
      <c r="E1781" s="832"/>
      <c r="F1781" s="831"/>
      <c r="G1781" s="833"/>
      <c r="H1781" s="834"/>
      <c r="I1781" s="831"/>
      <c r="J1781" s="837"/>
      <c r="K1781" s="831"/>
      <c r="L1781" s="831"/>
      <c r="M1781" s="838"/>
      <c r="N1781" s="831"/>
      <c r="O1781" s="831"/>
    </row>
    <row r="1782" customFormat="1" ht="12.75" customHeight="1" spans="1:15">
      <c r="A1782" s="831"/>
      <c r="B1782" s="831"/>
      <c r="C1782" s="831"/>
      <c r="D1782" s="831"/>
      <c r="E1782" s="832"/>
      <c r="F1782" s="831"/>
      <c r="G1782" s="833"/>
      <c r="H1782" s="834"/>
      <c r="I1782" s="831"/>
      <c r="J1782" s="837"/>
      <c r="K1782" s="831"/>
      <c r="L1782" s="831"/>
      <c r="M1782" s="838"/>
      <c r="N1782" s="831"/>
      <c r="O1782" s="831"/>
    </row>
    <row r="1783" customFormat="1" ht="12.75" customHeight="1" spans="1:15">
      <c r="A1783" s="831"/>
      <c r="B1783" s="831"/>
      <c r="C1783" s="831"/>
      <c r="D1783" s="831"/>
      <c r="E1783" s="832"/>
      <c r="F1783" s="831"/>
      <c r="G1783" s="833"/>
      <c r="H1783" s="834"/>
      <c r="I1783" s="831"/>
      <c r="J1783" s="837"/>
      <c r="K1783" s="831"/>
      <c r="L1783" s="831"/>
      <c r="M1783" s="838"/>
      <c r="N1783" s="831"/>
      <c r="O1783" s="831"/>
    </row>
    <row r="1784" customFormat="1" ht="12.75" customHeight="1" spans="1:15">
      <c r="A1784" s="831"/>
      <c r="B1784" s="831"/>
      <c r="C1784" s="831"/>
      <c r="D1784" s="831"/>
      <c r="E1784" s="832"/>
      <c r="F1784" s="831"/>
      <c r="G1784" s="833"/>
      <c r="H1784" s="834"/>
      <c r="I1784" s="831"/>
      <c r="J1784" s="837"/>
      <c r="K1784" s="831"/>
      <c r="L1784" s="831"/>
      <c r="M1784" s="838"/>
      <c r="N1784" s="831"/>
      <c r="O1784" s="831"/>
    </row>
    <row r="1785" customFormat="1" ht="12.75" customHeight="1" spans="1:15">
      <c r="A1785" s="831"/>
      <c r="B1785" s="831"/>
      <c r="C1785" s="831"/>
      <c r="D1785" s="831"/>
      <c r="E1785" s="832"/>
      <c r="F1785" s="831"/>
      <c r="G1785" s="833"/>
      <c r="H1785" s="834"/>
      <c r="I1785" s="831"/>
      <c r="J1785" s="837"/>
      <c r="K1785" s="831"/>
      <c r="L1785" s="831"/>
      <c r="M1785" s="838"/>
      <c r="N1785" s="831"/>
      <c r="O1785" s="831"/>
    </row>
    <row r="1786" customFormat="1" ht="12.75" customHeight="1" spans="1:15">
      <c r="A1786" s="831"/>
      <c r="B1786" s="831"/>
      <c r="C1786" s="831"/>
      <c r="D1786" s="831"/>
      <c r="E1786" s="832"/>
      <c r="F1786" s="831"/>
      <c r="G1786" s="833"/>
      <c r="H1786" s="834"/>
      <c r="I1786" s="831"/>
      <c r="J1786" s="837"/>
      <c r="K1786" s="831"/>
      <c r="L1786" s="831"/>
      <c r="M1786" s="838"/>
      <c r="N1786" s="831"/>
      <c r="O1786" s="831"/>
    </row>
    <row r="1787" customFormat="1" ht="12.75" customHeight="1" spans="1:15">
      <c r="A1787" s="831"/>
      <c r="B1787" s="831"/>
      <c r="C1787" s="831"/>
      <c r="D1787" s="831"/>
      <c r="E1787" s="832"/>
      <c r="F1787" s="831"/>
      <c r="G1787" s="833"/>
      <c r="H1787" s="834"/>
      <c r="I1787" s="831"/>
      <c r="J1787" s="837"/>
      <c r="K1787" s="831"/>
      <c r="L1787" s="831"/>
      <c r="M1787" s="838"/>
      <c r="N1787" s="831"/>
      <c r="O1787" s="831"/>
    </row>
    <row r="1788" customFormat="1" ht="12.75" customHeight="1" spans="1:15">
      <c r="A1788" s="831"/>
      <c r="B1788" s="831"/>
      <c r="C1788" s="831"/>
      <c r="D1788" s="831"/>
      <c r="E1788" s="832"/>
      <c r="F1788" s="831"/>
      <c r="G1788" s="833"/>
      <c r="H1788" s="834"/>
      <c r="I1788" s="831"/>
      <c r="J1788" s="837"/>
      <c r="K1788" s="831"/>
      <c r="L1788" s="831"/>
      <c r="M1788" s="838"/>
      <c r="N1788" s="831"/>
      <c r="O1788" s="831"/>
    </row>
    <row r="1789" customFormat="1" ht="12.75" customHeight="1" spans="1:15">
      <c r="A1789" s="831"/>
      <c r="B1789" s="831"/>
      <c r="C1789" s="831"/>
      <c r="D1789" s="831"/>
      <c r="E1789" s="832"/>
      <c r="F1789" s="831"/>
      <c r="G1789" s="833"/>
      <c r="H1789" s="834"/>
      <c r="I1789" s="831"/>
      <c r="J1789" s="837"/>
      <c r="K1789" s="831"/>
      <c r="L1789" s="831"/>
      <c r="M1789" s="838"/>
      <c r="N1789" s="831"/>
      <c r="O1789" s="831"/>
    </row>
    <row r="1790" customFormat="1" ht="12.75" customHeight="1" spans="1:15">
      <c r="A1790" s="831"/>
      <c r="B1790" s="831"/>
      <c r="C1790" s="831"/>
      <c r="D1790" s="831"/>
      <c r="E1790" s="832"/>
      <c r="F1790" s="831"/>
      <c r="G1790" s="833"/>
      <c r="H1790" s="834"/>
      <c r="I1790" s="831"/>
      <c r="J1790" s="837"/>
      <c r="K1790" s="831"/>
      <c r="L1790" s="831"/>
      <c r="M1790" s="838"/>
      <c r="N1790" s="831"/>
      <c r="O1790" s="831"/>
    </row>
    <row r="1791" customFormat="1" ht="12.75" customHeight="1" spans="1:15">
      <c r="A1791" s="831"/>
      <c r="B1791" s="831"/>
      <c r="C1791" s="831"/>
      <c r="D1791" s="831"/>
      <c r="E1791" s="832"/>
      <c r="F1791" s="831"/>
      <c r="G1791" s="833"/>
      <c r="H1791" s="834"/>
      <c r="I1791" s="831"/>
      <c r="J1791" s="837"/>
      <c r="K1791" s="831"/>
      <c r="L1791" s="831"/>
      <c r="M1791" s="838"/>
      <c r="N1791" s="831"/>
      <c r="O1791" s="831"/>
    </row>
    <row r="1792" customFormat="1" ht="12.75" customHeight="1" spans="1:15">
      <c r="A1792" s="831"/>
      <c r="B1792" s="831"/>
      <c r="C1792" s="831"/>
      <c r="D1792" s="831"/>
      <c r="E1792" s="832"/>
      <c r="F1792" s="831"/>
      <c r="G1792" s="833"/>
      <c r="H1792" s="834"/>
      <c r="I1792" s="831"/>
      <c r="J1792" s="837"/>
      <c r="K1792" s="831"/>
      <c r="L1792" s="831"/>
      <c r="M1792" s="838"/>
      <c r="N1792" s="831"/>
      <c r="O1792" s="831"/>
    </row>
    <row r="1793" customFormat="1" ht="12.75" customHeight="1" spans="1:15">
      <c r="A1793" s="831"/>
      <c r="B1793" s="831"/>
      <c r="C1793" s="831"/>
      <c r="D1793" s="831"/>
      <c r="E1793" s="832"/>
      <c r="F1793" s="831"/>
      <c r="G1793" s="833"/>
      <c r="H1793" s="834"/>
      <c r="I1793" s="831"/>
      <c r="J1793" s="837"/>
      <c r="K1793" s="831"/>
      <c r="L1793" s="831"/>
      <c r="M1793" s="838"/>
      <c r="N1793" s="831"/>
      <c r="O1793" s="831"/>
    </row>
    <row r="1794" customFormat="1" ht="12.75" customHeight="1" spans="1:15">
      <c r="A1794" s="831"/>
      <c r="B1794" s="831"/>
      <c r="C1794" s="831"/>
      <c r="D1794" s="831"/>
      <c r="E1794" s="832"/>
      <c r="F1794" s="831"/>
      <c r="G1794" s="833"/>
      <c r="H1794" s="834"/>
      <c r="I1794" s="831"/>
      <c r="J1794" s="837"/>
      <c r="K1794" s="831"/>
      <c r="L1794" s="831"/>
      <c r="M1794" s="838"/>
      <c r="N1794" s="831"/>
      <c r="O1794" s="831"/>
    </row>
    <row r="1795" customFormat="1" ht="12.75" customHeight="1" spans="1:15">
      <c r="A1795" s="831"/>
      <c r="B1795" s="831"/>
      <c r="C1795" s="831"/>
      <c r="D1795" s="831"/>
      <c r="E1795" s="832"/>
      <c r="F1795" s="831"/>
      <c r="G1795" s="833"/>
      <c r="H1795" s="834"/>
      <c r="I1795" s="831"/>
      <c r="J1795" s="837"/>
      <c r="K1795" s="831"/>
      <c r="L1795" s="831"/>
      <c r="M1795" s="838"/>
      <c r="N1795" s="831"/>
      <c r="O1795" s="831"/>
    </row>
    <row r="1796" customFormat="1" ht="12.75" customHeight="1" spans="1:15">
      <c r="A1796" s="831"/>
      <c r="B1796" s="831"/>
      <c r="C1796" s="831"/>
      <c r="D1796" s="831"/>
      <c r="E1796" s="832"/>
      <c r="F1796" s="831"/>
      <c r="G1796" s="833"/>
      <c r="H1796" s="834"/>
      <c r="I1796" s="831"/>
      <c r="J1796" s="837"/>
      <c r="K1796" s="831"/>
      <c r="L1796" s="831"/>
      <c r="M1796" s="838"/>
      <c r="N1796" s="831"/>
      <c r="O1796" s="831"/>
    </row>
    <row r="1797" customFormat="1" ht="12.75" customHeight="1" spans="1:15">
      <c r="A1797" s="831"/>
      <c r="B1797" s="831"/>
      <c r="C1797" s="831"/>
      <c r="D1797" s="831"/>
      <c r="E1797" s="832"/>
      <c r="F1797" s="831"/>
      <c r="G1797" s="833"/>
      <c r="H1797" s="834"/>
      <c r="I1797" s="831"/>
      <c r="J1797" s="837"/>
      <c r="K1797" s="831"/>
      <c r="L1797" s="831"/>
      <c r="M1797" s="838"/>
      <c r="N1797" s="831"/>
      <c r="O1797" s="831"/>
    </row>
    <row r="1798" customFormat="1" ht="12.75" customHeight="1" spans="1:15">
      <c r="A1798" s="831"/>
      <c r="B1798" s="831"/>
      <c r="C1798" s="831"/>
      <c r="D1798" s="831"/>
      <c r="E1798" s="832"/>
      <c r="F1798" s="831"/>
      <c r="G1798" s="833"/>
      <c r="H1798" s="834"/>
      <c r="I1798" s="831"/>
      <c r="J1798" s="837"/>
      <c r="K1798" s="831"/>
      <c r="L1798" s="831"/>
      <c r="M1798" s="838"/>
      <c r="N1798" s="831"/>
      <c r="O1798" s="831"/>
    </row>
    <row r="1799" customFormat="1" ht="12.75" customHeight="1" spans="1:15">
      <c r="A1799" s="831"/>
      <c r="B1799" s="831"/>
      <c r="C1799" s="831"/>
      <c r="D1799" s="831"/>
      <c r="E1799" s="832"/>
      <c r="F1799" s="831"/>
      <c r="G1799" s="833"/>
      <c r="H1799" s="834"/>
      <c r="I1799" s="831"/>
      <c r="J1799" s="837"/>
      <c r="K1799" s="831"/>
      <c r="L1799" s="831"/>
      <c r="M1799" s="838"/>
      <c r="N1799" s="831"/>
      <c r="O1799" s="831"/>
    </row>
    <row r="1800" customFormat="1" ht="12.75" customHeight="1" spans="1:15">
      <c r="A1800" s="831"/>
      <c r="B1800" s="831"/>
      <c r="C1800" s="831"/>
      <c r="D1800" s="831"/>
      <c r="E1800" s="832"/>
      <c r="F1800" s="831"/>
      <c r="G1800" s="833"/>
      <c r="H1800" s="834"/>
      <c r="I1800" s="831"/>
      <c r="J1800" s="837"/>
      <c r="K1800" s="831"/>
      <c r="L1800" s="831"/>
      <c r="M1800" s="838"/>
      <c r="N1800" s="831"/>
      <c r="O1800" s="831"/>
    </row>
    <row r="1801" customFormat="1" ht="12.75" customHeight="1" spans="1:15">
      <c r="A1801" s="831"/>
      <c r="B1801" s="831"/>
      <c r="C1801" s="831"/>
      <c r="D1801" s="831"/>
      <c r="E1801" s="832"/>
      <c r="F1801" s="831"/>
      <c r="G1801" s="833"/>
      <c r="H1801" s="834"/>
      <c r="I1801" s="831"/>
      <c r="J1801" s="837"/>
      <c r="K1801" s="831"/>
      <c r="L1801" s="831"/>
      <c r="M1801" s="838"/>
      <c r="N1801" s="831"/>
      <c r="O1801" s="831"/>
    </row>
    <row r="1802" customFormat="1" ht="12.75" customHeight="1" spans="1:15">
      <c r="A1802" s="831"/>
      <c r="B1802" s="831"/>
      <c r="C1802" s="831"/>
      <c r="D1802" s="831"/>
      <c r="E1802" s="832"/>
      <c r="F1802" s="831"/>
      <c r="G1802" s="833"/>
      <c r="H1802" s="834"/>
      <c r="I1802" s="831"/>
      <c r="J1802" s="837"/>
      <c r="K1802" s="831"/>
      <c r="L1802" s="831"/>
      <c r="M1802" s="838"/>
      <c r="N1802" s="831"/>
      <c r="O1802" s="831"/>
    </row>
    <row r="1803" customFormat="1" ht="12.75" customHeight="1" spans="1:15">
      <c r="A1803" s="831"/>
      <c r="B1803" s="831"/>
      <c r="C1803" s="831"/>
      <c r="D1803" s="831"/>
      <c r="E1803" s="832"/>
      <c r="F1803" s="831"/>
      <c r="G1803" s="833"/>
      <c r="H1803" s="834"/>
      <c r="I1803" s="831"/>
      <c r="J1803" s="837"/>
      <c r="K1803" s="831"/>
      <c r="L1803" s="831"/>
      <c r="M1803" s="838"/>
      <c r="N1803" s="831"/>
      <c r="O1803" s="831"/>
    </row>
    <row r="1804" customFormat="1" ht="12.75" customHeight="1" spans="1:15">
      <c r="A1804" s="831"/>
      <c r="B1804" s="831"/>
      <c r="C1804" s="831"/>
      <c r="D1804" s="831"/>
      <c r="E1804" s="832"/>
      <c r="F1804" s="831"/>
      <c r="G1804" s="833"/>
      <c r="H1804" s="834"/>
      <c r="I1804" s="831"/>
      <c r="J1804" s="837"/>
      <c r="K1804" s="831"/>
      <c r="L1804" s="831"/>
      <c r="M1804" s="838"/>
      <c r="N1804" s="831"/>
      <c r="O1804" s="831"/>
    </row>
    <row r="1805" customFormat="1" ht="12.75" customHeight="1" spans="1:15">
      <c r="A1805" s="831"/>
      <c r="B1805" s="831"/>
      <c r="C1805" s="831"/>
      <c r="D1805" s="831"/>
      <c r="E1805" s="832"/>
      <c r="F1805" s="831"/>
      <c r="G1805" s="833"/>
      <c r="H1805" s="834"/>
      <c r="I1805" s="831"/>
      <c r="J1805" s="837"/>
      <c r="K1805" s="831"/>
      <c r="L1805" s="831"/>
      <c r="M1805" s="838"/>
      <c r="N1805" s="831"/>
      <c r="O1805" s="831"/>
    </row>
    <row r="1806" customFormat="1" ht="12.75" customHeight="1" spans="1:15">
      <c r="A1806" s="831"/>
      <c r="B1806" s="831"/>
      <c r="C1806" s="831"/>
      <c r="D1806" s="831"/>
      <c r="E1806" s="832"/>
      <c r="F1806" s="831"/>
      <c r="G1806" s="833"/>
      <c r="H1806" s="834"/>
      <c r="I1806" s="831"/>
      <c r="J1806" s="837"/>
      <c r="K1806" s="831"/>
      <c r="L1806" s="831"/>
      <c r="M1806" s="838"/>
      <c r="N1806" s="831"/>
      <c r="O1806" s="831"/>
    </row>
    <row r="1807" customFormat="1" ht="12.75" customHeight="1" spans="1:15">
      <c r="A1807" s="831"/>
      <c r="B1807" s="831"/>
      <c r="C1807" s="831"/>
      <c r="D1807" s="831"/>
      <c r="E1807" s="832"/>
      <c r="F1807" s="831"/>
      <c r="G1807" s="833"/>
      <c r="H1807" s="834"/>
      <c r="I1807" s="831"/>
      <c r="J1807" s="837"/>
      <c r="K1807" s="831"/>
      <c r="L1807" s="831"/>
      <c r="M1807" s="838"/>
      <c r="N1807" s="831"/>
      <c r="O1807" s="831"/>
    </row>
    <row r="1808" customFormat="1" ht="12.75" customHeight="1" spans="1:15">
      <c r="A1808" s="831"/>
      <c r="B1808" s="831"/>
      <c r="C1808" s="831"/>
      <c r="D1808" s="831"/>
      <c r="E1808" s="832"/>
      <c r="F1808" s="831"/>
      <c r="G1808" s="833"/>
      <c r="H1808" s="834"/>
      <c r="I1808" s="831"/>
      <c r="J1808" s="837"/>
      <c r="K1808" s="831"/>
      <c r="L1808" s="831"/>
      <c r="M1808" s="838"/>
      <c r="N1808" s="831"/>
      <c r="O1808" s="831"/>
    </row>
    <row r="1809" customFormat="1" ht="12.75" customHeight="1" spans="1:15">
      <c r="A1809" s="831"/>
      <c r="B1809" s="831"/>
      <c r="C1809" s="831"/>
      <c r="D1809" s="831"/>
      <c r="E1809" s="832"/>
      <c r="F1809" s="831"/>
      <c r="G1809" s="833"/>
      <c r="H1809" s="834"/>
      <c r="I1809" s="831"/>
      <c r="J1809" s="837"/>
      <c r="K1809" s="831"/>
      <c r="L1809" s="831"/>
      <c r="M1809" s="838"/>
      <c r="N1809" s="831"/>
      <c r="O1809" s="831"/>
    </row>
    <row r="1810" customFormat="1" ht="12.75" customHeight="1" spans="1:15">
      <c r="A1810" s="831"/>
      <c r="B1810" s="831"/>
      <c r="C1810" s="831"/>
      <c r="D1810" s="831"/>
      <c r="E1810" s="832"/>
      <c r="F1810" s="831"/>
      <c r="G1810" s="833"/>
      <c r="H1810" s="834"/>
      <c r="I1810" s="831"/>
      <c r="J1810" s="837"/>
      <c r="K1810" s="831"/>
      <c r="L1810" s="831"/>
      <c r="M1810" s="838"/>
      <c r="N1810" s="831"/>
      <c r="O1810" s="831"/>
    </row>
    <row r="1811" customFormat="1" ht="12.75" customHeight="1" spans="1:15">
      <c r="A1811" s="831"/>
      <c r="B1811" s="831"/>
      <c r="C1811" s="831"/>
      <c r="D1811" s="831"/>
      <c r="E1811" s="832"/>
      <c r="F1811" s="831"/>
      <c r="G1811" s="833"/>
      <c r="H1811" s="834"/>
      <c r="I1811" s="831"/>
      <c r="J1811" s="837"/>
      <c r="K1811" s="831"/>
      <c r="L1811" s="831"/>
      <c r="M1811" s="838"/>
      <c r="N1811" s="831"/>
      <c r="O1811" s="831"/>
    </row>
    <row r="1812" customFormat="1" ht="12.75" customHeight="1" spans="1:15">
      <c r="A1812" s="831"/>
      <c r="B1812" s="831"/>
      <c r="C1812" s="831"/>
      <c r="D1812" s="831"/>
      <c r="E1812" s="832"/>
      <c r="F1812" s="831"/>
      <c r="G1812" s="833"/>
      <c r="H1812" s="834"/>
      <c r="I1812" s="831"/>
      <c r="J1812" s="837"/>
      <c r="K1812" s="831"/>
      <c r="L1812" s="831"/>
      <c r="M1812" s="838"/>
      <c r="N1812" s="831"/>
      <c r="O1812" s="831"/>
    </row>
    <row r="1813" customFormat="1" ht="12.75" customHeight="1" spans="1:15">
      <c r="A1813" s="831"/>
      <c r="B1813" s="831"/>
      <c r="C1813" s="831"/>
      <c r="D1813" s="831"/>
      <c r="E1813" s="832"/>
      <c r="F1813" s="831"/>
      <c r="G1813" s="833"/>
      <c r="H1813" s="834"/>
      <c r="I1813" s="831"/>
      <c r="J1813" s="837"/>
      <c r="K1813" s="831"/>
      <c r="L1813" s="831"/>
      <c r="M1813" s="838"/>
      <c r="N1813" s="831"/>
      <c r="O1813" s="831"/>
    </row>
    <row r="1814" customFormat="1" ht="12.75" customHeight="1" spans="1:15">
      <c r="A1814" s="831"/>
      <c r="B1814" s="831"/>
      <c r="C1814" s="831"/>
      <c r="D1814" s="831"/>
      <c r="E1814" s="832"/>
      <c r="F1814" s="831"/>
      <c r="G1814" s="833"/>
      <c r="H1814" s="834"/>
      <c r="I1814" s="831"/>
      <c r="J1814" s="837"/>
      <c r="K1814" s="831"/>
      <c r="L1814" s="831"/>
      <c r="M1814" s="838"/>
      <c r="N1814" s="831"/>
      <c r="O1814" s="831"/>
    </row>
    <row r="1815" customFormat="1" ht="12.75" customHeight="1" spans="1:15">
      <c r="A1815" s="831"/>
      <c r="B1815" s="831"/>
      <c r="C1815" s="831"/>
      <c r="D1815" s="831"/>
      <c r="E1815" s="832"/>
      <c r="F1815" s="831"/>
      <c r="G1815" s="833"/>
      <c r="H1815" s="834"/>
      <c r="I1815" s="831"/>
      <c r="J1815" s="837"/>
      <c r="K1815" s="831"/>
      <c r="L1815" s="831"/>
      <c r="M1815" s="838"/>
      <c r="N1815" s="831"/>
      <c r="O1815" s="831"/>
    </row>
    <row r="1816" customFormat="1" ht="12.75" customHeight="1" spans="1:15">
      <c r="A1816" s="831"/>
      <c r="B1816" s="831"/>
      <c r="C1816" s="831"/>
      <c r="D1816" s="831"/>
      <c r="E1816" s="832"/>
      <c r="F1816" s="831"/>
      <c r="G1816" s="833"/>
      <c r="H1816" s="834"/>
      <c r="I1816" s="831"/>
      <c r="J1816" s="837"/>
      <c r="K1816" s="831"/>
      <c r="L1816" s="831"/>
      <c r="M1816" s="838"/>
      <c r="N1816" s="831"/>
      <c r="O1816" s="831"/>
    </row>
    <row r="1817" customFormat="1" ht="12.75" customHeight="1" spans="1:15">
      <c r="A1817" s="831"/>
      <c r="B1817" s="831"/>
      <c r="C1817" s="831"/>
      <c r="D1817" s="831"/>
      <c r="E1817" s="832"/>
      <c r="F1817" s="831"/>
      <c r="G1817" s="833"/>
      <c r="H1817" s="834"/>
      <c r="I1817" s="831"/>
      <c r="J1817" s="837"/>
      <c r="K1817" s="831"/>
      <c r="L1817" s="831"/>
      <c r="M1817" s="838"/>
      <c r="N1817" s="831"/>
      <c r="O1817" s="831"/>
    </row>
    <row r="1818" customFormat="1" ht="12.75" customHeight="1" spans="1:15">
      <c r="A1818" s="831"/>
      <c r="B1818" s="831"/>
      <c r="C1818" s="831"/>
      <c r="D1818" s="831"/>
      <c r="E1818" s="832"/>
      <c r="F1818" s="831"/>
      <c r="G1818" s="833"/>
      <c r="H1818" s="834"/>
      <c r="I1818" s="831"/>
      <c r="J1818" s="837"/>
      <c r="K1818" s="831"/>
      <c r="L1818" s="831"/>
      <c r="M1818" s="838"/>
      <c r="N1818" s="831"/>
      <c r="O1818" s="831"/>
    </row>
    <row r="1819" customFormat="1" ht="12.75" customHeight="1" spans="1:15">
      <c r="A1819" s="831"/>
      <c r="B1819" s="831"/>
      <c r="C1819" s="831"/>
      <c r="D1819" s="831"/>
      <c r="E1819" s="832"/>
      <c r="F1819" s="831"/>
      <c r="G1819" s="833"/>
      <c r="H1819" s="834"/>
      <c r="I1819" s="831"/>
      <c r="J1819" s="837"/>
      <c r="K1819" s="831"/>
      <c r="L1819" s="831"/>
      <c r="M1819" s="838"/>
      <c r="N1819" s="831"/>
      <c r="O1819" s="831"/>
    </row>
    <row r="1820" customFormat="1" ht="12.75" customHeight="1" spans="1:15">
      <c r="A1820" s="831"/>
      <c r="B1820" s="831"/>
      <c r="C1820" s="831"/>
      <c r="D1820" s="831"/>
      <c r="E1820" s="832"/>
      <c r="F1820" s="831"/>
      <c r="G1820" s="833"/>
      <c r="H1820" s="834"/>
      <c r="I1820" s="831"/>
      <c r="J1820" s="837"/>
      <c r="K1820" s="831"/>
      <c r="L1820" s="831"/>
      <c r="M1820" s="838"/>
      <c r="N1820" s="831"/>
      <c r="O1820" s="831"/>
    </row>
    <row r="1821" customFormat="1" ht="12.75" customHeight="1" spans="1:15">
      <c r="A1821" s="831"/>
      <c r="B1821" s="831"/>
      <c r="C1821" s="831"/>
      <c r="D1821" s="831"/>
      <c r="E1821" s="832"/>
      <c r="F1821" s="831"/>
      <c r="G1821" s="833"/>
      <c r="H1821" s="834"/>
      <c r="I1821" s="831"/>
      <c r="J1821" s="837"/>
      <c r="K1821" s="831"/>
      <c r="L1821" s="831"/>
      <c r="M1821" s="838"/>
      <c r="N1821" s="831"/>
      <c r="O1821" s="831"/>
    </row>
    <row r="1822" customFormat="1" ht="12.75" customHeight="1" spans="1:15">
      <c r="A1822" s="831"/>
      <c r="B1822" s="831"/>
      <c r="C1822" s="831"/>
      <c r="D1822" s="831"/>
      <c r="E1822" s="832"/>
      <c r="F1822" s="831"/>
      <c r="G1822" s="833"/>
      <c r="H1822" s="834"/>
      <c r="I1822" s="831"/>
      <c r="J1822" s="837"/>
      <c r="K1822" s="831"/>
      <c r="L1822" s="831"/>
      <c r="M1822" s="838"/>
      <c r="N1822" s="831"/>
      <c r="O1822" s="831"/>
    </row>
    <row r="1823" customFormat="1" ht="12.75" customHeight="1" spans="1:15">
      <c r="A1823" s="831"/>
      <c r="B1823" s="831"/>
      <c r="C1823" s="831"/>
      <c r="D1823" s="831"/>
      <c r="E1823" s="832"/>
      <c r="F1823" s="831"/>
      <c r="G1823" s="833"/>
      <c r="H1823" s="834"/>
      <c r="I1823" s="831"/>
      <c r="J1823" s="837"/>
      <c r="K1823" s="831"/>
      <c r="L1823" s="831"/>
      <c r="M1823" s="838"/>
      <c r="N1823" s="831"/>
      <c r="O1823" s="831"/>
    </row>
    <row r="1824" customFormat="1" ht="12.75" customHeight="1" spans="1:15">
      <c r="A1824" s="831"/>
      <c r="B1824" s="831"/>
      <c r="C1824" s="831"/>
      <c r="D1824" s="831"/>
      <c r="E1824" s="832"/>
      <c r="F1824" s="831"/>
      <c r="G1824" s="833"/>
      <c r="H1824" s="834"/>
      <c r="I1824" s="831"/>
      <c r="J1824" s="837"/>
      <c r="K1824" s="831"/>
      <c r="L1824" s="831"/>
      <c r="M1824" s="838"/>
      <c r="N1824" s="831"/>
      <c r="O1824" s="831"/>
    </row>
    <row r="1825" customFormat="1" ht="12.75" customHeight="1" spans="1:15">
      <c r="A1825" s="831"/>
      <c r="B1825" s="831"/>
      <c r="C1825" s="831"/>
      <c r="D1825" s="831"/>
      <c r="E1825" s="832"/>
      <c r="F1825" s="831"/>
      <c r="G1825" s="833"/>
      <c r="H1825" s="834"/>
      <c r="I1825" s="831"/>
      <c r="J1825" s="837"/>
      <c r="K1825" s="831"/>
      <c r="L1825" s="831"/>
      <c r="M1825" s="838"/>
      <c r="N1825" s="831"/>
      <c r="O1825" s="831"/>
    </row>
    <row r="1826" customFormat="1" ht="12.75" customHeight="1" spans="1:15">
      <c r="A1826" s="831"/>
      <c r="B1826" s="831"/>
      <c r="C1826" s="831"/>
      <c r="D1826" s="831"/>
      <c r="E1826" s="832"/>
      <c r="F1826" s="831"/>
      <c r="G1826" s="833"/>
      <c r="H1826" s="834"/>
      <c r="I1826" s="831"/>
      <c r="J1826" s="837"/>
      <c r="K1826" s="831"/>
      <c r="L1826" s="831"/>
      <c r="M1826" s="838"/>
      <c r="N1826" s="831"/>
      <c r="O1826" s="831"/>
    </row>
    <row r="1827" customFormat="1" ht="12.75" customHeight="1" spans="1:15">
      <c r="A1827" s="831"/>
      <c r="B1827" s="831"/>
      <c r="C1827" s="831"/>
      <c r="D1827" s="831"/>
      <c r="E1827" s="832"/>
      <c r="F1827" s="831"/>
      <c r="G1827" s="833"/>
      <c r="H1827" s="834"/>
      <c r="I1827" s="831"/>
      <c r="J1827" s="837"/>
      <c r="K1827" s="831"/>
      <c r="L1827" s="831"/>
      <c r="M1827" s="838"/>
      <c r="N1827" s="831"/>
      <c r="O1827" s="831"/>
    </row>
    <row r="1828" customFormat="1" ht="12.75" customHeight="1" spans="1:15">
      <c r="A1828" s="831"/>
      <c r="B1828" s="831"/>
      <c r="C1828" s="831"/>
      <c r="D1828" s="831"/>
      <c r="E1828" s="832"/>
      <c r="F1828" s="831"/>
      <c r="G1828" s="833"/>
      <c r="H1828" s="834"/>
      <c r="I1828" s="831"/>
      <c r="J1828" s="837"/>
      <c r="K1828" s="831"/>
      <c r="L1828" s="831"/>
      <c r="M1828" s="838"/>
      <c r="N1828" s="831"/>
      <c r="O1828" s="831"/>
    </row>
    <row r="1829" customFormat="1" ht="12.75" customHeight="1" spans="1:15">
      <c r="A1829" s="831"/>
      <c r="B1829" s="831"/>
      <c r="C1829" s="831"/>
      <c r="D1829" s="831"/>
      <c r="E1829" s="832"/>
      <c r="F1829" s="831"/>
      <c r="G1829" s="833"/>
      <c r="H1829" s="834"/>
      <c r="I1829" s="831"/>
      <c r="J1829" s="837"/>
      <c r="K1829" s="831"/>
      <c r="L1829" s="831"/>
      <c r="M1829" s="838"/>
      <c r="N1829" s="831"/>
      <c r="O1829" s="831"/>
    </row>
    <row r="1830" customFormat="1" ht="12.75" customHeight="1" spans="1:15">
      <c r="A1830" s="831"/>
      <c r="B1830" s="831"/>
      <c r="C1830" s="831"/>
      <c r="D1830" s="831"/>
      <c r="E1830" s="832"/>
      <c r="F1830" s="831"/>
      <c r="G1830" s="833"/>
      <c r="H1830" s="834"/>
      <c r="I1830" s="831"/>
      <c r="J1830" s="837"/>
      <c r="K1830" s="831"/>
      <c r="L1830" s="831"/>
      <c r="M1830" s="838"/>
      <c r="N1830" s="831"/>
      <c r="O1830" s="831"/>
    </row>
    <row r="1831" customFormat="1" ht="12.75" customHeight="1" spans="1:15">
      <c r="A1831" s="831"/>
      <c r="B1831" s="831"/>
      <c r="C1831" s="831"/>
      <c r="D1831" s="831"/>
      <c r="E1831" s="832"/>
      <c r="F1831" s="831"/>
      <c r="G1831" s="833"/>
      <c r="H1831" s="834"/>
      <c r="I1831" s="831"/>
      <c r="J1831" s="837"/>
      <c r="K1831" s="831"/>
      <c r="L1831" s="831"/>
      <c r="M1831" s="838"/>
      <c r="N1831" s="831"/>
      <c r="O1831" s="831"/>
    </row>
    <row r="1832" customFormat="1" ht="12.75" customHeight="1" spans="1:15">
      <c r="A1832" s="831"/>
      <c r="B1832" s="831"/>
      <c r="C1832" s="831"/>
      <c r="D1832" s="831"/>
      <c r="E1832" s="832"/>
      <c r="F1832" s="831"/>
      <c r="G1832" s="833"/>
      <c r="H1832" s="834"/>
      <c r="I1832" s="831"/>
      <c r="J1832" s="837"/>
      <c r="K1832" s="831"/>
      <c r="L1832" s="831"/>
      <c r="M1832" s="838"/>
      <c r="N1832" s="831"/>
      <c r="O1832" s="831"/>
    </row>
    <row r="1833" customFormat="1" ht="12.75" customHeight="1" spans="1:15">
      <c r="A1833" s="831"/>
      <c r="B1833" s="831"/>
      <c r="C1833" s="831"/>
      <c r="D1833" s="831"/>
      <c r="E1833" s="832"/>
      <c r="F1833" s="831"/>
      <c r="G1833" s="833"/>
      <c r="H1833" s="834"/>
      <c r="I1833" s="831"/>
      <c r="J1833" s="837"/>
      <c r="K1833" s="831"/>
      <c r="L1833" s="831"/>
      <c r="M1833" s="838"/>
      <c r="N1833" s="831"/>
      <c r="O1833" s="831"/>
    </row>
    <row r="1834" customFormat="1" ht="12.75" customHeight="1" spans="1:15">
      <c r="A1834" s="831"/>
      <c r="B1834" s="831"/>
      <c r="C1834" s="831"/>
      <c r="D1834" s="831"/>
      <c r="E1834" s="832"/>
      <c r="F1834" s="831"/>
      <c r="G1834" s="833"/>
      <c r="H1834" s="834"/>
      <c r="I1834" s="831"/>
      <c r="J1834" s="837"/>
      <c r="K1834" s="831"/>
      <c r="L1834" s="831"/>
      <c r="M1834" s="838"/>
      <c r="N1834" s="831"/>
      <c r="O1834" s="831"/>
    </row>
    <row r="1835" customFormat="1" ht="12.75" customHeight="1" spans="1:15">
      <c r="A1835" s="831"/>
      <c r="B1835" s="831"/>
      <c r="C1835" s="831"/>
      <c r="D1835" s="831"/>
      <c r="E1835" s="832"/>
      <c r="F1835" s="831"/>
      <c r="G1835" s="833"/>
      <c r="H1835" s="834"/>
      <c r="I1835" s="831"/>
      <c r="J1835" s="837"/>
      <c r="K1835" s="831"/>
      <c r="L1835" s="831"/>
      <c r="M1835" s="838"/>
      <c r="N1835" s="831"/>
      <c r="O1835" s="831"/>
    </row>
    <row r="1836" customFormat="1" ht="12.75" customHeight="1" spans="1:15">
      <c r="A1836" s="831"/>
      <c r="B1836" s="831"/>
      <c r="C1836" s="831"/>
      <c r="D1836" s="831"/>
      <c r="E1836" s="832"/>
      <c r="F1836" s="831"/>
      <c r="G1836" s="833"/>
      <c r="H1836" s="834"/>
      <c r="I1836" s="831"/>
      <c r="J1836" s="837"/>
      <c r="K1836" s="831"/>
      <c r="L1836" s="831"/>
      <c r="M1836" s="838"/>
      <c r="N1836" s="831"/>
      <c r="O1836" s="831"/>
    </row>
    <row r="1837" customFormat="1" ht="12.75" customHeight="1" spans="1:15">
      <c r="A1837" s="831"/>
      <c r="B1837" s="831"/>
      <c r="C1837" s="831"/>
      <c r="D1837" s="831"/>
      <c r="E1837" s="832"/>
      <c r="F1837" s="831"/>
      <c r="G1837" s="833"/>
      <c r="H1837" s="834"/>
      <c r="I1837" s="831"/>
      <c r="J1837" s="837"/>
      <c r="K1837" s="831"/>
      <c r="L1837" s="831"/>
      <c r="M1837" s="838"/>
      <c r="N1837" s="831"/>
      <c r="O1837" s="831"/>
    </row>
    <row r="1838" customFormat="1" ht="12.75" customHeight="1" spans="1:15">
      <c r="A1838" s="831"/>
      <c r="B1838" s="831"/>
      <c r="C1838" s="831"/>
      <c r="D1838" s="831"/>
      <c r="E1838" s="832"/>
      <c r="F1838" s="831"/>
      <c r="G1838" s="833"/>
      <c r="H1838" s="834"/>
      <c r="I1838" s="831"/>
      <c r="J1838" s="837"/>
      <c r="K1838" s="831"/>
      <c r="L1838" s="831"/>
      <c r="M1838" s="838"/>
      <c r="N1838" s="831"/>
      <c r="O1838" s="831"/>
    </row>
    <row r="1839" customFormat="1" ht="12.75" customHeight="1" spans="1:15">
      <c r="A1839" s="831"/>
      <c r="B1839" s="831"/>
      <c r="C1839" s="831"/>
      <c r="D1839" s="831"/>
      <c r="E1839" s="832"/>
      <c r="F1839" s="831"/>
      <c r="G1839" s="833"/>
      <c r="H1839" s="834"/>
      <c r="I1839" s="831"/>
      <c r="J1839" s="837"/>
      <c r="K1839" s="831"/>
      <c r="L1839" s="831"/>
      <c r="M1839" s="838"/>
      <c r="N1839" s="831"/>
      <c r="O1839" s="831"/>
    </row>
    <row r="1840" customFormat="1" ht="12.75" customHeight="1" spans="1:15">
      <c r="A1840" s="831"/>
      <c r="B1840" s="831"/>
      <c r="C1840" s="831"/>
      <c r="D1840" s="831"/>
      <c r="E1840" s="832"/>
      <c r="F1840" s="831"/>
      <c r="G1840" s="833"/>
      <c r="H1840" s="834"/>
      <c r="I1840" s="831"/>
      <c r="J1840" s="837"/>
      <c r="K1840" s="831"/>
      <c r="L1840" s="831"/>
      <c r="M1840" s="838"/>
      <c r="N1840" s="831"/>
      <c r="O1840" s="831"/>
    </row>
    <row r="1841" customFormat="1" ht="12.75" customHeight="1" spans="1:15">
      <c r="A1841" s="831"/>
      <c r="B1841" s="831"/>
      <c r="C1841" s="831"/>
      <c r="D1841" s="831"/>
      <c r="E1841" s="832"/>
      <c r="F1841" s="831"/>
      <c r="G1841" s="833"/>
      <c r="H1841" s="834"/>
      <c r="I1841" s="831"/>
      <c r="J1841" s="837"/>
      <c r="K1841" s="831"/>
      <c r="L1841" s="831"/>
      <c r="M1841" s="838"/>
      <c r="N1841" s="831"/>
      <c r="O1841" s="831"/>
    </row>
    <row r="1842" customFormat="1" ht="12.75" customHeight="1" spans="1:15">
      <c r="A1842" s="831"/>
      <c r="B1842" s="831"/>
      <c r="C1842" s="831"/>
      <c r="D1842" s="831"/>
      <c r="E1842" s="832"/>
      <c r="F1842" s="831"/>
      <c r="G1842" s="833"/>
      <c r="H1842" s="834"/>
      <c r="I1842" s="831"/>
      <c r="J1842" s="837"/>
      <c r="K1842" s="831"/>
      <c r="L1842" s="831"/>
      <c r="M1842" s="838"/>
      <c r="N1842" s="831"/>
      <c r="O1842" s="831"/>
    </row>
    <row r="1843" customFormat="1" ht="12.75" customHeight="1" spans="1:15">
      <c r="A1843" s="831"/>
      <c r="B1843" s="831"/>
      <c r="C1843" s="831"/>
      <c r="D1843" s="831"/>
      <c r="E1843" s="832"/>
      <c r="F1843" s="831"/>
      <c r="G1843" s="833"/>
      <c r="H1843" s="834"/>
      <c r="I1843" s="831"/>
      <c r="J1843" s="837"/>
      <c r="K1843" s="831"/>
      <c r="L1843" s="831"/>
      <c r="M1843" s="838"/>
      <c r="N1843" s="831"/>
      <c r="O1843" s="831"/>
    </row>
    <row r="1844" customFormat="1" ht="12.75" customHeight="1" spans="1:15">
      <c r="A1844" s="831"/>
      <c r="B1844" s="831"/>
      <c r="C1844" s="831"/>
      <c r="D1844" s="831"/>
      <c r="E1844" s="832"/>
      <c r="F1844" s="831"/>
      <c r="G1844" s="833"/>
      <c r="H1844" s="834"/>
      <c r="I1844" s="831"/>
      <c r="J1844" s="837"/>
      <c r="K1844" s="831"/>
      <c r="L1844" s="831"/>
      <c r="M1844" s="838"/>
      <c r="N1844" s="831"/>
      <c r="O1844" s="831"/>
    </row>
    <row r="1845" customFormat="1" ht="12.75" customHeight="1" spans="1:15">
      <c r="A1845" s="831"/>
      <c r="B1845" s="831"/>
      <c r="C1845" s="831"/>
      <c r="D1845" s="831"/>
      <c r="E1845" s="832"/>
      <c r="F1845" s="831"/>
      <c r="G1845" s="833"/>
      <c r="H1845" s="834"/>
      <c r="I1845" s="831"/>
      <c r="J1845" s="837"/>
      <c r="K1845" s="831"/>
      <c r="L1845" s="831"/>
      <c r="M1845" s="838"/>
      <c r="N1845" s="831"/>
      <c r="O1845" s="831"/>
    </row>
    <row r="1846" customFormat="1" ht="12.75" customHeight="1" spans="1:15">
      <c r="A1846" s="831"/>
      <c r="B1846" s="831"/>
      <c r="C1846" s="831"/>
      <c r="D1846" s="831"/>
      <c r="E1846" s="832"/>
      <c r="F1846" s="831"/>
      <c r="G1846" s="833"/>
      <c r="H1846" s="834"/>
      <c r="I1846" s="831"/>
      <c r="J1846" s="837"/>
      <c r="K1846" s="831"/>
      <c r="L1846" s="831"/>
      <c r="M1846" s="838"/>
      <c r="N1846" s="831"/>
      <c r="O1846" s="831"/>
    </row>
    <row r="1847" customFormat="1" ht="12.75" customHeight="1" spans="1:15">
      <c r="A1847" s="831"/>
      <c r="B1847" s="831"/>
      <c r="C1847" s="831"/>
      <c r="D1847" s="831"/>
      <c r="E1847" s="832"/>
      <c r="F1847" s="831"/>
      <c r="G1847" s="833"/>
      <c r="H1847" s="834"/>
      <c r="I1847" s="831"/>
      <c r="J1847" s="837"/>
      <c r="K1847" s="831"/>
      <c r="L1847" s="831"/>
      <c r="M1847" s="838"/>
      <c r="N1847" s="831"/>
      <c r="O1847" s="831"/>
    </row>
    <row r="1848" customFormat="1" ht="12.75" customHeight="1" spans="1:15">
      <c r="A1848" s="831"/>
      <c r="B1848" s="831"/>
      <c r="C1848" s="831"/>
      <c r="D1848" s="831"/>
      <c r="E1848" s="832"/>
      <c r="F1848" s="831"/>
      <c r="G1848" s="833"/>
      <c r="H1848" s="834"/>
      <c r="I1848" s="831"/>
      <c r="J1848" s="837"/>
      <c r="K1848" s="831"/>
      <c r="L1848" s="831"/>
      <c r="M1848" s="838"/>
      <c r="N1848" s="831"/>
      <c r="O1848" s="831"/>
    </row>
    <row r="1849" customFormat="1" ht="12.75" customHeight="1" spans="1:15">
      <c r="A1849" s="831"/>
      <c r="B1849" s="831"/>
      <c r="C1849" s="831"/>
      <c r="D1849" s="831"/>
      <c r="E1849" s="832"/>
      <c r="F1849" s="831"/>
      <c r="G1849" s="833"/>
      <c r="H1849" s="834"/>
      <c r="I1849" s="831"/>
      <c r="J1849" s="837"/>
      <c r="K1849" s="831"/>
      <c r="L1849" s="831"/>
      <c r="M1849" s="838"/>
      <c r="N1849" s="831"/>
      <c r="O1849" s="831"/>
    </row>
    <row r="1850" customFormat="1" ht="12.75" customHeight="1" spans="1:15">
      <c r="A1850" s="831"/>
      <c r="B1850" s="831"/>
      <c r="C1850" s="831"/>
      <c r="D1850" s="831"/>
      <c r="E1850" s="832"/>
      <c r="F1850" s="831"/>
      <c r="G1850" s="833"/>
      <c r="H1850" s="834"/>
      <c r="I1850" s="831"/>
      <c r="J1850" s="837"/>
      <c r="K1850" s="831"/>
      <c r="L1850" s="831"/>
      <c r="M1850" s="838"/>
      <c r="N1850" s="831"/>
      <c r="O1850" s="831"/>
    </row>
    <row r="1851" customFormat="1" ht="12.75" customHeight="1" spans="1:15">
      <c r="A1851" s="831"/>
      <c r="B1851" s="831"/>
      <c r="C1851" s="831"/>
      <c r="D1851" s="831"/>
      <c r="E1851" s="832"/>
      <c r="F1851" s="831"/>
      <c r="G1851" s="833"/>
      <c r="H1851" s="834"/>
      <c r="I1851" s="831"/>
      <c r="J1851" s="837"/>
      <c r="K1851" s="831"/>
      <c r="L1851" s="831"/>
      <c r="M1851" s="838"/>
      <c r="N1851" s="831"/>
      <c r="O1851" s="831"/>
    </row>
    <row r="1852" customFormat="1" ht="12.75" customHeight="1" spans="1:15">
      <c r="A1852" s="831"/>
      <c r="B1852" s="831"/>
      <c r="C1852" s="831"/>
      <c r="D1852" s="831"/>
      <c r="E1852" s="832"/>
      <c r="F1852" s="831"/>
      <c r="G1852" s="833"/>
      <c r="H1852" s="834"/>
      <c r="I1852" s="831"/>
      <c r="J1852" s="837"/>
      <c r="K1852" s="831"/>
      <c r="L1852" s="831"/>
      <c r="M1852" s="838"/>
      <c r="N1852" s="831"/>
      <c r="O1852" s="831"/>
    </row>
    <row r="1853" customFormat="1" ht="12.75" customHeight="1" spans="1:15">
      <c r="A1853" s="831"/>
      <c r="B1853" s="831"/>
      <c r="C1853" s="831"/>
      <c r="D1853" s="831"/>
      <c r="E1853" s="832"/>
      <c r="F1853" s="831"/>
      <c r="G1853" s="833"/>
      <c r="H1853" s="834"/>
      <c r="I1853" s="831"/>
      <c r="J1853" s="837"/>
      <c r="K1853" s="831"/>
      <c r="L1853" s="831"/>
      <c r="M1853" s="838"/>
      <c r="N1853" s="831"/>
      <c r="O1853" s="831"/>
    </row>
    <row r="1854" customFormat="1" ht="12.75" customHeight="1" spans="1:15">
      <c r="A1854" s="831"/>
      <c r="B1854" s="831"/>
      <c r="C1854" s="831"/>
      <c r="D1854" s="831"/>
      <c r="E1854" s="832"/>
      <c r="F1854" s="831"/>
      <c r="G1854" s="833"/>
      <c r="H1854" s="834"/>
      <c r="I1854" s="831"/>
      <c r="J1854" s="837"/>
      <c r="K1854" s="831"/>
      <c r="L1854" s="831"/>
      <c r="M1854" s="838"/>
      <c r="N1854" s="831"/>
      <c r="O1854" s="831"/>
    </row>
    <row r="1855" customFormat="1" ht="12.75" customHeight="1" spans="1:15">
      <c r="A1855" s="831"/>
      <c r="B1855" s="831"/>
      <c r="C1855" s="831"/>
      <c r="D1855" s="831"/>
      <c r="E1855" s="832"/>
      <c r="F1855" s="831"/>
      <c r="G1855" s="833"/>
      <c r="H1855" s="834"/>
      <c r="I1855" s="831"/>
      <c r="J1855" s="837"/>
      <c r="K1855" s="831"/>
      <c r="L1855" s="831"/>
      <c r="M1855" s="838"/>
      <c r="N1855" s="831"/>
      <c r="O1855" s="831"/>
    </row>
    <row r="1856" customFormat="1" ht="12.75" customHeight="1" spans="1:15">
      <c r="A1856" s="831"/>
      <c r="B1856" s="831"/>
      <c r="C1856" s="831"/>
      <c r="D1856" s="831"/>
      <c r="E1856" s="832"/>
      <c r="F1856" s="831"/>
      <c r="G1856" s="833"/>
      <c r="H1856" s="834"/>
      <c r="I1856" s="831"/>
      <c r="J1856" s="837"/>
      <c r="K1856" s="831"/>
      <c r="L1856" s="831"/>
      <c r="M1856" s="838"/>
      <c r="N1856" s="831"/>
      <c r="O1856" s="831"/>
    </row>
    <row r="1857" customFormat="1" ht="12.75" customHeight="1" spans="1:15">
      <c r="A1857" s="831"/>
      <c r="B1857" s="831"/>
      <c r="C1857" s="831"/>
      <c r="D1857" s="831"/>
      <c r="E1857" s="832"/>
      <c r="F1857" s="831"/>
      <c r="G1857" s="833"/>
      <c r="H1857" s="834"/>
      <c r="I1857" s="831"/>
      <c r="J1857" s="837"/>
      <c r="K1857" s="831"/>
      <c r="L1857" s="831"/>
      <c r="M1857" s="838"/>
      <c r="N1857" s="831"/>
      <c r="O1857" s="831"/>
    </row>
    <row r="1858" customFormat="1" ht="12.75" customHeight="1" spans="1:15">
      <c r="A1858" s="831"/>
      <c r="B1858" s="831"/>
      <c r="C1858" s="831"/>
      <c r="D1858" s="831"/>
      <c r="E1858" s="832"/>
      <c r="F1858" s="831"/>
      <c r="G1858" s="833"/>
      <c r="H1858" s="834"/>
      <c r="I1858" s="831"/>
      <c r="J1858" s="837"/>
      <c r="K1858" s="831"/>
      <c r="L1858" s="831"/>
      <c r="M1858" s="838"/>
      <c r="N1858" s="831"/>
      <c r="O1858" s="831"/>
    </row>
    <row r="1859" customFormat="1" ht="12.75" customHeight="1" spans="1:15">
      <c r="A1859" s="831"/>
      <c r="B1859" s="831"/>
      <c r="C1859" s="831"/>
      <c r="D1859" s="831"/>
      <c r="E1859" s="832"/>
      <c r="F1859" s="831"/>
      <c r="G1859" s="833"/>
      <c r="H1859" s="834"/>
      <c r="I1859" s="831"/>
      <c r="J1859" s="837"/>
      <c r="K1859" s="831"/>
      <c r="L1859" s="831"/>
      <c r="M1859" s="838"/>
      <c r="N1859" s="831"/>
      <c r="O1859" s="831"/>
    </row>
    <row r="1860" customFormat="1" ht="12.75" customHeight="1" spans="1:15">
      <c r="A1860" s="831"/>
      <c r="B1860" s="831"/>
      <c r="C1860" s="831"/>
      <c r="D1860" s="831"/>
      <c r="E1860" s="832"/>
      <c r="F1860" s="831"/>
      <c r="G1860" s="833"/>
      <c r="H1860" s="834"/>
      <c r="I1860" s="831"/>
      <c r="J1860" s="837"/>
      <c r="K1860" s="831"/>
      <c r="L1860" s="831"/>
      <c r="M1860" s="838"/>
      <c r="N1860" s="831"/>
      <c r="O1860" s="831"/>
    </row>
    <row r="1861" customFormat="1" ht="12.75" customHeight="1" spans="1:15">
      <c r="A1861" s="831"/>
      <c r="B1861" s="831"/>
      <c r="C1861" s="831"/>
      <c r="D1861" s="831"/>
      <c r="E1861" s="832"/>
      <c r="F1861" s="831"/>
      <c r="G1861" s="833"/>
      <c r="H1861" s="834"/>
      <c r="I1861" s="831"/>
      <c r="J1861" s="837"/>
      <c r="K1861" s="831"/>
      <c r="L1861" s="831"/>
      <c r="M1861" s="838"/>
      <c r="N1861" s="831"/>
      <c r="O1861" s="831"/>
    </row>
    <row r="1862" customFormat="1" ht="12.75" customHeight="1" spans="1:15">
      <c r="A1862" s="831"/>
      <c r="B1862" s="831"/>
      <c r="C1862" s="831"/>
      <c r="D1862" s="831"/>
      <c r="E1862" s="832"/>
      <c r="F1862" s="831"/>
      <c r="G1862" s="833"/>
      <c r="H1862" s="834"/>
      <c r="I1862" s="831"/>
      <c r="J1862" s="837"/>
      <c r="K1862" s="831"/>
      <c r="L1862" s="831"/>
      <c r="M1862" s="838"/>
      <c r="N1862" s="831"/>
      <c r="O1862" s="831"/>
    </row>
    <row r="1863" customFormat="1" ht="12.75" customHeight="1" spans="1:15">
      <c r="A1863" s="831"/>
      <c r="B1863" s="831"/>
      <c r="C1863" s="831"/>
      <c r="D1863" s="831"/>
      <c r="E1863" s="832"/>
      <c r="F1863" s="831"/>
      <c r="G1863" s="833"/>
      <c r="H1863" s="834"/>
      <c r="I1863" s="831"/>
      <c r="J1863" s="837"/>
      <c r="K1863" s="831"/>
      <c r="L1863" s="831"/>
      <c r="M1863" s="838"/>
      <c r="N1863" s="831"/>
      <c r="O1863" s="831"/>
    </row>
    <row r="1864" customFormat="1" ht="12.75" customHeight="1" spans="1:15">
      <c r="A1864" s="831"/>
      <c r="B1864" s="831"/>
      <c r="C1864" s="831"/>
      <c r="D1864" s="831"/>
      <c r="E1864" s="832"/>
      <c r="F1864" s="831"/>
      <c r="G1864" s="833"/>
      <c r="H1864" s="834"/>
      <c r="I1864" s="831"/>
      <c r="J1864" s="837"/>
      <c r="K1864" s="831"/>
      <c r="L1864" s="831"/>
      <c r="M1864" s="838"/>
      <c r="N1864" s="831"/>
      <c r="O1864" s="831"/>
    </row>
    <row r="1865" customFormat="1" ht="12.75" customHeight="1" spans="1:15">
      <c r="A1865" s="831"/>
      <c r="B1865" s="831"/>
      <c r="C1865" s="831"/>
      <c r="D1865" s="831"/>
      <c r="E1865" s="832"/>
      <c r="F1865" s="831"/>
      <c r="G1865" s="833"/>
      <c r="H1865" s="834"/>
      <c r="I1865" s="831"/>
      <c r="J1865" s="837"/>
      <c r="K1865" s="831"/>
      <c r="L1865" s="831"/>
      <c r="M1865" s="838"/>
      <c r="N1865" s="831"/>
      <c r="O1865" s="831"/>
    </row>
    <row r="1866" customFormat="1" ht="12.75" customHeight="1" spans="1:15">
      <c r="A1866" s="831"/>
      <c r="B1866" s="831"/>
      <c r="C1866" s="831"/>
      <c r="D1866" s="831"/>
      <c r="E1866" s="832"/>
      <c r="F1866" s="831"/>
      <c r="G1866" s="833"/>
      <c r="H1866" s="834"/>
      <c r="I1866" s="831"/>
      <c r="J1866" s="837"/>
      <c r="K1866" s="831"/>
      <c r="L1866" s="831"/>
      <c r="M1866" s="838"/>
      <c r="N1866" s="831"/>
      <c r="O1866" s="831"/>
    </row>
    <row r="1867" customFormat="1" ht="12.75" customHeight="1" spans="1:15">
      <c r="A1867" s="831"/>
      <c r="B1867" s="831"/>
      <c r="C1867" s="831"/>
      <c r="D1867" s="831"/>
      <c r="E1867" s="832"/>
      <c r="F1867" s="831"/>
      <c r="G1867" s="833"/>
      <c r="H1867" s="834"/>
      <c r="I1867" s="831"/>
      <c r="J1867" s="837"/>
      <c r="K1867" s="831"/>
      <c r="L1867" s="831"/>
      <c r="M1867" s="838"/>
      <c r="N1867" s="831"/>
      <c r="O1867" s="831"/>
    </row>
    <row r="1868" customFormat="1" ht="12.75" customHeight="1" spans="1:15">
      <c r="A1868" s="831"/>
      <c r="B1868" s="831"/>
      <c r="C1868" s="831"/>
      <c r="D1868" s="831"/>
      <c r="E1868" s="832"/>
      <c r="F1868" s="831"/>
      <c r="G1868" s="833"/>
      <c r="H1868" s="834"/>
      <c r="I1868" s="831"/>
      <c r="J1868" s="837"/>
      <c r="K1868" s="831"/>
      <c r="L1868" s="831"/>
      <c r="M1868" s="838"/>
      <c r="N1868" s="831"/>
      <c r="O1868" s="831"/>
    </row>
    <row r="1869" customFormat="1" ht="12.75" customHeight="1" spans="1:15">
      <c r="A1869" s="831"/>
      <c r="B1869" s="831"/>
      <c r="C1869" s="831"/>
      <c r="D1869" s="831"/>
      <c r="E1869" s="832"/>
      <c r="F1869" s="831"/>
      <c r="G1869" s="833"/>
      <c r="H1869" s="834"/>
      <c r="I1869" s="831"/>
      <c r="J1869" s="837"/>
      <c r="K1869" s="831"/>
      <c r="L1869" s="831"/>
      <c r="M1869" s="838"/>
      <c r="N1869" s="831"/>
      <c r="O1869" s="831"/>
    </row>
    <row r="1870" customFormat="1" ht="12.75" customHeight="1" spans="1:15">
      <c r="A1870" s="831"/>
      <c r="B1870" s="831"/>
      <c r="C1870" s="831"/>
      <c r="D1870" s="831"/>
      <c r="E1870" s="832"/>
      <c r="F1870" s="831"/>
      <c r="G1870" s="833"/>
      <c r="H1870" s="834"/>
      <c r="I1870" s="831"/>
      <c r="J1870" s="837"/>
      <c r="K1870" s="831"/>
      <c r="L1870" s="831"/>
      <c r="M1870" s="838"/>
      <c r="N1870" s="831"/>
      <c r="O1870" s="831"/>
    </row>
    <row r="1871" customFormat="1" ht="12.75" customHeight="1" spans="1:15">
      <c r="A1871" s="831"/>
      <c r="B1871" s="831"/>
      <c r="C1871" s="831"/>
      <c r="D1871" s="831"/>
      <c r="E1871" s="832"/>
      <c r="F1871" s="831"/>
      <c r="G1871" s="833"/>
      <c r="H1871" s="834"/>
      <c r="I1871" s="831"/>
      <c r="J1871" s="837"/>
      <c r="K1871" s="831"/>
      <c r="L1871" s="831"/>
      <c r="M1871" s="838"/>
      <c r="N1871" s="831"/>
      <c r="O1871" s="831"/>
    </row>
    <row r="1872" customFormat="1" ht="12.75" customHeight="1" spans="1:15">
      <c r="A1872" s="831"/>
      <c r="B1872" s="831"/>
      <c r="C1872" s="831"/>
      <c r="D1872" s="831"/>
      <c r="E1872" s="832"/>
      <c r="F1872" s="831"/>
      <c r="G1872" s="833"/>
      <c r="H1872" s="834"/>
      <c r="I1872" s="831"/>
      <c r="J1872" s="837"/>
      <c r="K1872" s="831"/>
      <c r="L1872" s="831"/>
      <c r="M1872" s="838"/>
      <c r="N1872" s="831"/>
      <c r="O1872" s="831"/>
    </row>
    <row r="1873" customFormat="1" ht="12.75" customHeight="1" spans="1:15">
      <c r="A1873" s="831"/>
      <c r="B1873" s="831"/>
      <c r="C1873" s="831"/>
      <c r="D1873" s="831"/>
      <c r="E1873" s="832"/>
      <c r="F1873" s="831"/>
      <c r="G1873" s="833"/>
      <c r="H1873" s="834"/>
      <c r="I1873" s="831"/>
      <c r="J1873" s="837"/>
      <c r="K1873" s="831"/>
      <c r="L1873" s="831"/>
      <c r="M1873" s="838"/>
      <c r="N1873" s="831"/>
      <c r="O1873" s="831"/>
    </row>
    <row r="1874" customFormat="1" ht="12.75" customHeight="1" spans="1:15">
      <c r="A1874" s="831"/>
      <c r="B1874" s="831"/>
      <c r="C1874" s="831"/>
      <c r="D1874" s="831"/>
      <c r="E1874" s="832"/>
      <c r="F1874" s="831"/>
      <c r="G1874" s="833"/>
      <c r="H1874" s="834"/>
      <c r="I1874" s="831"/>
      <c r="J1874" s="837"/>
      <c r="K1874" s="831"/>
      <c r="L1874" s="831"/>
      <c r="M1874" s="838"/>
      <c r="N1874" s="831"/>
      <c r="O1874" s="831"/>
    </row>
    <row r="1875" customFormat="1" ht="12.75" customHeight="1" spans="1:15">
      <c r="A1875" s="831"/>
      <c r="B1875" s="831"/>
      <c r="C1875" s="831"/>
      <c r="D1875" s="831"/>
      <c r="E1875" s="832"/>
      <c r="F1875" s="831"/>
      <c r="G1875" s="833"/>
      <c r="H1875" s="834"/>
      <c r="I1875" s="831"/>
      <c r="J1875" s="837"/>
      <c r="K1875" s="831"/>
      <c r="L1875" s="831"/>
      <c r="M1875" s="838"/>
      <c r="N1875" s="831"/>
      <c r="O1875" s="831"/>
    </row>
    <row r="1876" customFormat="1" ht="12.75" customHeight="1" spans="1:15">
      <c r="A1876" s="831"/>
      <c r="B1876" s="831"/>
      <c r="C1876" s="831"/>
      <c r="D1876" s="831"/>
      <c r="E1876" s="832"/>
      <c r="F1876" s="831"/>
      <c r="G1876" s="833"/>
      <c r="H1876" s="834"/>
      <c r="I1876" s="831"/>
      <c r="J1876" s="837"/>
      <c r="K1876" s="831"/>
      <c r="L1876" s="831"/>
      <c r="M1876" s="838"/>
      <c r="N1876" s="831"/>
      <c r="O1876" s="831"/>
    </row>
    <row r="1877" customFormat="1" ht="12.75" customHeight="1" spans="1:15">
      <c r="A1877" s="831"/>
      <c r="B1877" s="831"/>
      <c r="C1877" s="831"/>
      <c r="D1877" s="831"/>
      <c r="E1877" s="832"/>
      <c r="F1877" s="831"/>
      <c r="G1877" s="833"/>
      <c r="H1877" s="834"/>
      <c r="I1877" s="831"/>
      <c r="J1877" s="837"/>
      <c r="K1877" s="831"/>
      <c r="L1877" s="831"/>
      <c r="M1877" s="838"/>
      <c r="N1877" s="831"/>
      <c r="O1877" s="831"/>
    </row>
    <row r="1878" customFormat="1" ht="12.75" customHeight="1" spans="1:15">
      <c r="A1878" s="831"/>
      <c r="B1878" s="831"/>
      <c r="C1878" s="831"/>
      <c r="D1878" s="831"/>
      <c r="E1878" s="832"/>
      <c r="F1878" s="831"/>
      <c r="G1878" s="833"/>
      <c r="H1878" s="834"/>
      <c r="I1878" s="831"/>
      <c r="J1878" s="837"/>
      <c r="K1878" s="831"/>
      <c r="L1878" s="831"/>
      <c r="M1878" s="838"/>
      <c r="N1878" s="831"/>
      <c r="O1878" s="831"/>
    </row>
    <row r="1879" customFormat="1" ht="12.75" customHeight="1" spans="1:15">
      <c r="A1879" s="831"/>
      <c r="B1879" s="831"/>
      <c r="C1879" s="831"/>
      <c r="D1879" s="831"/>
      <c r="E1879" s="832"/>
      <c r="F1879" s="831"/>
      <c r="G1879" s="833"/>
      <c r="H1879" s="834"/>
      <c r="I1879" s="831"/>
      <c r="J1879" s="837"/>
      <c r="K1879" s="831"/>
      <c r="L1879" s="831"/>
      <c r="M1879" s="838"/>
      <c r="N1879" s="831"/>
      <c r="O1879" s="831"/>
    </row>
    <row r="1880" customFormat="1" ht="12.75" customHeight="1" spans="1:15">
      <c r="A1880" s="831"/>
      <c r="B1880" s="831"/>
      <c r="C1880" s="831"/>
      <c r="D1880" s="831"/>
      <c r="E1880" s="832"/>
      <c r="F1880" s="831"/>
      <c r="G1880" s="833"/>
      <c r="H1880" s="834"/>
      <c r="I1880" s="831"/>
      <c r="J1880" s="837"/>
      <c r="K1880" s="831"/>
      <c r="L1880" s="831"/>
      <c r="M1880" s="838"/>
      <c r="N1880" s="831"/>
      <c r="O1880" s="831"/>
    </row>
    <row r="1881" customFormat="1" ht="12.75" customHeight="1" spans="1:15">
      <c r="A1881" s="831"/>
      <c r="B1881" s="831"/>
      <c r="C1881" s="831"/>
      <c r="D1881" s="831"/>
      <c r="E1881" s="832"/>
      <c r="F1881" s="831"/>
      <c r="G1881" s="833"/>
      <c r="H1881" s="834"/>
      <c r="I1881" s="831"/>
      <c r="J1881" s="837"/>
      <c r="K1881" s="831"/>
      <c r="L1881" s="831"/>
      <c r="M1881" s="838"/>
      <c r="N1881" s="831"/>
      <c r="O1881" s="831"/>
    </row>
    <row r="1882" customFormat="1" ht="12.75" customHeight="1" spans="1:15">
      <c r="A1882" s="831"/>
      <c r="B1882" s="831"/>
      <c r="C1882" s="831"/>
      <c r="D1882" s="831"/>
      <c r="E1882" s="832"/>
      <c r="F1882" s="831"/>
      <c r="G1882" s="833"/>
      <c r="H1882" s="834"/>
      <c r="I1882" s="831"/>
      <c r="J1882" s="837"/>
      <c r="K1882" s="831"/>
      <c r="L1882" s="831"/>
      <c r="M1882" s="838"/>
      <c r="N1882" s="831"/>
      <c r="O1882" s="831"/>
    </row>
    <row r="1883" customFormat="1" ht="12.75" customHeight="1" spans="1:15">
      <c r="A1883" s="831"/>
      <c r="B1883" s="831"/>
      <c r="C1883" s="831"/>
      <c r="D1883" s="831"/>
      <c r="E1883" s="832"/>
      <c r="F1883" s="831"/>
      <c r="G1883" s="833"/>
      <c r="H1883" s="834"/>
      <c r="I1883" s="831"/>
      <c r="J1883" s="837"/>
      <c r="K1883" s="831"/>
      <c r="L1883" s="831"/>
      <c r="M1883" s="838"/>
      <c r="N1883" s="831"/>
      <c r="O1883" s="831"/>
    </row>
    <row r="1884" customFormat="1" ht="12.75" customHeight="1" spans="1:15">
      <c r="A1884" s="831"/>
      <c r="B1884" s="831"/>
      <c r="C1884" s="831"/>
      <c r="D1884" s="831"/>
      <c r="E1884" s="832"/>
      <c r="F1884" s="831"/>
      <c r="G1884" s="833"/>
      <c r="H1884" s="834"/>
      <c r="I1884" s="831"/>
      <c r="J1884" s="837"/>
      <c r="K1884" s="831"/>
      <c r="L1884" s="831"/>
      <c r="M1884" s="838"/>
      <c r="N1884" s="831"/>
      <c r="O1884" s="831"/>
    </row>
    <row r="1885" customFormat="1" ht="12.75" customHeight="1" spans="1:15">
      <c r="A1885" s="831"/>
      <c r="B1885" s="831"/>
      <c r="C1885" s="831"/>
      <c r="D1885" s="831"/>
      <c r="E1885" s="832"/>
      <c r="F1885" s="831"/>
      <c r="G1885" s="833"/>
      <c r="H1885" s="834"/>
      <c r="I1885" s="831"/>
      <c r="J1885" s="837"/>
      <c r="K1885" s="831"/>
      <c r="L1885" s="831"/>
      <c r="M1885" s="838"/>
      <c r="N1885" s="831"/>
      <c r="O1885" s="831"/>
    </row>
    <row r="1886" customFormat="1" ht="12.75" customHeight="1" spans="1:15">
      <c r="A1886" s="831"/>
      <c r="B1886" s="831"/>
      <c r="C1886" s="831"/>
      <c r="D1886" s="831"/>
      <c r="E1886" s="832"/>
      <c r="F1886" s="831"/>
      <c r="G1886" s="833"/>
      <c r="H1886" s="834"/>
      <c r="I1886" s="831"/>
      <c r="J1886" s="837"/>
      <c r="K1886" s="831"/>
      <c r="L1886" s="831"/>
      <c r="M1886" s="838"/>
      <c r="N1886" s="831"/>
      <c r="O1886" s="831"/>
    </row>
    <row r="1887" customFormat="1" ht="12.75" customHeight="1" spans="1:15">
      <c r="A1887" s="831"/>
      <c r="B1887" s="831"/>
      <c r="C1887" s="831"/>
      <c r="D1887" s="831"/>
      <c r="E1887" s="832"/>
      <c r="F1887" s="831"/>
      <c r="G1887" s="833"/>
      <c r="H1887" s="834"/>
      <c r="I1887" s="831"/>
      <c r="J1887" s="837"/>
      <c r="K1887" s="831"/>
      <c r="L1887" s="831"/>
      <c r="M1887" s="838"/>
      <c r="N1887" s="831"/>
      <c r="O1887" s="831"/>
    </row>
    <row r="1888" customFormat="1" ht="12.75" customHeight="1" spans="1:15">
      <c r="A1888" s="831"/>
      <c r="B1888" s="831"/>
      <c r="C1888" s="831"/>
      <c r="D1888" s="831"/>
      <c r="E1888" s="832"/>
      <c r="F1888" s="831"/>
      <c r="G1888" s="833"/>
      <c r="H1888" s="834"/>
      <c r="I1888" s="831"/>
      <c r="J1888" s="837"/>
      <c r="K1888" s="831"/>
      <c r="L1888" s="831"/>
      <c r="M1888" s="838"/>
      <c r="N1888" s="831"/>
      <c r="O1888" s="831"/>
    </row>
    <row r="1889" customFormat="1" ht="12.75" customHeight="1" spans="1:15">
      <c r="A1889" s="831"/>
      <c r="B1889" s="831"/>
      <c r="C1889" s="831"/>
      <c r="D1889" s="831"/>
      <c r="E1889" s="832"/>
      <c r="F1889" s="831"/>
      <c r="G1889" s="833"/>
      <c r="H1889" s="834"/>
      <c r="I1889" s="831"/>
      <c r="J1889" s="837"/>
      <c r="K1889" s="831"/>
      <c r="L1889" s="831"/>
      <c r="M1889" s="838"/>
      <c r="N1889" s="831"/>
      <c r="O1889" s="831"/>
    </row>
    <row r="1890" customFormat="1" ht="12.75" customHeight="1" spans="1:15">
      <c r="A1890" s="831"/>
      <c r="B1890" s="831"/>
      <c r="C1890" s="831"/>
      <c r="D1890" s="831"/>
      <c r="E1890" s="832"/>
      <c r="F1890" s="831"/>
      <c r="G1890" s="833"/>
      <c r="H1890" s="834"/>
      <c r="I1890" s="831"/>
      <c r="J1890" s="837"/>
      <c r="K1890" s="831"/>
      <c r="L1890" s="831"/>
      <c r="M1890" s="838"/>
      <c r="N1890" s="831"/>
      <c r="O1890" s="831"/>
    </row>
    <row r="1891" customFormat="1" ht="12.75" customHeight="1" spans="1:15">
      <c r="A1891" s="831"/>
      <c r="B1891" s="831"/>
      <c r="C1891" s="831"/>
      <c r="D1891" s="831"/>
      <c r="E1891" s="832"/>
      <c r="F1891" s="831"/>
      <c r="G1891" s="833"/>
      <c r="H1891" s="834"/>
      <c r="I1891" s="831"/>
      <c r="J1891" s="837"/>
      <c r="K1891" s="831"/>
      <c r="L1891" s="831"/>
      <c r="M1891" s="838"/>
      <c r="N1891" s="831"/>
      <c r="O1891" s="831"/>
    </row>
    <row r="1892" customFormat="1" ht="12.75" customHeight="1" spans="1:15">
      <c r="A1892" s="831"/>
      <c r="B1892" s="831"/>
      <c r="C1892" s="831"/>
      <c r="D1892" s="831"/>
      <c r="E1892" s="832"/>
      <c r="F1892" s="831"/>
      <c r="G1892" s="833"/>
      <c r="H1892" s="834"/>
      <c r="I1892" s="831"/>
      <c r="J1892" s="837"/>
      <c r="K1892" s="831"/>
      <c r="L1892" s="831"/>
      <c r="M1892" s="838"/>
      <c r="N1892" s="831"/>
      <c r="O1892" s="831"/>
    </row>
    <row r="1893" customFormat="1" ht="12.75" customHeight="1" spans="1:15">
      <c r="A1893" s="831"/>
      <c r="B1893" s="831"/>
      <c r="C1893" s="831"/>
      <c r="D1893" s="831"/>
      <c r="E1893" s="832"/>
      <c r="F1893" s="831"/>
      <c r="G1893" s="833"/>
      <c r="H1893" s="834"/>
      <c r="I1893" s="831"/>
      <c r="J1893" s="837"/>
      <c r="K1893" s="831"/>
      <c r="L1893" s="831"/>
      <c r="M1893" s="838"/>
      <c r="N1893" s="831"/>
      <c r="O1893" s="831"/>
    </row>
    <row r="1894" customFormat="1" ht="12.75" customHeight="1" spans="1:15">
      <c r="A1894" s="831"/>
      <c r="B1894" s="831"/>
      <c r="C1894" s="831"/>
      <c r="D1894" s="831"/>
      <c r="E1894" s="832"/>
      <c r="F1894" s="831"/>
      <c r="G1894" s="833"/>
      <c r="H1894" s="834"/>
      <c r="I1894" s="831"/>
      <c r="J1894" s="837"/>
      <c r="K1894" s="831"/>
      <c r="L1894" s="831"/>
      <c r="M1894" s="838"/>
      <c r="N1894" s="831"/>
      <c r="O1894" s="831"/>
    </row>
    <row r="1895" customFormat="1" ht="12.75" customHeight="1" spans="1:15">
      <c r="A1895" s="831"/>
      <c r="B1895" s="831"/>
      <c r="C1895" s="831"/>
      <c r="D1895" s="831"/>
      <c r="E1895" s="832"/>
      <c r="F1895" s="831"/>
      <c r="G1895" s="833"/>
      <c r="H1895" s="834"/>
      <c r="I1895" s="831"/>
      <c r="J1895" s="837"/>
      <c r="K1895" s="831"/>
      <c r="L1895" s="831"/>
      <c r="M1895" s="838"/>
      <c r="N1895" s="831"/>
      <c r="O1895" s="831"/>
    </row>
    <row r="1896" customFormat="1" ht="12.75" customHeight="1" spans="1:15">
      <c r="A1896" s="831"/>
      <c r="B1896" s="831"/>
      <c r="C1896" s="831"/>
      <c r="D1896" s="831"/>
      <c r="E1896" s="832"/>
      <c r="F1896" s="831"/>
      <c r="G1896" s="833"/>
      <c r="H1896" s="834"/>
      <c r="I1896" s="831"/>
      <c r="J1896" s="837"/>
      <c r="K1896" s="831"/>
      <c r="L1896" s="831"/>
      <c r="M1896" s="838"/>
      <c r="N1896" s="831"/>
      <c r="O1896" s="831"/>
    </row>
    <row r="1897" customFormat="1" ht="12.75" customHeight="1" spans="1:15">
      <c r="A1897" s="831"/>
      <c r="B1897" s="831"/>
      <c r="C1897" s="831"/>
      <c r="D1897" s="831"/>
      <c r="E1897" s="832"/>
      <c r="F1897" s="831"/>
      <c r="G1897" s="833"/>
      <c r="H1897" s="834"/>
      <c r="I1897" s="831"/>
      <c r="J1897" s="837"/>
      <c r="K1897" s="831"/>
      <c r="L1897" s="831"/>
      <c r="M1897" s="838"/>
      <c r="N1897" s="831"/>
      <c r="O1897" s="831"/>
    </row>
    <row r="1898" customFormat="1" ht="12.75" customHeight="1" spans="1:15">
      <c r="A1898" s="831"/>
      <c r="B1898" s="831"/>
      <c r="C1898" s="831"/>
      <c r="D1898" s="831"/>
      <c r="E1898" s="832"/>
      <c r="F1898" s="831"/>
      <c r="G1898" s="833"/>
      <c r="H1898" s="834"/>
      <c r="I1898" s="831"/>
      <c r="J1898" s="837"/>
      <c r="K1898" s="831"/>
      <c r="L1898" s="831"/>
      <c r="M1898" s="838"/>
      <c r="N1898" s="831"/>
      <c r="O1898" s="831"/>
    </row>
    <row r="1899" customFormat="1" ht="12.75" customHeight="1" spans="1:15">
      <c r="A1899" s="831"/>
      <c r="B1899" s="831"/>
      <c r="C1899" s="831"/>
      <c r="D1899" s="831"/>
      <c r="E1899" s="832"/>
      <c r="F1899" s="831"/>
      <c r="G1899" s="833"/>
      <c r="H1899" s="834"/>
      <c r="I1899" s="831"/>
      <c r="J1899" s="837"/>
      <c r="K1899" s="831"/>
      <c r="L1899" s="831"/>
      <c r="M1899" s="838"/>
      <c r="N1899" s="831"/>
      <c r="O1899" s="831"/>
    </row>
    <row r="1900" customFormat="1" ht="12.75" customHeight="1" spans="1:15">
      <c r="A1900" s="831"/>
      <c r="B1900" s="831"/>
      <c r="C1900" s="831"/>
      <c r="D1900" s="831"/>
      <c r="E1900" s="832"/>
      <c r="F1900" s="831"/>
      <c r="G1900" s="833"/>
      <c r="H1900" s="834"/>
      <c r="I1900" s="831"/>
      <c r="J1900" s="837"/>
      <c r="K1900" s="831"/>
      <c r="L1900" s="831"/>
      <c r="M1900" s="838"/>
      <c r="N1900" s="831"/>
      <c r="O1900" s="831"/>
    </row>
    <row r="1901" customFormat="1" ht="12.75" customHeight="1" spans="1:15">
      <c r="A1901" s="831"/>
      <c r="B1901" s="831"/>
      <c r="C1901" s="831"/>
      <c r="D1901" s="831"/>
      <c r="E1901" s="832"/>
      <c r="F1901" s="831"/>
      <c r="G1901" s="833"/>
      <c r="H1901" s="834"/>
      <c r="I1901" s="831"/>
      <c r="J1901" s="837"/>
      <c r="K1901" s="831"/>
      <c r="L1901" s="831"/>
      <c r="M1901" s="838"/>
      <c r="N1901" s="831"/>
      <c r="O1901" s="831"/>
    </row>
    <row r="1902" customFormat="1" ht="12.75" customHeight="1" spans="1:15">
      <c r="A1902" s="831"/>
      <c r="B1902" s="831"/>
      <c r="C1902" s="831"/>
      <c r="D1902" s="831"/>
      <c r="E1902" s="832"/>
      <c r="F1902" s="831"/>
      <c r="G1902" s="833"/>
      <c r="H1902" s="834"/>
      <c r="I1902" s="831"/>
      <c r="J1902" s="837"/>
      <c r="K1902" s="831"/>
      <c r="L1902" s="831"/>
      <c r="M1902" s="838"/>
      <c r="N1902" s="831"/>
      <c r="O1902" s="831"/>
    </row>
    <row r="1903" customFormat="1" ht="12.75" customHeight="1" spans="1:15">
      <c r="A1903" s="831"/>
      <c r="B1903" s="831"/>
      <c r="C1903" s="831"/>
      <c r="D1903" s="831"/>
      <c r="E1903" s="832"/>
      <c r="F1903" s="831"/>
      <c r="G1903" s="833"/>
      <c r="H1903" s="834"/>
      <c r="I1903" s="831"/>
      <c r="J1903" s="837"/>
      <c r="K1903" s="831"/>
      <c r="L1903" s="831"/>
      <c r="M1903" s="838"/>
      <c r="N1903" s="831"/>
      <c r="O1903" s="831"/>
    </row>
    <row r="1904" customFormat="1" ht="12.75" customHeight="1" spans="1:15">
      <c r="A1904" s="831"/>
      <c r="B1904" s="831"/>
      <c r="C1904" s="831"/>
      <c r="D1904" s="831"/>
      <c r="E1904" s="832"/>
      <c r="F1904" s="831"/>
      <c r="G1904" s="833"/>
      <c r="H1904" s="834"/>
      <c r="I1904" s="831"/>
      <c r="J1904" s="837"/>
      <c r="K1904" s="831"/>
      <c r="L1904" s="831"/>
      <c r="M1904" s="838"/>
      <c r="N1904" s="831"/>
      <c r="O1904" s="831"/>
    </row>
    <row r="1905" customFormat="1" ht="12.75" customHeight="1" spans="1:15">
      <c r="A1905" s="831"/>
      <c r="B1905" s="831"/>
      <c r="C1905" s="831"/>
      <c r="D1905" s="831"/>
      <c r="E1905" s="832"/>
      <c r="F1905" s="831"/>
      <c r="G1905" s="833"/>
      <c r="H1905" s="834"/>
      <c r="I1905" s="831"/>
      <c r="J1905" s="837"/>
      <c r="K1905" s="831"/>
      <c r="L1905" s="831"/>
      <c r="M1905" s="838"/>
      <c r="N1905" s="831"/>
      <c r="O1905" s="831"/>
    </row>
    <row r="1906" customFormat="1" ht="12.75" customHeight="1" spans="1:15">
      <c r="A1906" s="831"/>
      <c r="B1906" s="831"/>
      <c r="C1906" s="831"/>
      <c r="D1906" s="831"/>
      <c r="E1906" s="832"/>
      <c r="F1906" s="831"/>
      <c r="G1906" s="833"/>
      <c r="H1906" s="834"/>
      <c r="I1906" s="831"/>
      <c r="J1906" s="837"/>
      <c r="K1906" s="831"/>
      <c r="L1906" s="831"/>
      <c r="M1906" s="838"/>
      <c r="N1906" s="831"/>
      <c r="O1906" s="831"/>
    </row>
    <row r="1907" customFormat="1" ht="12.75" customHeight="1" spans="1:15">
      <c r="A1907" s="831"/>
      <c r="B1907" s="831"/>
      <c r="C1907" s="831"/>
      <c r="D1907" s="831"/>
      <c r="E1907" s="832"/>
      <c r="F1907" s="831"/>
      <c r="G1907" s="833"/>
      <c r="H1907" s="834"/>
      <c r="I1907" s="831"/>
      <c r="J1907" s="837"/>
      <c r="K1907" s="831"/>
      <c r="L1907" s="831"/>
      <c r="M1907" s="838"/>
      <c r="N1907" s="831"/>
      <c r="O1907" s="831"/>
    </row>
    <row r="1908" customFormat="1" ht="12.75" customHeight="1" spans="1:15">
      <c r="A1908" s="831"/>
      <c r="B1908" s="831"/>
      <c r="C1908" s="831"/>
      <c r="D1908" s="831"/>
      <c r="E1908" s="832"/>
      <c r="F1908" s="831"/>
      <c r="G1908" s="833"/>
      <c r="H1908" s="834"/>
      <c r="I1908" s="831"/>
      <c r="J1908" s="837"/>
      <c r="K1908" s="831"/>
      <c r="L1908" s="831"/>
      <c r="M1908" s="838"/>
      <c r="N1908" s="831"/>
      <c r="O1908" s="831"/>
    </row>
    <row r="1909" customFormat="1" ht="12.75" customHeight="1" spans="1:15">
      <c r="A1909" s="831"/>
      <c r="B1909" s="831"/>
      <c r="C1909" s="831"/>
      <c r="D1909" s="831"/>
      <c r="E1909" s="832"/>
      <c r="F1909" s="831"/>
      <c r="G1909" s="833"/>
      <c r="H1909" s="834"/>
      <c r="I1909" s="831"/>
      <c r="J1909" s="837"/>
      <c r="K1909" s="831"/>
      <c r="L1909" s="831"/>
      <c r="M1909" s="838"/>
      <c r="N1909" s="831"/>
      <c r="O1909" s="831"/>
    </row>
    <row r="1910" customFormat="1" ht="12.75" customHeight="1" spans="1:15">
      <c r="A1910" s="831"/>
      <c r="B1910" s="831"/>
      <c r="C1910" s="831"/>
      <c r="D1910" s="831"/>
      <c r="E1910" s="832"/>
      <c r="F1910" s="831"/>
      <c r="G1910" s="833"/>
      <c r="H1910" s="834"/>
      <c r="I1910" s="831"/>
      <c r="J1910" s="837"/>
      <c r="K1910" s="831"/>
      <c r="L1910" s="831"/>
      <c r="M1910" s="838"/>
      <c r="N1910" s="831"/>
      <c r="O1910" s="831"/>
    </row>
    <row r="1911" customFormat="1" ht="12.75" customHeight="1" spans="1:15">
      <c r="A1911" s="831"/>
      <c r="B1911" s="831"/>
      <c r="C1911" s="831"/>
      <c r="D1911" s="831"/>
      <c r="E1911" s="832"/>
      <c r="F1911" s="831"/>
      <c r="G1911" s="833"/>
      <c r="H1911" s="834"/>
      <c r="I1911" s="831"/>
      <c r="J1911" s="837"/>
      <c r="K1911" s="831"/>
      <c r="L1911" s="831"/>
      <c r="M1911" s="838"/>
      <c r="N1911" s="831"/>
      <c r="O1911" s="831"/>
    </row>
    <row r="1912" customFormat="1" ht="12.75" customHeight="1" spans="1:15">
      <c r="A1912" s="831"/>
      <c r="B1912" s="831"/>
      <c r="C1912" s="831"/>
      <c r="D1912" s="831"/>
      <c r="E1912" s="832"/>
      <c r="F1912" s="831"/>
      <c r="G1912" s="833"/>
      <c r="H1912" s="834"/>
      <c r="I1912" s="831"/>
      <c r="J1912" s="837"/>
      <c r="K1912" s="831"/>
      <c r="L1912" s="831"/>
      <c r="M1912" s="838"/>
      <c r="N1912" s="831"/>
      <c r="O1912" s="831"/>
    </row>
    <row r="1913" customFormat="1" ht="12.75" customHeight="1" spans="1:15">
      <c r="A1913" s="831"/>
      <c r="B1913" s="831"/>
      <c r="C1913" s="831"/>
      <c r="D1913" s="831"/>
      <c r="E1913" s="832"/>
      <c r="F1913" s="831"/>
      <c r="G1913" s="833"/>
      <c r="H1913" s="834"/>
      <c r="I1913" s="831"/>
      <c r="J1913" s="837"/>
      <c r="K1913" s="831"/>
      <c r="L1913" s="831"/>
      <c r="M1913" s="838"/>
      <c r="N1913" s="831"/>
      <c r="O1913" s="831"/>
    </row>
    <row r="1914" customFormat="1" ht="12.75" customHeight="1" spans="1:15">
      <c r="A1914" s="831"/>
      <c r="B1914" s="831"/>
      <c r="C1914" s="831"/>
      <c r="D1914" s="831"/>
      <c r="E1914" s="832"/>
      <c r="F1914" s="831"/>
      <c r="G1914" s="833"/>
      <c r="H1914" s="834"/>
      <c r="I1914" s="831"/>
      <c r="J1914" s="837"/>
      <c r="K1914" s="831"/>
      <c r="L1914" s="831"/>
      <c r="M1914" s="838"/>
      <c r="N1914" s="831"/>
      <c r="O1914" s="831"/>
    </row>
    <row r="1915" customFormat="1" ht="12.75" customHeight="1" spans="1:15">
      <c r="A1915" s="831"/>
      <c r="B1915" s="831"/>
      <c r="C1915" s="831"/>
      <c r="D1915" s="831"/>
      <c r="E1915" s="832"/>
      <c r="F1915" s="831"/>
      <c r="G1915" s="833"/>
      <c r="H1915" s="834"/>
      <c r="I1915" s="831"/>
      <c r="J1915" s="837"/>
      <c r="K1915" s="831"/>
      <c r="L1915" s="831"/>
      <c r="M1915" s="838"/>
      <c r="N1915" s="831"/>
      <c r="O1915" s="831"/>
    </row>
    <row r="1916" customFormat="1" ht="12.75" customHeight="1" spans="1:15">
      <c r="A1916" s="831"/>
      <c r="B1916" s="831"/>
      <c r="C1916" s="831"/>
      <c r="D1916" s="831"/>
      <c r="E1916" s="832"/>
      <c r="F1916" s="831"/>
      <c r="G1916" s="833"/>
      <c r="H1916" s="834"/>
      <c r="I1916" s="831"/>
      <c r="J1916" s="837"/>
      <c r="K1916" s="831"/>
      <c r="L1916" s="831"/>
      <c r="M1916" s="838"/>
      <c r="N1916" s="831"/>
      <c r="O1916" s="831"/>
    </row>
    <row r="1917" customFormat="1" ht="12.75" customHeight="1" spans="1:15">
      <c r="A1917" s="831"/>
      <c r="B1917" s="831"/>
      <c r="C1917" s="831"/>
      <c r="D1917" s="831"/>
      <c r="E1917" s="832"/>
      <c r="F1917" s="831"/>
      <c r="G1917" s="833"/>
      <c r="H1917" s="834"/>
      <c r="I1917" s="831"/>
      <c r="J1917" s="837"/>
      <c r="K1917" s="831"/>
      <c r="L1917" s="831"/>
      <c r="M1917" s="838"/>
      <c r="N1917" s="831"/>
      <c r="O1917" s="831"/>
    </row>
    <row r="1918" customFormat="1" ht="12.75" customHeight="1" spans="1:15">
      <c r="A1918" s="831"/>
      <c r="B1918" s="831"/>
      <c r="C1918" s="831"/>
      <c r="D1918" s="831"/>
      <c r="E1918" s="832"/>
      <c r="F1918" s="831"/>
      <c r="G1918" s="833"/>
      <c r="H1918" s="834"/>
      <c r="I1918" s="831"/>
      <c r="J1918" s="837"/>
      <c r="K1918" s="831"/>
      <c r="L1918" s="831"/>
      <c r="M1918" s="838"/>
      <c r="N1918" s="831"/>
      <c r="O1918" s="831"/>
    </row>
    <row r="1919" customFormat="1" ht="12.75" customHeight="1" spans="1:15">
      <c r="A1919" s="831"/>
      <c r="B1919" s="831"/>
      <c r="C1919" s="831"/>
      <c r="D1919" s="831"/>
      <c r="E1919" s="832"/>
      <c r="F1919" s="831"/>
      <c r="G1919" s="833"/>
      <c r="H1919" s="834"/>
      <c r="I1919" s="831"/>
      <c r="J1919" s="837"/>
      <c r="K1919" s="831"/>
      <c r="L1919" s="831"/>
      <c r="M1919" s="838"/>
      <c r="N1919" s="831"/>
      <c r="O1919" s="831"/>
    </row>
    <row r="1920" customFormat="1" ht="12.75" customHeight="1" spans="1:15">
      <c r="A1920" s="831"/>
      <c r="B1920" s="831"/>
      <c r="C1920" s="831"/>
      <c r="D1920" s="831"/>
      <c r="E1920" s="832"/>
      <c r="F1920" s="831"/>
      <c r="G1920" s="833"/>
      <c r="H1920" s="834"/>
      <c r="I1920" s="831"/>
      <c r="J1920" s="837"/>
      <c r="K1920" s="831"/>
      <c r="L1920" s="831"/>
      <c r="M1920" s="838"/>
      <c r="N1920" s="831"/>
      <c r="O1920" s="831"/>
    </row>
    <row r="1921" customFormat="1" ht="12.75" customHeight="1" spans="1:15">
      <c r="A1921" s="831"/>
      <c r="B1921" s="831"/>
      <c r="C1921" s="831"/>
      <c r="D1921" s="831"/>
      <c r="E1921" s="832"/>
      <c r="F1921" s="831"/>
      <c r="G1921" s="833"/>
      <c r="H1921" s="834"/>
      <c r="I1921" s="831"/>
      <c r="J1921" s="837"/>
      <c r="K1921" s="831"/>
      <c r="L1921" s="831"/>
      <c r="M1921" s="838"/>
      <c r="N1921" s="831"/>
      <c r="O1921" s="831"/>
    </row>
    <row r="1922" customFormat="1" ht="12.75" customHeight="1" spans="1:15">
      <c r="A1922" s="831"/>
      <c r="B1922" s="831"/>
      <c r="C1922" s="831"/>
      <c r="D1922" s="831"/>
      <c r="E1922" s="832"/>
      <c r="F1922" s="831"/>
      <c r="G1922" s="833"/>
      <c r="H1922" s="834"/>
      <c r="I1922" s="831"/>
      <c r="J1922" s="837"/>
      <c r="K1922" s="831"/>
      <c r="L1922" s="831"/>
      <c r="M1922" s="838"/>
      <c r="N1922" s="831"/>
      <c r="O1922" s="831"/>
    </row>
    <row r="1923" customFormat="1" ht="12.75" customHeight="1" spans="1:15">
      <c r="A1923" s="831"/>
      <c r="B1923" s="831"/>
      <c r="C1923" s="831"/>
      <c r="D1923" s="831"/>
      <c r="E1923" s="832"/>
      <c r="F1923" s="831"/>
      <c r="G1923" s="833"/>
      <c r="H1923" s="834"/>
      <c r="I1923" s="831"/>
      <c r="J1923" s="837"/>
      <c r="K1923" s="831"/>
      <c r="L1923" s="831"/>
      <c r="M1923" s="838"/>
      <c r="N1923" s="831"/>
      <c r="O1923" s="831"/>
    </row>
    <row r="1924" customFormat="1" ht="12.75" customHeight="1" spans="1:15">
      <c r="A1924" s="831"/>
      <c r="B1924" s="831"/>
      <c r="C1924" s="831"/>
      <c r="D1924" s="831"/>
      <c r="E1924" s="832"/>
      <c r="F1924" s="831"/>
      <c r="G1924" s="833"/>
      <c r="H1924" s="834"/>
      <c r="I1924" s="831"/>
      <c r="J1924" s="837"/>
      <c r="K1924" s="831"/>
      <c r="L1924" s="831"/>
      <c r="M1924" s="838"/>
      <c r="N1924" s="831"/>
      <c r="O1924" s="831"/>
    </row>
    <row r="1925" customFormat="1" ht="12.75" customHeight="1" spans="1:15">
      <c r="A1925" s="831"/>
      <c r="B1925" s="831"/>
      <c r="C1925" s="831"/>
      <c r="D1925" s="831"/>
      <c r="E1925" s="832"/>
      <c r="F1925" s="831"/>
      <c r="G1925" s="833"/>
      <c r="H1925" s="834"/>
      <c r="I1925" s="831"/>
      <c r="J1925" s="837"/>
      <c r="K1925" s="831"/>
      <c r="L1925" s="831"/>
      <c r="M1925" s="838"/>
      <c r="N1925" s="831"/>
      <c r="O1925" s="831"/>
    </row>
    <row r="1926" customFormat="1" ht="12.75" customHeight="1" spans="1:15">
      <c r="A1926" s="831"/>
      <c r="B1926" s="831"/>
      <c r="C1926" s="831"/>
      <c r="D1926" s="831"/>
      <c r="E1926" s="832"/>
      <c r="F1926" s="831"/>
      <c r="G1926" s="833"/>
      <c r="H1926" s="834"/>
      <c r="I1926" s="831"/>
      <c r="J1926" s="837"/>
      <c r="K1926" s="831"/>
      <c r="L1926" s="831"/>
      <c r="M1926" s="838"/>
      <c r="N1926" s="831"/>
      <c r="O1926" s="831"/>
    </row>
    <row r="1927" customFormat="1" ht="12.75" customHeight="1" spans="1:15">
      <c r="A1927" s="831"/>
      <c r="B1927" s="831"/>
      <c r="C1927" s="831"/>
      <c r="D1927" s="831"/>
      <c r="E1927" s="832"/>
      <c r="F1927" s="831"/>
      <c r="G1927" s="833"/>
      <c r="H1927" s="834"/>
      <c r="I1927" s="831"/>
      <c r="J1927" s="837"/>
      <c r="K1927" s="831"/>
      <c r="L1927" s="831"/>
      <c r="M1927" s="838"/>
      <c r="N1927" s="831"/>
      <c r="O1927" s="831"/>
    </row>
    <row r="1928" customFormat="1" ht="12.75" customHeight="1" spans="1:15">
      <c r="A1928" s="831"/>
      <c r="B1928" s="831"/>
      <c r="C1928" s="831"/>
      <c r="D1928" s="831"/>
      <c r="E1928" s="832"/>
      <c r="F1928" s="831"/>
      <c r="G1928" s="833"/>
      <c r="H1928" s="834"/>
      <c r="I1928" s="831"/>
      <c r="J1928" s="837"/>
      <c r="K1928" s="831"/>
      <c r="L1928" s="831"/>
      <c r="M1928" s="838"/>
      <c r="N1928" s="831"/>
      <c r="O1928" s="831"/>
    </row>
    <row r="1929" customFormat="1" ht="12.75" customHeight="1" spans="1:15">
      <c r="A1929" s="831"/>
      <c r="B1929" s="831"/>
      <c r="C1929" s="831"/>
      <c r="D1929" s="831"/>
      <c r="E1929" s="832"/>
      <c r="F1929" s="831"/>
      <c r="G1929" s="833"/>
      <c r="H1929" s="834"/>
      <c r="I1929" s="831"/>
      <c r="J1929" s="837"/>
      <c r="K1929" s="831"/>
      <c r="L1929" s="831"/>
      <c r="M1929" s="838"/>
      <c r="N1929" s="831"/>
      <c r="O1929" s="831"/>
    </row>
    <row r="1930" customFormat="1" ht="12.75" customHeight="1" spans="1:15">
      <c r="A1930" s="831"/>
      <c r="B1930" s="831"/>
      <c r="C1930" s="831"/>
      <c r="D1930" s="831"/>
      <c r="E1930" s="832"/>
      <c r="F1930" s="831"/>
      <c r="G1930" s="833"/>
      <c r="H1930" s="834"/>
      <c r="I1930" s="831"/>
      <c r="J1930" s="837"/>
      <c r="K1930" s="831"/>
      <c r="L1930" s="831"/>
      <c r="M1930" s="838"/>
      <c r="N1930" s="831"/>
      <c r="O1930" s="831"/>
    </row>
    <row r="1931" customFormat="1" ht="12.75" customHeight="1" spans="1:15">
      <c r="A1931" s="831"/>
      <c r="B1931" s="831"/>
      <c r="C1931" s="831"/>
      <c r="D1931" s="831"/>
      <c r="E1931" s="832"/>
      <c r="F1931" s="831"/>
      <c r="G1931" s="833"/>
      <c r="H1931" s="834"/>
      <c r="I1931" s="831"/>
      <c r="J1931" s="837"/>
      <c r="K1931" s="831"/>
      <c r="L1931" s="831"/>
      <c r="M1931" s="838"/>
      <c r="N1931" s="831"/>
      <c r="O1931" s="831"/>
    </row>
    <row r="1932" customFormat="1" ht="12.75" customHeight="1" spans="1:15">
      <c r="A1932" s="831"/>
      <c r="B1932" s="831"/>
      <c r="C1932" s="831"/>
      <c r="D1932" s="831"/>
      <c r="E1932" s="832"/>
      <c r="F1932" s="831"/>
      <c r="G1932" s="833"/>
      <c r="H1932" s="834"/>
      <c r="I1932" s="831"/>
      <c r="J1932" s="837"/>
      <c r="K1932" s="831"/>
      <c r="L1932" s="831"/>
      <c r="M1932" s="838"/>
      <c r="N1932" s="831"/>
      <c r="O1932" s="831"/>
    </row>
    <row r="1933" customFormat="1" ht="12.75" customHeight="1" spans="1:15">
      <c r="A1933" s="831"/>
      <c r="B1933" s="831"/>
      <c r="C1933" s="831"/>
      <c r="D1933" s="831"/>
      <c r="E1933" s="832"/>
      <c r="F1933" s="831"/>
      <c r="G1933" s="833"/>
      <c r="H1933" s="834"/>
      <c r="I1933" s="831"/>
      <c r="J1933" s="837"/>
      <c r="K1933" s="831"/>
      <c r="L1933" s="831"/>
      <c r="M1933" s="838"/>
      <c r="N1933" s="831"/>
      <c r="O1933" s="831"/>
    </row>
    <row r="1934" customFormat="1" ht="12.75" customHeight="1" spans="1:15">
      <c r="A1934" s="831"/>
      <c r="B1934" s="831"/>
      <c r="C1934" s="831"/>
      <c r="D1934" s="831"/>
      <c r="E1934" s="832"/>
      <c r="F1934" s="831"/>
      <c r="G1934" s="833"/>
      <c r="H1934" s="834"/>
      <c r="I1934" s="831"/>
      <c r="J1934" s="837"/>
      <c r="K1934" s="831"/>
      <c r="L1934" s="831"/>
      <c r="M1934" s="838"/>
      <c r="N1934" s="831"/>
      <c r="O1934" s="831"/>
    </row>
    <row r="1935" customFormat="1" ht="12.75" customHeight="1" spans="1:15">
      <c r="A1935" s="831"/>
      <c r="B1935" s="831"/>
      <c r="C1935" s="831"/>
      <c r="D1935" s="831"/>
      <c r="E1935" s="832"/>
      <c r="F1935" s="831"/>
      <c r="G1935" s="833"/>
      <c r="H1935" s="834"/>
      <c r="I1935" s="831"/>
      <c r="J1935" s="837"/>
      <c r="K1935" s="831"/>
      <c r="L1935" s="831"/>
      <c r="M1935" s="838"/>
      <c r="N1935" s="831"/>
      <c r="O1935" s="831"/>
    </row>
    <row r="1936" customFormat="1" ht="12.75" customHeight="1" spans="1:15">
      <c r="A1936" s="831"/>
      <c r="B1936" s="831"/>
      <c r="C1936" s="831"/>
      <c r="D1936" s="831"/>
      <c r="E1936" s="832"/>
      <c r="F1936" s="831"/>
      <c r="G1936" s="833"/>
      <c r="H1936" s="834"/>
      <c r="I1936" s="831"/>
      <c r="J1936" s="837"/>
      <c r="K1936" s="831"/>
      <c r="L1936" s="831"/>
      <c r="M1936" s="838"/>
      <c r="N1936" s="831"/>
      <c r="O1936" s="831"/>
    </row>
    <row r="1937" customFormat="1" ht="12.75" customHeight="1" spans="1:15">
      <c r="A1937" s="831"/>
      <c r="B1937" s="831"/>
      <c r="C1937" s="831"/>
      <c r="D1937" s="831"/>
      <c r="E1937" s="832"/>
      <c r="F1937" s="831"/>
      <c r="G1937" s="833"/>
      <c r="H1937" s="834"/>
      <c r="I1937" s="831"/>
      <c r="J1937" s="837"/>
      <c r="K1937" s="831"/>
      <c r="L1937" s="831"/>
      <c r="M1937" s="838"/>
      <c r="N1937" s="831"/>
      <c r="O1937" s="831"/>
    </row>
    <row r="1938" customFormat="1" ht="12.75" customHeight="1" spans="1:15">
      <c r="A1938" s="831"/>
      <c r="B1938" s="831"/>
      <c r="C1938" s="831"/>
      <c r="D1938" s="831"/>
      <c r="E1938" s="832"/>
      <c r="F1938" s="831"/>
      <c r="G1938" s="833"/>
      <c r="H1938" s="834"/>
      <c r="I1938" s="831"/>
      <c r="J1938" s="837"/>
      <c r="K1938" s="831"/>
      <c r="L1938" s="831"/>
      <c r="M1938" s="838"/>
      <c r="N1938" s="831"/>
      <c r="O1938" s="831"/>
    </row>
    <row r="1939" customFormat="1" ht="12.75" customHeight="1" spans="1:15">
      <c r="A1939" s="831"/>
      <c r="B1939" s="831"/>
      <c r="C1939" s="831"/>
      <c r="D1939" s="831"/>
      <c r="E1939" s="832"/>
      <c r="F1939" s="831"/>
      <c r="G1939" s="833"/>
      <c r="H1939" s="834"/>
      <c r="I1939" s="831"/>
      <c r="J1939" s="837"/>
      <c r="K1939" s="831"/>
      <c r="L1939" s="831"/>
      <c r="M1939" s="838"/>
      <c r="N1939" s="831"/>
      <c r="O1939" s="831"/>
    </row>
    <row r="1940" customFormat="1" ht="12.75" customHeight="1" spans="1:15">
      <c r="A1940" s="831"/>
      <c r="B1940" s="831"/>
      <c r="C1940" s="831"/>
      <c r="D1940" s="831"/>
      <c r="E1940" s="832"/>
      <c r="F1940" s="831"/>
      <c r="G1940" s="833"/>
      <c r="H1940" s="834"/>
      <c r="I1940" s="831"/>
      <c r="J1940" s="837"/>
      <c r="K1940" s="831"/>
      <c r="L1940" s="831"/>
      <c r="M1940" s="838"/>
      <c r="N1940" s="831"/>
      <c r="O1940" s="831"/>
    </row>
    <row r="1941" customFormat="1" ht="12.75" customHeight="1" spans="1:15">
      <c r="A1941" s="831"/>
      <c r="B1941" s="831"/>
      <c r="C1941" s="831"/>
      <c r="D1941" s="831"/>
      <c r="E1941" s="832"/>
      <c r="F1941" s="831"/>
      <c r="G1941" s="833"/>
      <c r="H1941" s="834"/>
      <c r="I1941" s="831"/>
      <c r="J1941" s="837"/>
      <c r="K1941" s="831"/>
      <c r="L1941" s="831"/>
      <c r="M1941" s="838"/>
      <c r="N1941" s="831"/>
      <c r="O1941" s="831"/>
    </row>
    <row r="1942" customFormat="1" ht="12.75" customHeight="1" spans="1:15">
      <c r="A1942" s="831"/>
      <c r="B1942" s="831"/>
      <c r="C1942" s="831"/>
      <c r="D1942" s="831"/>
      <c r="E1942" s="832"/>
      <c r="F1942" s="831"/>
      <c r="G1942" s="833"/>
      <c r="H1942" s="834"/>
      <c r="I1942" s="831"/>
      <c r="J1942" s="837"/>
      <c r="K1942" s="831"/>
      <c r="L1942" s="831"/>
      <c r="M1942" s="838"/>
      <c r="N1942" s="831"/>
      <c r="O1942" s="831"/>
    </row>
    <row r="1943" customFormat="1" ht="12.75" customHeight="1" spans="1:15">
      <c r="A1943" s="831"/>
      <c r="B1943" s="831"/>
      <c r="C1943" s="831"/>
      <c r="D1943" s="831"/>
      <c r="E1943" s="832"/>
      <c r="F1943" s="831"/>
      <c r="G1943" s="833"/>
      <c r="H1943" s="834"/>
      <c r="I1943" s="831"/>
      <c r="J1943" s="837"/>
      <c r="K1943" s="831"/>
      <c r="L1943" s="831"/>
      <c r="M1943" s="838"/>
      <c r="N1943" s="831"/>
      <c r="O1943" s="831"/>
    </row>
    <row r="1944" customFormat="1" ht="12.75" customHeight="1" spans="1:15">
      <c r="A1944" s="831"/>
      <c r="B1944" s="831"/>
      <c r="C1944" s="831"/>
      <c r="D1944" s="831"/>
      <c r="E1944" s="832"/>
      <c r="F1944" s="831"/>
      <c r="G1944" s="833"/>
      <c r="H1944" s="834"/>
      <c r="I1944" s="831"/>
      <c r="J1944" s="837"/>
      <c r="K1944" s="831"/>
      <c r="L1944" s="831"/>
      <c r="M1944" s="838"/>
      <c r="N1944" s="831"/>
      <c r="O1944" s="831"/>
    </row>
    <row r="1945" customFormat="1" ht="12.75" customHeight="1" spans="1:15">
      <c r="A1945" s="831"/>
      <c r="B1945" s="831"/>
      <c r="C1945" s="831"/>
      <c r="D1945" s="831"/>
      <c r="E1945" s="832"/>
      <c r="F1945" s="831"/>
      <c r="G1945" s="833"/>
      <c r="H1945" s="834"/>
      <c r="I1945" s="831"/>
      <c r="J1945" s="837"/>
      <c r="K1945" s="831"/>
      <c r="L1945" s="831"/>
      <c r="M1945" s="838"/>
      <c r="N1945" s="831"/>
      <c r="O1945" s="831"/>
    </row>
    <row r="1946" customFormat="1" ht="12.75" customHeight="1" spans="1:15">
      <c r="A1946" s="831"/>
      <c r="B1946" s="831"/>
      <c r="C1946" s="831"/>
      <c r="D1946" s="831"/>
      <c r="E1946" s="832"/>
      <c r="F1946" s="831"/>
      <c r="G1946" s="833"/>
      <c r="H1946" s="834"/>
      <c r="I1946" s="831"/>
      <c r="J1946" s="837"/>
      <c r="K1946" s="831"/>
      <c r="L1946" s="831"/>
      <c r="M1946" s="838"/>
      <c r="N1946" s="831"/>
      <c r="O1946" s="831"/>
    </row>
    <row r="1947" customFormat="1" ht="12.75" customHeight="1" spans="1:15">
      <c r="A1947" s="831"/>
      <c r="B1947" s="831"/>
      <c r="C1947" s="831"/>
      <c r="D1947" s="831"/>
      <c r="E1947" s="832"/>
      <c r="F1947" s="831"/>
      <c r="G1947" s="833"/>
      <c r="H1947" s="834"/>
      <c r="I1947" s="831"/>
      <c r="J1947" s="837"/>
      <c r="K1947" s="831"/>
      <c r="L1947" s="831"/>
      <c r="M1947" s="838"/>
      <c r="N1947" s="831"/>
      <c r="O1947" s="831"/>
    </row>
    <row r="1948" customFormat="1" ht="12.75" customHeight="1" spans="1:15">
      <c r="A1948" s="831"/>
      <c r="B1948" s="831"/>
      <c r="C1948" s="831"/>
      <c r="D1948" s="831"/>
      <c r="E1948" s="832"/>
      <c r="F1948" s="831"/>
      <c r="G1948" s="833"/>
      <c r="H1948" s="834"/>
      <c r="I1948" s="831"/>
      <c r="J1948" s="837"/>
      <c r="K1948" s="831"/>
      <c r="L1948" s="831"/>
      <c r="M1948" s="838"/>
      <c r="N1948" s="831"/>
      <c r="O1948" s="831"/>
    </row>
    <row r="1949" customFormat="1" ht="12.75" customHeight="1" spans="1:15">
      <c r="A1949" s="831"/>
      <c r="B1949" s="831"/>
      <c r="C1949" s="831"/>
      <c r="D1949" s="831"/>
      <c r="E1949" s="832"/>
      <c r="F1949" s="831"/>
      <c r="G1949" s="833"/>
      <c r="H1949" s="834"/>
      <c r="I1949" s="831"/>
      <c r="J1949" s="837"/>
      <c r="K1949" s="831"/>
      <c r="L1949" s="831"/>
      <c r="M1949" s="838"/>
      <c r="N1949" s="831"/>
      <c r="O1949" s="831"/>
    </row>
    <row r="1950" customFormat="1" ht="12.75" customHeight="1" spans="1:15">
      <c r="A1950" s="831"/>
      <c r="B1950" s="831"/>
      <c r="C1950" s="831"/>
      <c r="D1950" s="831"/>
      <c r="E1950" s="832"/>
      <c r="F1950" s="831"/>
      <c r="G1950" s="833"/>
      <c r="H1950" s="834"/>
      <c r="I1950" s="831"/>
      <c r="J1950" s="837"/>
      <c r="K1950" s="831"/>
      <c r="L1950" s="831"/>
      <c r="M1950" s="838"/>
      <c r="N1950" s="831"/>
      <c r="O1950" s="831"/>
    </row>
    <row r="1951" customFormat="1" ht="12.75" customHeight="1" spans="1:15">
      <c r="A1951" s="831"/>
      <c r="B1951" s="831"/>
      <c r="C1951" s="831"/>
      <c r="D1951" s="831"/>
      <c r="E1951" s="832"/>
      <c r="F1951" s="831"/>
      <c r="G1951" s="833"/>
      <c r="H1951" s="834"/>
      <c r="I1951" s="831"/>
      <c r="J1951" s="837"/>
      <c r="K1951" s="831"/>
      <c r="L1951" s="831"/>
      <c r="M1951" s="838"/>
      <c r="N1951" s="831"/>
      <c r="O1951" s="831"/>
    </row>
    <row r="1952" customFormat="1" ht="12.75" customHeight="1" spans="1:15">
      <c r="A1952" s="831"/>
      <c r="B1952" s="831"/>
      <c r="C1952" s="831"/>
      <c r="D1952" s="831"/>
      <c r="E1952" s="832"/>
      <c r="F1952" s="831"/>
      <c r="G1952" s="833"/>
      <c r="H1952" s="834"/>
      <c r="I1952" s="831"/>
      <c r="J1952" s="837"/>
      <c r="K1952" s="831"/>
      <c r="L1952" s="831"/>
      <c r="M1952" s="838"/>
      <c r="N1952" s="831"/>
      <c r="O1952" s="831"/>
    </row>
    <row r="1953" customFormat="1" ht="12.75" customHeight="1" spans="1:15">
      <c r="A1953" s="831"/>
      <c r="B1953" s="831"/>
      <c r="C1953" s="831"/>
      <c r="D1953" s="831"/>
      <c r="E1953" s="832"/>
      <c r="F1953" s="831"/>
      <c r="G1953" s="833"/>
      <c r="H1953" s="834"/>
      <c r="I1953" s="831"/>
      <c r="J1953" s="837"/>
      <c r="K1953" s="831"/>
      <c r="L1953" s="831"/>
      <c r="M1953" s="838"/>
      <c r="N1953" s="831"/>
      <c r="O1953" s="831"/>
    </row>
    <row r="1954" customFormat="1" ht="12.75" customHeight="1" spans="1:15">
      <c r="A1954" s="831"/>
      <c r="B1954" s="831"/>
      <c r="C1954" s="831"/>
      <c r="D1954" s="831"/>
      <c r="E1954" s="832"/>
      <c r="F1954" s="831"/>
      <c r="G1954" s="833"/>
      <c r="H1954" s="834"/>
      <c r="I1954" s="831"/>
      <c r="J1954" s="837"/>
      <c r="K1954" s="831"/>
      <c r="L1954" s="831"/>
      <c r="M1954" s="838"/>
      <c r="N1954" s="831"/>
      <c r="O1954" s="831"/>
    </row>
    <row r="1955" customFormat="1" ht="12.75" customHeight="1" spans="1:15">
      <c r="A1955" s="831"/>
      <c r="B1955" s="831"/>
      <c r="C1955" s="831"/>
      <c r="D1955" s="831"/>
      <c r="E1955" s="832"/>
      <c r="F1955" s="831"/>
      <c r="G1955" s="833"/>
      <c r="H1955" s="834"/>
      <c r="I1955" s="831"/>
      <c r="J1955" s="837"/>
      <c r="K1955" s="831"/>
      <c r="L1955" s="831"/>
      <c r="M1955" s="838"/>
      <c r="N1955" s="831"/>
      <c r="O1955" s="831"/>
    </row>
    <row r="1956" customFormat="1" ht="12.75" customHeight="1" spans="1:15">
      <c r="A1956" s="831"/>
      <c r="B1956" s="831"/>
      <c r="C1956" s="831"/>
      <c r="D1956" s="831"/>
      <c r="E1956" s="832"/>
      <c r="F1956" s="831"/>
      <c r="G1956" s="833"/>
      <c r="H1956" s="834"/>
      <c r="I1956" s="831"/>
      <c r="J1956" s="837"/>
      <c r="K1956" s="831"/>
      <c r="L1956" s="831"/>
      <c r="M1956" s="838"/>
      <c r="N1956" s="831"/>
      <c r="O1956" s="831"/>
    </row>
    <row r="1957" customFormat="1" ht="12.75" customHeight="1" spans="1:15">
      <c r="A1957" s="831"/>
      <c r="B1957" s="831"/>
      <c r="C1957" s="831"/>
      <c r="D1957" s="831"/>
      <c r="E1957" s="832"/>
      <c r="F1957" s="831"/>
      <c r="G1957" s="833"/>
      <c r="H1957" s="834"/>
      <c r="I1957" s="831"/>
      <c r="J1957" s="837"/>
      <c r="K1957" s="831"/>
      <c r="L1957" s="831"/>
      <c r="M1957" s="838"/>
      <c r="N1957" s="831"/>
      <c r="O1957" s="831"/>
    </row>
    <row r="1958" customFormat="1" ht="12.75" customHeight="1" spans="1:15">
      <c r="A1958" s="831"/>
      <c r="B1958" s="831"/>
      <c r="C1958" s="831"/>
      <c r="D1958" s="831"/>
      <c r="E1958" s="832"/>
      <c r="F1958" s="831"/>
      <c r="G1958" s="833"/>
      <c r="H1958" s="834"/>
      <c r="I1958" s="831"/>
      <c r="J1958" s="837"/>
      <c r="K1958" s="831"/>
      <c r="L1958" s="831"/>
      <c r="M1958" s="838"/>
      <c r="N1958" s="831"/>
      <c r="O1958" s="831"/>
    </row>
    <row r="1959" customFormat="1" ht="12.75" customHeight="1" spans="1:15">
      <c r="A1959" s="831"/>
      <c r="B1959" s="831"/>
      <c r="C1959" s="831"/>
      <c r="D1959" s="831"/>
      <c r="E1959" s="832"/>
      <c r="F1959" s="831"/>
      <c r="G1959" s="833"/>
      <c r="H1959" s="834"/>
      <c r="I1959" s="831"/>
      <c r="J1959" s="837"/>
      <c r="K1959" s="831"/>
      <c r="L1959" s="831"/>
      <c r="M1959" s="838"/>
      <c r="N1959" s="831"/>
      <c r="O1959" s="831"/>
    </row>
    <row r="1960" customFormat="1" ht="12.75" customHeight="1" spans="1:15">
      <c r="A1960" s="831"/>
      <c r="B1960" s="831"/>
      <c r="C1960" s="831"/>
      <c r="D1960" s="831"/>
      <c r="E1960" s="832"/>
      <c r="F1960" s="831"/>
      <c r="G1960" s="833"/>
      <c r="H1960" s="834"/>
      <c r="I1960" s="831"/>
      <c r="J1960" s="837"/>
      <c r="K1960" s="831"/>
      <c r="L1960" s="831"/>
      <c r="M1960" s="838"/>
      <c r="N1960" s="831"/>
      <c r="O1960" s="831"/>
    </row>
    <row r="1961" customFormat="1" ht="12.75" customHeight="1" spans="1:15">
      <c r="A1961" s="831"/>
      <c r="B1961" s="831"/>
      <c r="C1961" s="831"/>
      <c r="D1961" s="831"/>
      <c r="E1961" s="832"/>
      <c r="F1961" s="831"/>
      <c r="G1961" s="833"/>
      <c r="H1961" s="834"/>
      <c r="I1961" s="831"/>
      <c r="J1961" s="837"/>
      <c r="K1961" s="831"/>
      <c r="L1961" s="831"/>
      <c r="M1961" s="838"/>
      <c r="N1961" s="831"/>
      <c r="O1961" s="831"/>
    </row>
    <row r="1962" customFormat="1" ht="12.75" customHeight="1" spans="1:15">
      <c r="A1962" s="831"/>
      <c r="B1962" s="831"/>
      <c r="C1962" s="831"/>
      <c r="D1962" s="831"/>
      <c r="E1962" s="832"/>
      <c r="F1962" s="831"/>
      <c r="G1962" s="833"/>
      <c r="H1962" s="834"/>
      <c r="I1962" s="831"/>
      <c r="J1962" s="837"/>
      <c r="K1962" s="831"/>
      <c r="L1962" s="831"/>
      <c r="M1962" s="838"/>
      <c r="N1962" s="831"/>
      <c r="O1962" s="831"/>
    </row>
    <row r="1963" customFormat="1" ht="12.75" customHeight="1" spans="1:15">
      <c r="A1963" s="831"/>
      <c r="B1963" s="831"/>
      <c r="C1963" s="831"/>
      <c r="D1963" s="831"/>
      <c r="E1963" s="832"/>
      <c r="F1963" s="831"/>
      <c r="G1963" s="833"/>
      <c r="H1963" s="834"/>
      <c r="I1963" s="831"/>
      <c r="J1963" s="837"/>
      <c r="K1963" s="831"/>
      <c r="L1963" s="831"/>
      <c r="M1963" s="838"/>
      <c r="N1963" s="831"/>
      <c r="O1963" s="831"/>
    </row>
    <row r="1964" customFormat="1" ht="12.75" customHeight="1" spans="1:15">
      <c r="A1964" s="831"/>
      <c r="B1964" s="831"/>
      <c r="C1964" s="831"/>
      <c r="D1964" s="831"/>
      <c r="E1964" s="832"/>
      <c r="F1964" s="831"/>
      <c r="G1964" s="833"/>
      <c r="H1964" s="834"/>
      <c r="I1964" s="831"/>
      <c r="J1964" s="837"/>
      <c r="K1964" s="831"/>
      <c r="L1964" s="831"/>
      <c r="M1964" s="838"/>
      <c r="N1964" s="831"/>
      <c r="O1964" s="831"/>
    </row>
    <row r="1965" customFormat="1" ht="12.75" customHeight="1" spans="1:15">
      <c r="A1965" s="831"/>
      <c r="B1965" s="831"/>
      <c r="C1965" s="831"/>
      <c r="D1965" s="831"/>
      <c r="E1965" s="832"/>
      <c r="F1965" s="831"/>
      <c r="G1965" s="833"/>
      <c r="H1965" s="834"/>
      <c r="I1965" s="831"/>
      <c r="J1965" s="837"/>
      <c r="K1965" s="831"/>
      <c r="L1965" s="831"/>
      <c r="M1965" s="838"/>
      <c r="N1965" s="831"/>
      <c r="O1965" s="831"/>
    </row>
    <row r="1966" customFormat="1" ht="12.75" customHeight="1" spans="1:15">
      <c r="A1966" s="831"/>
      <c r="B1966" s="831"/>
      <c r="C1966" s="831"/>
      <c r="D1966" s="831"/>
      <c r="E1966" s="832"/>
      <c r="F1966" s="831"/>
      <c r="G1966" s="833"/>
      <c r="H1966" s="834"/>
      <c r="I1966" s="831"/>
      <c r="J1966" s="837"/>
      <c r="K1966" s="831"/>
      <c r="L1966" s="831"/>
      <c r="M1966" s="838"/>
      <c r="N1966" s="831"/>
      <c r="O1966" s="831"/>
    </row>
    <row r="1967" customFormat="1" ht="12.75" customHeight="1" spans="1:15">
      <c r="A1967" s="831"/>
      <c r="B1967" s="831"/>
      <c r="C1967" s="831"/>
      <c r="D1967" s="831"/>
      <c r="E1967" s="832"/>
      <c r="F1967" s="831"/>
      <c r="G1967" s="833"/>
      <c r="H1967" s="834"/>
      <c r="I1967" s="831"/>
      <c r="J1967" s="837"/>
      <c r="K1967" s="831"/>
      <c r="L1967" s="831"/>
      <c r="M1967" s="838"/>
      <c r="N1967" s="831"/>
      <c r="O1967" s="831"/>
    </row>
    <row r="1968" customFormat="1" ht="12.75" customHeight="1" spans="1:15">
      <c r="A1968" s="831"/>
      <c r="B1968" s="831"/>
      <c r="C1968" s="831"/>
      <c r="D1968" s="831"/>
      <c r="E1968" s="832"/>
      <c r="F1968" s="831"/>
      <c r="G1968" s="833"/>
      <c r="H1968" s="834"/>
      <c r="I1968" s="831"/>
      <c r="J1968" s="837"/>
      <c r="K1968" s="831"/>
      <c r="L1968" s="831"/>
      <c r="M1968" s="838"/>
      <c r="N1968" s="831"/>
      <c r="O1968" s="831"/>
    </row>
    <row r="1969" customFormat="1" ht="12.75" customHeight="1" spans="1:15">
      <c r="A1969" s="831"/>
      <c r="B1969" s="831"/>
      <c r="C1969" s="831"/>
      <c r="D1969" s="831"/>
      <c r="E1969" s="832"/>
      <c r="F1969" s="831"/>
      <c r="G1969" s="833"/>
      <c r="H1969" s="834"/>
      <c r="I1969" s="831"/>
      <c r="J1969" s="837"/>
      <c r="K1969" s="831"/>
      <c r="L1969" s="831"/>
      <c r="M1969" s="838"/>
      <c r="N1969" s="831"/>
      <c r="O1969" s="831"/>
    </row>
    <row r="1970" customFormat="1" ht="12.75" customHeight="1" spans="1:15">
      <c r="A1970" s="831"/>
      <c r="B1970" s="831"/>
      <c r="C1970" s="831"/>
      <c r="D1970" s="831"/>
      <c r="E1970" s="832"/>
      <c r="F1970" s="831"/>
      <c r="G1970" s="833"/>
      <c r="H1970" s="834"/>
      <c r="I1970" s="831"/>
      <c r="J1970" s="837"/>
      <c r="K1970" s="831"/>
      <c r="L1970" s="831"/>
      <c r="M1970" s="838"/>
      <c r="N1970" s="831"/>
      <c r="O1970" s="831"/>
    </row>
    <row r="1971" customFormat="1" ht="12.75" customHeight="1" spans="1:15">
      <c r="A1971" s="831"/>
      <c r="B1971" s="831"/>
      <c r="C1971" s="831"/>
      <c r="D1971" s="831"/>
      <c r="E1971" s="832"/>
      <c r="F1971" s="831"/>
      <c r="G1971" s="833"/>
      <c r="H1971" s="834"/>
      <c r="I1971" s="831"/>
      <c r="J1971" s="837"/>
      <c r="K1971" s="831"/>
      <c r="L1971" s="831"/>
      <c r="M1971" s="838"/>
      <c r="N1971" s="831"/>
      <c r="O1971" s="831"/>
    </row>
    <row r="1972" customFormat="1" ht="12.75" customHeight="1" spans="1:15">
      <c r="A1972" s="831"/>
      <c r="B1972" s="831"/>
      <c r="C1972" s="831"/>
      <c r="D1972" s="831"/>
      <c r="E1972" s="832"/>
      <c r="F1972" s="831"/>
      <c r="G1972" s="833"/>
      <c r="H1972" s="834"/>
      <c r="I1972" s="831"/>
      <c r="J1972" s="837"/>
      <c r="K1972" s="831"/>
      <c r="L1972" s="831"/>
      <c r="M1972" s="838"/>
      <c r="N1972" s="831"/>
      <c r="O1972" s="831"/>
    </row>
    <row r="1973" customFormat="1" ht="12.75" customHeight="1" spans="1:15">
      <c r="A1973" s="831"/>
      <c r="B1973" s="831"/>
      <c r="C1973" s="831"/>
      <c r="D1973" s="831"/>
      <c r="E1973" s="832"/>
      <c r="F1973" s="831"/>
      <c r="G1973" s="833"/>
      <c r="H1973" s="834"/>
      <c r="I1973" s="831"/>
      <c r="J1973" s="837"/>
      <c r="K1973" s="831"/>
      <c r="L1973" s="831"/>
      <c r="M1973" s="838"/>
      <c r="N1973" s="831"/>
      <c r="O1973" s="831"/>
    </row>
    <row r="1974" customFormat="1" ht="12.75" customHeight="1" spans="1:15">
      <c r="A1974" s="831"/>
      <c r="B1974" s="831"/>
      <c r="C1974" s="831"/>
      <c r="D1974" s="831"/>
      <c r="E1974" s="832"/>
      <c r="F1974" s="831"/>
      <c r="G1974" s="833"/>
      <c r="H1974" s="834"/>
      <c r="I1974" s="831"/>
      <c r="J1974" s="837"/>
      <c r="K1974" s="831"/>
      <c r="L1974" s="831"/>
      <c r="M1974" s="838"/>
      <c r="N1974" s="831"/>
      <c r="O1974" s="831"/>
    </row>
    <row r="1975" customFormat="1" ht="12.75" customHeight="1" spans="1:15">
      <c r="A1975" s="831"/>
      <c r="B1975" s="831"/>
      <c r="C1975" s="831"/>
      <c r="D1975" s="831"/>
      <c r="E1975" s="832"/>
      <c r="F1975" s="831"/>
      <c r="G1975" s="833"/>
      <c r="H1975" s="834"/>
      <c r="I1975" s="831"/>
      <c r="J1975" s="837"/>
      <c r="K1975" s="831"/>
      <c r="L1975" s="831"/>
      <c r="M1975" s="838"/>
      <c r="N1975" s="831"/>
      <c r="O1975" s="831"/>
    </row>
    <row r="1976" customFormat="1" ht="12.75" customHeight="1" spans="1:15">
      <c r="A1976" s="831"/>
      <c r="B1976" s="831"/>
      <c r="C1976" s="831"/>
      <c r="D1976" s="831"/>
      <c r="E1976" s="832"/>
      <c r="F1976" s="831"/>
      <c r="G1976" s="833"/>
      <c r="H1976" s="834"/>
      <c r="I1976" s="831"/>
      <c r="J1976" s="837"/>
      <c r="K1976" s="831"/>
      <c r="L1976" s="831"/>
      <c r="M1976" s="838"/>
      <c r="N1976" s="831"/>
      <c r="O1976" s="831"/>
    </row>
    <row r="1977" customFormat="1" ht="12.75" customHeight="1" spans="1:15">
      <c r="A1977" s="831"/>
      <c r="B1977" s="831"/>
      <c r="C1977" s="831"/>
      <c r="D1977" s="831"/>
      <c r="E1977" s="832"/>
      <c r="F1977" s="831"/>
      <c r="G1977" s="833"/>
      <c r="H1977" s="834"/>
      <c r="I1977" s="831"/>
      <c r="J1977" s="837"/>
      <c r="K1977" s="831"/>
      <c r="L1977" s="831"/>
      <c r="M1977" s="838"/>
      <c r="N1977" s="831"/>
      <c r="O1977" s="831"/>
    </row>
    <row r="1978" customFormat="1" ht="12.75" customHeight="1" spans="1:15">
      <c r="A1978" s="831"/>
      <c r="B1978" s="831"/>
      <c r="C1978" s="831"/>
      <c r="D1978" s="831"/>
      <c r="E1978" s="832"/>
      <c r="F1978" s="831"/>
      <c r="G1978" s="833"/>
      <c r="H1978" s="834"/>
      <c r="I1978" s="831"/>
      <c r="J1978" s="837"/>
      <c r="K1978" s="831"/>
      <c r="L1978" s="831"/>
      <c r="M1978" s="838"/>
      <c r="N1978" s="831"/>
      <c r="O1978" s="831"/>
    </row>
    <row r="1979" customFormat="1" ht="12.75" customHeight="1" spans="1:15">
      <c r="A1979" s="831"/>
      <c r="B1979" s="831"/>
      <c r="C1979" s="831"/>
      <c r="D1979" s="831"/>
      <c r="E1979" s="832"/>
      <c r="F1979" s="831"/>
      <c r="G1979" s="833"/>
      <c r="H1979" s="834"/>
      <c r="I1979" s="831"/>
      <c r="J1979" s="837"/>
      <c r="K1979" s="831"/>
      <c r="L1979" s="831"/>
      <c r="M1979" s="838"/>
      <c r="N1979" s="831"/>
      <c r="O1979" s="831"/>
    </row>
    <row r="1980" customFormat="1" ht="12.75" customHeight="1" spans="1:15">
      <c r="A1980" s="831"/>
      <c r="B1980" s="831"/>
      <c r="C1980" s="831"/>
      <c r="D1980" s="831"/>
      <c r="E1980" s="832"/>
      <c r="F1980" s="831"/>
      <c r="G1980" s="833"/>
      <c r="H1980" s="834"/>
      <c r="I1980" s="831"/>
      <c r="J1980" s="837"/>
      <c r="K1980" s="831"/>
      <c r="L1980" s="831"/>
      <c r="M1980" s="838"/>
      <c r="N1980" s="831"/>
      <c r="O1980" s="831"/>
    </row>
    <row r="1981" customFormat="1" ht="12.75" customHeight="1" spans="1:15">
      <c r="A1981" s="831"/>
      <c r="B1981" s="831"/>
      <c r="C1981" s="831"/>
      <c r="D1981" s="831"/>
      <c r="E1981" s="832"/>
      <c r="F1981" s="831"/>
      <c r="G1981" s="833"/>
      <c r="H1981" s="834"/>
      <c r="I1981" s="831"/>
      <c r="J1981" s="837"/>
      <c r="K1981" s="831"/>
      <c r="L1981" s="831"/>
      <c r="M1981" s="838"/>
      <c r="N1981" s="831"/>
      <c r="O1981" s="831"/>
    </row>
    <row r="1982" customFormat="1" ht="12.75" customHeight="1" spans="1:15">
      <c r="A1982" s="831"/>
      <c r="B1982" s="831"/>
      <c r="C1982" s="831"/>
      <c r="D1982" s="831"/>
      <c r="E1982" s="832"/>
      <c r="F1982" s="831"/>
      <c r="G1982" s="833"/>
      <c r="H1982" s="834"/>
      <c r="I1982" s="831"/>
      <c r="J1982" s="837"/>
      <c r="K1982" s="831"/>
      <c r="L1982" s="831"/>
      <c r="M1982" s="838"/>
      <c r="N1982" s="831"/>
      <c r="O1982" s="831"/>
    </row>
    <row r="1983" customFormat="1" ht="12.75" customHeight="1" spans="1:15">
      <c r="A1983" s="831"/>
      <c r="B1983" s="831"/>
      <c r="C1983" s="831"/>
      <c r="D1983" s="831"/>
      <c r="E1983" s="832"/>
      <c r="F1983" s="831"/>
      <c r="G1983" s="833"/>
      <c r="H1983" s="834"/>
      <c r="I1983" s="831"/>
      <c r="J1983" s="837"/>
      <c r="K1983" s="831"/>
      <c r="L1983" s="831"/>
      <c r="M1983" s="838"/>
      <c r="N1983" s="831"/>
      <c r="O1983" s="831"/>
    </row>
    <row r="1984" customFormat="1" ht="12.75" customHeight="1" spans="1:15">
      <c r="A1984" s="831"/>
      <c r="B1984" s="831"/>
      <c r="C1984" s="831"/>
      <c r="D1984" s="831"/>
      <c r="E1984" s="832"/>
      <c r="F1984" s="831"/>
      <c r="G1984" s="833"/>
      <c r="H1984" s="834"/>
      <c r="I1984" s="831"/>
      <c r="J1984" s="837"/>
      <c r="K1984" s="831"/>
      <c r="L1984" s="831"/>
      <c r="M1984" s="838"/>
      <c r="N1984" s="831"/>
      <c r="O1984" s="831"/>
    </row>
    <row r="1985" customFormat="1" ht="12.75" customHeight="1" spans="1:15">
      <c r="A1985" s="831"/>
      <c r="B1985" s="831"/>
      <c r="C1985" s="831"/>
      <c r="D1985" s="831"/>
      <c r="E1985" s="832"/>
      <c r="F1985" s="831"/>
      <c r="G1985" s="833"/>
      <c r="H1985" s="834"/>
      <c r="I1985" s="831"/>
      <c r="J1985" s="837"/>
      <c r="K1985" s="831"/>
      <c r="L1985" s="831"/>
      <c r="M1985" s="838"/>
      <c r="N1985" s="831"/>
      <c r="O1985" s="831"/>
    </row>
    <row r="1986" customFormat="1" ht="12.75" customHeight="1" spans="1:15">
      <c r="A1986" s="831"/>
      <c r="B1986" s="831"/>
      <c r="C1986" s="831"/>
      <c r="D1986" s="831"/>
      <c r="E1986" s="832"/>
      <c r="F1986" s="831"/>
      <c r="G1986" s="833"/>
      <c r="H1986" s="834"/>
      <c r="I1986" s="831"/>
      <c r="J1986" s="837"/>
      <c r="K1986" s="831"/>
      <c r="L1986" s="831"/>
      <c r="M1986" s="838"/>
      <c r="N1986" s="831"/>
      <c r="O1986" s="831"/>
    </row>
    <row r="1987" customFormat="1" ht="12.75" customHeight="1" spans="1:15">
      <c r="A1987" s="831"/>
      <c r="B1987" s="831"/>
      <c r="C1987" s="831"/>
      <c r="D1987" s="831"/>
      <c r="E1987" s="832"/>
      <c r="F1987" s="831"/>
      <c r="G1987" s="833"/>
      <c r="H1987" s="834"/>
      <c r="I1987" s="831"/>
      <c r="J1987" s="837"/>
      <c r="K1987" s="831"/>
      <c r="L1987" s="831"/>
      <c r="M1987" s="838"/>
      <c r="N1987" s="831"/>
      <c r="O1987" s="831"/>
    </row>
    <row r="1988" customFormat="1" ht="12.75" customHeight="1" spans="1:15">
      <c r="A1988" s="831"/>
      <c r="B1988" s="831"/>
      <c r="C1988" s="831"/>
      <c r="D1988" s="831"/>
      <c r="E1988" s="832"/>
      <c r="F1988" s="831"/>
      <c r="G1988" s="833"/>
      <c r="H1988" s="834"/>
      <c r="I1988" s="831"/>
      <c r="J1988" s="837"/>
      <c r="K1988" s="831"/>
      <c r="L1988" s="831"/>
      <c r="M1988" s="838"/>
      <c r="N1988" s="831"/>
      <c r="O1988" s="831"/>
    </row>
    <row r="1989" customFormat="1" ht="12.75" customHeight="1" spans="1:15">
      <c r="A1989" s="831"/>
      <c r="B1989" s="831"/>
      <c r="C1989" s="831"/>
      <c r="D1989" s="831"/>
      <c r="E1989" s="832"/>
      <c r="F1989" s="831"/>
      <c r="G1989" s="833"/>
      <c r="H1989" s="834"/>
      <c r="I1989" s="831"/>
      <c r="J1989" s="837"/>
      <c r="K1989" s="831"/>
      <c r="L1989" s="831"/>
      <c r="M1989" s="838"/>
      <c r="N1989" s="831"/>
      <c r="O1989" s="831"/>
    </row>
    <row r="1990" customFormat="1" ht="12.75" customHeight="1" spans="1:15">
      <c r="A1990" s="831"/>
      <c r="B1990" s="831"/>
      <c r="C1990" s="831"/>
      <c r="D1990" s="831"/>
      <c r="E1990" s="832"/>
      <c r="F1990" s="831"/>
      <c r="G1990" s="833"/>
      <c r="H1990" s="834"/>
      <c r="I1990" s="831"/>
      <c r="J1990" s="837"/>
      <c r="K1990" s="831"/>
      <c r="L1990" s="831"/>
      <c r="M1990" s="838"/>
      <c r="N1990" s="831"/>
      <c r="O1990" s="831"/>
    </row>
    <row r="1991" customFormat="1" ht="12.75" customHeight="1" spans="1:15">
      <c r="A1991" s="831"/>
      <c r="B1991" s="831"/>
      <c r="C1991" s="831"/>
      <c r="D1991" s="831"/>
      <c r="E1991" s="832"/>
      <c r="F1991" s="831"/>
      <c r="G1991" s="833"/>
      <c r="H1991" s="834"/>
      <c r="I1991" s="831"/>
      <c r="J1991" s="837"/>
      <c r="K1991" s="831"/>
      <c r="L1991" s="831"/>
      <c r="M1991" s="838"/>
      <c r="N1991" s="831"/>
      <c r="O1991" s="831"/>
    </row>
    <row r="1992" customFormat="1" ht="12.75" customHeight="1" spans="1:15">
      <c r="A1992" s="831"/>
      <c r="B1992" s="831"/>
      <c r="C1992" s="831"/>
      <c r="D1992" s="831"/>
      <c r="E1992" s="832"/>
      <c r="F1992" s="831"/>
      <c r="G1992" s="833"/>
      <c r="H1992" s="834"/>
      <c r="I1992" s="831"/>
      <c r="J1992" s="837"/>
      <c r="K1992" s="831"/>
      <c r="L1992" s="831"/>
      <c r="M1992" s="838"/>
      <c r="N1992" s="831"/>
      <c r="O1992" s="831"/>
    </row>
    <row r="1993" customFormat="1" ht="12.75" customHeight="1" spans="1:15">
      <c r="A1993" s="831"/>
      <c r="B1993" s="831"/>
      <c r="C1993" s="831"/>
      <c r="D1993" s="831"/>
      <c r="E1993" s="832"/>
      <c r="F1993" s="831"/>
      <c r="G1993" s="833"/>
      <c r="H1993" s="834"/>
      <c r="I1993" s="831"/>
      <c r="J1993" s="837"/>
      <c r="K1993" s="831"/>
      <c r="L1993" s="831"/>
      <c r="M1993" s="838"/>
      <c r="N1993" s="831"/>
      <c r="O1993" s="831"/>
    </row>
    <row r="1994" customFormat="1" ht="12.75" customHeight="1" spans="1:15">
      <c r="A1994" s="831"/>
      <c r="B1994" s="831"/>
      <c r="C1994" s="831"/>
      <c r="D1994" s="831"/>
      <c r="E1994" s="832"/>
      <c r="F1994" s="831"/>
      <c r="G1994" s="833"/>
      <c r="H1994" s="834"/>
      <c r="I1994" s="831"/>
      <c r="J1994" s="837"/>
      <c r="K1994" s="831"/>
      <c r="L1994" s="831"/>
      <c r="M1994" s="838"/>
      <c r="N1994" s="831"/>
      <c r="O1994" s="831"/>
    </row>
    <row r="1995" customFormat="1" ht="12.75" customHeight="1" spans="1:15">
      <c r="A1995" s="831"/>
      <c r="B1995" s="831"/>
      <c r="C1995" s="831"/>
      <c r="D1995" s="831"/>
      <c r="E1995" s="832"/>
      <c r="F1995" s="831"/>
      <c r="G1995" s="833"/>
      <c r="H1995" s="834"/>
      <c r="I1995" s="831"/>
      <c r="J1995" s="837"/>
      <c r="K1995" s="831"/>
      <c r="L1995" s="831"/>
      <c r="M1995" s="838"/>
      <c r="N1995" s="831"/>
      <c r="O1995" s="831"/>
    </row>
    <row r="1996" customFormat="1" ht="12.75" customHeight="1" spans="1:15">
      <c r="A1996" s="831"/>
      <c r="B1996" s="831"/>
      <c r="C1996" s="831"/>
      <c r="D1996" s="831"/>
      <c r="E1996" s="832"/>
      <c r="F1996" s="831"/>
      <c r="G1996" s="833"/>
      <c r="H1996" s="834"/>
      <c r="I1996" s="831"/>
      <c r="J1996" s="837"/>
      <c r="K1996" s="831"/>
      <c r="L1996" s="831"/>
      <c r="M1996" s="838"/>
      <c r="N1996" s="831"/>
      <c r="O1996" s="831"/>
    </row>
    <row r="1997" customFormat="1" ht="12.75" customHeight="1" spans="1:15">
      <c r="A1997" s="831"/>
      <c r="B1997" s="831"/>
      <c r="C1997" s="831"/>
      <c r="D1997" s="831"/>
      <c r="E1997" s="832"/>
      <c r="F1997" s="831"/>
      <c r="G1997" s="833"/>
      <c r="H1997" s="834"/>
      <c r="I1997" s="831"/>
      <c r="J1997" s="837"/>
      <c r="K1997" s="831"/>
      <c r="L1997" s="831"/>
      <c r="M1997" s="838"/>
      <c r="N1997" s="831"/>
      <c r="O1997" s="831"/>
    </row>
    <row r="1998" customFormat="1" ht="12.75" customHeight="1" spans="1:15">
      <c r="A1998" s="831"/>
      <c r="B1998" s="831"/>
      <c r="C1998" s="831"/>
      <c r="D1998" s="831"/>
      <c r="E1998" s="832"/>
      <c r="F1998" s="831"/>
      <c r="G1998" s="833"/>
      <c r="H1998" s="834"/>
      <c r="I1998" s="831"/>
      <c r="J1998" s="837"/>
      <c r="K1998" s="831"/>
      <c r="L1998" s="831"/>
      <c r="M1998" s="838"/>
      <c r="N1998" s="831"/>
      <c r="O1998" s="831"/>
    </row>
    <row r="1999" customFormat="1" ht="12.75" customHeight="1" spans="1:15">
      <c r="A1999" s="831"/>
      <c r="B1999" s="831"/>
      <c r="C1999" s="831"/>
      <c r="D1999" s="831"/>
      <c r="E1999" s="832"/>
      <c r="F1999" s="831"/>
      <c r="G1999" s="833"/>
      <c r="H1999" s="834"/>
      <c r="I1999" s="831"/>
      <c r="J1999" s="837"/>
      <c r="K1999" s="831"/>
      <c r="L1999" s="831"/>
      <c r="M1999" s="838"/>
      <c r="N1999" s="831"/>
      <c r="O1999" s="831"/>
    </row>
    <row r="2000" customFormat="1" ht="12.75" customHeight="1" spans="1:15">
      <c r="A2000" s="831"/>
      <c r="B2000" s="831"/>
      <c r="C2000" s="831"/>
      <c r="D2000" s="831"/>
      <c r="E2000" s="832"/>
      <c r="F2000" s="831"/>
      <c r="G2000" s="833"/>
      <c r="H2000" s="834"/>
      <c r="I2000" s="831"/>
      <c r="J2000" s="837"/>
      <c r="K2000" s="831"/>
      <c r="L2000" s="831"/>
      <c r="M2000" s="838"/>
      <c r="N2000" s="831"/>
      <c r="O2000" s="831"/>
    </row>
    <row r="2001" customFormat="1" ht="12.75" customHeight="1" spans="1:15">
      <c r="A2001" s="831"/>
      <c r="B2001" s="831"/>
      <c r="C2001" s="831"/>
      <c r="D2001" s="831"/>
      <c r="E2001" s="832"/>
      <c r="F2001" s="831"/>
      <c r="G2001" s="833"/>
      <c r="H2001" s="834"/>
      <c r="I2001" s="831"/>
      <c r="J2001" s="837"/>
      <c r="K2001" s="831"/>
      <c r="L2001" s="831"/>
      <c r="M2001" s="838"/>
      <c r="N2001" s="831"/>
      <c r="O2001" s="831"/>
    </row>
    <row r="2002" customFormat="1" ht="12.75" customHeight="1" spans="1:15">
      <c r="A2002" s="831"/>
      <c r="B2002" s="831"/>
      <c r="C2002" s="831"/>
      <c r="D2002" s="831"/>
      <c r="E2002" s="832"/>
      <c r="F2002" s="831"/>
      <c r="G2002" s="833"/>
      <c r="H2002" s="834"/>
      <c r="I2002" s="831"/>
      <c r="J2002" s="837"/>
      <c r="K2002" s="831"/>
      <c r="L2002" s="831"/>
      <c r="M2002" s="838"/>
      <c r="N2002" s="831"/>
      <c r="O2002" s="831"/>
    </row>
    <row r="2003" customFormat="1" ht="12.75" customHeight="1" spans="1:15">
      <c r="A2003" s="831"/>
      <c r="B2003" s="831"/>
      <c r="C2003" s="831"/>
      <c r="D2003" s="831"/>
      <c r="E2003" s="832"/>
      <c r="F2003" s="831"/>
      <c r="G2003" s="833"/>
      <c r="H2003" s="834"/>
      <c r="I2003" s="831"/>
      <c r="J2003" s="837"/>
      <c r="K2003" s="831"/>
      <c r="L2003" s="831"/>
      <c r="M2003" s="838"/>
      <c r="N2003" s="831"/>
      <c r="O2003" s="831"/>
    </row>
    <row r="2004" customFormat="1" ht="12.75" customHeight="1" spans="1:15">
      <c r="A2004" s="831"/>
      <c r="B2004" s="831"/>
      <c r="C2004" s="831"/>
      <c r="D2004" s="831"/>
      <c r="E2004" s="832"/>
      <c r="F2004" s="831"/>
      <c r="G2004" s="833"/>
      <c r="H2004" s="834"/>
      <c r="I2004" s="831"/>
      <c r="J2004" s="837"/>
      <c r="K2004" s="831"/>
      <c r="L2004" s="831"/>
      <c r="M2004" s="838"/>
      <c r="N2004" s="831"/>
      <c r="O2004" s="831"/>
    </row>
    <row r="2005" customFormat="1" ht="12.75" customHeight="1" spans="1:15">
      <c r="A2005" s="831"/>
      <c r="B2005" s="831"/>
      <c r="C2005" s="831"/>
      <c r="D2005" s="831"/>
      <c r="E2005" s="832"/>
      <c r="F2005" s="831"/>
      <c r="G2005" s="833"/>
      <c r="H2005" s="834"/>
      <c r="I2005" s="831"/>
      <c r="J2005" s="837"/>
      <c r="K2005" s="831"/>
      <c r="L2005" s="831"/>
      <c r="M2005" s="838"/>
      <c r="N2005" s="831"/>
      <c r="O2005" s="831"/>
    </row>
    <row r="2006" customFormat="1" ht="12.75" customHeight="1" spans="1:15">
      <c r="A2006" s="831"/>
      <c r="B2006" s="831"/>
      <c r="C2006" s="831"/>
      <c r="D2006" s="831"/>
      <c r="E2006" s="832"/>
      <c r="F2006" s="831"/>
      <c r="G2006" s="833"/>
      <c r="H2006" s="834"/>
      <c r="I2006" s="831"/>
      <c r="J2006" s="837"/>
      <c r="K2006" s="831"/>
      <c r="L2006" s="831"/>
      <c r="M2006" s="838"/>
      <c r="N2006" s="831"/>
      <c r="O2006" s="831"/>
    </row>
    <row r="2007" customFormat="1" ht="12.75" customHeight="1" spans="1:15">
      <c r="A2007" s="831"/>
      <c r="B2007" s="831"/>
      <c r="C2007" s="831"/>
      <c r="D2007" s="831"/>
      <c r="E2007" s="832"/>
      <c r="F2007" s="831"/>
      <c r="G2007" s="833"/>
      <c r="H2007" s="834"/>
      <c r="I2007" s="831"/>
      <c r="J2007" s="837"/>
      <c r="K2007" s="831"/>
      <c r="L2007" s="831"/>
      <c r="M2007" s="838"/>
      <c r="N2007" s="831"/>
      <c r="O2007" s="831"/>
    </row>
    <row r="2008" customFormat="1" ht="12.75" customHeight="1" spans="1:15">
      <c r="A2008" s="831"/>
      <c r="B2008" s="831"/>
      <c r="C2008" s="831"/>
      <c r="D2008" s="831"/>
      <c r="E2008" s="832"/>
      <c r="F2008" s="831"/>
      <c r="G2008" s="833"/>
      <c r="H2008" s="834"/>
      <c r="I2008" s="831"/>
      <c r="J2008" s="837"/>
      <c r="K2008" s="831"/>
      <c r="L2008" s="831"/>
      <c r="M2008" s="838"/>
      <c r="N2008" s="831"/>
      <c r="O2008" s="831"/>
    </row>
    <row r="2009" customFormat="1" ht="12.75" customHeight="1" spans="1:15">
      <c r="A2009" s="831"/>
      <c r="B2009" s="831"/>
      <c r="C2009" s="831"/>
      <c r="D2009" s="831"/>
      <c r="E2009" s="832"/>
      <c r="F2009" s="831"/>
      <c r="G2009" s="833"/>
      <c r="H2009" s="834"/>
      <c r="I2009" s="831"/>
      <c r="J2009" s="837"/>
      <c r="K2009" s="831"/>
      <c r="L2009" s="831"/>
      <c r="M2009" s="838"/>
      <c r="N2009" s="831"/>
      <c r="O2009" s="831"/>
    </row>
    <row r="2010" customFormat="1" ht="12.75" customHeight="1" spans="1:15">
      <c r="A2010" s="831"/>
      <c r="B2010" s="831"/>
      <c r="C2010" s="831"/>
      <c r="D2010" s="831"/>
      <c r="E2010" s="832"/>
      <c r="F2010" s="831"/>
      <c r="G2010" s="833"/>
      <c r="H2010" s="834"/>
      <c r="I2010" s="831"/>
      <c r="J2010" s="837"/>
      <c r="K2010" s="831"/>
      <c r="L2010" s="831"/>
      <c r="M2010" s="838"/>
      <c r="N2010" s="831"/>
      <c r="O2010" s="831"/>
    </row>
    <row r="2011" customFormat="1" ht="12.75" customHeight="1" spans="1:15">
      <c r="A2011" s="831"/>
      <c r="B2011" s="831"/>
      <c r="C2011" s="831"/>
      <c r="D2011" s="831"/>
      <c r="E2011" s="832"/>
      <c r="F2011" s="831"/>
      <c r="G2011" s="833"/>
      <c r="H2011" s="834"/>
      <c r="I2011" s="831"/>
      <c r="J2011" s="837"/>
      <c r="K2011" s="831"/>
      <c r="L2011" s="831"/>
      <c r="M2011" s="838"/>
      <c r="N2011" s="831"/>
      <c r="O2011" s="831"/>
    </row>
    <row r="2012" customFormat="1" ht="12.75" customHeight="1" spans="1:15">
      <c r="A2012" s="831"/>
      <c r="B2012" s="831"/>
      <c r="C2012" s="831"/>
      <c r="D2012" s="831"/>
      <c r="E2012" s="832"/>
      <c r="F2012" s="831"/>
      <c r="G2012" s="833"/>
      <c r="H2012" s="834"/>
      <c r="I2012" s="831"/>
      <c r="J2012" s="837"/>
      <c r="K2012" s="831"/>
      <c r="L2012" s="831"/>
      <c r="M2012" s="838"/>
      <c r="N2012" s="831"/>
      <c r="O2012" s="831"/>
    </row>
    <row r="2013" customFormat="1" ht="12.75" customHeight="1" spans="1:15">
      <c r="A2013" s="831"/>
      <c r="B2013" s="831"/>
      <c r="C2013" s="831"/>
      <c r="D2013" s="831"/>
      <c r="E2013" s="832"/>
      <c r="F2013" s="831"/>
      <c r="G2013" s="833"/>
      <c r="H2013" s="834"/>
      <c r="I2013" s="831"/>
      <c r="J2013" s="837"/>
      <c r="K2013" s="831"/>
      <c r="L2013" s="831"/>
      <c r="M2013" s="838"/>
      <c r="N2013" s="831"/>
      <c r="O2013" s="831"/>
    </row>
    <row r="2014" customFormat="1" ht="12.75" customHeight="1" spans="1:15">
      <c r="A2014" s="831"/>
      <c r="B2014" s="831"/>
      <c r="C2014" s="831"/>
      <c r="D2014" s="831"/>
      <c r="E2014" s="832"/>
      <c r="F2014" s="831"/>
      <c r="G2014" s="833"/>
      <c r="H2014" s="834"/>
      <c r="I2014" s="831"/>
      <c r="J2014" s="837"/>
      <c r="K2014" s="831"/>
      <c r="L2014" s="831"/>
      <c r="M2014" s="838"/>
      <c r="N2014" s="831"/>
      <c r="O2014" s="831"/>
    </row>
    <row r="2015" customFormat="1" ht="12.75" customHeight="1" spans="1:15">
      <c r="A2015" s="831"/>
      <c r="B2015" s="831"/>
      <c r="C2015" s="831"/>
      <c r="D2015" s="831"/>
      <c r="E2015" s="832"/>
      <c r="F2015" s="831"/>
      <c r="G2015" s="833"/>
      <c r="H2015" s="834"/>
      <c r="I2015" s="831"/>
      <c r="J2015" s="837"/>
      <c r="K2015" s="831"/>
      <c r="L2015" s="831"/>
      <c r="M2015" s="838"/>
      <c r="N2015" s="831"/>
      <c r="O2015" s="831"/>
    </row>
    <row r="2016" customFormat="1" ht="12.75" customHeight="1" spans="1:15">
      <c r="A2016" s="831"/>
      <c r="B2016" s="831"/>
      <c r="C2016" s="831"/>
      <c r="D2016" s="831"/>
      <c r="E2016" s="832"/>
      <c r="F2016" s="831"/>
      <c r="G2016" s="833"/>
      <c r="H2016" s="834"/>
      <c r="I2016" s="831"/>
      <c r="J2016" s="837"/>
      <c r="K2016" s="831"/>
      <c r="L2016" s="831"/>
      <c r="M2016" s="838"/>
      <c r="N2016" s="831"/>
      <c r="O2016" s="831"/>
    </row>
    <row r="2017" customFormat="1" ht="12.75" customHeight="1" spans="1:15">
      <c r="A2017" s="831"/>
      <c r="B2017" s="831"/>
      <c r="C2017" s="831"/>
      <c r="D2017" s="831"/>
      <c r="E2017" s="832"/>
      <c r="F2017" s="831"/>
      <c r="G2017" s="833"/>
      <c r="H2017" s="834"/>
      <c r="I2017" s="831"/>
      <c r="J2017" s="837"/>
      <c r="K2017" s="831"/>
      <c r="L2017" s="831"/>
      <c r="M2017" s="838"/>
      <c r="N2017" s="831"/>
      <c r="O2017" s="831"/>
    </row>
    <row r="2018" customFormat="1" ht="12.75" customHeight="1" spans="1:15">
      <c r="A2018" s="831"/>
      <c r="B2018" s="831"/>
      <c r="C2018" s="831"/>
      <c r="D2018" s="831"/>
      <c r="E2018" s="832"/>
      <c r="F2018" s="831"/>
      <c r="G2018" s="833"/>
      <c r="H2018" s="834"/>
      <c r="I2018" s="831"/>
      <c r="J2018" s="837"/>
      <c r="K2018" s="831"/>
      <c r="L2018" s="831"/>
      <c r="M2018" s="838"/>
      <c r="N2018" s="831"/>
      <c r="O2018" s="831"/>
    </row>
    <row r="2019" customFormat="1" ht="12.75" customHeight="1" spans="1:15">
      <c r="A2019" s="831"/>
      <c r="B2019" s="831"/>
      <c r="C2019" s="831"/>
      <c r="D2019" s="831"/>
      <c r="E2019" s="832"/>
      <c r="F2019" s="831"/>
      <c r="G2019" s="833"/>
      <c r="H2019" s="834"/>
      <c r="I2019" s="831"/>
      <c r="J2019" s="837"/>
      <c r="K2019" s="831"/>
      <c r="L2019" s="831"/>
      <c r="M2019" s="838"/>
      <c r="N2019" s="831"/>
      <c r="O2019" s="831"/>
    </row>
    <row r="2020" customFormat="1" ht="12.75" customHeight="1" spans="1:15">
      <c r="A2020" s="831"/>
      <c r="B2020" s="831"/>
      <c r="C2020" s="831"/>
      <c r="D2020" s="831"/>
      <c r="E2020" s="832"/>
      <c r="F2020" s="831"/>
      <c r="G2020" s="833"/>
      <c r="H2020" s="834"/>
      <c r="I2020" s="831"/>
      <c r="J2020" s="837"/>
      <c r="K2020" s="831"/>
      <c r="L2020" s="831"/>
      <c r="M2020" s="838"/>
      <c r="N2020" s="831"/>
      <c r="O2020" s="831"/>
    </row>
    <row r="2021" customFormat="1" ht="12.75" customHeight="1" spans="1:15">
      <c r="A2021" s="831"/>
      <c r="B2021" s="831"/>
      <c r="C2021" s="831"/>
      <c r="D2021" s="831"/>
      <c r="E2021" s="832"/>
      <c r="F2021" s="831"/>
      <c r="G2021" s="833"/>
      <c r="H2021" s="834"/>
      <c r="I2021" s="831"/>
      <c r="J2021" s="837"/>
      <c r="K2021" s="831"/>
      <c r="L2021" s="831"/>
      <c r="M2021" s="838"/>
      <c r="N2021" s="831"/>
      <c r="O2021" s="831"/>
    </row>
    <row r="2022" customFormat="1" ht="12.75" customHeight="1" spans="1:15">
      <c r="A2022" s="831"/>
      <c r="B2022" s="831"/>
      <c r="C2022" s="831"/>
      <c r="D2022" s="831"/>
      <c r="E2022" s="832"/>
      <c r="F2022" s="831"/>
      <c r="G2022" s="833"/>
      <c r="H2022" s="834"/>
      <c r="I2022" s="831"/>
      <c r="J2022" s="837"/>
      <c r="K2022" s="831"/>
      <c r="L2022" s="831"/>
      <c r="M2022" s="838"/>
      <c r="N2022" s="831"/>
      <c r="O2022" s="831"/>
    </row>
    <row r="2023" customFormat="1" ht="12.75" customHeight="1" spans="1:15">
      <c r="A2023" s="831"/>
      <c r="B2023" s="831"/>
      <c r="C2023" s="831"/>
      <c r="D2023" s="831"/>
      <c r="E2023" s="832"/>
      <c r="F2023" s="831"/>
      <c r="G2023" s="833"/>
      <c r="H2023" s="834"/>
      <c r="I2023" s="831"/>
      <c r="J2023" s="837"/>
      <c r="K2023" s="831"/>
      <c r="L2023" s="831"/>
      <c r="M2023" s="838"/>
      <c r="N2023" s="831"/>
      <c r="O2023" s="831"/>
    </row>
    <row r="2024" customFormat="1" ht="12.75" customHeight="1" spans="1:15">
      <c r="A2024" s="831"/>
      <c r="B2024" s="831"/>
      <c r="C2024" s="831"/>
      <c r="D2024" s="831"/>
      <c r="E2024" s="832"/>
      <c r="F2024" s="831"/>
      <c r="G2024" s="833"/>
      <c r="H2024" s="834"/>
      <c r="I2024" s="831"/>
      <c r="J2024" s="837"/>
      <c r="K2024" s="831"/>
      <c r="L2024" s="831"/>
      <c r="M2024" s="838"/>
      <c r="N2024" s="831"/>
      <c r="O2024" s="831"/>
    </row>
    <row r="2025" customFormat="1" ht="12.75" customHeight="1" spans="1:15">
      <c r="A2025" s="831"/>
      <c r="B2025" s="831"/>
      <c r="C2025" s="831"/>
      <c r="D2025" s="831"/>
      <c r="E2025" s="832"/>
      <c r="F2025" s="831"/>
      <c r="G2025" s="833"/>
      <c r="H2025" s="834"/>
      <c r="I2025" s="831"/>
      <c r="J2025" s="837"/>
      <c r="K2025" s="831"/>
      <c r="L2025" s="831"/>
      <c r="M2025" s="838"/>
      <c r="N2025" s="831"/>
      <c r="O2025" s="831"/>
    </row>
    <row r="2026" customFormat="1" ht="12.75" customHeight="1" spans="1:15">
      <c r="A2026" s="831"/>
      <c r="B2026" s="831"/>
      <c r="C2026" s="831"/>
      <c r="D2026" s="831"/>
      <c r="E2026" s="832"/>
      <c r="F2026" s="831"/>
      <c r="G2026" s="833"/>
      <c r="H2026" s="834"/>
      <c r="I2026" s="831"/>
      <c r="J2026" s="837"/>
      <c r="K2026" s="831"/>
      <c r="L2026" s="831"/>
      <c r="M2026" s="838"/>
      <c r="N2026" s="831"/>
      <c r="O2026" s="831"/>
    </row>
    <row r="2027" customFormat="1" ht="12.75" customHeight="1" spans="1:15">
      <c r="A2027" s="831"/>
      <c r="B2027" s="831"/>
      <c r="C2027" s="831"/>
      <c r="D2027" s="831"/>
      <c r="E2027" s="832"/>
      <c r="F2027" s="831"/>
      <c r="G2027" s="833"/>
      <c r="H2027" s="834"/>
      <c r="I2027" s="831"/>
      <c r="J2027" s="837"/>
      <c r="K2027" s="831"/>
      <c r="L2027" s="831"/>
      <c r="M2027" s="838"/>
      <c r="N2027" s="831"/>
      <c r="O2027" s="831"/>
    </row>
    <row r="2028" customFormat="1" ht="12.75" customHeight="1" spans="1:15">
      <c r="A2028" s="831"/>
      <c r="B2028" s="831"/>
      <c r="C2028" s="831"/>
      <c r="D2028" s="831"/>
      <c r="E2028" s="832"/>
      <c r="F2028" s="831"/>
      <c r="G2028" s="833"/>
      <c r="H2028" s="834"/>
      <c r="I2028" s="831"/>
      <c r="J2028" s="837"/>
      <c r="K2028" s="831"/>
      <c r="L2028" s="831"/>
      <c r="M2028" s="838"/>
      <c r="N2028" s="831"/>
      <c r="O2028" s="831"/>
    </row>
    <row r="2029" customFormat="1" ht="12.75" customHeight="1" spans="1:15">
      <c r="A2029" s="831"/>
      <c r="B2029" s="831"/>
      <c r="C2029" s="831"/>
      <c r="D2029" s="831"/>
      <c r="E2029" s="832"/>
      <c r="F2029" s="831"/>
      <c r="G2029" s="833"/>
      <c r="H2029" s="834"/>
      <c r="I2029" s="831"/>
      <c r="J2029" s="837"/>
      <c r="K2029" s="831"/>
      <c r="L2029" s="831"/>
      <c r="M2029" s="838"/>
      <c r="N2029" s="831"/>
      <c r="O2029" s="831"/>
    </row>
    <row r="2030" customFormat="1" ht="12.75" customHeight="1" spans="1:15">
      <c r="A2030" s="831"/>
      <c r="B2030" s="831"/>
      <c r="C2030" s="831"/>
      <c r="D2030" s="831"/>
      <c r="E2030" s="832"/>
      <c r="F2030" s="831"/>
      <c r="G2030" s="833"/>
      <c r="H2030" s="834"/>
      <c r="I2030" s="831"/>
      <c r="J2030" s="837"/>
      <c r="K2030" s="831"/>
      <c r="L2030" s="831"/>
      <c r="M2030" s="838"/>
      <c r="N2030" s="831"/>
      <c r="O2030" s="831"/>
    </row>
    <row r="2031" customFormat="1" ht="12.75" customHeight="1" spans="1:15">
      <c r="A2031" s="831"/>
      <c r="B2031" s="831"/>
      <c r="C2031" s="831"/>
      <c r="D2031" s="831"/>
      <c r="E2031" s="832"/>
      <c r="F2031" s="831"/>
      <c r="G2031" s="833"/>
      <c r="H2031" s="834"/>
      <c r="I2031" s="831"/>
      <c r="J2031" s="837"/>
      <c r="K2031" s="831"/>
      <c r="L2031" s="831"/>
      <c r="M2031" s="838"/>
      <c r="N2031" s="831"/>
      <c r="O2031" s="831"/>
    </row>
    <row r="2032" customFormat="1" ht="12.75" customHeight="1" spans="1:15">
      <c r="A2032" s="831"/>
      <c r="B2032" s="831"/>
      <c r="C2032" s="831"/>
      <c r="D2032" s="831"/>
      <c r="E2032" s="832"/>
      <c r="F2032" s="831"/>
      <c r="G2032" s="833"/>
      <c r="H2032" s="834"/>
      <c r="I2032" s="831"/>
      <c r="J2032" s="837"/>
      <c r="K2032" s="831"/>
      <c r="L2032" s="831"/>
      <c r="M2032" s="838"/>
      <c r="N2032" s="831"/>
      <c r="O2032" s="831"/>
    </row>
    <row r="2033" customFormat="1" ht="12.75" customHeight="1" spans="1:15">
      <c r="A2033" s="831"/>
      <c r="B2033" s="831"/>
      <c r="C2033" s="831"/>
      <c r="D2033" s="831"/>
      <c r="E2033" s="832"/>
      <c r="F2033" s="831"/>
      <c r="G2033" s="833"/>
      <c r="H2033" s="834"/>
      <c r="I2033" s="831"/>
      <c r="J2033" s="837"/>
      <c r="K2033" s="831"/>
      <c r="L2033" s="831"/>
      <c r="M2033" s="838"/>
      <c r="N2033" s="831"/>
      <c r="O2033" s="831"/>
    </row>
    <row r="2034" customFormat="1" ht="12.75" customHeight="1" spans="1:15">
      <c r="A2034" s="831"/>
      <c r="B2034" s="831"/>
      <c r="C2034" s="831"/>
      <c r="D2034" s="831"/>
      <c r="E2034" s="832"/>
      <c r="F2034" s="831"/>
      <c r="G2034" s="833"/>
      <c r="H2034" s="834"/>
      <c r="I2034" s="831"/>
      <c r="J2034" s="837"/>
      <c r="K2034" s="831"/>
      <c r="L2034" s="831"/>
      <c r="M2034" s="838"/>
      <c r="N2034" s="831"/>
      <c r="O2034" s="831"/>
    </row>
    <row r="2035" customFormat="1" ht="12.75" customHeight="1" spans="1:15">
      <c r="A2035" s="831"/>
      <c r="B2035" s="831"/>
      <c r="C2035" s="831"/>
      <c r="D2035" s="831"/>
      <c r="E2035" s="832"/>
      <c r="F2035" s="831"/>
      <c r="G2035" s="833"/>
      <c r="H2035" s="834"/>
      <c r="I2035" s="831"/>
      <c r="J2035" s="837"/>
      <c r="K2035" s="831"/>
      <c r="L2035" s="831"/>
      <c r="M2035" s="838"/>
      <c r="N2035" s="831"/>
      <c r="O2035" s="831"/>
    </row>
    <row r="2036" customFormat="1" ht="12.75" customHeight="1" spans="1:15">
      <c r="A2036" s="831"/>
      <c r="B2036" s="831"/>
      <c r="C2036" s="831"/>
      <c r="D2036" s="831"/>
      <c r="E2036" s="832"/>
      <c r="F2036" s="831"/>
      <c r="G2036" s="833"/>
      <c r="H2036" s="834"/>
      <c r="I2036" s="831"/>
      <c r="J2036" s="837"/>
      <c r="K2036" s="831"/>
      <c r="L2036" s="831"/>
      <c r="M2036" s="838"/>
      <c r="N2036" s="831"/>
      <c r="O2036" s="831"/>
    </row>
    <row r="2037" customFormat="1" ht="12.75" customHeight="1" spans="1:15">
      <c r="A2037" s="831"/>
      <c r="B2037" s="831"/>
      <c r="C2037" s="831"/>
      <c r="D2037" s="831"/>
      <c r="E2037" s="832"/>
      <c r="F2037" s="831"/>
      <c r="G2037" s="833"/>
      <c r="H2037" s="834"/>
      <c r="I2037" s="831"/>
      <c r="J2037" s="837"/>
      <c r="K2037" s="831"/>
      <c r="L2037" s="831"/>
      <c r="M2037" s="838"/>
      <c r="N2037" s="831"/>
      <c r="O2037" s="831"/>
    </row>
    <row r="2038" customFormat="1" ht="12.75" customHeight="1" spans="1:15">
      <c r="A2038" s="831"/>
      <c r="B2038" s="831"/>
      <c r="C2038" s="831"/>
      <c r="D2038" s="831"/>
      <c r="E2038" s="832"/>
      <c r="F2038" s="831"/>
      <c r="G2038" s="833"/>
      <c r="H2038" s="834"/>
      <c r="I2038" s="831"/>
      <c r="J2038" s="837"/>
      <c r="K2038" s="831"/>
      <c r="L2038" s="831"/>
      <c r="M2038" s="838"/>
      <c r="N2038" s="831"/>
      <c r="O2038" s="831"/>
    </row>
    <row r="2039" customFormat="1" ht="12.75" customHeight="1" spans="1:15">
      <c r="A2039" s="831"/>
      <c r="B2039" s="831"/>
      <c r="C2039" s="831"/>
      <c r="D2039" s="831"/>
      <c r="E2039" s="832"/>
      <c r="F2039" s="831"/>
      <c r="G2039" s="833"/>
      <c r="H2039" s="834"/>
      <c r="I2039" s="831"/>
      <c r="J2039" s="837"/>
      <c r="K2039" s="831"/>
      <c r="L2039" s="831"/>
      <c r="M2039" s="838"/>
      <c r="N2039" s="831"/>
      <c r="O2039" s="831"/>
    </row>
    <row r="2040" customFormat="1" ht="12.75" customHeight="1" spans="1:15">
      <c r="A2040" s="831"/>
      <c r="B2040" s="831"/>
      <c r="C2040" s="831"/>
      <c r="D2040" s="831"/>
      <c r="E2040" s="832"/>
      <c r="F2040" s="831"/>
      <c r="G2040" s="833"/>
      <c r="H2040" s="834"/>
      <c r="I2040" s="831"/>
      <c r="J2040" s="837"/>
      <c r="K2040" s="831"/>
      <c r="L2040" s="831"/>
      <c r="M2040" s="838"/>
      <c r="N2040" s="831"/>
      <c r="O2040" s="831"/>
    </row>
    <row r="2041" customFormat="1" ht="12.75" customHeight="1" spans="1:15">
      <c r="A2041" s="831"/>
      <c r="B2041" s="831"/>
      <c r="C2041" s="831"/>
      <c r="D2041" s="831"/>
      <c r="E2041" s="832"/>
      <c r="F2041" s="831"/>
      <c r="G2041" s="833"/>
      <c r="H2041" s="834"/>
      <c r="I2041" s="831"/>
      <c r="J2041" s="837"/>
      <c r="K2041" s="831"/>
      <c r="L2041" s="831"/>
      <c r="M2041" s="838"/>
      <c r="N2041" s="831"/>
      <c r="O2041" s="831"/>
    </row>
    <row r="2042" customFormat="1" ht="12.75" customHeight="1" spans="1:15">
      <c r="A2042" s="831"/>
      <c r="B2042" s="831"/>
      <c r="C2042" s="831"/>
      <c r="D2042" s="831"/>
      <c r="E2042" s="832"/>
      <c r="F2042" s="831"/>
      <c r="G2042" s="833"/>
      <c r="H2042" s="834"/>
      <c r="I2042" s="831"/>
      <c r="J2042" s="837"/>
      <c r="K2042" s="831"/>
      <c r="L2042" s="831"/>
      <c r="M2042" s="838"/>
      <c r="N2042" s="831"/>
      <c r="O2042" s="831"/>
    </row>
    <row r="2043" customFormat="1" ht="12.75" customHeight="1" spans="1:15">
      <c r="A2043" s="831"/>
      <c r="B2043" s="831"/>
      <c r="C2043" s="831"/>
      <c r="D2043" s="831"/>
      <c r="E2043" s="832"/>
      <c r="F2043" s="831"/>
      <c r="G2043" s="833"/>
      <c r="H2043" s="834"/>
      <c r="I2043" s="831"/>
      <c r="J2043" s="837"/>
      <c r="K2043" s="831"/>
      <c r="L2043" s="831"/>
      <c r="M2043" s="838"/>
      <c r="N2043" s="831"/>
      <c r="O2043" s="831"/>
    </row>
    <row r="2044" customFormat="1" ht="12.75" customHeight="1" spans="1:15">
      <c r="A2044" s="831"/>
      <c r="B2044" s="831"/>
      <c r="C2044" s="831"/>
      <c r="D2044" s="831"/>
      <c r="E2044" s="832"/>
      <c r="F2044" s="831"/>
      <c r="G2044" s="833"/>
      <c r="H2044" s="834"/>
      <c r="I2044" s="831"/>
      <c r="J2044" s="837"/>
      <c r="K2044" s="831"/>
      <c r="L2044" s="831"/>
      <c r="M2044" s="838"/>
      <c r="N2044" s="831"/>
      <c r="O2044" s="831"/>
    </row>
    <row r="2045" customFormat="1" ht="12.75" customHeight="1" spans="1:15">
      <c r="A2045" s="831"/>
      <c r="B2045" s="831"/>
      <c r="C2045" s="831"/>
      <c r="D2045" s="831"/>
      <c r="E2045" s="832"/>
      <c r="F2045" s="831"/>
      <c r="G2045" s="833"/>
      <c r="H2045" s="834"/>
      <c r="I2045" s="831"/>
      <c r="J2045" s="837"/>
      <c r="K2045" s="831"/>
      <c r="L2045" s="831"/>
      <c r="M2045" s="838"/>
      <c r="N2045" s="831"/>
      <c r="O2045" s="831"/>
    </row>
    <row r="2046" customFormat="1" ht="12.75" customHeight="1" spans="1:15">
      <c r="A2046" s="831"/>
      <c r="B2046" s="831"/>
      <c r="C2046" s="831"/>
      <c r="D2046" s="831"/>
      <c r="E2046" s="832"/>
      <c r="F2046" s="831"/>
      <c r="G2046" s="833"/>
      <c r="H2046" s="834"/>
      <c r="I2046" s="831"/>
      <c r="J2046" s="837"/>
      <c r="K2046" s="831"/>
      <c r="L2046" s="831"/>
      <c r="M2046" s="838"/>
      <c r="N2046" s="831"/>
      <c r="O2046" s="831"/>
    </row>
    <row r="2047" customFormat="1" ht="12.75" customHeight="1" spans="1:15">
      <c r="A2047" s="831"/>
      <c r="B2047" s="831"/>
      <c r="C2047" s="831"/>
      <c r="D2047" s="831"/>
      <c r="E2047" s="832"/>
      <c r="F2047" s="831"/>
      <c r="G2047" s="833"/>
      <c r="H2047" s="834"/>
      <c r="I2047" s="831"/>
      <c r="J2047" s="837"/>
      <c r="K2047" s="831"/>
      <c r="L2047" s="831"/>
      <c r="M2047" s="838"/>
      <c r="N2047" s="831"/>
      <c r="O2047" s="831"/>
    </row>
    <row r="2048" customFormat="1" ht="12.75" customHeight="1" spans="1:15">
      <c r="A2048" s="831"/>
      <c r="B2048" s="831"/>
      <c r="C2048" s="831"/>
      <c r="D2048" s="831"/>
      <c r="E2048" s="832"/>
      <c r="F2048" s="831"/>
      <c r="G2048" s="833"/>
      <c r="H2048" s="834"/>
      <c r="I2048" s="831"/>
      <c r="J2048" s="837"/>
      <c r="K2048" s="831"/>
      <c r="L2048" s="831"/>
      <c r="M2048" s="838"/>
      <c r="N2048" s="831"/>
      <c r="O2048" s="831"/>
    </row>
    <row r="2049" customFormat="1" ht="12.75" customHeight="1" spans="1:15">
      <c r="A2049" s="831"/>
      <c r="B2049" s="831"/>
      <c r="C2049" s="831"/>
      <c r="D2049" s="831"/>
      <c r="E2049" s="832"/>
      <c r="F2049" s="831"/>
      <c r="G2049" s="833"/>
      <c r="H2049" s="834"/>
      <c r="I2049" s="831"/>
      <c r="J2049" s="837"/>
      <c r="K2049" s="831"/>
      <c r="L2049" s="831"/>
      <c r="M2049" s="838"/>
      <c r="N2049" s="831"/>
      <c r="O2049" s="831"/>
    </row>
    <row r="2050" customFormat="1" ht="12.75" customHeight="1" spans="1:15">
      <c r="A2050" s="831"/>
      <c r="B2050" s="831"/>
      <c r="C2050" s="831"/>
      <c r="D2050" s="831"/>
      <c r="E2050" s="832"/>
      <c r="F2050" s="831"/>
      <c r="G2050" s="833"/>
      <c r="H2050" s="834"/>
      <c r="I2050" s="831"/>
      <c r="J2050" s="837"/>
      <c r="K2050" s="831"/>
      <c r="L2050" s="831"/>
      <c r="M2050" s="838"/>
      <c r="N2050" s="831"/>
      <c r="O2050" s="831"/>
    </row>
    <row r="2051" customFormat="1" ht="12.75" customHeight="1" spans="1:15">
      <c r="A2051" s="831"/>
      <c r="B2051" s="831"/>
      <c r="C2051" s="831"/>
      <c r="D2051" s="831"/>
      <c r="E2051" s="832"/>
      <c r="F2051" s="831"/>
      <c r="G2051" s="833"/>
      <c r="H2051" s="834"/>
      <c r="I2051" s="831"/>
      <c r="J2051" s="837"/>
      <c r="K2051" s="831"/>
      <c r="L2051" s="831"/>
      <c r="M2051" s="838"/>
      <c r="N2051" s="831"/>
      <c r="O2051" s="831"/>
    </row>
    <row r="2052" customFormat="1" ht="12.75" customHeight="1" spans="1:15">
      <c r="A2052" s="831"/>
      <c r="B2052" s="831"/>
      <c r="C2052" s="831"/>
      <c r="D2052" s="831"/>
      <c r="E2052" s="832"/>
      <c r="F2052" s="831"/>
      <c r="G2052" s="833"/>
      <c r="H2052" s="834"/>
      <c r="I2052" s="831"/>
      <c r="J2052" s="837"/>
      <c r="K2052" s="831"/>
      <c r="L2052" s="831"/>
      <c r="M2052" s="838"/>
      <c r="N2052" s="831"/>
      <c r="O2052" s="831"/>
    </row>
    <row r="2053" customFormat="1" ht="12.75" customHeight="1" spans="1:15">
      <c r="A2053" s="831"/>
      <c r="B2053" s="831"/>
      <c r="C2053" s="831"/>
      <c r="D2053" s="831"/>
      <c r="E2053" s="832"/>
      <c r="F2053" s="831"/>
      <c r="G2053" s="833"/>
      <c r="H2053" s="834"/>
      <c r="I2053" s="831"/>
      <c r="J2053" s="837"/>
      <c r="K2053" s="831"/>
      <c r="L2053" s="831"/>
      <c r="M2053" s="838"/>
      <c r="N2053" s="831"/>
      <c r="O2053" s="831"/>
    </row>
    <row r="2054" customFormat="1" ht="12.75" customHeight="1" spans="1:15">
      <c r="A2054" s="831"/>
      <c r="B2054" s="831"/>
      <c r="C2054" s="831"/>
      <c r="D2054" s="831"/>
      <c r="E2054" s="832"/>
      <c r="F2054" s="831"/>
      <c r="G2054" s="833"/>
      <c r="H2054" s="834"/>
      <c r="I2054" s="831"/>
      <c r="J2054" s="837"/>
      <c r="K2054" s="831"/>
      <c r="L2054" s="831"/>
      <c r="M2054" s="838"/>
      <c r="N2054" s="831"/>
      <c r="O2054" s="831"/>
    </row>
    <row r="2055" customFormat="1" ht="12.75" customHeight="1" spans="1:15">
      <c r="A2055" s="831"/>
      <c r="B2055" s="831"/>
      <c r="C2055" s="831"/>
      <c r="D2055" s="831"/>
      <c r="E2055" s="832"/>
      <c r="F2055" s="831"/>
      <c r="G2055" s="833"/>
      <c r="H2055" s="834"/>
      <c r="I2055" s="831"/>
      <c r="J2055" s="837"/>
      <c r="K2055" s="831"/>
      <c r="L2055" s="831"/>
      <c r="M2055" s="838"/>
      <c r="N2055" s="831"/>
      <c r="O2055" s="831"/>
    </row>
    <row r="2056" customFormat="1" ht="12.75" customHeight="1" spans="1:15">
      <c r="A2056" s="831"/>
      <c r="B2056" s="831"/>
      <c r="C2056" s="831"/>
      <c r="D2056" s="831"/>
      <c r="E2056" s="832"/>
      <c r="F2056" s="831"/>
      <c r="G2056" s="833"/>
      <c r="H2056" s="834"/>
      <c r="I2056" s="831"/>
      <c r="J2056" s="837"/>
      <c r="K2056" s="831"/>
      <c r="L2056" s="831"/>
      <c r="M2056" s="838"/>
      <c r="N2056" s="831"/>
      <c r="O2056" s="831"/>
    </row>
    <row r="2057" customFormat="1" ht="12.75" customHeight="1" spans="1:15">
      <c r="A2057" s="831"/>
      <c r="B2057" s="831"/>
      <c r="C2057" s="831"/>
      <c r="D2057" s="831"/>
      <c r="E2057" s="832"/>
      <c r="F2057" s="831"/>
      <c r="G2057" s="833"/>
      <c r="H2057" s="834"/>
      <c r="I2057" s="831"/>
      <c r="J2057" s="837"/>
      <c r="K2057" s="831"/>
      <c r="L2057" s="831"/>
      <c r="M2057" s="838"/>
      <c r="N2057" s="831"/>
      <c r="O2057" s="831"/>
    </row>
    <row r="2058" customFormat="1" ht="12.75" customHeight="1" spans="1:15">
      <c r="A2058" s="831"/>
      <c r="B2058" s="831"/>
      <c r="C2058" s="831"/>
      <c r="D2058" s="831"/>
      <c r="E2058" s="832"/>
      <c r="F2058" s="831"/>
      <c r="G2058" s="833"/>
      <c r="H2058" s="834"/>
      <c r="I2058" s="831"/>
      <c r="J2058" s="837"/>
      <c r="K2058" s="831"/>
      <c r="L2058" s="831"/>
      <c r="M2058" s="838"/>
      <c r="N2058" s="831"/>
      <c r="O2058" s="831"/>
    </row>
    <row r="2059" customFormat="1" ht="12.75" customHeight="1" spans="1:15">
      <c r="A2059" s="831"/>
      <c r="B2059" s="831"/>
      <c r="C2059" s="831"/>
      <c r="D2059" s="831"/>
      <c r="E2059" s="832"/>
      <c r="F2059" s="831"/>
      <c r="G2059" s="833"/>
      <c r="H2059" s="834"/>
      <c r="I2059" s="831"/>
      <c r="J2059" s="837"/>
      <c r="K2059" s="831"/>
      <c r="L2059" s="831"/>
      <c r="M2059" s="838"/>
      <c r="N2059" s="831"/>
      <c r="O2059" s="831"/>
    </row>
    <row r="2060" customFormat="1" ht="12.75" customHeight="1" spans="1:15">
      <c r="A2060" s="831"/>
      <c r="B2060" s="831"/>
      <c r="C2060" s="831"/>
      <c r="D2060" s="831"/>
      <c r="E2060" s="832"/>
      <c r="F2060" s="831"/>
      <c r="G2060" s="833"/>
      <c r="H2060" s="834"/>
      <c r="I2060" s="831"/>
      <c r="J2060" s="837"/>
      <c r="K2060" s="831"/>
      <c r="L2060" s="831"/>
      <c r="M2060" s="838"/>
      <c r="N2060" s="831"/>
      <c r="O2060" s="831"/>
    </row>
    <row r="2061" customFormat="1" ht="12.75" customHeight="1" spans="1:15">
      <c r="A2061" s="831"/>
      <c r="B2061" s="831"/>
      <c r="C2061" s="831"/>
      <c r="D2061" s="831"/>
      <c r="E2061" s="832"/>
      <c r="F2061" s="831"/>
      <c r="G2061" s="833"/>
      <c r="H2061" s="834"/>
      <c r="I2061" s="831"/>
      <c r="J2061" s="837"/>
      <c r="K2061" s="831"/>
      <c r="L2061" s="831"/>
      <c r="M2061" s="838"/>
      <c r="N2061" s="831"/>
      <c r="O2061" s="831"/>
    </row>
    <row r="2062" customFormat="1" ht="12.75" customHeight="1" spans="1:15">
      <c r="A2062" s="831"/>
      <c r="B2062" s="831"/>
      <c r="C2062" s="831"/>
      <c r="D2062" s="831"/>
      <c r="E2062" s="832"/>
      <c r="F2062" s="831"/>
      <c r="G2062" s="833"/>
      <c r="H2062" s="834"/>
      <c r="I2062" s="831"/>
      <c r="J2062" s="837"/>
      <c r="K2062" s="831"/>
      <c r="L2062" s="831"/>
      <c r="M2062" s="838"/>
      <c r="N2062" s="831"/>
      <c r="O2062" s="831"/>
    </row>
    <row r="2063" customFormat="1" ht="12.75" customHeight="1" spans="1:15">
      <c r="A2063" s="831"/>
      <c r="B2063" s="831"/>
      <c r="C2063" s="831"/>
      <c r="D2063" s="831"/>
      <c r="E2063" s="832"/>
      <c r="F2063" s="831"/>
      <c r="G2063" s="833"/>
      <c r="H2063" s="834"/>
      <c r="I2063" s="831"/>
      <c r="J2063" s="837"/>
      <c r="K2063" s="831"/>
      <c r="L2063" s="831"/>
      <c r="M2063" s="838"/>
      <c r="N2063" s="831"/>
      <c r="O2063" s="831"/>
    </row>
    <row r="2064" customFormat="1" ht="12.75" customHeight="1" spans="1:15">
      <c r="A2064" s="831"/>
      <c r="B2064" s="831"/>
      <c r="C2064" s="831"/>
      <c r="D2064" s="831"/>
      <c r="E2064" s="832"/>
      <c r="F2064" s="831"/>
      <c r="G2064" s="833"/>
      <c r="H2064" s="834"/>
      <c r="I2064" s="831"/>
      <c r="J2064" s="837"/>
      <c r="K2064" s="831"/>
      <c r="L2064" s="831"/>
      <c r="M2064" s="838"/>
      <c r="N2064" s="831"/>
      <c r="O2064" s="831"/>
    </row>
    <row r="2065" customFormat="1" ht="12.75" customHeight="1" spans="1:15">
      <c r="A2065" s="831"/>
      <c r="B2065" s="831"/>
      <c r="C2065" s="831"/>
      <c r="D2065" s="831"/>
      <c r="E2065" s="832"/>
      <c r="F2065" s="831"/>
      <c r="G2065" s="833"/>
      <c r="H2065" s="834"/>
      <c r="I2065" s="831"/>
      <c r="J2065" s="837"/>
      <c r="K2065" s="831"/>
      <c r="L2065" s="831"/>
      <c r="M2065" s="838"/>
      <c r="N2065" s="831"/>
      <c r="O2065" s="831"/>
    </row>
    <row r="2066" customFormat="1" ht="12.75" customHeight="1" spans="1:15">
      <c r="A2066" s="831"/>
      <c r="B2066" s="831"/>
      <c r="C2066" s="831"/>
      <c r="D2066" s="831"/>
      <c r="E2066" s="832"/>
      <c r="F2066" s="831"/>
      <c r="G2066" s="833"/>
      <c r="H2066" s="834"/>
      <c r="I2066" s="831"/>
      <c r="J2066" s="837"/>
      <c r="K2066" s="831"/>
      <c r="L2066" s="831"/>
      <c r="M2066" s="838"/>
      <c r="N2066" s="831"/>
      <c r="O2066" s="831"/>
    </row>
    <row r="2067" customFormat="1" ht="12.75" customHeight="1" spans="1:15">
      <c r="A2067" s="831"/>
      <c r="B2067" s="831"/>
      <c r="C2067" s="831"/>
      <c r="D2067" s="831"/>
      <c r="E2067" s="832"/>
      <c r="F2067" s="831"/>
      <c r="G2067" s="833"/>
      <c r="H2067" s="834"/>
      <c r="I2067" s="831"/>
      <c r="J2067" s="837"/>
      <c r="K2067" s="831"/>
      <c r="L2067" s="831"/>
      <c r="M2067" s="838"/>
      <c r="N2067" s="831"/>
      <c r="O2067" s="831"/>
    </row>
    <row r="2068" customFormat="1" ht="12.75" customHeight="1" spans="1:15">
      <c r="A2068" s="831"/>
      <c r="B2068" s="831"/>
      <c r="C2068" s="831"/>
      <c r="D2068" s="831"/>
      <c r="E2068" s="832"/>
      <c r="F2068" s="831"/>
      <c r="G2068" s="833"/>
      <c r="H2068" s="834"/>
      <c r="I2068" s="831"/>
      <c r="J2068" s="837"/>
      <c r="K2068" s="831"/>
      <c r="L2068" s="831"/>
      <c r="M2068" s="838"/>
      <c r="N2068" s="831"/>
      <c r="O2068" s="831"/>
    </row>
    <row r="2069" customFormat="1" ht="12.75" customHeight="1" spans="1:15">
      <c r="A2069" s="831"/>
      <c r="B2069" s="831"/>
      <c r="C2069" s="831"/>
      <c r="D2069" s="831"/>
      <c r="E2069" s="832"/>
      <c r="F2069" s="831"/>
      <c r="G2069" s="833"/>
      <c r="H2069" s="834"/>
      <c r="I2069" s="831"/>
      <c r="J2069" s="837"/>
      <c r="K2069" s="831"/>
      <c r="L2069" s="831"/>
      <c r="M2069" s="838"/>
      <c r="N2069" s="831"/>
      <c r="O2069" s="831"/>
    </row>
    <row r="2070" customFormat="1" ht="12.75" customHeight="1" spans="1:15">
      <c r="A2070" s="831"/>
      <c r="B2070" s="831"/>
      <c r="C2070" s="831"/>
      <c r="D2070" s="831"/>
      <c r="E2070" s="832"/>
      <c r="F2070" s="831"/>
      <c r="G2070" s="833"/>
      <c r="H2070" s="834"/>
      <c r="I2070" s="831"/>
      <c r="J2070" s="837"/>
      <c r="K2070" s="831"/>
      <c r="L2070" s="831"/>
      <c r="M2070" s="838"/>
      <c r="N2070" s="831"/>
      <c r="O2070" s="831"/>
    </row>
    <row r="2071" customFormat="1" ht="12.75" customHeight="1" spans="1:15">
      <c r="A2071" s="831"/>
      <c r="B2071" s="831"/>
      <c r="C2071" s="831"/>
      <c r="D2071" s="831"/>
      <c r="E2071" s="832"/>
      <c r="F2071" s="831"/>
      <c r="G2071" s="833"/>
      <c r="H2071" s="834"/>
      <c r="I2071" s="831"/>
      <c r="J2071" s="837"/>
      <c r="K2071" s="831"/>
      <c r="L2071" s="831"/>
      <c r="M2071" s="838"/>
      <c r="N2071" s="831"/>
      <c r="O2071" s="831"/>
    </row>
    <row r="2072" customFormat="1" ht="12.75" customHeight="1" spans="1:15">
      <c r="A2072" s="831"/>
      <c r="B2072" s="831"/>
      <c r="C2072" s="831"/>
      <c r="D2072" s="831"/>
      <c r="E2072" s="832"/>
      <c r="F2072" s="831"/>
      <c r="G2072" s="833"/>
      <c r="H2072" s="834"/>
      <c r="I2072" s="831"/>
      <c r="J2072" s="837"/>
      <c r="K2072" s="831"/>
      <c r="L2072" s="831"/>
      <c r="M2072" s="838"/>
      <c r="N2072" s="831"/>
      <c r="O2072" s="831"/>
    </row>
    <row r="2073" customFormat="1" ht="12.75" customHeight="1" spans="1:15">
      <c r="A2073" s="831"/>
      <c r="B2073" s="831"/>
      <c r="C2073" s="831"/>
      <c r="D2073" s="831"/>
      <c r="E2073" s="832"/>
      <c r="F2073" s="831"/>
      <c r="G2073" s="833"/>
      <c r="H2073" s="834"/>
      <c r="I2073" s="831"/>
      <c r="J2073" s="837"/>
      <c r="K2073" s="831"/>
      <c r="L2073" s="831"/>
      <c r="M2073" s="838"/>
      <c r="N2073" s="831"/>
      <c r="O2073" s="831"/>
    </row>
    <row r="2074" customFormat="1" ht="12.75" customHeight="1" spans="1:15">
      <c r="A2074" s="831"/>
      <c r="B2074" s="831"/>
      <c r="C2074" s="831"/>
      <c r="D2074" s="831"/>
      <c r="E2074" s="832"/>
      <c r="F2074" s="831"/>
      <c r="G2074" s="833"/>
      <c r="H2074" s="834"/>
      <c r="I2074" s="831"/>
      <c r="J2074" s="837"/>
      <c r="K2074" s="831"/>
      <c r="L2074" s="831"/>
      <c r="M2074" s="838"/>
      <c r="N2074" s="831"/>
      <c r="O2074" s="831"/>
    </row>
    <row r="2075" customFormat="1" ht="12.75" customHeight="1" spans="1:15">
      <c r="A2075" s="831"/>
      <c r="B2075" s="831"/>
      <c r="C2075" s="831"/>
      <c r="D2075" s="831"/>
      <c r="E2075" s="832"/>
      <c r="F2075" s="831"/>
      <c r="G2075" s="833"/>
      <c r="H2075" s="834"/>
      <c r="I2075" s="831"/>
      <c r="J2075" s="837"/>
      <c r="K2075" s="831"/>
      <c r="L2075" s="831"/>
      <c r="M2075" s="838"/>
      <c r="N2075" s="831"/>
      <c r="O2075" s="831"/>
    </row>
    <row r="2076" customFormat="1" ht="12.75" customHeight="1" spans="1:15">
      <c r="A2076" s="831"/>
      <c r="B2076" s="831"/>
      <c r="C2076" s="831"/>
      <c r="D2076" s="831"/>
      <c r="E2076" s="832"/>
      <c r="F2076" s="831"/>
      <c r="G2076" s="833"/>
      <c r="H2076" s="834"/>
      <c r="I2076" s="831"/>
      <c r="J2076" s="837"/>
      <c r="K2076" s="831"/>
      <c r="L2076" s="831"/>
      <c r="M2076" s="838"/>
      <c r="N2076" s="831"/>
      <c r="O2076" s="831"/>
    </row>
    <row r="2077" customFormat="1" ht="12.75" customHeight="1" spans="1:15">
      <c r="A2077" s="831"/>
      <c r="B2077" s="831"/>
      <c r="C2077" s="831"/>
      <c r="D2077" s="831"/>
      <c r="E2077" s="832"/>
      <c r="F2077" s="831"/>
      <c r="G2077" s="833"/>
      <c r="H2077" s="834"/>
      <c r="I2077" s="831"/>
      <c r="J2077" s="837"/>
      <c r="K2077" s="831"/>
      <c r="L2077" s="831"/>
      <c r="M2077" s="838"/>
      <c r="N2077" s="831"/>
      <c r="O2077" s="831"/>
    </row>
    <row r="2078" customFormat="1" ht="12.75" customHeight="1" spans="1:15">
      <c r="A2078" s="831"/>
      <c r="B2078" s="831"/>
      <c r="C2078" s="831"/>
      <c r="D2078" s="831"/>
      <c r="E2078" s="832"/>
      <c r="F2078" s="831"/>
      <c r="G2078" s="833"/>
      <c r="H2078" s="834"/>
      <c r="I2078" s="831"/>
      <c r="J2078" s="837"/>
      <c r="K2078" s="831"/>
      <c r="L2078" s="831"/>
      <c r="M2078" s="838"/>
      <c r="N2078" s="831"/>
      <c r="O2078" s="831"/>
    </row>
    <row r="2079" customFormat="1" ht="12.75" customHeight="1" spans="1:15">
      <c r="A2079" s="831"/>
      <c r="B2079" s="831"/>
      <c r="C2079" s="831"/>
      <c r="D2079" s="831"/>
      <c r="E2079" s="832"/>
      <c r="F2079" s="831"/>
      <c r="G2079" s="833"/>
      <c r="H2079" s="834"/>
      <c r="I2079" s="831"/>
      <c r="J2079" s="837"/>
      <c r="K2079" s="831"/>
      <c r="L2079" s="831"/>
      <c r="M2079" s="838"/>
      <c r="N2079" s="831"/>
      <c r="O2079" s="831"/>
    </row>
    <row r="2080" customFormat="1" ht="12.75" customHeight="1" spans="1:15">
      <c r="A2080" s="831"/>
      <c r="B2080" s="831"/>
      <c r="C2080" s="831"/>
      <c r="D2080" s="831"/>
      <c r="E2080" s="832"/>
      <c r="F2080" s="831"/>
      <c r="G2080" s="833"/>
      <c r="H2080" s="834"/>
      <c r="I2080" s="831"/>
      <c r="J2080" s="837"/>
      <c r="K2080" s="831"/>
      <c r="L2080" s="831"/>
      <c r="M2080" s="838"/>
      <c r="N2080" s="831"/>
      <c r="O2080" s="831"/>
    </row>
    <row r="2081" customFormat="1" ht="12.75" customHeight="1" spans="1:15">
      <c r="A2081" s="831"/>
      <c r="B2081" s="831"/>
      <c r="C2081" s="831"/>
      <c r="D2081" s="831"/>
      <c r="E2081" s="832"/>
      <c r="F2081" s="831"/>
      <c r="G2081" s="833"/>
      <c r="H2081" s="834"/>
      <c r="I2081" s="831"/>
      <c r="J2081" s="837"/>
      <c r="K2081" s="831"/>
      <c r="L2081" s="831"/>
      <c r="M2081" s="838"/>
      <c r="N2081" s="831"/>
      <c r="O2081" s="831"/>
    </row>
    <row r="2082" customFormat="1" ht="12.75" customHeight="1" spans="1:15">
      <c r="A2082" s="831"/>
      <c r="B2082" s="831"/>
      <c r="C2082" s="831"/>
      <c r="D2082" s="831"/>
      <c r="E2082" s="832"/>
      <c r="F2082" s="831"/>
      <c r="G2082" s="833"/>
      <c r="H2082" s="834"/>
      <c r="I2082" s="831"/>
      <c r="J2082" s="837"/>
      <c r="K2082" s="831"/>
      <c r="L2082" s="831"/>
      <c r="M2082" s="838"/>
      <c r="N2082" s="831"/>
      <c r="O2082" s="831"/>
    </row>
    <row r="2083" customFormat="1" ht="12.75" customHeight="1" spans="1:15">
      <c r="A2083" s="831"/>
      <c r="B2083" s="831"/>
      <c r="C2083" s="831"/>
      <c r="D2083" s="831"/>
      <c r="E2083" s="832"/>
      <c r="F2083" s="831"/>
      <c r="G2083" s="833"/>
      <c r="H2083" s="834"/>
      <c r="I2083" s="831"/>
      <c r="J2083" s="837"/>
      <c r="K2083" s="831"/>
      <c r="L2083" s="831"/>
      <c r="M2083" s="838"/>
      <c r="N2083" s="831"/>
      <c r="O2083" s="831"/>
    </row>
    <row r="2084" customFormat="1" ht="12.75" customHeight="1" spans="1:15">
      <c r="A2084" s="831"/>
      <c r="B2084" s="831"/>
      <c r="C2084" s="831"/>
      <c r="D2084" s="831"/>
      <c r="E2084" s="832"/>
      <c r="F2084" s="831"/>
      <c r="G2084" s="833"/>
      <c r="H2084" s="834"/>
      <c r="I2084" s="831"/>
      <c r="J2084" s="837"/>
      <c r="K2084" s="831"/>
      <c r="L2084" s="831"/>
      <c r="M2084" s="838"/>
      <c r="N2084" s="831"/>
      <c r="O2084" s="831"/>
    </row>
    <row r="2085" customFormat="1" ht="12.75" customHeight="1" spans="1:15">
      <c r="A2085" s="831"/>
      <c r="B2085" s="831"/>
      <c r="C2085" s="831"/>
      <c r="D2085" s="831"/>
      <c r="E2085" s="832"/>
      <c r="F2085" s="831"/>
      <c r="G2085" s="833"/>
      <c r="H2085" s="834"/>
      <c r="I2085" s="831"/>
      <c r="J2085" s="837"/>
      <c r="K2085" s="831"/>
      <c r="L2085" s="831"/>
      <c r="M2085" s="838"/>
      <c r="N2085" s="831"/>
      <c r="O2085" s="831"/>
    </row>
    <row r="2086" customFormat="1" ht="12.75" customHeight="1" spans="1:15">
      <c r="A2086" s="831"/>
      <c r="B2086" s="831"/>
      <c r="C2086" s="831"/>
      <c r="D2086" s="831"/>
      <c r="E2086" s="832"/>
      <c r="F2086" s="831"/>
      <c r="G2086" s="833"/>
      <c r="H2086" s="834"/>
      <c r="I2086" s="831"/>
      <c r="J2086" s="837"/>
      <c r="K2086" s="831"/>
      <c r="L2086" s="831"/>
      <c r="M2086" s="838"/>
      <c r="N2086" s="831"/>
      <c r="O2086" s="831"/>
    </row>
    <row r="2087" customFormat="1" ht="12.75" customHeight="1" spans="1:15">
      <c r="A2087" s="831"/>
      <c r="B2087" s="831"/>
      <c r="C2087" s="831"/>
      <c r="D2087" s="831"/>
      <c r="E2087" s="832"/>
      <c r="F2087" s="831"/>
      <c r="G2087" s="833"/>
      <c r="H2087" s="834"/>
      <c r="I2087" s="831"/>
      <c r="J2087" s="837"/>
      <c r="K2087" s="831"/>
      <c r="L2087" s="831"/>
      <c r="M2087" s="838"/>
      <c r="N2087" s="831"/>
      <c r="O2087" s="831"/>
    </row>
    <row r="2088" customFormat="1" ht="12.75" customHeight="1" spans="1:15">
      <c r="A2088" s="831"/>
      <c r="B2088" s="831"/>
      <c r="C2088" s="831"/>
      <c r="D2088" s="831"/>
      <c r="E2088" s="832"/>
      <c r="F2088" s="831"/>
      <c r="G2088" s="833"/>
      <c r="H2088" s="834"/>
      <c r="I2088" s="831"/>
      <c r="J2088" s="837"/>
      <c r="K2088" s="831"/>
      <c r="L2088" s="831"/>
      <c r="M2088" s="838"/>
      <c r="N2088" s="831"/>
      <c r="O2088" s="831"/>
    </row>
    <row r="2089" customFormat="1" ht="12.75" customHeight="1" spans="1:15">
      <c r="A2089" s="831"/>
      <c r="B2089" s="831"/>
      <c r="C2089" s="831"/>
      <c r="D2089" s="831"/>
      <c r="E2089" s="832"/>
      <c r="F2089" s="831"/>
      <c r="G2089" s="833"/>
      <c r="H2089" s="834"/>
      <c r="I2089" s="831"/>
      <c r="J2089" s="837"/>
      <c r="K2089" s="831"/>
      <c r="L2089" s="831"/>
      <c r="M2089" s="838"/>
      <c r="N2089" s="831"/>
      <c r="O2089" s="831"/>
    </row>
    <row r="2090" customFormat="1" ht="12.75" customHeight="1" spans="1:15">
      <c r="A2090" s="831"/>
      <c r="B2090" s="831"/>
      <c r="C2090" s="831"/>
      <c r="D2090" s="831"/>
      <c r="E2090" s="832"/>
      <c r="F2090" s="831"/>
      <c r="G2090" s="833"/>
      <c r="H2090" s="834"/>
      <c r="I2090" s="831"/>
      <c r="J2090" s="837"/>
      <c r="K2090" s="831"/>
      <c r="L2090" s="831"/>
      <c r="M2090" s="838"/>
      <c r="N2090" s="831"/>
      <c r="O2090" s="831"/>
    </row>
    <row r="2091" customFormat="1" ht="12.75" customHeight="1" spans="1:15">
      <c r="A2091" s="831"/>
      <c r="B2091" s="831"/>
      <c r="C2091" s="831"/>
      <c r="D2091" s="831"/>
      <c r="E2091" s="832"/>
      <c r="F2091" s="831"/>
      <c r="G2091" s="833"/>
      <c r="H2091" s="834"/>
      <c r="I2091" s="831"/>
      <c r="J2091" s="837"/>
      <c r="K2091" s="831"/>
      <c r="L2091" s="831"/>
      <c r="M2091" s="838"/>
      <c r="N2091" s="831"/>
      <c r="O2091" s="831"/>
    </row>
    <row r="2092" customFormat="1" ht="12.75" customHeight="1" spans="1:15">
      <c r="A2092" s="831"/>
      <c r="B2092" s="831"/>
      <c r="C2092" s="831"/>
      <c r="D2092" s="831"/>
      <c r="E2092" s="832"/>
      <c r="F2092" s="831"/>
      <c r="G2092" s="833"/>
      <c r="H2092" s="834"/>
      <c r="I2092" s="831"/>
      <c r="J2092" s="837"/>
      <c r="K2092" s="831"/>
      <c r="L2092" s="831"/>
      <c r="M2092" s="838"/>
      <c r="N2092" s="831"/>
      <c r="O2092" s="831"/>
    </row>
    <row r="2093" customFormat="1" ht="12.75" customHeight="1" spans="1:15">
      <c r="A2093" s="831"/>
      <c r="B2093" s="831"/>
      <c r="C2093" s="831"/>
      <c r="D2093" s="831"/>
      <c r="E2093" s="832"/>
      <c r="F2093" s="831"/>
      <c r="G2093" s="833"/>
      <c r="H2093" s="834"/>
      <c r="I2093" s="831"/>
      <c r="J2093" s="837"/>
      <c r="K2093" s="831"/>
      <c r="L2093" s="831"/>
      <c r="M2093" s="838"/>
      <c r="N2093" s="831"/>
      <c r="O2093" s="831"/>
    </row>
    <row r="2094" customFormat="1" ht="12.75" customHeight="1" spans="1:15">
      <c r="A2094" s="831"/>
      <c r="B2094" s="831"/>
      <c r="C2094" s="831"/>
      <c r="D2094" s="831"/>
      <c r="E2094" s="832"/>
      <c r="F2094" s="831"/>
      <c r="G2094" s="833"/>
      <c r="H2094" s="834"/>
      <c r="I2094" s="831"/>
      <c r="J2094" s="837"/>
      <c r="K2094" s="831"/>
      <c r="L2094" s="831"/>
      <c r="M2094" s="838"/>
      <c r="N2094" s="831"/>
      <c r="O2094" s="831"/>
    </row>
    <row r="2095" customFormat="1" ht="12.75" customHeight="1" spans="1:15">
      <c r="A2095" s="831"/>
      <c r="B2095" s="831"/>
      <c r="C2095" s="831"/>
      <c r="D2095" s="831"/>
      <c r="E2095" s="832"/>
      <c r="F2095" s="831"/>
      <c r="G2095" s="833"/>
      <c r="H2095" s="834"/>
      <c r="I2095" s="831"/>
      <c r="J2095" s="837"/>
      <c r="K2095" s="831"/>
      <c r="L2095" s="831"/>
      <c r="M2095" s="838"/>
      <c r="N2095" s="831"/>
      <c r="O2095" s="831"/>
    </row>
    <row r="2096" customFormat="1" ht="12.75" customHeight="1" spans="1:15">
      <c r="A2096" s="831"/>
      <c r="B2096" s="831"/>
      <c r="C2096" s="831"/>
      <c r="D2096" s="831"/>
      <c r="E2096" s="832"/>
      <c r="F2096" s="831"/>
      <c r="G2096" s="833"/>
      <c r="H2096" s="834"/>
      <c r="I2096" s="831"/>
      <c r="J2096" s="837"/>
      <c r="K2096" s="831"/>
      <c r="L2096" s="831"/>
      <c r="M2096" s="838"/>
      <c r="N2096" s="831"/>
      <c r="O2096" s="831"/>
    </row>
    <row r="2097" customFormat="1" ht="12.75" customHeight="1" spans="1:15">
      <c r="A2097" s="831"/>
      <c r="B2097" s="831"/>
      <c r="C2097" s="831"/>
      <c r="D2097" s="831"/>
      <c r="E2097" s="832"/>
      <c r="F2097" s="831"/>
      <c r="G2097" s="833"/>
      <c r="H2097" s="834"/>
      <c r="I2097" s="831"/>
      <c r="J2097" s="837"/>
      <c r="K2097" s="831"/>
      <c r="L2097" s="831"/>
      <c r="M2097" s="838"/>
      <c r="N2097" s="831"/>
      <c r="O2097" s="831"/>
    </row>
    <row r="2098" customFormat="1" ht="12.75" customHeight="1" spans="1:15">
      <c r="A2098" s="831"/>
      <c r="B2098" s="831"/>
      <c r="C2098" s="831"/>
      <c r="D2098" s="831"/>
      <c r="E2098" s="832"/>
      <c r="F2098" s="831"/>
      <c r="G2098" s="833"/>
      <c r="H2098" s="834"/>
      <c r="I2098" s="831"/>
      <c r="J2098" s="837"/>
      <c r="K2098" s="831"/>
      <c r="L2098" s="831"/>
      <c r="M2098" s="838"/>
      <c r="N2098" s="831"/>
      <c r="O2098" s="831"/>
    </row>
    <row r="2099" customFormat="1" ht="12.75" customHeight="1" spans="1:15">
      <c r="A2099" s="831"/>
      <c r="B2099" s="831"/>
      <c r="C2099" s="831"/>
      <c r="D2099" s="831"/>
      <c r="E2099" s="832"/>
      <c r="F2099" s="831"/>
      <c r="G2099" s="833"/>
      <c r="H2099" s="834"/>
      <c r="I2099" s="831"/>
      <c r="J2099" s="837"/>
      <c r="K2099" s="831"/>
      <c r="L2099" s="831"/>
      <c r="M2099" s="838"/>
      <c r="N2099" s="831"/>
      <c r="O2099" s="831"/>
    </row>
    <row r="2100" customFormat="1" ht="12.75" customHeight="1" spans="1:15">
      <c r="A2100" s="831"/>
      <c r="B2100" s="831"/>
      <c r="C2100" s="831"/>
      <c r="D2100" s="831"/>
      <c r="E2100" s="832"/>
      <c r="F2100" s="831"/>
      <c r="G2100" s="833"/>
      <c r="H2100" s="834"/>
      <c r="I2100" s="831"/>
      <c r="J2100" s="837"/>
      <c r="K2100" s="831"/>
      <c r="L2100" s="831"/>
      <c r="M2100" s="838"/>
      <c r="N2100" s="831"/>
      <c r="O2100" s="831"/>
    </row>
    <row r="2101" customFormat="1" ht="12.75" customHeight="1" spans="1:15">
      <c r="A2101" s="831"/>
      <c r="B2101" s="831"/>
      <c r="C2101" s="831"/>
      <c r="D2101" s="831"/>
      <c r="E2101" s="832"/>
      <c r="F2101" s="831"/>
      <c r="G2101" s="833"/>
      <c r="H2101" s="834"/>
      <c r="I2101" s="831"/>
      <c r="J2101" s="837"/>
      <c r="K2101" s="831"/>
      <c r="L2101" s="831"/>
      <c r="M2101" s="838"/>
      <c r="N2101" s="831"/>
      <c r="O2101" s="831"/>
    </row>
    <row r="2102" customFormat="1" ht="12.75" customHeight="1" spans="1:15">
      <c r="A2102" s="831"/>
      <c r="B2102" s="831"/>
      <c r="C2102" s="831"/>
      <c r="D2102" s="831"/>
      <c r="E2102" s="832"/>
      <c r="F2102" s="831"/>
      <c r="G2102" s="833"/>
      <c r="H2102" s="834"/>
      <c r="I2102" s="831"/>
      <c r="J2102" s="837"/>
      <c r="K2102" s="831"/>
      <c r="L2102" s="831"/>
      <c r="M2102" s="838"/>
      <c r="N2102" s="831"/>
      <c r="O2102" s="831"/>
    </row>
    <row r="2103" customFormat="1" ht="12.75" customHeight="1" spans="1:15">
      <c r="A2103" s="831"/>
      <c r="B2103" s="831"/>
      <c r="C2103" s="831"/>
      <c r="D2103" s="831"/>
      <c r="E2103" s="832"/>
      <c r="F2103" s="831"/>
      <c r="G2103" s="833"/>
      <c r="H2103" s="834"/>
      <c r="I2103" s="831"/>
      <c r="J2103" s="837"/>
      <c r="K2103" s="831"/>
      <c r="L2103" s="831"/>
      <c r="M2103" s="838"/>
      <c r="N2103" s="831"/>
      <c r="O2103" s="831"/>
    </row>
    <row r="2104" customFormat="1" ht="12.75" customHeight="1" spans="1:15">
      <c r="A2104" s="831"/>
      <c r="B2104" s="831"/>
      <c r="C2104" s="831"/>
      <c r="D2104" s="831"/>
      <c r="E2104" s="832"/>
      <c r="F2104" s="831"/>
      <c r="G2104" s="833"/>
      <c r="H2104" s="834"/>
      <c r="I2104" s="831"/>
      <c r="J2104" s="837"/>
      <c r="K2104" s="831"/>
      <c r="L2104" s="831"/>
      <c r="M2104" s="838"/>
      <c r="N2104" s="831"/>
      <c r="O2104" s="831"/>
    </row>
    <row r="2105" customFormat="1" ht="12.75" customHeight="1" spans="1:15">
      <c r="A2105" s="831"/>
      <c r="B2105" s="831"/>
      <c r="C2105" s="831"/>
      <c r="D2105" s="831"/>
      <c r="E2105" s="832"/>
      <c r="F2105" s="831"/>
      <c r="G2105" s="833"/>
      <c r="H2105" s="834"/>
      <c r="I2105" s="831"/>
      <c r="J2105" s="837"/>
      <c r="K2105" s="831"/>
      <c r="L2105" s="831"/>
      <c r="M2105" s="838"/>
      <c r="N2105" s="831"/>
      <c r="O2105" s="831"/>
    </row>
    <row r="2106" customFormat="1" ht="12.75" customHeight="1" spans="1:15">
      <c r="A2106" s="831"/>
      <c r="B2106" s="831"/>
      <c r="C2106" s="831"/>
      <c r="D2106" s="831"/>
      <c r="E2106" s="832"/>
      <c r="F2106" s="831"/>
      <c r="G2106" s="833"/>
      <c r="H2106" s="834"/>
      <c r="I2106" s="831"/>
      <c r="J2106" s="837"/>
      <c r="K2106" s="831"/>
      <c r="L2106" s="831"/>
      <c r="M2106" s="838"/>
      <c r="N2106" s="831"/>
      <c r="O2106" s="831"/>
    </row>
    <row r="2107" customFormat="1" ht="12.75" customHeight="1" spans="1:15">
      <c r="A2107" s="831"/>
      <c r="B2107" s="831"/>
      <c r="C2107" s="831"/>
      <c r="D2107" s="831"/>
      <c r="E2107" s="832"/>
      <c r="F2107" s="831"/>
      <c r="G2107" s="833"/>
      <c r="H2107" s="834"/>
      <c r="I2107" s="831"/>
      <c r="J2107" s="837"/>
      <c r="K2107" s="831"/>
      <c r="L2107" s="831"/>
      <c r="M2107" s="838"/>
      <c r="N2107" s="831"/>
      <c r="O2107" s="831"/>
    </row>
    <row r="2108" customFormat="1" ht="12.75" customHeight="1" spans="1:15">
      <c r="A2108" s="831"/>
      <c r="B2108" s="831"/>
      <c r="C2108" s="831"/>
      <c r="D2108" s="831"/>
      <c r="E2108" s="832"/>
      <c r="F2108" s="831"/>
      <c r="G2108" s="833"/>
      <c r="H2108" s="834"/>
      <c r="I2108" s="831"/>
      <c r="J2108" s="837"/>
      <c r="K2108" s="831"/>
      <c r="L2108" s="831"/>
      <c r="M2108" s="838"/>
      <c r="N2108" s="831"/>
      <c r="O2108" s="831"/>
    </row>
    <row r="2109" customFormat="1" ht="12.75" customHeight="1" spans="1:15">
      <c r="A2109" s="831"/>
      <c r="B2109" s="831"/>
      <c r="C2109" s="831"/>
      <c r="D2109" s="831"/>
      <c r="E2109" s="832"/>
      <c r="F2109" s="831"/>
      <c r="G2109" s="833"/>
      <c r="H2109" s="834"/>
      <c r="I2109" s="831"/>
      <c r="J2109" s="837"/>
      <c r="K2109" s="831"/>
      <c r="L2109" s="831"/>
      <c r="M2109" s="838"/>
      <c r="N2109" s="831"/>
      <c r="O2109" s="831"/>
    </row>
    <row r="2110" customFormat="1" ht="12.75" customHeight="1" spans="1:15">
      <c r="A2110" s="831"/>
      <c r="B2110" s="831"/>
      <c r="C2110" s="831"/>
      <c r="D2110" s="831"/>
      <c r="E2110" s="832"/>
      <c r="F2110" s="831"/>
      <c r="G2110" s="833"/>
      <c r="H2110" s="834"/>
      <c r="I2110" s="831"/>
      <c r="J2110" s="837"/>
      <c r="K2110" s="831"/>
      <c r="L2110" s="831"/>
      <c r="M2110" s="838"/>
      <c r="N2110" s="831"/>
      <c r="O2110" s="831"/>
    </row>
    <row r="2111" customFormat="1" ht="12.75" customHeight="1" spans="1:15">
      <c r="A2111" s="831"/>
      <c r="B2111" s="831"/>
      <c r="C2111" s="831"/>
      <c r="D2111" s="831"/>
      <c r="E2111" s="832"/>
      <c r="F2111" s="831"/>
      <c r="G2111" s="833"/>
      <c r="H2111" s="834"/>
      <c r="I2111" s="831"/>
      <c r="J2111" s="837"/>
      <c r="K2111" s="831"/>
      <c r="L2111" s="831"/>
      <c r="M2111" s="838"/>
      <c r="N2111" s="831"/>
      <c r="O2111" s="831"/>
    </row>
    <row r="2112" customFormat="1" ht="12.75" customHeight="1" spans="1:15">
      <c r="A2112" s="831"/>
      <c r="B2112" s="831"/>
      <c r="C2112" s="831"/>
      <c r="D2112" s="831"/>
      <c r="E2112" s="832"/>
      <c r="F2112" s="831"/>
      <c r="G2112" s="833"/>
      <c r="H2112" s="834"/>
      <c r="I2112" s="831"/>
      <c r="J2112" s="837"/>
      <c r="K2112" s="831"/>
      <c r="L2112" s="831"/>
      <c r="M2112" s="838"/>
      <c r="N2112" s="831"/>
      <c r="O2112" s="831"/>
    </row>
    <row r="2113" customFormat="1" ht="12.75" customHeight="1" spans="1:15">
      <c r="A2113" s="831"/>
      <c r="B2113" s="831"/>
      <c r="C2113" s="831"/>
      <c r="D2113" s="831"/>
      <c r="E2113" s="832"/>
      <c r="F2113" s="831"/>
      <c r="G2113" s="833"/>
      <c r="H2113" s="834"/>
      <c r="I2113" s="831"/>
      <c r="J2113" s="837"/>
      <c r="K2113" s="831"/>
      <c r="L2113" s="831"/>
      <c r="M2113" s="838"/>
      <c r="N2113" s="831"/>
      <c r="O2113" s="831"/>
    </row>
    <row r="2114" customFormat="1" ht="12.75" customHeight="1" spans="1:15">
      <c r="A2114" s="831"/>
      <c r="B2114" s="831"/>
      <c r="C2114" s="831"/>
      <c r="D2114" s="831"/>
      <c r="E2114" s="832"/>
      <c r="F2114" s="831"/>
      <c r="G2114" s="833"/>
      <c r="H2114" s="834"/>
      <c r="I2114" s="831"/>
      <c r="J2114" s="837"/>
      <c r="K2114" s="831"/>
      <c r="L2114" s="831"/>
      <c r="M2114" s="838"/>
      <c r="N2114" s="831"/>
      <c r="O2114" s="831"/>
    </row>
    <row r="2115" customFormat="1" ht="12.75" customHeight="1" spans="1:15">
      <c r="A2115" s="831"/>
      <c r="B2115" s="831"/>
      <c r="C2115" s="831"/>
      <c r="D2115" s="831"/>
      <c r="E2115" s="832"/>
      <c r="F2115" s="831"/>
      <c r="G2115" s="833"/>
      <c r="H2115" s="834"/>
      <c r="I2115" s="831"/>
      <c r="J2115" s="837"/>
      <c r="K2115" s="831"/>
      <c r="L2115" s="831"/>
      <c r="M2115" s="838"/>
      <c r="N2115" s="831"/>
      <c r="O2115" s="831"/>
    </row>
    <row r="2116" customFormat="1" ht="12.75" customHeight="1" spans="1:15">
      <c r="A2116" s="831"/>
      <c r="B2116" s="831"/>
      <c r="C2116" s="831"/>
      <c r="D2116" s="831"/>
      <c r="E2116" s="832"/>
      <c r="F2116" s="831"/>
      <c r="G2116" s="833"/>
      <c r="H2116" s="834"/>
      <c r="I2116" s="831"/>
      <c r="J2116" s="837"/>
      <c r="K2116" s="831"/>
      <c r="L2116" s="831"/>
      <c r="M2116" s="838"/>
      <c r="N2116" s="831"/>
      <c r="O2116" s="831"/>
    </row>
    <row r="2117" customFormat="1" ht="12.75" customHeight="1" spans="1:15">
      <c r="A2117" s="831"/>
      <c r="B2117" s="831"/>
      <c r="C2117" s="831"/>
      <c r="D2117" s="831"/>
      <c r="E2117" s="832"/>
      <c r="F2117" s="831"/>
      <c r="G2117" s="833"/>
      <c r="H2117" s="834"/>
      <c r="I2117" s="831"/>
      <c r="J2117" s="837"/>
      <c r="K2117" s="831"/>
      <c r="L2117" s="831"/>
      <c r="M2117" s="838"/>
      <c r="N2117" s="831"/>
      <c r="O2117" s="831"/>
    </row>
    <row r="2118" customFormat="1" ht="12.75" customHeight="1" spans="1:15">
      <c r="A2118" s="831"/>
      <c r="B2118" s="831"/>
      <c r="C2118" s="831"/>
      <c r="D2118" s="831"/>
      <c r="E2118" s="832"/>
      <c r="F2118" s="831"/>
      <c r="G2118" s="833"/>
      <c r="H2118" s="834"/>
      <c r="I2118" s="831"/>
      <c r="J2118" s="837"/>
      <c r="K2118" s="831"/>
      <c r="L2118" s="831"/>
      <c r="M2118" s="838"/>
      <c r="N2118" s="831"/>
      <c r="O2118" s="831"/>
    </row>
    <row r="2119" customFormat="1" ht="12.75" customHeight="1" spans="1:15">
      <c r="A2119" s="831"/>
      <c r="B2119" s="831"/>
      <c r="C2119" s="831"/>
      <c r="D2119" s="831"/>
      <c r="E2119" s="832"/>
      <c r="F2119" s="831"/>
      <c r="G2119" s="833"/>
      <c r="H2119" s="834"/>
      <c r="I2119" s="831"/>
      <c r="J2119" s="837"/>
      <c r="K2119" s="831"/>
      <c r="L2119" s="831"/>
      <c r="M2119" s="838"/>
      <c r="N2119" s="831"/>
      <c r="O2119" s="831"/>
    </row>
    <row r="2120" customFormat="1" ht="12.75" customHeight="1" spans="1:15">
      <c r="A2120" s="831"/>
      <c r="B2120" s="831"/>
      <c r="C2120" s="831"/>
      <c r="D2120" s="831"/>
      <c r="E2120" s="832"/>
      <c r="F2120" s="831"/>
      <c r="G2120" s="833"/>
      <c r="H2120" s="834"/>
      <c r="I2120" s="831"/>
      <c r="J2120" s="837"/>
      <c r="K2120" s="831"/>
      <c r="L2120" s="831"/>
      <c r="M2120" s="838"/>
      <c r="N2120" s="831"/>
      <c r="O2120" s="831"/>
    </row>
    <row r="2121" customFormat="1" ht="12.75" customHeight="1" spans="1:15">
      <c r="A2121" s="831"/>
      <c r="B2121" s="831"/>
      <c r="C2121" s="831"/>
      <c r="D2121" s="831"/>
      <c r="E2121" s="832"/>
      <c r="F2121" s="831"/>
      <c r="G2121" s="833"/>
      <c r="H2121" s="834"/>
      <c r="I2121" s="831"/>
      <c r="J2121" s="837"/>
      <c r="K2121" s="831"/>
      <c r="L2121" s="831"/>
      <c r="M2121" s="838"/>
      <c r="N2121" s="831"/>
      <c r="O2121" s="831"/>
    </row>
    <row r="2122" customFormat="1" ht="12.75" customHeight="1" spans="1:15">
      <c r="A2122" s="831"/>
      <c r="B2122" s="831"/>
      <c r="C2122" s="831"/>
      <c r="D2122" s="831"/>
      <c r="E2122" s="832"/>
      <c r="F2122" s="831"/>
      <c r="G2122" s="833"/>
      <c r="H2122" s="834"/>
      <c r="I2122" s="831"/>
      <c r="J2122" s="837"/>
      <c r="K2122" s="831"/>
      <c r="L2122" s="831"/>
      <c r="M2122" s="838"/>
      <c r="N2122" s="831"/>
      <c r="O2122" s="831"/>
    </row>
    <row r="2123" customFormat="1" ht="12.75" customHeight="1" spans="1:15">
      <c r="A2123" s="831"/>
      <c r="B2123" s="831"/>
      <c r="C2123" s="831"/>
      <c r="D2123" s="831"/>
      <c r="E2123" s="832"/>
      <c r="F2123" s="831"/>
      <c r="G2123" s="833"/>
      <c r="H2123" s="834"/>
      <c r="I2123" s="831"/>
      <c r="J2123" s="837"/>
      <c r="K2123" s="831"/>
      <c r="L2123" s="831"/>
      <c r="M2123" s="838"/>
      <c r="N2123" s="831"/>
      <c r="O2123" s="831"/>
    </row>
    <row r="2124" customFormat="1" ht="12.75" customHeight="1" spans="1:15">
      <c r="A2124" s="831"/>
      <c r="B2124" s="831"/>
      <c r="C2124" s="831"/>
      <c r="D2124" s="831"/>
      <c r="E2124" s="832"/>
      <c r="F2124" s="831"/>
      <c r="G2124" s="833"/>
      <c r="H2124" s="834"/>
      <c r="I2124" s="831"/>
      <c r="J2124" s="837"/>
      <c r="K2124" s="831"/>
      <c r="L2124" s="831"/>
      <c r="M2124" s="838"/>
      <c r="N2124" s="831"/>
      <c r="O2124" s="831"/>
    </row>
    <row r="2125" customFormat="1" ht="12.75" customHeight="1" spans="1:15">
      <c r="A2125" s="831"/>
      <c r="B2125" s="831"/>
      <c r="C2125" s="831"/>
      <c r="D2125" s="831"/>
      <c r="E2125" s="832"/>
      <c r="F2125" s="831"/>
      <c r="G2125" s="833"/>
      <c r="H2125" s="834"/>
      <c r="I2125" s="831"/>
      <c r="J2125" s="837"/>
      <c r="K2125" s="831"/>
      <c r="L2125" s="831"/>
      <c r="M2125" s="838"/>
      <c r="N2125" s="831"/>
      <c r="O2125" s="831"/>
    </row>
    <row r="2126" customFormat="1" ht="12.75" customHeight="1" spans="1:15">
      <c r="A2126" s="831"/>
      <c r="B2126" s="831"/>
      <c r="C2126" s="831"/>
      <c r="D2126" s="831"/>
      <c r="E2126" s="832"/>
      <c r="F2126" s="831"/>
      <c r="G2126" s="833"/>
      <c r="H2126" s="834"/>
      <c r="I2126" s="831"/>
      <c r="J2126" s="837"/>
      <c r="K2126" s="831"/>
      <c r="L2126" s="831"/>
      <c r="M2126" s="838"/>
      <c r="N2126" s="831"/>
      <c r="O2126" s="831"/>
    </row>
    <row r="2127" customFormat="1" ht="12.75" customHeight="1" spans="1:15">
      <c r="A2127" s="831"/>
      <c r="B2127" s="831"/>
      <c r="C2127" s="831"/>
      <c r="D2127" s="831"/>
      <c r="E2127" s="832"/>
      <c r="F2127" s="831"/>
      <c r="G2127" s="833"/>
      <c r="H2127" s="834"/>
      <c r="I2127" s="831"/>
      <c r="J2127" s="837"/>
      <c r="K2127" s="831"/>
      <c r="L2127" s="831"/>
      <c r="M2127" s="838"/>
      <c r="N2127" s="831"/>
      <c r="O2127" s="831"/>
    </row>
    <row r="2128" customFormat="1" ht="12.75" customHeight="1" spans="1:15">
      <c r="A2128" s="831"/>
      <c r="B2128" s="831"/>
      <c r="C2128" s="831"/>
      <c r="D2128" s="831"/>
      <c r="E2128" s="832"/>
      <c r="F2128" s="831"/>
      <c r="G2128" s="833"/>
      <c r="H2128" s="834"/>
      <c r="I2128" s="831"/>
      <c r="J2128" s="837"/>
      <c r="K2128" s="831"/>
      <c r="L2128" s="831"/>
      <c r="M2128" s="838"/>
      <c r="N2128" s="831"/>
      <c r="O2128" s="831"/>
    </row>
    <row r="2129" customFormat="1" ht="12.75" customHeight="1" spans="1:15">
      <c r="A2129" s="831"/>
      <c r="B2129" s="831"/>
      <c r="C2129" s="831"/>
      <c r="D2129" s="831"/>
      <c r="E2129" s="832"/>
      <c r="F2129" s="831"/>
      <c r="G2129" s="833"/>
      <c r="H2129" s="834"/>
      <c r="I2129" s="831"/>
      <c r="J2129" s="837"/>
      <c r="K2129" s="831"/>
      <c r="L2129" s="831"/>
      <c r="M2129" s="838"/>
      <c r="N2129" s="831"/>
      <c r="O2129" s="831"/>
    </row>
    <row r="2130" customFormat="1" ht="12.75" customHeight="1" spans="1:15">
      <c r="A2130" s="831"/>
      <c r="B2130" s="831"/>
      <c r="C2130" s="831"/>
      <c r="D2130" s="831"/>
      <c r="E2130" s="832"/>
      <c r="F2130" s="831"/>
      <c r="G2130" s="833"/>
      <c r="H2130" s="834"/>
      <c r="I2130" s="831"/>
      <c r="J2130" s="837"/>
      <c r="K2130" s="831"/>
      <c r="L2130" s="831"/>
      <c r="M2130" s="838"/>
      <c r="N2130" s="831"/>
      <c r="O2130" s="831"/>
    </row>
    <row r="2131" customFormat="1" ht="12.75" customHeight="1" spans="1:15">
      <c r="A2131" s="831"/>
      <c r="B2131" s="831"/>
      <c r="C2131" s="831"/>
      <c r="D2131" s="831"/>
      <c r="E2131" s="832"/>
      <c r="F2131" s="831"/>
      <c r="G2131" s="833"/>
      <c r="H2131" s="834"/>
      <c r="I2131" s="831"/>
      <c r="J2131" s="837"/>
      <c r="K2131" s="831"/>
      <c r="L2131" s="831"/>
      <c r="M2131" s="838"/>
      <c r="N2131" s="831"/>
      <c r="O2131" s="831"/>
    </row>
    <row r="2132" customFormat="1" ht="12.75" customHeight="1" spans="1:15">
      <c r="A2132" s="831"/>
      <c r="B2132" s="831"/>
      <c r="C2132" s="831"/>
      <c r="D2132" s="831"/>
      <c r="E2132" s="832"/>
      <c r="F2132" s="831"/>
      <c r="G2132" s="833"/>
      <c r="H2132" s="834"/>
      <c r="I2132" s="831"/>
      <c r="J2132" s="837"/>
      <c r="K2132" s="831"/>
      <c r="L2132" s="831"/>
      <c r="M2132" s="838"/>
      <c r="N2132" s="831"/>
      <c r="O2132" s="831"/>
    </row>
    <row r="2133" customFormat="1" ht="12.75" customHeight="1" spans="1:15">
      <c r="A2133" s="831"/>
      <c r="B2133" s="831"/>
      <c r="C2133" s="831"/>
      <c r="D2133" s="831"/>
      <c r="E2133" s="832"/>
      <c r="F2133" s="831"/>
      <c r="G2133" s="833"/>
      <c r="H2133" s="834"/>
      <c r="I2133" s="831"/>
      <c r="J2133" s="837"/>
      <c r="K2133" s="831"/>
      <c r="L2133" s="831"/>
      <c r="M2133" s="838"/>
      <c r="N2133" s="831"/>
      <c r="O2133" s="831"/>
    </row>
    <row r="2134" customFormat="1" ht="12.75" customHeight="1" spans="1:15">
      <c r="A2134" s="831"/>
      <c r="B2134" s="831"/>
      <c r="C2134" s="831"/>
      <c r="D2134" s="831"/>
      <c r="E2134" s="832"/>
      <c r="F2134" s="831"/>
      <c r="G2134" s="833"/>
      <c r="H2134" s="834"/>
      <c r="I2134" s="831"/>
      <c r="J2134" s="837"/>
      <c r="K2134" s="831"/>
      <c r="L2134" s="831"/>
      <c r="M2134" s="838"/>
      <c r="N2134" s="831"/>
      <c r="O2134" s="831"/>
    </row>
    <row r="2135" customFormat="1" ht="12.75" customHeight="1" spans="1:15">
      <c r="A2135" s="831"/>
      <c r="B2135" s="831"/>
      <c r="C2135" s="831"/>
      <c r="D2135" s="831"/>
      <c r="E2135" s="832"/>
      <c r="F2135" s="831"/>
      <c r="G2135" s="833"/>
      <c r="H2135" s="834"/>
      <c r="I2135" s="831"/>
      <c r="J2135" s="837"/>
      <c r="K2135" s="831"/>
      <c r="L2135" s="831"/>
      <c r="M2135" s="838"/>
      <c r="N2135" s="831"/>
      <c r="O2135" s="831"/>
    </row>
    <row r="2136" customFormat="1" ht="12.75" customHeight="1" spans="1:15">
      <c r="A2136" s="831"/>
      <c r="B2136" s="831"/>
      <c r="C2136" s="831"/>
      <c r="D2136" s="831"/>
      <c r="E2136" s="832"/>
      <c r="F2136" s="831"/>
      <c r="G2136" s="833"/>
      <c r="H2136" s="834"/>
      <c r="I2136" s="831"/>
      <c r="J2136" s="837"/>
      <c r="K2136" s="831"/>
      <c r="L2136" s="831"/>
      <c r="M2136" s="838"/>
      <c r="N2136" s="831"/>
      <c r="O2136" s="831"/>
    </row>
    <row r="2137" customFormat="1" ht="12.75" customHeight="1" spans="1:15">
      <c r="A2137" s="831"/>
      <c r="B2137" s="831"/>
      <c r="C2137" s="831"/>
      <c r="D2137" s="831"/>
      <c r="E2137" s="832"/>
      <c r="F2137" s="831"/>
      <c r="G2137" s="833"/>
      <c r="H2137" s="834"/>
      <c r="I2137" s="831"/>
      <c r="J2137" s="837"/>
      <c r="K2137" s="831"/>
      <c r="L2137" s="831"/>
      <c r="M2137" s="838"/>
      <c r="N2137" s="831"/>
      <c r="O2137" s="831"/>
    </row>
    <row r="2138" customFormat="1" ht="12.75" customHeight="1" spans="1:15">
      <c r="A2138" s="831"/>
      <c r="B2138" s="831"/>
      <c r="C2138" s="831"/>
      <c r="D2138" s="831"/>
      <c r="E2138" s="832"/>
      <c r="F2138" s="831"/>
      <c r="G2138" s="833"/>
      <c r="H2138" s="834"/>
      <c r="I2138" s="831"/>
      <c r="J2138" s="837"/>
      <c r="K2138" s="831"/>
      <c r="L2138" s="831"/>
      <c r="M2138" s="838"/>
      <c r="N2138" s="831"/>
      <c r="O2138" s="831"/>
    </row>
    <row r="2139" customFormat="1" ht="12.75" customHeight="1" spans="1:15">
      <c r="A2139" s="831"/>
      <c r="B2139" s="831"/>
      <c r="C2139" s="831"/>
      <c r="D2139" s="831"/>
      <c r="E2139" s="832"/>
      <c r="F2139" s="831"/>
      <c r="G2139" s="833"/>
      <c r="H2139" s="834"/>
      <c r="I2139" s="831"/>
      <c r="J2139" s="837"/>
      <c r="K2139" s="831"/>
      <c r="L2139" s="831"/>
      <c r="M2139" s="838"/>
      <c r="N2139" s="831"/>
      <c r="O2139" s="831"/>
    </row>
    <row r="2140" customFormat="1" ht="12.75" customHeight="1" spans="1:15">
      <c r="A2140" s="831"/>
      <c r="B2140" s="831"/>
      <c r="C2140" s="831"/>
      <c r="D2140" s="831"/>
      <c r="E2140" s="832"/>
      <c r="F2140" s="831"/>
      <c r="G2140" s="833"/>
      <c r="H2140" s="834"/>
      <c r="I2140" s="831"/>
      <c r="J2140" s="837"/>
      <c r="K2140" s="831"/>
      <c r="L2140" s="831"/>
      <c r="M2140" s="838"/>
      <c r="N2140" s="831"/>
      <c r="O2140" s="831"/>
    </row>
    <row r="2141" customFormat="1" ht="12.75" customHeight="1" spans="1:15">
      <c r="A2141" s="831"/>
      <c r="B2141" s="831"/>
      <c r="C2141" s="831"/>
      <c r="D2141" s="831"/>
      <c r="E2141" s="832"/>
      <c r="F2141" s="831"/>
      <c r="G2141" s="833"/>
      <c r="H2141" s="834"/>
      <c r="I2141" s="831"/>
      <c r="J2141" s="837"/>
      <c r="K2141" s="831"/>
      <c r="L2141" s="831"/>
      <c r="M2141" s="838"/>
      <c r="N2141" s="831"/>
      <c r="O2141" s="831"/>
    </row>
    <row r="2142" customFormat="1" ht="12.75" customHeight="1" spans="1:15">
      <c r="A2142" s="831"/>
      <c r="B2142" s="831"/>
      <c r="C2142" s="831"/>
      <c r="D2142" s="831"/>
      <c r="E2142" s="832"/>
      <c r="F2142" s="831"/>
      <c r="G2142" s="833"/>
      <c r="H2142" s="834"/>
      <c r="I2142" s="831"/>
      <c r="J2142" s="837"/>
      <c r="K2142" s="831"/>
      <c r="L2142" s="831"/>
      <c r="M2142" s="838"/>
      <c r="N2142" s="831"/>
      <c r="O2142" s="831"/>
    </row>
    <row r="2143" customFormat="1" ht="12.75" customHeight="1" spans="1:15">
      <c r="A2143" s="831"/>
      <c r="B2143" s="831"/>
      <c r="C2143" s="831"/>
      <c r="D2143" s="831"/>
      <c r="E2143" s="832"/>
      <c r="F2143" s="831"/>
      <c r="G2143" s="833"/>
      <c r="H2143" s="834"/>
      <c r="I2143" s="831"/>
      <c r="J2143" s="837"/>
      <c r="K2143" s="831"/>
      <c r="L2143" s="831"/>
      <c r="M2143" s="838"/>
      <c r="N2143" s="831"/>
      <c r="O2143" s="831"/>
    </row>
    <row r="2144" customFormat="1" ht="12.75" customHeight="1" spans="1:15">
      <c r="A2144" s="831"/>
      <c r="B2144" s="831"/>
      <c r="C2144" s="831"/>
      <c r="D2144" s="831"/>
      <c r="E2144" s="832"/>
      <c r="F2144" s="831"/>
      <c r="G2144" s="833"/>
      <c r="H2144" s="834"/>
      <c r="I2144" s="831"/>
      <c r="J2144" s="837"/>
      <c r="K2144" s="831"/>
      <c r="L2144" s="831"/>
      <c r="M2144" s="838"/>
      <c r="N2144" s="831"/>
      <c r="O2144" s="831"/>
    </row>
    <row r="2145" customFormat="1" ht="12.75" customHeight="1" spans="1:15">
      <c r="A2145" s="831"/>
      <c r="B2145" s="831"/>
      <c r="C2145" s="831"/>
      <c r="D2145" s="831"/>
      <c r="E2145" s="832"/>
      <c r="F2145" s="831"/>
      <c r="G2145" s="833"/>
      <c r="H2145" s="834"/>
      <c r="I2145" s="831"/>
      <c r="J2145" s="837"/>
      <c r="K2145" s="831"/>
      <c r="L2145" s="831"/>
      <c r="M2145" s="838"/>
      <c r="N2145" s="831"/>
      <c r="O2145" s="831"/>
    </row>
    <row r="2146" customFormat="1" ht="12.75" customHeight="1" spans="1:15">
      <c r="A2146" s="831"/>
      <c r="B2146" s="831"/>
      <c r="C2146" s="831"/>
      <c r="D2146" s="831"/>
      <c r="E2146" s="832"/>
      <c r="F2146" s="831"/>
      <c r="G2146" s="833"/>
      <c r="H2146" s="834"/>
      <c r="I2146" s="831"/>
      <c r="J2146" s="837"/>
      <c r="K2146" s="831"/>
      <c r="L2146" s="831"/>
      <c r="M2146" s="838"/>
      <c r="N2146" s="831"/>
      <c r="O2146" s="831"/>
    </row>
    <row r="2147" customFormat="1" ht="12.75" customHeight="1" spans="1:15">
      <c r="A2147" s="831"/>
      <c r="B2147" s="831"/>
      <c r="C2147" s="831"/>
      <c r="D2147" s="831"/>
      <c r="E2147" s="832"/>
      <c r="F2147" s="831"/>
      <c r="G2147" s="833"/>
      <c r="H2147" s="834"/>
      <c r="I2147" s="831"/>
      <c r="J2147" s="837"/>
      <c r="K2147" s="831"/>
      <c r="L2147" s="831"/>
      <c r="M2147" s="838"/>
      <c r="N2147" s="831"/>
      <c r="O2147" s="831"/>
    </row>
    <row r="2148" customFormat="1" ht="12.75" customHeight="1" spans="1:15">
      <c r="A2148" s="831"/>
      <c r="B2148" s="831"/>
      <c r="C2148" s="831"/>
      <c r="D2148" s="831"/>
      <c r="E2148" s="832"/>
      <c r="F2148" s="831"/>
      <c r="G2148" s="833"/>
      <c r="H2148" s="834"/>
      <c r="I2148" s="831"/>
      <c r="J2148" s="837"/>
      <c r="K2148" s="831"/>
      <c r="L2148" s="831"/>
      <c r="M2148" s="838"/>
      <c r="N2148" s="831"/>
      <c r="O2148" s="831"/>
    </row>
    <row r="2149" customFormat="1" ht="12.75" customHeight="1" spans="1:15">
      <c r="A2149" s="831"/>
      <c r="B2149" s="831"/>
      <c r="C2149" s="831"/>
      <c r="D2149" s="831"/>
      <c r="E2149" s="832"/>
      <c r="F2149" s="831"/>
      <c r="G2149" s="833"/>
      <c r="H2149" s="834"/>
      <c r="I2149" s="831"/>
      <c r="J2149" s="837"/>
      <c r="K2149" s="831"/>
      <c r="L2149" s="831"/>
      <c r="M2149" s="838"/>
      <c r="N2149" s="831"/>
      <c r="O2149" s="831"/>
    </row>
    <row r="2150" customFormat="1" ht="12.75" customHeight="1" spans="1:15">
      <c r="A2150" s="831"/>
      <c r="B2150" s="831"/>
      <c r="C2150" s="831"/>
      <c r="D2150" s="831"/>
      <c r="E2150" s="832"/>
      <c r="F2150" s="831"/>
      <c r="G2150" s="833"/>
      <c r="H2150" s="834"/>
      <c r="I2150" s="831"/>
      <c r="J2150" s="837"/>
      <c r="K2150" s="831"/>
      <c r="L2150" s="831"/>
      <c r="M2150" s="838"/>
      <c r="N2150" s="831"/>
      <c r="O2150" s="831"/>
    </row>
    <row r="2151" customFormat="1" ht="12.75" customHeight="1" spans="1:15">
      <c r="A2151" s="831"/>
      <c r="B2151" s="831"/>
      <c r="C2151" s="831"/>
      <c r="D2151" s="831"/>
      <c r="E2151" s="832"/>
      <c r="F2151" s="831"/>
      <c r="G2151" s="833"/>
      <c r="H2151" s="834"/>
      <c r="I2151" s="831"/>
      <c r="J2151" s="837"/>
      <c r="K2151" s="831"/>
      <c r="L2151" s="831"/>
      <c r="M2151" s="838"/>
      <c r="N2151" s="831"/>
      <c r="O2151" s="831"/>
    </row>
    <row r="2152" customFormat="1" ht="12.75" customHeight="1" spans="1:15">
      <c r="A2152" s="831"/>
      <c r="B2152" s="831"/>
      <c r="C2152" s="831"/>
      <c r="D2152" s="831"/>
      <c r="E2152" s="832"/>
      <c r="F2152" s="831"/>
      <c r="G2152" s="833"/>
      <c r="H2152" s="834"/>
      <c r="I2152" s="831"/>
      <c r="J2152" s="837"/>
      <c r="K2152" s="831"/>
      <c r="L2152" s="831"/>
      <c r="M2152" s="838"/>
      <c r="N2152" s="831"/>
      <c r="O2152" s="831"/>
    </row>
    <row r="2153" customFormat="1" ht="12.75" customHeight="1" spans="1:15">
      <c r="A2153" s="831"/>
      <c r="B2153" s="831"/>
      <c r="C2153" s="831"/>
      <c r="D2153" s="831"/>
      <c r="E2153" s="832"/>
      <c r="F2153" s="831"/>
      <c r="G2153" s="833"/>
      <c r="H2153" s="834"/>
      <c r="I2153" s="831"/>
      <c r="J2153" s="837"/>
      <c r="K2153" s="831"/>
      <c r="L2153" s="831"/>
      <c r="M2153" s="838"/>
      <c r="N2153" s="831"/>
      <c r="O2153" s="831"/>
    </row>
    <row r="2154" customFormat="1" ht="12.75" customHeight="1" spans="1:15">
      <c r="A2154" s="831"/>
      <c r="B2154" s="831"/>
      <c r="C2154" s="831"/>
      <c r="D2154" s="831"/>
      <c r="E2154" s="832"/>
      <c r="F2154" s="831"/>
      <c r="G2154" s="833"/>
      <c r="H2154" s="834"/>
      <c r="I2154" s="831"/>
      <c r="J2154" s="837"/>
      <c r="K2154" s="831"/>
      <c r="L2154" s="831"/>
      <c r="M2154" s="838"/>
      <c r="N2154" s="831"/>
      <c r="O2154" s="831"/>
    </row>
    <row r="2155" customFormat="1" ht="12.75" customHeight="1" spans="1:15">
      <c r="A2155" s="831"/>
      <c r="B2155" s="831"/>
      <c r="C2155" s="831"/>
      <c r="D2155" s="831"/>
      <c r="E2155" s="832"/>
      <c r="F2155" s="831"/>
      <c r="G2155" s="833"/>
      <c r="H2155" s="834"/>
      <c r="I2155" s="831"/>
      <c r="J2155" s="837"/>
      <c r="K2155" s="831"/>
      <c r="L2155" s="831"/>
      <c r="M2155" s="838"/>
      <c r="N2155" s="831"/>
      <c r="O2155" s="831"/>
    </row>
    <row r="2156" customFormat="1" ht="12.75" customHeight="1" spans="1:15">
      <c r="A2156" s="831"/>
      <c r="B2156" s="831"/>
      <c r="C2156" s="831"/>
      <c r="D2156" s="831"/>
      <c r="E2156" s="832"/>
      <c r="F2156" s="831"/>
      <c r="G2156" s="833"/>
      <c r="H2156" s="834"/>
      <c r="I2156" s="831"/>
      <c r="J2156" s="837"/>
      <c r="K2156" s="831"/>
      <c r="L2156" s="831"/>
      <c r="M2156" s="838"/>
      <c r="N2156" s="831"/>
      <c r="O2156" s="831"/>
    </row>
    <row r="2157" customFormat="1" ht="12.75" customHeight="1" spans="1:15">
      <c r="A2157" s="831"/>
      <c r="B2157" s="831"/>
      <c r="C2157" s="831"/>
      <c r="D2157" s="831"/>
      <c r="E2157" s="832"/>
      <c r="F2157" s="831"/>
      <c r="G2157" s="833"/>
      <c r="H2157" s="834"/>
      <c r="I2157" s="831"/>
      <c r="J2157" s="837"/>
      <c r="K2157" s="831"/>
      <c r="L2157" s="831"/>
      <c r="M2157" s="838"/>
      <c r="N2157" s="831"/>
      <c r="O2157" s="831"/>
    </row>
    <row r="2158" customFormat="1" ht="12.75" customHeight="1" spans="1:15">
      <c r="A2158" s="831"/>
      <c r="B2158" s="831"/>
      <c r="C2158" s="831"/>
      <c r="D2158" s="831"/>
      <c r="E2158" s="832"/>
      <c r="F2158" s="831"/>
      <c r="G2158" s="833"/>
      <c r="H2158" s="834"/>
      <c r="I2158" s="831"/>
      <c r="J2158" s="837"/>
      <c r="K2158" s="831"/>
      <c r="L2158" s="831"/>
      <c r="M2158" s="838"/>
      <c r="N2158" s="831"/>
      <c r="O2158" s="831"/>
    </row>
    <row r="2159" customFormat="1" ht="12.75" customHeight="1" spans="1:15">
      <c r="A2159" s="831"/>
      <c r="B2159" s="831"/>
      <c r="C2159" s="831"/>
      <c r="D2159" s="831"/>
      <c r="E2159" s="832"/>
      <c r="F2159" s="831"/>
      <c r="G2159" s="833"/>
      <c r="H2159" s="834"/>
      <c r="I2159" s="831"/>
      <c r="J2159" s="837"/>
      <c r="K2159" s="831"/>
      <c r="L2159" s="831"/>
      <c r="M2159" s="838"/>
      <c r="N2159" s="831"/>
      <c r="O2159" s="831"/>
    </row>
    <row r="2160" customFormat="1" ht="12.75" customHeight="1" spans="1:15">
      <c r="A2160" s="831"/>
      <c r="B2160" s="831"/>
      <c r="C2160" s="831"/>
      <c r="D2160" s="831"/>
      <c r="E2160" s="832"/>
      <c r="F2160" s="831"/>
      <c r="G2160" s="833"/>
      <c r="H2160" s="834"/>
      <c r="I2160" s="831"/>
      <c r="J2160" s="837"/>
      <c r="K2160" s="831"/>
      <c r="L2160" s="831"/>
      <c r="M2160" s="838"/>
      <c r="N2160" s="831"/>
      <c r="O2160" s="831"/>
    </row>
    <row r="2161" customFormat="1" ht="12.75" customHeight="1" spans="1:15">
      <c r="A2161" s="831"/>
      <c r="B2161" s="831"/>
      <c r="C2161" s="831"/>
      <c r="D2161" s="831"/>
      <c r="E2161" s="832"/>
      <c r="F2161" s="831"/>
      <c r="G2161" s="833"/>
      <c r="H2161" s="834"/>
      <c r="I2161" s="831"/>
      <c r="J2161" s="837"/>
      <c r="K2161" s="831"/>
      <c r="L2161" s="831"/>
      <c r="M2161" s="838"/>
      <c r="N2161" s="831"/>
      <c r="O2161" s="831"/>
    </row>
    <row r="2162" customFormat="1" ht="12.75" customHeight="1" spans="1:15">
      <c r="A2162" s="831"/>
      <c r="B2162" s="831"/>
      <c r="C2162" s="831"/>
      <c r="D2162" s="831"/>
      <c r="E2162" s="832"/>
      <c r="F2162" s="831"/>
      <c r="G2162" s="833"/>
      <c r="H2162" s="834"/>
      <c r="I2162" s="831"/>
      <c r="J2162" s="837"/>
      <c r="K2162" s="831"/>
      <c r="L2162" s="831"/>
      <c r="M2162" s="838"/>
      <c r="N2162" s="831"/>
      <c r="O2162" s="831"/>
    </row>
    <row r="2163" customFormat="1" ht="12.75" customHeight="1" spans="1:15">
      <c r="A2163" s="831"/>
      <c r="B2163" s="831"/>
      <c r="C2163" s="831"/>
      <c r="D2163" s="831"/>
      <c r="E2163" s="832"/>
      <c r="F2163" s="831"/>
      <c r="G2163" s="833"/>
      <c r="H2163" s="834"/>
      <c r="I2163" s="831"/>
      <c r="J2163" s="837"/>
      <c r="K2163" s="831"/>
      <c r="L2163" s="831"/>
      <c r="M2163" s="838"/>
      <c r="N2163" s="831"/>
      <c r="O2163" s="831"/>
    </row>
    <row r="2164" customFormat="1" ht="12.75" customHeight="1" spans="1:15">
      <c r="A2164" s="831"/>
      <c r="B2164" s="831"/>
      <c r="C2164" s="831"/>
      <c r="D2164" s="831"/>
      <c r="E2164" s="832"/>
      <c r="F2164" s="831"/>
      <c r="G2164" s="833"/>
      <c r="H2164" s="834"/>
      <c r="I2164" s="831"/>
      <c r="J2164" s="837"/>
      <c r="K2164" s="831"/>
      <c r="L2164" s="831"/>
      <c r="M2164" s="838"/>
      <c r="N2164" s="831"/>
      <c r="O2164" s="831"/>
    </row>
    <row r="2165" customFormat="1" ht="12.75" customHeight="1" spans="1:15">
      <c r="A2165" s="831"/>
      <c r="B2165" s="831"/>
      <c r="C2165" s="831"/>
      <c r="D2165" s="831"/>
      <c r="E2165" s="832"/>
      <c r="F2165" s="831"/>
      <c r="G2165" s="833"/>
      <c r="H2165" s="834"/>
      <c r="I2165" s="831"/>
      <c r="J2165" s="837"/>
      <c r="K2165" s="831"/>
      <c r="L2165" s="831"/>
      <c r="M2165" s="838"/>
      <c r="N2165" s="831"/>
      <c r="O2165" s="831"/>
    </row>
    <row r="2166" customFormat="1" ht="12.75" customHeight="1" spans="1:15">
      <c r="A2166" s="831"/>
      <c r="B2166" s="831"/>
      <c r="C2166" s="831"/>
      <c r="D2166" s="831"/>
      <c r="E2166" s="832"/>
      <c r="F2166" s="831"/>
      <c r="G2166" s="833"/>
      <c r="H2166" s="834"/>
      <c r="I2166" s="831"/>
      <c r="J2166" s="837"/>
      <c r="K2166" s="831"/>
      <c r="L2166" s="831"/>
      <c r="M2166" s="838"/>
      <c r="N2166" s="831"/>
      <c r="O2166" s="831"/>
    </row>
    <row r="2167" customFormat="1" ht="12.75" customHeight="1" spans="1:15">
      <c r="A2167" s="831"/>
      <c r="B2167" s="831"/>
      <c r="C2167" s="831"/>
      <c r="D2167" s="831"/>
      <c r="E2167" s="832"/>
      <c r="F2167" s="831"/>
      <c r="G2167" s="833"/>
      <c r="H2167" s="834"/>
      <c r="I2167" s="831"/>
      <c r="J2167" s="837"/>
      <c r="K2167" s="831"/>
      <c r="L2167" s="831"/>
      <c r="M2167" s="838"/>
      <c r="N2167" s="831"/>
      <c r="O2167" s="831"/>
    </row>
    <row r="2168" customFormat="1" ht="12.75" customHeight="1" spans="1:15">
      <c r="A2168" s="831"/>
      <c r="B2168" s="831"/>
      <c r="C2168" s="831"/>
      <c r="D2168" s="831"/>
      <c r="E2168" s="832"/>
      <c r="F2168" s="831"/>
      <c r="G2168" s="833"/>
      <c r="H2168" s="834"/>
      <c r="I2168" s="831"/>
      <c r="J2168" s="837"/>
      <c r="K2168" s="831"/>
      <c r="L2168" s="831"/>
      <c r="M2168" s="838"/>
      <c r="N2168" s="831"/>
      <c r="O2168" s="831"/>
    </row>
    <row r="2169" customFormat="1" ht="12.75" customHeight="1" spans="1:15">
      <c r="A2169" s="831"/>
      <c r="B2169" s="831"/>
      <c r="C2169" s="831"/>
      <c r="D2169" s="831"/>
      <c r="E2169" s="832"/>
      <c r="F2169" s="831"/>
      <c r="G2169" s="833"/>
      <c r="H2169" s="834"/>
      <c r="I2169" s="831"/>
      <c r="J2169" s="837"/>
      <c r="K2169" s="831"/>
      <c r="L2169" s="831"/>
      <c r="M2169" s="838"/>
      <c r="N2169" s="831"/>
      <c r="O2169" s="831"/>
    </row>
    <row r="2170" customFormat="1" ht="12.75" customHeight="1" spans="1:15">
      <c r="A2170" s="831"/>
      <c r="B2170" s="831"/>
      <c r="C2170" s="831"/>
      <c r="D2170" s="831"/>
      <c r="E2170" s="832"/>
      <c r="F2170" s="831"/>
      <c r="G2170" s="833"/>
      <c r="H2170" s="834"/>
      <c r="I2170" s="831"/>
      <c r="J2170" s="837"/>
      <c r="K2170" s="831"/>
      <c r="L2170" s="831"/>
      <c r="M2170" s="838"/>
      <c r="N2170" s="831"/>
      <c r="O2170" s="831"/>
    </row>
    <row r="2171" customFormat="1" ht="12.75" customHeight="1" spans="1:15">
      <c r="A2171" s="831"/>
      <c r="B2171" s="831"/>
      <c r="C2171" s="831"/>
      <c r="D2171" s="831"/>
      <c r="E2171" s="832"/>
      <c r="F2171" s="831"/>
      <c r="G2171" s="833"/>
      <c r="H2171" s="834"/>
      <c r="I2171" s="831"/>
      <c r="J2171" s="837"/>
      <c r="K2171" s="831"/>
      <c r="L2171" s="831"/>
      <c r="M2171" s="838"/>
      <c r="N2171" s="831"/>
      <c r="O2171" s="831"/>
    </row>
    <row r="2172" customFormat="1" ht="12.75" customHeight="1" spans="1:15">
      <c r="A2172" s="831"/>
      <c r="B2172" s="831"/>
      <c r="C2172" s="831"/>
      <c r="D2172" s="831"/>
      <c r="E2172" s="832"/>
      <c r="F2172" s="831"/>
      <c r="G2172" s="833"/>
      <c r="H2172" s="834"/>
      <c r="I2172" s="831"/>
      <c r="J2172" s="837"/>
      <c r="K2172" s="831"/>
      <c r="L2172" s="831"/>
      <c r="M2172" s="838"/>
      <c r="N2172" s="831"/>
      <c r="O2172" s="831"/>
    </row>
    <row r="2173" customFormat="1" ht="12.75" customHeight="1" spans="1:15">
      <c r="A2173" s="831"/>
      <c r="B2173" s="831"/>
      <c r="C2173" s="831"/>
      <c r="D2173" s="831"/>
      <c r="E2173" s="832"/>
      <c r="F2173" s="831"/>
      <c r="G2173" s="833"/>
      <c r="H2173" s="834"/>
      <c r="I2173" s="831"/>
      <c r="J2173" s="837"/>
      <c r="K2173" s="831"/>
      <c r="L2173" s="831"/>
      <c r="M2173" s="838"/>
      <c r="N2173" s="831"/>
      <c r="O2173" s="831"/>
    </row>
    <row r="2174" customFormat="1" ht="12.75" customHeight="1" spans="1:15">
      <c r="A2174" s="831"/>
      <c r="B2174" s="831"/>
      <c r="C2174" s="831"/>
      <c r="D2174" s="831"/>
      <c r="E2174" s="832"/>
      <c r="F2174" s="831"/>
      <c r="G2174" s="833"/>
      <c r="H2174" s="834"/>
      <c r="I2174" s="831"/>
      <c r="J2174" s="837"/>
      <c r="K2174" s="831"/>
      <c r="L2174" s="831"/>
      <c r="M2174" s="838"/>
      <c r="N2174" s="831"/>
      <c r="O2174" s="831"/>
    </row>
    <row r="2175" customFormat="1" ht="12.75" customHeight="1" spans="1:15">
      <c r="A2175" s="831"/>
      <c r="B2175" s="831"/>
      <c r="C2175" s="831"/>
      <c r="D2175" s="831"/>
      <c r="E2175" s="832"/>
      <c r="F2175" s="831"/>
      <c r="G2175" s="833"/>
      <c r="H2175" s="834"/>
      <c r="I2175" s="831"/>
      <c r="J2175" s="837"/>
      <c r="K2175" s="831"/>
      <c r="L2175" s="831"/>
      <c r="M2175" s="838"/>
      <c r="N2175" s="831"/>
      <c r="O2175" s="831"/>
    </row>
    <row r="2176" customFormat="1" ht="12.75" customHeight="1" spans="1:15">
      <c r="A2176" s="831"/>
      <c r="B2176" s="831"/>
      <c r="C2176" s="831"/>
      <c r="D2176" s="831"/>
      <c r="E2176" s="832"/>
      <c r="F2176" s="831"/>
      <c r="G2176" s="833"/>
      <c r="H2176" s="834"/>
      <c r="I2176" s="831"/>
      <c r="J2176" s="837"/>
      <c r="K2176" s="831"/>
      <c r="L2176" s="831"/>
      <c r="M2176" s="838"/>
      <c r="N2176" s="831"/>
      <c r="O2176" s="831"/>
    </row>
    <row r="2177" customFormat="1" ht="12.75" customHeight="1" spans="1:15">
      <c r="A2177" s="831"/>
      <c r="B2177" s="831"/>
      <c r="C2177" s="831"/>
      <c r="D2177" s="831"/>
      <c r="E2177" s="832"/>
      <c r="F2177" s="831"/>
      <c r="G2177" s="833"/>
      <c r="H2177" s="834"/>
      <c r="I2177" s="831"/>
      <c r="J2177" s="837"/>
      <c r="K2177" s="831"/>
      <c r="L2177" s="831"/>
      <c r="M2177" s="838"/>
      <c r="N2177" s="831"/>
      <c r="O2177" s="831"/>
    </row>
    <row r="2178" customFormat="1" ht="12.75" customHeight="1" spans="1:15">
      <c r="A2178" s="831"/>
      <c r="B2178" s="831"/>
      <c r="C2178" s="831"/>
      <c r="D2178" s="831"/>
      <c r="E2178" s="832"/>
      <c r="F2178" s="831"/>
      <c r="G2178" s="833"/>
      <c r="H2178" s="834"/>
      <c r="I2178" s="831"/>
      <c r="J2178" s="837"/>
      <c r="K2178" s="831"/>
      <c r="L2178" s="831"/>
      <c r="M2178" s="838"/>
      <c r="N2178" s="831"/>
      <c r="O2178" s="831"/>
    </row>
    <row r="2179" customFormat="1" ht="12.75" customHeight="1" spans="1:15">
      <c r="A2179" s="831"/>
      <c r="B2179" s="831"/>
      <c r="C2179" s="831"/>
      <c r="D2179" s="831"/>
      <c r="E2179" s="832"/>
      <c r="F2179" s="831"/>
      <c r="G2179" s="833"/>
      <c r="H2179" s="834"/>
      <c r="I2179" s="831"/>
      <c r="J2179" s="837"/>
      <c r="K2179" s="831"/>
      <c r="L2179" s="831"/>
      <c r="M2179" s="838"/>
      <c r="N2179" s="831"/>
      <c r="O2179" s="831"/>
    </row>
    <row r="2180" customFormat="1" ht="12.75" customHeight="1" spans="1:15">
      <c r="A2180" s="831"/>
      <c r="B2180" s="831"/>
      <c r="C2180" s="831"/>
      <c r="D2180" s="831"/>
      <c r="E2180" s="832"/>
      <c r="F2180" s="831"/>
      <c r="G2180" s="833"/>
      <c r="H2180" s="834"/>
      <c r="I2180" s="831"/>
      <c r="J2180" s="837"/>
      <c r="K2180" s="831"/>
      <c r="L2180" s="831"/>
      <c r="M2180" s="838"/>
      <c r="N2180" s="831"/>
      <c r="O2180" s="831"/>
    </row>
    <row r="2181" customFormat="1" ht="12.75" customHeight="1" spans="1:15">
      <c r="A2181" s="831"/>
      <c r="B2181" s="831"/>
      <c r="C2181" s="831"/>
      <c r="D2181" s="831"/>
      <c r="E2181" s="832"/>
      <c r="F2181" s="831"/>
      <c r="G2181" s="833"/>
      <c r="H2181" s="834"/>
      <c r="I2181" s="831"/>
      <c r="J2181" s="837"/>
      <c r="K2181" s="831"/>
      <c r="L2181" s="831"/>
      <c r="M2181" s="838"/>
      <c r="N2181" s="831"/>
      <c r="O2181" s="831"/>
    </row>
    <row r="2182" customFormat="1" ht="12.75" customHeight="1" spans="1:15">
      <c r="A2182" s="831"/>
      <c r="B2182" s="831"/>
      <c r="C2182" s="831"/>
      <c r="D2182" s="831"/>
      <c r="E2182" s="832"/>
      <c r="F2182" s="831"/>
      <c r="G2182" s="833"/>
      <c r="H2182" s="834"/>
      <c r="I2182" s="831"/>
      <c r="J2182" s="837"/>
      <c r="K2182" s="831"/>
      <c r="L2182" s="831"/>
      <c r="M2182" s="838"/>
      <c r="N2182" s="831"/>
      <c r="O2182" s="831"/>
    </row>
    <row r="2183" customFormat="1" ht="12.75" customHeight="1" spans="1:15">
      <c r="A2183" s="831"/>
      <c r="B2183" s="831"/>
      <c r="C2183" s="831"/>
      <c r="D2183" s="831"/>
      <c r="E2183" s="832"/>
      <c r="F2183" s="831"/>
      <c r="G2183" s="833"/>
      <c r="H2183" s="834"/>
      <c r="I2183" s="831"/>
      <c r="J2183" s="837"/>
      <c r="K2183" s="831"/>
      <c r="L2183" s="831"/>
      <c r="M2183" s="838"/>
      <c r="N2183" s="831"/>
      <c r="O2183" s="831"/>
    </row>
    <row r="2184" customFormat="1" ht="12.75" customHeight="1" spans="1:15">
      <c r="A2184" s="831"/>
      <c r="B2184" s="831"/>
      <c r="C2184" s="831"/>
      <c r="D2184" s="831"/>
      <c r="E2184" s="832"/>
      <c r="F2184" s="831"/>
      <c r="G2184" s="833"/>
      <c r="H2184" s="834"/>
      <c r="I2184" s="831"/>
      <c r="J2184" s="837"/>
      <c r="K2184" s="831"/>
      <c r="L2184" s="831"/>
      <c r="M2184" s="838"/>
      <c r="N2184" s="831"/>
      <c r="O2184" s="831"/>
    </row>
    <row r="2185" customFormat="1" ht="12.75" customHeight="1" spans="1:15">
      <c r="A2185" s="831"/>
      <c r="B2185" s="831"/>
      <c r="C2185" s="831"/>
      <c r="D2185" s="831"/>
      <c r="E2185" s="832"/>
      <c r="F2185" s="831"/>
      <c r="G2185" s="833"/>
      <c r="H2185" s="834"/>
      <c r="I2185" s="831"/>
      <c r="J2185" s="837"/>
      <c r="K2185" s="831"/>
      <c r="L2185" s="831"/>
      <c r="M2185" s="838"/>
      <c r="N2185" s="831"/>
      <c r="O2185" s="831"/>
    </row>
    <row r="2186" customFormat="1" ht="12.75" customHeight="1" spans="1:15">
      <c r="A2186" s="831"/>
      <c r="B2186" s="831"/>
      <c r="C2186" s="831"/>
      <c r="D2186" s="831"/>
      <c r="E2186" s="832"/>
      <c r="F2186" s="831"/>
      <c r="G2186" s="833"/>
      <c r="H2186" s="834"/>
      <c r="I2186" s="831"/>
      <c r="J2186" s="837"/>
      <c r="K2186" s="831"/>
      <c r="L2186" s="831"/>
      <c r="M2186" s="838"/>
      <c r="N2186" s="831"/>
      <c r="O2186" s="831"/>
    </row>
    <row r="2187" customFormat="1" ht="12.75" customHeight="1" spans="1:15">
      <c r="A2187" s="831"/>
      <c r="B2187" s="831"/>
      <c r="C2187" s="831"/>
      <c r="D2187" s="831"/>
      <c r="E2187" s="832"/>
      <c r="F2187" s="831"/>
      <c r="G2187" s="833"/>
      <c r="H2187" s="834"/>
      <c r="I2187" s="831"/>
      <c r="J2187" s="837"/>
      <c r="K2187" s="831"/>
      <c r="L2187" s="831"/>
      <c r="M2187" s="838"/>
      <c r="N2187" s="831"/>
      <c r="O2187" s="831"/>
    </row>
    <row r="2188" customFormat="1" ht="12.75" customHeight="1" spans="1:15">
      <c r="A2188" s="831"/>
      <c r="B2188" s="831"/>
      <c r="C2188" s="831"/>
      <c r="D2188" s="831"/>
      <c r="E2188" s="832"/>
      <c r="F2188" s="831"/>
      <c r="G2188" s="833"/>
      <c r="H2188" s="834"/>
      <c r="I2188" s="831"/>
      <c r="J2188" s="837"/>
      <c r="K2188" s="831"/>
      <c r="L2188" s="831"/>
      <c r="M2188" s="838"/>
      <c r="N2188" s="831"/>
      <c r="O2188" s="831"/>
    </row>
    <row r="2189" customFormat="1" ht="12.75" customHeight="1" spans="1:15">
      <c r="A2189" s="831"/>
      <c r="B2189" s="831"/>
      <c r="C2189" s="831"/>
      <c r="D2189" s="831"/>
      <c r="E2189" s="832"/>
      <c r="F2189" s="831"/>
      <c r="G2189" s="833"/>
      <c r="H2189" s="834"/>
      <c r="I2189" s="831"/>
      <c r="J2189" s="837"/>
      <c r="K2189" s="831"/>
      <c r="L2189" s="831"/>
      <c r="M2189" s="838"/>
      <c r="N2189" s="831"/>
      <c r="O2189" s="831"/>
    </row>
    <row r="2190" customFormat="1" ht="12.75" customHeight="1" spans="1:15">
      <c r="A2190" s="831"/>
      <c r="B2190" s="831"/>
      <c r="C2190" s="831"/>
      <c r="D2190" s="831"/>
      <c r="E2190" s="832"/>
      <c r="F2190" s="831"/>
      <c r="G2190" s="833"/>
      <c r="H2190" s="834"/>
      <c r="I2190" s="831"/>
      <c r="J2190" s="837"/>
      <c r="K2190" s="831"/>
      <c r="L2190" s="831"/>
      <c r="M2190" s="838"/>
      <c r="N2190" s="831"/>
      <c r="O2190" s="831"/>
    </row>
    <row r="2191" customFormat="1" ht="12.75" customHeight="1" spans="1:15">
      <c r="A2191" s="831"/>
      <c r="B2191" s="831"/>
      <c r="C2191" s="831"/>
      <c r="D2191" s="831"/>
      <c r="E2191" s="832"/>
      <c r="F2191" s="831"/>
      <c r="G2191" s="833"/>
      <c r="H2191" s="834"/>
      <c r="I2191" s="831"/>
      <c r="J2191" s="837"/>
      <c r="K2191" s="831"/>
      <c r="L2191" s="831"/>
      <c r="M2191" s="838"/>
      <c r="N2191" s="831"/>
      <c r="O2191" s="831"/>
    </row>
    <row r="2192" customFormat="1" ht="12.75" customHeight="1" spans="1:15">
      <c r="A2192" s="831"/>
      <c r="B2192" s="831"/>
      <c r="C2192" s="831"/>
      <c r="D2192" s="831"/>
      <c r="E2192" s="832"/>
      <c r="F2192" s="831"/>
      <c r="G2192" s="833"/>
      <c r="H2192" s="834"/>
      <c r="I2192" s="831"/>
      <c r="J2192" s="837"/>
      <c r="K2192" s="831"/>
      <c r="L2192" s="831"/>
      <c r="M2192" s="838"/>
      <c r="N2192" s="831"/>
      <c r="O2192" s="831"/>
    </row>
    <row r="2193" customFormat="1" ht="12.75" customHeight="1" spans="1:15">
      <c r="A2193" s="831"/>
      <c r="B2193" s="831"/>
      <c r="C2193" s="831"/>
      <c r="D2193" s="831"/>
      <c r="E2193" s="832"/>
      <c r="F2193" s="831"/>
      <c r="G2193" s="833"/>
      <c r="H2193" s="834"/>
      <c r="I2193" s="831"/>
      <c r="J2193" s="837"/>
      <c r="K2193" s="831"/>
      <c r="L2193" s="831"/>
      <c r="M2193" s="838"/>
      <c r="N2193" s="831"/>
      <c r="O2193" s="831"/>
    </row>
    <row r="2194" customFormat="1" ht="12.75" customHeight="1" spans="1:15">
      <c r="A2194" s="831"/>
      <c r="B2194" s="831"/>
      <c r="C2194" s="831"/>
      <c r="D2194" s="831"/>
      <c r="E2194" s="832"/>
      <c r="F2194" s="831"/>
      <c r="G2194" s="833"/>
      <c r="H2194" s="834"/>
      <c r="I2194" s="831"/>
      <c r="J2194" s="837"/>
      <c r="K2194" s="831"/>
      <c r="L2194" s="831"/>
      <c r="M2194" s="838"/>
      <c r="N2194" s="831"/>
      <c r="O2194" s="831"/>
    </row>
    <row r="2195" customFormat="1" ht="12.75" customHeight="1" spans="1:15">
      <c r="A2195" s="831"/>
      <c r="B2195" s="831"/>
      <c r="C2195" s="831"/>
      <c r="D2195" s="831"/>
      <c r="E2195" s="832"/>
      <c r="F2195" s="831"/>
      <c r="G2195" s="833"/>
      <c r="H2195" s="834"/>
      <c r="I2195" s="831"/>
      <c r="J2195" s="837"/>
      <c r="K2195" s="831"/>
      <c r="L2195" s="831"/>
      <c r="M2195" s="838"/>
      <c r="N2195" s="831"/>
      <c r="O2195" s="831"/>
    </row>
    <row r="2196" customFormat="1" ht="12.75" customHeight="1" spans="1:15">
      <c r="A2196" s="831"/>
      <c r="B2196" s="831"/>
      <c r="C2196" s="831"/>
      <c r="D2196" s="831"/>
      <c r="E2196" s="832"/>
      <c r="F2196" s="831"/>
      <c r="G2196" s="833"/>
      <c r="H2196" s="834"/>
      <c r="I2196" s="831"/>
      <c r="J2196" s="837"/>
      <c r="K2196" s="831"/>
      <c r="L2196" s="831"/>
      <c r="M2196" s="838"/>
      <c r="N2196" s="831"/>
      <c r="O2196" s="831"/>
    </row>
    <row r="2197" customFormat="1" ht="12.75" customHeight="1" spans="1:15">
      <c r="A2197" s="831"/>
      <c r="B2197" s="831"/>
      <c r="C2197" s="831"/>
      <c r="D2197" s="831"/>
      <c r="E2197" s="832"/>
      <c r="F2197" s="831"/>
      <c r="G2197" s="833"/>
      <c r="H2197" s="834"/>
      <c r="I2197" s="831"/>
      <c r="J2197" s="837"/>
      <c r="K2197" s="831"/>
      <c r="L2197" s="831"/>
      <c r="M2197" s="838"/>
      <c r="N2197" s="831"/>
      <c r="O2197" s="831"/>
    </row>
    <row r="2198" customFormat="1" ht="12.75" customHeight="1" spans="1:15">
      <c r="A2198" s="831"/>
      <c r="B2198" s="831"/>
      <c r="C2198" s="831"/>
      <c r="D2198" s="831"/>
      <c r="E2198" s="832"/>
      <c r="F2198" s="831"/>
      <c r="G2198" s="833"/>
      <c r="H2198" s="834"/>
      <c r="I2198" s="831"/>
      <c r="J2198" s="837"/>
      <c r="K2198" s="831"/>
      <c r="L2198" s="831"/>
      <c r="M2198" s="838"/>
      <c r="N2198" s="831"/>
      <c r="O2198" s="831"/>
    </row>
    <row r="2199" customFormat="1" ht="12.75" customHeight="1" spans="1:15">
      <c r="A2199" s="831"/>
      <c r="B2199" s="831"/>
      <c r="C2199" s="831"/>
      <c r="D2199" s="831"/>
      <c r="E2199" s="832"/>
      <c r="F2199" s="831"/>
      <c r="G2199" s="833"/>
      <c r="H2199" s="834"/>
      <c r="I2199" s="831"/>
      <c r="J2199" s="837"/>
      <c r="K2199" s="831"/>
      <c r="L2199" s="831"/>
      <c r="M2199" s="838"/>
      <c r="N2199" s="831"/>
      <c r="O2199" s="831"/>
    </row>
    <row r="2200" customFormat="1" ht="12.75" customHeight="1" spans="1:15">
      <c r="A2200" s="831"/>
      <c r="B2200" s="831"/>
      <c r="C2200" s="831"/>
      <c r="D2200" s="831"/>
      <c r="E2200" s="832"/>
      <c r="F2200" s="831"/>
      <c r="G2200" s="833"/>
      <c r="H2200" s="834"/>
      <c r="I2200" s="831"/>
      <c r="J2200" s="837"/>
      <c r="K2200" s="831"/>
      <c r="L2200" s="831"/>
      <c r="M2200" s="838"/>
      <c r="N2200" s="831"/>
      <c r="O2200" s="831"/>
    </row>
    <row r="2201" customFormat="1" ht="12.75" customHeight="1" spans="1:15">
      <c r="A2201" s="831"/>
      <c r="B2201" s="831"/>
      <c r="C2201" s="831"/>
      <c r="D2201" s="831"/>
      <c r="E2201" s="832"/>
      <c r="F2201" s="831"/>
      <c r="G2201" s="833"/>
      <c r="H2201" s="834"/>
      <c r="I2201" s="831"/>
      <c r="J2201" s="837"/>
      <c r="K2201" s="831"/>
      <c r="L2201" s="831"/>
      <c r="M2201" s="838"/>
      <c r="N2201" s="831"/>
      <c r="O2201" s="831"/>
    </row>
    <row r="2202" customFormat="1" ht="12.75" customHeight="1" spans="1:15">
      <c r="A2202" s="831"/>
      <c r="B2202" s="831"/>
      <c r="C2202" s="831"/>
      <c r="D2202" s="831"/>
      <c r="E2202" s="832"/>
      <c r="F2202" s="831"/>
      <c r="G2202" s="833"/>
      <c r="H2202" s="834"/>
      <c r="I2202" s="831"/>
      <c r="J2202" s="837"/>
      <c r="K2202" s="831"/>
      <c r="L2202" s="831"/>
      <c r="M2202" s="838"/>
      <c r="N2202" s="831"/>
      <c r="O2202" s="831"/>
    </row>
    <row r="2203" customFormat="1" ht="12.75" customHeight="1" spans="1:15">
      <c r="A2203" s="831"/>
      <c r="B2203" s="831"/>
      <c r="C2203" s="831"/>
      <c r="D2203" s="831"/>
      <c r="E2203" s="832"/>
      <c r="F2203" s="831"/>
      <c r="G2203" s="833"/>
      <c r="H2203" s="834"/>
      <c r="I2203" s="831"/>
      <c r="J2203" s="837"/>
      <c r="K2203" s="831"/>
      <c r="L2203" s="831"/>
      <c r="M2203" s="838"/>
      <c r="N2203" s="831"/>
      <c r="O2203" s="831"/>
    </row>
    <row r="2204" customFormat="1" ht="12.75" customHeight="1" spans="1:15">
      <c r="A2204" s="831"/>
      <c r="B2204" s="831"/>
      <c r="C2204" s="831"/>
      <c r="D2204" s="831"/>
      <c r="E2204" s="832"/>
      <c r="F2204" s="831"/>
      <c r="G2204" s="833"/>
      <c r="H2204" s="834"/>
      <c r="I2204" s="831"/>
      <c r="J2204" s="837"/>
      <c r="K2204" s="831"/>
      <c r="L2204" s="831"/>
      <c r="M2204" s="838"/>
      <c r="N2204" s="831"/>
      <c r="O2204" s="831"/>
    </row>
    <row r="2205" customFormat="1" ht="12.75" customHeight="1" spans="1:15">
      <c r="A2205" s="831"/>
      <c r="B2205" s="831"/>
      <c r="C2205" s="831"/>
      <c r="D2205" s="831"/>
      <c r="E2205" s="832"/>
      <c r="F2205" s="831"/>
      <c r="G2205" s="833"/>
      <c r="H2205" s="834"/>
      <c r="I2205" s="831"/>
      <c r="J2205" s="837"/>
      <c r="K2205" s="831"/>
      <c r="L2205" s="831"/>
      <c r="M2205" s="838"/>
      <c r="N2205" s="831"/>
      <c r="O2205" s="831"/>
    </row>
    <row r="2206" customFormat="1" ht="12.75" customHeight="1" spans="1:15">
      <c r="A2206" s="831"/>
      <c r="B2206" s="831"/>
      <c r="C2206" s="831"/>
      <c r="D2206" s="831"/>
      <c r="E2206" s="832"/>
      <c r="F2206" s="831"/>
      <c r="G2206" s="833"/>
      <c r="H2206" s="834"/>
      <c r="I2206" s="831"/>
      <c r="J2206" s="837"/>
      <c r="K2206" s="831"/>
      <c r="L2206" s="831"/>
      <c r="M2206" s="838"/>
      <c r="N2206" s="831"/>
      <c r="O2206" s="831"/>
    </row>
    <row r="2207" customFormat="1" ht="12.75" customHeight="1" spans="1:15">
      <c r="A2207" s="831"/>
      <c r="B2207" s="831"/>
      <c r="C2207" s="831"/>
      <c r="D2207" s="831"/>
      <c r="E2207" s="832"/>
      <c r="F2207" s="831"/>
      <c r="G2207" s="833"/>
      <c r="H2207" s="834"/>
      <c r="I2207" s="831"/>
      <c r="J2207" s="837"/>
      <c r="K2207" s="831"/>
      <c r="L2207" s="831"/>
      <c r="M2207" s="838"/>
      <c r="N2207" s="831"/>
      <c r="O2207" s="831"/>
    </row>
    <row r="2208" customFormat="1" ht="12.75" customHeight="1" spans="1:15">
      <c r="A2208" s="831"/>
      <c r="B2208" s="831"/>
      <c r="C2208" s="831"/>
      <c r="D2208" s="831"/>
      <c r="E2208" s="832"/>
      <c r="F2208" s="831"/>
      <c r="G2208" s="833"/>
      <c r="H2208" s="834"/>
      <c r="I2208" s="831"/>
      <c r="J2208" s="837"/>
      <c r="K2208" s="831"/>
      <c r="L2208" s="831"/>
      <c r="M2208" s="838"/>
      <c r="N2208" s="831"/>
      <c r="O2208" s="831"/>
    </row>
    <row r="2209" customFormat="1" ht="12.75" customHeight="1" spans="1:15">
      <c r="A2209" s="831"/>
      <c r="B2209" s="831"/>
      <c r="C2209" s="831"/>
      <c r="D2209" s="831"/>
      <c r="E2209" s="832"/>
      <c r="F2209" s="831"/>
      <c r="G2209" s="833"/>
      <c r="H2209" s="834"/>
      <c r="I2209" s="831"/>
      <c r="J2209" s="837"/>
      <c r="K2209" s="831"/>
      <c r="L2209" s="831"/>
      <c r="M2209" s="838"/>
      <c r="N2209" s="831"/>
      <c r="O2209" s="831"/>
    </row>
    <row r="2210" customFormat="1" ht="12.75" customHeight="1" spans="1:15">
      <c r="A2210" s="831"/>
      <c r="B2210" s="831"/>
      <c r="C2210" s="831"/>
      <c r="D2210" s="831"/>
      <c r="E2210" s="832"/>
      <c r="F2210" s="831"/>
      <c r="G2210" s="833"/>
      <c r="H2210" s="834"/>
      <c r="I2210" s="831"/>
      <c r="J2210" s="837"/>
      <c r="K2210" s="831"/>
      <c r="L2210" s="831"/>
      <c r="M2210" s="838"/>
      <c r="N2210" s="831"/>
      <c r="O2210" s="831"/>
    </row>
    <row r="2211" customFormat="1" ht="12.75" customHeight="1" spans="1:15">
      <c r="A2211" s="831"/>
      <c r="B2211" s="831"/>
      <c r="C2211" s="831"/>
      <c r="D2211" s="831"/>
      <c r="E2211" s="832"/>
      <c r="F2211" s="831"/>
      <c r="G2211" s="833"/>
      <c r="H2211" s="834"/>
      <c r="I2211" s="831"/>
      <c r="J2211" s="837"/>
      <c r="K2211" s="831"/>
      <c r="L2211" s="831"/>
      <c r="M2211" s="838"/>
      <c r="N2211" s="831"/>
      <c r="O2211" s="831"/>
    </row>
    <row r="2212" customFormat="1" ht="12.75" customHeight="1" spans="1:15">
      <c r="A2212" s="831"/>
      <c r="B2212" s="831"/>
      <c r="C2212" s="831"/>
      <c r="D2212" s="831"/>
      <c r="E2212" s="832"/>
      <c r="F2212" s="831"/>
      <c r="G2212" s="833"/>
      <c r="H2212" s="834"/>
      <c r="I2212" s="831"/>
      <c r="J2212" s="837"/>
      <c r="K2212" s="831"/>
      <c r="L2212" s="831"/>
      <c r="M2212" s="838"/>
      <c r="N2212" s="831"/>
      <c r="O2212" s="831"/>
    </row>
    <row r="2213" customFormat="1" ht="12.75" customHeight="1" spans="1:15">
      <c r="A2213" s="831"/>
      <c r="B2213" s="831"/>
      <c r="C2213" s="831"/>
      <c r="D2213" s="831"/>
      <c r="E2213" s="832"/>
      <c r="F2213" s="831"/>
      <c r="G2213" s="833"/>
      <c r="H2213" s="834"/>
      <c r="I2213" s="831"/>
      <c r="J2213" s="837"/>
      <c r="K2213" s="831"/>
      <c r="L2213" s="831"/>
      <c r="M2213" s="838"/>
      <c r="N2213" s="831"/>
      <c r="O2213" s="831"/>
    </row>
    <row r="2214" customFormat="1" ht="12.75" customHeight="1" spans="1:15">
      <c r="A2214" s="831"/>
      <c r="B2214" s="831"/>
      <c r="C2214" s="831"/>
      <c r="D2214" s="831"/>
      <c r="E2214" s="832"/>
      <c r="F2214" s="831"/>
      <c r="G2214" s="833"/>
      <c r="H2214" s="834"/>
      <c r="I2214" s="831"/>
      <c r="J2214" s="837"/>
      <c r="K2214" s="831"/>
      <c r="L2214" s="831"/>
      <c r="M2214" s="838"/>
      <c r="N2214" s="831"/>
      <c r="O2214" s="831"/>
    </row>
    <row r="2215" customFormat="1" ht="12.75" customHeight="1" spans="1:15">
      <c r="A2215" s="831"/>
      <c r="B2215" s="831"/>
      <c r="C2215" s="831"/>
      <c r="D2215" s="831"/>
      <c r="E2215" s="832"/>
      <c r="F2215" s="831"/>
      <c r="G2215" s="833"/>
      <c r="H2215" s="834"/>
      <c r="I2215" s="831"/>
      <c r="J2215" s="837"/>
      <c r="K2215" s="831"/>
      <c r="L2215" s="831"/>
      <c r="M2215" s="838"/>
      <c r="N2215" s="831"/>
      <c r="O2215" s="831"/>
    </row>
    <row r="2216" customFormat="1" ht="12.75" customHeight="1" spans="1:15">
      <c r="A2216" s="831"/>
      <c r="B2216" s="831"/>
      <c r="C2216" s="831"/>
      <c r="D2216" s="831"/>
      <c r="E2216" s="832"/>
      <c r="F2216" s="831"/>
      <c r="G2216" s="833"/>
      <c r="H2216" s="834"/>
      <c r="I2216" s="831"/>
      <c r="J2216" s="837"/>
      <c r="K2216" s="831"/>
      <c r="L2216" s="831"/>
      <c r="M2216" s="838"/>
      <c r="N2216" s="831"/>
      <c r="O2216" s="831"/>
    </row>
    <row r="2217" customFormat="1" ht="12.75" customHeight="1" spans="1:15">
      <c r="A2217" s="831"/>
      <c r="B2217" s="831"/>
      <c r="C2217" s="831"/>
      <c r="D2217" s="831"/>
      <c r="E2217" s="832"/>
      <c r="F2217" s="831"/>
      <c r="G2217" s="833"/>
      <c r="H2217" s="834"/>
      <c r="I2217" s="831"/>
      <c r="J2217" s="837"/>
      <c r="K2217" s="831"/>
      <c r="L2217" s="831"/>
      <c r="M2217" s="838"/>
      <c r="N2217" s="831"/>
      <c r="O2217" s="831"/>
    </row>
    <row r="2218" customFormat="1" ht="12.75" customHeight="1" spans="1:15">
      <c r="A2218" s="831"/>
      <c r="B2218" s="831"/>
      <c r="C2218" s="831"/>
      <c r="D2218" s="831"/>
      <c r="E2218" s="832"/>
      <c r="F2218" s="831"/>
      <c r="G2218" s="833"/>
      <c r="H2218" s="834"/>
      <c r="I2218" s="831"/>
      <c r="J2218" s="837"/>
      <c r="K2218" s="831"/>
      <c r="L2218" s="831"/>
      <c r="M2218" s="838"/>
      <c r="N2218" s="831"/>
      <c r="O2218" s="831"/>
    </row>
    <row r="2219" customFormat="1" ht="12.75" customHeight="1" spans="1:15">
      <c r="A2219" s="831"/>
      <c r="B2219" s="831"/>
      <c r="C2219" s="831"/>
      <c r="D2219" s="831"/>
      <c r="E2219" s="832"/>
      <c r="F2219" s="831"/>
      <c r="G2219" s="833"/>
      <c r="H2219" s="834"/>
      <c r="I2219" s="831"/>
      <c r="J2219" s="837"/>
      <c r="K2219" s="831"/>
      <c r="L2219" s="831"/>
      <c r="M2219" s="838"/>
      <c r="N2219" s="831"/>
      <c r="O2219" s="831"/>
    </row>
    <row r="2220" customFormat="1" ht="12.75" customHeight="1" spans="1:15">
      <c r="A2220" s="831"/>
      <c r="B2220" s="831"/>
      <c r="C2220" s="831"/>
      <c r="D2220" s="831"/>
      <c r="E2220" s="832"/>
      <c r="F2220" s="831"/>
      <c r="G2220" s="833"/>
      <c r="H2220" s="834"/>
      <c r="I2220" s="831"/>
      <c r="J2220" s="837"/>
      <c r="K2220" s="831"/>
      <c r="L2220" s="831"/>
      <c r="M2220" s="838"/>
      <c r="N2220" s="831"/>
      <c r="O2220" s="831"/>
    </row>
    <row r="2221" customFormat="1" ht="12.75" customHeight="1" spans="1:15">
      <c r="A2221" s="831"/>
      <c r="B2221" s="831"/>
      <c r="C2221" s="831"/>
      <c r="D2221" s="831"/>
      <c r="E2221" s="832"/>
      <c r="F2221" s="831"/>
      <c r="G2221" s="833"/>
      <c r="H2221" s="834"/>
      <c r="I2221" s="831"/>
      <c r="J2221" s="837"/>
      <c r="K2221" s="831"/>
      <c r="L2221" s="831"/>
      <c r="M2221" s="838"/>
      <c r="N2221" s="831"/>
      <c r="O2221" s="831"/>
    </row>
    <row r="2222" customFormat="1" ht="12.75" customHeight="1" spans="1:15">
      <c r="A2222" s="831"/>
      <c r="B2222" s="831"/>
      <c r="C2222" s="831"/>
      <c r="D2222" s="831"/>
      <c r="E2222" s="832"/>
      <c r="F2222" s="831"/>
      <c r="G2222" s="833"/>
      <c r="H2222" s="834"/>
      <c r="I2222" s="831"/>
      <c r="J2222" s="837"/>
      <c r="K2222" s="831"/>
      <c r="L2222" s="831"/>
      <c r="M2222" s="838"/>
      <c r="N2222" s="831"/>
      <c r="O2222" s="831"/>
    </row>
    <row r="2223" customFormat="1" ht="12.75" customHeight="1" spans="1:15">
      <c r="A2223" s="831"/>
      <c r="B2223" s="831"/>
      <c r="C2223" s="831"/>
      <c r="D2223" s="831"/>
      <c r="E2223" s="832"/>
      <c r="F2223" s="831"/>
      <c r="G2223" s="833"/>
      <c r="H2223" s="834"/>
      <c r="I2223" s="831"/>
      <c r="J2223" s="837"/>
      <c r="K2223" s="831"/>
      <c r="L2223" s="831"/>
      <c r="M2223" s="838"/>
      <c r="N2223" s="831"/>
      <c r="O2223" s="831"/>
    </row>
    <row r="2224" customFormat="1" ht="12.75" customHeight="1" spans="1:15">
      <c r="A2224" s="831"/>
      <c r="B2224" s="831"/>
      <c r="C2224" s="831"/>
      <c r="D2224" s="831"/>
      <c r="E2224" s="832"/>
      <c r="F2224" s="831"/>
      <c r="G2224" s="833"/>
      <c r="H2224" s="834"/>
      <c r="I2224" s="831"/>
      <c r="J2224" s="837"/>
      <c r="K2224" s="831"/>
      <c r="L2224" s="831"/>
      <c r="M2224" s="838"/>
      <c r="N2224" s="831"/>
      <c r="O2224" s="831"/>
    </row>
    <row r="2225" customFormat="1" ht="12.75" customHeight="1" spans="1:15">
      <c r="A2225" s="831"/>
      <c r="B2225" s="831"/>
      <c r="C2225" s="831"/>
      <c r="D2225" s="831"/>
      <c r="E2225" s="832"/>
      <c r="F2225" s="831"/>
      <c r="G2225" s="833"/>
      <c r="H2225" s="834"/>
      <c r="I2225" s="831"/>
      <c r="J2225" s="837"/>
      <c r="K2225" s="831"/>
      <c r="L2225" s="831"/>
      <c r="M2225" s="838"/>
      <c r="N2225" s="831"/>
      <c r="O2225" s="831"/>
    </row>
    <row r="2226" customFormat="1" ht="12.75" customHeight="1" spans="1:15">
      <c r="A2226" s="831"/>
      <c r="B2226" s="831"/>
      <c r="C2226" s="831"/>
      <c r="D2226" s="831"/>
      <c r="E2226" s="832"/>
      <c r="F2226" s="831"/>
      <c r="G2226" s="833"/>
      <c r="H2226" s="834"/>
      <c r="I2226" s="831"/>
      <c r="J2226" s="837"/>
      <c r="K2226" s="831"/>
      <c r="L2226" s="831"/>
      <c r="M2226" s="838"/>
      <c r="N2226" s="831"/>
      <c r="O2226" s="831"/>
    </row>
    <row r="2227" customFormat="1" ht="12.75" customHeight="1" spans="1:15">
      <c r="A2227" s="831"/>
      <c r="B2227" s="831"/>
      <c r="C2227" s="831"/>
      <c r="D2227" s="831"/>
      <c r="E2227" s="832"/>
      <c r="F2227" s="831"/>
      <c r="G2227" s="833"/>
      <c r="H2227" s="834"/>
      <c r="I2227" s="831"/>
      <c r="J2227" s="837"/>
      <c r="K2227" s="831"/>
      <c r="L2227" s="831"/>
      <c r="M2227" s="838"/>
      <c r="N2227" s="831"/>
      <c r="O2227" s="831"/>
    </row>
    <row r="2228" customFormat="1" ht="12.75" customHeight="1" spans="1:15">
      <c r="A2228" s="831"/>
      <c r="B2228" s="831"/>
      <c r="C2228" s="831"/>
      <c r="D2228" s="831"/>
      <c r="E2228" s="832"/>
      <c r="F2228" s="831"/>
      <c r="G2228" s="833"/>
      <c r="H2228" s="834"/>
      <c r="I2228" s="831"/>
      <c r="J2228" s="837"/>
      <c r="K2228" s="831"/>
      <c r="L2228" s="831"/>
      <c r="M2228" s="838"/>
      <c r="N2228" s="831"/>
      <c r="O2228" s="831"/>
    </row>
    <row r="2229" customFormat="1" ht="12.75" customHeight="1" spans="1:15">
      <c r="A2229" s="831"/>
      <c r="B2229" s="831"/>
      <c r="C2229" s="831"/>
      <c r="D2229" s="831"/>
      <c r="E2229" s="832"/>
      <c r="F2229" s="831"/>
      <c r="G2229" s="833"/>
      <c r="H2229" s="834"/>
      <c r="I2229" s="831"/>
      <c r="J2229" s="837"/>
      <c r="K2229" s="831"/>
      <c r="L2229" s="831"/>
      <c r="M2229" s="838"/>
      <c r="N2229" s="831"/>
      <c r="O2229" s="831"/>
    </row>
    <row r="2230" customFormat="1" ht="12.75" customHeight="1" spans="1:15">
      <c r="A2230" s="831"/>
      <c r="B2230" s="831"/>
      <c r="C2230" s="831"/>
      <c r="D2230" s="831"/>
      <c r="E2230" s="832"/>
      <c r="F2230" s="831"/>
      <c r="G2230" s="833"/>
      <c r="H2230" s="834"/>
      <c r="I2230" s="831"/>
      <c r="J2230" s="837"/>
      <c r="K2230" s="831"/>
      <c r="L2230" s="831"/>
      <c r="M2230" s="838"/>
      <c r="N2230" s="831"/>
      <c r="O2230" s="831"/>
    </row>
    <row r="2231" customFormat="1" ht="12.75" customHeight="1" spans="1:15">
      <c r="A2231" s="831"/>
      <c r="B2231" s="831"/>
      <c r="C2231" s="831"/>
      <c r="D2231" s="831"/>
      <c r="E2231" s="832"/>
      <c r="F2231" s="831"/>
      <c r="G2231" s="833"/>
      <c r="H2231" s="834"/>
      <c r="I2231" s="831"/>
      <c r="J2231" s="837"/>
      <c r="K2231" s="831"/>
      <c r="L2231" s="831"/>
      <c r="M2231" s="838"/>
      <c r="N2231" s="831"/>
      <c r="O2231" s="831"/>
    </row>
    <row r="2232" customFormat="1" ht="12.75" customHeight="1" spans="1:15">
      <c r="A2232" s="831"/>
      <c r="B2232" s="831"/>
      <c r="C2232" s="831"/>
      <c r="D2232" s="831"/>
      <c r="E2232" s="832"/>
      <c r="F2232" s="831"/>
      <c r="G2232" s="833"/>
      <c r="H2232" s="834"/>
      <c r="I2232" s="831"/>
      <c r="J2232" s="837"/>
      <c r="K2232" s="831"/>
      <c r="L2232" s="831"/>
      <c r="M2232" s="838"/>
      <c r="N2232" s="831"/>
      <c r="O2232" s="831"/>
    </row>
    <row r="2233" customFormat="1" ht="12.75" customHeight="1" spans="1:15">
      <c r="A2233" s="831"/>
      <c r="B2233" s="831"/>
      <c r="C2233" s="831"/>
      <c r="D2233" s="831"/>
      <c r="E2233" s="832"/>
      <c r="F2233" s="831"/>
      <c r="G2233" s="833"/>
      <c r="H2233" s="834"/>
      <c r="I2233" s="831"/>
      <c r="J2233" s="837"/>
      <c r="K2233" s="831"/>
      <c r="L2233" s="831"/>
      <c r="M2233" s="838"/>
      <c r="N2233" s="831"/>
      <c r="O2233" s="831"/>
    </row>
    <row r="2234" customFormat="1" ht="12.75" customHeight="1" spans="1:15">
      <c r="A2234" s="831"/>
      <c r="B2234" s="831"/>
      <c r="C2234" s="831"/>
      <c r="D2234" s="831"/>
      <c r="E2234" s="832"/>
      <c r="F2234" s="831"/>
      <c r="G2234" s="833"/>
      <c r="H2234" s="834"/>
      <c r="I2234" s="831"/>
      <c r="J2234" s="837"/>
      <c r="K2234" s="831"/>
      <c r="L2234" s="831"/>
      <c r="M2234" s="838"/>
      <c r="N2234" s="831"/>
      <c r="O2234" s="831"/>
    </row>
    <row r="2235" customFormat="1" ht="12.75" customHeight="1" spans="1:15">
      <c r="A2235" s="831"/>
      <c r="B2235" s="831"/>
      <c r="C2235" s="831"/>
      <c r="D2235" s="831"/>
      <c r="E2235" s="832"/>
      <c r="F2235" s="831"/>
      <c r="G2235" s="833"/>
      <c r="H2235" s="834"/>
      <c r="I2235" s="831"/>
      <c r="J2235" s="837"/>
      <c r="K2235" s="831"/>
      <c r="L2235" s="831"/>
      <c r="M2235" s="838"/>
      <c r="N2235" s="831"/>
      <c r="O2235" s="831"/>
    </row>
    <row r="2236" customFormat="1" ht="12.75" customHeight="1" spans="1:15">
      <c r="A2236" s="831"/>
      <c r="B2236" s="831"/>
      <c r="C2236" s="831"/>
      <c r="D2236" s="831"/>
      <c r="E2236" s="832"/>
      <c r="F2236" s="831"/>
      <c r="G2236" s="833"/>
      <c r="H2236" s="834"/>
      <c r="I2236" s="831"/>
      <c r="J2236" s="837"/>
      <c r="K2236" s="831"/>
      <c r="L2236" s="831"/>
      <c r="M2236" s="838"/>
      <c r="N2236" s="831"/>
      <c r="O2236" s="831"/>
    </row>
    <row r="2237" customFormat="1" ht="12.75" customHeight="1" spans="1:15">
      <c r="A2237" s="831"/>
      <c r="B2237" s="831"/>
      <c r="C2237" s="831"/>
      <c r="D2237" s="831"/>
      <c r="E2237" s="832"/>
      <c r="F2237" s="831"/>
      <c r="G2237" s="833"/>
      <c r="H2237" s="834"/>
      <c r="I2237" s="831"/>
      <c r="J2237" s="837"/>
      <c r="K2237" s="831"/>
      <c r="L2237" s="831"/>
      <c r="M2237" s="838"/>
      <c r="N2237" s="831"/>
      <c r="O2237" s="831"/>
    </row>
    <row r="2238" customFormat="1" ht="12.75" customHeight="1" spans="1:15">
      <c r="A2238" s="831"/>
      <c r="B2238" s="831"/>
      <c r="C2238" s="831"/>
      <c r="D2238" s="831"/>
      <c r="E2238" s="832"/>
      <c r="F2238" s="831"/>
      <c r="G2238" s="833"/>
      <c r="H2238" s="834"/>
      <c r="I2238" s="831"/>
      <c r="J2238" s="837"/>
      <c r="K2238" s="831"/>
      <c r="L2238" s="831"/>
      <c r="M2238" s="838"/>
      <c r="N2238" s="831"/>
      <c r="O2238" s="831"/>
    </row>
    <row r="2239" customFormat="1" ht="12.75" customHeight="1" spans="1:15">
      <c r="A2239" s="831"/>
      <c r="B2239" s="831"/>
      <c r="C2239" s="831"/>
      <c r="D2239" s="831"/>
      <c r="E2239" s="832"/>
      <c r="F2239" s="831"/>
      <c r="G2239" s="833"/>
      <c r="H2239" s="834"/>
      <c r="I2239" s="831"/>
      <c r="J2239" s="837"/>
      <c r="K2239" s="831"/>
      <c r="L2239" s="831"/>
      <c r="M2239" s="838"/>
      <c r="N2239" s="831"/>
      <c r="O2239" s="831"/>
    </row>
    <row r="2240" customFormat="1" ht="12.75" customHeight="1" spans="1:15">
      <c r="A2240" s="831"/>
      <c r="B2240" s="831"/>
      <c r="C2240" s="831"/>
      <c r="D2240" s="831"/>
      <c r="E2240" s="832"/>
      <c r="F2240" s="831"/>
      <c r="G2240" s="833"/>
      <c r="H2240" s="834"/>
      <c r="I2240" s="831"/>
      <c r="J2240" s="837"/>
      <c r="K2240" s="831"/>
      <c r="L2240" s="831"/>
      <c r="M2240" s="838"/>
      <c r="N2240" s="831"/>
      <c r="O2240" s="831"/>
    </row>
    <row r="2241" customFormat="1" ht="12.75" customHeight="1" spans="1:15">
      <c r="A2241" s="831"/>
      <c r="B2241" s="831"/>
      <c r="C2241" s="831"/>
      <c r="D2241" s="831"/>
      <c r="E2241" s="832"/>
      <c r="F2241" s="831"/>
      <c r="G2241" s="833"/>
      <c r="H2241" s="834"/>
      <c r="I2241" s="831"/>
      <c r="J2241" s="837"/>
      <c r="K2241" s="831"/>
      <c r="L2241" s="831"/>
      <c r="M2241" s="838"/>
      <c r="N2241" s="831"/>
      <c r="O2241" s="831"/>
    </row>
    <row r="2242" customFormat="1" ht="12.75" customHeight="1" spans="1:15">
      <c r="A2242" s="831"/>
      <c r="B2242" s="831"/>
      <c r="C2242" s="831"/>
      <c r="D2242" s="831"/>
      <c r="E2242" s="832"/>
      <c r="F2242" s="831"/>
      <c r="G2242" s="833"/>
      <c r="H2242" s="834"/>
      <c r="I2242" s="831"/>
      <c r="J2242" s="837"/>
      <c r="K2242" s="831"/>
      <c r="L2242" s="831"/>
      <c r="M2242" s="838"/>
      <c r="N2242" s="831"/>
      <c r="O2242" s="831"/>
    </row>
    <row r="2243" customFormat="1" ht="12.75" customHeight="1" spans="1:15">
      <c r="A2243" s="831"/>
      <c r="B2243" s="831"/>
      <c r="C2243" s="831"/>
      <c r="D2243" s="831"/>
      <c r="E2243" s="832"/>
      <c r="F2243" s="831"/>
      <c r="G2243" s="833"/>
      <c r="H2243" s="834"/>
      <c r="I2243" s="831"/>
      <c r="J2243" s="837"/>
      <c r="K2243" s="831"/>
      <c r="L2243" s="831"/>
      <c r="M2243" s="838"/>
      <c r="N2243" s="831"/>
      <c r="O2243" s="831"/>
    </row>
    <row r="2244" customFormat="1" ht="12.75" customHeight="1" spans="1:15">
      <c r="A2244" s="831"/>
      <c r="B2244" s="831"/>
      <c r="C2244" s="831"/>
      <c r="D2244" s="831"/>
      <c r="E2244" s="832"/>
      <c r="F2244" s="831"/>
      <c r="G2244" s="833"/>
      <c r="H2244" s="834"/>
      <c r="I2244" s="831"/>
      <c r="J2244" s="837"/>
      <c r="K2244" s="831"/>
      <c r="L2244" s="831"/>
      <c r="M2244" s="838"/>
      <c r="N2244" s="831"/>
      <c r="O2244" s="831"/>
    </row>
    <row r="2245" customFormat="1" ht="12.75" customHeight="1" spans="1:15">
      <c r="A2245" s="831"/>
      <c r="B2245" s="831"/>
      <c r="C2245" s="831"/>
      <c r="D2245" s="831"/>
      <c r="E2245" s="832"/>
      <c r="F2245" s="831"/>
      <c r="G2245" s="833"/>
      <c r="H2245" s="834"/>
      <c r="I2245" s="831"/>
      <c r="J2245" s="837"/>
      <c r="K2245" s="831"/>
      <c r="L2245" s="831"/>
      <c r="M2245" s="838"/>
      <c r="N2245" s="831"/>
      <c r="O2245" s="831"/>
    </row>
    <row r="2246" customFormat="1" ht="12.75" customHeight="1" spans="1:15">
      <c r="A2246" s="831"/>
      <c r="B2246" s="831"/>
      <c r="C2246" s="831"/>
      <c r="D2246" s="831"/>
      <c r="E2246" s="832"/>
      <c r="F2246" s="831"/>
      <c r="G2246" s="833"/>
      <c r="H2246" s="834"/>
      <c r="I2246" s="831"/>
      <c r="J2246" s="837"/>
      <c r="K2246" s="831"/>
      <c r="L2246" s="831"/>
      <c r="M2246" s="838"/>
      <c r="N2246" s="831"/>
      <c r="O2246" s="831"/>
    </row>
    <row r="2247" customFormat="1" ht="12.75" customHeight="1" spans="1:15">
      <c r="A2247" s="831"/>
      <c r="B2247" s="831"/>
      <c r="C2247" s="831"/>
      <c r="D2247" s="831"/>
      <c r="E2247" s="832"/>
      <c r="F2247" s="831"/>
      <c r="G2247" s="833"/>
      <c r="H2247" s="834"/>
      <c r="I2247" s="831"/>
      <c r="J2247" s="837"/>
      <c r="K2247" s="831"/>
      <c r="L2247" s="831"/>
      <c r="M2247" s="838"/>
      <c r="N2247" s="831"/>
      <c r="O2247" s="831"/>
    </row>
    <row r="2248" customFormat="1" ht="12.75" customHeight="1" spans="1:15">
      <c r="A2248" s="831"/>
      <c r="B2248" s="831"/>
      <c r="C2248" s="831"/>
      <c r="D2248" s="831"/>
      <c r="E2248" s="832"/>
      <c r="F2248" s="831"/>
      <c r="G2248" s="833"/>
      <c r="H2248" s="834"/>
      <c r="I2248" s="831"/>
      <c r="J2248" s="837"/>
      <c r="K2248" s="831"/>
      <c r="L2248" s="831"/>
      <c r="M2248" s="838"/>
      <c r="N2248" s="831"/>
      <c r="O2248" s="831"/>
    </row>
    <row r="2249" customFormat="1" ht="12.75" customHeight="1" spans="1:15">
      <c r="A2249" s="831"/>
      <c r="B2249" s="831"/>
      <c r="C2249" s="831"/>
      <c r="D2249" s="831"/>
      <c r="E2249" s="832"/>
      <c r="F2249" s="831"/>
      <c r="G2249" s="833"/>
      <c r="H2249" s="834"/>
      <c r="I2249" s="831"/>
      <c r="J2249" s="837"/>
      <c r="K2249" s="831"/>
      <c r="L2249" s="831"/>
      <c r="M2249" s="838"/>
      <c r="N2249" s="831"/>
      <c r="O2249" s="831"/>
    </row>
    <row r="2250" customFormat="1" ht="12.75" customHeight="1" spans="1:15">
      <c r="A2250" s="831"/>
      <c r="B2250" s="831"/>
      <c r="C2250" s="831"/>
      <c r="D2250" s="831"/>
      <c r="E2250" s="832"/>
      <c r="F2250" s="831"/>
      <c r="G2250" s="833"/>
      <c r="H2250" s="834"/>
      <c r="I2250" s="831"/>
      <c r="J2250" s="837"/>
      <c r="K2250" s="831"/>
      <c r="L2250" s="831"/>
      <c r="M2250" s="838"/>
      <c r="N2250" s="831"/>
      <c r="O2250" s="831"/>
    </row>
    <row r="2251" customFormat="1" ht="12.75" customHeight="1" spans="1:15">
      <c r="A2251" s="831"/>
      <c r="B2251" s="831"/>
      <c r="C2251" s="831"/>
      <c r="D2251" s="831"/>
      <c r="E2251" s="832"/>
      <c r="F2251" s="831"/>
      <c r="G2251" s="833"/>
      <c r="H2251" s="834"/>
      <c r="I2251" s="831"/>
      <c r="J2251" s="837"/>
      <c r="K2251" s="831"/>
      <c r="L2251" s="831"/>
      <c r="M2251" s="838"/>
      <c r="N2251" s="831"/>
      <c r="O2251" s="831"/>
    </row>
    <row r="2252" customFormat="1" ht="12.75" customHeight="1" spans="1:15">
      <c r="A2252" s="831"/>
      <c r="B2252" s="831"/>
      <c r="C2252" s="831"/>
      <c r="D2252" s="831"/>
      <c r="E2252" s="832"/>
      <c r="F2252" s="831"/>
      <c r="G2252" s="833"/>
      <c r="H2252" s="834"/>
      <c r="I2252" s="831"/>
      <c r="J2252" s="837"/>
      <c r="K2252" s="831"/>
      <c r="L2252" s="831"/>
      <c r="M2252" s="838"/>
      <c r="N2252" s="831"/>
      <c r="O2252" s="831"/>
    </row>
    <row r="2253" customFormat="1" ht="12.75" customHeight="1" spans="1:15">
      <c r="A2253" s="831"/>
      <c r="B2253" s="831"/>
      <c r="C2253" s="831"/>
      <c r="D2253" s="831"/>
      <c r="E2253" s="832"/>
      <c r="F2253" s="831"/>
      <c r="G2253" s="833"/>
      <c r="H2253" s="834"/>
      <c r="I2253" s="831"/>
      <c r="J2253" s="837"/>
      <c r="K2253" s="831"/>
      <c r="L2253" s="831"/>
      <c r="M2253" s="838"/>
      <c r="N2253" s="831"/>
      <c r="O2253" s="831"/>
    </row>
    <row r="2254" customFormat="1" ht="12.75" customHeight="1" spans="1:15">
      <c r="A2254" s="831"/>
      <c r="B2254" s="831"/>
      <c r="C2254" s="831"/>
      <c r="D2254" s="831"/>
      <c r="E2254" s="832"/>
      <c r="F2254" s="831"/>
      <c r="G2254" s="833"/>
      <c r="H2254" s="834"/>
      <c r="I2254" s="831"/>
      <c r="J2254" s="837"/>
      <c r="K2254" s="831"/>
      <c r="L2254" s="831"/>
      <c r="M2254" s="838"/>
      <c r="N2254" s="831"/>
      <c r="O2254" s="831"/>
    </row>
    <row r="2255" customFormat="1" ht="12.75" customHeight="1" spans="1:15">
      <c r="A2255" s="831"/>
      <c r="B2255" s="831"/>
      <c r="C2255" s="831"/>
      <c r="D2255" s="831"/>
      <c r="E2255" s="832"/>
      <c r="F2255" s="831"/>
      <c r="G2255" s="833"/>
      <c r="H2255" s="834"/>
      <c r="I2255" s="831"/>
      <c r="J2255" s="837"/>
      <c r="K2255" s="831"/>
      <c r="L2255" s="831"/>
      <c r="M2255" s="838"/>
      <c r="N2255" s="831"/>
      <c r="O2255" s="831"/>
    </row>
    <row r="2256" customFormat="1" ht="12.75" customHeight="1" spans="1:15">
      <c r="A2256" s="831"/>
      <c r="B2256" s="831"/>
      <c r="C2256" s="831"/>
      <c r="D2256" s="831"/>
      <c r="E2256" s="832"/>
      <c r="F2256" s="831"/>
      <c r="G2256" s="833"/>
      <c r="H2256" s="834"/>
      <c r="I2256" s="831"/>
      <c r="J2256" s="837"/>
      <c r="K2256" s="831"/>
      <c r="L2256" s="831"/>
      <c r="M2256" s="838"/>
      <c r="N2256" s="831"/>
      <c r="O2256" s="831"/>
    </row>
    <row r="2257" customFormat="1" ht="12.75" customHeight="1" spans="1:15">
      <c r="A2257" s="831"/>
      <c r="B2257" s="831"/>
      <c r="C2257" s="831"/>
      <c r="D2257" s="831"/>
      <c r="E2257" s="832"/>
      <c r="F2257" s="831"/>
      <c r="G2257" s="833"/>
      <c r="H2257" s="834"/>
      <c r="I2257" s="831"/>
      <c r="J2257" s="837"/>
      <c r="K2257" s="831"/>
      <c r="L2257" s="831"/>
      <c r="M2257" s="838"/>
      <c r="N2257" s="831"/>
      <c r="O2257" s="831"/>
    </row>
    <row r="2258" customFormat="1" ht="12.75" customHeight="1" spans="1:15">
      <c r="A2258" s="831"/>
      <c r="B2258" s="831"/>
      <c r="C2258" s="831"/>
      <c r="D2258" s="831"/>
      <c r="E2258" s="832"/>
      <c r="F2258" s="831"/>
      <c r="G2258" s="833"/>
      <c r="H2258" s="834"/>
      <c r="I2258" s="831"/>
      <c r="J2258" s="837"/>
      <c r="K2258" s="831"/>
      <c r="L2258" s="831"/>
      <c r="M2258" s="838"/>
      <c r="N2258" s="831"/>
      <c r="O2258" s="831"/>
    </row>
    <row r="2259" customFormat="1" ht="12.75" customHeight="1" spans="1:15">
      <c r="A2259" s="831"/>
      <c r="B2259" s="831"/>
      <c r="C2259" s="831"/>
      <c r="D2259" s="831"/>
      <c r="E2259" s="832"/>
      <c r="F2259" s="831"/>
      <c r="G2259" s="833"/>
      <c r="H2259" s="834"/>
      <c r="I2259" s="831"/>
      <c r="J2259" s="837"/>
      <c r="K2259" s="831"/>
      <c r="L2259" s="831"/>
      <c r="M2259" s="838"/>
      <c r="N2259" s="831"/>
      <c r="O2259" s="831"/>
    </row>
    <row r="2260" customFormat="1" ht="12.75" customHeight="1" spans="1:15">
      <c r="A2260" s="831"/>
      <c r="B2260" s="831"/>
      <c r="C2260" s="831"/>
      <c r="D2260" s="831"/>
      <c r="E2260" s="832"/>
      <c r="F2260" s="831"/>
      <c r="G2260" s="833"/>
      <c r="H2260" s="834"/>
      <c r="I2260" s="831"/>
      <c r="J2260" s="837"/>
      <c r="K2260" s="831"/>
      <c r="L2260" s="831"/>
      <c r="M2260" s="838"/>
      <c r="N2260" s="831"/>
      <c r="O2260" s="831"/>
    </row>
    <row r="2261" customFormat="1" ht="12.75" customHeight="1" spans="1:15">
      <c r="A2261" s="831"/>
      <c r="B2261" s="831"/>
      <c r="C2261" s="831"/>
      <c r="D2261" s="831"/>
      <c r="E2261" s="832"/>
      <c r="F2261" s="831"/>
      <c r="G2261" s="833"/>
      <c r="H2261" s="834"/>
      <c r="I2261" s="831"/>
      <c r="J2261" s="837"/>
      <c r="K2261" s="831"/>
      <c r="L2261" s="831"/>
      <c r="M2261" s="838"/>
      <c r="N2261" s="831"/>
      <c r="O2261" s="831"/>
    </row>
    <row r="2262" customFormat="1" ht="12.75" customHeight="1" spans="1:15">
      <c r="A2262" s="831"/>
      <c r="B2262" s="831"/>
      <c r="C2262" s="831"/>
      <c r="D2262" s="831"/>
      <c r="E2262" s="832"/>
      <c r="F2262" s="831"/>
      <c r="G2262" s="833"/>
      <c r="H2262" s="834"/>
      <c r="I2262" s="831"/>
      <c r="J2262" s="837"/>
      <c r="K2262" s="831"/>
      <c r="L2262" s="831"/>
      <c r="M2262" s="838"/>
      <c r="N2262" s="831"/>
      <c r="O2262" s="831"/>
    </row>
    <row r="2263" customFormat="1" ht="12.75" customHeight="1" spans="1:15">
      <c r="A2263" s="831"/>
      <c r="B2263" s="831"/>
      <c r="C2263" s="831"/>
      <c r="D2263" s="831"/>
      <c r="E2263" s="832"/>
      <c r="F2263" s="831"/>
      <c r="G2263" s="833"/>
      <c r="H2263" s="834"/>
      <c r="I2263" s="831"/>
      <c r="J2263" s="837"/>
      <c r="K2263" s="831"/>
      <c r="L2263" s="831"/>
      <c r="M2263" s="838"/>
      <c r="N2263" s="831"/>
      <c r="O2263" s="831"/>
    </row>
    <row r="2264" customFormat="1" ht="12.75" customHeight="1" spans="1:15">
      <c r="A2264" s="831"/>
      <c r="B2264" s="831"/>
      <c r="C2264" s="831"/>
      <c r="D2264" s="831"/>
      <c r="E2264" s="832"/>
      <c r="F2264" s="831"/>
      <c r="G2264" s="833"/>
      <c r="H2264" s="834"/>
      <c r="I2264" s="831"/>
      <c r="J2264" s="837"/>
      <c r="K2264" s="831"/>
      <c r="L2264" s="831"/>
      <c r="M2264" s="838"/>
      <c r="N2264" s="831"/>
      <c r="O2264" s="831"/>
    </row>
    <row r="2265" customFormat="1" ht="12.75" customHeight="1" spans="1:15">
      <c r="A2265" s="831"/>
      <c r="B2265" s="831"/>
      <c r="C2265" s="831"/>
      <c r="D2265" s="831"/>
      <c r="E2265" s="832"/>
      <c r="F2265" s="831"/>
      <c r="G2265" s="833"/>
      <c r="H2265" s="834"/>
      <c r="I2265" s="831"/>
      <c r="J2265" s="837"/>
      <c r="K2265" s="831"/>
      <c r="L2265" s="831"/>
      <c r="M2265" s="838"/>
      <c r="N2265" s="831"/>
      <c r="O2265" s="831"/>
    </row>
    <row r="2266" customFormat="1" ht="12.75" customHeight="1" spans="1:15">
      <c r="A2266" s="831"/>
      <c r="B2266" s="831"/>
      <c r="C2266" s="831"/>
      <c r="D2266" s="831"/>
      <c r="E2266" s="832"/>
      <c r="F2266" s="831"/>
      <c r="G2266" s="833"/>
      <c r="H2266" s="834"/>
      <c r="I2266" s="831"/>
      <c r="J2266" s="837"/>
      <c r="K2266" s="831"/>
      <c r="L2266" s="831"/>
      <c r="M2266" s="838"/>
      <c r="N2266" s="831"/>
      <c r="O2266" s="831"/>
    </row>
    <row r="2267" customFormat="1" ht="12.75" customHeight="1" spans="1:15">
      <c r="A2267" s="831"/>
      <c r="B2267" s="831"/>
      <c r="C2267" s="831"/>
      <c r="D2267" s="831"/>
      <c r="E2267" s="832"/>
      <c r="F2267" s="831"/>
      <c r="G2267" s="833"/>
      <c r="H2267" s="834"/>
      <c r="I2267" s="831"/>
      <c r="J2267" s="837"/>
      <c r="K2267" s="831"/>
      <c r="L2267" s="831"/>
      <c r="M2267" s="838"/>
      <c r="N2267" s="831"/>
      <c r="O2267" s="831"/>
    </row>
    <row r="2268" customFormat="1" ht="12.75" customHeight="1" spans="1:15">
      <c r="A2268" s="831"/>
      <c r="B2268" s="831"/>
      <c r="C2268" s="831"/>
      <c r="D2268" s="831"/>
      <c r="E2268" s="832"/>
      <c r="F2268" s="831"/>
      <c r="G2268" s="833"/>
      <c r="H2268" s="834"/>
      <c r="I2268" s="831"/>
      <c r="J2268" s="837"/>
      <c r="K2268" s="831"/>
      <c r="L2268" s="831"/>
      <c r="M2268" s="838"/>
      <c r="N2268" s="831"/>
      <c r="O2268" s="831"/>
    </row>
    <row r="2269" customFormat="1" ht="12.75" customHeight="1" spans="1:15">
      <c r="A2269" s="831"/>
      <c r="B2269" s="831"/>
      <c r="C2269" s="831"/>
      <c r="D2269" s="831"/>
      <c r="E2269" s="832"/>
      <c r="F2269" s="831"/>
      <c r="G2269" s="833"/>
      <c r="H2269" s="834"/>
      <c r="I2269" s="831"/>
      <c r="J2269" s="837"/>
      <c r="K2269" s="831"/>
      <c r="L2269" s="831"/>
      <c r="M2269" s="838"/>
      <c r="N2269" s="831"/>
      <c r="O2269" s="831"/>
    </row>
    <row r="2270" customFormat="1" ht="12.75" customHeight="1" spans="1:15">
      <c r="A2270" s="831"/>
      <c r="B2270" s="831"/>
      <c r="C2270" s="831"/>
      <c r="D2270" s="831"/>
      <c r="E2270" s="832"/>
      <c r="F2270" s="831"/>
      <c r="G2270" s="833"/>
      <c r="H2270" s="834"/>
      <c r="I2270" s="831"/>
      <c r="J2270" s="837"/>
      <c r="K2270" s="831"/>
      <c r="L2270" s="831"/>
      <c r="M2270" s="838"/>
      <c r="N2270" s="831"/>
      <c r="O2270" s="831"/>
    </row>
    <row r="2271" customFormat="1" ht="12.75" customHeight="1" spans="1:15">
      <c r="A2271" s="831"/>
      <c r="B2271" s="831"/>
      <c r="C2271" s="831"/>
      <c r="D2271" s="831"/>
      <c r="E2271" s="832"/>
      <c r="F2271" s="831"/>
      <c r="G2271" s="833"/>
      <c r="H2271" s="834"/>
      <c r="I2271" s="831"/>
      <c r="J2271" s="837"/>
      <c r="K2271" s="831"/>
      <c r="L2271" s="831"/>
      <c r="M2271" s="838"/>
      <c r="N2271" s="831"/>
      <c r="O2271" s="831"/>
    </row>
    <row r="2272" customFormat="1" ht="12.75" customHeight="1" spans="1:15">
      <c r="A2272" s="831"/>
      <c r="B2272" s="831"/>
      <c r="C2272" s="831"/>
      <c r="D2272" s="831"/>
      <c r="E2272" s="832"/>
      <c r="F2272" s="831"/>
      <c r="G2272" s="833"/>
      <c r="H2272" s="834"/>
      <c r="I2272" s="831"/>
      <c r="J2272" s="837"/>
      <c r="K2272" s="831"/>
      <c r="L2272" s="831"/>
      <c r="M2272" s="838"/>
      <c r="N2272" s="831"/>
      <c r="O2272" s="831"/>
    </row>
    <row r="2273" customFormat="1" ht="12.75" customHeight="1" spans="1:15">
      <c r="A2273" s="831"/>
      <c r="B2273" s="831"/>
      <c r="C2273" s="831"/>
      <c r="D2273" s="831"/>
      <c r="E2273" s="832"/>
      <c r="F2273" s="831"/>
      <c r="G2273" s="833"/>
      <c r="H2273" s="834"/>
      <c r="I2273" s="831"/>
      <c r="J2273" s="837"/>
      <c r="K2273" s="831"/>
      <c r="L2273" s="831"/>
      <c r="M2273" s="838"/>
      <c r="N2273" s="831"/>
      <c r="O2273" s="831"/>
    </row>
    <row r="2274" customFormat="1" ht="12.75" customHeight="1" spans="1:15">
      <c r="A2274" s="831"/>
      <c r="B2274" s="831"/>
      <c r="C2274" s="831"/>
      <c r="D2274" s="831"/>
      <c r="E2274" s="832"/>
      <c r="F2274" s="831"/>
      <c r="G2274" s="833"/>
      <c r="H2274" s="834"/>
      <c r="I2274" s="831"/>
      <c r="J2274" s="837"/>
      <c r="K2274" s="831"/>
      <c r="L2274" s="831"/>
      <c r="M2274" s="838"/>
      <c r="N2274" s="831"/>
      <c r="O2274" s="831"/>
    </row>
    <row r="2275" customFormat="1" ht="12.75" customHeight="1" spans="1:15">
      <c r="A2275" s="831"/>
      <c r="B2275" s="831"/>
      <c r="C2275" s="831"/>
      <c r="D2275" s="831"/>
      <c r="E2275" s="832"/>
      <c r="F2275" s="831"/>
      <c r="G2275" s="833"/>
      <c r="H2275" s="834"/>
      <c r="I2275" s="831"/>
      <c r="J2275" s="837"/>
      <c r="K2275" s="831"/>
      <c r="L2275" s="831"/>
      <c r="M2275" s="838"/>
      <c r="N2275" s="831"/>
      <c r="O2275" s="831"/>
    </row>
    <row r="2276" customFormat="1" ht="12.75" customHeight="1" spans="1:15">
      <c r="A2276" s="831"/>
      <c r="B2276" s="831"/>
      <c r="C2276" s="831"/>
      <c r="D2276" s="831"/>
      <c r="E2276" s="832"/>
      <c r="F2276" s="831"/>
      <c r="G2276" s="833"/>
      <c r="H2276" s="834"/>
      <c r="I2276" s="831"/>
      <c r="J2276" s="837"/>
      <c r="K2276" s="831"/>
      <c r="L2276" s="831"/>
      <c r="M2276" s="838"/>
      <c r="N2276" s="831"/>
      <c r="O2276" s="831"/>
    </row>
    <row r="2277" customFormat="1" ht="12.75" customHeight="1" spans="1:15">
      <c r="A2277" s="831"/>
      <c r="B2277" s="831"/>
      <c r="C2277" s="831"/>
      <c r="D2277" s="831"/>
      <c r="E2277" s="832"/>
      <c r="F2277" s="831"/>
      <c r="G2277" s="833"/>
      <c r="H2277" s="834"/>
      <c r="I2277" s="831"/>
      <c r="J2277" s="837"/>
      <c r="K2277" s="831"/>
      <c r="L2277" s="831"/>
      <c r="M2277" s="838"/>
      <c r="N2277" s="831"/>
      <c r="O2277" s="831"/>
    </row>
    <row r="2278" customFormat="1" ht="12.75" customHeight="1" spans="1:15">
      <c r="A2278" s="831"/>
      <c r="B2278" s="831"/>
      <c r="C2278" s="831"/>
      <c r="D2278" s="831"/>
      <c r="E2278" s="832"/>
      <c r="F2278" s="831"/>
      <c r="G2278" s="833"/>
      <c r="H2278" s="834"/>
      <c r="I2278" s="831"/>
      <c r="J2278" s="837"/>
      <c r="K2278" s="831"/>
      <c r="L2278" s="831"/>
      <c r="M2278" s="838"/>
      <c r="N2278" s="831"/>
      <c r="O2278" s="831"/>
    </row>
    <row r="2279" customFormat="1" ht="12.75" customHeight="1" spans="1:15">
      <c r="A2279" s="831"/>
      <c r="B2279" s="831"/>
      <c r="C2279" s="831"/>
      <c r="D2279" s="831"/>
      <c r="E2279" s="832"/>
      <c r="F2279" s="831"/>
      <c r="G2279" s="833"/>
      <c r="H2279" s="834"/>
      <c r="I2279" s="831"/>
      <c r="J2279" s="837"/>
      <c r="K2279" s="831"/>
      <c r="L2279" s="831"/>
      <c r="M2279" s="838"/>
      <c r="N2279" s="831"/>
      <c r="O2279" s="831"/>
    </row>
    <row r="2280" customFormat="1" ht="12.75" customHeight="1" spans="1:15">
      <c r="A2280" s="831"/>
      <c r="B2280" s="831"/>
      <c r="C2280" s="831"/>
      <c r="D2280" s="831"/>
      <c r="E2280" s="832"/>
      <c r="F2280" s="831"/>
      <c r="G2280" s="833"/>
      <c r="H2280" s="834"/>
      <c r="I2280" s="831"/>
      <c r="J2280" s="837"/>
      <c r="K2280" s="831"/>
      <c r="L2280" s="831"/>
      <c r="M2280" s="838"/>
      <c r="N2280" s="831"/>
      <c r="O2280" s="831"/>
    </row>
    <row r="2281" customFormat="1" ht="12.75" customHeight="1" spans="1:15">
      <c r="A2281" s="831"/>
      <c r="B2281" s="831"/>
      <c r="C2281" s="831"/>
      <c r="D2281" s="831"/>
      <c r="E2281" s="832"/>
      <c r="F2281" s="831"/>
      <c r="G2281" s="833"/>
      <c r="H2281" s="834"/>
      <c r="I2281" s="831"/>
      <c r="J2281" s="837"/>
      <c r="K2281" s="831"/>
      <c r="L2281" s="831"/>
      <c r="M2281" s="838"/>
      <c r="N2281" s="831"/>
      <c r="O2281" s="831"/>
    </row>
    <row r="2282" customFormat="1" ht="12.75" customHeight="1" spans="1:15">
      <c r="A2282" s="831"/>
      <c r="B2282" s="831"/>
      <c r="C2282" s="831"/>
      <c r="D2282" s="831"/>
      <c r="E2282" s="832"/>
      <c r="F2282" s="831"/>
      <c r="G2282" s="833"/>
      <c r="H2282" s="834"/>
      <c r="I2282" s="831"/>
      <c r="J2282" s="837"/>
      <c r="K2282" s="831"/>
      <c r="L2282" s="831"/>
      <c r="M2282" s="838"/>
      <c r="N2282" s="831"/>
      <c r="O2282" s="831"/>
    </row>
    <row r="2283" customFormat="1" ht="12.75" customHeight="1" spans="1:15">
      <c r="A2283" s="831"/>
      <c r="B2283" s="831"/>
      <c r="C2283" s="831"/>
      <c r="D2283" s="831"/>
      <c r="E2283" s="832"/>
      <c r="F2283" s="831"/>
      <c r="G2283" s="833"/>
      <c r="H2283" s="834"/>
      <c r="I2283" s="831"/>
      <c r="J2283" s="837"/>
      <c r="K2283" s="831"/>
      <c r="L2283" s="831"/>
      <c r="M2283" s="838"/>
      <c r="N2283" s="831"/>
      <c r="O2283" s="831"/>
    </row>
    <row r="2284" customFormat="1" ht="12.75" customHeight="1" spans="1:15">
      <c r="A2284" s="831"/>
      <c r="B2284" s="831"/>
      <c r="C2284" s="831"/>
      <c r="D2284" s="831"/>
      <c r="E2284" s="832"/>
      <c r="F2284" s="831"/>
      <c r="G2284" s="833"/>
      <c r="H2284" s="834"/>
      <c r="I2284" s="831"/>
      <c r="J2284" s="837"/>
      <c r="K2284" s="831"/>
      <c r="L2284" s="831"/>
      <c r="M2284" s="838"/>
      <c r="N2284" s="831"/>
      <c r="O2284" s="831"/>
    </row>
    <row r="2285" customFormat="1" ht="12.75" customHeight="1" spans="1:15">
      <c r="A2285" s="831"/>
      <c r="B2285" s="831"/>
      <c r="C2285" s="831"/>
      <c r="D2285" s="831"/>
      <c r="E2285" s="832"/>
      <c r="F2285" s="831"/>
      <c r="G2285" s="833"/>
      <c r="H2285" s="834"/>
      <c r="I2285" s="831"/>
      <c r="J2285" s="837"/>
      <c r="K2285" s="831"/>
      <c r="L2285" s="831"/>
      <c r="M2285" s="838"/>
      <c r="N2285" s="831"/>
      <c r="O2285" s="831"/>
    </row>
    <row r="2286" customFormat="1" ht="12.75" customHeight="1" spans="1:15">
      <c r="A2286" s="831"/>
      <c r="B2286" s="831"/>
      <c r="C2286" s="831"/>
      <c r="D2286" s="831"/>
      <c r="E2286" s="832"/>
      <c r="F2286" s="831"/>
      <c r="G2286" s="833"/>
      <c r="H2286" s="834"/>
      <c r="I2286" s="831"/>
      <c r="J2286" s="837"/>
      <c r="K2286" s="831"/>
      <c r="L2286" s="831"/>
      <c r="M2286" s="838"/>
      <c r="N2286" s="831"/>
      <c r="O2286" s="831"/>
    </row>
    <row r="2287" customFormat="1" ht="12.75" customHeight="1" spans="1:15">
      <c r="A2287" s="831"/>
      <c r="B2287" s="831"/>
      <c r="C2287" s="831"/>
      <c r="D2287" s="831"/>
      <c r="E2287" s="832"/>
      <c r="F2287" s="831"/>
      <c r="G2287" s="833"/>
      <c r="H2287" s="834"/>
      <c r="I2287" s="831"/>
      <c r="J2287" s="837"/>
      <c r="K2287" s="831"/>
      <c r="L2287" s="831"/>
      <c r="M2287" s="838"/>
      <c r="N2287" s="831"/>
      <c r="O2287" s="831"/>
    </row>
    <row r="2288" customFormat="1" ht="12.75" customHeight="1" spans="1:15">
      <c r="A2288" s="831"/>
      <c r="B2288" s="831"/>
      <c r="C2288" s="831"/>
      <c r="D2288" s="831"/>
      <c r="E2288" s="832"/>
      <c r="F2288" s="831"/>
      <c r="G2288" s="833"/>
      <c r="H2288" s="834"/>
      <c r="I2288" s="831"/>
      <c r="J2288" s="837"/>
      <c r="K2288" s="831"/>
      <c r="L2288" s="831"/>
      <c r="M2288" s="838"/>
      <c r="N2288" s="831"/>
      <c r="O2288" s="831"/>
    </row>
    <row r="2289" customFormat="1" ht="12.75" customHeight="1" spans="1:15">
      <c r="A2289" s="831"/>
      <c r="B2289" s="831"/>
      <c r="C2289" s="831"/>
      <c r="D2289" s="831"/>
      <c r="E2289" s="832"/>
      <c r="F2289" s="831"/>
      <c r="G2289" s="833"/>
      <c r="H2289" s="834"/>
      <c r="I2289" s="831"/>
      <c r="J2289" s="837"/>
      <c r="K2289" s="831"/>
      <c r="L2289" s="831"/>
      <c r="M2289" s="838"/>
      <c r="N2289" s="831"/>
      <c r="O2289" s="831"/>
    </row>
    <row r="2290" customFormat="1" ht="12.75" customHeight="1" spans="1:15">
      <c r="A2290" s="831"/>
      <c r="B2290" s="831"/>
      <c r="C2290" s="831"/>
      <c r="D2290" s="831"/>
      <c r="E2290" s="832"/>
      <c r="F2290" s="831"/>
      <c r="G2290" s="833"/>
      <c r="H2290" s="834"/>
      <c r="I2290" s="831"/>
      <c r="J2290" s="837"/>
      <c r="K2290" s="831"/>
      <c r="L2290" s="831"/>
      <c r="M2290" s="838"/>
      <c r="N2290" s="831"/>
      <c r="O2290" s="831"/>
    </row>
    <row r="2291" customFormat="1" ht="12.75" customHeight="1" spans="1:15">
      <c r="A2291" s="831"/>
      <c r="B2291" s="831"/>
      <c r="C2291" s="831"/>
      <c r="D2291" s="831"/>
      <c r="E2291" s="832"/>
      <c r="F2291" s="831"/>
      <c r="G2291" s="833"/>
      <c r="H2291" s="834"/>
      <c r="I2291" s="831"/>
      <c r="J2291" s="837"/>
      <c r="K2291" s="831"/>
      <c r="L2291" s="831"/>
      <c r="M2291" s="838"/>
      <c r="N2291" s="831"/>
      <c r="O2291" s="831"/>
    </row>
    <row r="2292" customFormat="1" ht="12.75" customHeight="1" spans="1:15">
      <c r="A2292" s="831"/>
      <c r="B2292" s="831"/>
      <c r="C2292" s="831"/>
      <c r="D2292" s="831"/>
      <c r="E2292" s="832"/>
      <c r="F2292" s="831"/>
      <c r="G2292" s="833"/>
      <c r="H2292" s="834"/>
      <c r="I2292" s="831"/>
      <c r="J2292" s="837"/>
      <c r="K2292" s="831"/>
      <c r="L2292" s="831"/>
      <c r="M2292" s="838"/>
      <c r="N2292" s="831"/>
      <c r="O2292" s="831"/>
    </row>
    <row r="2293" customFormat="1" ht="12.75" customHeight="1" spans="1:15">
      <c r="A2293" s="831"/>
      <c r="B2293" s="831"/>
      <c r="C2293" s="831"/>
      <c r="D2293" s="831"/>
      <c r="E2293" s="832"/>
      <c r="F2293" s="831"/>
      <c r="G2293" s="833"/>
      <c r="H2293" s="834"/>
      <c r="I2293" s="831"/>
      <c r="J2293" s="837"/>
      <c r="K2293" s="831"/>
      <c r="L2293" s="831"/>
      <c r="M2293" s="838"/>
      <c r="N2293" s="831"/>
      <c r="O2293" s="831"/>
    </row>
    <row r="2294" customFormat="1" ht="12.75" customHeight="1" spans="1:15">
      <c r="A2294" s="831"/>
      <c r="B2294" s="831"/>
      <c r="C2294" s="831"/>
      <c r="D2294" s="831"/>
      <c r="E2294" s="832"/>
      <c r="F2294" s="831"/>
      <c r="G2294" s="833"/>
      <c r="H2294" s="834"/>
      <c r="I2294" s="831"/>
      <c r="J2294" s="837"/>
      <c r="K2294" s="831"/>
      <c r="L2294" s="831"/>
      <c r="M2294" s="838"/>
      <c r="N2294" s="831"/>
      <c r="O2294" s="831"/>
    </row>
    <row r="2295" customFormat="1" ht="12.75" customHeight="1" spans="1:15">
      <c r="A2295" s="831"/>
      <c r="B2295" s="831"/>
      <c r="C2295" s="831"/>
      <c r="D2295" s="831"/>
      <c r="E2295" s="832"/>
      <c r="F2295" s="831"/>
      <c r="G2295" s="833"/>
      <c r="H2295" s="834"/>
      <c r="I2295" s="831"/>
      <c r="J2295" s="837"/>
      <c r="K2295" s="831"/>
      <c r="L2295" s="831"/>
      <c r="M2295" s="838"/>
      <c r="N2295" s="831"/>
      <c r="O2295" s="831"/>
    </row>
    <row r="2296" customFormat="1" ht="12.75" customHeight="1" spans="1:15">
      <c r="A2296" s="831"/>
      <c r="B2296" s="831"/>
      <c r="C2296" s="831"/>
      <c r="D2296" s="831"/>
      <c r="E2296" s="832"/>
      <c r="F2296" s="831"/>
      <c r="G2296" s="833"/>
      <c r="H2296" s="834"/>
      <c r="I2296" s="831"/>
      <c r="J2296" s="837"/>
      <c r="K2296" s="831"/>
      <c r="L2296" s="831"/>
      <c r="M2296" s="838"/>
      <c r="N2296" s="831"/>
      <c r="O2296" s="831"/>
    </row>
    <row r="2297" customFormat="1" ht="12.75" customHeight="1" spans="1:15">
      <c r="A2297" s="831"/>
      <c r="B2297" s="831"/>
      <c r="C2297" s="831"/>
      <c r="D2297" s="831"/>
      <c r="E2297" s="832"/>
      <c r="F2297" s="831"/>
      <c r="G2297" s="833"/>
      <c r="H2297" s="834"/>
      <c r="I2297" s="831"/>
      <c r="J2297" s="837"/>
      <c r="K2297" s="831"/>
      <c r="L2297" s="831"/>
      <c r="M2297" s="838"/>
      <c r="N2297" s="831"/>
      <c r="O2297" s="831"/>
    </row>
    <row r="2298" customFormat="1" ht="12.75" customHeight="1" spans="1:15">
      <c r="A2298" s="831"/>
      <c r="B2298" s="831"/>
      <c r="C2298" s="831"/>
      <c r="D2298" s="831"/>
      <c r="E2298" s="832"/>
      <c r="F2298" s="831"/>
      <c r="G2298" s="833"/>
      <c r="H2298" s="834"/>
      <c r="I2298" s="831"/>
      <c r="J2298" s="837"/>
      <c r="K2298" s="831"/>
      <c r="L2298" s="831"/>
      <c r="M2298" s="838"/>
      <c r="N2298" s="831"/>
      <c r="O2298" s="831"/>
    </row>
    <row r="2299" customFormat="1" ht="12.75" customHeight="1" spans="1:15">
      <c r="A2299" s="831"/>
      <c r="B2299" s="831"/>
      <c r="C2299" s="831"/>
      <c r="D2299" s="831"/>
      <c r="E2299" s="832"/>
      <c r="F2299" s="831"/>
      <c r="G2299" s="833"/>
      <c r="H2299" s="834"/>
      <c r="I2299" s="831"/>
      <c r="J2299" s="837"/>
      <c r="K2299" s="831"/>
      <c r="L2299" s="831"/>
      <c r="M2299" s="838"/>
      <c r="N2299" s="831"/>
      <c r="O2299" s="831"/>
    </row>
    <row r="2300" customFormat="1" ht="12.75" customHeight="1" spans="1:15">
      <c r="A2300" s="831"/>
      <c r="B2300" s="831"/>
      <c r="C2300" s="831"/>
      <c r="D2300" s="831"/>
      <c r="E2300" s="832"/>
      <c r="F2300" s="831"/>
      <c r="G2300" s="833"/>
      <c r="H2300" s="834"/>
      <c r="I2300" s="831"/>
      <c r="J2300" s="837"/>
      <c r="K2300" s="831"/>
      <c r="L2300" s="831"/>
      <c r="M2300" s="838"/>
      <c r="N2300" s="831"/>
      <c r="O2300" s="831"/>
    </row>
    <row r="2301" customFormat="1" ht="12.75" customHeight="1" spans="1:15">
      <c r="A2301" s="831"/>
      <c r="B2301" s="831"/>
      <c r="C2301" s="831"/>
      <c r="D2301" s="831"/>
      <c r="E2301" s="832"/>
      <c r="F2301" s="831"/>
      <c r="G2301" s="833"/>
      <c r="H2301" s="834"/>
      <c r="I2301" s="831"/>
      <c r="J2301" s="837"/>
      <c r="K2301" s="831"/>
      <c r="L2301" s="831"/>
      <c r="M2301" s="838"/>
      <c r="N2301" s="831"/>
      <c r="O2301" s="831"/>
    </row>
    <row r="2302" customFormat="1" ht="12.75" customHeight="1" spans="1:15">
      <c r="A2302" s="831"/>
      <c r="B2302" s="831"/>
      <c r="C2302" s="831"/>
      <c r="D2302" s="831"/>
      <c r="E2302" s="832"/>
      <c r="F2302" s="831"/>
      <c r="G2302" s="833"/>
      <c r="H2302" s="834"/>
      <c r="I2302" s="831"/>
      <c r="J2302" s="837"/>
      <c r="K2302" s="831"/>
      <c r="L2302" s="831"/>
      <c r="M2302" s="838"/>
      <c r="N2302" s="831"/>
      <c r="O2302" s="831"/>
    </row>
    <row r="2303" customFormat="1" ht="12.75" customHeight="1" spans="1:15">
      <c r="A2303" s="831"/>
      <c r="B2303" s="831"/>
      <c r="C2303" s="831"/>
      <c r="D2303" s="831"/>
      <c r="E2303" s="832"/>
      <c r="F2303" s="831"/>
      <c r="G2303" s="833"/>
      <c r="H2303" s="834"/>
      <c r="I2303" s="831"/>
      <c r="J2303" s="837"/>
      <c r="K2303" s="831"/>
      <c r="L2303" s="831"/>
      <c r="M2303" s="838"/>
      <c r="N2303" s="831"/>
      <c r="O2303" s="831"/>
    </row>
    <row r="2304" customFormat="1" ht="12.75" customHeight="1" spans="1:15">
      <c r="A2304" s="831"/>
      <c r="B2304" s="831"/>
      <c r="C2304" s="831"/>
      <c r="D2304" s="831"/>
      <c r="E2304" s="832"/>
      <c r="F2304" s="831"/>
      <c r="G2304" s="833"/>
      <c r="H2304" s="834"/>
      <c r="I2304" s="831"/>
      <c r="J2304" s="837"/>
      <c r="K2304" s="831"/>
      <c r="L2304" s="831"/>
      <c r="M2304" s="838"/>
      <c r="N2304" s="831"/>
      <c r="O2304" s="831"/>
    </row>
    <row r="2305" customFormat="1" ht="12.75" customHeight="1" spans="1:15">
      <c r="A2305" s="831"/>
      <c r="B2305" s="831"/>
      <c r="C2305" s="831"/>
      <c r="D2305" s="831"/>
      <c r="E2305" s="832"/>
      <c r="F2305" s="831"/>
      <c r="G2305" s="833"/>
      <c r="H2305" s="834"/>
      <c r="I2305" s="831"/>
      <c r="J2305" s="837"/>
      <c r="K2305" s="831"/>
      <c r="L2305" s="831"/>
      <c r="M2305" s="838"/>
      <c r="N2305" s="831"/>
      <c r="O2305" s="831"/>
    </row>
    <row r="2306" customFormat="1" ht="12.75" customHeight="1" spans="1:15">
      <c r="A2306" s="831"/>
      <c r="B2306" s="831"/>
      <c r="C2306" s="831"/>
      <c r="D2306" s="831"/>
      <c r="E2306" s="832"/>
      <c r="F2306" s="831"/>
      <c r="G2306" s="833"/>
      <c r="H2306" s="834"/>
      <c r="I2306" s="831"/>
      <c r="J2306" s="837"/>
      <c r="K2306" s="831"/>
      <c r="L2306" s="831"/>
      <c r="M2306" s="838"/>
      <c r="N2306" s="831"/>
      <c r="O2306" s="831"/>
    </row>
    <row r="2307" customFormat="1" ht="12.75" customHeight="1" spans="1:15">
      <c r="A2307" s="831"/>
      <c r="B2307" s="831"/>
      <c r="C2307" s="831"/>
      <c r="D2307" s="831"/>
      <c r="E2307" s="832"/>
      <c r="F2307" s="831"/>
      <c r="G2307" s="833"/>
      <c r="H2307" s="834"/>
      <c r="I2307" s="831"/>
      <c r="J2307" s="837"/>
      <c r="K2307" s="831"/>
      <c r="L2307" s="831"/>
      <c r="M2307" s="838"/>
      <c r="N2307" s="831"/>
      <c r="O2307" s="831"/>
    </row>
    <row r="2308" customFormat="1" ht="12.75" customHeight="1" spans="1:15">
      <c r="A2308" s="831"/>
      <c r="B2308" s="831"/>
      <c r="C2308" s="831"/>
      <c r="D2308" s="831"/>
      <c r="E2308" s="832"/>
      <c r="F2308" s="831"/>
      <c r="G2308" s="833"/>
      <c r="H2308" s="834"/>
      <c r="I2308" s="831"/>
      <c r="J2308" s="837"/>
      <c r="K2308" s="831"/>
      <c r="L2308" s="831"/>
      <c r="M2308" s="838"/>
      <c r="N2308" s="831"/>
      <c r="O2308" s="831"/>
    </row>
    <row r="2309" customFormat="1" ht="12.75" customHeight="1" spans="1:15">
      <c r="A2309" s="831"/>
      <c r="B2309" s="831"/>
      <c r="C2309" s="831"/>
      <c r="D2309" s="831"/>
      <c r="E2309" s="832"/>
      <c r="F2309" s="831"/>
      <c r="G2309" s="833"/>
      <c r="H2309" s="834"/>
      <c r="I2309" s="831"/>
      <c r="J2309" s="837"/>
      <c r="K2309" s="831"/>
      <c r="L2309" s="831"/>
      <c r="M2309" s="838"/>
      <c r="N2309" s="831"/>
      <c r="O2309" s="831"/>
    </row>
    <row r="2310" customFormat="1" ht="12.75" customHeight="1" spans="1:15">
      <c r="A2310" s="831"/>
      <c r="B2310" s="831"/>
      <c r="C2310" s="831"/>
      <c r="D2310" s="831"/>
      <c r="E2310" s="832"/>
      <c r="F2310" s="831"/>
      <c r="G2310" s="833"/>
      <c r="H2310" s="834"/>
      <c r="I2310" s="831"/>
      <c r="J2310" s="837"/>
      <c r="K2310" s="831"/>
      <c r="L2310" s="831"/>
      <c r="M2310" s="838"/>
      <c r="N2310" s="831"/>
      <c r="O2310" s="831"/>
    </row>
    <row r="2311" customFormat="1" ht="12.75" customHeight="1" spans="1:15">
      <c r="A2311" s="831"/>
      <c r="B2311" s="831"/>
      <c r="C2311" s="831"/>
      <c r="D2311" s="831"/>
      <c r="E2311" s="832"/>
      <c r="F2311" s="831"/>
      <c r="G2311" s="833"/>
      <c r="H2311" s="834"/>
      <c r="I2311" s="831"/>
      <c r="J2311" s="837"/>
      <c r="K2311" s="831"/>
      <c r="L2311" s="831"/>
      <c r="M2311" s="838"/>
      <c r="N2311" s="831"/>
      <c r="O2311" s="831"/>
    </row>
    <row r="2312" customFormat="1" ht="12.75" customHeight="1" spans="1:15">
      <c r="A2312" s="831"/>
      <c r="B2312" s="831"/>
      <c r="C2312" s="831"/>
      <c r="D2312" s="831"/>
      <c r="E2312" s="832"/>
      <c r="F2312" s="831"/>
      <c r="G2312" s="833"/>
      <c r="H2312" s="834"/>
      <c r="I2312" s="831"/>
      <c r="J2312" s="837"/>
      <c r="K2312" s="831"/>
      <c r="L2312" s="831"/>
      <c r="M2312" s="838"/>
      <c r="N2312" s="831"/>
      <c r="O2312" s="831"/>
    </row>
    <row r="2313" customFormat="1" ht="12.75" customHeight="1" spans="1:15">
      <c r="A2313" s="831"/>
      <c r="B2313" s="831"/>
      <c r="C2313" s="831"/>
      <c r="D2313" s="831"/>
      <c r="E2313" s="832"/>
      <c r="F2313" s="831"/>
      <c r="G2313" s="833"/>
      <c r="H2313" s="834"/>
      <c r="I2313" s="831"/>
      <c r="J2313" s="837"/>
      <c r="K2313" s="831"/>
      <c r="L2313" s="831"/>
      <c r="M2313" s="838"/>
      <c r="N2313" s="831"/>
      <c r="O2313" s="831"/>
    </row>
    <row r="2314" customFormat="1" ht="12.75" customHeight="1" spans="1:15">
      <c r="A2314" s="831"/>
      <c r="B2314" s="831"/>
      <c r="C2314" s="831"/>
      <c r="D2314" s="831"/>
      <c r="E2314" s="832"/>
      <c r="F2314" s="831"/>
      <c r="G2314" s="833"/>
      <c r="H2314" s="834"/>
      <c r="I2314" s="831"/>
      <c r="J2314" s="837"/>
      <c r="K2314" s="831"/>
      <c r="L2314" s="831"/>
      <c r="M2314" s="838"/>
      <c r="N2314" s="831"/>
      <c r="O2314" s="831"/>
    </row>
    <row r="2315" customFormat="1" ht="12.75" customHeight="1" spans="1:15">
      <c r="A2315" s="831"/>
      <c r="B2315" s="831"/>
      <c r="C2315" s="831"/>
      <c r="D2315" s="831"/>
      <c r="E2315" s="832"/>
      <c r="F2315" s="831"/>
      <c r="G2315" s="833"/>
      <c r="H2315" s="834"/>
      <c r="I2315" s="831"/>
      <c r="J2315" s="837"/>
      <c r="K2315" s="831"/>
      <c r="L2315" s="831"/>
      <c r="M2315" s="838"/>
      <c r="N2315" s="831"/>
      <c r="O2315" s="831"/>
    </row>
    <row r="2316" customFormat="1" ht="12.75" customHeight="1" spans="1:15">
      <c r="A2316" s="831"/>
      <c r="B2316" s="831"/>
      <c r="C2316" s="831"/>
      <c r="D2316" s="831"/>
      <c r="E2316" s="832"/>
      <c r="F2316" s="831"/>
      <c r="G2316" s="833"/>
      <c r="H2316" s="834"/>
      <c r="I2316" s="831"/>
      <c r="J2316" s="837"/>
      <c r="K2316" s="831"/>
      <c r="L2316" s="831"/>
      <c r="M2316" s="838"/>
      <c r="N2316" s="831"/>
      <c r="O2316" s="831"/>
    </row>
    <row r="2317" customFormat="1" ht="12.75" customHeight="1" spans="1:15">
      <c r="A2317" s="831"/>
      <c r="B2317" s="831"/>
      <c r="C2317" s="831"/>
      <c r="D2317" s="831"/>
      <c r="E2317" s="832"/>
      <c r="F2317" s="831"/>
      <c r="G2317" s="833"/>
      <c r="H2317" s="834"/>
      <c r="I2317" s="831"/>
      <c r="J2317" s="837"/>
      <c r="K2317" s="831"/>
      <c r="L2317" s="831"/>
      <c r="M2317" s="838"/>
      <c r="N2317" s="831"/>
      <c r="O2317" s="831"/>
    </row>
    <row r="2318" customFormat="1" ht="12.75" customHeight="1" spans="1:15">
      <c r="A2318" s="831"/>
      <c r="B2318" s="831"/>
      <c r="C2318" s="831"/>
      <c r="D2318" s="831"/>
      <c r="E2318" s="832"/>
      <c r="F2318" s="831"/>
      <c r="G2318" s="833"/>
      <c r="H2318" s="834"/>
      <c r="I2318" s="831"/>
      <c r="J2318" s="837"/>
      <c r="K2318" s="831"/>
      <c r="L2318" s="831"/>
      <c r="M2318" s="838"/>
      <c r="N2318" s="831"/>
      <c r="O2318" s="831"/>
    </row>
    <row r="2319" customFormat="1" ht="12.75" customHeight="1" spans="1:15">
      <c r="A2319" s="831"/>
      <c r="B2319" s="831"/>
      <c r="C2319" s="831"/>
      <c r="D2319" s="831"/>
      <c r="E2319" s="832"/>
      <c r="F2319" s="831"/>
      <c r="G2319" s="833"/>
      <c r="H2319" s="834"/>
      <c r="I2319" s="831"/>
      <c r="J2319" s="837"/>
      <c r="K2319" s="831"/>
      <c r="L2319" s="831"/>
      <c r="M2319" s="838"/>
      <c r="N2319" s="831"/>
      <c r="O2319" s="831"/>
    </row>
    <row r="2320" customFormat="1" ht="12.75" customHeight="1" spans="1:15">
      <c r="A2320" s="831"/>
      <c r="B2320" s="831"/>
      <c r="C2320" s="831"/>
      <c r="D2320" s="831"/>
      <c r="E2320" s="832"/>
      <c r="F2320" s="831"/>
      <c r="G2320" s="833"/>
      <c r="H2320" s="834"/>
      <c r="I2320" s="831"/>
      <c r="J2320" s="837"/>
      <c r="K2320" s="831"/>
      <c r="L2320" s="831"/>
      <c r="M2320" s="838"/>
      <c r="N2320" s="831"/>
      <c r="O2320" s="831"/>
    </row>
    <row r="2321" customFormat="1" ht="12.75" customHeight="1" spans="1:15">
      <c r="A2321" s="831"/>
      <c r="B2321" s="831"/>
      <c r="C2321" s="831"/>
      <c r="D2321" s="831"/>
      <c r="E2321" s="832"/>
      <c r="F2321" s="831"/>
      <c r="G2321" s="833"/>
      <c r="H2321" s="834"/>
      <c r="I2321" s="831"/>
      <c r="J2321" s="837"/>
      <c r="K2321" s="831"/>
      <c r="L2321" s="831"/>
      <c r="M2321" s="838"/>
      <c r="N2321" s="831"/>
      <c r="O2321" s="831"/>
    </row>
    <row r="2322" customFormat="1" ht="12.75" customHeight="1" spans="1:15">
      <c r="A2322" s="831"/>
      <c r="B2322" s="831"/>
      <c r="C2322" s="831"/>
      <c r="D2322" s="831"/>
      <c r="E2322" s="832"/>
      <c r="F2322" s="831"/>
      <c r="G2322" s="833"/>
      <c r="H2322" s="834"/>
      <c r="I2322" s="831"/>
      <c r="J2322" s="837"/>
      <c r="K2322" s="831"/>
      <c r="L2322" s="831"/>
      <c r="M2322" s="838"/>
      <c r="N2322" s="831"/>
      <c r="O2322" s="831"/>
    </row>
    <row r="2323" customFormat="1" ht="12.75" customHeight="1" spans="1:15">
      <c r="A2323" s="831"/>
      <c r="B2323" s="831"/>
      <c r="C2323" s="831"/>
      <c r="D2323" s="831"/>
      <c r="E2323" s="832"/>
      <c r="F2323" s="831"/>
      <c r="G2323" s="833"/>
      <c r="H2323" s="834"/>
      <c r="I2323" s="831"/>
      <c r="J2323" s="837"/>
      <c r="K2323" s="831"/>
      <c r="L2323" s="831"/>
      <c r="M2323" s="838"/>
      <c r="N2323" s="831"/>
      <c r="O2323" s="831"/>
    </row>
    <row r="2324" customFormat="1" ht="12.75" customHeight="1" spans="1:15">
      <c r="A2324" s="831"/>
      <c r="B2324" s="831"/>
      <c r="C2324" s="831"/>
      <c r="D2324" s="831"/>
      <c r="E2324" s="832"/>
      <c r="F2324" s="831"/>
      <c r="G2324" s="833"/>
      <c r="H2324" s="834"/>
      <c r="I2324" s="831"/>
      <c r="J2324" s="837"/>
      <c r="K2324" s="831"/>
      <c r="L2324" s="831"/>
      <c r="M2324" s="838"/>
      <c r="N2324" s="831"/>
      <c r="O2324" s="831"/>
    </row>
    <row r="2325" customFormat="1" ht="12.75" customHeight="1" spans="1:15">
      <c r="A2325" s="831"/>
      <c r="B2325" s="831"/>
      <c r="C2325" s="831"/>
      <c r="D2325" s="831"/>
      <c r="E2325" s="832"/>
      <c r="F2325" s="831"/>
      <c r="G2325" s="833"/>
      <c r="H2325" s="834"/>
      <c r="I2325" s="831"/>
      <c r="J2325" s="837"/>
      <c r="K2325" s="831"/>
      <c r="L2325" s="831"/>
      <c r="M2325" s="838"/>
      <c r="N2325" s="831"/>
      <c r="O2325" s="831"/>
    </row>
    <row r="2326" customFormat="1" ht="12.75" customHeight="1" spans="1:15">
      <c r="A2326" s="831"/>
      <c r="B2326" s="831"/>
      <c r="C2326" s="831"/>
      <c r="D2326" s="831"/>
      <c r="E2326" s="832"/>
      <c r="F2326" s="831"/>
      <c r="G2326" s="833"/>
      <c r="H2326" s="834"/>
      <c r="I2326" s="831"/>
      <c r="J2326" s="837"/>
      <c r="K2326" s="831"/>
      <c r="L2326" s="831"/>
      <c r="M2326" s="838"/>
      <c r="N2326" s="831"/>
      <c r="O2326" s="831"/>
    </row>
    <row r="2327" customFormat="1" ht="12.75" customHeight="1" spans="1:15">
      <c r="A2327" s="831"/>
      <c r="B2327" s="831"/>
      <c r="C2327" s="831"/>
      <c r="D2327" s="831"/>
      <c r="E2327" s="832"/>
      <c r="F2327" s="831"/>
      <c r="G2327" s="833"/>
      <c r="H2327" s="834"/>
      <c r="I2327" s="831"/>
      <c r="J2327" s="837"/>
      <c r="K2327" s="831"/>
      <c r="L2327" s="831"/>
      <c r="M2327" s="838"/>
      <c r="N2327" s="831"/>
      <c r="O2327" s="831"/>
    </row>
    <row r="2328" customFormat="1" ht="12.75" customHeight="1" spans="1:15">
      <c r="A2328" s="831"/>
      <c r="B2328" s="831"/>
      <c r="C2328" s="831"/>
      <c r="D2328" s="831"/>
      <c r="E2328" s="832"/>
      <c r="F2328" s="831"/>
      <c r="G2328" s="833"/>
      <c r="H2328" s="834"/>
      <c r="I2328" s="831"/>
      <c r="J2328" s="837"/>
      <c r="K2328" s="831"/>
      <c r="L2328" s="831"/>
      <c r="M2328" s="838"/>
      <c r="N2328" s="831"/>
      <c r="O2328" s="831"/>
    </row>
    <row r="2329" customFormat="1" ht="12.75" customHeight="1" spans="1:15">
      <c r="A2329" s="831"/>
      <c r="B2329" s="831"/>
      <c r="C2329" s="831"/>
      <c r="D2329" s="831"/>
      <c r="E2329" s="832"/>
      <c r="F2329" s="831"/>
      <c r="G2329" s="833"/>
      <c r="H2329" s="834"/>
      <c r="I2329" s="831"/>
      <c r="J2329" s="837"/>
      <c r="K2329" s="831"/>
      <c r="L2329" s="831"/>
      <c r="M2329" s="838"/>
      <c r="N2329" s="831"/>
      <c r="O2329" s="831"/>
    </row>
    <row r="2330" customFormat="1" ht="12.75" customHeight="1" spans="1:15">
      <c r="A2330" s="831"/>
      <c r="B2330" s="831"/>
      <c r="C2330" s="831"/>
      <c r="D2330" s="831"/>
      <c r="E2330" s="832"/>
      <c r="F2330" s="831"/>
      <c r="G2330" s="833"/>
      <c r="H2330" s="834"/>
      <c r="I2330" s="831"/>
      <c r="J2330" s="837"/>
      <c r="K2330" s="831"/>
      <c r="L2330" s="831"/>
      <c r="M2330" s="838"/>
      <c r="N2330" s="831"/>
      <c r="O2330" s="831"/>
    </row>
    <row r="2331" customFormat="1" ht="12.75" customHeight="1" spans="1:15">
      <c r="A2331" s="831"/>
      <c r="B2331" s="831"/>
      <c r="C2331" s="831"/>
      <c r="D2331" s="831"/>
      <c r="E2331" s="832"/>
      <c r="F2331" s="831"/>
      <c r="G2331" s="833"/>
      <c r="H2331" s="834"/>
      <c r="I2331" s="831"/>
      <c r="J2331" s="837"/>
      <c r="K2331" s="831"/>
      <c r="L2331" s="831"/>
      <c r="M2331" s="838"/>
      <c r="N2331" s="831"/>
      <c r="O2331" s="831"/>
    </row>
    <row r="2332" customFormat="1" ht="12.75" customHeight="1" spans="1:15">
      <c r="A2332" s="831"/>
      <c r="B2332" s="831"/>
      <c r="C2332" s="831"/>
      <c r="D2332" s="831"/>
      <c r="E2332" s="832"/>
      <c r="F2332" s="831"/>
      <c r="G2332" s="833"/>
      <c r="H2332" s="834"/>
      <c r="I2332" s="831"/>
      <c r="J2332" s="837"/>
      <c r="K2332" s="831"/>
      <c r="L2332" s="831"/>
      <c r="M2332" s="838"/>
      <c r="N2332" s="831"/>
      <c r="O2332" s="831"/>
    </row>
    <row r="2333" customFormat="1" ht="12.75" customHeight="1" spans="1:15">
      <c r="A2333" s="831"/>
      <c r="B2333" s="831"/>
      <c r="C2333" s="831"/>
      <c r="D2333" s="831"/>
      <c r="E2333" s="832"/>
      <c r="F2333" s="831"/>
      <c r="G2333" s="833"/>
      <c r="H2333" s="834"/>
      <c r="I2333" s="831"/>
      <c r="J2333" s="837"/>
      <c r="K2333" s="831"/>
      <c r="L2333" s="831"/>
      <c r="M2333" s="838"/>
      <c r="N2333" s="831"/>
      <c r="O2333" s="831"/>
    </row>
    <row r="2334" customFormat="1" ht="12.75" customHeight="1" spans="1:15">
      <c r="A2334" s="831"/>
      <c r="B2334" s="831"/>
      <c r="C2334" s="831"/>
      <c r="D2334" s="831"/>
      <c r="E2334" s="832"/>
      <c r="F2334" s="831"/>
      <c r="G2334" s="833"/>
      <c r="H2334" s="834"/>
      <c r="I2334" s="831"/>
      <c r="J2334" s="837"/>
      <c r="K2334" s="831"/>
      <c r="L2334" s="831"/>
      <c r="M2334" s="838"/>
      <c r="N2334" s="831"/>
      <c r="O2334" s="831"/>
    </row>
    <row r="2335" customFormat="1" ht="12.75" customHeight="1" spans="1:15">
      <c r="A2335" s="831"/>
      <c r="B2335" s="831"/>
      <c r="C2335" s="831"/>
      <c r="D2335" s="831"/>
      <c r="E2335" s="832"/>
      <c r="F2335" s="831"/>
      <c r="G2335" s="833"/>
      <c r="H2335" s="834"/>
      <c r="I2335" s="831"/>
      <c r="J2335" s="837"/>
      <c r="K2335" s="831"/>
      <c r="L2335" s="831"/>
      <c r="M2335" s="838"/>
      <c r="N2335" s="831"/>
      <c r="O2335" s="831"/>
    </row>
    <row r="2336" customFormat="1" ht="12.75" customHeight="1" spans="1:15">
      <c r="A2336" s="831"/>
      <c r="B2336" s="831"/>
      <c r="C2336" s="831"/>
      <c r="D2336" s="831"/>
      <c r="E2336" s="832"/>
      <c r="F2336" s="831"/>
      <c r="G2336" s="833"/>
      <c r="H2336" s="834"/>
      <c r="I2336" s="831"/>
      <c r="J2336" s="837"/>
      <c r="K2336" s="831"/>
      <c r="L2336" s="831"/>
      <c r="M2336" s="838"/>
      <c r="N2336" s="831"/>
      <c r="O2336" s="831"/>
    </row>
    <row r="2337" customFormat="1" ht="12.75" customHeight="1" spans="1:15">
      <c r="A2337" s="831"/>
      <c r="B2337" s="831"/>
      <c r="C2337" s="831"/>
      <c r="D2337" s="831"/>
      <c r="E2337" s="832"/>
      <c r="F2337" s="831"/>
      <c r="G2337" s="833"/>
      <c r="H2337" s="834"/>
      <c r="I2337" s="831"/>
      <c r="J2337" s="837"/>
      <c r="K2337" s="831"/>
      <c r="L2337" s="831"/>
      <c r="M2337" s="838"/>
      <c r="N2337" s="831"/>
      <c r="O2337" s="831"/>
    </row>
    <row r="2338" customFormat="1" ht="12.75" customHeight="1" spans="1:15">
      <c r="A2338" s="831"/>
      <c r="B2338" s="831"/>
      <c r="C2338" s="831"/>
      <c r="D2338" s="831"/>
      <c r="E2338" s="832"/>
      <c r="F2338" s="831"/>
      <c r="G2338" s="833"/>
      <c r="H2338" s="834"/>
      <c r="I2338" s="831"/>
      <c r="J2338" s="837"/>
      <c r="K2338" s="831"/>
      <c r="L2338" s="831"/>
      <c r="M2338" s="838"/>
      <c r="N2338" s="831"/>
      <c r="O2338" s="831"/>
    </row>
    <row r="2339" customFormat="1" ht="12.75" customHeight="1" spans="1:15">
      <c r="A2339" s="831"/>
      <c r="B2339" s="831"/>
      <c r="C2339" s="831"/>
      <c r="D2339" s="831"/>
      <c r="E2339" s="832"/>
      <c r="F2339" s="831"/>
      <c r="G2339" s="833"/>
      <c r="H2339" s="834"/>
      <c r="I2339" s="831"/>
      <c r="J2339" s="837"/>
      <c r="K2339" s="831"/>
      <c r="L2339" s="831"/>
      <c r="M2339" s="838"/>
      <c r="N2339" s="831"/>
      <c r="O2339" s="831"/>
    </row>
    <row r="2340" customFormat="1" ht="12.75" customHeight="1" spans="1:15">
      <c r="A2340" s="831"/>
      <c r="B2340" s="831"/>
      <c r="C2340" s="831"/>
      <c r="D2340" s="831"/>
      <c r="E2340" s="832"/>
      <c r="F2340" s="831"/>
      <c r="G2340" s="833"/>
      <c r="H2340" s="834"/>
      <c r="I2340" s="831"/>
      <c r="J2340" s="837"/>
      <c r="K2340" s="831"/>
      <c r="L2340" s="831"/>
      <c r="M2340" s="838"/>
      <c r="N2340" s="831"/>
      <c r="O2340" s="831"/>
    </row>
    <row r="2341" customFormat="1" ht="12.75" customHeight="1" spans="1:15">
      <c r="A2341" s="831"/>
      <c r="B2341" s="831"/>
      <c r="C2341" s="831"/>
      <c r="D2341" s="831"/>
      <c r="E2341" s="832"/>
      <c r="F2341" s="831"/>
      <c r="G2341" s="833"/>
      <c r="H2341" s="834"/>
      <c r="I2341" s="831"/>
      <c r="J2341" s="837"/>
      <c r="K2341" s="831"/>
      <c r="L2341" s="831"/>
      <c r="M2341" s="838"/>
      <c r="N2341" s="831"/>
      <c r="O2341" s="831"/>
    </row>
    <row r="2342" customFormat="1" ht="12.75" customHeight="1" spans="1:15">
      <c r="A2342" s="831"/>
      <c r="B2342" s="831"/>
      <c r="C2342" s="831"/>
      <c r="D2342" s="831"/>
      <c r="E2342" s="832"/>
      <c r="F2342" s="831"/>
      <c r="G2342" s="833"/>
      <c r="H2342" s="834"/>
      <c r="I2342" s="831"/>
      <c r="J2342" s="837"/>
      <c r="K2342" s="831"/>
      <c r="L2342" s="831"/>
      <c r="M2342" s="838"/>
      <c r="N2342" s="831"/>
      <c r="O2342" s="831"/>
    </row>
    <row r="2343" customFormat="1" ht="12.75" customHeight="1" spans="1:15">
      <c r="A2343" s="831"/>
      <c r="B2343" s="831"/>
      <c r="C2343" s="831"/>
      <c r="D2343" s="831"/>
      <c r="E2343" s="832"/>
      <c r="F2343" s="831"/>
      <c r="G2343" s="833"/>
      <c r="H2343" s="834"/>
      <c r="I2343" s="831"/>
      <c r="J2343" s="837"/>
      <c r="K2343" s="831"/>
      <c r="L2343" s="831"/>
      <c r="M2343" s="838"/>
      <c r="N2343" s="831"/>
      <c r="O2343" s="831"/>
    </row>
    <row r="2344" customFormat="1" ht="12.75" customHeight="1" spans="1:15">
      <c r="A2344" s="831"/>
      <c r="B2344" s="831"/>
      <c r="C2344" s="831"/>
      <c r="D2344" s="831"/>
      <c r="E2344" s="832"/>
      <c r="F2344" s="831"/>
      <c r="G2344" s="833"/>
      <c r="H2344" s="834"/>
      <c r="I2344" s="831"/>
      <c r="J2344" s="837"/>
      <c r="K2344" s="831"/>
      <c r="L2344" s="831"/>
      <c r="M2344" s="838"/>
      <c r="N2344" s="831"/>
      <c r="O2344" s="831"/>
    </row>
    <row r="2345" customFormat="1" ht="12.75" customHeight="1" spans="1:15">
      <c r="A2345" s="831"/>
      <c r="B2345" s="831"/>
      <c r="C2345" s="831"/>
      <c r="D2345" s="831"/>
      <c r="E2345" s="832"/>
      <c r="F2345" s="831"/>
      <c r="G2345" s="833"/>
      <c r="H2345" s="834"/>
      <c r="I2345" s="831"/>
      <c r="J2345" s="837"/>
      <c r="K2345" s="831"/>
      <c r="L2345" s="831"/>
      <c r="M2345" s="838"/>
      <c r="N2345" s="831"/>
      <c r="O2345" s="831"/>
    </row>
    <row r="2346" customFormat="1" ht="12.75" customHeight="1" spans="1:15">
      <c r="A2346" s="831"/>
      <c r="B2346" s="831"/>
      <c r="C2346" s="831"/>
      <c r="D2346" s="831"/>
      <c r="E2346" s="832"/>
      <c r="F2346" s="831"/>
      <c r="G2346" s="833"/>
      <c r="H2346" s="834"/>
      <c r="I2346" s="831"/>
      <c r="J2346" s="837"/>
      <c r="K2346" s="831"/>
      <c r="L2346" s="831"/>
      <c r="M2346" s="838"/>
      <c r="N2346" s="831"/>
      <c r="O2346" s="831"/>
    </row>
    <row r="2347" customFormat="1" ht="12.75" customHeight="1" spans="1:15">
      <c r="A2347" s="831"/>
      <c r="B2347" s="831"/>
      <c r="C2347" s="831"/>
      <c r="D2347" s="831"/>
      <c r="E2347" s="832"/>
      <c r="F2347" s="831"/>
      <c r="G2347" s="833"/>
      <c r="H2347" s="834"/>
      <c r="I2347" s="831"/>
      <c r="J2347" s="837"/>
      <c r="K2347" s="831"/>
      <c r="L2347" s="831"/>
      <c r="M2347" s="838"/>
      <c r="N2347" s="831"/>
      <c r="O2347" s="831"/>
    </row>
    <row r="2348" customFormat="1" ht="12.75" customHeight="1" spans="1:15">
      <c r="A2348" s="831"/>
      <c r="B2348" s="831"/>
      <c r="C2348" s="831"/>
      <c r="D2348" s="831"/>
      <c r="E2348" s="832"/>
      <c r="F2348" s="831"/>
      <c r="G2348" s="833"/>
      <c r="H2348" s="834"/>
      <c r="I2348" s="831"/>
      <c r="J2348" s="837"/>
      <c r="K2348" s="831"/>
      <c r="L2348" s="831"/>
      <c r="M2348" s="838"/>
      <c r="N2348" s="831"/>
      <c r="O2348" s="831"/>
    </row>
    <row r="2349" customFormat="1" ht="12.75" customHeight="1" spans="1:15">
      <c r="A2349" s="831"/>
      <c r="B2349" s="831"/>
      <c r="C2349" s="831"/>
      <c r="D2349" s="831"/>
      <c r="E2349" s="832"/>
      <c r="F2349" s="831"/>
      <c r="G2349" s="833"/>
      <c r="H2349" s="834"/>
      <c r="I2349" s="831"/>
      <c r="J2349" s="837"/>
      <c r="K2349" s="831"/>
      <c r="L2349" s="831"/>
      <c r="M2349" s="838"/>
      <c r="N2349" s="831"/>
      <c r="O2349" s="831"/>
    </row>
    <row r="2350" customFormat="1" ht="12.75" customHeight="1" spans="1:15">
      <c r="A2350" s="831"/>
      <c r="B2350" s="831"/>
      <c r="C2350" s="831"/>
      <c r="D2350" s="831"/>
      <c r="E2350" s="832"/>
      <c r="F2350" s="831"/>
      <c r="G2350" s="833"/>
      <c r="H2350" s="834"/>
      <c r="I2350" s="831"/>
      <c r="J2350" s="837"/>
      <c r="K2350" s="831"/>
      <c r="L2350" s="831"/>
      <c r="M2350" s="838"/>
      <c r="N2350" s="831"/>
      <c r="O2350" s="831"/>
    </row>
    <row r="2351" customFormat="1" ht="12.75" customHeight="1" spans="1:15">
      <c r="A2351" s="831"/>
      <c r="B2351" s="831"/>
      <c r="C2351" s="831"/>
      <c r="D2351" s="831"/>
      <c r="E2351" s="832"/>
      <c r="F2351" s="831"/>
      <c r="G2351" s="833"/>
      <c r="H2351" s="834"/>
      <c r="I2351" s="831"/>
      <c r="J2351" s="837"/>
      <c r="K2351" s="831"/>
      <c r="L2351" s="831"/>
      <c r="M2351" s="838"/>
      <c r="N2351" s="831"/>
      <c r="O2351" s="831"/>
    </row>
    <row r="2352" customFormat="1" ht="12.75" customHeight="1" spans="1:15">
      <c r="A2352" s="831"/>
      <c r="B2352" s="831"/>
      <c r="C2352" s="831"/>
      <c r="D2352" s="831"/>
      <c r="E2352" s="832"/>
      <c r="F2352" s="831"/>
      <c r="G2352" s="833"/>
      <c r="H2352" s="834"/>
      <c r="I2352" s="831"/>
      <c r="J2352" s="837"/>
      <c r="K2352" s="831"/>
      <c r="L2352" s="831"/>
      <c r="M2352" s="838"/>
      <c r="N2352" s="831"/>
      <c r="O2352" s="831"/>
    </row>
    <row r="2353" customFormat="1" ht="12.75" customHeight="1" spans="1:15">
      <c r="A2353" s="831"/>
      <c r="B2353" s="831"/>
      <c r="C2353" s="831"/>
      <c r="D2353" s="831"/>
      <c r="E2353" s="832"/>
      <c r="F2353" s="831"/>
      <c r="G2353" s="833"/>
      <c r="H2353" s="834"/>
      <c r="I2353" s="831"/>
      <c r="J2353" s="837"/>
      <c r="K2353" s="831"/>
      <c r="L2353" s="831"/>
      <c r="M2353" s="838"/>
      <c r="N2353" s="831"/>
      <c r="O2353" s="831"/>
    </row>
    <row r="2354" customFormat="1" ht="12.75" customHeight="1" spans="1:15">
      <c r="A2354" s="831"/>
      <c r="B2354" s="831"/>
      <c r="C2354" s="831"/>
      <c r="D2354" s="831"/>
      <c r="E2354" s="832"/>
      <c r="F2354" s="831"/>
      <c r="G2354" s="833"/>
      <c r="H2354" s="834"/>
      <c r="I2354" s="831"/>
      <c r="J2354" s="837"/>
      <c r="K2354" s="831"/>
      <c r="L2354" s="831"/>
      <c r="M2354" s="838"/>
      <c r="N2354" s="831"/>
      <c r="O2354" s="831"/>
    </row>
    <row r="2355" customFormat="1" ht="12.75" customHeight="1" spans="1:15">
      <c r="A2355" s="831"/>
      <c r="B2355" s="831"/>
      <c r="C2355" s="831"/>
      <c r="D2355" s="831"/>
      <c r="E2355" s="832"/>
      <c r="F2355" s="831"/>
      <c r="G2355" s="833"/>
      <c r="H2355" s="834"/>
      <c r="I2355" s="831"/>
      <c r="J2355" s="837"/>
      <c r="K2355" s="831"/>
      <c r="L2355" s="831"/>
      <c r="M2355" s="838"/>
      <c r="N2355" s="831"/>
      <c r="O2355" s="831"/>
    </row>
    <row r="2356" customFormat="1" ht="12.75" customHeight="1" spans="1:15">
      <c r="A2356" s="831"/>
      <c r="B2356" s="831"/>
      <c r="C2356" s="831"/>
      <c r="D2356" s="831"/>
      <c r="E2356" s="832"/>
      <c r="F2356" s="831"/>
      <c r="G2356" s="833"/>
      <c r="H2356" s="834"/>
      <c r="I2356" s="831"/>
      <c r="J2356" s="837"/>
      <c r="K2356" s="831"/>
      <c r="L2356" s="831"/>
      <c r="M2356" s="838"/>
      <c r="N2356" s="831"/>
      <c r="O2356" s="831"/>
    </row>
    <row r="2357" customFormat="1" ht="12.75" customHeight="1" spans="1:15">
      <c r="A2357" s="831"/>
      <c r="B2357" s="831"/>
      <c r="C2357" s="831"/>
      <c r="D2357" s="831"/>
      <c r="E2357" s="832"/>
      <c r="F2357" s="831"/>
      <c r="G2357" s="833"/>
      <c r="H2357" s="834"/>
      <c r="I2357" s="831"/>
      <c r="J2357" s="837"/>
      <c r="K2357" s="831"/>
      <c r="L2357" s="831"/>
      <c r="M2357" s="838"/>
      <c r="N2357" s="831"/>
      <c r="O2357" s="831"/>
    </row>
    <row r="2358" customFormat="1" ht="12.75" customHeight="1" spans="1:15">
      <c r="A2358" s="831"/>
      <c r="B2358" s="831"/>
      <c r="C2358" s="831"/>
      <c r="D2358" s="831"/>
      <c r="E2358" s="832"/>
      <c r="F2358" s="831"/>
      <c r="G2358" s="833"/>
      <c r="H2358" s="834"/>
      <c r="I2358" s="831"/>
      <c r="J2358" s="837"/>
      <c r="K2358" s="831"/>
      <c r="L2358" s="831"/>
      <c r="M2358" s="838"/>
      <c r="N2358" s="831"/>
      <c r="O2358" s="831"/>
    </row>
    <row r="2359" customFormat="1" ht="12.75" customHeight="1" spans="1:15">
      <c r="A2359" s="831"/>
      <c r="B2359" s="831"/>
      <c r="C2359" s="831"/>
      <c r="D2359" s="831"/>
      <c r="E2359" s="832"/>
      <c r="F2359" s="831"/>
      <c r="G2359" s="833"/>
      <c r="H2359" s="834"/>
      <c r="I2359" s="831"/>
      <c r="J2359" s="837"/>
      <c r="K2359" s="831"/>
      <c r="L2359" s="831"/>
      <c r="M2359" s="838"/>
      <c r="N2359" s="831"/>
      <c r="O2359" s="831"/>
    </row>
    <row r="2360" customFormat="1" ht="12.75" customHeight="1" spans="1:15">
      <c r="A2360" s="831"/>
      <c r="B2360" s="831"/>
      <c r="C2360" s="831"/>
      <c r="D2360" s="831"/>
      <c r="E2360" s="832"/>
      <c r="F2360" s="831"/>
      <c r="G2360" s="833"/>
      <c r="H2360" s="834"/>
      <c r="I2360" s="831"/>
      <c r="J2360" s="837"/>
      <c r="K2360" s="831"/>
      <c r="L2360" s="831"/>
      <c r="M2360" s="838"/>
      <c r="N2360" s="831"/>
      <c r="O2360" s="831"/>
    </row>
    <row r="2361" customFormat="1" ht="12.75" customHeight="1" spans="1:15">
      <c r="A2361" s="831"/>
      <c r="B2361" s="831"/>
      <c r="C2361" s="831"/>
      <c r="D2361" s="831"/>
      <c r="E2361" s="832"/>
      <c r="F2361" s="831"/>
      <c r="G2361" s="833"/>
      <c r="H2361" s="834"/>
      <c r="I2361" s="831"/>
      <c r="J2361" s="837"/>
      <c r="K2361" s="831"/>
      <c r="L2361" s="831"/>
      <c r="M2361" s="838"/>
      <c r="N2361" s="831"/>
      <c r="O2361" s="831"/>
    </row>
    <row r="2362" customFormat="1" ht="12.75" customHeight="1" spans="1:15">
      <c r="A2362" s="831"/>
      <c r="B2362" s="831"/>
      <c r="C2362" s="831"/>
      <c r="D2362" s="831"/>
      <c r="E2362" s="832"/>
      <c r="F2362" s="831"/>
      <c r="G2362" s="833"/>
      <c r="H2362" s="834"/>
      <c r="I2362" s="831"/>
      <c r="J2362" s="837"/>
      <c r="K2362" s="831"/>
      <c r="L2362" s="831"/>
      <c r="M2362" s="838"/>
      <c r="N2362" s="831"/>
      <c r="O2362" s="831"/>
    </row>
    <row r="2363" customFormat="1" ht="12.75" customHeight="1" spans="1:15">
      <c r="A2363" s="831"/>
      <c r="B2363" s="831"/>
      <c r="C2363" s="831"/>
      <c r="D2363" s="831"/>
      <c r="E2363" s="832"/>
      <c r="F2363" s="831"/>
      <c r="G2363" s="833"/>
      <c r="H2363" s="834"/>
      <c r="I2363" s="831"/>
      <c r="J2363" s="837"/>
      <c r="K2363" s="831"/>
      <c r="L2363" s="831"/>
      <c r="M2363" s="838"/>
      <c r="N2363" s="831"/>
      <c r="O2363" s="831"/>
    </row>
    <row r="2364" customFormat="1" ht="12.75" customHeight="1" spans="1:15">
      <c r="A2364" s="831"/>
      <c r="B2364" s="831"/>
      <c r="C2364" s="831"/>
      <c r="D2364" s="831"/>
      <c r="E2364" s="832"/>
      <c r="F2364" s="831"/>
      <c r="G2364" s="833"/>
      <c r="H2364" s="834"/>
      <c r="I2364" s="831"/>
      <c r="J2364" s="837"/>
      <c r="K2364" s="831"/>
      <c r="L2364" s="831"/>
      <c r="M2364" s="838"/>
      <c r="N2364" s="831"/>
      <c r="O2364" s="831"/>
    </row>
    <row r="2365" customFormat="1" ht="12.75" customHeight="1" spans="1:15">
      <c r="A2365" s="831"/>
      <c r="B2365" s="831"/>
      <c r="C2365" s="831"/>
      <c r="D2365" s="831"/>
      <c r="E2365" s="832"/>
      <c r="F2365" s="831"/>
      <c r="G2365" s="833"/>
      <c r="H2365" s="834"/>
      <c r="I2365" s="831"/>
      <c r="J2365" s="837"/>
      <c r="K2365" s="831"/>
      <c r="L2365" s="831"/>
      <c r="M2365" s="838"/>
      <c r="N2365" s="831"/>
      <c r="O2365" s="831"/>
    </row>
    <row r="2366" customFormat="1" ht="12.75" customHeight="1" spans="1:15">
      <c r="A2366" s="831"/>
      <c r="B2366" s="831"/>
      <c r="C2366" s="831"/>
      <c r="D2366" s="831"/>
      <c r="E2366" s="832"/>
      <c r="F2366" s="831"/>
      <c r="G2366" s="833"/>
      <c r="H2366" s="834"/>
      <c r="I2366" s="831"/>
      <c r="J2366" s="837"/>
      <c r="K2366" s="831"/>
      <c r="L2366" s="831"/>
      <c r="M2366" s="838"/>
      <c r="N2366" s="831"/>
      <c r="O2366" s="831"/>
    </row>
    <row r="2367" customFormat="1" ht="12.75" customHeight="1" spans="1:15">
      <c r="A2367" s="831"/>
      <c r="B2367" s="831"/>
      <c r="C2367" s="831"/>
      <c r="D2367" s="831"/>
      <c r="E2367" s="832"/>
      <c r="F2367" s="831"/>
      <c r="G2367" s="833"/>
      <c r="H2367" s="834"/>
      <c r="I2367" s="831"/>
      <c r="J2367" s="837"/>
      <c r="K2367" s="831"/>
      <c r="L2367" s="831"/>
      <c r="M2367" s="838"/>
      <c r="N2367" s="831"/>
      <c r="O2367" s="831"/>
    </row>
    <row r="2368" customFormat="1" ht="12.75" customHeight="1" spans="1:15">
      <c r="A2368" s="831"/>
      <c r="B2368" s="831"/>
      <c r="C2368" s="831"/>
      <c r="D2368" s="831"/>
      <c r="E2368" s="832"/>
      <c r="F2368" s="831"/>
      <c r="G2368" s="833"/>
      <c r="H2368" s="834"/>
      <c r="I2368" s="831"/>
      <c r="J2368" s="837"/>
      <c r="K2368" s="831"/>
      <c r="L2368" s="831"/>
      <c r="M2368" s="838"/>
      <c r="N2368" s="831"/>
      <c r="O2368" s="831"/>
    </row>
    <row r="2369" customFormat="1" ht="12.75" customHeight="1" spans="1:15">
      <c r="A2369" s="831"/>
      <c r="B2369" s="831"/>
      <c r="C2369" s="831"/>
      <c r="D2369" s="831"/>
      <c r="E2369" s="832"/>
      <c r="F2369" s="831"/>
      <c r="G2369" s="833"/>
      <c r="H2369" s="834"/>
      <c r="I2369" s="831"/>
      <c r="J2369" s="837"/>
      <c r="K2369" s="831"/>
      <c r="L2369" s="831"/>
      <c r="M2369" s="838"/>
      <c r="N2369" s="831"/>
      <c r="O2369" s="831"/>
    </row>
    <row r="2370" customFormat="1" ht="12.75" customHeight="1" spans="1:15">
      <c r="A2370" s="831"/>
      <c r="B2370" s="831"/>
      <c r="C2370" s="831"/>
      <c r="D2370" s="831"/>
      <c r="E2370" s="832"/>
      <c r="F2370" s="831"/>
      <c r="G2370" s="833"/>
      <c r="H2370" s="834"/>
      <c r="I2370" s="831"/>
      <c r="J2370" s="837"/>
      <c r="K2370" s="831"/>
      <c r="L2370" s="831"/>
      <c r="M2370" s="838"/>
      <c r="N2370" s="831"/>
      <c r="O2370" s="831"/>
    </row>
    <row r="2371" customFormat="1" ht="12.75" customHeight="1" spans="1:15">
      <c r="A2371" s="831"/>
      <c r="B2371" s="831"/>
      <c r="C2371" s="831"/>
      <c r="D2371" s="831"/>
      <c r="E2371" s="832"/>
      <c r="F2371" s="831"/>
      <c r="G2371" s="833"/>
      <c r="H2371" s="834"/>
      <c r="I2371" s="831"/>
      <c r="J2371" s="837"/>
      <c r="K2371" s="831"/>
      <c r="L2371" s="831"/>
      <c r="M2371" s="838"/>
      <c r="N2371" s="831"/>
      <c r="O2371" s="831"/>
    </row>
    <row r="2372" customFormat="1" ht="12.75" customHeight="1" spans="1:15">
      <c r="A2372" s="831"/>
      <c r="B2372" s="831"/>
      <c r="C2372" s="831"/>
      <c r="D2372" s="831"/>
      <c r="E2372" s="832"/>
      <c r="F2372" s="831"/>
      <c r="G2372" s="833"/>
      <c r="H2372" s="834"/>
      <c r="I2372" s="831"/>
      <c r="J2372" s="837"/>
      <c r="K2372" s="831"/>
      <c r="L2372" s="831"/>
      <c r="M2372" s="838"/>
      <c r="N2372" s="831"/>
      <c r="O2372" s="831"/>
    </row>
    <row r="2373" customFormat="1" ht="12.75" customHeight="1" spans="1:15">
      <c r="A2373" s="831"/>
      <c r="B2373" s="831"/>
      <c r="C2373" s="831"/>
      <c r="D2373" s="831"/>
      <c r="E2373" s="832"/>
      <c r="F2373" s="831"/>
      <c r="G2373" s="833"/>
      <c r="H2373" s="834"/>
      <c r="I2373" s="831"/>
      <c r="J2373" s="837"/>
      <c r="K2373" s="831"/>
      <c r="L2373" s="831"/>
      <c r="M2373" s="838"/>
      <c r="N2373" s="831"/>
      <c r="O2373" s="831"/>
    </row>
    <row r="2374" customFormat="1" ht="12.75" customHeight="1" spans="1:15">
      <c r="A2374" s="831"/>
      <c r="B2374" s="831"/>
      <c r="C2374" s="831"/>
      <c r="D2374" s="831"/>
      <c r="E2374" s="832"/>
      <c r="F2374" s="831"/>
      <c r="G2374" s="833"/>
      <c r="H2374" s="834"/>
      <c r="I2374" s="831"/>
      <c r="J2374" s="837"/>
      <c r="K2374" s="831"/>
      <c r="L2374" s="831"/>
      <c r="M2374" s="838"/>
      <c r="N2374" s="831"/>
      <c r="O2374" s="831"/>
    </row>
    <row r="2375" customFormat="1" ht="12.75" customHeight="1" spans="1:15">
      <c r="A2375" s="831"/>
      <c r="B2375" s="831"/>
      <c r="C2375" s="831"/>
      <c r="D2375" s="831"/>
      <c r="E2375" s="832"/>
      <c r="F2375" s="831"/>
      <c r="G2375" s="833"/>
      <c r="H2375" s="834"/>
      <c r="I2375" s="831"/>
      <c r="J2375" s="837"/>
      <c r="K2375" s="831"/>
      <c r="L2375" s="831"/>
      <c r="M2375" s="838"/>
      <c r="N2375" s="831"/>
      <c r="O2375" s="831"/>
    </row>
    <row r="2376" customFormat="1" ht="12.75" customHeight="1" spans="1:15">
      <c r="A2376" s="831"/>
      <c r="B2376" s="831"/>
      <c r="C2376" s="831"/>
      <c r="D2376" s="831"/>
      <c r="E2376" s="832"/>
      <c r="F2376" s="831"/>
      <c r="G2376" s="833"/>
      <c r="H2376" s="834"/>
      <c r="I2376" s="831"/>
      <c r="J2376" s="837"/>
      <c r="K2376" s="831"/>
      <c r="L2376" s="831"/>
      <c r="M2376" s="838"/>
      <c r="N2376" s="831"/>
      <c r="O2376" s="831"/>
    </row>
    <row r="2377" customFormat="1" ht="12.75" customHeight="1" spans="1:15">
      <c r="A2377" s="831"/>
      <c r="B2377" s="831"/>
      <c r="C2377" s="831"/>
      <c r="D2377" s="831"/>
      <c r="E2377" s="832"/>
      <c r="F2377" s="831"/>
      <c r="G2377" s="833"/>
      <c r="H2377" s="834"/>
      <c r="I2377" s="831"/>
      <c r="J2377" s="837"/>
      <c r="K2377" s="831"/>
      <c r="L2377" s="831"/>
      <c r="M2377" s="838"/>
      <c r="N2377" s="831"/>
      <c r="O2377" s="831"/>
    </row>
    <row r="2378" customFormat="1" ht="12.75" customHeight="1" spans="1:15">
      <c r="A2378" s="831"/>
      <c r="B2378" s="831"/>
      <c r="C2378" s="831"/>
      <c r="D2378" s="831"/>
      <c r="E2378" s="832"/>
      <c r="F2378" s="831"/>
      <c r="G2378" s="833"/>
      <c r="H2378" s="834"/>
      <c r="I2378" s="831"/>
      <c r="J2378" s="837"/>
      <c r="K2378" s="831"/>
      <c r="L2378" s="831"/>
      <c r="M2378" s="838"/>
      <c r="N2378" s="831"/>
      <c r="O2378" s="831"/>
    </row>
    <row r="2379" customFormat="1" ht="12.75" customHeight="1" spans="1:15">
      <c r="A2379" s="831"/>
      <c r="B2379" s="831"/>
      <c r="C2379" s="831"/>
      <c r="D2379" s="831"/>
      <c r="E2379" s="832"/>
      <c r="F2379" s="831"/>
      <c r="G2379" s="833"/>
      <c r="H2379" s="834"/>
      <c r="I2379" s="831"/>
      <c r="J2379" s="837"/>
      <c r="K2379" s="831"/>
      <c r="L2379" s="831"/>
      <c r="M2379" s="838"/>
      <c r="N2379" s="831"/>
      <c r="O2379" s="831"/>
    </row>
    <row r="2380" customFormat="1" ht="12.75" customHeight="1" spans="1:15">
      <c r="A2380" s="831"/>
      <c r="B2380" s="831"/>
      <c r="C2380" s="831"/>
      <c r="D2380" s="831"/>
      <c r="E2380" s="832"/>
      <c r="F2380" s="831"/>
      <c r="G2380" s="833"/>
      <c r="H2380" s="834"/>
      <c r="I2380" s="831"/>
      <c r="J2380" s="837"/>
      <c r="K2380" s="831"/>
      <c r="L2380" s="831"/>
      <c r="M2380" s="838"/>
      <c r="N2380" s="831"/>
      <c r="O2380" s="831"/>
    </row>
    <row r="2381" customFormat="1" ht="12.75" customHeight="1" spans="1:15">
      <c r="A2381" s="831"/>
      <c r="B2381" s="831"/>
      <c r="C2381" s="831"/>
      <c r="D2381" s="831"/>
      <c r="E2381" s="832"/>
      <c r="F2381" s="831"/>
      <c r="G2381" s="833"/>
      <c r="H2381" s="834"/>
      <c r="I2381" s="831"/>
      <c r="J2381" s="837"/>
      <c r="K2381" s="831"/>
      <c r="L2381" s="831"/>
      <c r="M2381" s="838"/>
      <c r="N2381" s="831"/>
      <c r="O2381" s="831"/>
    </row>
    <row r="2382" customFormat="1" ht="12.75" customHeight="1" spans="1:15">
      <c r="A2382" s="831"/>
      <c r="B2382" s="831"/>
      <c r="C2382" s="831"/>
      <c r="D2382" s="831"/>
      <c r="E2382" s="832"/>
      <c r="F2382" s="831"/>
      <c r="G2382" s="833"/>
      <c r="H2382" s="834"/>
      <c r="I2382" s="831"/>
      <c r="J2382" s="837"/>
      <c r="K2382" s="831"/>
      <c r="L2382" s="831"/>
      <c r="M2382" s="838"/>
      <c r="N2382" s="831"/>
      <c r="O2382" s="831"/>
    </row>
    <row r="2383" customFormat="1" ht="12.75" customHeight="1" spans="1:15">
      <c r="A2383" s="831"/>
      <c r="B2383" s="831"/>
      <c r="C2383" s="831"/>
      <c r="D2383" s="831"/>
      <c r="E2383" s="832"/>
      <c r="F2383" s="831"/>
      <c r="G2383" s="833"/>
      <c r="H2383" s="834"/>
      <c r="I2383" s="831"/>
      <c r="J2383" s="837"/>
      <c r="K2383" s="831"/>
      <c r="L2383" s="831"/>
      <c r="M2383" s="838"/>
      <c r="N2383" s="831"/>
      <c r="O2383" s="831"/>
    </row>
    <row r="2384" customFormat="1" ht="12.75" customHeight="1" spans="1:15">
      <c r="A2384" s="831"/>
      <c r="B2384" s="831"/>
      <c r="C2384" s="831"/>
      <c r="D2384" s="831"/>
      <c r="E2384" s="832"/>
      <c r="F2384" s="831"/>
      <c r="G2384" s="833"/>
      <c r="H2384" s="834"/>
      <c r="I2384" s="831"/>
      <c r="J2384" s="837"/>
      <c r="K2384" s="831"/>
      <c r="L2384" s="831"/>
      <c r="M2384" s="838"/>
      <c r="N2384" s="831"/>
      <c r="O2384" s="831"/>
    </row>
    <row r="2385" customFormat="1" ht="12.75" customHeight="1" spans="1:15">
      <c r="A2385" s="831"/>
      <c r="B2385" s="831"/>
      <c r="C2385" s="831"/>
      <c r="D2385" s="831"/>
      <c r="E2385" s="832"/>
      <c r="F2385" s="831"/>
      <c r="G2385" s="833"/>
      <c r="H2385" s="834"/>
      <c r="I2385" s="831"/>
      <c r="J2385" s="837"/>
      <c r="K2385" s="831"/>
      <c r="L2385" s="831"/>
      <c r="M2385" s="838"/>
      <c r="N2385" s="831"/>
      <c r="O2385" s="831"/>
    </row>
    <row r="2386" customFormat="1" ht="12.75" customHeight="1" spans="1:15">
      <c r="A2386" s="831"/>
      <c r="B2386" s="831"/>
      <c r="C2386" s="831"/>
      <c r="D2386" s="831"/>
      <c r="E2386" s="832"/>
      <c r="F2386" s="831"/>
      <c r="G2386" s="833"/>
      <c r="H2386" s="834"/>
      <c r="I2386" s="831"/>
      <c r="J2386" s="837"/>
      <c r="K2386" s="831"/>
      <c r="L2386" s="831"/>
      <c r="M2386" s="838"/>
      <c r="N2386" s="831"/>
      <c r="O2386" s="831"/>
    </row>
    <row r="2387" customFormat="1" ht="12.75" customHeight="1" spans="1:15">
      <c r="A2387" s="831"/>
      <c r="B2387" s="831"/>
      <c r="C2387" s="831"/>
      <c r="D2387" s="831"/>
      <c r="E2387" s="832"/>
      <c r="F2387" s="831"/>
      <c r="G2387" s="833"/>
      <c r="H2387" s="834"/>
      <c r="I2387" s="831"/>
      <c r="J2387" s="837"/>
      <c r="K2387" s="831"/>
      <c r="L2387" s="831"/>
      <c r="M2387" s="838"/>
      <c r="N2387" s="831"/>
      <c r="O2387" s="831"/>
    </row>
    <row r="2388" customFormat="1" ht="12.75" customHeight="1" spans="1:15">
      <c r="A2388" s="831"/>
      <c r="B2388" s="831"/>
      <c r="C2388" s="831"/>
      <c r="D2388" s="831"/>
      <c r="E2388" s="832"/>
      <c r="F2388" s="831"/>
      <c r="G2388" s="833"/>
      <c r="H2388" s="834"/>
      <c r="I2388" s="831"/>
      <c r="J2388" s="837"/>
      <c r="K2388" s="831"/>
      <c r="L2388" s="831"/>
      <c r="M2388" s="838"/>
      <c r="N2388" s="831"/>
      <c r="O2388" s="831"/>
    </row>
    <row r="2389" customFormat="1" ht="12.75" customHeight="1" spans="1:15">
      <c r="A2389" s="831"/>
      <c r="B2389" s="831"/>
      <c r="C2389" s="831"/>
      <c r="D2389" s="831"/>
      <c r="E2389" s="832"/>
      <c r="F2389" s="831"/>
      <c r="G2389" s="833"/>
      <c r="H2389" s="834"/>
      <c r="I2389" s="831"/>
      <c r="J2389" s="837"/>
      <c r="K2389" s="831"/>
      <c r="L2389" s="831"/>
      <c r="M2389" s="838"/>
      <c r="N2389" s="831"/>
      <c r="O2389" s="831"/>
    </row>
    <row r="2390" customFormat="1" ht="12.75" customHeight="1" spans="1:15">
      <c r="A2390" s="831"/>
      <c r="B2390" s="831"/>
      <c r="C2390" s="831"/>
      <c r="D2390" s="831"/>
      <c r="E2390" s="832"/>
      <c r="F2390" s="831"/>
      <c r="G2390" s="833"/>
      <c r="H2390" s="834"/>
      <c r="I2390" s="831"/>
      <c r="J2390" s="837"/>
      <c r="K2390" s="831"/>
      <c r="L2390" s="831"/>
      <c r="M2390" s="838"/>
      <c r="N2390" s="831"/>
      <c r="O2390" s="831"/>
    </row>
    <row r="2391" customFormat="1" ht="12.75" customHeight="1" spans="1:15">
      <c r="A2391" s="831"/>
      <c r="B2391" s="831"/>
      <c r="C2391" s="831"/>
      <c r="D2391" s="831"/>
      <c r="E2391" s="832"/>
      <c r="F2391" s="831"/>
      <c r="G2391" s="833"/>
      <c r="H2391" s="834"/>
      <c r="I2391" s="831"/>
      <c r="J2391" s="837"/>
      <c r="K2391" s="831"/>
      <c r="L2391" s="831"/>
      <c r="M2391" s="838"/>
      <c r="N2391" s="831"/>
      <c r="O2391" s="831"/>
    </row>
    <row r="2392" customFormat="1" ht="12.75" customHeight="1" spans="1:15">
      <c r="A2392" s="831"/>
      <c r="B2392" s="831"/>
      <c r="C2392" s="831"/>
      <c r="D2392" s="831"/>
      <c r="E2392" s="832"/>
      <c r="F2392" s="831"/>
      <c r="G2392" s="833"/>
      <c r="H2392" s="834"/>
      <c r="I2392" s="831"/>
      <c r="J2392" s="837"/>
      <c r="K2392" s="831"/>
      <c r="L2392" s="831"/>
      <c r="M2392" s="838"/>
      <c r="N2392" s="831"/>
      <c r="O2392" s="831"/>
    </row>
    <row r="2393" customFormat="1" ht="12.75" customHeight="1" spans="1:15">
      <c r="A2393" s="831"/>
      <c r="B2393" s="831"/>
      <c r="C2393" s="831"/>
      <c r="D2393" s="831"/>
      <c r="E2393" s="832"/>
      <c r="F2393" s="831"/>
      <c r="G2393" s="833"/>
      <c r="H2393" s="834"/>
      <c r="I2393" s="831"/>
      <c r="J2393" s="837"/>
      <c r="K2393" s="831"/>
      <c r="L2393" s="831"/>
      <c r="M2393" s="838"/>
      <c r="N2393" s="831"/>
      <c r="O2393" s="831"/>
    </row>
    <row r="2394" customFormat="1" ht="12.75" customHeight="1" spans="1:15">
      <c r="A2394" s="831"/>
      <c r="B2394" s="831"/>
      <c r="C2394" s="831"/>
      <c r="D2394" s="831"/>
      <c r="E2394" s="832"/>
      <c r="F2394" s="831"/>
      <c r="G2394" s="833"/>
      <c r="H2394" s="834"/>
      <c r="I2394" s="831"/>
      <c r="J2394" s="837"/>
      <c r="K2394" s="831"/>
      <c r="L2394" s="831"/>
      <c r="M2394" s="838"/>
      <c r="N2394" s="831"/>
      <c r="O2394" s="831"/>
    </row>
    <row r="2395" customFormat="1" ht="12.75" customHeight="1" spans="1:15">
      <c r="A2395" s="831"/>
      <c r="B2395" s="831"/>
      <c r="C2395" s="831"/>
      <c r="D2395" s="831"/>
      <c r="E2395" s="832"/>
      <c r="F2395" s="831"/>
      <c r="G2395" s="833"/>
      <c r="H2395" s="834"/>
      <c r="I2395" s="831"/>
      <c r="J2395" s="837"/>
      <c r="K2395" s="831"/>
      <c r="L2395" s="831"/>
      <c r="M2395" s="838"/>
      <c r="N2395" s="831"/>
      <c r="O2395" s="831"/>
    </row>
    <row r="2396" customFormat="1" ht="12.75" customHeight="1" spans="1:15">
      <c r="A2396" s="831"/>
      <c r="B2396" s="831"/>
      <c r="C2396" s="831"/>
      <c r="D2396" s="831"/>
      <c r="E2396" s="832"/>
      <c r="F2396" s="831"/>
      <c r="G2396" s="833"/>
      <c r="H2396" s="834"/>
      <c r="I2396" s="831"/>
      <c r="J2396" s="837"/>
      <c r="K2396" s="831"/>
      <c r="L2396" s="831"/>
      <c r="M2396" s="838"/>
      <c r="N2396" s="831"/>
      <c r="O2396" s="831"/>
    </row>
    <row r="2397" customFormat="1" ht="12.75" customHeight="1" spans="1:15">
      <c r="A2397" s="831"/>
      <c r="B2397" s="831"/>
      <c r="C2397" s="831"/>
      <c r="D2397" s="831"/>
      <c r="E2397" s="832"/>
      <c r="F2397" s="831"/>
      <c r="G2397" s="833"/>
      <c r="H2397" s="834"/>
      <c r="I2397" s="831"/>
      <c r="J2397" s="837"/>
      <c r="K2397" s="831"/>
      <c r="L2397" s="831"/>
      <c r="M2397" s="838"/>
      <c r="N2397" s="831"/>
      <c r="O2397" s="831"/>
    </row>
    <row r="2398" customFormat="1" ht="12.75" customHeight="1" spans="1:15">
      <c r="A2398" s="831"/>
      <c r="B2398" s="831"/>
      <c r="C2398" s="831"/>
      <c r="D2398" s="831"/>
      <c r="E2398" s="832"/>
      <c r="F2398" s="831"/>
      <c r="G2398" s="833"/>
      <c r="H2398" s="834"/>
      <c r="I2398" s="831"/>
      <c r="J2398" s="837"/>
      <c r="K2398" s="831"/>
      <c r="L2398" s="831"/>
      <c r="M2398" s="838"/>
      <c r="N2398" s="831"/>
      <c r="O2398" s="831"/>
    </row>
    <row r="2399" customFormat="1" ht="12.75" customHeight="1" spans="1:15">
      <c r="A2399" s="831"/>
      <c r="B2399" s="831"/>
      <c r="C2399" s="831"/>
      <c r="D2399" s="831"/>
      <c r="E2399" s="832"/>
      <c r="F2399" s="831"/>
      <c r="G2399" s="833"/>
      <c r="H2399" s="834"/>
      <c r="I2399" s="831"/>
      <c r="J2399" s="837"/>
      <c r="K2399" s="831"/>
      <c r="L2399" s="831"/>
      <c r="M2399" s="838"/>
      <c r="N2399" s="831"/>
      <c r="O2399" s="831"/>
    </row>
    <row r="2400" customFormat="1" ht="12.75" customHeight="1" spans="1:15">
      <c r="A2400" s="831"/>
      <c r="B2400" s="831"/>
      <c r="C2400" s="831"/>
      <c r="D2400" s="831"/>
      <c r="E2400" s="832"/>
      <c r="F2400" s="831"/>
      <c r="G2400" s="833"/>
      <c r="H2400" s="834"/>
      <c r="I2400" s="831"/>
      <c r="J2400" s="837"/>
      <c r="K2400" s="831"/>
      <c r="L2400" s="831"/>
      <c r="M2400" s="838"/>
      <c r="N2400" s="831"/>
      <c r="O2400" s="831"/>
    </row>
    <row r="2401" customFormat="1" ht="12.75" customHeight="1" spans="1:15">
      <c r="A2401" s="831"/>
      <c r="B2401" s="831"/>
      <c r="C2401" s="831"/>
      <c r="D2401" s="831"/>
      <c r="E2401" s="832"/>
      <c r="F2401" s="831"/>
      <c r="G2401" s="833"/>
      <c r="H2401" s="834"/>
      <c r="I2401" s="831"/>
      <c r="J2401" s="837"/>
      <c r="K2401" s="831"/>
      <c r="L2401" s="831"/>
      <c r="M2401" s="838"/>
      <c r="N2401" s="831"/>
      <c r="O2401" s="831"/>
    </row>
    <row r="2402" customFormat="1" ht="12.75" customHeight="1" spans="1:15">
      <c r="A2402" s="831"/>
      <c r="B2402" s="831"/>
      <c r="C2402" s="831"/>
      <c r="D2402" s="831"/>
      <c r="E2402" s="832"/>
      <c r="F2402" s="831"/>
      <c r="G2402" s="833"/>
      <c r="H2402" s="834"/>
      <c r="I2402" s="831"/>
      <c r="J2402" s="837"/>
      <c r="K2402" s="831"/>
      <c r="L2402" s="831"/>
      <c r="M2402" s="838"/>
      <c r="N2402" s="831"/>
      <c r="O2402" s="831"/>
    </row>
    <row r="2403" customFormat="1" ht="12.75" customHeight="1" spans="1:15">
      <c r="A2403" s="831"/>
      <c r="B2403" s="831"/>
      <c r="C2403" s="831"/>
      <c r="D2403" s="831"/>
      <c r="E2403" s="832"/>
      <c r="F2403" s="831"/>
      <c r="G2403" s="833"/>
      <c r="H2403" s="834"/>
      <c r="I2403" s="831"/>
      <c r="J2403" s="837"/>
      <c r="K2403" s="831"/>
      <c r="L2403" s="831"/>
      <c r="M2403" s="838"/>
      <c r="N2403" s="831"/>
      <c r="O2403" s="831"/>
    </row>
    <row r="2404" customFormat="1" ht="12.75" customHeight="1" spans="1:15">
      <c r="A2404" s="831"/>
      <c r="B2404" s="831"/>
      <c r="C2404" s="831"/>
      <c r="D2404" s="831"/>
      <c r="E2404" s="832"/>
      <c r="F2404" s="831"/>
      <c r="G2404" s="833"/>
      <c r="H2404" s="834"/>
      <c r="I2404" s="831"/>
      <c r="J2404" s="837"/>
      <c r="K2404" s="831"/>
      <c r="L2404" s="831"/>
      <c r="M2404" s="838"/>
      <c r="N2404" s="831"/>
      <c r="O2404" s="831"/>
    </row>
    <row r="2405" customFormat="1" ht="12.75" customHeight="1" spans="1:15">
      <c r="A2405" s="831"/>
      <c r="B2405" s="831"/>
      <c r="C2405" s="831"/>
      <c r="D2405" s="831"/>
      <c r="E2405" s="832"/>
      <c r="F2405" s="831"/>
      <c r="G2405" s="833"/>
      <c r="H2405" s="834"/>
      <c r="I2405" s="831"/>
      <c r="J2405" s="837"/>
      <c r="K2405" s="831"/>
      <c r="L2405" s="831"/>
      <c r="M2405" s="838"/>
      <c r="N2405" s="831"/>
      <c r="O2405" s="831"/>
    </row>
    <row r="2406" customFormat="1" ht="12.75" customHeight="1" spans="1:15">
      <c r="A2406" s="831"/>
      <c r="B2406" s="831"/>
      <c r="C2406" s="831"/>
      <c r="D2406" s="831"/>
      <c r="E2406" s="832"/>
      <c r="F2406" s="831"/>
      <c r="G2406" s="833"/>
      <c r="H2406" s="834"/>
      <c r="I2406" s="831"/>
      <c r="J2406" s="837"/>
      <c r="K2406" s="831"/>
      <c r="L2406" s="831"/>
      <c r="M2406" s="838"/>
      <c r="N2406" s="831"/>
      <c r="O2406" s="831"/>
    </row>
    <row r="2407" customFormat="1" ht="12.75" customHeight="1" spans="1:15">
      <c r="A2407" s="831"/>
      <c r="B2407" s="831"/>
      <c r="C2407" s="831"/>
      <c r="D2407" s="831"/>
      <c r="E2407" s="832"/>
      <c r="F2407" s="831"/>
      <c r="G2407" s="833"/>
      <c r="H2407" s="834"/>
      <c r="I2407" s="831"/>
      <c r="J2407" s="837"/>
      <c r="K2407" s="831"/>
      <c r="L2407" s="831"/>
      <c r="M2407" s="838"/>
      <c r="N2407" s="831"/>
      <c r="O2407" s="831"/>
    </row>
    <row r="2408" customFormat="1" ht="12.75" customHeight="1" spans="1:15">
      <c r="A2408" s="831"/>
      <c r="B2408" s="831"/>
      <c r="C2408" s="831"/>
      <c r="D2408" s="831"/>
      <c r="E2408" s="832"/>
      <c r="F2408" s="831"/>
      <c r="G2408" s="833"/>
      <c r="H2408" s="834"/>
      <c r="I2408" s="831"/>
      <c r="J2408" s="837"/>
      <c r="K2408" s="831"/>
      <c r="L2408" s="831"/>
      <c r="M2408" s="838"/>
      <c r="N2408" s="831"/>
      <c r="O2408" s="831"/>
    </row>
    <row r="2409" customFormat="1" ht="12.75" customHeight="1" spans="1:15">
      <c r="A2409" s="831"/>
      <c r="B2409" s="831"/>
      <c r="C2409" s="831"/>
      <c r="D2409" s="831"/>
      <c r="E2409" s="832"/>
      <c r="F2409" s="831"/>
      <c r="G2409" s="833"/>
      <c r="H2409" s="834"/>
      <c r="I2409" s="831"/>
      <c r="J2409" s="837"/>
      <c r="K2409" s="831"/>
      <c r="L2409" s="831"/>
      <c r="M2409" s="838"/>
      <c r="N2409" s="831"/>
      <c r="O2409" s="831"/>
    </row>
    <row r="2410" customFormat="1" ht="12.75" customHeight="1" spans="1:15">
      <c r="A2410" s="831"/>
      <c r="B2410" s="831"/>
      <c r="C2410" s="831"/>
      <c r="D2410" s="831"/>
      <c r="E2410" s="832"/>
      <c r="F2410" s="831"/>
      <c r="G2410" s="833"/>
      <c r="H2410" s="834"/>
      <c r="I2410" s="831"/>
      <c r="J2410" s="837"/>
      <c r="K2410" s="831"/>
      <c r="L2410" s="831"/>
      <c r="M2410" s="838"/>
      <c r="N2410" s="831"/>
      <c r="O2410" s="831"/>
    </row>
    <row r="2411" customFormat="1" ht="12.75" customHeight="1" spans="1:15">
      <c r="A2411" s="831"/>
      <c r="B2411" s="831"/>
      <c r="C2411" s="831"/>
      <c r="D2411" s="831"/>
      <c r="E2411" s="832"/>
      <c r="F2411" s="831"/>
      <c r="G2411" s="833"/>
      <c r="H2411" s="834"/>
      <c r="I2411" s="831"/>
      <c r="J2411" s="837"/>
      <c r="K2411" s="831"/>
      <c r="L2411" s="831"/>
      <c r="M2411" s="838"/>
      <c r="N2411" s="831"/>
      <c r="O2411" s="831"/>
    </row>
    <row r="2412" customFormat="1" ht="12.75" customHeight="1" spans="1:15">
      <c r="A2412" s="831"/>
      <c r="B2412" s="831"/>
      <c r="C2412" s="831"/>
      <c r="D2412" s="831"/>
      <c r="E2412" s="832"/>
      <c r="F2412" s="831"/>
      <c r="G2412" s="833"/>
      <c r="H2412" s="834"/>
      <c r="I2412" s="831"/>
      <c r="J2412" s="837"/>
      <c r="K2412" s="831"/>
      <c r="L2412" s="831"/>
      <c r="M2412" s="838"/>
      <c r="N2412" s="831"/>
      <c r="O2412" s="831"/>
    </row>
    <row r="2413" customFormat="1" ht="12.75" customHeight="1" spans="1:15">
      <c r="A2413" s="831"/>
      <c r="B2413" s="831"/>
      <c r="C2413" s="831"/>
      <c r="D2413" s="831"/>
      <c r="E2413" s="832"/>
      <c r="F2413" s="831"/>
      <c r="G2413" s="833"/>
      <c r="H2413" s="834"/>
      <c r="I2413" s="831"/>
      <c r="J2413" s="837"/>
      <c r="K2413" s="831"/>
      <c r="L2413" s="831"/>
      <c r="M2413" s="838"/>
      <c r="N2413" s="831"/>
      <c r="O2413" s="831"/>
    </row>
    <row r="2414" customFormat="1" ht="12.75" customHeight="1" spans="1:15">
      <c r="A2414" s="831"/>
      <c r="B2414" s="831"/>
      <c r="C2414" s="831"/>
      <c r="D2414" s="831"/>
      <c r="E2414" s="832"/>
      <c r="F2414" s="831"/>
      <c r="G2414" s="833"/>
      <c r="H2414" s="834"/>
      <c r="I2414" s="831"/>
      <c r="J2414" s="837"/>
      <c r="K2414" s="831"/>
      <c r="L2414" s="831"/>
      <c r="M2414" s="838"/>
      <c r="N2414" s="831"/>
      <c r="O2414" s="831"/>
    </row>
    <row r="2415" customFormat="1" ht="12.75" customHeight="1" spans="1:15">
      <c r="A2415" s="831"/>
      <c r="B2415" s="831"/>
      <c r="C2415" s="831"/>
      <c r="D2415" s="831"/>
      <c r="E2415" s="832"/>
      <c r="F2415" s="831"/>
      <c r="G2415" s="833"/>
      <c r="H2415" s="834"/>
      <c r="I2415" s="831"/>
      <c r="J2415" s="837"/>
      <c r="K2415" s="831"/>
      <c r="L2415" s="831"/>
      <c r="M2415" s="838"/>
      <c r="N2415" s="831"/>
      <c r="O2415" s="831"/>
    </row>
    <row r="2416" customFormat="1" ht="12.75" customHeight="1" spans="1:15">
      <c r="A2416" s="831"/>
      <c r="B2416" s="831"/>
      <c r="C2416" s="831"/>
      <c r="D2416" s="831"/>
      <c r="E2416" s="832"/>
      <c r="F2416" s="831"/>
      <c r="G2416" s="833"/>
      <c r="H2416" s="834"/>
      <c r="I2416" s="831"/>
      <c r="J2416" s="837"/>
      <c r="K2416" s="831"/>
      <c r="L2416" s="831"/>
      <c r="M2416" s="838"/>
      <c r="N2416" s="831"/>
      <c r="O2416" s="831"/>
    </row>
    <row r="2417" customFormat="1" ht="12.75" customHeight="1" spans="1:15">
      <c r="A2417" s="831"/>
      <c r="B2417" s="831"/>
      <c r="C2417" s="831"/>
      <c r="D2417" s="831"/>
      <c r="E2417" s="832"/>
      <c r="F2417" s="831"/>
      <c r="G2417" s="833"/>
      <c r="H2417" s="834"/>
      <c r="I2417" s="831"/>
      <c r="J2417" s="837"/>
      <c r="K2417" s="831"/>
      <c r="L2417" s="831"/>
      <c r="M2417" s="838"/>
      <c r="N2417" s="831"/>
      <c r="O2417" s="831"/>
    </row>
    <row r="2418" customFormat="1" ht="12.75" customHeight="1" spans="1:15">
      <c r="A2418" s="831"/>
      <c r="B2418" s="831"/>
      <c r="C2418" s="831"/>
      <c r="D2418" s="831"/>
      <c r="E2418" s="832"/>
      <c r="F2418" s="831"/>
      <c r="G2418" s="833"/>
      <c r="H2418" s="834"/>
      <c r="I2418" s="831"/>
      <c r="J2418" s="837"/>
      <c r="K2418" s="831"/>
      <c r="L2418" s="831"/>
      <c r="M2418" s="838"/>
      <c r="N2418" s="831"/>
      <c r="O2418" s="831"/>
    </row>
    <row r="2419" customFormat="1" ht="12.75" customHeight="1" spans="1:15">
      <c r="A2419" s="831"/>
      <c r="B2419" s="831"/>
      <c r="C2419" s="831"/>
      <c r="D2419" s="831"/>
      <c r="E2419" s="832"/>
      <c r="F2419" s="831"/>
      <c r="G2419" s="833"/>
      <c r="H2419" s="834"/>
      <c r="I2419" s="831"/>
      <c r="J2419" s="837"/>
      <c r="K2419" s="831"/>
      <c r="L2419" s="831"/>
      <c r="M2419" s="838"/>
      <c r="N2419" s="831"/>
      <c r="O2419" s="831"/>
    </row>
    <row r="2420" customFormat="1" ht="12.75" customHeight="1" spans="1:15">
      <c r="A2420" s="831"/>
      <c r="B2420" s="831"/>
      <c r="C2420" s="831"/>
      <c r="D2420" s="831"/>
      <c r="E2420" s="832"/>
      <c r="F2420" s="831"/>
      <c r="G2420" s="833"/>
      <c r="H2420" s="834"/>
      <c r="I2420" s="831"/>
      <c r="J2420" s="837"/>
      <c r="K2420" s="831"/>
      <c r="L2420" s="831"/>
      <c r="M2420" s="838"/>
      <c r="N2420" s="831"/>
      <c r="O2420" s="831"/>
    </row>
    <row r="2421" customFormat="1" ht="12.75" customHeight="1" spans="1:15">
      <c r="A2421" s="831"/>
      <c r="B2421" s="831"/>
      <c r="C2421" s="831"/>
      <c r="D2421" s="831"/>
      <c r="E2421" s="832"/>
      <c r="F2421" s="831"/>
      <c r="G2421" s="833"/>
      <c r="H2421" s="834"/>
      <c r="I2421" s="831"/>
      <c r="J2421" s="837"/>
      <c r="K2421" s="831"/>
      <c r="L2421" s="831"/>
      <c r="M2421" s="838"/>
      <c r="N2421" s="831"/>
      <c r="O2421" s="831"/>
    </row>
    <row r="2422" customFormat="1" ht="12.75" customHeight="1" spans="1:15">
      <c r="A2422" s="831"/>
      <c r="B2422" s="831"/>
      <c r="C2422" s="831"/>
      <c r="D2422" s="831"/>
      <c r="E2422" s="832"/>
      <c r="F2422" s="831"/>
      <c r="G2422" s="833"/>
      <c r="H2422" s="834"/>
      <c r="I2422" s="831"/>
      <c r="J2422" s="837"/>
      <c r="K2422" s="831"/>
      <c r="L2422" s="831"/>
      <c r="M2422" s="838"/>
      <c r="N2422" s="831"/>
      <c r="O2422" s="831"/>
    </row>
    <row r="2423" customFormat="1" ht="12.75" customHeight="1" spans="1:15">
      <c r="A2423" s="831"/>
      <c r="B2423" s="831"/>
      <c r="C2423" s="831"/>
      <c r="D2423" s="831"/>
      <c r="E2423" s="832"/>
      <c r="F2423" s="831"/>
      <c r="G2423" s="833"/>
      <c r="H2423" s="834"/>
      <c r="I2423" s="831"/>
      <c r="J2423" s="837"/>
      <c r="K2423" s="831"/>
      <c r="L2423" s="831"/>
      <c r="M2423" s="838"/>
      <c r="N2423" s="831"/>
      <c r="O2423" s="831"/>
    </row>
    <row r="2424" customFormat="1" ht="12.75" customHeight="1" spans="1:15">
      <c r="A2424" s="831"/>
      <c r="B2424" s="831"/>
      <c r="C2424" s="831"/>
      <c r="D2424" s="831"/>
      <c r="E2424" s="832"/>
      <c r="F2424" s="831"/>
      <c r="G2424" s="833"/>
      <c r="H2424" s="834"/>
      <c r="I2424" s="831"/>
      <c r="J2424" s="837"/>
      <c r="K2424" s="831"/>
      <c r="L2424" s="831"/>
      <c r="M2424" s="838"/>
      <c r="N2424" s="831"/>
      <c r="O2424" s="831"/>
    </row>
    <row r="2425" customFormat="1" ht="12.75" customHeight="1" spans="1:15">
      <c r="A2425" s="831"/>
      <c r="B2425" s="831"/>
      <c r="C2425" s="831"/>
      <c r="D2425" s="831"/>
      <c r="E2425" s="832"/>
      <c r="F2425" s="831"/>
      <c r="G2425" s="833"/>
      <c r="H2425" s="834"/>
      <c r="I2425" s="831"/>
      <c r="J2425" s="837"/>
      <c r="K2425" s="831"/>
      <c r="L2425" s="831"/>
      <c r="M2425" s="838"/>
      <c r="N2425" s="831"/>
      <c r="O2425" s="831"/>
    </row>
    <row r="2426" customFormat="1" ht="12.75" customHeight="1" spans="1:15">
      <c r="A2426" s="831"/>
      <c r="B2426" s="831"/>
      <c r="C2426" s="831"/>
      <c r="D2426" s="831"/>
      <c r="E2426" s="832"/>
      <c r="F2426" s="831"/>
      <c r="G2426" s="833"/>
      <c r="H2426" s="834"/>
      <c r="I2426" s="831"/>
      <c r="J2426" s="837"/>
      <c r="K2426" s="831"/>
      <c r="L2426" s="831"/>
      <c r="M2426" s="838"/>
      <c r="N2426" s="831"/>
      <c r="O2426" s="831"/>
    </row>
    <row r="2427" customFormat="1" ht="12.75" customHeight="1" spans="1:15">
      <c r="A2427" s="831"/>
      <c r="B2427" s="831"/>
      <c r="C2427" s="831"/>
      <c r="D2427" s="831"/>
      <c r="E2427" s="832"/>
      <c r="F2427" s="831"/>
      <c r="G2427" s="833"/>
      <c r="H2427" s="834"/>
      <c r="I2427" s="831"/>
      <c r="J2427" s="837"/>
      <c r="K2427" s="831"/>
      <c r="L2427" s="831"/>
      <c r="M2427" s="838"/>
      <c r="N2427" s="831"/>
      <c r="O2427" s="831"/>
    </row>
    <row r="2428" customFormat="1" ht="12.75" customHeight="1" spans="1:15">
      <c r="A2428" s="831"/>
      <c r="B2428" s="831"/>
      <c r="C2428" s="831"/>
      <c r="D2428" s="831"/>
      <c r="E2428" s="832"/>
      <c r="F2428" s="831"/>
      <c r="G2428" s="833"/>
      <c r="H2428" s="834"/>
      <c r="I2428" s="831"/>
      <c r="J2428" s="837"/>
      <c r="K2428" s="831"/>
      <c r="L2428" s="831"/>
      <c r="M2428" s="838"/>
      <c r="N2428" s="831"/>
      <c r="O2428" s="831"/>
    </row>
    <row r="2429" customFormat="1" ht="12.75" customHeight="1" spans="1:15">
      <c r="A2429" s="831"/>
      <c r="B2429" s="831"/>
      <c r="C2429" s="831"/>
      <c r="D2429" s="831"/>
      <c r="E2429" s="832"/>
      <c r="F2429" s="831"/>
      <c r="G2429" s="833"/>
      <c r="H2429" s="834"/>
      <c r="I2429" s="831"/>
      <c r="J2429" s="837"/>
      <c r="K2429" s="831"/>
      <c r="L2429" s="831"/>
      <c r="M2429" s="838"/>
      <c r="N2429" s="831"/>
      <c r="O2429" s="831"/>
    </row>
    <row r="2430" customFormat="1" ht="12.75" customHeight="1" spans="1:15">
      <c r="A2430" s="831"/>
      <c r="B2430" s="831"/>
      <c r="C2430" s="831"/>
      <c r="D2430" s="831"/>
      <c r="E2430" s="832"/>
      <c r="F2430" s="831"/>
      <c r="G2430" s="833"/>
      <c r="H2430" s="834"/>
      <c r="I2430" s="831"/>
      <c r="J2430" s="837"/>
      <c r="K2430" s="831"/>
      <c r="L2430" s="831"/>
      <c r="M2430" s="838"/>
      <c r="N2430" s="831"/>
      <c r="O2430" s="831"/>
    </row>
    <row r="2431" customFormat="1" ht="12.75" customHeight="1" spans="1:15">
      <c r="A2431" s="831"/>
      <c r="B2431" s="831"/>
      <c r="C2431" s="831"/>
      <c r="D2431" s="831"/>
      <c r="E2431" s="832"/>
      <c r="F2431" s="831"/>
      <c r="G2431" s="833"/>
      <c r="H2431" s="834"/>
      <c r="I2431" s="831"/>
      <c r="J2431" s="837"/>
      <c r="K2431" s="831"/>
      <c r="L2431" s="831"/>
      <c r="M2431" s="838"/>
      <c r="N2431" s="831"/>
      <c r="O2431" s="831"/>
    </row>
    <row r="2432" customFormat="1" ht="12.75" customHeight="1" spans="1:15">
      <c r="A2432" s="831"/>
      <c r="B2432" s="831"/>
      <c r="C2432" s="831"/>
      <c r="D2432" s="831"/>
      <c r="E2432" s="832"/>
      <c r="F2432" s="831"/>
      <c r="G2432" s="833"/>
      <c r="H2432" s="834"/>
      <c r="I2432" s="831"/>
      <c r="J2432" s="837"/>
      <c r="K2432" s="831"/>
      <c r="L2432" s="831"/>
      <c r="M2432" s="838"/>
      <c r="N2432" s="831"/>
      <c r="O2432" s="831"/>
    </row>
    <row r="2433" customFormat="1" ht="12.75" customHeight="1" spans="1:15">
      <c r="A2433" s="831"/>
      <c r="B2433" s="831"/>
      <c r="C2433" s="831"/>
      <c r="D2433" s="831"/>
      <c r="E2433" s="832"/>
      <c r="F2433" s="831"/>
      <c r="G2433" s="833"/>
      <c r="H2433" s="834"/>
      <c r="I2433" s="831"/>
      <c r="J2433" s="837"/>
      <c r="K2433" s="831"/>
      <c r="L2433" s="831"/>
      <c r="M2433" s="838"/>
      <c r="N2433" s="831"/>
      <c r="O2433" s="831"/>
    </row>
    <row r="2434" customFormat="1" ht="12.75" customHeight="1" spans="1:15">
      <c r="A2434" s="831"/>
      <c r="B2434" s="831"/>
      <c r="C2434" s="831"/>
      <c r="D2434" s="831"/>
      <c r="E2434" s="832"/>
      <c r="F2434" s="831"/>
      <c r="G2434" s="833"/>
      <c r="H2434" s="834"/>
      <c r="I2434" s="831"/>
      <c r="J2434" s="837"/>
      <c r="K2434" s="831"/>
      <c r="L2434" s="831"/>
      <c r="M2434" s="838"/>
      <c r="N2434" s="831"/>
      <c r="O2434" s="831"/>
    </row>
    <row r="2435" customFormat="1" ht="12.75" customHeight="1" spans="1:15">
      <c r="A2435" s="831"/>
      <c r="B2435" s="831"/>
      <c r="C2435" s="831"/>
      <c r="D2435" s="831"/>
      <c r="E2435" s="832"/>
      <c r="F2435" s="831"/>
      <c r="G2435" s="833"/>
      <c r="H2435" s="834"/>
      <c r="I2435" s="831"/>
      <c r="J2435" s="837"/>
      <c r="K2435" s="831"/>
      <c r="L2435" s="831"/>
      <c r="M2435" s="838"/>
      <c r="N2435" s="831"/>
      <c r="O2435" s="831"/>
    </row>
    <row r="2436" customFormat="1" ht="12.75" customHeight="1" spans="1:15">
      <c r="A2436" s="831"/>
      <c r="B2436" s="831"/>
      <c r="C2436" s="831"/>
      <c r="D2436" s="831"/>
      <c r="E2436" s="832"/>
      <c r="F2436" s="831"/>
      <c r="G2436" s="833"/>
      <c r="H2436" s="834"/>
      <c r="I2436" s="831"/>
      <c r="J2436" s="837"/>
      <c r="K2436" s="831"/>
      <c r="L2436" s="831"/>
      <c r="M2436" s="838"/>
      <c r="N2436" s="831"/>
      <c r="O2436" s="831"/>
    </row>
    <row r="2437" customFormat="1" ht="12.75" customHeight="1" spans="1:15">
      <c r="A2437" s="831"/>
      <c r="B2437" s="831"/>
      <c r="C2437" s="831"/>
      <c r="D2437" s="831"/>
      <c r="E2437" s="832"/>
      <c r="F2437" s="831"/>
      <c r="G2437" s="833"/>
      <c r="H2437" s="834"/>
      <c r="I2437" s="831"/>
      <c r="J2437" s="837"/>
      <c r="K2437" s="831"/>
      <c r="L2437" s="831"/>
      <c r="M2437" s="838"/>
      <c r="N2437" s="831"/>
      <c r="O2437" s="831"/>
    </row>
    <row r="2438" customFormat="1" ht="12.75" customHeight="1" spans="1:15">
      <c r="A2438" s="831"/>
      <c r="B2438" s="831"/>
      <c r="C2438" s="831"/>
      <c r="D2438" s="831"/>
      <c r="E2438" s="832"/>
      <c r="F2438" s="831"/>
      <c r="G2438" s="833"/>
      <c r="H2438" s="834"/>
      <c r="I2438" s="831"/>
      <c r="J2438" s="837"/>
      <c r="K2438" s="831"/>
      <c r="L2438" s="831"/>
      <c r="M2438" s="838"/>
      <c r="N2438" s="831"/>
      <c r="O2438" s="831"/>
    </row>
    <row r="2439" customFormat="1" ht="12.75" customHeight="1" spans="1:15">
      <c r="A2439" s="831"/>
      <c r="B2439" s="831"/>
      <c r="C2439" s="831"/>
      <c r="D2439" s="831"/>
      <c r="E2439" s="832"/>
      <c r="F2439" s="831"/>
      <c r="G2439" s="833"/>
      <c r="H2439" s="834"/>
      <c r="I2439" s="831"/>
      <c r="J2439" s="837"/>
      <c r="K2439" s="831"/>
      <c r="L2439" s="831"/>
      <c r="M2439" s="838"/>
      <c r="N2439" s="831"/>
      <c r="O2439" s="831"/>
    </row>
    <row r="2440" customFormat="1" ht="12.75" customHeight="1" spans="1:15">
      <c r="A2440" s="831"/>
      <c r="B2440" s="831"/>
      <c r="C2440" s="831"/>
      <c r="D2440" s="831"/>
      <c r="E2440" s="832"/>
      <c r="F2440" s="831"/>
      <c r="G2440" s="833"/>
      <c r="H2440" s="834"/>
      <c r="I2440" s="831"/>
      <c r="J2440" s="837"/>
      <c r="K2440" s="831"/>
      <c r="L2440" s="831"/>
      <c r="M2440" s="838"/>
      <c r="N2440" s="831"/>
      <c r="O2440" s="831"/>
    </row>
    <row r="2441" customFormat="1" ht="12.75" customHeight="1" spans="1:15">
      <c r="A2441" s="831"/>
      <c r="B2441" s="831"/>
      <c r="C2441" s="831"/>
      <c r="D2441" s="831"/>
      <c r="E2441" s="832"/>
      <c r="F2441" s="831"/>
      <c r="G2441" s="833"/>
      <c r="H2441" s="834"/>
      <c r="I2441" s="831"/>
      <c r="J2441" s="837"/>
      <c r="K2441" s="831"/>
      <c r="L2441" s="831"/>
      <c r="M2441" s="838"/>
      <c r="N2441" s="831"/>
      <c r="O2441" s="831"/>
    </row>
    <row r="2442" customFormat="1" ht="12.75" customHeight="1" spans="1:15">
      <c r="A2442" s="831"/>
      <c r="B2442" s="831"/>
      <c r="C2442" s="831"/>
      <c r="D2442" s="831"/>
      <c r="E2442" s="832"/>
      <c r="F2442" s="831"/>
      <c r="G2442" s="833"/>
      <c r="H2442" s="834"/>
      <c r="I2442" s="831"/>
      <c r="J2442" s="837"/>
      <c r="K2442" s="831"/>
      <c r="L2442" s="831"/>
      <c r="M2442" s="838"/>
      <c r="N2442" s="831"/>
      <c r="O2442" s="831"/>
    </row>
    <row r="2443" customFormat="1" ht="12.75" customHeight="1" spans="1:15">
      <c r="A2443" s="831"/>
      <c r="B2443" s="831"/>
      <c r="C2443" s="831"/>
      <c r="D2443" s="831"/>
      <c r="E2443" s="832"/>
      <c r="F2443" s="831"/>
      <c r="G2443" s="833"/>
      <c r="H2443" s="834"/>
      <c r="I2443" s="831"/>
      <c r="J2443" s="837"/>
      <c r="K2443" s="831"/>
      <c r="L2443" s="831"/>
      <c r="M2443" s="838"/>
      <c r="N2443" s="831"/>
      <c r="O2443" s="831"/>
    </row>
    <row r="2444" customFormat="1" ht="12.75" customHeight="1" spans="1:15">
      <c r="A2444" s="831"/>
      <c r="B2444" s="831"/>
      <c r="C2444" s="831"/>
      <c r="D2444" s="831"/>
      <c r="E2444" s="832"/>
      <c r="F2444" s="831"/>
      <c r="G2444" s="833"/>
      <c r="H2444" s="834"/>
      <c r="I2444" s="831"/>
      <c r="J2444" s="837"/>
      <c r="K2444" s="831"/>
      <c r="L2444" s="831"/>
      <c r="M2444" s="838"/>
      <c r="N2444" s="831"/>
      <c r="O2444" s="831"/>
    </row>
    <row r="2445" customFormat="1" ht="12.75" customHeight="1" spans="1:15">
      <c r="A2445" s="831"/>
      <c r="B2445" s="831"/>
      <c r="C2445" s="831"/>
      <c r="D2445" s="831"/>
      <c r="E2445" s="832"/>
      <c r="F2445" s="831"/>
      <c r="G2445" s="833"/>
      <c r="H2445" s="834"/>
      <c r="I2445" s="831"/>
      <c r="J2445" s="837"/>
      <c r="K2445" s="831"/>
      <c r="L2445" s="831"/>
      <c r="M2445" s="838"/>
      <c r="N2445" s="831"/>
      <c r="O2445" s="831"/>
    </row>
    <row r="2446" customFormat="1" ht="12.75" customHeight="1" spans="1:15">
      <c r="A2446" s="831"/>
      <c r="B2446" s="831"/>
      <c r="C2446" s="831"/>
      <c r="D2446" s="831"/>
      <c r="E2446" s="832"/>
      <c r="F2446" s="831"/>
      <c r="G2446" s="833"/>
      <c r="H2446" s="834"/>
      <c r="I2446" s="831"/>
      <c r="J2446" s="837"/>
      <c r="K2446" s="831"/>
      <c r="L2446" s="831"/>
      <c r="M2446" s="838"/>
      <c r="N2446" s="831"/>
      <c r="O2446" s="831"/>
    </row>
    <row r="2447" customFormat="1" ht="12.75" customHeight="1" spans="1:15">
      <c r="A2447" s="831"/>
      <c r="B2447" s="831"/>
      <c r="C2447" s="831"/>
      <c r="D2447" s="831"/>
      <c r="E2447" s="832"/>
      <c r="F2447" s="831"/>
      <c r="G2447" s="833"/>
      <c r="H2447" s="834"/>
      <c r="I2447" s="831"/>
      <c r="J2447" s="837"/>
      <c r="K2447" s="831"/>
      <c r="L2447" s="831"/>
      <c r="M2447" s="838"/>
      <c r="N2447" s="831"/>
      <c r="O2447" s="831"/>
    </row>
    <row r="2448" customFormat="1" ht="12.75" customHeight="1" spans="1:15">
      <c r="A2448" s="831"/>
      <c r="B2448" s="831"/>
      <c r="C2448" s="831"/>
      <c r="D2448" s="831"/>
      <c r="E2448" s="832"/>
      <c r="F2448" s="831"/>
      <c r="G2448" s="833"/>
      <c r="H2448" s="834"/>
      <c r="I2448" s="831"/>
      <c r="J2448" s="837"/>
      <c r="K2448" s="831"/>
      <c r="L2448" s="831"/>
      <c r="M2448" s="838"/>
      <c r="N2448" s="831"/>
      <c r="O2448" s="831"/>
    </row>
    <row r="2449" customFormat="1" ht="12.75" customHeight="1" spans="1:15">
      <c r="A2449" s="831"/>
      <c r="B2449" s="831"/>
      <c r="C2449" s="831"/>
      <c r="D2449" s="831"/>
      <c r="E2449" s="832"/>
      <c r="F2449" s="831"/>
      <c r="G2449" s="833"/>
      <c r="H2449" s="834"/>
      <c r="I2449" s="831"/>
      <c r="J2449" s="837"/>
      <c r="K2449" s="831"/>
      <c r="L2449" s="831"/>
      <c r="M2449" s="838"/>
      <c r="N2449" s="831"/>
      <c r="O2449" s="831"/>
    </row>
    <row r="2450" customFormat="1" ht="12.75" customHeight="1" spans="1:15">
      <c r="A2450" s="831"/>
      <c r="B2450" s="831"/>
      <c r="C2450" s="831"/>
      <c r="D2450" s="831"/>
      <c r="E2450" s="832"/>
      <c r="F2450" s="831"/>
      <c r="G2450" s="833"/>
      <c r="H2450" s="834"/>
      <c r="I2450" s="831"/>
      <c r="J2450" s="837"/>
      <c r="K2450" s="831"/>
      <c r="L2450" s="831"/>
      <c r="M2450" s="838"/>
      <c r="N2450" s="831"/>
      <c r="O2450" s="831"/>
    </row>
    <row r="2451" customFormat="1" ht="12.75" customHeight="1" spans="1:15">
      <c r="A2451" s="831"/>
      <c r="B2451" s="831"/>
      <c r="C2451" s="831"/>
      <c r="D2451" s="831"/>
      <c r="E2451" s="832"/>
      <c r="F2451" s="831"/>
      <c r="G2451" s="833"/>
      <c r="H2451" s="834"/>
      <c r="I2451" s="831"/>
      <c r="J2451" s="837"/>
      <c r="K2451" s="831"/>
      <c r="L2451" s="831"/>
      <c r="M2451" s="838"/>
      <c r="N2451" s="831"/>
      <c r="O2451" s="831"/>
    </row>
    <row r="2452" customFormat="1" ht="12.75" customHeight="1" spans="1:15">
      <c r="A2452" s="831"/>
      <c r="B2452" s="831"/>
      <c r="C2452" s="831"/>
      <c r="D2452" s="831"/>
      <c r="E2452" s="832"/>
      <c r="F2452" s="831"/>
      <c r="G2452" s="833"/>
      <c r="H2452" s="834"/>
      <c r="I2452" s="831"/>
      <c r="J2452" s="837"/>
      <c r="K2452" s="831"/>
      <c r="L2452" s="831"/>
      <c r="M2452" s="838"/>
      <c r="N2452" s="831"/>
      <c r="O2452" s="831"/>
    </row>
    <row r="2453" customFormat="1" ht="12.75" customHeight="1" spans="1:15">
      <c r="A2453" s="831"/>
      <c r="B2453" s="831"/>
      <c r="C2453" s="831"/>
      <c r="D2453" s="831"/>
      <c r="E2453" s="832"/>
      <c r="F2453" s="831"/>
      <c r="G2453" s="833"/>
      <c r="H2453" s="834"/>
      <c r="I2453" s="831"/>
      <c r="J2453" s="837"/>
      <c r="K2453" s="831"/>
      <c r="L2453" s="831"/>
      <c r="M2453" s="838"/>
      <c r="N2453" s="831"/>
      <c r="O2453" s="831"/>
    </row>
    <row r="2454" customFormat="1" ht="12.75" customHeight="1" spans="1:15">
      <c r="A2454" s="831"/>
      <c r="B2454" s="831"/>
      <c r="C2454" s="831"/>
      <c r="D2454" s="831"/>
      <c r="E2454" s="832"/>
      <c r="F2454" s="831"/>
      <c r="G2454" s="833"/>
      <c r="H2454" s="834"/>
      <c r="I2454" s="831"/>
      <c r="J2454" s="837"/>
      <c r="K2454" s="831"/>
      <c r="L2454" s="831"/>
      <c r="M2454" s="838"/>
      <c r="N2454" s="831"/>
      <c r="O2454" s="831"/>
    </row>
    <row r="2455" customFormat="1" ht="12.75" customHeight="1" spans="1:15">
      <c r="A2455" s="831"/>
      <c r="B2455" s="831"/>
      <c r="C2455" s="831"/>
      <c r="D2455" s="831"/>
      <c r="E2455" s="832"/>
      <c r="F2455" s="831"/>
      <c r="G2455" s="833"/>
      <c r="H2455" s="834"/>
      <c r="I2455" s="831"/>
      <c r="J2455" s="837"/>
      <c r="K2455" s="831"/>
      <c r="L2455" s="831"/>
      <c r="M2455" s="838"/>
      <c r="N2455" s="831"/>
      <c r="O2455" s="831"/>
    </row>
    <row r="2456" customFormat="1" ht="12.75" customHeight="1" spans="1:15">
      <c r="A2456" s="831"/>
      <c r="B2456" s="831"/>
      <c r="C2456" s="831"/>
      <c r="D2456" s="831"/>
      <c r="E2456" s="832"/>
      <c r="F2456" s="831"/>
      <c r="G2456" s="833"/>
      <c r="H2456" s="834"/>
      <c r="I2456" s="831"/>
      <c r="J2456" s="837"/>
      <c r="K2456" s="831"/>
      <c r="L2456" s="831"/>
      <c r="M2456" s="838"/>
      <c r="N2456" s="831"/>
      <c r="O2456" s="831"/>
    </row>
    <row r="2457" customFormat="1" ht="12.75" customHeight="1" spans="1:15">
      <c r="A2457" s="831"/>
      <c r="B2457" s="831"/>
      <c r="C2457" s="831"/>
      <c r="D2457" s="831"/>
      <c r="E2457" s="832"/>
      <c r="F2457" s="831"/>
      <c r="G2457" s="833"/>
      <c r="H2457" s="834"/>
      <c r="I2457" s="831"/>
      <c r="J2457" s="837"/>
      <c r="K2457" s="831"/>
      <c r="L2457" s="831"/>
      <c r="M2457" s="838"/>
      <c r="N2457" s="831"/>
      <c r="O2457" s="831"/>
    </row>
    <row r="2458" customFormat="1" ht="12.75" customHeight="1" spans="1:15">
      <c r="A2458" s="831"/>
      <c r="B2458" s="831"/>
      <c r="C2458" s="831"/>
      <c r="D2458" s="831"/>
      <c r="E2458" s="832"/>
      <c r="F2458" s="831"/>
      <c r="G2458" s="833"/>
      <c r="H2458" s="834"/>
      <c r="I2458" s="831"/>
      <c r="J2458" s="837"/>
      <c r="K2458" s="831"/>
      <c r="L2458" s="831"/>
      <c r="M2458" s="838"/>
      <c r="N2458" s="831"/>
      <c r="O2458" s="831"/>
    </row>
    <row r="2459" customFormat="1" ht="12.75" customHeight="1" spans="1:15">
      <c r="A2459" s="831"/>
      <c r="B2459" s="831"/>
      <c r="C2459" s="831"/>
      <c r="D2459" s="831"/>
      <c r="E2459" s="832"/>
      <c r="F2459" s="831"/>
      <c r="G2459" s="833"/>
      <c r="H2459" s="834"/>
      <c r="I2459" s="831"/>
      <c r="J2459" s="837"/>
      <c r="K2459" s="831"/>
      <c r="L2459" s="831"/>
      <c r="M2459" s="838"/>
      <c r="N2459" s="831"/>
      <c r="O2459" s="831"/>
    </row>
    <row r="2460" customFormat="1" ht="12.75" customHeight="1" spans="1:15">
      <c r="A2460" s="831"/>
      <c r="B2460" s="831"/>
      <c r="C2460" s="831"/>
      <c r="D2460" s="831"/>
      <c r="E2460" s="832"/>
      <c r="F2460" s="831"/>
      <c r="G2460" s="833"/>
      <c r="H2460" s="834"/>
      <c r="I2460" s="831"/>
      <c r="J2460" s="837"/>
      <c r="K2460" s="831"/>
      <c r="L2460" s="831"/>
      <c r="M2460" s="838"/>
      <c r="N2460" s="831"/>
      <c r="O2460" s="831"/>
    </row>
    <row r="2461" customFormat="1" ht="12.75" customHeight="1" spans="1:15">
      <c r="A2461" s="831"/>
      <c r="B2461" s="831"/>
      <c r="C2461" s="831"/>
      <c r="D2461" s="831"/>
      <c r="E2461" s="832"/>
      <c r="F2461" s="831"/>
      <c r="G2461" s="833"/>
      <c r="H2461" s="834"/>
      <c r="I2461" s="831"/>
      <c r="J2461" s="837"/>
      <c r="K2461" s="831"/>
      <c r="L2461" s="831"/>
      <c r="M2461" s="838"/>
      <c r="N2461" s="831"/>
      <c r="O2461" s="831"/>
    </row>
    <row r="2462" customFormat="1" ht="12.75" customHeight="1" spans="1:15">
      <c r="A2462" s="831"/>
      <c r="B2462" s="831"/>
      <c r="C2462" s="831"/>
      <c r="D2462" s="831"/>
      <c r="E2462" s="832"/>
      <c r="F2462" s="831"/>
      <c r="G2462" s="833"/>
      <c r="H2462" s="834"/>
      <c r="I2462" s="831"/>
      <c r="J2462" s="837"/>
      <c r="K2462" s="831"/>
      <c r="L2462" s="831"/>
      <c r="M2462" s="838"/>
      <c r="N2462" s="831"/>
      <c r="O2462" s="831"/>
    </row>
    <row r="2463" customFormat="1" ht="12.75" customHeight="1" spans="1:15">
      <c r="A2463" s="831"/>
      <c r="B2463" s="831"/>
      <c r="C2463" s="831"/>
      <c r="D2463" s="831"/>
      <c r="E2463" s="832"/>
      <c r="F2463" s="831"/>
      <c r="G2463" s="833"/>
      <c r="H2463" s="834"/>
      <c r="I2463" s="831"/>
      <c r="J2463" s="837"/>
      <c r="K2463" s="831"/>
      <c r="L2463" s="831"/>
      <c r="M2463" s="838"/>
      <c r="N2463" s="831"/>
      <c r="O2463" s="831"/>
    </row>
    <row r="2464" customFormat="1" ht="12.75" customHeight="1" spans="1:15">
      <c r="A2464" s="831"/>
      <c r="B2464" s="831"/>
      <c r="C2464" s="831"/>
      <c r="D2464" s="831"/>
      <c r="E2464" s="832"/>
      <c r="F2464" s="831"/>
      <c r="G2464" s="833"/>
      <c r="H2464" s="834"/>
      <c r="I2464" s="831"/>
      <c r="J2464" s="837"/>
      <c r="K2464" s="831"/>
      <c r="L2464" s="831"/>
      <c r="M2464" s="838"/>
      <c r="N2464" s="831"/>
      <c r="O2464" s="831"/>
    </row>
    <row r="2465" customFormat="1" ht="12.75" customHeight="1" spans="1:15">
      <c r="A2465" s="831"/>
      <c r="B2465" s="831"/>
      <c r="C2465" s="831"/>
      <c r="D2465" s="831"/>
      <c r="E2465" s="832"/>
      <c r="F2465" s="831"/>
      <c r="G2465" s="833"/>
      <c r="H2465" s="834"/>
      <c r="I2465" s="831"/>
      <c r="J2465" s="837"/>
      <c r="K2465" s="831"/>
      <c r="L2465" s="831"/>
      <c r="M2465" s="838"/>
      <c r="N2465" s="831"/>
      <c r="O2465" s="831"/>
    </row>
    <row r="2466" customFormat="1" ht="12.75" customHeight="1" spans="1:15">
      <c r="A2466" s="831"/>
      <c r="B2466" s="831"/>
      <c r="C2466" s="831"/>
      <c r="D2466" s="831"/>
      <c r="E2466" s="832"/>
      <c r="F2466" s="831"/>
      <c r="G2466" s="833"/>
      <c r="H2466" s="834"/>
      <c r="I2466" s="831"/>
      <c r="J2466" s="837"/>
      <c r="K2466" s="831"/>
      <c r="L2466" s="831"/>
      <c r="M2466" s="838"/>
      <c r="N2466" s="831"/>
      <c r="O2466" s="831"/>
    </row>
    <row r="2467" customFormat="1" ht="12.75" customHeight="1" spans="1:15">
      <c r="A2467" s="831"/>
      <c r="B2467" s="831"/>
      <c r="C2467" s="831"/>
      <c r="D2467" s="831"/>
      <c r="E2467" s="832"/>
      <c r="F2467" s="831"/>
      <c r="G2467" s="833"/>
      <c r="H2467" s="834"/>
      <c r="I2467" s="831"/>
      <c r="J2467" s="837"/>
      <c r="K2467" s="831"/>
      <c r="L2467" s="831"/>
      <c r="M2467" s="838"/>
      <c r="N2467" s="831"/>
      <c r="O2467" s="831"/>
    </row>
    <row r="2468" customFormat="1" ht="12.75" customHeight="1" spans="1:15">
      <c r="A2468" s="831"/>
      <c r="B2468" s="831"/>
      <c r="C2468" s="831"/>
      <c r="D2468" s="831"/>
      <c r="E2468" s="832"/>
      <c r="F2468" s="831"/>
      <c r="G2468" s="833"/>
      <c r="H2468" s="834"/>
      <c r="I2468" s="831"/>
      <c r="J2468" s="837"/>
      <c r="K2468" s="831"/>
      <c r="L2468" s="831"/>
      <c r="M2468" s="838"/>
      <c r="N2468" s="831"/>
      <c r="O2468" s="831"/>
    </row>
    <row r="2469" customFormat="1" ht="12.75" customHeight="1" spans="1:15">
      <c r="A2469" s="831"/>
      <c r="B2469" s="831"/>
      <c r="C2469" s="831"/>
      <c r="D2469" s="831"/>
      <c r="E2469" s="832"/>
      <c r="F2469" s="831"/>
      <c r="G2469" s="833"/>
      <c r="H2469" s="834"/>
      <c r="I2469" s="831"/>
      <c r="J2469" s="837"/>
      <c r="K2469" s="831"/>
      <c r="L2469" s="831"/>
      <c r="M2469" s="838"/>
      <c r="N2469" s="831"/>
      <c r="O2469" s="831"/>
    </row>
    <row r="2470" customFormat="1" ht="12.75" customHeight="1" spans="1:15">
      <c r="A2470" s="831"/>
      <c r="B2470" s="831"/>
      <c r="C2470" s="831"/>
      <c r="D2470" s="831"/>
      <c r="E2470" s="832"/>
      <c r="F2470" s="831"/>
      <c r="G2470" s="833"/>
      <c r="H2470" s="834"/>
      <c r="I2470" s="831"/>
      <c r="J2470" s="837"/>
      <c r="K2470" s="831"/>
      <c r="L2470" s="831"/>
      <c r="M2470" s="838"/>
      <c r="N2470" s="831"/>
      <c r="O2470" s="831"/>
    </row>
    <row r="2471" customFormat="1" ht="12.75" customHeight="1" spans="1:15">
      <c r="A2471" s="831"/>
      <c r="B2471" s="831"/>
      <c r="C2471" s="831"/>
      <c r="D2471" s="831"/>
      <c r="E2471" s="832"/>
      <c r="F2471" s="831"/>
      <c r="G2471" s="833"/>
      <c r="H2471" s="834"/>
      <c r="I2471" s="831"/>
      <c r="J2471" s="837"/>
      <c r="K2471" s="831"/>
      <c r="L2471" s="831"/>
      <c r="M2471" s="838"/>
      <c r="N2471" s="831"/>
      <c r="O2471" s="831"/>
    </row>
    <row r="2472" customFormat="1" ht="12.75" customHeight="1" spans="1:15">
      <c r="A2472" s="831"/>
      <c r="B2472" s="831"/>
      <c r="C2472" s="831"/>
      <c r="D2472" s="831"/>
      <c r="E2472" s="832"/>
      <c r="F2472" s="831"/>
      <c r="G2472" s="833"/>
      <c r="H2472" s="834"/>
      <c r="I2472" s="831"/>
      <c r="J2472" s="837"/>
      <c r="K2472" s="831"/>
      <c r="L2472" s="831"/>
      <c r="M2472" s="838"/>
      <c r="N2472" s="831"/>
      <c r="O2472" s="831"/>
    </row>
    <row r="2473" customFormat="1" ht="12.75" customHeight="1" spans="1:15">
      <c r="A2473" s="831"/>
      <c r="B2473" s="831"/>
      <c r="C2473" s="831"/>
      <c r="D2473" s="831"/>
      <c r="E2473" s="832"/>
      <c r="F2473" s="831"/>
      <c r="G2473" s="833"/>
      <c r="H2473" s="834"/>
      <c r="I2473" s="831"/>
      <c r="J2473" s="837"/>
      <c r="K2473" s="831"/>
      <c r="L2473" s="831"/>
      <c r="M2473" s="838"/>
      <c r="N2473" s="831"/>
      <c r="O2473" s="831"/>
    </row>
    <row r="2474" customFormat="1" ht="12.75" customHeight="1" spans="1:15">
      <c r="A2474" s="831"/>
      <c r="B2474" s="831"/>
      <c r="C2474" s="831"/>
      <c r="D2474" s="831"/>
      <c r="E2474" s="832"/>
      <c r="F2474" s="831"/>
      <c r="G2474" s="833"/>
      <c r="H2474" s="834"/>
      <c r="I2474" s="831"/>
      <c r="J2474" s="837"/>
      <c r="K2474" s="831"/>
      <c r="L2474" s="831"/>
      <c r="M2474" s="838"/>
      <c r="N2474" s="831"/>
      <c r="O2474" s="831"/>
    </row>
    <row r="2475" customFormat="1" ht="12.75" customHeight="1" spans="1:15">
      <c r="A2475" s="831"/>
      <c r="B2475" s="831"/>
      <c r="C2475" s="831"/>
      <c r="D2475" s="831"/>
      <c r="E2475" s="832"/>
      <c r="F2475" s="831"/>
      <c r="G2475" s="833"/>
      <c r="H2475" s="834"/>
      <c r="I2475" s="831"/>
      <c r="J2475" s="837"/>
      <c r="K2475" s="831"/>
      <c r="L2475" s="831"/>
      <c r="M2475" s="838"/>
      <c r="N2475" s="831"/>
      <c r="O2475" s="831"/>
    </row>
    <row r="2476" customFormat="1" ht="12.75" customHeight="1" spans="1:15">
      <c r="A2476" s="831"/>
      <c r="B2476" s="831"/>
      <c r="C2476" s="831"/>
      <c r="D2476" s="831"/>
      <c r="E2476" s="832"/>
      <c r="F2476" s="831"/>
      <c r="G2476" s="833"/>
      <c r="H2476" s="834"/>
      <c r="I2476" s="831"/>
      <c r="J2476" s="837"/>
      <c r="K2476" s="831"/>
      <c r="L2476" s="831"/>
      <c r="M2476" s="838"/>
      <c r="N2476" s="831"/>
      <c r="O2476" s="831"/>
    </row>
    <row r="2477" customFormat="1" ht="12.75" customHeight="1" spans="1:15">
      <c r="A2477" s="831"/>
      <c r="B2477" s="831"/>
      <c r="C2477" s="831"/>
      <c r="D2477" s="831"/>
      <c r="E2477" s="832"/>
      <c r="F2477" s="831"/>
      <c r="G2477" s="833"/>
      <c r="H2477" s="834"/>
      <c r="I2477" s="831"/>
      <c r="J2477" s="837"/>
      <c r="K2477" s="831"/>
      <c r="L2477" s="831"/>
      <c r="M2477" s="838"/>
      <c r="N2477" s="831"/>
      <c r="O2477" s="831"/>
    </row>
    <row r="2478" customFormat="1" ht="12.75" customHeight="1" spans="1:15">
      <c r="A2478" s="831"/>
      <c r="B2478" s="831"/>
      <c r="C2478" s="831"/>
      <c r="D2478" s="831"/>
      <c r="E2478" s="832"/>
      <c r="F2478" s="831"/>
      <c r="G2478" s="833"/>
      <c r="H2478" s="834"/>
      <c r="I2478" s="831"/>
      <c r="J2478" s="837"/>
      <c r="K2478" s="831"/>
      <c r="L2478" s="831"/>
      <c r="M2478" s="838"/>
      <c r="N2478" s="831"/>
      <c r="O2478" s="831"/>
    </row>
    <row r="2479" customFormat="1" ht="12.75" customHeight="1" spans="1:15">
      <c r="A2479" s="831"/>
      <c r="B2479" s="831"/>
      <c r="C2479" s="831"/>
      <c r="D2479" s="831"/>
      <c r="E2479" s="832"/>
      <c r="F2479" s="831"/>
      <c r="G2479" s="833"/>
      <c r="H2479" s="834"/>
      <c r="I2479" s="831"/>
      <c r="J2479" s="837"/>
      <c r="K2479" s="831"/>
      <c r="L2479" s="831"/>
      <c r="M2479" s="838"/>
      <c r="N2479" s="831"/>
      <c r="O2479" s="831"/>
    </row>
    <row r="2480" customFormat="1" ht="12.75" customHeight="1" spans="1:15">
      <c r="A2480" s="831"/>
      <c r="B2480" s="831"/>
      <c r="C2480" s="831"/>
      <c r="D2480" s="831"/>
      <c r="E2480" s="832"/>
      <c r="F2480" s="831"/>
      <c r="G2480" s="833"/>
      <c r="H2480" s="834"/>
      <c r="I2480" s="831"/>
      <c r="J2480" s="837"/>
      <c r="K2480" s="831"/>
      <c r="L2480" s="831"/>
      <c r="M2480" s="838"/>
      <c r="N2480" s="831"/>
      <c r="O2480" s="831"/>
    </row>
    <row r="2481" customFormat="1" ht="12.75" customHeight="1" spans="1:15">
      <c r="A2481" s="831"/>
      <c r="B2481" s="831"/>
      <c r="C2481" s="831"/>
      <c r="D2481" s="831"/>
      <c r="E2481" s="832"/>
      <c r="F2481" s="831"/>
      <c r="G2481" s="833"/>
      <c r="H2481" s="834"/>
      <c r="I2481" s="831"/>
      <c r="J2481" s="837"/>
      <c r="K2481" s="831"/>
      <c r="L2481" s="831"/>
      <c r="M2481" s="838"/>
      <c r="N2481" s="831"/>
      <c r="O2481" s="831"/>
    </row>
    <row r="2482" customFormat="1" ht="12.75" customHeight="1" spans="1:15">
      <c r="A2482" s="831"/>
      <c r="B2482" s="831"/>
      <c r="C2482" s="831"/>
      <c r="D2482" s="831"/>
      <c r="E2482" s="832"/>
      <c r="F2482" s="831"/>
      <c r="G2482" s="833"/>
      <c r="H2482" s="834"/>
      <c r="I2482" s="831"/>
      <c r="J2482" s="837"/>
      <c r="K2482" s="831"/>
      <c r="L2482" s="831"/>
      <c r="M2482" s="838"/>
      <c r="N2482" s="831"/>
      <c r="O2482" s="831"/>
    </row>
    <row r="2483" customFormat="1" ht="12.75" customHeight="1" spans="1:15">
      <c r="A2483" s="831"/>
      <c r="B2483" s="831"/>
      <c r="C2483" s="831"/>
      <c r="D2483" s="831"/>
      <c r="E2483" s="832"/>
      <c r="F2483" s="831"/>
      <c r="G2483" s="833"/>
      <c r="H2483" s="834"/>
      <c r="I2483" s="831"/>
      <c r="J2483" s="837"/>
      <c r="K2483" s="831"/>
      <c r="L2483" s="831"/>
      <c r="M2483" s="838"/>
      <c r="N2483" s="831"/>
      <c r="O2483" s="831"/>
    </row>
    <row r="2484" customFormat="1" ht="12.75" customHeight="1" spans="1:15">
      <c r="A2484" s="831"/>
      <c r="B2484" s="831"/>
      <c r="C2484" s="831"/>
      <c r="D2484" s="831"/>
      <c r="E2484" s="832"/>
      <c r="F2484" s="831"/>
      <c r="G2484" s="833"/>
      <c r="H2484" s="834"/>
      <c r="I2484" s="831"/>
      <c r="J2484" s="837"/>
      <c r="K2484" s="831"/>
      <c r="L2484" s="831"/>
      <c r="M2484" s="838"/>
      <c r="N2484" s="831"/>
      <c r="O2484" s="831"/>
    </row>
    <row r="2485" customFormat="1" ht="12.75" customHeight="1" spans="1:15">
      <c r="A2485" s="831"/>
      <c r="B2485" s="831"/>
      <c r="C2485" s="831"/>
      <c r="D2485" s="831"/>
      <c r="E2485" s="832"/>
      <c r="F2485" s="831"/>
      <c r="G2485" s="833"/>
      <c r="H2485" s="834"/>
      <c r="I2485" s="831"/>
      <c r="J2485" s="837"/>
      <c r="K2485" s="831"/>
      <c r="L2485" s="831"/>
      <c r="M2485" s="838"/>
      <c r="N2485" s="831"/>
      <c r="O2485" s="831"/>
    </row>
    <row r="2486" customFormat="1" ht="12.75" customHeight="1" spans="1:15">
      <c r="A2486" s="831"/>
      <c r="B2486" s="831"/>
      <c r="C2486" s="831"/>
      <c r="D2486" s="831"/>
      <c r="E2486" s="832"/>
      <c r="F2486" s="831"/>
      <c r="G2486" s="833"/>
      <c r="H2486" s="834"/>
      <c r="I2486" s="831"/>
      <c r="J2486" s="837"/>
      <c r="K2486" s="831"/>
      <c r="L2486" s="831"/>
      <c r="M2486" s="838"/>
      <c r="N2486" s="831"/>
      <c r="O2486" s="831"/>
    </row>
    <row r="2487" customFormat="1" ht="12.75" customHeight="1" spans="1:15">
      <c r="A2487" s="831"/>
      <c r="B2487" s="831"/>
      <c r="C2487" s="831"/>
      <c r="D2487" s="831"/>
      <c r="E2487" s="832"/>
      <c r="F2487" s="831"/>
      <c r="G2487" s="833"/>
      <c r="H2487" s="834"/>
      <c r="I2487" s="831"/>
      <c r="J2487" s="837"/>
      <c r="K2487" s="831"/>
      <c r="L2487" s="831"/>
      <c r="M2487" s="838"/>
      <c r="N2487" s="831"/>
      <c r="O2487" s="831"/>
    </row>
    <row r="2488" customFormat="1" ht="12.75" customHeight="1" spans="1:15">
      <c r="A2488" s="831"/>
      <c r="B2488" s="831"/>
      <c r="C2488" s="831"/>
      <c r="D2488" s="831"/>
      <c r="E2488" s="832"/>
      <c r="F2488" s="831"/>
      <c r="G2488" s="833"/>
      <c r="H2488" s="834"/>
      <c r="I2488" s="831"/>
      <c r="J2488" s="837"/>
      <c r="K2488" s="831"/>
      <c r="L2488" s="831"/>
      <c r="M2488" s="838"/>
      <c r="N2488" s="831"/>
      <c r="O2488" s="831"/>
    </row>
    <row r="2489" customFormat="1" ht="12.75" customHeight="1" spans="1:15">
      <c r="A2489" s="831"/>
      <c r="B2489" s="831"/>
      <c r="C2489" s="831"/>
      <c r="D2489" s="831"/>
      <c r="E2489" s="832"/>
      <c r="F2489" s="831"/>
      <c r="G2489" s="833"/>
      <c r="H2489" s="834"/>
      <c r="I2489" s="831"/>
      <c r="J2489" s="837"/>
      <c r="K2489" s="831"/>
      <c r="L2489" s="831"/>
      <c r="M2489" s="838"/>
      <c r="N2489" s="831"/>
      <c r="O2489" s="831"/>
    </row>
    <row r="2490" customFormat="1" ht="12.75" customHeight="1" spans="1:15">
      <c r="A2490" s="831"/>
      <c r="B2490" s="831"/>
      <c r="C2490" s="831"/>
      <c r="D2490" s="831"/>
      <c r="E2490" s="832"/>
      <c r="F2490" s="831"/>
      <c r="G2490" s="833"/>
      <c r="H2490" s="834"/>
      <c r="I2490" s="831"/>
      <c r="J2490" s="837"/>
      <c r="K2490" s="831"/>
      <c r="L2490" s="831"/>
      <c r="M2490" s="838"/>
      <c r="N2490" s="831"/>
      <c r="O2490" s="831"/>
    </row>
    <row r="2491" customFormat="1" ht="12.75" customHeight="1" spans="1:15">
      <c r="A2491" s="831"/>
      <c r="B2491" s="831"/>
      <c r="C2491" s="831"/>
      <c r="D2491" s="831"/>
      <c r="E2491" s="832"/>
      <c r="F2491" s="831"/>
      <c r="G2491" s="833"/>
      <c r="H2491" s="834"/>
      <c r="I2491" s="831"/>
      <c r="J2491" s="837"/>
      <c r="K2491" s="831"/>
      <c r="L2491" s="831"/>
      <c r="M2491" s="838"/>
      <c r="N2491" s="831"/>
      <c r="O2491" s="831"/>
    </row>
    <row r="2492" customFormat="1" ht="12.75" customHeight="1" spans="1:15">
      <c r="A2492" s="831"/>
      <c r="B2492" s="831"/>
      <c r="C2492" s="831"/>
      <c r="D2492" s="831"/>
      <c r="E2492" s="832"/>
      <c r="F2492" s="831"/>
      <c r="G2492" s="833"/>
      <c r="H2492" s="834"/>
      <c r="I2492" s="831"/>
      <c r="J2492" s="837"/>
      <c r="K2492" s="831"/>
      <c r="L2492" s="831"/>
      <c r="M2492" s="838"/>
      <c r="N2492" s="831"/>
      <c r="O2492" s="831"/>
    </row>
    <row r="2493" customFormat="1" ht="12.75" customHeight="1" spans="1:15">
      <c r="A2493" s="831"/>
      <c r="B2493" s="831"/>
      <c r="C2493" s="831"/>
      <c r="D2493" s="831"/>
      <c r="E2493" s="832"/>
      <c r="F2493" s="831"/>
      <c r="G2493" s="833"/>
      <c r="H2493" s="834"/>
      <c r="I2493" s="831"/>
      <c r="J2493" s="837"/>
      <c r="K2493" s="831"/>
      <c r="L2493" s="831"/>
      <c r="M2493" s="838"/>
      <c r="N2493" s="831"/>
      <c r="O2493" s="831"/>
    </row>
    <row r="2494" customFormat="1" ht="12.75" customHeight="1" spans="1:15">
      <c r="A2494" s="831"/>
      <c r="B2494" s="831"/>
      <c r="C2494" s="831"/>
      <c r="D2494" s="831"/>
      <c r="E2494" s="832"/>
      <c r="F2494" s="831"/>
      <c r="G2494" s="833"/>
      <c r="H2494" s="834"/>
      <c r="I2494" s="831"/>
      <c r="J2494" s="837"/>
      <c r="K2494" s="831"/>
      <c r="L2494" s="831"/>
      <c r="M2494" s="838"/>
      <c r="N2494" s="831"/>
      <c r="O2494" s="831"/>
    </row>
    <row r="2495" customFormat="1" ht="12.75" customHeight="1" spans="1:15">
      <c r="A2495" s="831"/>
      <c r="B2495" s="831"/>
      <c r="C2495" s="831"/>
      <c r="D2495" s="831"/>
      <c r="E2495" s="832"/>
      <c r="F2495" s="831"/>
      <c r="G2495" s="833"/>
      <c r="H2495" s="834"/>
      <c r="I2495" s="831"/>
      <c r="J2495" s="837"/>
      <c r="K2495" s="831"/>
      <c r="L2495" s="831"/>
      <c r="M2495" s="838"/>
      <c r="N2495" s="831"/>
      <c r="O2495" s="831"/>
    </row>
    <row r="2496" customFormat="1" ht="12.75" customHeight="1" spans="1:15">
      <c r="A2496" s="831"/>
      <c r="B2496" s="831"/>
      <c r="C2496" s="831"/>
      <c r="D2496" s="831"/>
      <c r="E2496" s="832"/>
      <c r="F2496" s="831"/>
      <c r="G2496" s="833"/>
      <c r="H2496" s="834"/>
      <c r="I2496" s="831"/>
      <c r="J2496" s="837"/>
      <c r="K2496" s="831"/>
      <c r="L2496" s="831"/>
      <c r="M2496" s="838"/>
      <c r="N2496" s="831"/>
      <c r="O2496" s="831"/>
    </row>
    <row r="2497" customFormat="1" ht="12.75" customHeight="1" spans="1:15">
      <c r="A2497" s="831"/>
      <c r="B2497" s="831"/>
      <c r="C2497" s="831"/>
      <c r="D2497" s="831"/>
      <c r="E2497" s="832"/>
      <c r="F2497" s="831"/>
      <c r="G2497" s="833"/>
      <c r="H2497" s="834"/>
      <c r="I2497" s="831"/>
      <c r="J2497" s="837"/>
      <c r="K2497" s="831"/>
      <c r="L2497" s="831"/>
      <c r="M2497" s="838"/>
      <c r="N2497" s="831"/>
      <c r="O2497" s="831"/>
    </row>
    <row r="2498" customFormat="1" ht="12.75" customHeight="1" spans="1:15">
      <c r="A2498" s="831"/>
      <c r="B2498" s="831"/>
      <c r="C2498" s="831"/>
      <c r="D2498" s="831"/>
      <c r="E2498" s="832"/>
      <c r="F2498" s="831"/>
      <c r="G2498" s="833"/>
      <c r="H2498" s="834"/>
      <c r="I2498" s="831"/>
      <c r="J2498" s="837"/>
      <c r="K2498" s="831"/>
      <c r="L2498" s="831"/>
      <c r="M2498" s="838"/>
      <c r="N2498" s="831"/>
      <c r="O2498" s="831"/>
    </row>
    <row r="2499" customFormat="1" ht="12.75" customHeight="1" spans="1:15">
      <c r="A2499" s="831"/>
      <c r="B2499" s="831"/>
      <c r="C2499" s="831"/>
      <c r="D2499" s="831"/>
      <c r="E2499" s="832"/>
      <c r="F2499" s="831"/>
      <c r="G2499" s="833"/>
      <c r="H2499" s="834"/>
      <c r="I2499" s="831"/>
      <c r="J2499" s="837"/>
      <c r="K2499" s="831"/>
      <c r="L2499" s="831"/>
      <c r="M2499" s="838"/>
      <c r="N2499" s="831"/>
      <c r="O2499" s="831"/>
    </row>
    <row r="2500" customFormat="1" ht="12.75" customHeight="1" spans="1:15">
      <c r="A2500" s="831"/>
      <c r="B2500" s="831"/>
      <c r="C2500" s="831"/>
      <c r="D2500" s="831"/>
      <c r="E2500" s="832"/>
      <c r="F2500" s="831"/>
      <c r="G2500" s="833"/>
      <c r="H2500" s="834"/>
      <c r="I2500" s="831"/>
      <c r="J2500" s="837"/>
      <c r="K2500" s="831"/>
      <c r="L2500" s="831"/>
      <c r="M2500" s="838"/>
      <c r="N2500" s="831"/>
      <c r="O2500" s="831"/>
    </row>
    <row r="2501" customFormat="1" ht="12.75" customHeight="1" spans="1:15">
      <c r="A2501" s="831"/>
      <c r="B2501" s="831"/>
      <c r="C2501" s="831"/>
      <c r="D2501" s="831"/>
      <c r="E2501" s="832"/>
      <c r="F2501" s="831"/>
      <c r="G2501" s="833"/>
      <c r="H2501" s="834"/>
      <c r="I2501" s="831"/>
      <c r="J2501" s="837"/>
      <c r="K2501" s="831"/>
      <c r="L2501" s="831"/>
      <c r="M2501" s="838"/>
      <c r="N2501" s="831"/>
      <c r="O2501" s="831"/>
    </row>
    <row r="2502" customFormat="1" ht="12.75" customHeight="1" spans="1:15">
      <c r="A2502" s="831"/>
      <c r="B2502" s="831"/>
      <c r="C2502" s="831"/>
      <c r="D2502" s="831"/>
      <c r="E2502" s="832"/>
      <c r="F2502" s="831"/>
      <c r="G2502" s="833"/>
      <c r="H2502" s="834"/>
      <c r="I2502" s="831"/>
      <c r="J2502" s="837"/>
      <c r="K2502" s="831"/>
      <c r="L2502" s="831"/>
      <c r="M2502" s="838"/>
      <c r="N2502" s="831"/>
      <c r="O2502" s="831"/>
    </row>
    <row r="2503" customFormat="1" ht="12.75" customHeight="1" spans="1:15">
      <c r="A2503" s="831"/>
      <c r="B2503" s="831"/>
      <c r="C2503" s="831"/>
      <c r="D2503" s="831"/>
      <c r="E2503" s="832"/>
      <c r="F2503" s="831"/>
      <c r="G2503" s="833"/>
      <c r="H2503" s="834"/>
      <c r="I2503" s="831"/>
      <c r="J2503" s="837"/>
      <c r="K2503" s="831"/>
      <c r="L2503" s="831"/>
      <c r="M2503" s="838"/>
      <c r="N2503" s="831"/>
      <c r="O2503" s="831"/>
    </row>
    <row r="2504" customFormat="1" ht="12.75" customHeight="1" spans="1:15">
      <c r="A2504" s="831"/>
      <c r="B2504" s="831"/>
      <c r="C2504" s="831"/>
      <c r="D2504" s="831"/>
      <c r="E2504" s="832"/>
      <c r="F2504" s="831"/>
      <c r="G2504" s="833"/>
      <c r="H2504" s="834"/>
      <c r="I2504" s="831"/>
      <c r="J2504" s="837"/>
      <c r="K2504" s="831"/>
      <c r="L2504" s="831"/>
      <c r="M2504" s="838"/>
      <c r="N2504" s="831"/>
      <c r="O2504" s="831"/>
    </row>
    <row r="2505" customFormat="1" ht="12.75" customHeight="1" spans="1:15">
      <c r="A2505" s="831"/>
      <c r="B2505" s="831"/>
      <c r="C2505" s="831"/>
      <c r="D2505" s="831"/>
      <c r="E2505" s="832"/>
      <c r="F2505" s="831"/>
      <c r="G2505" s="833"/>
      <c r="H2505" s="834"/>
      <c r="I2505" s="831"/>
      <c r="J2505" s="837"/>
      <c r="K2505" s="831"/>
      <c r="L2505" s="831"/>
      <c r="M2505" s="838"/>
      <c r="N2505" s="831"/>
      <c r="O2505" s="831"/>
    </row>
    <row r="2506" customFormat="1" ht="12.75" customHeight="1" spans="1:15">
      <c r="A2506" s="831"/>
      <c r="B2506" s="831"/>
      <c r="C2506" s="831"/>
      <c r="D2506" s="831"/>
      <c r="E2506" s="832"/>
      <c r="F2506" s="831"/>
      <c r="G2506" s="833"/>
      <c r="H2506" s="834"/>
      <c r="I2506" s="831"/>
      <c r="J2506" s="837"/>
      <c r="K2506" s="831"/>
      <c r="L2506" s="831"/>
      <c r="M2506" s="838"/>
      <c r="N2506" s="831"/>
      <c r="O2506" s="831"/>
    </row>
    <row r="2507" customFormat="1" ht="12.75" customHeight="1" spans="1:15">
      <c r="A2507" s="831"/>
      <c r="B2507" s="831"/>
      <c r="C2507" s="831"/>
      <c r="D2507" s="831"/>
      <c r="E2507" s="832"/>
      <c r="F2507" s="831"/>
      <c r="G2507" s="833"/>
      <c r="H2507" s="834"/>
      <c r="I2507" s="831"/>
      <c r="J2507" s="837"/>
      <c r="K2507" s="831"/>
      <c r="L2507" s="831"/>
      <c r="M2507" s="838"/>
      <c r="N2507" s="831"/>
      <c r="O2507" s="831"/>
    </row>
    <row r="2508" customFormat="1" ht="12.75" customHeight="1" spans="1:15">
      <c r="A2508" s="831"/>
      <c r="B2508" s="831"/>
      <c r="C2508" s="831"/>
      <c r="D2508" s="831"/>
      <c r="E2508" s="832"/>
      <c r="F2508" s="831"/>
      <c r="G2508" s="833"/>
      <c r="H2508" s="834"/>
      <c r="I2508" s="831"/>
      <c r="J2508" s="837"/>
      <c r="K2508" s="831"/>
      <c r="L2508" s="831"/>
      <c r="M2508" s="838"/>
      <c r="N2508" s="831"/>
      <c r="O2508" s="831"/>
    </row>
    <row r="2509" customFormat="1" ht="12.75" customHeight="1" spans="1:15">
      <c r="A2509" s="831"/>
      <c r="B2509" s="831"/>
      <c r="C2509" s="831"/>
      <c r="D2509" s="831"/>
      <c r="E2509" s="832"/>
      <c r="F2509" s="831"/>
      <c r="G2509" s="833"/>
      <c r="H2509" s="834"/>
      <c r="I2509" s="831"/>
      <c r="J2509" s="837"/>
      <c r="K2509" s="831"/>
      <c r="L2509" s="831"/>
      <c r="M2509" s="838"/>
      <c r="N2509" s="831"/>
      <c r="O2509" s="831"/>
    </row>
    <row r="2510" customFormat="1" ht="12.75" customHeight="1" spans="1:15">
      <c r="A2510" s="831"/>
      <c r="B2510" s="831"/>
      <c r="C2510" s="831"/>
      <c r="D2510" s="831"/>
      <c r="E2510" s="832"/>
      <c r="F2510" s="831"/>
      <c r="G2510" s="833"/>
      <c r="H2510" s="834"/>
      <c r="I2510" s="831"/>
      <c r="J2510" s="837"/>
      <c r="K2510" s="831"/>
      <c r="L2510" s="831"/>
      <c r="M2510" s="838"/>
      <c r="N2510" s="831"/>
      <c r="O2510" s="831"/>
    </row>
    <row r="2511" customFormat="1" ht="12.75" customHeight="1" spans="1:15">
      <c r="A2511" s="831"/>
      <c r="B2511" s="831"/>
      <c r="C2511" s="831"/>
      <c r="D2511" s="831"/>
      <c r="E2511" s="832"/>
      <c r="F2511" s="831"/>
      <c r="G2511" s="833"/>
      <c r="H2511" s="834"/>
      <c r="I2511" s="831"/>
      <c r="J2511" s="837"/>
      <c r="K2511" s="831"/>
      <c r="L2511" s="831"/>
      <c r="M2511" s="838"/>
      <c r="N2511" s="831"/>
      <c r="O2511" s="831"/>
    </row>
    <row r="2512" customFormat="1" ht="12.75" customHeight="1" spans="1:15">
      <c r="A2512" s="831"/>
      <c r="B2512" s="831"/>
      <c r="C2512" s="831"/>
      <c r="D2512" s="831"/>
      <c r="E2512" s="832"/>
      <c r="F2512" s="831"/>
      <c r="G2512" s="833"/>
      <c r="H2512" s="834"/>
      <c r="I2512" s="831"/>
      <c r="J2512" s="837"/>
      <c r="K2512" s="831"/>
      <c r="L2512" s="831"/>
      <c r="M2512" s="838"/>
      <c r="N2512" s="831"/>
      <c r="O2512" s="831"/>
    </row>
    <row r="2513" customFormat="1" ht="12.75" customHeight="1" spans="1:15">
      <c r="A2513" s="831"/>
      <c r="B2513" s="831"/>
      <c r="C2513" s="831"/>
      <c r="D2513" s="831"/>
      <c r="E2513" s="832"/>
      <c r="F2513" s="831"/>
      <c r="G2513" s="833"/>
      <c r="H2513" s="834"/>
      <c r="I2513" s="831"/>
      <c r="J2513" s="837"/>
      <c r="K2513" s="831"/>
      <c r="L2513" s="831"/>
      <c r="M2513" s="838"/>
      <c r="N2513" s="831"/>
      <c r="O2513" s="831"/>
    </row>
    <row r="2514" customFormat="1" ht="12.75" customHeight="1" spans="1:15">
      <c r="A2514" s="831"/>
      <c r="B2514" s="831"/>
      <c r="C2514" s="831"/>
      <c r="D2514" s="831"/>
      <c r="E2514" s="832"/>
      <c r="F2514" s="831"/>
      <c r="G2514" s="833"/>
      <c r="H2514" s="834"/>
      <c r="I2514" s="831"/>
      <c r="J2514" s="837"/>
      <c r="K2514" s="831"/>
      <c r="L2514" s="831"/>
      <c r="M2514" s="838"/>
      <c r="N2514" s="831"/>
      <c r="O2514" s="831"/>
    </row>
    <row r="2515" customFormat="1" ht="12.75" customHeight="1" spans="1:15">
      <c r="A2515" s="831"/>
      <c r="B2515" s="831"/>
      <c r="C2515" s="831"/>
      <c r="D2515" s="831"/>
      <c r="E2515" s="832"/>
      <c r="F2515" s="831"/>
      <c r="G2515" s="833"/>
      <c r="H2515" s="834"/>
      <c r="I2515" s="831"/>
      <c r="J2515" s="837"/>
      <c r="K2515" s="831"/>
      <c r="L2515" s="831"/>
      <c r="M2515" s="838"/>
      <c r="N2515" s="831"/>
      <c r="O2515" s="831"/>
    </row>
    <row r="2516" customFormat="1" ht="12.75" customHeight="1" spans="1:15">
      <c r="A2516" s="831"/>
      <c r="B2516" s="831"/>
      <c r="C2516" s="831"/>
      <c r="D2516" s="831"/>
      <c r="E2516" s="832"/>
      <c r="F2516" s="831"/>
      <c r="G2516" s="833"/>
      <c r="H2516" s="834"/>
      <c r="I2516" s="831"/>
      <c r="J2516" s="837"/>
      <c r="K2516" s="831"/>
      <c r="L2516" s="831"/>
      <c r="M2516" s="838"/>
      <c r="N2516" s="831"/>
      <c r="O2516" s="831"/>
    </row>
    <row r="2517" customFormat="1" ht="12.75" customHeight="1" spans="1:15">
      <c r="A2517" s="831"/>
      <c r="B2517" s="831"/>
      <c r="C2517" s="831"/>
      <c r="D2517" s="831"/>
      <c r="E2517" s="832"/>
      <c r="F2517" s="831"/>
      <c r="G2517" s="833"/>
      <c r="H2517" s="834"/>
      <c r="I2517" s="831"/>
      <c r="J2517" s="837"/>
      <c r="K2517" s="831"/>
      <c r="L2517" s="831"/>
      <c r="M2517" s="838"/>
      <c r="N2517" s="831"/>
      <c r="O2517" s="831"/>
    </row>
    <row r="2518" customFormat="1" ht="12.75" customHeight="1" spans="1:15">
      <c r="A2518" s="831"/>
      <c r="B2518" s="831"/>
      <c r="C2518" s="831"/>
      <c r="D2518" s="831"/>
      <c r="E2518" s="832"/>
      <c r="F2518" s="831"/>
      <c r="G2518" s="833"/>
      <c r="H2518" s="834"/>
      <c r="I2518" s="831"/>
      <c r="J2518" s="837"/>
      <c r="K2518" s="831"/>
      <c r="L2518" s="831"/>
      <c r="M2518" s="838"/>
      <c r="N2518" s="831"/>
      <c r="O2518" s="831"/>
    </row>
    <row r="2519" customFormat="1" ht="12.75" customHeight="1" spans="1:15">
      <c r="A2519" s="831"/>
      <c r="B2519" s="831"/>
      <c r="C2519" s="831"/>
      <c r="D2519" s="831"/>
      <c r="E2519" s="832"/>
      <c r="F2519" s="831"/>
      <c r="G2519" s="833"/>
      <c r="H2519" s="834"/>
      <c r="I2519" s="831"/>
      <c r="J2519" s="837"/>
      <c r="K2519" s="831"/>
      <c r="L2519" s="831"/>
      <c r="M2519" s="838"/>
      <c r="N2519" s="831"/>
      <c r="O2519" s="831"/>
    </row>
    <row r="2520" customFormat="1" ht="12.75" customHeight="1" spans="1:15">
      <c r="A2520" s="831"/>
      <c r="B2520" s="831"/>
      <c r="C2520" s="831"/>
      <c r="D2520" s="831"/>
      <c r="E2520" s="832"/>
      <c r="F2520" s="831"/>
      <c r="G2520" s="833"/>
      <c r="H2520" s="834"/>
      <c r="I2520" s="831"/>
      <c r="J2520" s="837"/>
      <c r="K2520" s="831"/>
      <c r="L2520" s="831"/>
      <c r="M2520" s="838"/>
      <c r="N2520" s="831"/>
      <c r="O2520" s="831"/>
    </row>
    <row r="2521" customFormat="1" ht="12.75" customHeight="1" spans="1:15">
      <c r="A2521" s="831"/>
      <c r="B2521" s="831"/>
      <c r="C2521" s="831"/>
      <c r="D2521" s="831"/>
      <c r="E2521" s="832"/>
      <c r="F2521" s="831"/>
      <c r="G2521" s="833"/>
      <c r="H2521" s="834"/>
      <c r="I2521" s="831"/>
      <c r="J2521" s="837"/>
      <c r="K2521" s="831"/>
      <c r="L2521" s="831"/>
      <c r="M2521" s="838"/>
      <c r="N2521" s="831"/>
      <c r="O2521" s="831"/>
    </row>
    <row r="2522" customFormat="1" ht="12.75" customHeight="1" spans="1:15">
      <c r="A2522" s="831"/>
      <c r="B2522" s="831"/>
      <c r="C2522" s="831"/>
      <c r="D2522" s="831"/>
      <c r="E2522" s="832"/>
      <c r="F2522" s="831"/>
      <c r="G2522" s="833"/>
      <c r="H2522" s="834"/>
      <c r="I2522" s="831"/>
      <c r="J2522" s="837"/>
      <c r="K2522" s="831"/>
      <c r="L2522" s="831"/>
      <c r="M2522" s="838"/>
      <c r="N2522" s="831"/>
      <c r="O2522" s="831"/>
    </row>
    <row r="2523" customFormat="1" ht="12.75" customHeight="1" spans="1:15">
      <c r="A2523" s="831"/>
      <c r="B2523" s="831"/>
      <c r="C2523" s="831"/>
      <c r="D2523" s="831"/>
      <c r="E2523" s="832"/>
      <c r="F2523" s="831"/>
      <c r="G2523" s="833"/>
      <c r="H2523" s="834"/>
      <c r="I2523" s="831"/>
      <c r="J2523" s="837"/>
      <c r="K2523" s="831"/>
      <c r="L2523" s="831"/>
      <c r="M2523" s="838"/>
      <c r="N2523" s="831"/>
      <c r="O2523" s="831"/>
    </row>
    <row r="2524" customFormat="1" ht="12.75" customHeight="1" spans="1:15">
      <c r="A2524" s="831"/>
      <c r="B2524" s="831"/>
      <c r="C2524" s="831"/>
      <c r="D2524" s="831"/>
      <c r="E2524" s="832"/>
      <c r="F2524" s="831"/>
      <c r="G2524" s="833"/>
      <c r="H2524" s="834"/>
      <c r="I2524" s="831"/>
      <c r="J2524" s="837"/>
      <c r="K2524" s="831"/>
      <c r="L2524" s="831"/>
      <c r="M2524" s="838"/>
      <c r="N2524" s="831"/>
      <c r="O2524" s="831"/>
    </row>
    <row r="2525" customFormat="1" ht="12.75" customHeight="1" spans="1:15">
      <c r="A2525" s="831"/>
      <c r="B2525" s="831"/>
      <c r="C2525" s="831"/>
      <c r="D2525" s="831"/>
      <c r="E2525" s="832"/>
      <c r="F2525" s="831"/>
      <c r="G2525" s="833"/>
      <c r="H2525" s="834"/>
      <c r="I2525" s="831"/>
      <c r="J2525" s="837"/>
      <c r="K2525" s="831"/>
      <c r="L2525" s="831"/>
      <c r="M2525" s="838"/>
      <c r="N2525" s="831"/>
      <c r="O2525" s="831"/>
    </row>
    <row r="2526" customFormat="1" ht="12.75" customHeight="1" spans="1:15">
      <c r="A2526" s="831"/>
      <c r="B2526" s="831"/>
      <c r="C2526" s="831"/>
      <c r="D2526" s="831"/>
      <c r="E2526" s="832"/>
      <c r="F2526" s="831"/>
      <c r="G2526" s="833"/>
      <c r="H2526" s="834"/>
      <c r="I2526" s="831"/>
      <c r="J2526" s="837"/>
      <c r="K2526" s="831"/>
      <c r="L2526" s="831"/>
      <c r="M2526" s="838"/>
      <c r="N2526" s="831"/>
      <c r="O2526" s="831"/>
    </row>
    <row r="2527" customFormat="1" ht="12.75" customHeight="1" spans="1:15">
      <c r="A2527" s="831"/>
      <c r="B2527" s="831"/>
      <c r="C2527" s="831"/>
      <c r="D2527" s="831"/>
      <c r="E2527" s="832"/>
      <c r="F2527" s="831"/>
      <c r="G2527" s="833"/>
      <c r="H2527" s="834"/>
      <c r="I2527" s="831"/>
      <c r="J2527" s="837"/>
      <c r="K2527" s="831"/>
      <c r="L2527" s="831"/>
      <c r="M2527" s="838"/>
      <c r="N2527" s="831"/>
      <c r="O2527" s="831"/>
    </row>
    <row r="2528" customFormat="1" ht="12.75" customHeight="1" spans="1:15">
      <c r="A2528" s="831"/>
      <c r="B2528" s="831"/>
      <c r="C2528" s="831"/>
      <c r="D2528" s="831"/>
      <c r="E2528" s="832"/>
      <c r="F2528" s="831"/>
      <c r="G2528" s="833"/>
      <c r="H2528" s="834"/>
      <c r="I2528" s="831"/>
      <c r="J2528" s="837"/>
      <c r="K2528" s="831"/>
      <c r="L2528" s="831"/>
      <c r="M2528" s="838"/>
      <c r="N2528" s="831"/>
      <c r="O2528" s="831"/>
    </row>
    <row r="2529" customFormat="1" ht="12.75" customHeight="1" spans="1:15">
      <c r="A2529" s="831"/>
      <c r="B2529" s="831"/>
      <c r="C2529" s="831"/>
      <c r="D2529" s="831"/>
      <c r="E2529" s="832"/>
      <c r="F2529" s="831"/>
      <c r="G2529" s="833"/>
      <c r="H2529" s="834"/>
      <c r="I2529" s="831"/>
      <c r="J2529" s="837"/>
      <c r="K2529" s="831"/>
      <c r="L2529" s="831"/>
      <c r="M2529" s="838"/>
      <c r="N2529" s="831"/>
      <c r="O2529" s="831"/>
    </row>
    <row r="2530" customFormat="1" ht="12.75" customHeight="1" spans="1:15">
      <c r="A2530" s="831"/>
      <c r="B2530" s="831"/>
      <c r="C2530" s="831"/>
      <c r="D2530" s="831"/>
      <c r="E2530" s="832"/>
      <c r="F2530" s="831"/>
      <c r="G2530" s="833"/>
      <c r="H2530" s="834"/>
      <c r="I2530" s="831"/>
      <c r="J2530" s="837"/>
      <c r="K2530" s="831"/>
      <c r="L2530" s="831"/>
      <c r="M2530" s="838"/>
      <c r="N2530" s="831"/>
      <c r="O2530" s="831"/>
    </row>
    <row r="2531" customFormat="1" ht="12.75" customHeight="1" spans="1:15">
      <c r="A2531" s="831"/>
      <c r="B2531" s="831"/>
      <c r="C2531" s="831"/>
      <c r="D2531" s="831"/>
      <c r="E2531" s="832"/>
      <c r="F2531" s="831"/>
      <c r="G2531" s="833"/>
      <c r="H2531" s="834"/>
      <c r="I2531" s="831"/>
      <c r="J2531" s="837"/>
      <c r="K2531" s="831"/>
      <c r="L2531" s="831"/>
      <c r="M2531" s="838"/>
      <c r="N2531" s="831"/>
      <c r="O2531" s="831"/>
    </row>
    <row r="2532" customFormat="1" ht="12.75" customHeight="1" spans="1:15">
      <c r="A2532" s="831"/>
      <c r="B2532" s="831"/>
      <c r="C2532" s="831"/>
      <c r="D2532" s="831"/>
      <c r="E2532" s="832"/>
      <c r="F2532" s="831"/>
      <c r="G2532" s="833"/>
      <c r="H2532" s="834"/>
      <c r="I2532" s="831"/>
      <c r="J2532" s="837"/>
      <c r="K2532" s="831"/>
      <c r="L2532" s="831"/>
      <c r="M2532" s="838"/>
      <c r="N2532" s="831"/>
      <c r="O2532" s="831"/>
    </row>
    <row r="2533" customFormat="1" ht="12.75" customHeight="1" spans="1:15">
      <c r="A2533" s="831"/>
      <c r="B2533" s="831"/>
      <c r="C2533" s="831"/>
      <c r="D2533" s="831"/>
      <c r="E2533" s="832"/>
      <c r="F2533" s="831"/>
      <c r="G2533" s="833"/>
      <c r="H2533" s="834"/>
      <c r="I2533" s="831"/>
      <c r="J2533" s="837"/>
      <c r="K2533" s="831"/>
      <c r="L2533" s="831"/>
      <c r="M2533" s="838"/>
      <c r="N2533" s="831"/>
      <c r="O2533" s="831"/>
    </row>
    <row r="2534" customFormat="1" ht="12.75" customHeight="1" spans="1:15">
      <c r="A2534" s="831"/>
      <c r="B2534" s="831"/>
      <c r="C2534" s="831"/>
      <c r="D2534" s="831"/>
      <c r="E2534" s="832"/>
      <c r="F2534" s="831"/>
      <c r="G2534" s="833"/>
      <c r="H2534" s="834"/>
      <c r="I2534" s="831"/>
      <c r="J2534" s="837"/>
      <c r="K2534" s="831"/>
      <c r="L2534" s="831"/>
      <c r="M2534" s="838"/>
      <c r="N2534" s="831"/>
      <c r="O2534" s="831"/>
    </row>
    <row r="2535" customFormat="1" ht="12.75" customHeight="1" spans="1:15">
      <c r="A2535" s="831"/>
      <c r="B2535" s="831"/>
      <c r="C2535" s="831"/>
      <c r="D2535" s="831"/>
      <c r="E2535" s="832"/>
      <c r="F2535" s="831"/>
      <c r="G2535" s="833"/>
      <c r="H2535" s="834"/>
      <c r="I2535" s="831"/>
      <c r="J2535" s="837"/>
      <c r="K2535" s="831"/>
      <c r="L2535" s="831"/>
      <c r="M2535" s="838"/>
      <c r="N2535" s="831"/>
      <c r="O2535" s="831"/>
    </row>
    <row r="2536" customFormat="1" ht="12.75" customHeight="1" spans="1:15">
      <c r="A2536" s="831"/>
      <c r="B2536" s="831"/>
      <c r="C2536" s="831"/>
      <c r="D2536" s="831"/>
      <c r="E2536" s="832"/>
      <c r="F2536" s="831"/>
      <c r="G2536" s="833"/>
      <c r="H2536" s="834"/>
      <c r="I2536" s="831"/>
      <c r="J2536" s="837"/>
      <c r="K2536" s="831"/>
      <c r="L2536" s="831"/>
      <c r="M2536" s="838"/>
      <c r="N2536" s="831"/>
      <c r="O2536" s="831"/>
    </row>
    <row r="2537" customFormat="1" ht="12.75" customHeight="1" spans="1:15">
      <c r="A2537" s="831"/>
      <c r="B2537" s="831"/>
      <c r="C2537" s="831"/>
      <c r="D2537" s="831"/>
      <c r="E2537" s="832"/>
      <c r="F2537" s="831"/>
      <c r="G2537" s="833"/>
      <c r="H2537" s="834"/>
      <c r="I2537" s="831"/>
      <c r="J2537" s="837"/>
      <c r="K2537" s="831"/>
      <c r="L2537" s="831"/>
      <c r="M2537" s="838"/>
      <c r="N2537" s="831"/>
      <c r="O2537" s="831"/>
    </row>
    <row r="2538" customFormat="1" ht="12.75" customHeight="1" spans="1:15">
      <c r="A2538" s="831"/>
      <c r="B2538" s="831"/>
      <c r="C2538" s="831"/>
      <c r="D2538" s="831"/>
      <c r="E2538" s="832"/>
      <c r="F2538" s="831"/>
      <c r="G2538" s="833"/>
      <c r="H2538" s="834"/>
      <c r="I2538" s="831"/>
      <c r="J2538" s="837"/>
      <c r="K2538" s="831"/>
      <c r="L2538" s="831"/>
      <c r="M2538" s="838"/>
      <c r="N2538" s="831"/>
      <c r="O2538" s="831"/>
    </row>
    <row r="2539" customFormat="1" ht="12.75" customHeight="1" spans="1:15">
      <c r="A2539" s="831"/>
      <c r="B2539" s="831"/>
      <c r="C2539" s="831"/>
      <c r="D2539" s="831"/>
      <c r="E2539" s="832"/>
      <c r="F2539" s="831"/>
      <c r="G2539" s="833"/>
      <c r="H2539" s="834"/>
      <c r="I2539" s="831"/>
      <c r="J2539" s="837"/>
      <c r="K2539" s="831"/>
      <c r="L2539" s="831"/>
      <c r="M2539" s="838"/>
      <c r="N2539" s="831"/>
      <c r="O2539" s="831"/>
    </row>
    <row r="2540" customFormat="1" ht="12.75" customHeight="1" spans="1:15">
      <c r="A2540" s="831"/>
      <c r="B2540" s="831"/>
      <c r="C2540" s="831"/>
      <c r="D2540" s="831"/>
      <c r="E2540" s="832"/>
      <c r="F2540" s="831"/>
      <c r="G2540" s="833"/>
      <c r="H2540" s="834"/>
      <c r="I2540" s="831"/>
      <c r="J2540" s="837"/>
      <c r="K2540" s="831"/>
      <c r="L2540" s="831"/>
      <c r="M2540" s="838"/>
      <c r="N2540" s="831"/>
      <c r="O2540" s="831"/>
    </row>
    <row r="2541" customFormat="1" ht="12.75" customHeight="1" spans="1:15">
      <c r="A2541" s="831"/>
      <c r="B2541" s="831"/>
      <c r="C2541" s="831"/>
      <c r="D2541" s="831"/>
      <c r="E2541" s="832"/>
      <c r="F2541" s="831"/>
      <c r="G2541" s="833"/>
      <c r="H2541" s="834"/>
      <c r="I2541" s="831"/>
      <c r="J2541" s="837"/>
      <c r="K2541" s="831"/>
      <c r="L2541" s="831"/>
      <c r="M2541" s="838"/>
      <c r="N2541" s="831"/>
      <c r="O2541" s="831"/>
    </row>
    <row r="2542" customFormat="1" ht="12.75" customHeight="1" spans="1:15">
      <c r="A2542" s="831"/>
      <c r="B2542" s="831"/>
      <c r="C2542" s="831"/>
      <c r="D2542" s="831"/>
      <c r="E2542" s="832"/>
      <c r="F2542" s="831"/>
      <c r="G2542" s="833"/>
      <c r="H2542" s="834"/>
      <c r="I2542" s="831"/>
      <c r="J2542" s="837"/>
      <c r="K2542" s="831"/>
      <c r="L2542" s="831"/>
      <c r="M2542" s="838"/>
      <c r="N2542" s="831"/>
      <c r="O2542" s="831"/>
    </row>
    <row r="2543" customFormat="1" ht="12.75" customHeight="1" spans="1:15">
      <c r="A2543" s="831"/>
      <c r="B2543" s="831"/>
      <c r="C2543" s="831"/>
      <c r="D2543" s="831"/>
      <c r="E2543" s="832"/>
      <c r="F2543" s="831"/>
      <c r="G2543" s="833"/>
      <c r="H2543" s="834"/>
      <c r="I2543" s="831"/>
      <c r="J2543" s="837"/>
      <c r="K2543" s="831"/>
      <c r="L2543" s="831"/>
      <c r="M2543" s="838"/>
      <c r="N2543" s="831"/>
      <c r="O2543" s="831"/>
    </row>
    <row r="2544" customFormat="1" ht="12.75" customHeight="1" spans="1:15">
      <c r="A2544" s="831"/>
      <c r="B2544" s="831"/>
      <c r="C2544" s="831"/>
      <c r="D2544" s="831"/>
      <c r="E2544" s="832"/>
      <c r="F2544" s="831"/>
      <c r="G2544" s="833"/>
      <c r="H2544" s="834"/>
      <c r="I2544" s="831"/>
      <c r="J2544" s="837"/>
      <c r="K2544" s="831"/>
      <c r="L2544" s="831"/>
      <c r="M2544" s="838"/>
      <c r="N2544" s="831"/>
      <c r="O2544" s="831"/>
    </row>
    <row r="2545" customFormat="1" ht="12.75" customHeight="1" spans="1:15">
      <c r="A2545" s="831"/>
      <c r="B2545" s="831"/>
      <c r="C2545" s="831"/>
      <c r="D2545" s="831"/>
      <c r="E2545" s="832"/>
      <c r="F2545" s="831"/>
      <c r="G2545" s="833"/>
      <c r="H2545" s="834"/>
      <c r="I2545" s="831"/>
      <c r="J2545" s="837"/>
      <c r="K2545" s="831"/>
      <c r="L2545" s="831"/>
      <c r="M2545" s="838"/>
      <c r="N2545" s="831"/>
      <c r="O2545" s="831"/>
    </row>
    <row r="2546" customFormat="1" ht="12.75" customHeight="1" spans="1:15">
      <c r="A2546" s="831"/>
      <c r="B2546" s="831"/>
      <c r="C2546" s="831"/>
      <c r="D2546" s="831"/>
      <c r="E2546" s="832"/>
      <c r="F2546" s="831"/>
      <c r="G2546" s="833"/>
      <c r="H2546" s="834"/>
      <c r="I2546" s="831"/>
      <c r="J2546" s="837"/>
      <c r="K2546" s="831"/>
      <c r="L2546" s="831"/>
      <c r="M2546" s="838"/>
      <c r="N2546" s="831"/>
      <c r="O2546" s="831"/>
    </row>
    <row r="2547" customFormat="1" ht="12.75" customHeight="1" spans="1:15">
      <c r="A2547" s="831"/>
      <c r="B2547" s="831"/>
      <c r="C2547" s="831"/>
      <c r="D2547" s="831"/>
      <c r="E2547" s="832"/>
      <c r="F2547" s="831"/>
      <c r="G2547" s="833"/>
      <c r="H2547" s="834"/>
      <c r="I2547" s="831"/>
      <c r="J2547" s="837"/>
      <c r="K2547" s="831"/>
      <c r="L2547" s="831"/>
      <c r="M2547" s="838"/>
      <c r="N2547" s="831"/>
      <c r="O2547" s="831"/>
    </row>
    <row r="2548" customFormat="1" ht="12.75" customHeight="1" spans="1:15">
      <c r="A2548" s="831"/>
      <c r="B2548" s="831"/>
      <c r="C2548" s="831"/>
      <c r="D2548" s="831"/>
      <c r="E2548" s="832"/>
      <c r="F2548" s="831"/>
      <c r="G2548" s="833"/>
      <c r="H2548" s="834"/>
      <c r="I2548" s="831"/>
      <c r="J2548" s="837"/>
      <c r="K2548" s="831"/>
      <c r="L2548" s="831"/>
      <c r="M2548" s="838"/>
      <c r="N2548" s="831"/>
      <c r="O2548" s="831"/>
    </row>
    <row r="2549" customFormat="1" ht="12.75" customHeight="1" spans="1:15">
      <c r="A2549" s="831"/>
      <c r="B2549" s="831"/>
      <c r="C2549" s="831"/>
      <c r="D2549" s="831"/>
      <c r="E2549" s="832"/>
      <c r="F2549" s="831"/>
      <c r="G2549" s="833"/>
      <c r="H2549" s="834"/>
      <c r="I2549" s="831"/>
      <c r="J2549" s="837"/>
      <c r="K2549" s="831"/>
      <c r="L2549" s="831"/>
      <c r="M2549" s="838"/>
      <c r="N2549" s="831"/>
      <c r="O2549" s="831"/>
    </row>
    <row r="2550" customFormat="1" ht="12.75" customHeight="1" spans="1:15">
      <c r="A2550" s="831"/>
      <c r="B2550" s="831"/>
      <c r="C2550" s="831"/>
      <c r="D2550" s="831"/>
      <c r="E2550" s="832"/>
      <c r="F2550" s="831"/>
      <c r="G2550" s="833"/>
      <c r="H2550" s="834"/>
      <c r="I2550" s="831"/>
      <c r="J2550" s="837"/>
      <c r="K2550" s="831"/>
      <c r="L2550" s="831"/>
      <c r="M2550" s="838"/>
      <c r="N2550" s="831"/>
      <c r="O2550" s="831"/>
    </row>
    <row r="2551" customFormat="1" ht="12.75" customHeight="1" spans="1:15">
      <c r="A2551" s="831"/>
      <c r="B2551" s="831"/>
      <c r="C2551" s="831"/>
      <c r="D2551" s="831"/>
      <c r="E2551" s="832"/>
      <c r="F2551" s="831"/>
      <c r="G2551" s="833"/>
      <c r="H2551" s="834"/>
      <c r="I2551" s="831"/>
      <c r="J2551" s="837"/>
      <c r="K2551" s="831"/>
      <c r="L2551" s="831"/>
      <c r="M2551" s="838"/>
      <c r="N2551" s="831"/>
      <c r="O2551" s="831"/>
    </row>
    <row r="2552" customFormat="1" ht="12.75" customHeight="1" spans="1:15">
      <c r="A2552" s="831"/>
      <c r="B2552" s="831"/>
      <c r="C2552" s="831"/>
      <c r="D2552" s="831"/>
      <c r="E2552" s="832"/>
      <c r="F2552" s="831"/>
      <c r="G2552" s="833"/>
      <c r="H2552" s="834"/>
      <c r="I2552" s="831"/>
      <c r="J2552" s="837"/>
      <c r="K2552" s="831"/>
      <c r="L2552" s="831"/>
      <c r="M2552" s="838"/>
      <c r="N2552" s="831"/>
      <c r="O2552" s="831"/>
    </row>
    <row r="2553" customFormat="1" ht="12.75" customHeight="1" spans="1:15">
      <c r="A2553" s="831"/>
      <c r="B2553" s="831"/>
      <c r="C2553" s="831"/>
      <c r="D2553" s="831"/>
      <c r="E2553" s="832"/>
      <c r="F2553" s="831"/>
      <c r="G2553" s="833"/>
      <c r="H2553" s="834"/>
      <c r="I2553" s="831"/>
      <c r="J2553" s="837"/>
      <c r="K2553" s="831"/>
      <c r="L2553" s="831"/>
      <c r="M2553" s="838"/>
      <c r="N2553" s="831"/>
      <c r="O2553" s="831"/>
    </row>
    <row r="2554" customFormat="1" ht="12.75" customHeight="1" spans="1:15">
      <c r="A2554" s="831"/>
      <c r="B2554" s="831"/>
      <c r="C2554" s="831"/>
      <c r="D2554" s="831"/>
      <c r="E2554" s="832"/>
      <c r="F2554" s="831"/>
      <c r="G2554" s="833"/>
      <c r="H2554" s="834"/>
      <c r="I2554" s="831"/>
      <c r="J2554" s="837"/>
      <c r="K2554" s="831"/>
      <c r="L2554" s="831"/>
      <c r="M2554" s="838"/>
      <c r="N2554" s="831"/>
      <c r="O2554" s="831"/>
    </row>
    <row r="2555" customFormat="1" ht="12.75" customHeight="1" spans="1:15">
      <c r="A2555" s="831"/>
      <c r="B2555" s="831"/>
      <c r="C2555" s="831"/>
      <c r="D2555" s="831"/>
      <c r="E2555" s="832"/>
      <c r="F2555" s="831"/>
      <c r="G2555" s="833"/>
      <c r="H2555" s="834"/>
      <c r="I2555" s="831"/>
      <c r="J2555" s="837"/>
      <c r="K2555" s="831"/>
      <c r="L2555" s="831"/>
      <c r="M2555" s="838"/>
      <c r="N2555" s="831"/>
      <c r="O2555" s="831"/>
    </row>
    <row r="2556" customFormat="1" ht="12.75" customHeight="1" spans="1:15">
      <c r="A2556" s="831"/>
      <c r="B2556" s="831"/>
      <c r="C2556" s="831"/>
      <c r="D2556" s="831"/>
      <c r="E2556" s="832"/>
      <c r="F2556" s="831"/>
      <c r="G2556" s="833"/>
      <c r="H2556" s="834"/>
      <c r="I2556" s="831"/>
      <c r="J2556" s="837"/>
      <c r="K2556" s="831"/>
      <c r="L2556" s="831"/>
      <c r="M2556" s="838"/>
      <c r="N2556" s="831"/>
      <c r="O2556" s="831"/>
    </row>
    <row r="2557" customFormat="1" ht="12.75" customHeight="1" spans="1:15">
      <c r="A2557" s="831"/>
      <c r="B2557" s="831"/>
      <c r="C2557" s="831"/>
      <c r="D2557" s="831"/>
      <c r="E2557" s="832"/>
      <c r="F2557" s="831"/>
      <c r="G2557" s="833"/>
      <c r="H2557" s="834"/>
      <c r="I2557" s="831"/>
      <c r="J2557" s="837"/>
      <c r="K2557" s="831"/>
      <c r="L2557" s="831"/>
      <c r="M2557" s="838"/>
      <c r="N2557" s="831"/>
      <c r="O2557" s="831"/>
    </row>
    <row r="2558" customFormat="1" ht="12.75" customHeight="1" spans="1:15">
      <c r="A2558" s="831"/>
      <c r="B2558" s="831"/>
      <c r="C2558" s="831"/>
      <c r="D2558" s="831"/>
      <c r="E2558" s="832"/>
      <c r="F2558" s="831"/>
      <c r="G2558" s="833"/>
      <c r="H2558" s="834"/>
      <c r="I2558" s="831"/>
      <c r="J2558" s="837"/>
      <c r="K2558" s="831"/>
      <c r="L2558" s="831"/>
      <c r="M2558" s="838"/>
      <c r="N2558" s="831"/>
      <c r="O2558" s="831"/>
    </row>
    <row r="2559" customFormat="1" ht="12.75" customHeight="1" spans="1:15">
      <c r="A2559" s="831"/>
      <c r="B2559" s="831"/>
      <c r="C2559" s="831"/>
      <c r="D2559" s="831"/>
      <c r="E2559" s="832"/>
      <c r="F2559" s="831"/>
      <c r="G2559" s="833"/>
      <c r="H2559" s="834"/>
      <c r="I2559" s="831"/>
      <c r="J2559" s="837"/>
      <c r="K2559" s="831"/>
      <c r="L2559" s="831"/>
      <c r="M2559" s="838"/>
      <c r="N2559" s="831"/>
      <c r="O2559" s="831"/>
    </row>
    <row r="2560" customFormat="1" ht="12.75" customHeight="1" spans="1:15">
      <c r="A2560" s="831"/>
      <c r="B2560" s="831"/>
      <c r="C2560" s="831"/>
      <c r="D2560" s="831"/>
      <c r="E2560" s="832"/>
      <c r="F2560" s="831"/>
      <c r="G2560" s="833"/>
      <c r="H2560" s="834"/>
      <c r="I2560" s="831"/>
      <c r="J2560" s="837"/>
      <c r="K2560" s="831"/>
      <c r="L2560" s="831"/>
      <c r="M2560" s="838"/>
      <c r="N2560" s="831"/>
      <c r="O2560" s="831"/>
    </row>
    <row r="2561" customFormat="1" ht="12.75" customHeight="1" spans="1:15">
      <c r="A2561" s="831"/>
      <c r="B2561" s="831"/>
      <c r="C2561" s="831"/>
      <c r="D2561" s="831"/>
      <c r="E2561" s="832"/>
      <c r="F2561" s="831"/>
      <c r="G2561" s="833"/>
      <c r="H2561" s="834"/>
      <c r="I2561" s="831"/>
      <c r="J2561" s="837"/>
      <c r="K2561" s="831"/>
      <c r="L2561" s="831"/>
      <c r="M2561" s="838"/>
      <c r="N2561" s="831"/>
      <c r="O2561" s="831"/>
    </row>
    <row r="2562" customFormat="1" ht="12.75" customHeight="1" spans="1:15">
      <c r="A2562" s="831"/>
      <c r="B2562" s="831"/>
      <c r="C2562" s="831"/>
      <c r="D2562" s="831"/>
      <c r="E2562" s="832"/>
      <c r="F2562" s="831"/>
      <c r="G2562" s="833"/>
      <c r="H2562" s="834"/>
      <c r="I2562" s="831"/>
      <c r="J2562" s="837"/>
      <c r="K2562" s="831"/>
      <c r="L2562" s="831"/>
      <c r="M2562" s="838"/>
      <c r="N2562" s="831"/>
      <c r="O2562" s="831"/>
    </row>
    <row r="2563" customFormat="1" ht="12.75" customHeight="1" spans="1:15">
      <c r="A2563" s="831"/>
      <c r="B2563" s="831"/>
      <c r="C2563" s="831"/>
      <c r="D2563" s="831"/>
      <c r="E2563" s="832"/>
      <c r="F2563" s="831"/>
      <c r="G2563" s="833"/>
      <c r="H2563" s="834"/>
      <c r="I2563" s="831"/>
      <c r="J2563" s="837"/>
      <c r="K2563" s="831"/>
      <c r="L2563" s="831"/>
      <c r="M2563" s="838"/>
      <c r="N2563" s="831"/>
      <c r="O2563" s="831"/>
    </row>
    <row r="2564" customFormat="1" ht="12.75" customHeight="1" spans="1:15">
      <c r="A2564" s="831"/>
      <c r="B2564" s="831"/>
      <c r="C2564" s="831"/>
      <c r="D2564" s="831"/>
      <c r="E2564" s="832"/>
      <c r="F2564" s="831"/>
      <c r="G2564" s="833"/>
      <c r="H2564" s="834"/>
      <c r="I2564" s="831"/>
      <c r="J2564" s="837"/>
      <c r="K2564" s="831"/>
      <c r="L2564" s="831"/>
      <c r="M2564" s="838"/>
      <c r="N2564" s="831"/>
      <c r="O2564" s="831"/>
    </row>
    <row r="2565" customFormat="1" ht="12.75" customHeight="1" spans="1:15">
      <c r="A2565" s="831"/>
      <c r="B2565" s="831"/>
      <c r="C2565" s="831"/>
      <c r="D2565" s="831"/>
      <c r="E2565" s="832"/>
      <c r="F2565" s="831"/>
      <c r="G2565" s="833"/>
      <c r="H2565" s="834"/>
      <c r="I2565" s="831"/>
      <c r="J2565" s="837"/>
      <c r="K2565" s="831"/>
      <c r="L2565" s="831"/>
      <c r="M2565" s="838"/>
      <c r="N2565" s="831"/>
      <c r="O2565" s="831"/>
    </row>
    <row r="2566" customFormat="1" ht="12.75" customHeight="1" spans="1:15">
      <c r="A2566" s="831"/>
      <c r="B2566" s="831"/>
      <c r="C2566" s="831"/>
      <c r="D2566" s="831"/>
      <c r="E2566" s="832"/>
      <c r="F2566" s="831"/>
      <c r="G2566" s="833"/>
      <c r="H2566" s="834"/>
      <c r="I2566" s="831"/>
      <c r="J2566" s="837"/>
      <c r="K2566" s="831"/>
      <c r="L2566" s="831"/>
      <c r="M2566" s="838"/>
      <c r="N2566" s="831"/>
      <c r="O2566" s="831"/>
    </row>
    <row r="2567" customFormat="1" ht="12.75" customHeight="1" spans="1:15">
      <c r="A2567" s="831"/>
      <c r="B2567" s="831"/>
      <c r="C2567" s="831"/>
      <c r="D2567" s="831"/>
      <c r="E2567" s="832"/>
      <c r="F2567" s="831"/>
      <c r="G2567" s="833"/>
      <c r="H2567" s="834"/>
      <c r="I2567" s="831"/>
      <c r="J2567" s="837"/>
      <c r="K2567" s="831"/>
      <c r="L2567" s="831"/>
      <c r="M2567" s="838"/>
      <c r="N2567" s="831"/>
      <c r="O2567" s="831"/>
    </row>
    <row r="2568" customFormat="1" ht="12.75" customHeight="1" spans="1:15">
      <c r="A2568" s="831"/>
      <c r="B2568" s="831"/>
      <c r="C2568" s="831"/>
      <c r="D2568" s="831"/>
      <c r="E2568" s="832"/>
      <c r="F2568" s="831"/>
      <c r="G2568" s="833"/>
      <c r="H2568" s="834"/>
      <c r="I2568" s="831"/>
      <c r="J2568" s="837"/>
      <c r="K2568" s="831"/>
      <c r="L2568" s="831"/>
      <c r="M2568" s="838"/>
      <c r="N2568" s="831"/>
      <c r="O2568" s="831"/>
    </row>
    <row r="2569" customFormat="1" ht="12.75" customHeight="1" spans="1:15">
      <c r="A2569" s="831"/>
      <c r="B2569" s="831"/>
      <c r="C2569" s="831"/>
      <c r="D2569" s="831"/>
      <c r="E2569" s="832"/>
      <c r="F2569" s="831"/>
      <c r="G2569" s="833"/>
      <c r="H2569" s="834"/>
      <c r="I2569" s="831"/>
      <c r="J2569" s="837"/>
      <c r="K2569" s="831"/>
      <c r="L2569" s="831"/>
      <c r="M2569" s="838"/>
      <c r="N2569" s="831"/>
      <c r="O2569" s="831"/>
    </row>
    <row r="2570" customFormat="1" ht="12.75" customHeight="1" spans="1:15">
      <c r="A2570" s="831"/>
      <c r="B2570" s="831"/>
      <c r="C2570" s="831"/>
      <c r="D2570" s="831"/>
      <c r="E2570" s="832"/>
      <c r="F2570" s="831"/>
      <c r="G2570" s="833"/>
      <c r="H2570" s="834"/>
      <c r="I2570" s="831"/>
      <c r="J2570" s="837"/>
      <c r="K2570" s="831"/>
      <c r="L2570" s="831"/>
      <c r="M2570" s="838"/>
      <c r="N2570" s="831"/>
      <c r="O2570" s="831"/>
    </row>
    <row r="2571" customFormat="1" ht="12.75" customHeight="1" spans="1:15">
      <c r="A2571" s="831"/>
      <c r="B2571" s="831"/>
      <c r="C2571" s="831"/>
      <c r="D2571" s="831"/>
      <c r="E2571" s="832"/>
      <c r="F2571" s="831"/>
      <c r="G2571" s="833"/>
      <c r="H2571" s="834"/>
      <c r="I2571" s="831"/>
      <c r="J2571" s="837"/>
      <c r="K2571" s="831"/>
      <c r="L2571" s="831"/>
      <c r="M2571" s="838"/>
      <c r="N2571" s="831"/>
      <c r="O2571" s="831"/>
    </row>
    <row r="2572" customFormat="1" ht="12.75" customHeight="1" spans="1:15">
      <c r="A2572" s="831"/>
      <c r="B2572" s="831"/>
      <c r="C2572" s="831"/>
      <c r="D2572" s="831"/>
      <c r="E2572" s="832"/>
      <c r="F2572" s="831"/>
      <c r="G2572" s="833"/>
      <c r="H2572" s="834"/>
      <c r="I2572" s="831"/>
      <c r="J2572" s="837"/>
      <c r="K2572" s="831"/>
      <c r="L2572" s="831"/>
      <c r="M2572" s="838"/>
      <c r="N2572" s="831"/>
      <c r="O2572" s="831"/>
    </row>
    <row r="2573" customFormat="1" ht="12.75" customHeight="1" spans="1:15">
      <c r="A2573" s="831"/>
      <c r="B2573" s="831"/>
      <c r="C2573" s="831"/>
      <c r="D2573" s="831"/>
      <c r="E2573" s="832"/>
      <c r="F2573" s="831"/>
      <c r="G2573" s="833"/>
      <c r="H2573" s="834"/>
      <c r="I2573" s="831"/>
      <c r="J2573" s="837"/>
      <c r="K2573" s="831"/>
      <c r="L2573" s="831"/>
      <c r="M2573" s="838"/>
      <c r="N2573" s="831"/>
      <c r="O2573" s="831"/>
    </row>
    <row r="2574" customFormat="1" ht="12.75" customHeight="1" spans="1:15">
      <c r="A2574" s="831"/>
      <c r="B2574" s="831"/>
      <c r="C2574" s="831"/>
      <c r="D2574" s="831"/>
      <c r="E2574" s="832"/>
      <c r="F2574" s="831"/>
      <c r="G2574" s="833"/>
      <c r="H2574" s="834"/>
      <c r="I2574" s="831"/>
      <c r="J2574" s="837"/>
      <c r="K2574" s="831"/>
      <c r="L2574" s="831"/>
      <c r="M2574" s="838"/>
      <c r="N2574" s="831"/>
      <c r="O2574" s="831"/>
    </row>
    <row r="2575" customFormat="1" ht="12.75" customHeight="1" spans="1:15">
      <c r="A2575" s="831"/>
      <c r="B2575" s="831"/>
      <c r="C2575" s="831"/>
      <c r="D2575" s="831"/>
      <c r="E2575" s="832"/>
      <c r="F2575" s="831"/>
      <c r="G2575" s="833"/>
      <c r="H2575" s="834"/>
      <c r="I2575" s="831"/>
      <c r="J2575" s="837"/>
      <c r="K2575" s="831"/>
      <c r="L2575" s="831"/>
      <c r="M2575" s="838"/>
      <c r="N2575" s="831"/>
      <c r="O2575" s="831"/>
    </row>
    <row r="2576" customFormat="1" ht="12.75" customHeight="1" spans="1:15">
      <c r="A2576" s="831"/>
      <c r="B2576" s="831"/>
      <c r="C2576" s="831"/>
      <c r="D2576" s="831"/>
      <c r="E2576" s="832"/>
      <c r="F2576" s="831"/>
      <c r="G2576" s="833"/>
      <c r="H2576" s="834"/>
      <c r="I2576" s="831"/>
      <c r="J2576" s="837"/>
      <c r="K2576" s="831"/>
      <c r="L2576" s="831"/>
      <c r="M2576" s="838"/>
      <c r="N2576" s="831"/>
      <c r="O2576" s="831"/>
    </row>
    <row r="2577" customFormat="1" ht="12.75" customHeight="1" spans="1:15">
      <c r="A2577" s="831"/>
      <c r="B2577" s="831"/>
      <c r="C2577" s="831"/>
      <c r="D2577" s="831"/>
      <c r="E2577" s="832"/>
      <c r="F2577" s="831"/>
      <c r="G2577" s="833"/>
      <c r="H2577" s="834"/>
      <c r="I2577" s="831"/>
      <c r="J2577" s="837"/>
      <c r="K2577" s="831"/>
      <c r="L2577" s="831"/>
      <c r="M2577" s="838"/>
      <c r="N2577" s="831"/>
      <c r="O2577" s="831"/>
    </row>
    <row r="2578" customFormat="1" ht="12.75" customHeight="1" spans="1:15">
      <c r="A2578" s="831"/>
      <c r="B2578" s="831"/>
      <c r="C2578" s="831"/>
      <c r="D2578" s="831"/>
      <c r="E2578" s="832"/>
      <c r="F2578" s="831"/>
      <c r="G2578" s="833"/>
      <c r="H2578" s="834"/>
      <c r="I2578" s="831"/>
      <c r="J2578" s="837"/>
      <c r="K2578" s="831"/>
      <c r="L2578" s="831"/>
      <c r="M2578" s="838"/>
      <c r="N2578" s="831"/>
      <c r="O2578" s="831"/>
    </row>
    <row r="2579" customFormat="1" ht="12.75" customHeight="1" spans="1:15">
      <c r="A2579" s="831"/>
      <c r="B2579" s="831"/>
      <c r="C2579" s="831"/>
      <c r="D2579" s="831"/>
      <c r="E2579" s="832"/>
      <c r="F2579" s="831"/>
      <c r="G2579" s="833"/>
      <c r="H2579" s="834"/>
      <c r="I2579" s="831"/>
      <c r="J2579" s="837"/>
      <c r="K2579" s="831"/>
      <c r="L2579" s="831"/>
      <c r="M2579" s="838"/>
      <c r="N2579" s="831"/>
      <c r="O2579" s="831"/>
    </row>
    <row r="2580" customFormat="1" ht="12.75" customHeight="1" spans="1:15">
      <c r="A2580" s="831"/>
      <c r="B2580" s="831"/>
      <c r="C2580" s="831"/>
      <c r="D2580" s="831"/>
      <c r="E2580" s="832"/>
      <c r="F2580" s="831"/>
      <c r="G2580" s="833"/>
      <c r="H2580" s="834"/>
      <c r="I2580" s="831"/>
      <c r="J2580" s="837"/>
      <c r="K2580" s="831"/>
      <c r="L2580" s="831"/>
      <c r="M2580" s="838"/>
      <c r="N2580" s="831"/>
      <c r="O2580" s="831"/>
    </row>
    <row r="2581" customFormat="1" ht="12.75" customHeight="1" spans="1:15">
      <c r="A2581" s="831"/>
      <c r="B2581" s="831"/>
      <c r="C2581" s="831"/>
      <c r="D2581" s="831"/>
      <c r="E2581" s="832"/>
      <c r="F2581" s="831"/>
      <c r="G2581" s="833"/>
      <c r="H2581" s="834"/>
      <c r="I2581" s="831"/>
      <c r="J2581" s="837"/>
      <c r="K2581" s="831"/>
      <c r="L2581" s="831"/>
      <c r="M2581" s="838"/>
      <c r="N2581" s="831"/>
      <c r="O2581" s="831"/>
    </row>
    <row r="2582" customFormat="1" ht="12.75" customHeight="1" spans="1:15">
      <c r="A2582" s="831"/>
      <c r="B2582" s="831"/>
      <c r="C2582" s="831"/>
      <c r="D2582" s="831"/>
      <c r="E2582" s="832"/>
      <c r="F2582" s="831"/>
      <c r="G2582" s="833"/>
      <c r="H2582" s="834"/>
      <c r="I2582" s="831"/>
      <c r="J2582" s="837"/>
      <c r="K2582" s="831"/>
      <c r="L2582" s="831"/>
      <c r="M2582" s="838"/>
      <c r="N2582" s="831"/>
      <c r="O2582" s="831"/>
    </row>
    <row r="2583" customFormat="1" ht="12.75" customHeight="1" spans="1:15">
      <c r="A2583" s="831"/>
      <c r="B2583" s="831"/>
      <c r="C2583" s="831"/>
      <c r="D2583" s="831"/>
      <c r="E2583" s="832"/>
      <c r="F2583" s="831"/>
      <c r="G2583" s="833"/>
      <c r="H2583" s="834"/>
      <c r="I2583" s="831"/>
      <c r="J2583" s="837"/>
      <c r="K2583" s="831"/>
      <c r="L2583" s="831"/>
      <c r="M2583" s="838"/>
      <c r="N2583" s="831"/>
      <c r="O2583" s="831"/>
    </row>
    <row r="2584" customFormat="1" ht="12.75" customHeight="1" spans="1:15">
      <c r="A2584" s="831"/>
      <c r="B2584" s="831"/>
      <c r="C2584" s="831"/>
      <c r="D2584" s="831"/>
      <c r="E2584" s="832"/>
      <c r="F2584" s="831"/>
      <c r="G2584" s="833"/>
      <c r="H2584" s="834"/>
      <c r="I2584" s="831"/>
      <c r="J2584" s="837"/>
      <c r="K2584" s="831"/>
      <c r="L2584" s="831"/>
      <c r="M2584" s="838"/>
      <c r="N2584" s="831"/>
      <c r="O2584" s="831"/>
    </row>
    <row r="2585" customFormat="1" ht="12.75" customHeight="1" spans="1:15">
      <c r="A2585" s="831"/>
      <c r="B2585" s="831"/>
      <c r="C2585" s="831"/>
      <c r="D2585" s="831"/>
      <c r="E2585" s="832"/>
      <c r="F2585" s="831"/>
      <c r="G2585" s="833"/>
      <c r="H2585" s="834"/>
      <c r="I2585" s="831"/>
      <c r="J2585" s="837"/>
      <c r="K2585" s="831"/>
      <c r="L2585" s="831"/>
      <c r="M2585" s="838"/>
      <c r="N2585" s="831"/>
      <c r="O2585" s="831"/>
    </row>
    <row r="2586" customFormat="1" ht="12.75" customHeight="1" spans="1:15">
      <c r="A2586" s="831"/>
      <c r="B2586" s="831"/>
      <c r="C2586" s="831"/>
      <c r="D2586" s="831"/>
      <c r="E2586" s="832"/>
      <c r="F2586" s="831"/>
      <c r="G2586" s="833"/>
      <c r="H2586" s="834"/>
      <c r="I2586" s="831"/>
      <c r="J2586" s="837"/>
      <c r="K2586" s="831"/>
      <c r="L2586" s="831"/>
      <c r="M2586" s="838"/>
      <c r="N2586" s="831"/>
      <c r="O2586" s="831"/>
    </row>
    <row r="2587" customFormat="1" ht="12.75" customHeight="1" spans="1:15">
      <c r="A2587" s="831"/>
      <c r="B2587" s="831"/>
      <c r="C2587" s="831"/>
      <c r="D2587" s="831"/>
      <c r="E2587" s="832"/>
      <c r="F2587" s="831"/>
      <c r="G2587" s="833"/>
      <c r="H2587" s="834"/>
      <c r="I2587" s="831"/>
      <c r="J2587" s="837"/>
      <c r="K2587" s="831"/>
      <c r="L2587" s="831"/>
      <c r="M2587" s="838"/>
      <c r="N2587" s="831"/>
      <c r="O2587" s="831"/>
    </row>
    <row r="2588" customFormat="1" ht="12.75" customHeight="1" spans="1:15">
      <c r="A2588" s="831"/>
      <c r="B2588" s="831"/>
      <c r="C2588" s="831"/>
      <c r="D2588" s="831"/>
      <c r="E2588" s="832"/>
      <c r="F2588" s="831"/>
      <c r="G2588" s="833"/>
      <c r="H2588" s="834"/>
      <c r="I2588" s="831"/>
      <c r="J2588" s="837"/>
      <c r="K2588" s="831"/>
      <c r="L2588" s="831"/>
      <c r="M2588" s="838"/>
      <c r="N2588" s="831"/>
      <c r="O2588" s="831"/>
    </row>
    <row r="2589" customFormat="1" ht="12.75" customHeight="1" spans="1:15">
      <c r="A2589" s="831"/>
      <c r="B2589" s="831"/>
      <c r="C2589" s="831"/>
      <c r="D2589" s="831"/>
      <c r="E2589" s="832"/>
      <c r="F2589" s="831"/>
      <c r="G2589" s="833"/>
      <c r="H2589" s="834"/>
      <c r="I2589" s="831"/>
      <c r="J2589" s="837"/>
      <c r="K2589" s="831"/>
      <c r="L2589" s="831"/>
      <c r="M2589" s="838"/>
      <c r="N2589" s="831"/>
      <c r="O2589" s="831"/>
    </row>
    <row r="2590" customFormat="1" ht="12.75" customHeight="1" spans="1:15">
      <c r="A2590" s="831"/>
      <c r="B2590" s="831"/>
      <c r="C2590" s="831"/>
      <c r="D2590" s="831"/>
      <c r="E2590" s="832"/>
      <c r="F2590" s="831"/>
      <c r="G2590" s="833"/>
      <c r="H2590" s="834"/>
      <c r="I2590" s="831"/>
      <c r="J2590" s="837"/>
      <c r="K2590" s="831"/>
      <c r="L2590" s="831"/>
      <c r="M2590" s="838"/>
      <c r="N2590" s="831"/>
      <c r="O2590" s="831"/>
    </row>
    <row r="2591" customFormat="1" ht="12.75" customHeight="1" spans="1:15">
      <c r="A2591" s="831"/>
      <c r="B2591" s="831"/>
      <c r="C2591" s="831"/>
      <c r="D2591" s="831"/>
      <c r="E2591" s="832"/>
      <c r="F2591" s="831"/>
      <c r="G2591" s="833"/>
      <c r="H2591" s="834"/>
      <c r="I2591" s="831"/>
      <c r="J2591" s="837"/>
      <c r="K2591" s="831"/>
      <c r="L2591" s="831"/>
      <c r="M2591" s="838"/>
      <c r="N2591" s="831"/>
      <c r="O2591" s="831"/>
    </row>
    <row r="2592" customFormat="1" ht="12.75" customHeight="1" spans="1:15">
      <c r="A2592" s="831"/>
      <c r="B2592" s="831"/>
      <c r="C2592" s="831"/>
      <c r="D2592" s="831"/>
      <c r="E2592" s="832"/>
      <c r="F2592" s="831"/>
      <c r="G2592" s="833"/>
      <c r="H2592" s="834"/>
      <c r="I2592" s="831"/>
      <c r="J2592" s="837"/>
      <c r="K2592" s="831"/>
      <c r="L2592" s="831"/>
      <c r="M2592" s="838"/>
      <c r="N2592" s="831"/>
      <c r="O2592" s="831"/>
    </row>
    <row r="2593" customFormat="1" ht="12.75" customHeight="1" spans="1:15">
      <c r="A2593" s="831"/>
      <c r="B2593" s="831"/>
      <c r="C2593" s="831"/>
      <c r="D2593" s="831"/>
      <c r="E2593" s="832"/>
      <c r="F2593" s="831"/>
      <c r="G2593" s="833"/>
      <c r="H2593" s="834"/>
      <c r="I2593" s="831"/>
      <c r="J2593" s="837"/>
      <c r="K2593" s="831"/>
      <c r="L2593" s="831"/>
      <c r="M2593" s="838"/>
      <c r="N2593" s="831"/>
      <c r="O2593" s="831"/>
    </row>
    <row r="2594" customFormat="1" ht="12.75" customHeight="1" spans="1:15">
      <c r="A2594" s="831"/>
      <c r="B2594" s="831"/>
      <c r="C2594" s="831"/>
      <c r="D2594" s="831"/>
      <c r="E2594" s="832"/>
      <c r="F2594" s="831"/>
      <c r="G2594" s="833"/>
      <c r="H2594" s="834"/>
      <c r="I2594" s="831"/>
      <c r="J2594" s="837"/>
      <c r="K2594" s="831"/>
      <c r="L2594" s="831"/>
      <c r="M2594" s="838"/>
      <c r="N2594" s="831"/>
      <c r="O2594" s="831"/>
    </row>
    <row r="2595" customFormat="1" ht="12.75" customHeight="1" spans="1:15">
      <c r="A2595" s="831"/>
      <c r="B2595" s="831"/>
      <c r="C2595" s="831"/>
      <c r="D2595" s="831"/>
      <c r="E2595" s="832"/>
      <c r="F2595" s="831"/>
      <c r="G2595" s="833"/>
      <c r="H2595" s="834"/>
      <c r="I2595" s="831"/>
      <c r="J2595" s="837"/>
      <c r="K2595" s="831"/>
      <c r="L2595" s="831"/>
      <c r="M2595" s="838"/>
      <c r="N2595" s="831"/>
      <c r="O2595" s="831"/>
    </row>
    <row r="2596" customFormat="1" ht="12.75" customHeight="1" spans="1:15">
      <c r="A2596" s="831"/>
      <c r="B2596" s="831"/>
      <c r="C2596" s="831"/>
      <c r="D2596" s="831"/>
      <c r="E2596" s="832"/>
      <c r="F2596" s="831"/>
      <c r="G2596" s="833"/>
      <c r="H2596" s="834"/>
      <c r="I2596" s="831"/>
      <c r="J2596" s="837"/>
      <c r="K2596" s="831"/>
      <c r="L2596" s="831"/>
      <c r="M2596" s="838"/>
      <c r="N2596" s="831"/>
      <c r="O2596" s="831"/>
    </row>
    <row r="2597" customFormat="1" ht="12.75" customHeight="1" spans="1:15">
      <c r="A2597" s="831"/>
      <c r="B2597" s="831"/>
      <c r="C2597" s="831"/>
      <c r="D2597" s="831"/>
      <c r="E2597" s="832"/>
      <c r="F2597" s="831"/>
      <c r="G2597" s="833"/>
      <c r="H2597" s="834"/>
      <c r="I2597" s="831"/>
      <c r="J2597" s="837"/>
      <c r="K2597" s="831"/>
      <c r="L2597" s="831"/>
      <c r="M2597" s="838"/>
      <c r="N2597" s="831"/>
      <c r="O2597" s="831"/>
    </row>
    <row r="2598" customFormat="1" ht="12.75" customHeight="1" spans="1:15">
      <c r="A2598" s="831"/>
      <c r="B2598" s="831"/>
      <c r="C2598" s="831"/>
      <c r="D2598" s="831"/>
      <c r="E2598" s="832"/>
      <c r="F2598" s="831"/>
      <c r="G2598" s="833"/>
      <c r="H2598" s="834"/>
      <c r="I2598" s="831"/>
      <c r="J2598" s="837"/>
      <c r="K2598" s="831"/>
      <c r="L2598" s="831"/>
      <c r="M2598" s="838"/>
      <c r="N2598" s="831"/>
      <c r="O2598" s="831"/>
    </row>
    <row r="2599" customFormat="1" ht="12.75" customHeight="1" spans="1:15">
      <c r="A2599" s="831"/>
      <c r="B2599" s="831"/>
      <c r="C2599" s="831"/>
      <c r="D2599" s="831"/>
      <c r="E2599" s="832"/>
      <c r="F2599" s="831"/>
      <c r="G2599" s="833"/>
      <c r="H2599" s="834"/>
      <c r="I2599" s="831"/>
      <c r="J2599" s="837"/>
      <c r="K2599" s="831"/>
      <c r="L2599" s="831"/>
      <c r="M2599" s="838"/>
      <c r="N2599" s="831"/>
      <c r="O2599" s="831"/>
    </row>
    <row r="2600" customFormat="1" ht="12.75" customHeight="1" spans="1:15">
      <c r="A2600" s="831"/>
      <c r="B2600" s="831"/>
      <c r="C2600" s="831"/>
      <c r="D2600" s="831"/>
      <c r="E2600" s="832"/>
      <c r="F2600" s="831"/>
      <c r="G2600" s="833"/>
      <c r="H2600" s="834"/>
      <c r="I2600" s="831"/>
      <c r="J2600" s="837"/>
      <c r="K2600" s="831"/>
      <c r="L2600" s="831"/>
      <c r="M2600" s="838"/>
      <c r="N2600" s="831"/>
      <c r="O2600" s="831"/>
    </row>
    <row r="2601" customFormat="1" ht="12.75" customHeight="1" spans="1:15">
      <c r="A2601" s="831"/>
      <c r="B2601" s="831"/>
      <c r="C2601" s="831"/>
      <c r="D2601" s="831"/>
      <c r="E2601" s="832"/>
      <c r="F2601" s="831"/>
      <c r="G2601" s="833"/>
      <c r="H2601" s="834"/>
      <c r="I2601" s="831"/>
      <c r="J2601" s="837"/>
      <c r="K2601" s="831"/>
      <c r="L2601" s="831"/>
      <c r="M2601" s="838"/>
      <c r="N2601" s="831"/>
      <c r="O2601" s="831"/>
    </row>
    <row r="2602" customFormat="1" ht="12.75" customHeight="1" spans="1:15">
      <c r="A2602" s="831"/>
      <c r="B2602" s="831"/>
      <c r="C2602" s="831"/>
      <c r="D2602" s="831"/>
      <c r="E2602" s="832"/>
      <c r="F2602" s="831"/>
      <c r="G2602" s="833"/>
      <c r="H2602" s="834"/>
      <c r="I2602" s="831"/>
      <c r="J2602" s="837"/>
      <c r="K2602" s="831"/>
      <c r="L2602" s="831"/>
      <c r="M2602" s="838"/>
      <c r="N2602" s="831"/>
      <c r="O2602" s="831"/>
    </row>
    <row r="2603" customFormat="1" ht="12.75" customHeight="1" spans="1:15">
      <c r="A2603" s="831"/>
      <c r="B2603" s="831"/>
      <c r="C2603" s="831"/>
      <c r="D2603" s="831"/>
      <c r="E2603" s="832"/>
      <c r="F2603" s="831"/>
      <c r="G2603" s="833"/>
      <c r="H2603" s="834"/>
      <c r="I2603" s="831"/>
      <c r="J2603" s="837"/>
      <c r="K2603" s="831"/>
      <c r="L2603" s="831"/>
      <c r="M2603" s="838"/>
      <c r="N2603" s="831"/>
      <c r="O2603" s="831"/>
    </row>
    <row r="2604" customFormat="1" ht="12.75" customHeight="1" spans="1:15">
      <c r="A2604" s="831"/>
      <c r="B2604" s="831"/>
      <c r="C2604" s="831"/>
      <c r="D2604" s="831"/>
      <c r="E2604" s="832"/>
      <c r="F2604" s="831"/>
      <c r="G2604" s="833"/>
      <c r="H2604" s="834"/>
      <c r="I2604" s="831"/>
      <c r="J2604" s="837"/>
      <c r="K2604" s="831"/>
      <c r="L2604" s="831"/>
      <c r="M2604" s="838"/>
      <c r="N2604" s="831"/>
      <c r="O2604" s="831"/>
    </row>
    <row r="2605" customFormat="1" ht="12.75" customHeight="1" spans="1:15">
      <c r="A2605" s="831"/>
      <c r="B2605" s="831"/>
      <c r="C2605" s="831"/>
      <c r="D2605" s="831"/>
      <c r="E2605" s="832"/>
      <c r="F2605" s="831"/>
      <c r="G2605" s="833"/>
      <c r="H2605" s="834"/>
      <c r="I2605" s="831"/>
      <c r="J2605" s="837"/>
      <c r="K2605" s="831"/>
      <c r="L2605" s="831"/>
      <c r="M2605" s="838"/>
      <c r="N2605" s="831"/>
      <c r="O2605" s="831"/>
    </row>
    <row r="2606" customFormat="1" ht="12.75" customHeight="1" spans="1:15">
      <c r="A2606" s="831"/>
      <c r="B2606" s="831"/>
      <c r="C2606" s="831"/>
      <c r="D2606" s="831"/>
      <c r="E2606" s="832"/>
      <c r="F2606" s="831"/>
      <c r="G2606" s="833"/>
      <c r="H2606" s="834"/>
      <c r="I2606" s="831"/>
      <c r="J2606" s="837"/>
      <c r="K2606" s="831"/>
      <c r="L2606" s="831"/>
      <c r="M2606" s="838"/>
      <c r="N2606" s="831"/>
      <c r="O2606" s="831"/>
    </row>
    <row r="2607" customFormat="1" ht="12.75" customHeight="1" spans="1:15">
      <c r="A2607" s="831"/>
      <c r="B2607" s="831"/>
      <c r="C2607" s="831"/>
      <c r="D2607" s="831"/>
      <c r="E2607" s="832"/>
      <c r="F2607" s="831"/>
      <c r="G2607" s="833"/>
      <c r="H2607" s="834"/>
      <c r="I2607" s="831"/>
      <c r="J2607" s="837"/>
      <c r="K2607" s="831"/>
      <c r="L2607" s="831"/>
      <c r="M2607" s="838"/>
      <c r="N2607" s="831"/>
      <c r="O2607" s="831"/>
    </row>
    <row r="2608" customFormat="1" ht="12.75" customHeight="1" spans="1:15">
      <c r="A2608" s="831"/>
      <c r="B2608" s="831"/>
      <c r="C2608" s="831"/>
      <c r="D2608" s="831"/>
      <c r="E2608" s="832"/>
      <c r="F2608" s="831"/>
      <c r="G2608" s="833"/>
      <c r="H2608" s="834"/>
      <c r="I2608" s="831"/>
      <c r="J2608" s="837"/>
      <c r="K2608" s="831"/>
      <c r="L2608" s="831"/>
      <c r="M2608" s="838"/>
      <c r="N2608" s="831"/>
      <c r="O2608" s="831"/>
    </row>
    <row r="2609" customFormat="1" ht="12.75" customHeight="1" spans="1:15">
      <c r="A2609" s="831"/>
      <c r="B2609" s="831"/>
      <c r="C2609" s="831"/>
      <c r="D2609" s="831"/>
      <c r="E2609" s="832"/>
      <c r="F2609" s="831"/>
      <c r="G2609" s="833"/>
      <c r="H2609" s="834"/>
      <c r="I2609" s="831"/>
      <c r="J2609" s="837"/>
      <c r="K2609" s="831"/>
      <c r="L2609" s="831"/>
      <c r="M2609" s="838"/>
      <c r="N2609" s="831"/>
      <c r="O2609" s="831"/>
    </row>
    <row r="2610" customFormat="1" ht="12.75" customHeight="1" spans="1:15">
      <c r="A2610" s="831"/>
      <c r="B2610" s="831"/>
      <c r="C2610" s="831"/>
      <c r="D2610" s="831"/>
      <c r="E2610" s="832"/>
      <c r="F2610" s="831"/>
      <c r="G2610" s="833"/>
      <c r="H2610" s="834"/>
      <c r="I2610" s="831"/>
      <c r="J2610" s="837"/>
      <c r="K2610" s="831"/>
      <c r="L2610" s="831"/>
      <c r="M2610" s="838"/>
      <c r="N2610" s="831"/>
      <c r="O2610" s="831"/>
    </row>
    <row r="2611" customFormat="1" ht="12.75" customHeight="1" spans="1:15">
      <c r="A2611" s="831"/>
      <c r="B2611" s="831"/>
      <c r="C2611" s="831"/>
      <c r="D2611" s="831"/>
      <c r="E2611" s="832"/>
      <c r="F2611" s="831"/>
      <c r="G2611" s="833"/>
      <c r="H2611" s="834"/>
      <c r="I2611" s="831"/>
      <c r="J2611" s="837"/>
      <c r="K2611" s="831"/>
      <c r="L2611" s="831"/>
      <c r="M2611" s="838"/>
      <c r="N2611" s="831"/>
      <c r="O2611" s="831"/>
    </row>
    <row r="2612" customFormat="1" ht="12.75" customHeight="1" spans="1:15">
      <c r="A2612" s="831"/>
      <c r="B2612" s="831"/>
      <c r="C2612" s="831"/>
      <c r="D2612" s="831"/>
      <c r="E2612" s="832"/>
      <c r="F2612" s="831"/>
      <c r="G2612" s="833"/>
      <c r="H2612" s="834"/>
      <c r="I2612" s="831"/>
      <c r="J2612" s="837"/>
      <c r="K2612" s="831"/>
      <c r="L2612" s="831"/>
      <c r="M2612" s="838"/>
      <c r="N2612" s="831"/>
      <c r="O2612" s="831"/>
    </row>
    <row r="2613" customFormat="1" ht="12.75" customHeight="1" spans="1:15">
      <c r="A2613" s="831"/>
      <c r="B2613" s="831"/>
      <c r="C2613" s="831"/>
      <c r="D2613" s="831"/>
      <c r="E2613" s="832"/>
      <c r="F2613" s="831"/>
      <c r="G2613" s="833"/>
      <c r="H2613" s="834"/>
      <c r="I2613" s="831"/>
      <c r="J2613" s="837"/>
      <c r="K2613" s="831"/>
      <c r="L2613" s="831"/>
      <c r="M2613" s="838"/>
      <c r="N2613" s="831"/>
      <c r="O2613" s="831"/>
    </row>
    <row r="2614" customFormat="1" ht="12.75" customHeight="1" spans="1:15">
      <c r="A2614" s="831"/>
      <c r="B2614" s="831"/>
      <c r="C2614" s="831"/>
      <c r="D2614" s="831"/>
      <c r="E2614" s="832"/>
      <c r="F2614" s="831"/>
      <c r="G2614" s="833"/>
      <c r="H2614" s="834"/>
      <c r="I2614" s="831"/>
      <c r="J2614" s="837"/>
      <c r="K2614" s="831"/>
      <c r="L2614" s="831"/>
      <c r="M2614" s="838"/>
      <c r="N2614" s="831"/>
      <c r="O2614" s="831"/>
    </row>
    <row r="2615" customFormat="1" ht="12.75" customHeight="1" spans="1:15">
      <c r="A2615" s="831"/>
      <c r="B2615" s="831"/>
      <c r="C2615" s="831"/>
      <c r="D2615" s="831"/>
      <c r="E2615" s="832"/>
      <c r="F2615" s="831"/>
      <c r="G2615" s="833"/>
      <c r="H2615" s="834"/>
      <c r="I2615" s="831"/>
      <c r="J2615" s="837"/>
      <c r="K2615" s="831"/>
      <c r="L2615" s="831"/>
      <c r="M2615" s="838"/>
      <c r="N2615" s="831"/>
      <c r="O2615" s="831"/>
    </row>
    <row r="2616" customFormat="1" ht="12.75" customHeight="1" spans="1:15">
      <c r="A2616" s="831"/>
      <c r="B2616" s="831"/>
      <c r="C2616" s="831"/>
      <c r="D2616" s="831"/>
      <c r="E2616" s="832"/>
      <c r="F2616" s="831"/>
      <c r="G2616" s="833"/>
      <c r="H2616" s="834"/>
      <c r="I2616" s="831"/>
      <c r="J2616" s="837"/>
      <c r="K2616" s="831"/>
      <c r="L2616" s="831"/>
      <c r="M2616" s="838"/>
      <c r="N2616" s="831"/>
      <c r="O2616" s="831"/>
    </row>
    <row r="2617" customFormat="1" ht="12.75" customHeight="1" spans="1:15">
      <c r="A2617" s="831"/>
      <c r="B2617" s="831"/>
      <c r="C2617" s="831"/>
      <c r="D2617" s="831"/>
      <c r="E2617" s="832"/>
      <c r="F2617" s="831"/>
      <c r="G2617" s="833"/>
      <c r="H2617" s="834"/>
      <c r="I2617" s="831"/>
      <c r="J2617" s="837"/>
      <c r="K2617" s="831"/>
      <c r="L2617" s="831"/>
      <c r="M2617" s="838"/>
      <c r="N2617" s="831"/>
      <c r="O2617" s="831"/>
    </row>
    <row r="2618" customFormat="1" ht="12.75" customHeight="1" spans="1:15">
      <c r="A2618" s="831"/>
      <c r="B2618" s="831"/>
      <c r="C2618" s="831"/>
      <c r="D2618" s="831"/>
      <c r="E2618" s="832"/>
      <c r="F2618" s="831"/>
      <c r="G2618" s="833"/>
      <c r="H2618" s="834"/>
      <c r="I2618" s="831"/>
      <c r="J2618" s="837"/>
      <c r="K2618" s="831"/>
      <c r="L2618" s="831"/>
      <c r="M2618" s="838"/>
      <c r="N2618" s="831"/>
      <c r="O2618" s="831"/>
    </row>
    <row r="2619" customFormat="1" ht="12.75" customHeight="1" spans="1:15">
      <c r="A2619" s="831"/>
      <c r="B2619" s="831"/>
      <c r="C2619" s="831"/>
      <c r="D2619" s="831"/>
      <c r="E2619" s="832"/>
      <c r="F2619" s="831"/>
      <c r="G2619" s="833"/>
      <c r="H2619" s="834"/>
      <c r="I2619" s="831"/>
      <c r="J2619" s="837"/>
      <c r="K2619" s="831"/>
      <c r="L2619" s="831"/>
      <c r="M2619" s="838"/>
      <c r="N2619" s="831"/>
      <c r="O2619" s="831"/>
    </row>
    <row r="2620" customFormat="1" ht="12.75" customHeight="1" spans="1:15">
      <c r="A2620" s="831"/>
      <c r="B2620" s="831"/>
      <c r="C2620" s="831"/>
      <c r="D2620" s="831"/>
      <c r="E2620" s="832"/>
      <c r="F2620" s="831"/>
      <c r="G2620" s="833"/>
      <c r="H2620" s="834"/>
      <c r="I2620" s="831"/>
      <c r="J2620" s="837"/>
      <c r="K2620" s="831"/>
      <c r="L2620" s="831"/>
      <c r="M2620" s="838"/>
      <c r="N2620" s="831"/>
      <c r="O2620" s="831"/>
    </row>
    <row r="2621" customFormat="1" ht="12.75" customHeight="1" spans="1:15">
      <c r="A2621" s="831"/>
      <c r="B2621" s="831"/>
      <c r="C2621" s="831"/>
      <c r="D2621" s="831"/>
      <c r="E2621" s="832"/>
      <c r="F2621" s="831"/>
      <c r="G2621" s="833"/>
      <c r="H2621" s="834"/>
      <c r="I2621" s="831"/>
      <c r="J2621" s="837"/>
      <c r="K2621" s="831"/>
      <c r="L2621" s="831"/>
      <c r="M2621" s="838"/>
      <c r="N2621" s="831"/>
      <c r="O2621" s="831"/>
    </row>
    <row r="2622" customFormat="1" ht="12.75" customHeight="1" spans="1:15">
      <c r="A2622" s="831"/>
      <c r="B2622" s="831"/>
      <c r="C2622" s="831"/>
      <c r="D2622" s="831"/>
      <c r="E2622" s="832"/>
      <c r="F2622" s="831"/>
      <c r="G2622" s="833"/>
      <c r="H2622" s="834"/>
      <c r="I2622" s="831"/>
      <c r="J2622" s="837"/>
      <c r="K2622" s="831"/>
      <c r="L2622" s="831"/>
      <c r="M2622" s="838"/>
      <c r="N2622" s="831"/>
      <c r="O2622" s="831"/>
    </row>
    <row r="2623" customFormat="1" ht="12.75" customHeight="1" spans="1:15">
      <c r="A2623" s="831"/>
      <c r="B2623" s="831"/>
      <c r="C2623" s="831"/>
      <c r="D2623" s="831"/>
      <c r="E2623" s="832"/>
      <c r="F2623" s="831"/>
      <c r="G2623" s="833"/>
      <c r="H2623" s="834"/>
      <c r="I2623" s="831"/>
      <c r="J2623" s="837"/>
      <c r="K2623" s="831"/>
      <c r="L2623" s="831"/>
      <c r="M2623" s="838"/>
      <c r="N2623" s="831"/>
      <c r="O2623" s="831"/>
    </row>
    <row r="2624" customFormat="1" ht="12.75" customHeight="1" spans="1:15">
      <c r="A2624" s="831"/>
      <c r="B2624" s="831"/>
      <c r="C2624" s="831"/>
      <c r="D2624" s="831"/>
      <c r="E2624" s="832"/>
      <c r="F2624" s="831"/>
      <c r="G2624" s="833"/>
      <c r="H2624" s="834"/>
      <c r="I2624" s="831"/>
      <c r="J2624" s="837"/>
      <c r="K2624" s="831"/>
      <c r="L2624" s="831"/>
      <c r="M2624" s="838"/>
      <c r="N2624" s="831"/>
      <c r="O2624" s="831"/>
    </row>
    <row r="2625" customFormat="1" ht="12.75" customHeight="1" spans="1:15">
      <c r="A2625" s="831"/>
      <c r="B2625" s="831"/>
      <c r="C2625" s="831"/>
      <c r="D2625" s="831"/>
      <c r="E2625" s="832"/>
      <c r="F2625" s="831"/>
      <c r="G2625" s="833"/>
      <c r="H2625" s="834"/>
      <c r="I2625" s="831"/>
      <c r="J2625" s="837"/>
      <c r="K2625" s="831"/>
      <c r="L2625" s="831"/>
      <c r="M2625" s="838"/>
      <c r="N2625" s="831"/>
      <c r="O2625" s="831"/>
    </row>
    <row r="2626" customFormat="1" ht="12.75" customHeight="1" spans="1:15">
      <c r="A2626" s="831"/>
      <c r="B2626" s="831"/>
      <c r="C2626" s="831"/>
      <c r="D2626" s="831"/>
      <c r="E2626" s="832"/>
      <c r="F2626" s="831"/>
      <c r="G2626" s="833"/>
      <c r="H2626" s="834"/>
      <c r="I2626" s="831"/>
      <c r="J2626" s="837"/>
      <c r="K2626" s="831"/>
      <c r="L2626" s="831"/>
      <c r="M2626" s="838"/>
      <c r="N2626" s="831"/>
      <c r="O2626" s="831"/>
    </row>
    <row r="2627" customFormat="1" ht="12.75" customHeight="1" spans="1:15">
      <c r="A2627" s="831"/>
      <c r="B2627" s="831"/>
      <c r="C2627" s="831"/>
      <c r="D2627" s="831"/>
      <c r="E2627" s="832"/>
      <c r="F2627" s="831"/>
      <c r="G2627" s="833"/>
      <c r="H2627" s="834"/>
      <c r="I2627" s="831"/>
      <c r="J2627" s="837"/>
      <c r="K2627" s="831"/>
      <c r="L2627" s="831"/>
      <c r="M2627" s="838"/>
      <c r="N2627" s="831"/>
      <c r="O2627" s="831"/>
    </row>
    <row r="2628" customFormat="1" ht="12.75" customHeight="1" spans="1:15">
      <c r="A2628" s="831"/>
      <c r="B2628" s="831"/>
      <c r="C2628" s="831"/>
      <c r="D2628" s="831"/>
      <c r="E2628" s="832"/>
      <c r="F2628" s="831"/>
      <c r="G2628" s="833"/>
      <c r="H2628" s="834"/>
      <c r="I2628" s="831"/>
      <c r="J2628" s="837"/>
      <c r="K2628" s="831"/>
      <c r="L2628" s="831"/>
      <c r="M2628" s="838"/>
      <c r="N2628" s="831"/>
      <c r="O2628" s="831"/>
    </row>
    <row r="2629" customFormat="1" ht="12.75" customHeight="1" spans="1:15">
      <c r="A2629" s="831"/>
      <c r="B2629" s="831"/>
      <c r="C2629" s="831"/>
      <c r="D2629" s="831"/>
      <c r="E2629" s="832"/>
      <c r="F2629" s="831"/>
      <c r="G2629" s="833"/>
      <c r="H2629" s="834"/>
      <c r="I2629" s="831"/>
      <c r="J2629" s="837"/>
      <c r="K2629" s="831"/>
      <c r="L2629" s="831"/>
      <c r="M2629" s="838"/>
      <c r="N2629" s="831"/>
      <c r="O2629" s="831"/>
    </row>
    <row r="2630" customFormat="1" ht="12.75" customHeight="1" spans="1:15">
      <c r="A2630" s="831"/>
      <c r="B2630" s="831"/>
      <c r="C2630" s="831"/>
      <c r="D2630" s="831"/>
      <c r="E2630" s="832"/>
      <c r="F2630" s="831"/>
      <c r="G2630" s="833"/>
      <c r="H2630" s="834"/>
      <c r="I2630" s="831"/>
      <c r="J2630" s="837"/>
      <c r="K2630" s="831"/>
      <c r="L2630" s="831"/>
      <c r="M2630" s="838"/>
      <c r="N2630" s="831"/>
      <c r="O2630" s="831"/>
    </row>
    <row r="2631" customFormat="1" ht="12.75" customHeight="1" spans="1:15">
      <c r="A2631" s="831"/>
      <c r="B2631" s="831"/>
      <c r="C2631" s="831"/>
      <c r="D2631" s="831"/>
      <c r="E2631" s="832"/>
      <c r="F2631" s="831"/>
      <c r="G2631" s="833"/>
      <c r="H2631" s="834"/>
      <c r="I2631" s="831"/>
      <c r="J2631" s="837"/>
      <c r="K2631" s="831"/>
      <c r="L2631" s="831"/>
      <c r="M2631" s="838"/>
      <c r="N2631" s="831"/>
      <c r="O2631" s="831"/>
    </row>
    <row r="2632" customFormat="1" ht="12.75" customHeight="1" spans="1:15">
      <c r="A2632" s="831"/>
      <c r="B2632" s="831"/>
      <c r="C2632" s="831"/>
      <c r="D2632" s="831"/>
      <c r="E2632" s="832"/>
      <c r="F2632" s="831"/>
      <c r="G2632" s="833"/>
      <c r="H2632" s="834"/>
      <c r="I2632" s="831"/>
      <c r="J2632" s="837"/>
      <c r="K2632" s="831"/>
      <c r="L2632" s="831"/>
      <c r="M2632" s="838"/>
      <c r="N2632" s="831"/>
      <c r="O2632" s="831"/>
    </row>
    <row r="2633" customFormat="1" ht="12.75" customHeight="1" spans="1:15">
      <c r="A2633" s="831"/>
      <c r="B2633" s="831"/>
      <c r="C2633" s="831"/>
      <c r="D2633" s="831"/>
      <c r="E2633" s="832"/>
      <c r="F2633" s="831"/>
      <c r="G2633" s="833"/>
      <c r="H2633" s="834"/>
      <c r="I2633" s="831"/>
      <c r="J2633" s="837"/>
      <c r="K2633" s="831"/>
      <c r="L2633" s="831"/>
      <c r="M2633" s="838"/>
      <c r="N2633" s="831"/>
      <c r="O2633" s="831"/>
    </row>
    <row r="2634" customFormat="1" ht="12.75" customHeight="1" spans="1:15">
      <c r="A2634" s="831"/>
      <c r="B2634" s="831"/>
      <c r="C2634" s="831"/>
      <c r="D2634" s="831"/>
      <c r="E2634" s="832"/>
      <c r="F2634" s="831"/>
      <c r="G2634" s="833"/>
      <c r="H2634" s="834"/>
      <c r="I2634" s="831"/>
      <c r="J2634" s="837"/>
      <c r="K2634" s="831"/>
      <c r="L2634" s="831"/>
      <c r="M2634" s="838"/>
      <c r="N2634" s="831"/>
      <c r="O2634" s="831"/>
    </row>
    <row r="2635" customFormat="1" ht="12.75" customHeight="1" spans="1:15">
      <c r="A2635" s="831"/>
      <c r="B2635" s="831"/>
      <c r="C2635" s="831"/>
      <c r="D2635" s="831"/>
      <c r="E2635" s="832"/>
      <c r="F2635" s="831"/>
      <c r="G2635" s="833"/>
      <c r="H2635" s="834"/>
      <c r="I2635" s="831"/>
      <c r="J2635" s="837"/>
      <c r="K2635" s="831"/>
      <c r="L2635" s="831"/>
      <c r="M2635" s="838"/>
      <c r="N2635" s="831"/>
      <c r="O2635" s="831"/>
    </row>
    <row r="2636" customFormat="1" ht="12.75" customHeight="1" spans="1:15">
      <c r="A2636" s="831"/>
      <c r="B2636" s="831"/>
      <c r="C2636" s="831"/>
      <c r="D2636" s="831"/>
      <c r="E2636" s="832"/>
      <c r="F2636" s="831"/>
      <c r="G2636" s="833"/>
      <c r="H2636" s="834"/>
      <c r="I2636" s="831"/>
      <c r="J2636" s="837"/>
      <c r="K2636" s="831"/>
      <c r="L2636" s="831"/>
      <c r="M2636" s="838"/>
      <c r="N2636" s="831"/>
      <c r="O2636" s="831"/>
    </row>
    <row r="2637" customFormat="1" ht="12.75" customHeight="1" spans="1:15">
      <c r="A2637" s="831"/>
      <c r="B2637" s="831"/>
      <c r="C2637" s="831"/>
      <c r="D2637" s="831"/>
      <c r="E2637" s="832"/>
      <c r="F2637" s="831"/>
      <c r="G2637" s="833"/>
      <c r="H2637" s="834"/>
      <c r="I2637" s="831"/>
      <c r="J2637" s="837"/>
      <c r="K2637" s="831"/>
      <c r="L2637" s="831"/>
      <c r="M2637" s="838"/>
      <c r="N2637" s="831"/>
      <c r="O2637" s="831"/>
    </row>
    <row r="2638" customFormat="1" ht="12.75" customHeight="1" spans="1:15">
      <c r="A2638" s="831"/>
      <c r="B2638" s="831"/>
      <c r="C2638" s="831"/>
      <c r="D2638" s="831"/>
      <c r="E2638" s="832"/>
      <c r="F2638" s="831"/>
      <c r="G2638" s="833"/>
      <c r="H2638" s="834"/>
      <c r="I2638" s="831"/>
      <c r="J2638" s="837"/>
      <c r="K2638" s="831"/>
      <c r="L2638" s="831"/>
      <c r="M2638" s="838"/>
      <c r="N2638" s="831"/>
      <c r="O2638" s="831"/>
    </row>
    <row r="2639" customFormat="1" ht="12.75" customHeight="1" spans="1:15">
      <c r="A2639" s="831"/>
      <c r="B2639" s="831"/>
      <c r="C2639" s="831"/>
      <c r="D2639" s="831"/>
      <c r="E2639" s="832"/>
      <c r="F2639" s="831"/>
      <c r="G2639" s="833"/>
      <c r="H2639" s="834"/>
      <c r="I2639" s="831"/>
      <c r="J2639" s="837"/>
      <c r="K2639" s="831"/>
      <c r="L2639" s="831"/>
      <c r="M2639" s="838"/>
      <c r="N2639" s="831"/>
      <c r="O2639" s="831"/>
    </row>
    <row r="2640" customFormat="1" ht="12.75" customHeight="1" spans="1:15">
      <c r="A2640" s="831"/>
      <c r="B2640" s="831"/>
      <c r="C2640" s="831"/>
      <c r="D2640" s="831"/>
      <c r="E2640" s="832"/>
      <c r="F2640" s="831"/>
      <c r="G2640" s="833"/>
      <c r="H2640" s="834"/>
      <c r="I2640" s="831"/>
      <c r="J2640" s="837"/>
      <c r="K2640" s="831"/>
      <c r="L2640" s="831"/>
      <c r="M2640" s="838"/>
      <c r="N2640" s="831"/>
      <c r="O2640" s="831"/>
    </row>
    <row r="2641" customFormat="1" ht="12.75" customHeight="1" spans="1:15">
      <c r="A2641" s="831"/>
      <c r="B2641" s="831"/>
      <c r="C2641" s="831"/>
      <c r="D2641" s="831"/>
      <c r="E2641" s="832"/>
      <c r="F2641" s="831"/>
      <c r="G2641" s="833"/>
      <c r="H2641" s="834"/>
      <c r="I2641" s="831"/>
      <c r="J2641" s="837"/>
      <c r="K2641" s="831"/>
      <c r="L2641" s="831"/>
      <c r="M2641" s="838"/>
      <c r="N2641" s="831"/>
      <c r="O2641" s="831"/>
    </row>
    <row r="2642" customFormat="1" ht="12.75" customHeight="1" spans="1:15">
      <c r="A2642" s="831"/>
      <c r="B2642" s="831"/>
      <c r="C2642" s="831"/>
      <c r="D2642" s="831"/>
      <c r="E2642" s="832"/>
      <c r="F2642" s="831"/>
      <c r="G2642" s="833"/>
      <c r="H2642" s="834"/>
      <c r="I2642" s="831"/>
      <c r="J2642" s="837"/>
      <c r="K2642" s="831"/>
      <c r="L2642" s="831"/>
      <c r="M2642" s="838"/>
      <c r="N2642" s="831"/>
      <c r="O2642" s="831"/>
    </row>
    <row r="2643" customFormat="1" ht="12.75" customHeight="1" spans="1:15">
      <c r="A2643" s="831"/>
      <c r="B2643" s="831"/>
      <c r="C2643" s="831"/>
      <c r="D2643" s="831"/>
      <c r="E2643" s="832"/>
      <c r="F2643" s="831"/>
      <c r="G2643" s="833"/>
      <c r="H2643" s="834"/>
      <c r="I2643" s="831"/>
      <c r="J2643" s="837"/>
      <c r="K2643" s="831"/>
      <c r="L2643" s="831"/>
      <c r="M2643" s="838"/>
      <c r="N2643" s="831"/>
      <c r="O2643" s="831"/>
    </row>
    <row r="2644" customFormat="1" ht="12.75" customHeight="1" spans="1:15">
      <c r="A2644" s="831"/>
      <c r="B2644" s="831"/>
      <c r="C2644" s="831"/>
      <c r="D2644" s="831"/>
      <c r="E2644" s="832"/>
      <c r="F2644" s="831"/>
      <c r="G2644" s="833"/>
      <c r="H2644" s="834"/>
      <c r="I2644" s="831"/>
      <c r="J2644" s="837"/>
      <c r="K2644" s="831"/>
      <c r="L2644" s="831"/>
      <c r="M2644" s="838"/>
      <c r="N2644" s="831"/>
      <c r="O2644" s="831"/>
    </row>
    <row r="2645" customFormat="1" ht="12.75" customHeight="1" spans="1:15">
      <c r="A2645" s="831"/>
      <c r="B2645" s="831"/>
      <c r="C2645" s="831"/>
      <c r="D2645" s="831"/>
      <c r="E2645" s="832"/>
      <c r="F2645" s="831"/>
      <c r="G2645" s="833"/>
      <c r="H2645" s="834"/>
      <c r="I2645" s="831"/>
      <c r="J2645" s="837"/>
      <c r="K2645" s="831"/>
      <c r="L2645" s="831"/>
      <c r="M2645" s="838"/>
      <c r="N2645" s="831"/>
      <c r="O2645" s="831"/>
    </row>
    <row r="2646" customFormat="1" ht="12.75" customHeight="1" spans="1:15">
      <c r="A2646" s="831"/>
      <c r="B2646" s="831"/>
      <c r="C2646" s="831"/>
      <c r="D2646" s="831"/>
      <c r="E2646" s="832"/>
      <c r="F2646" s="831"/>
      <c r="G2646" s="833"/>
      <c r="H2646" s="834"/>
      <c r="I2646" s="831"/>
      <c r="J2646" s="837"/>
      <c r="K2646" s="831"/>
      <c r="L2646" s="831"/>
      <c r="M2646" s="838"/>
      <c r="N2646" s="831"/>
      <c r="O2646" s="831"/>
    </row>
    <row r="2647" customFormat="1" ht="12.75" customHeight="1" spans="1:15">
      <c r="A2647" s="831"/>
      <c r="B2647" s="831"/>
      <c r="C2647" s="831"/>
      <c r="D2647" s="831"/>
      <c r="E2647" s="832"/>
      <c r="F2647" s="831"/>
      <c r="G2647" s="833"/>
      <c r="H2647" s="834"/>
      <c r="I2647" s="831"/>
      <c r="J2647" s="837"/>
      <c r="K2647" s="831"/>
      <c r="L2647" s="831"/>
      <c r="M2647" s="838"/>
      <c r="N2647" s="831"/>
      <c r="O2647" s="831"/>
    </row>
    <row r="2648" customFormat="1" ht="12.75" customHeight="1" spans="1:15">
      <c r="A2648" s="831"/>
      <c r="B2648" s="831"/>
      <c r="C2648" s="831"/>
      <c r="D2648" s="831"/>
      <c r="E2648" s="832"/>
      <c r="F2648" s="831"/>
      <c r="G2648" s="833"/>
      <c r="H2648" s="834"/>
      <c r="I2648" s="831"/>
      <c r="J2648" s="837"/>
      <c r="K2648" s="831"/>
      <c r="L2648" s="831"/>
      <c r="M2648" s="838"/>
      <c r="N2648" s="831"/>
      <c r="O2648" s="831"/>
    </row>
    <row r="2649" customFormat="1" ht="12.75" customHeight="1" spans="1:15">
      <c r="A2649" s="831"/>
      <c r="B2649" s="831"/>
      <c r="C2649" s="831"/>
      <c r="D2649" s="831"/>
      <c r="E2649" s="832"/>
      <c r="F2649" s="831"/>
      <c r="G2649" s="833"/>
      <c r="H2649" s="834"/>
      <c r="I2649" s="831"/>
      <c r="J2649" s="837"/>
      <c r="K2649" s="831"/>
      <c r="L2649" s="831"/>
      <c r="M2649" s="838"/>
      <c r="N2649" s="831"/>
      <c r="O2649" s="831"/>
    </row>
    <row r="2650" customFormat="1" ht="12.75" customHeight="1" spans="1:15">
      <c r="A2650" s="831"/>
      <c r="B2650" s="831"/>
      <c r="C2650" s="831"/>
      <c r="D2650" s="831"/>
      <c r="E2650" s="832"/>
      <c r="F2650" s="831"/>
      <c r="G2650" s="833"/>
      <c r="H2650" s="834"/>
      <c r="I2650" s="831"/>
      <c r="J2650" s="837"/>
      <c r="K2650" s="831"/>
      <c r="L2650" s="831"/>
      <c r="M2650" s="838"/>
      <c r="N2650" s="831"/>
      <c r="O2650" s="831"/>
    </row>
    <row r="2651" customFormat="1" ht="12.75" customHeight="1" spans="1:15">
      <c r="A2651" s="831"/>
      <c r="B2651" s="831"/>
      <c r="C2651" s="831"/>
      <c r="D2651" s="831"/>
      <c r="E2651" s="832"/>
      <c r="F2651" s="831"/>
      <c r="G2651" s="833"/>
      <c r="H2651" s="834"/>
      <c r="I2651" s="831"/>
      <c r="J2651" s="837"/>
      <c r="K2651" s="831"/>
      <c r="L2651" s="831"/>
      <c r="M2651" s="838"/>
      <c r="N2651" s="831"/>
      <c r="O2651" s="831"/>
    </row>
    <row r="2652" customFormat="1" ht="12.75" customHeight="1" spans="1:15">
      <c r="A2652" s="831"/>
      <c r="B2652" s="831"/>
      <c r="C2652" s="831"/>
      <c r="D2652" s="831"/>
      <c r="E2652" s="832"/>
      <c r="F2652" s="831"/>
      <c r="G2652" s="833"/>
      <c r="H2652" s="834"/>
      <c r="I2652" s="831"/>
      <c r="J2652" s="837"/>
      <c r="K2652" s="831"/>
      <c r="L2652" s="831"/>
      <c r="M2652" s="838"/>
      <c r="N2652" s="831"/>
      <c r="O2652" s="831"/>
    </row>
    <row r="2653" customFormat="1" ht="12.75" customHeight="1" spans="1:15">
      <c r="A2653" s="831"/>
      <c r="B2653" s="831"/>
      <c r="C2653" s="831"/>
      <c r="D2653" s="831"/>
      <c r="E2653" s="832"/>
      <c r="F2653" s="831"/>
      <c r="G2653" s="833"/>
      <c r="H2653" s="834"/>
      <c r="I2653" s="831"/>
      <c r="J2653" s="837"/>
      <c r="K2653" s="831"/>
      <c r="L2653" s="831"/>
      <c r="M2653" s="838"/>
      <c r="N2653" s="831"/>
      <c r="O2653" s="831"/>
    </row>
    <row r="2654" customFormat="1" ht="12.75" customHeight="1" spans="1:15">
      <c r="A2654" s="831"/>
      <c r="B2654" s="831"/>
      <c r="C2654" s="831"/>
      <c r="D2654" s="831"/>
      <c r="E2654" s="832"/>
      <c r="F2654" s="831"/>
      <c r="G2654" s="833"/>
      <c r="H2654" s="834"/>
      <c r="I2654" s="831"/>
      <c r="J2654" s="837"/>
      <c r="K2654" s="831"/>
      <c r="L2654" s="831"/>
      <c r="M2654" s="838"/>
      <c r="N2654" s="831"/>
      <c r="O2654" s="831"/>
    </row>
    <row r="2655" customFormat="1" ht="12.75" customHeight="1" spans="1:15">
      <c r="A2655" s="831"/>
      <c r="B2655" s="831"/>
      <c r="C2655" s="831"/>
      <c r="D2655" s="831"/>
      <c r="E2655" s="832"/>
      <c r="F2655" s="831"/>
      <c r="G2655" s="833"/>
      <c r="H2655" s="834"/>
      <c r="I2655" s="831"/>
      <c r="J2655" s="837"/>
      <c r="K2655" s="831"/>
      <c r="L2655" s="831"/>
      <c r="M2655" s="838"/>
      <c r="N2655" s="831"/>
      <c r="O2655" s="831"/>
    </row>
    <row r="2656" customFormat="1" ht="12.75" customHeight="1" spans="1:15">
      <c r="A2656" s="831"/>
      <c r="B2656" s="831"/>
      <c r="C2656" s="831"/>
      <c r="D2656" s="831"/>
      <c r="E2656" s="832"/>
      <c r="F2656" s="831"/>
      <c r="G2656" s="833"/>
      <c r="H2656" s="834"/>
      <c r="I2656" s="831"/>
      <c r="J2656" s="837"/>
      <c r="K2656" s="831"/>
      <c r="L2656" s="831"/>
      <c r="M2656" s="838"/>
      <c r="N2656" s="831"/>
      <c r="O2656" s="831"/>
    </row>
    <row r="2657" customFormat="1" ht="12.75" customHeight="1" spans="1:15">
      <c r="A2657" s="831"/>
      <c r="B2657" s="831"/>
      <c r="C2657" s="831"/>
      <c r="D2657" s="831"/>
      <c r="E2657" s="832"/>
      <c r="F2657" s="831"/>
      <c r="G2657" s="833"/>
      <c r="H2657" s="834"/>
      <c r="I2657" s="831"/>
      <c r="J2657" s="837"/>
      <c r="K2657" s="831"/>
      <c r="L2657" s="831"/>
      <c r="M2657" s="838"/>
      <c r="N2657" s="831"/>
      <c r="O2657" s="831"/>
    </row>
    <row r="2658" customFormat="1" ht="12.75" customHeight="1" spans="1:15">
      <c r="A2658" s="831"/>
      <c r="B2658" s="831"/>
      <c r="C2658" s="831"/>
      <c r="D2658" s="831"/>
      <c r="E2658" s="832"/>
      <c r="F2658" s="831"/>
      <c r="G2658" s="833"/>
      <c r="H2658" s="834"/>
      <c r="I2658" s="831"/>
      <c r="J2658" s="837"/>
      <c r="K2658" s="831"/>
      <c r="L2658" s="831"/>
      <c r="M2658" s="838"/>
      <c r="N2658" s="831"/>
      <c r="O2658" s="831"/>
    </row>
    <row r="2659" customFormat="1" ht="12.75" customHeight="1" spans="1:15">
      <c r="A2659" s="831"/>
      <c r="B2659" s="831"/>
      <c r="C2659" s="831"/>
      <c r="D2659" s="831"/>
      <c r="E2659" s="832"/>
      <c r="F2659" s="831"/>
      <c r="G2659" s="833"/>
      <c r="H2659" s="834"/>
      <c r="I2659" s="831"/>
      <c r="J2659" s="837"/>
      <c r="K2659" s="831"/>
      <c r="L2659" s="831"/>
      <c r="M2659" s="838"/>
      <c r="N2659" s="831"/>
      <c r="O2659" s="831"/>
    </row>
    <row r="2660" customFormat="1" ht="12.75" customHeight="1" spans="1:15">
      <c r="A2660" s="831"/>
      <c r="B2660" s="831"/>
      <c r="C2660" s="831"/>
      <c r="D2660" s="831"/>
      <c r="E2660" s="832"/>
      <c r="F2660" s="831"/>
      <c r="G2660" s="833"/>
      <c r="H2660" s="834"/>
      <c r="I2660" s="831"/>
      <c r="J2660" s="837"/>
      <c r="K2660" s="831"/>
      <c r="L2660" s="831"/>
      <c r="M2660" s="838"/>
      <c r="N2660" s="831"/>
      <c r="O2660" s="831"/>
    </row>
    <row r="2661" customFormat="1" ht="12.75" customHeight="1" spans="1:15">
      <c r="A2661" s="831"/>
      <c r="B2661" s="831"/>
      <c r="C2661" s="831"/>
      <c r="D2661" s="831"/>
      <c r="E2661" s="832"/>
      <c r="F2661" s="831"/>
      <c r="G2661" s="833"/>
      <c r="H2661" s="834"/>
      <c r="I2661" s="831"/>
      <c r="J2661" s="837"/>
      <c r="K2661" s="831"/>
      <c r="L2661" s="831"/>
      <c r="M2661" s="838"/>
      <c r="N2661" s="831"/>
      <c r="O2661" s="831"/>
    </row>
    <row r="2662" customFormat="1" ht="12.75" customHeight="1" spans="1:15">
      <c r="A2662" s="831"/>
      <c r="B2662" s="831"/>
      <c r="C2662" s="831"/>
      <c r="D2662" s="831"/>
      <c r="E2662" s="832"/>
      <c r="F2662" s="831"/>
      <c r="G2662" s="833"/>
      <c r="H2662" s="834"/>
      <c r="I2662" s="831"/>
      <c r="J2662" s="837"/>
      <c r="K2662" s="831"/>
      <c r="L2662" s="831"/>
      <c r="M2662" s="838"/>
      <c r="N2662" s="831"/>
      <c r="O2662" s="831"/>
    </row>
    <row r="2663" customFormat="1" ht="12.75" customHeight="1" spans="1:15">
      <c r="A2663" s="831"/>
      <c r="B2663" s="831"/>
      <c r="C2663" s="831"/>
      <c r="D2663" s="831"/>
      <c r="E2663" s="832"/>
      <c r="F2663" s="831"/>
      <c r="G2663" s="833"/>
      <c r="H2663" s="834"/>
      <c r="I2663" s="831"/>
      <c r="J2663" s="837"/>
      <c r="K2663" s="831"/>
      <c r="L2663" s="831"/>
      <c r="M2663" s="838"/>
      <c r="N2663" s="831"/>
      <c r="O2663" s="831"/>
    </row>
    <row r="2664" customFormat="1" ht="12.75" customHeight="1" spans="1:15">
      <c r="A2664" s="831"/>
      <c r="B2664" s="831"/>
      <c r="C2664" s="831"/>
      <c r="D2664" s="831"/>
      <c r="E2664" s="832"/>
      <c r="F2664" s="831"/>
      <c r="G2664" s="833"/>
      <c r="H2664" s="834"/>
      <c r="I2664" s="831"/>
      <c r="J2664" s="837"/>
      <c r="K2664" s="831"/>
      <c r="L2664" s="831"/>
      <c r="M2664" s="838"/>
      <c r="N2664" s="831"/>
      <c r="O2664" s="831"/>
    </row>
    <row r="2665" customFormat="1" ht="12.75" customHeight="1" spans="1:15">
      <c r="A2665" s="831"/>
      <c r="B2665" s="831"/>
      <c r="C2665" s="831"/>
      <c r="D2665" s="831"/>
      <c r="E2665" s="832"/>
      <c r="F2665" s="831"/>
      <c r="G2665" s="833"/>
      <c r="H2665" s="834"/>
      <c r="I2665" s="831"/>
      <c r="J2665" s="837"/>
      <c r="K2665" s="831"/>
      <c r="L2665" s="831"/>
      <c r="M2665" s="838"/>
      <c r="N2665" s="831"/>
      <c r="O2665" s="831"/>
    </row>
    <row r="2666" customFormat="1" ht="12.75" customHeight="1" spans="1:15">
      <c r="A2666" s="831"/>
      <c r="B2666" s="831"/>
      <c r="C2666" s="831"/>
      <c r="D2666" s="831"/>
      <c r="E2666" s="832"/>
      <c r="F2666" s="831"/>
      <c r="G2666" s="833"/>
      <c r="H2666" s="834"/>
      <c r="I2666" s="831"/>
      <c r="J2666" s="837"/>
      <c r="K2666" s="831"/>
      <c r="L2666" s="831"/>
      <c r="M2666" s="838"/>
      <c r="N2666" s="831"/>
      <c r="O2666" s="831"/>
    </row>
    <row r="2667" customFormat="1" ht="12.75" customHeight="1" spans="1:15">
      <c r="A2667" s="831"/>
      <c r="B2667" s="831"/>
      <c r="C2667" s="831"/>
      <c r="D2667" s="831"/>
      <c r="E2667" s="832"/>
      <c r="F2667" s="831"/>
      <c r="G2667" s="833"/>
      <c r="H2667" s="834"/>
      <c r="I2667" s="831"/>
      <c r="J2667" s="837"/>
      <c r="K2667" s="831"/>
      <c r="L2667" s="831"/>
      <c r="M2667" s="838"/>
      <c r="N2667" s="831"/>
      <c r="O2667" s="831"/>
    </row>
    <row r="2668" customFormat="1" ht="12.75" customHeight="1" spans="1:15">
      <c r="A2668" s="831"/>
      <c r="B2668" s="831"/>
      <c r="C2668" s="831"/>
      <c r="D2668" s="831"/>
      <c r="E2668" s="832"/>
      <c r="F2668" s="831"/>
      <c r="G2668" s="833"/>
      <c r="H2668" s="834"/>
      <c r="I2668" s="831"/>
      <c r="J2668" s="837"/>
      <c r="K2668" s="831"/>
      <c r="L2668" s="831"/>
      <c r="M2668" s="838"/>
      <c r="N2668" s="831"/>
      <c r="O2668" s="831"/>
    </row>
    <row r="2669" customFormat="1" ht="12.75" customHeight="1" spans="1:15">
      <c r="A2669" s="831"/>
      <c r="B2669" s="831"/>
      <c r="C2669" s="831"/>
      <c r="D2669" s="831"/>
      <c r="E2669" s="832"/>
      <c r="F2669" s="831"/>
      <c r="G2669" s="833"/>
      <c r="H2669" s="834"/>
      <c r="I2669" s="831"/>
      <c r="J2669" s="837"/>
      <c r="K2669" s="831"/>
      <c r="L2669" s="831"/>
      <c r="M2669" s="838"/>
      <c r="N2669" s="831"/>
      <c r="O2669" s="831"/>
    </row>
    <row r="2670" customFormat="1" ht="12.75" customHeight="1" spans="1:15">
      <c r="A2670" s="831"/>
      <c r="B2670" s="831"/>
      <c r="C2670" s="831"/>
      <c r="D2670" s="831"/>
      <c r="E2670" s="832"/>
      <c r="F2670" s="831"/>
      <c r="G2670" s="833"/>
      <c r="H2670" s="834"/>
      <c r="I2670" s="831"/>
      <c r="J2670" s="837"/>
      <c r="K2670" s="831"/>
      <c r="L2670" s="831"/>
      <c r="M2670" s="838"/>
      <c r="N2670" s="831"/>
      <c r="O2670" s="831"/>
    </row>
    <row r="2671" customFormat="1" ht="12.75" customHeight="1" spans="1:15">
      <c r="A2671" s="831"/>
      <c r="B2671" s="831"/>
      <c r="C2671" s="831"/>
      <c r="D2671" s="831"/>
      <c r="E2671" s="832"/>
      <c r="F2671" s="831"/>
      <c r="G2671" s="833"/>
      <c r="H2671" s="834"/>
      <c r="I2671" s="831"/>
      <c r="J2671" s="837"/>
      <c r="K2671" s="831"/>
      <c r="L2671" s="831"/>
      <c r="M2671" s="838"/>
      <c r="N2671" s="831"/>
      <c r="O2671" s="831"/>
    </row>
    <row r="2672" customFormat="1" ht="12.75" customHeight="1" spans="1:15">
      <c r="A2672" s="831"/>
      <c r="B2672" s="831"/>
      <c r="C2672" s="831"/>
      <c r="D2672" s="831"/>
      <c r="E2672" s="832"/>
      <c r="F2672" s="831"/>
      <c r="G2672" s="833"/>
      <c r="H2672" s="834"/>
      <c r="I2672" s="831"/>
      <c r="J2672" s="837"/>
      <c r="K2672" s="831"/>
      <c r="L2672" s="831"/>
      <c r="M2672" s="838"/>
      <c r="N2672" s="831"/>
      <c r="O2672" s="831"/>
    </row>
    <row r="2673" customFormat="1" ht="12.75" customHeight="1" spans="1:15">
      <c r="A2673" s="831"/>
      <c r="B2673" s="831"/>
      <c r="C2673" s="831"/>
      <c r="D2673" s="831"/>
      <c r="E2673" s="832"/>
      <c r="F2673" s="831"/>
      <c r="G2673" s="833"/>
      <c r="H2673" s="834"/>
      <c r="I2673" s="831"/>
      <c r="J2673" s="837"/>
      <c r="K2673" s="831"/>
      <c r="L2673" s="831"/>
      <c r="M2673" s="838"/>
      <c r="N2673" s="831"/>
      <c r="O2673" s="831"/>
    </row>
    <row r="2674" customFormat="1" ht="12.75" customHeight="1" spans="1:15">
      <c r="A2674" s="831"/>
      <c r="B2674" s="831"/>
      <c r="C2674" s="831"/>
      <c r="D2674" s="831"/>
      <c r="E2674" s="832"/>
      <c r="F2674" s="831"/>
      <c r="G2674" s="833"/>
      <c r="H2674" s="834"/>
      <c r="I2674" s="831"/>
      <c r="J2674" s="837"/>
      <c r="K2674" s="831"/>
      <c r="L2674" s="831"/>
      <c r="M2674" s="838"/>
      <c r="N2674" s="831"/>
      <c r="O2674" s="831"/>
    </row>
    <row r="2675" customFormat="1" ht="12.75" customHeight="1" spans="1:15">
      <c r="A2675" s="831"/>
      <c r="B2675" s="831"/>
      <c r="C2675" s="831"/>
      <c r="D2675" s="831"/>
      <c r="E2675" s="832"/>
      <c r="F2675" s="831"/>
      <c r="G2675" s="833"/>
      <c r="H2675" s="834"/>
      <c r="I2675" s="831"/>
      <c r="J2675" s="837"/>
      <c r="K2675" s="831"/>
      <c r="L2675" s="831"/>
      <c r="M2675" s="838"/>
      <c r="N2675" s="831"/>
      <c r="O2675" s="831"/>
    </row>
    <row r="2676" customFormat="1" ht="12.75" customHeight="1" spans="1:15">
      <c r="A2676" s="831"/>
      <c r="B2676" s="831"/>
      <c r="C2676" s="831"/>
      <c r="D2676" s="831"/>
      <c r="E2676" s="832"/>
      <c r="F2676" s="831"/>
      <c r="G2676" s="833"/>
      <c r="H2676" s="834"/>
      <c r="I2676" s="831"/>
      <c r="J2676" s="837"/>
      <c r="K2676" s="831"/>
      <c r="L2676" s="831"/>
      <c r="M2676" s="838"/>
      <c r="N2676" s="831"/>
      <c r="O2676" s="831"/>
    </row>
    <row r="2677" customFormat="1" ht="12.75" customHeight="1" spans="1:15">
      <c r="A2677" s="831"/>
      <c r="B2677" s="831"/>
      <c r="C2677" s="831"/>
      <c r="D2677" s="831"/>
      <c r="E2677" s="832"/>
      <c r="F2677" s="831"/>
      <c r="G2677" s="833"/>
      <c r="H2677" s="834"/>
      <c r="I2677" s="831"/>
      <c r="J2677" s="837"/>
      <c r="K2677" s="831"/>
      <c r="L2677" s="831"/>
      <c r="M2677" s="838"/>
      <c r="N2677" s="831"/>
      <c r="O2677" s="831"/>
    </row>
    <row r="2678" customFormat="1" ht="12.75" customHeight="1" spans="1:15">
      <c r="A2678" s="831"/>
      <c r="B2678" s="831"/>
      <c r="C2678" s="831"/>
      <c r="D2678" s="831"/>
      <c r="E2678" s="832"/>
      <c r="F2678" s="831"/>
      <c r="G2678" s="833"/>
      <c r="H2678" s="834"/>
      <c r="I2678" s="831"/>
      <c r="J2678" s="837"/>
      <c r="K2678" s="831"/>
      <c r="L2678" s="831"/>
      <c r="M2678" s="838"/>
      <c r="N2678" s="831"/>
      <c r="O2678" s="831"/>
    </row>
    <row r="2679" customFormat="1" ht="12.75" customHeight="1" spans="1:15">
      <c r="A2679" s="831"/>
      <c r="B2679" s="831"/>
      <c r="C2679" s="831"/>
      <c r="D2679" s="831"/>
      <c r="E2679" s="832"/>
      <c r="F2679" s="831"/>
      <c r="G2679" s="833"/>
      <c r="H2679" s="834"/>
      <c r="I2679" s="831"/>
      <c r="J2679" s="837"/>
      <c r="K2679" s="831"/>
      <c r="L2679" s="831"/>
      <c r="M2679" s="838"/>
      <c r="N2679" s="831"/>
      <c r="O2679" s="831"/>
    </row>
    <row r="2680" customFormat="1" ht="12.75" customHeight="1" spans="1:15">
      <c r="A2680" s="831"/>
      <c r="B2680" s="831"/>
      <c r="C2680" s="831"/>
      <c r="D2680" s="831"/>
      <c r="E2680" s="832"/>
      <c r="F2680" s="831"/>
      <c r="G2680" s="833"/>
      <c r="H2680" s="834"/>
      <c r="I2680" s="831"/>
      <c r="J2680" s="837"/>
      <c r="K2680" s="831"/>
      <c r="L2680" s="831"/>
      <c r="M2680" s="838"/>
      <c r="N2680" s="831"/>
      <c r="O2680" s="831"/>
    </row>
    <row r="2681" customFormat="1" ht="12.75" customHeight="1" spans="1:15">
      <c r="A2681" s="831"/>
      <c r="B2681" s="831"/>
      <c r="C2681" s="831"/>
      <c r="D2681" s="831"/>
      <c r="E2681" s="832"/>
      <c r="F2681" s="831"/>
      <c r="G2681" s="833"/>
      <c r="H2681" s="834"/>
      <c r="I2681" s="831"/>
      <c r="J2681" s="837"/>
      <c r="K2681" s="831"/>
      <c r="L2681" s="831"/>
      <c r="M2681" s="838"/>
      <c r="N2681" s="831"/>
      <c r="O2681" s="831"/>
    </row>
    <row r="2682" customFormat="1" ht="12.75" customHeight="1" spans="1:15">
      <c r="A2682" s="831"/>
      <c r="B2682" s="831"/>
      <c r="C2682" s="831"/>
      <c r="D2682" s="831"/>
      <c r="E2682" s="832"/>
      <c r="F2682" s="831"/>
      <c r="G2682" s="833"/>
      <c r="H2682" s="834"/>
      <c r="I2682" s="831"/>
      <c r="J2682" s="837"/>
      <c r="K2682" s="831"/>
      <c r="L2682" s="831"/>
      <c r="M2682" s="838"/>
      <c r="N2682" s="831"/>
      <c r="O2682" s="831"/>
    </row>
    <row r="2683" customFormat="1" ht="12.75" customHeight="1" spans="1:15">
      <c r="A2683" s="831"/>
      <c r="B2683" s="831"/>
      <c r="C2683" s="831"/>
      <c r="D2683" s="831"/>
      <c r="E2683" s="832"/>
      <c r="F2683" s="831"/>
      <c r="G2683" s="833"/>
      <c r="H2683" s="834"/>
      <c r="I2683" s="831"/>
      <c r="J2683" s="837"/>
      <c r="K2683" s="831"/>
      <c r="L2683" s="831"/>
      <c r="M2683" s="838"/>
      <c r="N2683" s="831"/>
      <c r="O2683" s="831"/>
    </row>
    <row r="2684" customFormat="1" ht="12.75" customHeight="1" spans="1:15">
      <c r="A2684" s="831"/>
      <c r="B2684" s="831"/>
      <c r="C2684" s="831"/>
      <c r="D2684" s="831"/>
      <c r="E2684" s="832"/>
      <c r="F2684" s="831"/>
      <c r="G2684" s="833"/>
      <c r="H2684" s="834"/>
      <c r="I2684" s="831"/>
      <c r="J2684" s="837"/>
      <c r="K2684" s="831"/>
      <c r="L2684" s="831"/>
      <c r="M2684" s="838"/>
      <c r="N2684" s="831"/>
      <c r="O2684" s="831"/>
    </row>
    <row r="2685" customFormat="1" ht="12.75" customHeight="1" spans="1:15">
      <c r="A2685" s="831"/>
      <c r="B2685" s="831"/>
      <c r="C2685" s="831"/>
      <c r="D2685" s="831"/>
      <c r="E2685" s="832"/>
      <c r="F2685" s="831"/>
      <c r="G2685" s="833"/>
      <c r="H2685" s="834"/>
      <c r="I2685" s="831"/>
      <c r="J2685" s="837"/>
      <c r="K2685" s="831"/>
      <c r="L2685" s="831"/>
      <c r="M2685" s="838"/>
      <c r="N2685" s="831"/>
      <c r="O2685" s="831"/>
    </row>
    <row r="2686" customFormat="1" ht="12.75" customHeight="1" spans="1:15">
      <c r="A2686" s="831"/>
      <c r="B2686" s="831"/>
      <c r="C2686" s="831"/>
      <c r="D2686" s="831"/>
      <c r="E2686" s="832"/>
      <c r="F2686" s="831"/>
      <c r="G2686" s="833"/>
      <c r="H2686" s="834"/>
      <c r="I2686" s="831"/>
      <c r="J2686" s="837"/>
      <c r="K2686" s="831"/>
      <c r="L2686" s="831"/>
      <c r="M2686" s="838"/>
      <c r="N2686" s="831"/>
      <c r="O2686" s="831"/>
    </row>
    <row r="2687" customFormat="1" ht="12.75" customHeight="1" spans="1:15">
      <c r="A2687" s="831"/>
      <c r="B2687" s="831"/>
      <c r="C2687" s="831"/>
      <c r="D2687" s="831"/>
      <c r="E2687" s="832"/>
      <c r="F2687" s="831"/>
      <c r="G2687" s="833"/>
      <c r="H2687" s="834"/>
      <c r="I2687" s="831"/>
      <c r="J2687" s="837"/>
      <c r="K2687" s="831"/>
      <c r="L2687" s="831"/>
      <c r="M2687" s="838"/>
      <c r="N2687" s="831"/>
      <c r="O2687" s="831"/>
    </row>
    <row r="2688" customFormat="1" ht="12.75" customHeight="1" spans="1:15">
      <c r="A2688" s="831"/>
      <c r="B2688" s="831"/>
      <c r="C2688" s="831"/>
      <c r="D2688" s="831"/>
      <c r="E2688" s="832"/>
      <c r="F2688" s="831"/>
      <c r="G2688" s="833"/>
      <c r="H2688" s="834"/>
      <c r="I2688" s="831"/>
      <c r="J2688" s="837"/>
      <c r="K2688" s="831"/>
      <c r="L2688" s="831"/>
      <c r="M2688" s="838"/>
      <c r="N2688" s="831"/>
      <c r="O2688" s="831"/>
    </row>
    <row r="2689" customFormat="1" ht="12.75" customHeight="1" spans="1:15">
      <c r="A2689" s="831"/>
      <c r="B2689" s="831"/>
      <c r="C2689" s="831"/>
      <c r="D2689" s="831"/>
      <c r="E2689" s="832"/>
      <c r="F2689" s="831"/>
      <c r="G2689" s="833"/>
      <c r="H2689" s="834"/>
      <c r="I2689" s="831"/>
      <c r="J2689" s="837"/>
      <c r="K2689" s="831"/>
      <c r="L2689" s="831"/>
      <c r="M2689" s="838"/>
      <c r="N2689" s="831"/>
      <c r="O2689" s="831"/>
    </row>
    <row r="2690" customFormat="1" ht="12.75" customHeight="1" spans="1:15">
      <c r="A2690" s="831"/>
      <c r="B2690" s="831"/>
      <c r="C2690" s="831"/>
      <c r="D2690" s="831"/>
      <c r="E2690" s="832"/>
      <c r="F2690" s="831"/>
      <c r="G2690" s="833"/>
      <c r="H2690" s="834"/>
      <c r="I2690" s="831"/>
      <c r="J2690" s="837"/>
      <c r="K2690" s="831"/>
      <c r="L2690" s="831"/>
      <c r="M2690" s="838"/>
      <c r="N2690" s="831"/>
      <c r="O2690" s="831"/>
    </row>
    <row r="2691" customFormat="1" ht="12.75" customHeight="1" spans="1:15">
      <c r="A2691" s="831"/>
      <c r="B2691" s="831"/>
      <c r="C2691" s="831"/>
      <c r="D2691" s="831"/>
      <c r="E2691" s="832"/>
      <c r="F2691" s="831"/>
      <c r="G2691" s="833"/>
      <c r="H2691" s="834"/>
      <c r="I2691" s="831"/>
      <c r="J2691" s="837"/>
      <c r="K2691" s="831"/>
      <c r="L2691" s="831"/>
      <c r="M2691" s="838"/>
      <c r="N2691" s="831"/>
      <c r="O2691" s="831"/>
    </row>
    <row r="2692" customFormat="1" ht="12.75" customHeight="1" spans="1:15">
      <c r="A2692" s="831"/>
      <c r="B2692" s="831"/>
      <c r="C2692" s="831"/>
      <c r="D2692" s="831"/>
      <c r="E2692" s="832"/>
      <c r="F2692" s="831"/>
      <c r="G2692" s="833"/>
      <c r="H2692" s="834"/>
      <c r="I2692" s="831"/>
      <c r="J2692" s="837"/>
      <c r="K2692" s="831"/>
      <c r="L2692" s="831"/>
      <c r="M2692" s="838"/>
      <c r="N2692" s="831"/>
      <c r="O2692" s="831"/>
    </row>
    <row r="2693" customFormat="1" ht="12.75" customHeight="1" spans="1:15">
      <c r="A2693" s="831"/>
      <c r="B2693" s="831"/>
      <c r="C2693" s="831"/>
      <c r="D2693" s="831"/>
      <c r="E2693" s="832"/>
      <c r="F2693" s="831"/>
      <c r="G2693" s="833"/>
      <c r="H2693" s="834"/>
      <c r="I2693" s="831"/>
      <c r="J2693" s="837"/>
      <c r="K2693" s="831"/>
      <c r="L2693" s="831"/>
      <c r="M2693" s="838"/>
      <c r="N2693" s="831"/>
      <c r="O2693" s="831"/>
    </row>
    <row r="2694" customFormat="1" ht="12.75" customHeight="1" spans="1:15">
      <c r="A2694" s="831"/>
      <c r="B2694" s="831"/>
      <c r="C2694" s="831"/>
      <c r="D2694" s="831"/>
      <c r="E2694" s="832"/>
      <c r="F2694" s="831"/>
      <c r="G2694" s="833"/>
      <c r="H2694" s="834"/>
      <c r="I2694" s="831"/>
      <c r="J2694" s="837"/>
      <c r="K2694" s="831"/>
      <c r="L2694" s="831"/>
      <c r="M2694" s="838"/>
      <c r="N2694" s="831"/>
      <c r="O2694" s="831"/>
    </row>
    <row r="2695" customFormat="1" ht="12.75" customHeight="1" spans="1:15">
      <c r="A2695" s="831"/>
      <c r="B2695" s="831"/>
      <c r="C2695" s="831"/>
      <c r="D2695" s="831"/>
      <c r="E2695" s="832"/>
      <c r="F2695" s="831"/>
      <c r="G2695" s="833"/>
      <c r="H2695" s="834"/>
      <c r="I2695" s="831"/>
      <c r="J2695" s="837"/>
      <c r="K2695" s="831"/>
      <c r="L2695" s="831"/>
      <c r="M2695" s="838"/>
      <c r="N2695" s="831"/>
      <c r="O2695" s="831"/>
    </row>
    <row r="2696" customFormat="1" ht="12.75" customHeight="1" spans="1:15">
      <c r="A2696" s="831"/>
      <c r="B2696" s="831"/>
      <c r="C2696" s="831"/>
      <c r="D2696" s="831"/>
      <c r="E2696" s="832"/>
      <c r="F2696" s="831"/>
      <c r="G2696" s="833"/>
      <c r="H2696" s="834"/>
      <c r="I2696" s="831"/>
      <c r="J2696" s="837"/>
      <c r="K2696" s="831"/>
      <c r="L2696" s="831"/>
      <c r="M2696" s="838"/>
      <c r="N2696" s="831"/>
      <c r="O2696" s="831"/>
    </row>
    <row r="2697" customFormat="1" ht="12.75" customHeight="1" spans="1:15">
      <c r="A2697" s="831"/>
      <c r="B2697" s="831"/>
      <c r="C2697" s="831"/>
      <c r="D2697" s="831"/>
      <c r="E2697" s="832"/>
      <c r="F2697" s="831"/>
      <c r="G2697" s="833"/>
      <c r="H2697" s="834"/>
      <c r="I2697" s="831"/>
      <c r="J2697" s="837"/>
      <c r="K2697" s="831"/>
      <c r="L2697" s="831"/>
      <c r="M2697" s="838"/>
      <c r="N2697" s="831"/>
      <c r="O2697" s="831"/>
    </row>
    <row r="2698" customFormat="1" ht="12.75" customHeight="1" spans="1:15">
      <c r="A2698" s="831"/>
      <c r="B2698" s="831"/>
      <c r="C2698" s="831"/>
      <c r="D2698" s="831"/>
      <c r="E2698" s="832"/>
      <c r="F2698" s="831"/>
      <c r="G2698" s="833"/>
      <c r="H2698" s="834"/>
      <c r="I2698" s="831"/>
      <c r="J2698" s="837"/>
      <c r="K2698" s="831"/>
      <c r="L2698" s="831"/>
      <c r="M2698" s="838"/>
      <c r="N2698" s="831"/>
      <c r="O2698" s="831"/>
    </row>
    <row r="2699" customFormat="1" ht="12.75" customHeight="1" spans="1:15">
      <c r="A2699" s="831"/>
      <c r="B2699" s="831"/>
      <c r="C2699" s="831"/>
      <c r="D2699" s="831"/>
      <c r="E2699" s="832"/>
      <c r="F2699" s="831"/>
      <c r="G2699" s="833"/>
      <c r="H2699" s="834"/>
      <c r="I2699" s="831"/>
      <c r="J2699" s="837"/>
      <c r="K2699" s="831"/>
      <c r="L2699" s="831"/>
      <c r="M2699" s="838"/>
      <c r="N2699" s="831"/>
      <c r="O2699" s="831"/>
    </row>
    <row r="2700" customFormat="1" ht="12.75" customHeight="1" spans="1:15">
      <c r="A2700" s="831"/>
      <c r="B2700" s="831"/>
      <c r="C2700" s="831"/>
      <c r="D2700" s="831"/>
      <c r="E2700" s="832"/>
      <c r="F2700" s="831"/>
      <c r="G2700" s="833"/>
      <c r="H2700" s="834"/>
      <c r="I2700" s="831"/>
      <c r="J2700" s="837"/>
      <c r="K2700" s="831"/>
      <c r="L2700" s="831"/>
      <c r="M2700" s="838"/>
      <c r="N2700" s="831"/>
      <c r="O2700" s="831"/>
    </row>
    <row r="2701" customFormat="1" ht="12.75" customHeight="1" spans="1:15">
      <c r="A2701" s="831"/>
      <c r="B2701" s="831"/>
      <c r="C2701" s="831"/>
      <c r="D2701" s="831"/>
      <c r="E2701" s="832"/>
      <c r="F2701" s="831"/>
      <c r="G2701" s="833"/>
      <c r="H2701" s="834"/>
      <c r="I2701" s="831"/>
      <c r="J2701" s="837"/>
      <c r="K2701" s="831"/>
      <c r="L2701" s="831"/>
      <c r="M2701" s="838"/>
      <c r="N2701" s="831"/>
      <c r="O2701" s="831"/>
    </row>
    <row r="2702" customFormat="1" ht="12.75" customHeight="1" spans="1:15">
      <c r="A2702" s="831"/>
      <c r="B2702" s="831"/>
      <c r="C2702" s="831"/>
      <c r="D2702" s="831"/>
      <c r="E2702" s="832"/>
      <c r="F2702" s="831"/>
      <c r="G2702" s="833"/>
      <c r="H2702" s="834"/>
      <c r="I2702" s="831"/>
      <c r="J2702" s="837"/>
      <c r="K2702" s="831"/>
      <c r="L2702" s="831"/>
      <c r="M2702" s="838"/>
      <c r="N2702" s="831"/>
      <c r="O2702" s="831"/>
    </row>
    <row r="2703" customFormat="1" ht="12.75" customHeight="1" spans="1:15">
      <c r="A2703" s="831"/>
      <c r="B2703" s="831"/>
      <c r="C2703" s="831"/>
      <c r="D2703" s="831"/>
      <c r="E2703" s="832"/>
      <c r="F2703" s="831"/>
      <c r="G2703" s="833"/>
      <c r="H2703" s="834"/>
      <c r="I2703" s="831"/>
      <c r="J2703" s="837"/>
      <c r="K2703" s="831"/>
      <c r="L2703" s="831"/>
      <c r="M2703" s="838"/>
      <c r="N2703" s="831"/>
      <c r="O2703" s="831"/>
    </row>
    <row r="2704" customFormat="1" ht="12.75" customHeight="1" spans="1:15">
      <c r="A2704" s="831"/>
      <c r="B2704" s="831"/>
      <c r="C2704" s="831"/>
      <c r="D2704" s="831"/>
      <c r="E2704" s="832"/>
      <c r="F2704" s="831"/>
      <c r="G2704" s="833"/>
      <c r="H2704" s="834"/>
      <c r="I2704" s="831"/>
      <c r="J2704" s="837"/>
      <c r="K2704" s="831"/>
      <c r="L2704" s="831"/>
      <c r="M2704" s="838"/>
      <c r="N2704" s="831"/>
      <c r="O2704" s="831"/>
    </row>
    <row r="2705" customFormat="1" ht="12.75" customHeight="1" spans="1:15">
      <c r="A2705" s="831"/>
      <c r="B2705" s="831"/>
      <c r="C2705" s="831"/>
      <c r="D2705" s="831"/>
      <c r="E2705" s="832"/>
      <c r="F2705" s="831"/>
      <c r="G2705" s="833"/>
      <c r="H2705" s="834"/>
      <c r="I2705" s="831"/>
      <c r="J2705" s="837"/>
      <c r="K2705" s="831"/>
      <c r="L2705" s="831"/>
      <c r="M2705" s="838"/>
      <c r="N2705" s="831"/>
      <c r="O2705" s="831"/>
    </row>
    <row r="2706" customFormat="1" ht="12.75" customHeight="1" spans="1:15">
      <c r="A2706" s="831"/>
      <c r="B2706" s="831"/>
      <c r="C2706" s="831"/>
      <c r="D2706" s="831"/>
      <c r="E2706" s="832"/>
      <c r="F2706" s="831"/>
      <c r="G2706" s="833"/>
      <c r="H2706" s="834"/>
      <c r="I2706" s="831"/>
      <c r="J2706" s="837"/>
      <c r="K2706" s="831"/>
      <c r="L2706" s="831"/>
      <c r="M2706" s="838"/>
      <c r="N2706" s="831"/>
      <c r="O2706" s="831"/>
    </row>
    <row r="2707" customFormat="1" ht="12.75" customHeight="1" spans="1:15">
      <c r="A2707" s="831"/>
      <c r="B2707" s="831"/>
      <c r="C2707" s="831"/>
      <c r="D2707" s="831"/>
      <c r="E2707" s="832"/>
      <c r="F2707" s="831"/>
      <c r="G2707" s="833"/>
      <c r="H2707" s="834"/>
      <c r="I2707" s="831"/>
      <c r="J2707" s="837"/>
      <c r="K2707" s="831"/>
      <c r="L2707" s="831"/>
      <c r="M2707" s="838"/>
      <c r="N2707" s="831"/>
      <c r="O2707" s="831"/>
    </row>
    <row r="2708" customFormat="1" ht="12.75" customHeight="1" spans="1:15">
      <c r="A2708" s="831"/>
      <c r="B2708" s="831"/>
      <c r="C2708" s="831"/>
      <c r="D2708" s="831"/>
      <c r="E2708" s="832"/>
      <c r="F2708" s="831"/>
      <c r="G2708" s="833"/>
      <c r="H2708" s="834"/>
      <c r="I2708" s="831"/>
      <c r="J2708" s="837"/>
      <c r="K2708" s="831"/>
      <c r="L2708" s="831"/>
      <c r="M2708" s="838"/>
      <c r="N2708" s="831"/>
      <c r="O2708" s="831"/>
    </row>
    <row r="2709" customFormat="1" ht="12.75" customHeight="1" spans="1:15">
      <c r="A2709" s="831"/>
      <c r="B2709" s="831"/>
      <c r="C2709" s="831"/>
      <c r="D2709" s="831"/>
      <c r="E2709" s="832"/>
      <c r="F2709" s="831"/>
      <c r="G2709" s="833"/>
      <c r="H2709" s="834"/>
      <c r="I2709" s="831"/>
      <c r="J2709" s="837"/>
      <c r="K2709" s="831"/>
      <c r="L2709" s="831"/>
      <c r="M2709" s="838"/>
      <c r="N2709" s="831"/>
      <c r="O2709" s="831"/>
    </row>
    <row r="2710" customFormat="1" ht="12.75" customHeight="1" spans="1:15">
      <c r="A2710" s="831"/>
      <c r="B2710" s="831"/>
      <c r="C2710" s="831"/>
      <c r="D2710" s="831"/>
      <c r="E2710" s="832"/>
      <c r="F2710" s="831"/>
      <c r="G2710" s="833"/>
      <c r="H2710" s="834"/>
      <c r="I2710" s="831"/>
      <c r="J2710" s="837"/>
      <c r="K2710" s="831"/>
      <c r="L2710" s="831"/>
      <c r="M2710" s="838"/>
      <c r="N2710" s="831"/>
      <c r="O2710" s="831"/>
    </row>
    <row r="2711" customFormat="1" ht="12.75" customHeight="1" spans="1:15">
      <c r="A2711" s="831"/>
      <c r="B2711" s="831"/>
      <c r="C2711" s="831"/>
      <c r="D2711" s="831"/>
      <c r="E2711" s="832"/>
      <c r="F2711" s="831"/>
      <c r="G2711" s="833"/>
      <c r="H2711" s="834"/>
      <c r="I2711" s="831"/>
      <c r="J2711" s="837"/>
      <c r="K2711" s="831"/>
      <c r="L2711" s="831"/>
      <c r="M2711" s="838"/>
      <c r="N2711" s="831"/>
      <c r="O2711" s="831"/>
    </row>
    <row r="2712" customFormat="1" ht="12.75" customHeight="1" spans="1:15">
      <c r="A2712" s="831"/>
      <c r="B2712" s="831"/>
      <c r="C2712" s="831"/>
      <c r="D2712" s="831"/>
      <c r="E2712" s="832"/>
      <c r="F2712" s="831"/>
      <c r="G2712" s="833"/>
      <c r="H2712" s="834"/>
      <c r="I2712" s="831"/>
      <c r="J2712" s="837"/>
      <c r="K2712" s="831"/>
      <c r="L2712" s="831"/>
      <c r="M2712" s="838"/>
      <c r="N2712" s="831"/>
      <c r="O2712" s="831"/>
    </row>
    <row r="2713" customFormat="1" ht="12.75" customHeight="1" spans="1:15">
      <c r="A2713" s="831"/>
      <c r="B2713" s="831"/>
      <c r="C2713" s="831"/>
      <c r="D2713" s="831"/>
      <c r="E2713" s="832"/>
      <c r="F2713" s="831"/>
      <c r="G2713" s="833"/>
      <c r="H2713" s="834"/>
      <c r="I2713" s="831"/>
      <c r="J2713" s="837"/>
      <c r="K2713" s="831"/>
      <c r="L2713" s="831"/>
      <c r="M2713" s="838"/>
      <c r="N2713" s="831"/>
      <c r="O2713" s="831"/>
    </row>
    <row r="2714" customFormat="1" ht="12.75" customHeight="1" spans="1:15">
      <c r="A2714" s="831"/>
      <c r="B2714" s="831"/>
      <c r="C2714" s="831"/>
      <c r="D2714" s="831"/>
      <c r="E2714" s="832"/>
      <c r="F2714" s="831"/>
      <c r="G2714" s="833"/>
      <c r="H2714" s="834"/>
      <c r="I2714" s="831"/>
      <c r="J2714" s="837"/>
      <c r="K2714" s="831"/>
      <c r="L2714" s="831"/>
      <c r="M2714" s="838"/>
      <c r="N2714" s="831"/>
      <c r="O2714" s="831"/>
    </row>
    <row r="2715" customFormat="1" ht="12.75" customHeight="1" spans="1:15">
      <c r="A2715" s="831"/>
      <c r="B2715" s="831"/>
      <c r="C2715" s="831"/>
      <c r="D2715" s="831"/>
      <c r="E2715" s="832"/>
      <c r="F2715" s="831"/>
      <c r="G2715" s="833"/>
      <c r="H2715" s="834"/>
      <c r="I2715" s="831"/>
      <c r="J2715" s="837"/>
      <c r="K2715" s="831"/>
      <c r="L2715" s="831"/>
      <c r="M2715" s="838"/>
      <c r="N2715" s="831"/>
      <c r="O2715" s="831"/>
    </row>
    <row r="2716" customFormat="1" ht="12.75" customHeight="1" spans="1:15">
      <c r="A2716" s="831"/>
      <c r="B2716" s="831"/>
      <c r="C2716" s="831"/>
      <c r="D2716" s="831"/>
      <c r="E2716" s="832"/>
      <c r="F2716" s="831"/>
      <c r="G2716" s="833"/>
      <c r="H2716" s="834"/>
      <c r="I2716" s="831"/>
      <c r="J2716" s="837"/>
      <c r="K2716" s="831"/>
      <c r="L2716" s="831"/>
      <c r="M2716" s="838"/>
      <c r="N2716" s="831"/>
      <c r="O2716" s="831"/>
    </row>
    <row r="2717" customFormat="1" ht="12.75" customHeight="1" spans="1:15">
      <c r="A2717" s="831"/>
      <c r="B2717" s="831"/>
      <c r="C2717" s="831"/>
      <c r="D2717" s="831"/>
      <c r="E2717" s="832"/>
      <c r="F2717" s="831"/>
      <c r="G2717" s="833"/>
      <c r="H2717" s="834"/>
      <c r="I2717" s="831"/>
      <c r="J2717" s="837"/>
      <c r="K2717" s="831"/>
      <c r="L2717" s="831"/>
      <c r="M2717" s="838"/>
      <c r="N2717" s="831"/>
      <c r="O2717" s="831"/>
    </row>
    <row r="2718" customFormat="1" ht="12.75" customHeight="1" spans="1:15">
      <c r="A2718" s="831"/>
      <c r="B2718" s="831"/>
      <c r="C2718" s="831"/>
      <c r="D2718" s="831"/>
      <c r="E2718" s="832"/>
      <c r="F2718" s="831"/>
      <c r="G2718" s="833"/>
      <c r="H2718" s="834"/>
      <c r="I2718" s="831"/>
      <c r="J2718" s="837"/>
      <c r="K2718" s="831"/>
      <c r="L2718" s="831"/>
      <c r="M2718" s="838"/>
      <c r="N2718" s="831"/>
      <c r="O2718" s="831"/>
    </row>
    <row r="2719" customFormat="1" ht="12.75" customHeight="1" spans="1:15">
      <c r="A2719" s="831"/>
      <c r="B2719" s="831"/>
      <c r="C2719" s="831"/>
      <c r="D2719" s="831"/>
      <c r="E2719" s="832"/>
      <c r="F2719" s="831"/>
      <c r="G2719" s="833"/>
      <c r="H2719" s="834"/>
      <c r="I2719" s="831"/>
      <c r="J2719" s="837"/>
      <c r="K2719" s="831"/>
      <c r="L2719" s="831"/>
      <c r="M2719" s="838"/>
      <c r="N2719" s="831"/>
      <c r="O2719" s="831"/>
    </row>
    <row r="2720" customFormat="1" ht="12.75" customHeight="1" spans="1:15">
      <c r="A2720" s="831"/>
      <c r="B2720" s="831"/>
      <c r="C2720" s="831"/>
      <c r="D2720" s="831"/>
      <c r="E2720" s="832"/>
      <c r="F2720" s="831"/>
      <c r="G2720" s="833"/>
      <c r="H2720" s="834"/>
      <c r="I2720" s="831"/>
      <c r="J2720" s="837"/>
      <c r="K2720" s="831"/>
      <c r="L2720" s="831"/>
      <c r="M2720" s="838"/>
      <c r="N2720" s="831"/>
      <c r="O2720" s="831"/>
    </row>
    <row r="2721" customFormat="1" ht="12.75" customHeight="1" spans="1:15">
      <c r="A2721" s="831"/>
      <c r="B2721" s="831"/>
      <c r="C2721" s="831"/>
      <c r="D2721" s="831"/>
      <c r="E2721" s="832"/>
      <c r="F2721" s="831"/>
      <c r="G2721" s="833"/>
      <c r="H2721" s="834"/>
      <c r="I2721" s="831"/>
      <c r="J2721" s="837"/>
      <c r="K2721" s="831"/>
      <c r="L2721" s="831"/>
      <c r="M2721" s="838"/>
      <c r="N2721" s="831"/>
      <c r="O2721" s="831"/>
    </row>
    <row r="2722" customFormat="1" ht="12.75" customHeight="1" spans="1:15">
      <c r="A2722" s="831"/>
      <c r="B2722" s="831"/>
      <c r="C2722" s="831"/>
      <c r="D2722" s="831"/>
      <c r="E2722" s="832"/>
      <c r="F2722" s="831"/>
      <c r="G2722" s="833"/>
      <c r="H2722" s="834"/>
      <c r="I2722" s="831"/>
      <c r="J2722" s="837"/>
      <c r="K2722" s="831"/>
      <c r="L2722" s="831"/>
      <c r="M2722" s="838"/>
      <c r="N2722" s="831"/>
      <c r="O2722" s="831"/>
    </row>
    <row r="2723" customFormat="1" ht="12.75" customHeight="1" spans="1:15">
      <c r="A2723" s="831"/>
      <c r="B2723" s="831"/>
      <c r="C2723" s="831"/>
      <c r="D2723" s="831"/>
      <c r="E2723" s="832"/>
      <c r="F2723" s="831"/>
      <c r="G2723" s="833"/>
      <c r="H2723" s="834"/>
      <c r="I2723" s="831"/>
      <c r="J2723" s="837"/>
      <c r="K2723" s="831"/>
      <c r="L2723" s="831"/>
      <c r="M2723" s="838"/>
      <c r="N2723" s="831"/>
      <c r="O2723" s="831"/>
    </row>
    <row r="2724" customFormat="1" ht="12.75" customHeight="1" spans="1:15">
      <c r="A2724" s="831"/>
      <c r="B2724" s="831"/>
      <c r="C2724" s="831"/>
      <c r="D2724" s="831"/>
      <c r="E2724" s="832"/>
      <c r="F2724" s="831"/>
      <c r="G2724" s="833"/>
      <c r="H2724" s="834"/>
      <c r="I2724" s="831"/>
      <c r="J2724" s="837"/>
      <c r="K2724" s="831"/>
      <c r="L2724" s="831"/>
      <c r="M2724" s="838"/>
      <c r="N2724" s="831"/>
      <c r="O2724" s="831"/>
    </row>
    <row r="2725" customFormat="1" ht="12.75" customHeight="1" spans="1:15">
      <c r="A2725" s="831"/>
      <c r="B2725" s="831"/>
      <c r="C2725" s="831"/>
      <c r="D2725" s="831"/>
      <c r="E2725" s="832"/>
      <c r="F2725" s="831"/>
      <c r="G2725" s="833"/>
      <c r="H2725" s="834"/>
      <c r="I2725" s="831"/>
      <c r="J2725" s="837"/>
      <c r="K2725" s="831"/>
      <c r="L2725" s="831"/>
      <c r="M2725" s="838"/>
      <c r="N2725" s="831"/>
      <c r="O2725" s="831"/>
    </row>
    <row r="2726" customFormat="1" ht="12.75" customHeight="1" spans="1:15">
      <c r="A2726" s="831"/>
      <c r="B2726" s="831"/>
      <c r="C2726" s="831"/>
      <c r="D2726" s="831"/>
      <c r="E2726" s="832"/>
      <c r="F2726" s="831"/>
      <c r="G2726" s="833"/>
      <c r="H2726" s="834"/>
      <c r="I2726" s="831"/>
      <c r="J2726" s="837"/>
      <c r="K2726" s="831"/>
      <c r="L2726" s="831"/>
      <c r="M2726" s="838"/>
      <c r="N2726" s="831"/>
      <c r="O2726" s="831"/>
    </row>
    <row r="2727" customFormat="1" ht="12.75" customHeight="1" spans="1:15">
      <c r="A2727" s="831"/>
      <c r="B2727" s="831"/>
      <c r="C2727" s="831"/>
      <c r="D2727" s="831"/>
      <c r="E2727" s="832"/>
      <c r="F2727" s="831"/>
      <c r="G2727" s="833"/>
      <c r="H2727" s="834"/>
      <c r="I2727" s="831"/>
      <c r="J2727" s="837"/>
      <c r="K2727" s="831"/>
      <c r="L2727" s="831"/>
      <c r="M2727" s="838"/>
      <c r="N2727" s="831"/>
      <c r="O2727" s="831"/>
    </row>
    <row r="2728" customFormat="1" ht="12.75" customHeight="1" spans="1:15">
      <c r="A2728" s="831"/>
      <c r="B2728" s="831"/>
      <c r="C2728" s="831"/>
      <c r="D2728" s="831"/>
      <c r="E2728" s="832"/>
      <c r="F2728" s="831"/>
      <c r="G2728" s="833"/>
      <c r="H2728" s="834"/>
      <c r="I2728" s="831"/>
      <c r="J2728" s="837"/>
      <c r="K2728" s="831"/>
      <c r="L2728" s="831"/>
      <c r="M2728" s="838"/>
      <c r="N2728" s="831"/>
      <c r="O2728" s="831"/>
    </row>
    <row r="2729" customFormat="1" ht="12.75" customHeight="1" spans="1:15">
      <c r="A2729" s="831"/>
      <c r="B2729" s="831"/>
      <c r="C2729" s="831"/>
      <c r="D2729" s="831"/>
      <c r="E2729" s="832"/>
      <c r="F2729" s="831"/>
      <c r="G2729" s="833"/>
      <c r="H2729" s="834"/>
      <c r="I2729" s="831"/>
      <c r="J2729" s="837"/>
      <c r="K2729" s="831"/>
      <c r="L2729" s="831"/>
      <c r="M2729" s="838"/>
      <c r="N2729" s="831"/>
      <c r="O2729" s="831"/>
    </row>
    <row r="2730" customFormat="1" ht="12.75" customHeight="1" spans="1:15">
      <c r="A2730" s="831"/>
      <c r="B2730" s="831"/>
      <c r="C2730" s="831"/>
      <c r="D2730" s="831"/>
      <c r="E2730" s="832"/>
      <c r="F2730" s="831"/>
      <c r="G2730" s="833"/>
      <c r="H2730" s="834"/>
      <c r="I2730" s="831"/>
      <c r="J2730" s="837"/>
      <c r="K2730" s="831"/>
      <c r="L2730" s="831"/>
      <c r="M2730" s="838"/>
      <c r="N2730" s="831"/>
      <c r="O2730" s="831"/>
    </row>
    <row r="2731" customFormat="1" ht="12.75" customHeight="1" spans="1:15">
      <c r="A2731" s="831"/>
      <c r="B2731" s="831"/>
      <c r="C2731" s="831"/>
      <c r="D2731" s="831"/>
      <c r="E2731" s="832"/>
      <c r="F2731" s="831"/>
      <c r="G2731" s="833"/>
      <c r="H2731" s="834"/>
      <c r="I2731" s="831"/>
      <c r="J2731" s="837"/>
      <c r="K2731" s="831"/>
      <c r="L2731" s="831"/>
      <c r="M2731" s="838"/>
      <c r="N2731" s="831"/>
      <c r="O2731" s="831"/>
    </row>
    <row r="2732" customFormat="1" ht="12.75" customHeight="1" spans="1:15">
      <c r="A2732" s="831"/>
      <c r="B2732" s="831"/>
      <c r="C2732" s="831"/>
      <c r="D2732" s="831"/>
      <c r="E2732" s="832"/>
      <c r="F2732" s="831"/>
      <c r="G2732" s="833"/>
      <c r="H2732" s="834"/>
      <c r="I2732" s="831"/>
      <c r="J2732" s="837"/>
      <c r="K2732" s="831"/>
      <c r="L2732" s="831"/>
      <c r="M2732" s="838"/>
      <c r="N2732" s="831"/>
      <c r="O2732" s="831"/>
    </row>
    <row r="2733" customFormat="1" ht="12.75" customHeight="1" spans="1:15">
      <c r="A2733" s="831"/>
      <c r="B2733" s="831"/>
      <c r="C2733" s="831"/>
      <c r="D2733" s="831"/>
      <c r="E2733" s="832"/>
      <c r="F2733" s="831"/>
      <c r="G2733" s="833"/>
      <c r="H2733" s="834"/>
      <c r="I2733" s="831"/>
      <c r="J2733" s="837"/>
      <c r="K2733" s="831"/>
      <c r="L2733" s="831"/>
      <c r="M2733" s="838"/>
      <c r="N2733" s="831"/>
      <c r="O2733" s="831"/>
    </row>
    <row r="2734" customFormat="1" ht="12.75" customHeight="1" spans="1:15">
      <c r="A2734" s="831"/>
      <c r="B2734" s="831"/>
      <c r="C2734" s="831"/>
      <c r="D2734" s="831"/>
      <c r="E2734" s="832"/>
      <c r="F2734" s="831"/>
      <c r="G2734" s="833"/>
      <c r="H2734" s="834"/>
      <c r="I2734" s="831"/>
      <c r="J2734" s="837"/>
      <c r="K2734" s="831"/>
      <c r="L2734" s="831"/>
      <c r="M2734" s="838"/>
      <c r="N2734" s="831"/>
      <c r="O2734" s="831"/>
    </row>
    <row r="2735" customFormat="1" ht="12.75" customHeight="1" spans="1:15">
      <c r="A2735" s="831"/>
      <c r="B2735" s="831"/>
      <c r="C2735" s="831"/>
      <c r="D2735" s="831"/>
      <c r="E2735" s="832"/>
      <c r="F2735" s="831"/>
      <c r="G2735" s="833"/>
      <c r="H2735" s="834"/>
      <c r="I2735" s="831"/>
      <c r="J2735" s="837"/>
      <c r="K2735" s="831"/>
      <c r="L2735" s="831"/>
      <c r="M2735" s="838"/>
      <c r="N2735" s="831"/>
      <c r="O2735" s="831"/>
    </row>
    <row r="2736" customFormat="1" ht="12.75" customHeight="1" spans="1:15">
      <c r="A2736" s="831"/>
      <c r="B2736" s="831"/>
      <c r="C2736" s="831"/>
      <c r="D2736" s="831"/>
      <c r="E2736" s="832"/>
      <c r="F2736" s="831"/>
      <c r="G2736" s="833"/>
      <c r="H2736" s="834"/>
      <c r="I2736" s="831"/>
      <c r="J2736" s="837"/>
      <c r="K2736" s="831"/>
      <c r="L2736" s="831"/>
      <c r="M2736" s="838"/>
      <c r="N2736" s="831"/>
      <c r="O2736" s="831"/>
    </row>
    <row r="2737" customFormat="1" ht="12.75" customHeight="1" spans="1:15">
      <c r="A2737" s="831"/>
      <c r="B2737" s="831"/>
      <c r="C2737" s="831"/>
      <c r="D2737" s="831"/>
      <c r="E2737" s="832"/>
      <c r="F2737" s="831"/>
      <c r="G2737" s="833"/>
      <c r="H2737" s="834"/>
      <c r="I2737" s="831"/>
      <c r="J2737" s="837"/>
      <c r="K2737" s="831"/>
      <c r="L2737" s="831"/>
      <c r="M2737" s="838"/>
      <c r="N2737" s="831"/>
      <c r="O2737" s="831"/>
    </row>
    <row r="2738" customFormat="1" ht="12.75" customHeight="1" spans="1:15">
      <c r="A2738" s="831"/>
      <c r="B2738" s="831"/>
      <c r="C2738" s="831"/>
      <c r="D2738" s="831"/>
      <c r="E2738" s="832"/>
      <c r="F2738" s="831"/>
      <c r="G2738" s="833"/>
      <c r="H2738" s="834"/>
      <c r="I2738" s="831"/>
      <c r="J2738" s="837"/>
      <c r="K2738" s="831"/>
      <c r="L2738" s="831"/>
      <c r="M2738" s="838"/>
      <c r="N2738" s="831"/>
      <c r="O2738" s="831"/>
    </row>
    <row r="2739" customFormat="1" ht="12.75" customHeight="1" spans="1:15">
      <c r="A2739" s="831"/>
      <c r="B2739" s="831"/>
      <c r="C2739" s="831"/>
      <c r="D2739" s="831"/>
      <c r="E2739" s="832"/>
      <c r="F2739" s="831"/>
      <c r="G2739" s="833"/>
      <c r="H2739" s="834"/>
      <c r="I2739" s="831"/>
      <c r="J2739" s="837"/>
      <c r="K2739" s="831"/>
      <c r="L2739" s="831"/>
      <c r="M2739" s="838"/>
      <c r="N2739" s="831"/>
      <c r="O2739" s="831"/>
    </row>
    <row r="2740" customFormat="1" ht="12.75" customHeight="1" spans="1:15">
      <c r="A2740" s="831"/>
      <c r="B2740" s="831"/>
      <c r="C2740" s="831"/>
      <c r="D2740" s="831"/>
      <c r="E2740" s="832"/>
      <c r="F2740" s="831"/>
      <c r="G2740" s="833"/>
      <c r="H2740" s="834"/>
      <c r="I2740" s="831"/>
      <c r="J2740" s="837"/>
      <c r="K2740" s="831"/>
      <c r="L2740" s="831"/>
      <c r="M2740" s="838"/>
      <c r="N2740" s="831"/>
      <c r="O2740" s="831"/>
    </row>
    <row r="2741" customFormat="1" ht="12.75" customHeight="1" spans="1:15">
      <c r="A2741" s="831"/>
      <c r="B2741" s="831"/>
      <c r="C2741" s="831"/>
      <c r="D2741" s="831"/>
      <c r="E2741" s="832"/>
      <c r="F2741" s="831"/>
      <c r="G2741" s="833"/>
      <c r="H2741" s="834"/>
      <c r="I2741" s="831"/>
      <c r="J2741" s="837"/>
      <c r="K2741" s="831"/>
      <c r="L2741" s="831"/>
      <c r="M2741" s="838"/>
      <c r="N2741" s="831"/>
      <c r="O2741" s="831"/>
    </row>
    <row r="2742" customFormat="1" ht="12.75" customHeight="1" spans="1:15">
      <c r="A2742" s="831"/>
      <c r="B2742" s="831"/>
      <c r="C2742" s="831"/>
      <c r="D2742" s="831"/>
      <c r="E2742" s="832"/>
      <c r="F2742" s="831"/>
      <c r="G2742" s="833"/>
      <c r="H2742" s="834"/>
      <c r="I2742" s="831"/>
      <c r="J2742" s="837"/>
      <c r="K2742" s="831"/>
      <c r="L2742" s="831"/>
      <c r="M2742" s="838"/>
      <c r="N2742" s="831"/>
      <c r="O2742" s="831"/>
    </row>
    <row r="2743" customFormat="1" ht="12.75" customHeight="1" spans="1:15">
      <c r="A2743" s="831"/>
      <c r="B2743" s="831"/>
      <c r="C2743" s="831"/>
      <c r="D2743" s="831"/>
      <c r="E2743" s="832"/>
      <c r="F2743" s="831"/>
      <c r="G2743" s="833"/>
      <c r="H2743" s="834"/>
      <c r="I2743" s="831"/>
      <c r="J2743" s="837"/>
      <c r="K2743" s="831"/>
      <c r="L2743" s="831"/>
      <c r="M2743" s="838"/>
      <c r="N2743" s="831"/>
      <c r="O2743" s="831"/>
    </row>
    <row r="2744" customFormat="1" ht="12.75" customHeight="1" spans="1:15">
      <c r="A2744" s="831"/>
      <c r="B2744" s="831"/>
      <c r="C2744" s="831"/>
      <c r="D2744" s="831"/>
      <c r="E2744" s="832"/>
      <c r="F2744" s="831"/>
      <c r="G2744" s="833"/>
      <c r="H2744" s="834"/>
      <c r="I2744" s="831"/>
      <c r="J2744" s="837"/>
      <c r="K2744" s="831"/>
      <c r="L2744" s="831"/>
      <c r="M2744" s="838"/>
      <c r="N2744" s="831"/>
      <c r="O2744" s="831"/>
    </row>
    <row r="2745" customFormat="1" ht="12.75" customHeight="1" spans="1:15">
      <c r="A2745" s="831"/>
      <c r="B2745" s="831"/>
      <c r="C2745" s="831"/>
      <c r="D2745" s="831"/>
      <c r="E2745" s="832"/>
      <c r="F2745" s="831"/>
      <c r="G2745" s="833"/>
      <c r="H2745" s="834"/>
      <c r="I2745" s="831"/>
      <c r="J2745" s="837"/>
      <c r="K2745" s="831"/>
      <c r="L2745" s="831"/>
      <c r="M2745" s="838"/>
      <c r="N2745" s="831"/>
      <c r="O2745" s="831"/>
    </row>
    <row r="2746" customFormat="1" ht="12.75" customHeight="1" spans="1:15">
      <c r="A2746" s="831"/>
      <c r="B2746" s="831"/>
      <c r="C2746" s="831"/>
      <c r="D2746" s="831"/>
      <c r="E2746" s="832"/>
      <c r="F2746" s="831"/>
      <c r="G2746" s="833"/>
      <c r="H2746" s="834"/>
      <c r="I2746" s="831"/>
      <c r="J2746" s="837"/>
      <c r="K2746" s="831"/>
      <c r="L2746" s="831"/>
      <c r="M2746" s="838"/>
      <c r="N2746" s="831"/>
      <c r="O2746" s="831"/>
    </row>
    <row r="2747" customFormat="1" ht="12.75" customHeight="1" spans="1:15">
      <c r="A2747" s="831"/>
      <c r="B2747" s="831"/>
      <c r="C2747" s="831"/>
      <c r="D2747" s="831"/>
      <c r="E2747" s="832"/>
      <c r="F2747" s="831"/>
      <c r="G2747" s="833"/>
      <c r="H2747" s="834"/>
      <c r="I2747" s="831"/>
      <c r="J2747" s="837"/>
      <c r="K2747" s="831"/>
      <c r="L2747" s="831"/>
      <c r="M2747" s="838"/>
      <c r="N2747" s="831"/>
      <c r="O2747" s="831"/>
    </row>
    <row r="2748" customFormat="1" ht="12.75" customHeight="1" spans="1:15">
      <c r="A2748" s="831"/>
      <c r="B2748" s="831"/>
      <c r="C2748" s="831"/>
      <c r="D2748" s="831"/>
      <c r="E2748" s="832"/>
      <c r="F2748" s="831"/>
      <c r="G2748" s="833"/>
      <c r="H2748" s="834"/>
      <c r="I2748" s="831"/>
      <c r="J2748" s="837"/>
      <c r="K2748" s="831"/>
      <c r="L2748" s="831"/>
      <c r="M2748" s="838"/>
      <c r="N2748" s="831"/>
      <c r="O2748" s="831"/>
    </row>
    <row r="2749" customFormat="1" ht="12.75" customHeight="1" spans="1:15">
      <c r="A2749" s="831"/>
      <c r="B2749" s="831"/>
      <c r="C2749" s="831"/>
      <c r="D2749" s="831"/>
      <c r="E2749" s="832"/>
      <c r="F2749" s="831"/>
      <c r="G2749" s="833"/>
      <c r="H2749" s="834"/>
      <c r="I2749" s="831"/>
      <c r="J2749" s="837"/>
      <c r="K2749" s="831"/>
      <c r="L2749" s="831"/>
      <c r="M2749" s="838"/>
      <c r="N2749" s="831"/>
      <c r="O2749" s="831"/>
    </row>
    <row r="2750" customFormat="1" ht="12.75" customHeight="1" spans="1:15">
      <c r="A2750" s="831"/>
      <c r="B2750" s="831"/>
      <c r="C2750" s="831"/>
      <c r="D2750" s="831"/>
      <c r="E2750" s="832"/>
      <c r="F2750" s="831"/>
      <c r="G2750" s="833"/>
      <c r="H2750" s="834"/>
      <c r="I2750" s="831"/>
      <c r="J2750" s="837"/>
      <c r="K2750" s="831"/>
      <c r="L2750" s="831"/>
      <c r="M2750" s="838"/>
      <c r="N2750" s="831"/>
      <c r="O2750" s="831"/>
    </row>
    <row r="2751" customFormat="1" ht="12.75" customHeight="1" spans="1:15">
      <c r="A2751" s="831"/>
      <c r="B2751" s="831"/>
      <c r="C2751" s="831"/>
      <c r="D2751" s="831"/>
      <c r="E2751" s="832"/>
      <c r="F2751" s="831"/>
      <c r="G2751" s="833"/>
      <c r="H2751" s="834"/>
      <c r="I2751" s="831"/>
      <c r="J2751" s="837"/>
      <c r="K2751" s="831"/>
      <c r="L2751" s="831"/>
      <c r="M2751" s="838"/>
      <c r="N2751" s="831"/>
      <c r="O2751" s="831"/>
    </row>
    <row r="2752" customFormat="1" ht="12.75" customHeight="1" spans="1:15">
      <c r="A2752" s="831"/>
      <c r="B2752" s="831"/>
      <c r="C2752" s="831"/>
      <c r="D2752" s="831"/>
      <c r="E2752" s="832"/>
      <c r="F2752" s="831"/>
      <c r="G2752" s="833"/>
      <c r="H2752" s="834"/>
      <c r="I2752" s="831"/>
      <c r="J2752" s="837"/>
      <c r="K2752" s="831"/>
      <c r="L2752" s="831"/>
      <c r="M2752" s="838"/>
      <c r="N2752" s="831"/>
      <c r="O2752" s="831"/>
    </row>
    <row r="2753" customFormat="1" ht="12.75" customHeight="1" spans="1:15">
      <c r="A2753" s="831"/>
      <c r="B2753" s="831"/>
      <c r="C2753" s="831"/>
      <c r="D2753" s="831"/>
      <c r="E2753" s="832"/>
      <c r="F2753" s="831"/>
      <c r="G2753" s="833"/>
      <c r="H2753" s="834"/>
      <c r="I2753" s="831"/>
      <c r="J2753" s="837"/>
      <c r="K2753" s="831"/>
      <c r="L2753" s="831"/>
      <c r="M2753" s="838"/>
      <c r="N2753" s="831"/>
      <c r="O2753" s="831"/>
    </row>
    <row r="2754" customFormat="1" ht="12.75" customHeight="1" spans="1:15">
      <c r="A2754" s="831"/>
      <c r="B2754" s="831"/>
      <c r="C2754" s="831"/>
      <c r="D2754" s="831"/>
      <c r="E2754" s="832"/>
      <c r="F2754" s="831"/>
      <c r="G2754" s="833"/>
      <c r="H2754" s="834"/>
      <c r="I2754" s="831"/>
      <c r="J2754" s="837"/>
      <c r="K2754" s="831"/>
      <c r="L2754" s="831"/>
      <c r="M2754" s="838"/>
      <c r="N2754" s="831"/>
      <c r="O2754" s="831"/>
    </row>
    <row r="2755" customFormat="1" ht="12.75" customHeight="1" spans="1:15">
      <c r="A2755" s="831"/>
      <c r="B2755" s="831"/>
      <c r="C2755" s="831"/>
      <c r="D2755" s="831"/>
      <c r="E2755" s="832"/>
      <c r="F2755" s="831"/>
      <c r="G2755" s="833"/>
      <c r="H2755" s="834"/>
      <c r="I2755" s="831"/>
      <c r="J2755" s="837"/>
      <c r="K2755" s="831"/>
      <c r="L2755" s="831"/>
      <c r="M2755" s="838"/>
      <c r="N2755" s="831"/>
      <c r="O2755" s="831"/>
    </row>
    <row r="2756" customFormat="1" ht="12.75" customHeight="1" spans="1:15">
      <c r="A2756" s="831"/>
      <c r="B2756" s="831"/>
      <c r="C2756" s="831"/>
      <c r="D2756" s="831"/>
      <c r="E2756" s="832"/>
      <c r="F2756" s="831"/>
      <c r="G2756" s="833"/>
      <c r="H2756" s="834"/>
      <c r="I2756" s="831"/>
      <c r="J2756" s="837"/>
      <c r="K2756" s="831"/>
      <c r="L2756" s="831"/>
      <c r="M2756" s="838"/>
      <c r="N2756" s="831"/>
      <c r="O2756" s="831"/>
    </row>
    <row r="2757" customFormat="1" ht="12.75" customHeight="1" spans="1:15">
      <c r="A2757" s="831"/>
      <c r="B2757" s="831"/>
      <c r="C2757" s="831"/>
      <c r="D2757" s="831"/>
      <c r="E2757" s="832"/>
      <c r="F2757" s="831"/>
      <c r="G2757" s="833"/>
      <c r="H2757" s="834"/>
      <c r="I2757" s="831"/>
      <c r="J2757" s="837"/>
      <c r="K2757" s="831"/>
      <c r="L2757" s="831"/>
      <c r="M2757" s="838"/>
      <c r="N2757" s="831"/>
      <c r="O2757" s="831"/>
    </row>
    <row r="2758" customFormat="1" ht="12.75" customHeight="1" spans="1:15">
      <c r="A2758" s="831"/>
      <c r="B2758" s="831"/>
      <c r="C2758" s="831"/>
      <c r="D2758" s="831"/>
      <c r="E2758" s="832"/>
      <c r="F2758" s="831"/>
      <c r="G2758" s="833"/>
      <c r="H2758" s="834"/>
      <c r="I2758" s="831"/>
      <c r="J2758" s="837"/>
      <c r="K2758" s="831"/>
      <c r="L2758" s="831"/>
      <c r="M2758" s="838"/>
      <c r="N2758" s="831"/>
      <c r="O2758" s="831"/>
    </row>
    <row r="2759" customFormat="1" ht="12.75" customHeight="1" spans="1:15">
      <c r="A2759" s="831"/>
      <c r="B2759" s="831"/>
      <c r="C2759" s="831"/>
      <c r="D2759" s="831"/>
      <c r="E2759" s="832"/>
      <c r="F2759" s="831"/>
      <c r="G2759" s="833"/>
      <c r="H2759" s="834"/>
      <c r="I2759" s="831"/>
      <c r="J2759" s="837"/>
      <c r="K2759" s="831"/>
      <c r="L2759" s="831"/>
      <c r="M2759" s="838"/>
      <c r="N2759" s="831"/>
      <c r="O2759" s="831"/>
    </row>
    <row r="2760" customFormat="1" ht="12.75" customHeight="1" spans="1:15">
      <c r="A2760" s="831"/>
      <c r="B2760" s="831"/>
      <c r="C2760" s="831"/>
      <c r="D2760" s="831"/>
      <c r="E2760" s="832"/>
      <c r="F2760" s="831"/>
      <c r="G2760" s="833"/>
      <c r="H2760" s="834"/>
      <c r="I2760" s="831"/>
      <c r="J2760" s="837"/>
      <c r="K2760" s="831"/>
      <c r="L2760" s="831"/>
      <c r="M2760" s="838"/>
      <c r="N2760" s="831"/>
      <c r="O2760" s="831"/>
    </row>
    <row r="2761" customFormat="1" ht="12.75" customHeight="1" spans="1:15">
      <c r="A2761" s="831"/>
      <c r="B2761" s="831"/>
      <c r="C2761" s="831"/>
      <c r="D2761" s="831"/>
      <c r="E2761" s="832"/>
      <c r="F2761" s="831"/>
      <c r="G2761" s="833"/>
      <c r="H2761" s="834"/>
      <c r="I2761" s="831"/>
      <c r="J2761" s="837"/>
      <c r="K2761" s="831"/>
      <c r="L2761" s="831"/>
      <c r="M2761" s="838"/>
      <c r="N2761" s="831"/>
      <c r="O2761" s="831"/>
    </row>
    <row r="2762" customFormat="1" ht="12.75" customHeight="1" spans="1:15">
      <c r="A2762" s="831"/>
      <c r="B2762" s="831"/>
      <c r="C2762" s="831"/>
      <c r="D2762" s="831"/>
      <c r="E2762" s="832"/>
      <c r="F2762" s="831"/>
      <c r="G2762" s="833"/>
      <c r="H2762" s="834"/>
      <c r="I2762" s="831"/>
      <c r="J2762" s="837"/>
      <c r="K2762" s="831"/>
      <c r="L2762" s="831"/>
      <c r="M2762" s="838"/>
      <c r="N2762" s="831"/>
      <c r="O2762" s="831"/>
    </row>
    <row r="2763" customFormat="1" ht="12.75" customHeight="1" spans="1:15">
      <c r="A2763" s="831"/>
      <c r="B2763" s="831"/>
      <c r="C2763" s="831"/>
      <c r="D2763" s="831"/>
      <c r="E2763" s="832"/>
      <c r="F2763" s="831"/>
      <c r="G2763" s="833"/>
      <c r="H2763" s="834"/>
      <c r="I2763" s="831"/>
      <c r="J2763" s="837"/>
      <c r="K2763" s="831"/>
      <c r="L2763" s="831"/>
      <c r="M2763" s="838"/>
      <c r="N2763" s="831"/>
      <c r="O2763" s="831"/>
    </row>
    <row r="2764" customFormat="1" ht="12.75" customHeight="1" spans="1:15">
      <c r="A2764" s="831"/>
      <c r="B2764" s="831"/>
      <c r="C2764" s="831"/>
      <c r="D2764" s="831"/>
      <c r="E2764" s="832"/>
      <c r="F2764" s="831"/>
      <c r="G2764" s="833"/>
      <c r="H2764" s="834"/>
      <c r="I2764" s="831"/>
      <c r="J2764" s="837"/>
      <c r="K2764" s="831"/>
      <c r="L2764" s="831"/>
      <c r="M2764" s="838"/>
      <c r="N2764" s="831"/>
      <c r="O2764" s="831"/>
    </row>
    <row r="2765" customFormat="1" ht="12.75" customHeight="1" spans="1:15">
      <c r="A2765" s="831"/>
      <c r="B2765" s="831"/>
      <c r="C2765" s="831"/>
      <c r="D2765" s="831"/>
      <c r="E2765" s="832"/>
      <c r="F2765" s="831"/>
      <c r="G2765" s="833"/>
      <c r="H2765" s="834"/>
      <c r="I2765" s="831"/>
      <c r="J2765" s="837"/>
      <c r="K2765" s="831"/>
      <c r="L2765" s="831"/>
      <c r="M2765" s="838"/>
      <c r="N2765" s="831"/>
      <c r="O2765" s="831"/>
    </row>
    <row r="2766" customFormat="1" ht="12.75" customHeight="1" spans="1:15">
      <c r="A2766" s="831"/>
      <c r="B2766" s="831"/>
      <c r="C2766" s="831"/>
      <c r="D2766" s="831"/>
      <c r="E2766" s="832"/>
      <c r="F2766" s="831"/>
      <c r="G2766" s="833"/>
      <c r="H2766" s="834"/>
      <c r="I2766" s="831"/>
      <c r="J2766" s="837"/>
      <c r="K2766" s="831"/>
      <c r="L2766" s="831"/>
      <c r="M2766" s="838"/>
      <c r="N2766" s="831"/>
      <c r="O2766" s="831"/>
    </row>
    <row r="2767" customFormat="1" ht="12.75" customHeight="1" spans="1:15">
      <c r="A2767" s="831"/>
      <c r="B2767" s="831"/>
      <c r="C2767" s="831"/>
      <c r="D2767" s="831"/>
      <c r="E2767" s="832"/>
      <c r="F2767" s="831"/>
      <c r="G2767" s="833"/>
      <c r="H2767" s="834"/>
      <c r="I2767" s="831"/>
      <c r="J2767" s="837"/>
      <c r="K2767" s="831"/>
      <c r="L2767" s="831"/>
      <c r="M2767" s="838"/>
      <c r="N2767" s="831"/>
      <c r="O2767" s="831"/>
    </row>
    <row r="2768" customFormat="1" ht="12.75" customHeight="1" spans="1:15">
      <c r="A2768" s="831"/>
      <c r="B2768" s="831"/>
      <c r="C2768" s="831"/>
      <c r="D2768" s="831"/>
      <c r="E2768" s="832"/>
      <c r="F2768" s="831"/>
      <c r="G2768" s="833"/>
      <c r="H2768" s="834"/>
      <c r="I2768" s="831"/>
      <c r="J2768" s="837"/>
      <c r="K2768" s="831"/>
      <c r="L2768" s="831"/>
      <c r="M2768" s="838"/>
      <c r="N2768" s="831"/>
      <c r="O2768" s="831"/>
    </row>
    <row r="2769" customFormat="1" ht="12.75" customHeight="1" spans="1:15">
      <c r="A2769" s="831"/>
      <c r="B2769" s="831"/>
      <c r="C2769" s="831"/>
      <c r="D2769" s="831"/>
      <c r="E2769" s="832"/>
      <c r="F2769" s="831"/>
      <c r="G2769" s="833"/>
      <c r="H2769" s="834"/>
      <c r="I2769" s="831"/>
      <c r="J2769" s="837"/>
      <c r="K2769" s="831"/>
      <c r="L2769" s="831"/>
      <c r="M2769" s="838"/>
      <c r="N2769" s="831"/>
      <c r="O2769" s="831"/>
    </row>
    <row r="2770" customFormat="1" ht="12.75" customHeight="1" spans="1:15">
      <c r="A2770" s="831"/>
      <c r="B2770" s="831"/>
      <c r="C2770" s="831"/>
      <c r="D2770" s="831"/>
      <c r="E2770" s="832"/>
      <c r="F2770" s="831"/>
      <c r="G2770" s="833"/>
      <c r="H2770" s="834"/>
      <c r="I2770" s="831"/>
      <c r="J2770" s="837"/>
      <c r="K2770" s="831"/>
      <c r="L2770" s="831"/>
      <c r="M2770" s="838"/>
      <c r="N2770" s="831"/>
      <c r="O2770" s="831"/>
    </row>
    <row r="2771" customFormat="1" ht="12.75" customHeight="1" spans="1:15">
      <c r="A2771" s="831"/>
      <c r="B2771" s="831"/>
      <c r="C2771" s="831"/>
      <c r="D2771" s="831"/>
      <c r="E2771" s="832"/>
      <c r="F2771" s="831"/>
      <c r="G2771" s="833"/>
      <c r="H2771" s="834"/>
      <c r="I2771" s="831"/>
      <c r="J2771" s="837"/>
      <c r="K2771" s="831"/>
      <c r="L2771" s="831"/>
      <c r="M2771" s="838"/>
      <c r="N2771" s="831"/>
      <c r="O2771" s="831"/>
    </row>
    <row r="2772" customFormat="1" ht="12.75" customHeight="1" spans="1:15">
      <c r="A2772" s="831"/>
      <c r="B2772" s="831"/>
      <c r="C2772" s="831"/>
      <c r="D2772" s="831"/>
      <c r="E2772" s="832"/>
      <c r="F2772" s="831"/>
      <c r="G2772" s="833"/>
      <c r="H2772" s="834"/>
      <c r="I2772" s="831"/>
      <c r="J2772" s="837"/>
      <c r="K2772" s="831"/>
      <c r="L2772" s="831"/>
      <c r="M2772" s="838"/>
      <c r="N2772" s="831"/>
      <c r="O2772" s="831"/>
    </row>
    <row r="2773" customFormat="1" ht="12.75" customHeight="1" spans="1:15">
      <c r="A2773" s="831"/>
      <c r="B2773" s="831"/>
      <c r="C2773" s="831"/>
      <c r="D2773" s="831"/>
      <c r="E2773" s="832"/>
      <c r="F2773" s="831"/>
      <c r="G2773" s="833"/>
      <c r="H2773" s="834"/>
      <c r="I2773" s="831"/>
      <c r="J2773" s="837"/>
      <c r="K2773" s="831"/>
      <c r="L2773" s="831"/>
      <c r="M2773" s="838"/>
      <c r="N2773" s="831"/>
      <c r="O2773" s="831"/>
    </row>
    <row r="2774" customFormat="1" ht="12.75" customHeight="1" spans="1:15">
      <c r="A2774" s="831"/>
      <c r="B2774" s="831"/>
      <c r="C2774" s="831"/>
      <c r="D2774" s="831"/>
      <c r="E2774" s="832"/>
      <c r="F2774" s="831"/>
      <c r="G2774" s="833"/>
      <c r="H2774" s="834"/>
      <c r="I2774" s="831"/>
      <c r="J2774" s="837"/>
      <c r="K2774" s="831"/>
      <c r="L2774" s="831"/>
      <c r="M2774" s="838"/>
      <c r="N2774" s="831"/>
      <c r="O2774" s="831"/>
    </row>
    <row r="2775" customFormat="1" ht="12.75" customHeight="1" spans="1:15">
      <c r="A2775" s="831"/>
      <c r="B2775" s="831"/>
      <c r="C2775" s="831"/>
      <c r="D2775" s="831"/>
      <c r="E2775" s="832"/>
      <c r="F2775" s="831"/>
      <c r="G2775" s="833"/>
      <c r="H2775" s="834"/>
      <c r="I2775" s="831"/>
      <c r="J2775" s="837"/>
      <c r="K2775" s="831"/>
      <c r="L2775" s="831"/>
      <c r="M2775" s="838"/>
      <c r="N2775" s="831"/>
      <c r="O2775" s="831"/>
    </row>
    <row r="2776" customFormat="1" ht="12.75" customHeight="1" spans="1:15">
      <c r="A2776" s="831"/>
      <c r="B2776" s="831"/>
      <c r="C2776" s="831"/>
      <c r="D2776" s="831"/>
      <c r="E2776" s="832"/>
      <c r="F2776" s="831"/>
      <c r="G2776" s="833"/>
      <c r="H2776" s="834"/>
      <c r="I2776" s="831"/>
      <c r="J2776" s="837"/>
      <c r="K2776" s="831"/>
      <c r="L2776" s="831"/>
      <c r="M2776" s="838"/>
      <c r="N2776" s="831"/>
      <c r="O2776" s="831"/>
    </row>
    <row r="2777" customFormat="1" ht="12.75" customHeight="1" spans="1:15">
      <c r="A2777" s="831"/>
      <c r="B2777" s="831"/>
      <c r="C2777" s="831"/>
      <c r="D2777" s="831"/>
      <c r="E2777" s="832"/>
      <c r="F2777" s="831"/>
      <c r="G2777" s="833"/>
      <c r="H2777" s="834"/>
      <c r="I2777" s="831"/>
      <c r="J2777" s="837"/>
      <c r="K2777" s="831"/>
      <c r="L2777" s="831"/>
      <c r="M2777" s="838"/>
      <c r="N2777" s="831"/>
      <c r="O2777" s="831"/>
    </row>
    <row r="2778" customFormat="1" ht="12.75" customHeight="1" spans="1:15">
      <c r="A2778" s="831"/>
      <c r="B2778" s="831"/>
      <c r="C2778" s="831"/>
      <c r="D2778" s="831"/>
      <c r="E2778" s="832"/>
      <c r="F2778" s="831"/>
      <c r="G2778" s="833"/>
      <c r="H2778" s="834"/>
      <c r="I2778" s="831"/>
      <c r="J2778" s="837"/>
      <c r="K2778" s="831"/>
      <c r="L2778" s="831"/>
      <c r="M2778" s="838"/>
      <c r="N2778" s="831"/>
      <c r="O2778" s="831"/>
    </row>
    <row r="2779" customFormat="1" ht="12.75" customHeight="1" spans="1:15">
      <c r="A2779" s="831"/>
      <c r="B2779" s="831"/>
      <c r="C2779" s="831"/>
      <c r="D2779" s="831"/>
      <c r="E2779" s="832"/>
      <c r="F2779" s="831"/>
      <c r="G2779" s="833"/>
      <c r="H2779" s="834"/>
      <c r="I2779" s="831"/>
      <c r="J2779" s="837"/>
      <c r="K2779" s="831"/>
      <c r="L2779" s="831"/>
      <c r="M2779" s="838"/>
      <c r="N2779" s="831"/>
      <c r="O2779" s="831"/>
    </row>
    <row r="2780" customFormat="1" ht="12.75" customHeight="1" spans="1:15">
      <c r="A2780" s="831"/>
      <c r="B2780" s="831"/>
      <c r="C2780" s="831"/>
      <c r="D2780" s="831"/>
      <c r="E2780" s="832"/>
      <c r="F2780" s="831"/>
      <c r="G2780" s="833"/>
      <c r="H2780" s="834"/>
      <c r="I2780" s="831"/>
      <c r="J2780" s="837"/>
      <c r="K2780" s="831"/>
      <c r="L2780" s="831"/>
      <c r="M2780" s="838"/>
      <c r="N2780" s="831"/>
      <c r="O2780" s="831"/>
    </row>
    <row r="2781" customFormat="1" ht="12.75" customHeight="1" spans="1:15">
      <c r="A2781" s="831"/>
      <c r="B2781" s="831"/>
      <c r="C2781" s="831"/>
      <c r="D2781" s="831"/>
      <c r="E2781" s="832"/>
      <c r="F2781" s="831"/>
      <c r="G2781" s="833"/>
      <c r="H2781" s="834"/>
      <c r="I2781" s="831"/>
      <c r="J2781" s="837"/>
      <c r="K2781" s="831"/>
      <c r="L2781" s="831"/>
      <c r="M2781" s="838"/>
      <c r="N2781" s="831"/>
      <c r="O2781" s="831"/>
    </row>
    <row r="2782" customFormat="1" ht="12.75" customHeight="1" spans="1:15">
      <c r="A2782" s="831"/>
      <c r="B2782" s="831"/>
      <c r="C2782" s="831"/>
      <c r="D2782" s="831"/>
      <c r="E2782" s="832"/>
      <c r="F2782" s="831"/>
      <c r="G2782" s="833"/>
      <c r="H2782" s="834"/>
      <c r="I2782" s="831"/>
      <c r="J2782" s="837"/>
      <c r="K2782" s="831"/>
      <c r="L2782" s="831"/>
      <c r="M2782" s="838"/>
      <c r="N2782" s="831"/>
      <c r="O2782" s="831"/>
    </row>
    <row r="2783" customFormat="1" ht="12.75" customHeight="1" spans="1:15">
      <c r="A2783" s="831"/>
      <c r="B2783" s="831"/>
      <c r="C2783" s="831"/>
      <c r="D2783" s="831"/>
      <c r="E2783" s="832"/>
      <c r="F2783" s="831"/>
      <c r="G2783" s="833"/>
      <c r="H2783" s="834"/>
      <c r="I2783" s="831"/>
      <c r="J2783" s="837"/>
      <c r="K2783" s="831"/>
      <c r="L2783" s="831"/>
      <c r="M2783" s="838"/>
      <c r="N2783" s="831"/>
      <c r="O2783" s="831"/>
    </row>
    <row r="2784" customFormat="1" ht="12.75" customHeight="1" spans="1:15">
      <c r="A2784" s="831"/>
      <c r="B2784" s="831"/>
      <c r="C2784" s="831"/>
      <c r="D2784" s="831"/>
      <c r="E2784" s="832"/>
      <c r="F2784" s="831"/>
      <c r="G2784" s="833"/>
      <c r="H2784" s="834"/>
      <c r="I2784" s="831"/>
      <c r="J2784" s="837"/>
      <c r="K2784" s="831"/>
      <c r="L2784" s="831"/>
      <c r="M2784" s="838"/>
      <c r="N2784" s="831"/>
      <c r="O2784" s="831"/>
    </row>
    <row r="2785" customFormat="1" ht="12.75" customHeight="1" spans="1:15">
      <c r="A2785" s="831"/>
      <c r="B2785" s="831"/>
      <c r="C2785" s="831"/>
      <c r="D2785" s="831"/>
      <c r="E2785" s="832"/>
      <c r="F2785" s="831"/>
      <c r="G2785" s="833"/>
      <c r="H2785" s="834"/>
      <c r="I2785" s="831"/>
      <c r="J2785" s="837"/>
      <c r="K2785" s="831"/>
      <c r="L2785" s="831"/>
      <c r="M2785" s="838"/>
      <c r="N2785" s="831"/>
      <c r="O2785" s="831"/>
    </row>
    <row r="2786" customFormat="1" ht="12.75" customHeight="1" spans="1:15">
      <c r="A2786" s="831"/>
      <c r="B2786" s="831"/>
      <c r="C2786" s="831"/>
      <c r="D2786" s="831"/>
      <c r="E2786" s="832"/>
      <c r="F2786" s="831"/>
      <c r="G2786" s="833"/>
      <c r="H2786" s="834"/>
      <c r="I2786" s="831"/>
      <c r="J2786" s="837"/>
      <c r="K2786" s="831"/>
      <c r="L2786" s="831"/>
      <c r="M2786" s="838"/>
      <c r="N2786" s="831"/>
      <c r="O2786" s="831"/>
    </row>
    <row r="2787" customFormat="1" ht="12.75" customHeight="1" spans="1:15">
      <c r="A2787" s="831"/>
      <c r="B2787" s="831"/>
      <c r="C2787" s="831"/>
      <c r="D2787" s="831"/>
      <c r="E2787" s="832"/>
      <c r="F2787" s="831"/>
      <c r="G2787" s="833"/>
      <c r="H2787" s="834"/>
      <c r="I2787" s="831"/>
      <c r="J2787" s="837"/>
      <c r="K2787" s="831"/>
      <c r="L2787" s="831"/>
      <c r="M2787" s="838"/>
      <c r="N2787" s="831"/>
      <c r="O2787" s="831"/>
    </row>
    <row r="2788" customFormat="1" ht="12.75" customHeight="1" spans="1:15">
      <c r="A2788" s="831"/>
      <c r="B2788" s="831"/>
      <c r="C2788" s="831"/>
      <c r="D2788" s="831"/>
      <c r="E2788" s="832"/>
      <c r="F2788" s="831"/>
      <c r="G2788" s="833"/>
      <c r="H2788" s="834"/>
      <c r="I2788" s="831"/>
      <c r="J2788" s="837"/>
      <c r="K2788" s="831"/>
      <c r="L2788" s="831"/>
      <c r="M2788" s="838"/>
      <c r="N2788" s="831"/>
      <c r="O2788" s="831"/>
    </row>
    <row r="2789" customFormat="1" ht="12.75" customHeight="1" spans="1:15">
      <c r="A2789" s="831"/>
      <c r="B2789" s="831"/>
      <c r="C2789" s="831"/>
      <c r="D2789" s="831"/>
      <c r="E2789" s="832"/>
      <c r="F2789" s="831"/>
      <c r="G2789" s="833"/>
      <c r="H2789" s="834"/>
      <c r="I2789" s="831"/>
      <c r="J2789" s="837"/>
      <c r="K2789" s="831"/>
      <c r="L2789" s="831"/>
      <c r="M2789" s="838"/>
      <c r="N2789" s="831"/>
      <c r="O2789" s="831"/>
    </row>
    <row r="2790" customFormat="1" ht="12.75" customHeight="1" spans="1:15">
      <c r="A2790" s="831"/>
      <c r="B2790" s="831"/>
      <c r="C2790" s="831"/>
      <c r="D2790" s="831"/>
      <c r="E2790" s="832"/>
      <c r="F2790" s="831"/>
      <c r="G2790" s="833"/>
      <c r="H2790" s="834"/>
      <c r="I2790" s="831"/>
      <c r="J2790" s="837"/>
      <c r="K2790" s="831"/>
      <c r="L2790" s="831"/>
      <c r="M2790" s="838"/>
      <c r="N2790" s="831"/>
      <c r="O2790" s="831"/>
    </row>
    <row r="2791" customFormat="1" ht="12.75" customHeight="1" spans="1:15">
      <c r="A2791" s="831"/>
      <c r="B2791" s="831"/>
      <c r="C2791" s="831"/>
      <c r="D2791" s="831"/>
      <c r="E2791" s="832"/>
      <c r="F2791" s="831"/>
      <c r="G2791" s="833"/>
      <c r="H2791" s="834"/>
      <c r="I2791" s="831"/>
      <c r="J2791" s="837"/>
      <c r="K2791" s="831"/>
      <c r="L2791" s="831"/>
      <c r="M2791" s="838"/>
      <c r="N2791" s="831"/>
      <c r="O2791" s="831"/>
    </row>
    <row r="2792" customFormat="1" ht="12.75" customHeight="1" spans="1:15">
      <c r="A2792" s="831"/>
      <c r="B2792" s="831"/>
      <c r="C2792" s="831"/>
      <c r="D2792" s="831"/>
      <c r="E2792" s="832"/>
      <c r="F2792" s="831"/>
      <c r="G2792" s="833"/>
      <c r="H2792" s="834"/>
      <c r="I2792" s="831"/>
      <c r="J2792" s="837"/>
      <c r="K2792" s="831"/>
      <c r="L2792" s="831"/>
      <c r="M2792" s="838"/>
      <c r="N2792" s="831"/>
      <c r="O2792" s="831"/>
    </row>
    <row r="2793" customFormat="1" ht="12.75" customHeight="1" spans="1:15">
      <c r="A2793" s="831"/>
      <c r="B2793" s="831"/>
      <c r="C2793" s="831"/>
      <c r="D2793" s="831"/>
      <c r="E2793" s="832"/>
      <c r="F2793" s="831"/>
      <c r="G2793" s="833"/>
      <c r="H2793" s="834"/>
      <c r="I2793" s="831"/>
      <c r="J2793" s="837"/>
      <c r="K2793" s="831"/>
      <c r="L2793" s="831"/>
      <c r="M2793" s="838"/>
      <c r="N2793" s="831"/>
      <c r="O2793" s="831"/>
    </row>
    <row r="2794" customFormat="1" ht="12.75" customHeight="1" spans="1:15">
      <c r="A2794" s="831"/>
      <c r="B2794" s="831"/>
      <c r="C2794" s="831"/>
      <c r="D2794" s="831"/>
      <c r="E2794" s="832"/>
      <c r="F2794" s="831"/>
      <c r="G2794" s="833"/>
      <c r="H2794" s="834"/>
      <c r="I2794" s="831"/>
      <c r="J2794" s="837"/>
      <c r="K2794" s="831"/>
      <c r="L2794" s="831"/>
      <c r="M2794" s="838"/>
      <c r="N2794" s="831"/>
      <c r="O2794" s="831"/>
    </row>
    <row r="2795" customFormat="1" ht="12.75" customHeight="1" spans="1:15">
      <c r="A2795" s="831"/>
      <c r="B2795" s="831"/>
      <c r="C2795" s="831"/>
      <c r="D2795" s="831"/>
      <c r="E2795" s="832"/>
      <c r="F2795" s="831"/>
      <c r="G2795" s="833"/>
      <c r="H2795" s="834"/>
      <c r="I2795" s="831"/>
      <c r="J2795" s="837"/>
      <c r="K2795" s="831"/>
      <c r="L2795" s="831"/>
      <c r="M2795" s="838"/>
      <c r="N2795" s="831"/>
      <c r="O2795" s="831"/>
    </row>
    <row r="2796" customFormat="1" ht="12.75" customHeight="1" spans="1:15">
      <c r="A2796" s="831"/>
      <c r="B2796" s="831"/>
      <c r="C2796" s="831"/>
      <c r="D2796" s="831"/>
      <c r="E2796" s="832"/>
      <c r="F2796" s="831"/>
      <c r="G2796" s="833"/>
      <c r="H2796" s="834"/>
      <c r="I2796" s="831"/>
      <c r="J2796" s="837"/>
      <c r="K2796" s="831"/>
      <c r="L2796" s="831"/>
      <c r="M2796" s="838"/>
      <c r="N2796" s="831"/>
      <c r="O2796" s="831"/>
    </row>
    <row r="2797" customFormat="1" ht="12.75" customHeight="1" spans="1:15">
      <c r="A2797" s="831"/>
      <c r="B2797" s="831"/>
      <c r="C2797" s="831"/>
      <c r="D2797" s="831"/>
      <c r="E2797" s="832"/>
      <c r="F2797" s="831"/>
      <c r="G2797" s="833"/>
      <c r="H2797" s="834"/>
      <c r="I2797" s="831"/>
      <c r="J2797" s="837"/>
      <c r="K2797" s="831"/>
      <c r="L2797" s="831"/>
      <c r="M2797" s="838"/>
      <c r="N2797" s="831"/>
      <c r="O2797" s="831"/>
    </row>
    <row r="2798" customFormat="1" ht="12.75" customHeight="1" spans="1:15">
      <c r="A2798" s="831"/>
      <c r="B2798" s="831"/>
      <c r="C2798" s="831"/>
      <c r="D2798" s="831"/>
      <c r="E2798" s="832"/>
      <c r="F2798" s="831"/>
      <c r="G2798" s="833"/>
      <c r="H2798" s="834"/>
      <c r="I2798" s="831"/>
      <c r="J2798" s="837"/>
      <c r="K2798" s="831"/>
      <c r="L2798" s="831"/>
      <c r="M2798" s="838"/>
      <c r="N2798" s="831"/>
      <c r="O2798" s="831"/>
    </row>
    <row r="2799" customFormat="1" ht="12.75" customHeight="1" spans="1:15">
      <c r="A2799" s="831"/>
      <c r="B2799" s="831"/>
      <c r="C2799" s="831"/>
      <c r="D2799" s="831"/>
      <c r="E2799" s="832"/>
      <c r="F2799" s="831"/>
      <c r="G2799" s="833"/>
      <c r="H2799" s="834"/>
      <c r="I2799" s="831"/>
      <c r="J2799" s="837"/>
      <c r="K2799" s="831"/>
      <c r="L2799" s="831"/>
      <c r="M2799" s="838"/>
      <c r="N2799" s="831"/>
      <c r="O2799" s="831"/>
    </row>
    <row r="2800" customFormat="1" ht="12.75" customHeight="1" spans="1:15">
      <c r="A2800" s="831"/>
      <c r="B2800" s="831"/>
      <c r="C2800" s="831"/>
      <c r="D2800" s="831"/>
      <c r="E2800" s="832"/>
      <c r="F2800" s="831"/>
      <c r="G2800" s="833"/>
      <c r="H2800" s="834"/>
      <c r="I2800" s="831"/>
      <c r="J2800" s="837"/>
      <c r="K2800" s="831"/>
      <c r="L2800" s="831"/>
      <c r="M2800" s="838"/>
      <c r="N2800" s="831"/>
      <c r="O2800" s="831"/>
    </row>
    <row r="2801" customFormat="1" ht="12.75" customHeight="1" spans="1:15">
      <c r="A2801" s="831"/>
      <c r="B2801" s="831"/>
      <c r="C2801" s="831"/>
      <c r="D2801" s="831"/>
      <c r="E2801" s="832"/>
      <c r="F2801" s="831"/>
      <c r="G2801" s="833"/>
      <c r="H2801" s="834"/>
      <c r="I2801" s="831"/>
      <c r="J2801" s="837"/>
      <c r="K2801" s="831"/>
      <c r="L2801" s="831"/>
      <c r="M2801" s="838"/>
      <c r="N2801" s="831"/>
      <c r="O2801" s="831"/>
    </row>
    <row r="2802" customFormat="1" ht="12.75" customHeight="1" spans="1:15">
      <c r="A2802" s="831"/>
      <c r="B2802" s="831"/>
      <c r="C2802" s="831"/>
      <c r="D2802" s="831"/>
      <c r="E2802" s="832"/>
      <c r="F2802" s="831"/>
      <c r="G2802" s="833"/>
      <c r="H2802" s="834"/>
      <c r="I2802" s="831"/>
      <c r="J2802" s="837"/>
      <c r="K2802" s="831"/>
      <c r="L2802" s="831"/>
      <c r="M2802" s="838"/>
      <c r="N2802" s="831"/>
      <c r="O2802" s="831"/>
    </row>
    <row r="2803" customFormat="1" ht="12.75" customHeight="1" spans="1:15">
      <c r="A2803" s="831"/>
      <c r="B2803" s="831"/>
      <c r="C2803" s="831"/>
      <c r="D2803" s="831"/>
      <c r="E2803" s="832"/>
      <c r="F2803" s="831"/>
      <c r="G2803" s="833"/>
      <c r="H2803" s="834"/>
      <c r="I2803" s="831"/>
      <c r="J2803" s="837"/>
      <c r="K2803" s="831"/>
      <c r="L2803" s="831"/>
      <c r="M2803" s="838"/>
      <c r="N2803" s="831"/>
      <c r="O2803" s="831"/>
    </row>
    <row r="2804" customFormat="1" ht="12.75" customHeight="1" spans="1:15">
      <c r="A2804" s="831"/>
      <c r="B2804" s="831"/>
      <c r="C2804" s="831"/>
      <c r="D2804" s="831"/>
      <c r="E2804" s="832"/>
      <c r="F2804" s="831"/>
      <c r="G2804" s="833"/>
      <c r="H2804" s="834"/>
      <c r="I2804" s="831"/>
      <c r="J2804" s="837"/>
      <c r="K2804" s="831"/>
      <c r="L2804" s="831"/>
      <c r="M2804" s="838"/>
      <c r="N2804" s="831"/>
      <c r="O2804" s="831"/>
    </row>
    <row r="2805" customFormat="1" ht="12.75" customHeight="1" spans="1:15">
      <c r="A2805" s="831"/>
      <c r="B2805" s="831"/>
      <c r="C2805" s="831"/>
      <c r="D2805" s="831"/>
      <c r="E2805" s="832"/>
      <c r="F2805" s="831"/>
      <c r="G2805" s="833"/>
      <c r="H2805" s="834"/>
      <c r="I2805" s="831"/>
      <c r="J2805" s="837"/>
      <c r="K2805" s="831"/>
      <c r="L2805" s="831"/>
      <c r="M2805" s="838"/>
      <c r="N2805" s="831"/>
      <c r="O2805" s="831"/>
    </row>
    <row r="2806" customFormat="1" ht="12.75" customHeight="1" spans="1:15">
      <c r="A2806" s="831"/>
      <c r="B2806" s="831"/>
      <c r="C2806" s="831"/>
      <c r="D2806" s="831"/>
      <c r="E2806" s="832"/>
      <c r="F2806" s="831"/>
      <c r="G2806" s="833"/>
      <c r="H2806" s="834"/>
      <c r="I2806" s="831"/>
      <c r="J2806" s="837"/>
      <c r="K2806" s="831"/>
      <c r="L2806" s="831"/>
      <c r="M2806" s="838"/>
      <c r="N2806" s="831"/>
      <c r="O2806" s="831"/>
    </row>
    <row r="2807" customFormat="1" ht="12.75" customHeight="1" spans="1:15">
      <c r="A2807" s="831"/>
      <c r="B2807" s="831"/>
      <c r="C2807" s="831"/>
      <c r="D2807" s="831"/>
      <c r="E2807" s="832"/>
      <c r="F2807" s="831"/>
      <c r="G2807" s="833"/>
      <c r="H2807" s="834"/>
      <c r="I2807" s="831"/>
      <c r="J2807" s="837"/>
      <c r="K2807" s="831"/>
      <c r="L2807" s="831"/>
      <c r="M2807" s="838"/>
      <c r="N2807" s="831"/>
      <c r="O2807" s="831"/>
    </row>
    <row r="2808" customFormat="1" ht="12.75" customHeight="1" spans="1:15">
      <c r="A2808" s="831"/>
      <c r="B2808" s="831"/>
      <c r="C2808" s="831"/>
      <c r="D2808" s="831"/>
      <c r="E2808" s="832"/>
      <c r="F2808" s="831"/>
      <c r="G2808" s="833"/>
      <c r="H2808" s="834"/>
      <c r="I2808" s="831"/>
      <c r="J2808" s="837"/>
      <c r="K2808" s="831"/>
      <c r="L2808" s="831"/>
      <c r="M2808" s="838"/>
      <c r="N2808" s="831"/>
      <c r="O2808" s="831"/>
    </row>
    <row r="2809" customFormat="1" ht="12.75" customHeight="1" spans="1:15">
      <c r="A2809" s="831"/>
      <c r="B2809" s="831"/>
      <c r="C2809" s="831"/>
      <c r="D2809" s="831"/>
      <c r="E2809" s="832"/>
      <c r="F2809" s="831"/>
      <c r="G2809" s="833"/>
      <c r="H2809" s="834"/>
      <c r="I2809" s="831"/>
      <c r="J2809" s="837"/>
      <c r="K2809" s="831"/>
      <c r="L2809" s="831"/>
      <c r="M2809" s="838"/>
      <c r="N2809" s="831"/>
      <c r="O2809" s="831"/>
    </row>
    <row r="2810" customFormat="1" ht="12.75" customHeight="1" spans="1:15">
      <c r="A2810" s="831"/>
      <c r="B2810" s="831"/>
      <c r="C2810" s="831"/>
      <c r="D2810" s="831"/>
      <c r="E2810" s="832"/>
      <c r="F2810" s="831"/>
      <c r="G2810" s="833"/>
      <c r="H2810" s="834"/>
      <c r="I2810" s="831"/>
      <c r="J2810" s="837"/>
      <c r="K2810" s="831"/>
      <c r="L2810" s="831"/>
      <c r="M2810" s="838"/>
      <c r="N2810" s="831"/>
      <c r="O2810" s="831"/>
    </row>
    <row r="2811" customFormat="1" ht="12.75" customHeight="1" spans="1:15">
      <c r="A2811" s="831"/>
      <c r="B2811" s="831"/>
      <c r="C2811" s="831"/>
      <c r="D2811" s="831"/>
      <c r="E2811" s="832"/>
      <c r="F2811" s="831"/>
      <c r="G2811" s="833"/>
      <c r="H2811" s="834"/>
      <c r="I2811" s="831"/>
      <c r="J2811" s="837"/>
      <c r="K2811" s="831"/>
      <c r="L2811" s="831"/>
      <c r="M2811" s="838"/>
      <c r="N2811" s="831"/>
      <c r="O2811" s="831"/>
    </row>
    <row r="2812" customFormat="1" ht="12.75" customHeight="1" spans="1:15">
      <c r="A2812" s="831"/>
      <c r="B2812" s="831"/>
      <c r="C2812" s="831"/>
      <c r="D2812" s="831"/>
      <c r="E2812" s="832"/>
      <c r="F2812" s="831"/>
      <c r="G2812" s="833"/>
      <c r="H2812" s="834"/>
      <c r="I2812" s="831"/>
      <c r="J2812" s="837"/>
      <c r="K2812" s="831"/>
      <c r="L2812" s="831"/>
      <c r="M2812" s="838"/>
      <c r="N2812" s="831"/>
      <c r="O2812" s="831"/>
    </row>
    <row r="2813" customFormat="1" ht="12.75" customHeight="1" spans="1:15">
      <c r="A2813" s="831"/>
      <c r="B2813" s="831"/>
      <c r="C2813" s="831"/>
      <c r="D2813" s="831"/>
      <c r="E2813" s="832"/>
      <c r="F2813" s="831"/>
      <c r="G2813" s="833"/>
      <c r="H2813" s="834"/>
      <c r="I2813" s="831"/>
      <c r="J2813" s="837"/>
      <c r="K2813" s="831"/>
      <c r="L2813" s="831"/>
      <c r="M2813" s="838"/>
      <c r="N2813" s="831"/>
      <c r="O2813" s="831"/>
    </row>
    <row r="2814" customFormat="1" ht="12.75" customHeight="1" spans="1:15">
      <c r="A2814" s="831"/>
      <c r="B2814" s="831"/>
      <c r="C2814" s="831"/>
      <c r="D2814" s="831"/>
      <c r="E2814" s="832"/>
      <c r="F2814" s="831"/>
      <c r="G2814" s="833"/>
      <c r="H2814" s="834"/>
      <c r="I2814" s="831"/>
      <c r="J2814" s="837"/>
      <c r="K2814" s="831"/>
      <c r="L2814" s="831"/>
      <c r="M2814" s="838"/>
      <c r="N2814" s="831"/>
      <c r="O2814" s="831"/>
    </row>
    <row r="2815" customFormat="1" ht="12.75" customHeight="1" spans="1:15">
      <c r="A2815" s="831"/>
      <c r="B2815" s="831"/>
      <c r="C2815" s="831"/>
      <c r="D2815" s="831"/>
      <c r="E2815" s="832"/>
      <c r="F2815" s="831"/>
      <c r="G2815" s="833"/>
      <c r="H2815" s="834"/>
      <c r="I2815" s="831"/>
      <c r="J2815" s="837"/>
      <c r="K2815" s="831"/>
      <c r="L2815" s="831"/>
      <c r="M2815" s="838"/>
      <c r="N2815" s="831"/>
      <c r="O2815" s="831"/>
    </row>
    <row r="2816" customFormat="1" ht="12.75" customHeight="1" spans="1:15">
      <c r="A2816" s="831"/>
      <c r="B2816" s="831"/>
      <c r="C2816" s="831"/>
      <c r="D2816" s="831"/>
      <c r="E2816" s="832"/>
      <c r="F2816" s="831"/>
      <c r="G2816" s="833"/>
      <c r="H2816" s="834"/>
      <c r="I2816" s="831"/>
      <c r="J2816" s="837"/>
      <c r="K2816" s="831"/>
      <c r="L2816" s="831"/>
      <c r="M2816" s="838"/>
      <c r="N2816" s="831"/>
      <c r="O2816" s="831"/>
    </row>
    <row r="2817" customFormat="1" ht="12.75" customHeight="1" spans="1:15">
      <c r="A2817" s="831"/>
      <c r="B2817" s="831"/>
      <c r="C2817" s="831"/>
      <c r="D2817" s="831"/>
      <c r="E2817" s="832"/>
      <c r="F2817" s="831"/>
      <c r="G2817" s="833"/>
      <c r="H2817" s="834"/>
      <c r="I2817" s="831"/>
      <c r="J2817" s="837"/>
      <c r="K2817" s="831"/>
      <c r="L2817" s="831"/>
      <c r="M2817" s="838"/>
      <c r="N2817" s="831"/>
      <c r="O2817" s="831"/>
    </row>
    <row r="2818" customFormat="1" ht="12.75" customHeight="1" spans="1:15">
      <c r="A2818" s="831"/>
      <c r="B2818" s="831"/>
      <c r="C2818" s="831"/>
      <c r="D2818" s="831"/>
      <c r="E2818" s="832"/>
      <c r="F2818" s="831"/>
      <c r="G2818" s="833"/>
      <c r="H2818" s="834"/>
      <c r="I2818" s="831"/>
      <c r="J2818" s="837"/>
      <c r="K2818" s="831"/>
      <c r="L2818" s="831"/>
      <c r="M2818" s="838"/>
      <c r="N2818" s="831"/>
      <c r="O2818" s="831"/>
    </row>
    <row r="2819" customFormat="1" ht="12.75" customHeight="1" spans="1:15">
      <c r="A2819" s="831"/>
      <c r="B2819" s="831"/>
      <c r="C2819" s="831"/>
      <c r="D2819" s="831"/>
      <c r="E2819" s="832"/>
      <c r="F2819" s="831"/>
      <c r="G2819" s="833"/>
      <c r="H2819" s="834"/>
      <c r="I2819" s="831"/>
      <c r="J2819" s="837"/>
      <c r="K2819" s="831"/>
      <c r="L2819" s="831"/>
      <c r="M2819" s="838"/>
      <c r="N2819" s="831"/>
      <c r="O2819" s="831"/>
    </row>
    <row r="2820" customFormat="1" ht="12.75" customHeight="1" spans="1:15">
      <c r="A2820" s="831"/>
      <c r="B2820" s="831"/>
      <c r="C2820" s="831"/>
      <c r="D2820" s="831"/>
      <c r="E2820" s="832"/>
      <c r="F2820" s="831"/>
      <c r="G2820" s="833"/>
      <c r="H2820" s="834"/>
      <c r="I2820" s="831"/>
      <c r="J2820" s="837"/>
      <c r="K2820" s="831"/>
      <c r="L2820" s="831"/>
      <c r="M2820" s="838"/>
      <c r="N2820" s="831"/>
      <c r="O2820" s="831"/>
    </row>
    <row r="2821" customFormat="1" ht="12.75" customHeight="1" spans="1:15">
      <c r="A2821" s="831"/>
      <c r="B2821" s="831"/>
      <c r="C2821" s="831"/>
      <c r="D2821" s="831"/>
      <c r="E2821" s="832"/>
      <c r="F2821" s="831"/>
      <c r="G2821" s="833"/>
      <c r="H2821" s="834"/>
      <c r="I2821" s="831"/>
      <c r="J2821" s="837"/>
      <c r="K2821" s="831"/>
      <c r="L2821" s="831"/>
      <c r="M2821" s="838"/>
      <c r="N2821" s="831"/>
      <c r="O2821" s="831"/>
    </row>
    <row r="2822" customFormat="1" ht="12.75" customHeight="1" spans="1:15">
      <c r="A2822" s="831"/>
      <c r="B2822" s="831"/>
      <c r="C2822" s="831"/>
      <c r="D2822" s="831"/>
      <c r="E2822" s="832"/>
      <c r="F2822" s="831"/>
      <c r="G2822" s="833"/>
      <c r="H2822" s="834"/>
      <c r="I2822" s="831"/>
      <c r="J2822" s="837"/>
      <c r="K2822" s="831"/>
      <c r="L2822" s="831"/>
      <c r="M2822" s="838"/>
      <c r="N2822" s="831"/>
      <c r="O2822" s="831"/>
    </row>
    <row r="2823" customFormat="1" ht="12.75" customHeight="1" spans="1:15">
      <c r="A2823" s="831"/>
      <c r="B2823" s="831"/>
      <c r="C2823" s="831"/>
      <c r="D2823" s="831"/>
      <c r="E2823" s="832"/>
      <c r="F2823" s="831"/>
      <c r="G2823" s="833"/>
      <c r="H2823" s="834"/>
      <c r="I2823" s="831"/>
      <c r="J2823" s="837"/>
      <c r="K2823" s="831"/>
      <c r="L2823" s="831"/>
      <c r="M2823" s="838"/>
      <c r="N2823" s="831"/>
      <c r="O2823" s="831"/>
    </row>
    <row r="2824" customFormat="1" ht="12.75" customHeight="1" spans="1:15">
      <c r="A2824" s="831"/>
      <c r="B2824" s="831"/>
      <c r="C2824" s="831"/>
      <c r="D2824" s="831"/>
      <c r="E2824" s="832"/>
      <c r="F2824" s="831"/>
      <c r="G2824" s="833"/>
      <c r="H2824" s="834"/>
      <c r="I2824" s="831"/>
      <c r="J2824" s="837"/>
      <c r="K2824" s="831"/>
      <c r="L2824" s="831"/>
      <c r="M2824" s="838"/>
      <c r="N2824" s="831"/>
      <c r="O2824" s="831"/>
    </row>
    <row r="2825" customFormat="1" ht="12.75" customHeight="1" spans="1:15">
      <c r="A2825" s="831"/>
      <c r="B2825" s="831"/>
      <c r="C2825" s="831"/>
      <c r="D2825" s="831"/>
      <c r="E2825" s="832"/>
      <c r="F2825" s="831"/>
      <c r="G2825" s="833"/>
      <c r="H2825" s="834"/>
      <c r="I2825" s="831"/>
      <c r="J2825" s="837"/>
      <c r="K2825" s="831"/>
      <c r="L2825" s="831"/>
      <c r="M2825" s="838"/>
      <c r="N2825" s="831"/>
      <c r="O2825" s="831"/>
    </row>
    <row r="2826" customFormat="1" ht="12.75" customHeight="1" spans="1:15">
      <c r="A2826" s="831"/>
      <c r="B2826" s="831"/>
      <c r="C2826" s="831"/>
      <c r="D2826" s="831"/>
      <c r="E2826" s="832"/>
      <c r="F2826" s="831"/>
      <c r="G2826" s="833"/>
      <c r="H2826" s="834"/>
      <c r="I2826" s="831"/>
      <c r="J2826" s="837"/>
      <c r="K2826" s="831"/>
      <c r="L2826" s="831"/>
      <c r="M2826" s="838"/>
      <c r="N2826" s="831"/>
      <c r="O2826" s="831"/>
    </row>
    <row r="2827" customFormat="1" ht="12.75" customHeight="1" spans="1:15">
      <c r="A2827" s="831"/>
      <c r="B2827" s="831"/>
      <c r="C2827" s="831"/>
      <c r="D2827" s="831"/>
      <c r="E2827" s="832"/>
      <c r="F2827" s="831"/>
      <c r="G2827" s="833"/>
      <c r="H2827" s="834"/>
      <c r="I2827" s="831"/>
      <c r="J2827" s="837"/>
      <c r="K2827" s="831"/>
      <c r="L2827" s="831"/>
      <c r="M2827" s="838"/>
      <c r="N2827" s="831"/>
      <c r="O2827" s="831"/>
    </row>
    <row r="2828" customFormat="1" ht="12.75" customHeight="1" spans="1:15">
      <c r="A2828" s="831"/>
      <c r="B2828" s="831"/>
      <c r="C2828" s="831"/>
      <c r="D2828" s="831"/>
      <c r="E2828" s="832"/>
      <c r="F2828" s="831"/>
      <c r="G2828" s="833"/>
      <c r="H2828" s="834"/>
      <c r="I2828" s="831"/>
      <c r="J2828" s="837"/>
      <c r="K2828" s="831"/>
      <c r="L2828" s="831"/>
      <c r="M2828" s="838"/>
      <c r="N2828" s="831"/>
      <c r="O2828" s="831"/>
    </row>
    <row r="2829" customFormat="1" ht="12.75" customHeight="1" spans="1:15">
      <c r="A2829" s="831"/>
      <c r="B2829" s="831"/>
      <c r="C2829" s="831"/>
      <c r="D2829" s="831"/>
      <c r="E2829" s="832"/>
      <c r="F2829" s="831"/>
      <c r="G2829" s="833"/>
      <c r="H2829" s="834"/>
      <c r="I2829" s="831"/>
      <c r="J2829" s="837"/>
      <c r="K2829" s="831"/>
      <c r="L2829" s="831"/>
      <c r="M2829" s="838"/>
      <c r="N2829" s="831"/>
      <c r="O2829" s="831"/>
    </row>
    <row r="2830" customFormat="1" ht="12.75" customHeight="1" spans="1:15">
      <c r="A2830" s="831"/>
      <c r="B2830" s="831"/>
      <c r="C2830" s="831"/>
      <c r="D2830" s="831"/>
      <c r="E2830" s="832"/>
      <c r="F2830" s="831"/>
      <c r="G2830" s="833"/>
      <c r="H2830" s="834"/>
      <c r="I2830" s="831"/>
      <c r="J2830" s="837"/>
      <c r="K2830" s="831"/>
      <c r="L2830" s="831"/>
      <c r="M2830" s="838"/>
      <c r="N2830" s="831"/>
      <c r="O2830" s="831"/>
    </row>
    <row r="2831" customFormat="1" ht="12.75" customHeight="1" spans="1:15">
      <c r="A2831" s="831"/>
      <c r="B2831" s="831"/>
      <c r="C2831" s="831"/>
      <c r="D2831" s="831"/>
      <c r="E2831" s="832"/>
      <c r="F2831" s="831"/>
      <c r="G2831" s="833"/>
      <c r="H2831" s="834"/>
      <c r="I2831" s="831"/>
      <c r="J2831" s="837"/>
      <c r="K2831" s="831"/>
      <c r="L2831" s="831"/>
      <c r="M2831" s="838"/>
      <c r="N2831" s="831"/>
      <c r="O2831" s="831"/>
    </row>
    <row r="2832" customFormat="1" ht="12.75" customHeight="1" spans="1:15">
      <c r="A2832" s="831"/>
      <c r="B2832" s="831"/>
      <c r="C2832" s="831"/>
      <c r="D2832" s="831"/>
      <c r="E2832" s="832"/>
      <c r="F2832" s="831"/>
      <c r="G2832" s="833"/>
      <c r="H2832" s="834"/>
      <c r="I2832" s="831"/>
      <c r="J2832" s="837"/>
      <c r="K2832" s="831"/>
      <c r="L2832" s="831"/>
      <c r="M2832" s="838"/>
      <c r="N2832" s="831"/>
      <c r="O2832" s="831"/>
    </row>
    <row r="2833" customFormat="1" ht="12.75" customHeight="1" spans="1:15">
      <c r="A2833" s="831"/>
      <c r="B2833" s="831"/>
      <c r="C2833" s="831"/>
      <c r="D2833" s="831"/>
      <c r="E2833" s="832"/>
      <c r="F2833" s="831"/>
      <c r="G2833" s="833"/>
      <c r="H2833" s="834"/>
      <c r="I2833" s="831"/>
      <c r="J2833" s="837"/>
      <c r="K2833" s="831"/>
      <c r="L2833" s="831"/>
      <c r="M2833" s="838"/>
      <c r="N2833" s="831"/>
      <c r="O2833" s="831"/>
    </row>
    <row r="2834" customFormat="1" ht="12.75" customHeight="1" spans="1:15">
      <c r="A2834" s="831"/>
      <c r="B2834" s="831"/>
      <c r="C2834" s="831"/>
      <c r="D2834" s="831"/>
      <c r="E2834" s="832"/>
      <c r="F2834" s="831"/>
      <c r="G2834" s="833"/>
      <c r="H2834" s="834"/>
      <c r="I2834" s="831"/>
      <c r="J2834" s="837"/>
      <c r="K2834" s="831"/>
      <c r="L2834" s="831"/>
      <c r="M2834" s="838"/>
      <c r="N2834" s="831"/>
      <c r="O2834" s="831"/>
    </row>
    <row r="2835" customFormat="1" ht="12.75" customHeight="1" spans="1:15">
      <c r="A2835" s="831"/>
      <c r="B2835" s="831"/>
      <c r="C2835" s="831"/>
      <c r="D2835" s="831"/>
      <c r="E2835" s="832"/>
      <c r="F2835" s="831"/>
      <c r="G2835" s="833"/>
      <c r="H2835" s="834"/>
      <c r="I2835" s="831"/>
      <c r="J2835" s="837"/>
      <c r="K2835" s="831"/>
      <c r="L2835" s="831"/>
      <c r="M2835" s="838"/>
      <c r="N2835" s="831"/>
      <c r="O2835" s="831"/>
    </row>
    <row r="2836" customFormat="1" ht="12.75" customHeight="1" spans="1:15">
      <c r="A2836" s="831"/>
      <c r="B2836" s="831"/>
      <c r="C2836" s="831"/>
      <c r="D2836" s="831"/>
      <c r="E2836" s="832"/>
      <c r="F2836" s="831"/>
      <c r="G2836" s="833"/>
      <c r="H2836" s="834"/>
      <c r="I2836" s="831"/>
      <c r="J2836" s="837"/>
      <c r="K2836" s="831"/>
      <c r="L2836" s="831"/>
      <c r="M2836" s="838"/>
      <c r="N2836" s="831"/>
      <c r="O2836" s="831"/>
    </row>
    <row r="2837" customFormat="1" ht="12.75" customHeight="1" spans="1:15">
      <c r="A2837" s="831"/>
      <c r="B2837" s="831"/>
      <c r="C2837" s="831"/>
      <c r="D2837" s="831"/>
      <c r="E2837" s="832"/>
      <c r="F2837" s="831"/>
      <c r="G2837" s="833"/>
      <c r="H2837" s="834"/>
      <c r="I2837" s="831"/>
      <c r="J2837" s="837"/>
      <c r="K2837" s="831"/>
      <c r="L2837" s="831"/>
      <c r="M2837" s="838"/>
      <c r="N2837" s="831"/>
      <c r="O2837" s="831"/>
    </row>
    <row r="2838" customFormat="1" ht="12.75" customHeight="1" spans="1:15">
      <c r="A2838" s="831"/>
      <c r="B2838" s="831"/>
      <c r="C2838" s="831"/>
      <c r="D2838" s="831"/>
      <c r="E2838" s="832"/>
      <c r="F2838" s="831"/>
      <c r="G2838" s="833"/>
      <c r="H2838" s="834"/>
      <c r="I2838" s="831"/>
      <c r="J2838" s="837"/>
      <c r="K2838" s="831"/>
      <c r="L2838" s="831"/>
      <c r="M2838" s="838"/>
      <c r="N2838" s="831"/>
      <c r="O2838" s="831"/>
    </row>
    <row r="2839" customFormat="1" ht="12.75" customHeight="1" spans="1:15">
      <c r="A2839" s="831"/>
      <c r="B2839" s="831"/>
      <c r="C2839" s="831"/>
      <c r="D2839" s="831"/>
      <c r="E2839" s="832"/>
      <c r="F2839" s="831"/>
      <c r="G2839" s="833"/>
      <c r="H2839" s="834"/>
      <c r="I2839" s="831"/>
      <c r="J2839" s="837"/>
      <c r="K2839" s="831"/>
      <c r="L2839" s="831"/>
      <c r="M2839" s="838"/>
      <c r="N2839" s="831"/>
      <c r="O2839" s="831"/>
    </row>
    <row r="2840" customFormat="1" ht="12.75" customHeight="1" spans="1:15">
      <c r="A2840" s="831"/>
      <c r="B2840" s="831"/>
      <c r="C2840" s="831"/>
      <c r="D2840" s="831"/>
      <c r="E2840" s="832"/>
      <c r="F2840" s="831"/>
      <c r="G2840" s="833"/>
      <c r="H2840" s="834"/>
      <c r="I2840" s="831"/>
      <c r="J2840" s="837"/>
      <c r="K2840" s="831"/>
      <c r="L2840" s="831"/>
      <c r="M2840" s="838"/>
      <c r="N2840" s="831"/>
      <c r="O2840" s="831"/>
    </row>
    <row r="2841" customFormat="1" ht="12.75" customHeight="1" spans="1:15">
      <c r="A2841" s="831"/>
      <c r="B2841" s="831"/>
      <c r="C2841" s="831"/>
      <c r="D2841" s="831"/>
      <c r="E2841" s="832"/>
      <c r="F2841" s="831"/>
      <c r="G2841" s="833"/>
      <c r="H2841" s="834"/>
      <c r="I2841" s="831"/>
      <c r="J2841" s="837"/>
      <c r="K2841" s="831"/>
      <c r="L2841" s="831"/>
      <c r="M2841" s="838"/>
      <c r="N2841" s="831"/>
      <c r="O2841" s="831"/>
    </row>
    <row r="2842" customFormat="1" ht="12.75" customHeight="1" spans="1:15">
      <c r="A2842" s="831"/>
      <c r="B2842" s="831"/>
      <c r="C2842" s="831"/>
      <c r="D2842" s="831"/>
      <c r="E2842" s="832"/>
      <c r="F2842" s="831"/>
      <c r="G2842" s="833"/>
      <c r="H2842" s="834"/>
      <c r="I2842" s="831"/>
      <c r="J2842" s="837"/>
      <c r="K2842" s="831"/>
      <c r="L2842" s="831"/>
      <c r="M2842" s="838"/>
      <c r="N2842" s="831"/>
      <c r="O2842" s="831"/>
    </row>
    <row r="2843" customFormat="1" ht="12.75" customHeight="1" spans="1:15">
      <c r="A2843" s="831"/>
      <c r="B2843" s="831"/>
      <c r="C2843" s="831"/>
      <c r="D2843" s="831"/>
      <c r="E2843" s="832"/>
      <c r="F2843" s="831"/>
      <c r="G2843" s="833"/>
      <c r="H2843" s="834"/>
      <c r="I2843" s="831"/>
      <c r="J2843" s="837"/>
      <c r="K2843" s="831"/>
      <c r="L2843" s="831"/>
      <c r="M2843" s="838"/>
      <c r="N2843" s="831"/>
      <c r="O2843" s="831"/>
    </row>
    <row r="2844" customFormat="1" ht="12.75" customHeight="1" spans="1:15">
      <c r="A2844" s="831"/>
      <c r="B2844" s="831"/>
      <c r="C2844" s="831"/>
      <c r="D2844" s="831"/>
      <c r="E2844" s="832"/>
      <c r="F2844" s="831"/>
      <c r="G2844" s="833"/>
      <c r="H2844" s="834"/>
      <c r="I2844" s="831"/>
      <c r="J2844" s="837"/>
      <c r="K2844" s="831"/>
      <c r="L2844" s="831"/>
      <c r="M2844" s="838"/>
      <c r="N2844" s="831"/>
      <c r="O2844" s="831"/>
    </row>
    <row r="2845" customFormat="1" ht="12.75" customHeight="1" spans="1:15">
      <c r="A2845" s="831"/>
      <c r="B2845" s="831"/>
      <c r="C2845" s="831"/>
      <c r="D2845" s="831"/>
      <c r="E2845" s="832"/>
      <c r="F2845" s="831"/>
      <c r="G2845" s="833"/>
      <c r="H2845" s="834"/>
      <c r="I2845" s="831"/>
      <c r="J2845" s="837"/>
      <c r="K2845" s="831"/>
      <c r="L2845" s="831"/>
      <c r="M2845" s="838"/>
      <c r="N2845" s="831"/>
      <c r="O2845" s="831"/>
    </row>
    <row r="2846" customFormat="1" ht="12.75" customHeight="1" spans="1:15">
      <c r="A2846" s="831"/>
      <c r="B2846" s="831"/>
      <c r="C2846" s="831"/>
      <c r="D2846" s="831"/>
      <c r="E2846" s="832"/>
      <c r="F2846" s="831"/>
      <c r="G2846" s="833"/>
      <c r="H2846" s="834"/>
      <c r="I2846" s="831"/>
      <c r="J2846" s="837"/>
      <c r="K2846" s="831"/>
      <c r="L2846" s="831"/>
      <c r="M2846" s="838"/>
      <c r="N2846" s="831"/>
      <c r="O2846" s="831"/>
    </row>
    <row r="2847" customFormat="1" ht="12.75" customHeight="1" spans="1:15">
      <c r="A2847" s="831"/>
      <c r="B2847" s="831"/>
      <c r="C2847" s="831"/>
      <c r="D2847" s="831"/>
      <c r="E2847" s="832"/>
      <c r="F2847" s="831"/>
      <c r="G2847" s="833"/>
      <c r="H2847" s="834"/>
      <c r="I2847" s="831"/>
      <c r="J2847" s="837"/>
      <c r="K2847" s="831"/>
      <c r="L2847" s="831"/>
      <c r="M2847" s="838"/>
      <c r="N2847" s="831"/>
      <c r="O2847" s="831"/>
    </row>
    <row r="2848" customFormat="1" ht="12.75" customHeight="1" spans="1:15">
      <c r="A2848" s="831"/>
      <c r="B2848" s="831"/>
      <c r="C2848" s="831"/>
      <c r="D2848" s="831"/>
      <c r="E2848" s="832"/>
      <c r="F2848" s="831"/>
      <c r="G2848" s="833"/>
      <c r="H2848" s="834"/>
      <c r="I2848" s="831"/>
      <c r="J2848" s="837"/>
      <c r="K2848" s="831"/>
      <c r="L2848" s="831"/>
      <c r="M2848" s="838"/>
      <c r="N2848" s="831"/>
      <c r="O2848" s="831"/>
    </row>
    <row r="2849" customFormat="1" ht="12.75" customHeight="1" spans="1:15">
      <c r="A2849" s="831"/>
      <c r="B2849" s="831"/>
      <c r="C2849" s="831"/>
      <c r="D2849" s="831"/>
      <c r="E2849" s="832"/>
      <c r="F2849" s="831"/>
      <c r="G2849" s="833"/>
      <c r="H2849" s="834"/>
      <c r="I2849" s="831"/>
      <c r="J2849" s="837"/>
      <c r="K2849" s="831"/>
      <c r="L2849" s="831"/>
      <c r="M2849" s="838"/>
      <c r="N2849" s="831"/>
      <c r="O2849" s="831"/>
    </row>
    <row r="2850" customFormat="1" ht="12.75" customHeight="1" spans="1:15">
      <c r="A2850" s="831"/>
      <c r="B2850" s="831"/>
      <c r="C2850" s="831"/>
      <c r="D2850" s="831"/>
      <c r="E2850" s="832"/>
      <c r="F2850" s="831"/>
      <c r="G2850" s="833"/>
      <c r="H2850" s="834"/>
      <c r="I2850" s="831"/>
      <c r="J2850" s="837"/>
      <c r="K2850" s="831"/>
      <c r="L2850" s="831"/>
      <c r="M2850" s="838"/>
      <c r="N2850" s="831"/>
      <c r="O2850" s="831"/>
    </row>
    <row r="2851" customFormat="1" ht="12.75" customHeight="1" spans="1:15">
      <c r="A2851" s="831"/>
      <c r="B2851" s="831"/>
      <c r="C2851" s="831"/>
      <c r="D2851" s="831"/>
      <c r="E2851" s="832"/>
      <c r="F2851" s="831"/>
      <c r="G2851" s="833"/>
      <c r="H2851" s="834"/>
      <c r="I2851" s="831"/>
      <c r="J2851" s="837"/>
      <c r="K2851" s="831"/>
      <c r="L2851" s="831"/>
      <c r="M2851" s="838"/>
      <c r="N2851" s="831"/>
      <c r="O2851" s="831"/>
    </row>
    <row r="2852" customFormat="1" ht="12.75" customHeight="1" spans="1:15">
      <c r="A2852" s="831"/>
      <c r="B2852" s="831"/>
      <c r="C2852" s="831"/>
      <c r="D2852" s="831"/>
      <c r="E2852" s="832"/>
      <c r="F2852" s="831"/>
      <c r="G2852" s="833"/>
      <c r="H2852" s="834"/>
      <c r="I2852" s="831"/>
      <c r="J2852" s="837"/>
      <c r="K2852" s="831"/>
      <c r="L2852" s="831"/>
      <c r="M2852" s="838"/>
      <c r="N2852" s="831"/>
      <c r="O2852" s="831"/>
    </row>
    <row r="2853" customFormat="1" ht="12.75" customHeight="1" spans="1:15">
      <c r="A2853" s="831"/>
      <c r="B2853" s="831"/>
      <c r="C2853" s="831"/>
      <c r="D2853" s="831"/>
      <c r="E2853" s="832"/>
      <c r="F2853" s="831"/>
      <c r="G2853" s="833"/>
      <c r="H2853" s="834"/>
      <c r="I2853" s="831"/>
      <c r="J2853" s="837"/>
      <c r="K2853" s="831"/>
      <c r="L2853" s="831"/>
      <c r="M2853" s="838"/>
      <c r="N2853" s="831"/>
      <c r="O2853" s="831"/>
    </row>
    <row r="2854" customFormat="1" ht="12.75" customHeight="1" spans="1:15">
      <c r="A2854" s="831"/>
      <c r="B2854" s="831"/>
      <c r="C2854" s="831"/>
      <c r="D2854" s="831"/>
      <c r="E2854" s="832"/>
      <c r="F2854" s="831"/>
      <c r="G2854" s="833"/>
      <c r="H2854" s="834"/>
      <c r="I2854" s="831"/>
      <c r="J2854" s="837"/>
      <c r="K2854" s="831"/>
      <c r="L2854" s="831"/>
      <c r="M2854" s="838"/>
      <c r="N2854" s="831"/>
      <c r="O2854" s="831"/>
    </row>
    <row r="2855" customFormat="1" ht="12.75" customHeight="1" spans="1:15">
      <c r="A2855" s="831"/>
      <c r="B2855" s="831"/>
      <c r="C2855" s="831"/>
      <c r="D2855" s="831"/>
      <c r="E2855" s="832"/>
      <c r="F2855" s="831"/>
      <c r="G2855" s="833"/>
      <c r="H2855" s="834"/>
      <c r="I2855" s="831"/>
      <c r="J2855" s="837"/>
      <c r="K2855" s="831"/>
      <c r="L2855" s="831"/>
      <c r="M2855" s="838"/>
      <c r="N2855" s="831"/>
      <c r="O2855" s="831"/>
    </row>
    <row r="2856" customFormat="1" ht="12.75" customHeight="1" spans="1:15">
      <c r="A2856" s="831"/>
      <c r="B2856" s="831"/>
      <c r="C2856" s="831"/>
      <c r="D2856" s="831"/>
      <c r="E2856" s="832"/>
      <c r="F2856" s="831"/>
      <c r="G2856" s="833"/>
      <c r="H2856" s="834"/>
      <c r="I2856" s="831"/>
      <c r="J2856" s="837"/>
      <c r="K2856" s="831"/>
      <c r="L2856" s="831"/>
      <c r="M2856" s="838"/>
      <c r="N2856" s="831"/>
      <c r="O2856" s="831"/>
    </row>
    <row r="2857" customFormat="1" ht="12.75" customHeight="1" spans="1:15">
      <c r="A2857" s="831"/>
      <c r="B2857" s="831"/>
      <c r="C2857" s="831"/>
      <c r="D2857" s="831"/>
      <c r="E2857" s="832"/>
      <c r="F2857" s="831"/>
      <c r="G2857" s="833"/>
      <c r="H2857" s="834"/>
      <c r="I2857" s="831"/>
      <c r="J2857" s="837"/>
      <c r="K2857" s="831"/>
      <c r="L2857" s="831"/>
      <c r="M2857" s="838"/>
      <c r="N2857" s="831"/>
      <c r="O2857" s="831"/>
    </row>
    <row r="2858" customFormat="1" ht="12.75" customHeight="1" spans="1:15">
      <c r="A2858" s="831"/>
      <c r="B2858" s="831"/>
      <c r="C2858" s="831"/>
      <c r="D2858" s="831"/>
      <c r="E2858" s="832"/>
      <c r="F2858" s="831"/>
      <c r="G2858" s="833"/>
      <c r="H2858" s="834"/>
      <c r="I2858" s="831"/>
      <c r="J2858" s="837"/>
      <c r="K2858" s="831"/>
      <c r="L2858" s="831"/>
      <c r="M2858" s="838"/>
      <c r="N2858" s="831"/>
      <c r="O2858" s="831"/>
    </row>
    <row r="2859" customFormat="1" ht="12.75" customHeight="1" spans="1:15">
      <c r="A2859" s="831"/>
      <c r="B2859" s="831"/>
      <c r="C2859" s="831"/>
      <c r="D2859" s="831"/>
      <c r="E2859" s="832"/>
      <c r="F2859" s="831"/>
      <c r="G2859" s="833"/>
      <c r="H2859" s="834"/>
      <c r="I2859" s="831"/>
      <c r="J2859" s="837"/>
      <c r="K2859" s="831"/>
      <c r="L2859" s="831"/>
      <c r="M2859" s="838"/>
      <c r="N2859" s="831"/>
      <c r="O2859" s="831"/>
    </row>
    <row r="2860" customFormat="1" ht="12.75" customHeight="1" spans="1:15">
      <c r="A2860" s="831"/>
      <c r="B2860" s="831"/>
      <c r="C2860" s="831"/>
      <c r="D2860" s="831"/>
      <c r="E2860" s="832"/>
      <c r="F2860" s="831"/>
      <c r="G2860" s="833"/>
      <c r="H2860" s="834"/>
      <c r="I2860" s="831"/>
      <c r="J2860" s="837"/>
      <c r="K2860" s="831"/>
      <c r="L2860" s="831"/>
      <c r="M2860" s="838"/>
      <c r="N2860" s="831"/>
      <c r="O2860" s="831"/>
    </row>
    <row r="2861" customFormat="1" ht="12.75" customHeight="1" spans="1:15">
      <c r="A2861" s="831"/>
      <c r="B2861" s="831"/>
      <c r="C2861" s="831"/>
      <c r="D2861" s="831"/>
      <c r="E2861" s="832"/>
      <c r="F2861" s="831"/>
      <c r="G2861" s="833"/>
      <c r="H2861" s="834"/>
      <c r="I2861" s="831"/>
      <c r="J2861" s="837"/>
      <c r="K2861" s="831"/>
      <c r="L2861" s="831"/>
      <c r="M2861" s="838"/>
      <c r="N2861" s="831"/>
      <c r="O2861" s="831"/>
    </row>
    <row r="2862" customFormat="1" ht="12.75" customHeight="1" spans="1:15">
      <c r="A2862" s="831"/>
      <c r="B2862" s="831"/>
      <c r="C2862" s="831"/>
      <c r="D2862" s="831"/>
      <c r="E2862" s="832"/>
      <c r="F2862" s="831"/>
      <c r="G2862" s="833"/>
      <c r="H2862" s="834"/>
      <c r="I2862" s="831"/>
      <c r="J2862" s="837"/>
      <c r="K2862" s="831"/>
      <c r="L2862" s="831"/>
      <c r="M2862" s="838"/>
      <c r="N2862" s="831"/>
      <c r="O2862" s="831"/>
    </row>
    <row r="2863" customFormat="1" ht="12.75" customHeight="1" spans="1:15">
      <c r="A2863" s="831"/>
      <c r="B2863" s="831"/>
      <c r="C2863" s="831"/>
      <c r="D2863" s="831"/>
      <c r="E2863" s="832"/>
      <c r="F2863" s="831"/>
      <c r="G2863" s="833"/>
      <c r="H2863" s="834"/>
      <c r="I2863" s="831"/>
      <c r="J2863" s="837"/>
      <c r="K2863" s="831"/>
      <c r="L2863" s="831"/>
      <c r="M2863" s="838"/>
      <c r="N2863" s="831"/>
      <c r="O2863" s="831"/>
    </row>
    <row r="2864" customFormat="1" ht="12.75" customHeight="1" spans="1:15">
      <c r="A2864" s="831"/>
      <c r="B2864" s="831"/>
      <c r="C2864" s="831"/>
      <c r="D2864" s="831"/>
      <c r="E2864" s="832"/>
      <c r="F2864" s="831"/>
      <c r="G2864" s="833"/>
      <c r="H2864" s="834"/>
      <c r="I2864" s="831"/>
      <c r="J2864" s="837"/>
      <c r="K2864" s="831"/>
      <c r="L2864" s="831"/>
      <c r="M2864" s="838"/>
      <c r="N2864" s="831"/>
      <c r="O2864" s="831"/>
    </row>
    <row r="2865" customFormat="1" ht="12.75" customHeight="1" spans="1:15">
      <c r="A2865" s="831"/>
      <c r="B2865" s="831"/>
      <c r="C2865" s="831"/>
      <c r="D2865" s="831"/>
      <c r="E2865" s="832"/>
      <c r="F2865" s="831"/>
      <c r="G2865" s="833"/>
      <c r="H2865" s="834"/>
      <c r="I2865" s="831"/>
      <c r="J2865" s="837"/>
      <c r="K2865" s="831"/>
      <c r="L2865" s="831"/>
      <c r="M2865" s="838"/>
      <c r="N2865" s="831"/>
      <c r="O2865" s="831"/>
    </row>
    <row r="2866" customFormat="1" ht="12.75" customHeight="1" spans="1:15">
      <c r="A2866" s="831"/>
      <c r="B2866" s="831"/>
      <c r="C2866" s="831"/>
      <c r="D2866" s="831"/>
      <c r="E2866" s="832"/>
      <c r="F2866" s="831"/>
      <c r="G2866" s="833"/>
      <c r="H2866" s="834"/>
      <c r="I2866" s="831"/>
      <c r="J2866" s="837"/>
      <c r="K2866" s="831"/>
      <c r="L2866" s="831"/>
      <c r="M2866" s="838"/>
      <c r="N2866" s="831"/>
      <c r="O2866" s="831"/>
    </row>
    <row r="2867" customFormat="1" ht="12.75" customHeight="1" spans="1:15">
      <c r="A2867" s="831"/>
      <c r="B2867" s="831"/>
      <c r="C2867" s="831"/>
      <c r="D2867" s="831"/>
      <c r="E2867" s="832"/>
      <c r="F2867" s="831"/>
      <c r="G2867" s="833"/>
      <c r="H2867" s="834"/>
      <c r="I2867" s="831"/>
      <c r="J2867" s="837"/>
      <c r="K2867" s="831"/>
      <c r="L2867" s="831"/>
      <c r="M2867" s="838"/>
      <c r="N2867" s="831"/>
      <c r="O2867" s="831"/>
    </row>
    <row r="2868" customFormat="1" ht="12.75" customHeight="1" spans="1:15">
      <c r="A2868" s="831"/>
      <c r="B2868" s="831"/>
      <c r="C2868" s="831"/>
      <c r="D2868" s="831"/>
      <c r="E2868" s="832"/>
      <c r="F2868" s="831"/>
      <c r="G2868" s="833"/>
      <c r="H2868" s="834"/>
      <c r="I2868" s="831"/>
      <c r="J2868" s="837"/>
      <c r="K2868" s="831"/>
      <c r="L2868" s="831"/>
      <c r="M2868" s="838"/>
      <c r="N2868" s="831"/>
      <c r="O2868" s="831"/>
    </row>
    <row r="2869" customFormat="1" ht="12.75" customHeight="1" spans="1:15">
      <c r="A2869" s="831"/>
      <c r="B2869" s="831"/>
      <c r="C2869" s="831"/>
      <c r="D2869" s="831"/>
      <c r="E2869" s="832"/>
      <c r="F2869" s="831"/>
      <c r="G2869" s="833"/>
      <c r="H2869" s="834"/>
      <c r="I2869" s="831"/>
      <c r="J2869" s="837"/>
      <c r="K2869" s="831"/>
      <c r="L2869" s="831"/>
      <c r="M2869" s="838"/>
      <c r="N2869" s="831"/>
      <c r="O2869" s="831"/>
    </row>
    <row r="2870" customFormat="1" ht="12.75" customHeight="1" spans="1:15">
      <c r="A2870" s="831"/>
      <c r="B2870" s="831"/>
      <c r="C2870" s="831"/>
      <c r="D2870" s="831"/>
      <c r="E2870" s="832"/>
      <c r="F2870" s="831"/>
      <c r="G2870" s="833"/>
      <c r="H2870" s="834"/>
      <c r="I2870" s="831"/>
      <c r="J2870" s="837"/>
      <c r="K2870" s="831"/>
      <c r="L2870" s="831"/>
      <c r="M2870" s="838"/>
      <c r="N2870" s="831"/>
      <c r="O2870" s="831"/>
    </row>
    <row r="2871" customFormat="1" ht="12.75" customHeight="1" spans="1:15">
      <c r="A2871" s="831"/>
      <c r="B2871" s="831"/>
      <c r="C2871" s="831"/>
      <c r="D2871" s="831"/>
      <c r="E2871" s="832"/>
      <c r="F2871" s="831"/>
      <c r="G2871" s="833"/>
      <c r="H2871" s="834"/>
      <c r="I2871" s="831"/>
      <c r="J2871" s="837"/>
      <c r="K2871" s="831"/>
      <c r="L2871" s="831"/>
      <c r="M2871" s="838"/>
      <c r="N2871" s="831"/>
      <c r="O2871" s="831"/>
    </row>
    <row r="2872" customFormat="1" ht="12.75" customHeight="1" spans="1:15">
      <c r="A2872" s="831"/>
      <c r="B2872" s="831"/>
      <c r="C2872" s="831"/>
      <c r="D2872" s="831"/>
      <c r="E2872" s="832"/>
      <c r="F2872" s="831"/>
      <c r="G2872" s="833"/>
      <c r="H2872" s="834"/>
      <c r="I2872" s="831"/>
      <c r="J2872" s="837"/>
      <c r="K2872" s="831"/>
      <c r="L2872" s="831"/>
      <c r="M2872" s="838"/>
      <c r="N2872" s="831"/>
      <c r="O2872" s="831"/>
    </row>
    <row r="2873" customFormat="1" ht="12.75" customHeight="1" spans="1:15">
      <c r="A2873" s="831"/>
      <c r="B2873" s="831"/>
      <c r="C2873" s="831"/>
      <c r="D2873" s="831"/>
      <c r="E2873" s="832"/>
      <c r="F2873" s="831"/>
      <c r="G2873" s="833"/>
      <c r="H2873" s="834"/>
      <c r="I2873" s="831"/>
      <c r="J2873" s="837"/>
      <c r="K2873" s="831"/>
      <c r="L2873" s="831"/>
      <c r="M2873" s="838"/>
      <c r="N2873" s="831"/>
      <c r="O2873" s="831"/>
    </row>
    <row r="2874" customFormat="1" ht="12.75" customHeight="1" spans="1:15">
      <c r="A2874" s="831"/>
      <c r="B2874" s="831"/>
      <c r="C2874" s="831"/>
      <c r="D2874" s="831"/>
      <c r="E2874" s="832"/>
      <c r="F2874" s="831"/>
      <c r="G2874" s="833"/>
      <c r="H2874" s="834"/>
      <c r="I2874" s="831"/>
      <c r="J2874" s="837"/>
      <c r="K2874" s="831"/>
      <c r="L2874" s="831"/>
      <c r="M2874" s="838"/>
      <c r="N2874" s="831"/>
      <c r="O2874" s="831"/>
    </row>
    <row r="2875" customFormat="1" ht="12.75" customHeight="1" spans="1:15">
      <c r="A2875" s="831"/>
      <c r="B2875" s="831"/>
      <c r="C2875" s="831"/>
      <c r="D2875" s="831"/>
      <c r="E2875" s="832"/>
      <c r="F2875" s="831"/>
      <c r="G2875" s="833"/>
      <c r="H2875" s="834"/>
      <c r="I2875" s="831"/>
      <c r="J2875" s="837"/>
      <c r="K2875" s="831"/>
      <c r="L2875" s="831"/>
      <c r="M2875" s="838"/>
      <c r="N2875" s="831"/>
      <c r="O2875" s="831"/>
    </row>
    <row r="2876" customFormat="1" ht="12.75" customHeight="1" spans="1:15">
      <c r="A2876" s="831"/>
      <c r="B2876" s="831"/>
      <c r="C2876" s="831"/>
      <c r="D2876" s="831"/>
      <c r="E2876" s="832"/>
      <c r="F2876" s="831"/>
      <c r="G2876" s="833"/>
      <c r="H2876" s="834"/>
      <c r="I2876" s="831"/>
      <c r="J2876" s="837"/>
      <c r="K2876" s="831"/>
      <c r="L2876" s="831"/>
      <c r="M2876" s="838"/>
      <c r="N2876" s="831"/>
      <c r="O2876" s="831"/>
    </row>
    <row r="2877" customFormat="1" ht="12.75" customHeight="1" spans="1:15">
      <c r="A2877" s="831"/>
      <c r="B2877" s="831"/>
      <c r="C2877" s="831"/>
      <c r="D2877" s="831"/>
      <c r="E2877" s="832"/>
      <c r="F2877" s="831"/>
      <c r="G2877" s="833"/>
      <c r="H2877" s="834"/>
      <c r="I2877" s="831"/>
      <c r="J2877" s="837"/>
      <c r="K2877" s="831"/>
      <c r="L2877" s="831"/>
      <c r="M2877" s="838"/>
      <c r="N2877" s="831"/>
      <c r="O2877" s="831"/>
    </row>
    <row r="2878" customFormat="1" ht="12.75" customHeight="1" spans="1:15">
      <c r="A2878" s="831"/>
      <c r="B2878" s="831"/>
      <c r="C2878" s="831"/>
      <c r="D2878" s="831"/>
      <c r="E2878" s="832"/>
      <c r="F2878" s="831"/>
      <c r="G2878" s="833"/>
      <c r="H2878" s="834"/>
      <c r="I2878" s="831"/>
      <c r="J2878" s="837"/>
      <c r="K2878" s="831"/>
      <c r="L2878" s="831"/>
      <c r="M2878" s="838"/>
      <c r="N2878" s="831"/>
      <c r="O2878" s="831"/>
    </row>
    <row r="2879" customFormat="1" ht="12.75" customHeight="1" spans="1:15">
      <c r="A2879" s="831"/>
      <c r="B2879" s="831"/>
      <c r="C2879" s="831"/>
      <c r="D2879" s="831"/>
      <c r="E2879" s="832"/>
      <c r="F2879" s="831"/>
      <c r="G2879" s="833"/>
      <c r="H2879" s="834"/>
      <c r="I2879" s="831"/>
      <c r="J2879" s="837"/>
      <c r="K2879" s="831"/>
      <c r="L2879" s="831"/>
      <c r="M2879" s="838"/>
      <c r="N2879" s="831"/>
      <c r="O2879" s="831"/>
    </row>
    <row r="2880" customFormat="1" ht="12.75" customHeight="1" spans="1:15">
      <c r="A2880" s="831"/>
      <c r="B2880" s="831"/>
      <c r="C2880" s="831"/>
      <c r="D2880" s="831"/>
      <c r="E2880" s="832"/>
      <c r="F2880" s="831"/>
      <c r="G2880" s="833"/>
      <c r="H2880" s="834"/>
      <c r="I2880" s="831"/>
      <c r="J2880" s="837"/>
      <c r="K2880" s="831"/>
      <c r="L2880" s="831"/>
      <c r="M2880" s="838"/>
      <c r="N2880" s="831"/>
      <c r="O2880" s="831"/>
    </row>
    <row r="2881" customFormat="1" ht="12.75" customHeight="1" spans="1:15">
      <c r="A2881" s="831"/>
      <c r="B2881" s="831"/>
      <c r="C2881" s="831"/>
      <c r="D2881" s="831"/>
      <c r="E2881" s="832"/>
      <c r="F2881" s="831"/>
      <c r="G2881" s="833"/>
      <c r="H2881" s="834"/>
      <c r="I2881" s="831"/>
      <c r="J2881" s="837"/>
      <c r="K2881" s="831"/>
      <c r="L2881" s="831"/>
      <c r="M2881" s="838"/>
      <c r="N2881" s="831"/>
      <c r="O2881" s="831"/>
    </row>
    <row r="2882" customFormat="1" ht="12.75" customHeight="1" spans="1:15">
      <c r="A2882" s="831"/>
      <c r="B2882" s="831"/>
      <c r="C2882" s="831"/>
      <c r="D2882" s="831"/>
      <c r="E2882" s="832"/>
      <c r="F2882" s="831"/>
      <c r="G2882" s="833"/>
      <c r="H2882" s="834"/>
      <c r="I2882" s="831"/>
      <c r="J2882" s="837"/>
      <c r="K2882" s="831"/>
      <c r="L2882" s="831"/>
      <c r="M2882" s="838"/>
      <c r="N2882" s="831"/>
      <c r="O2882" s="831"/>
    </row>
    <row r="2883" customFormat="1" ht="12.75" customHeight="1" spans="1:15">
      <c r="A2883" s="831"/>
      <c r="B2883" s="831"/>
      <c r="C2883" s="831"/>
      <c r="D2883" s="831"/>
      <c r="E2883" s="832"/>
      <c r="F2883" s="831"/>
      <c r="G2883" s="833"/>
      <c r="H2883" s="834"/>
      <c r="I2883" s="831"/>
      <c r="J2883" s="837"/>
      <c r="K2883" s="831"/>
      <c r="L2883" s="831"/>
      <c r="M2883" s="838"/>
      <c r="N2883" s="831"/>
      <c r="O2883" s="831"/>
    </row>
    <row r="2884" customFormat="1" ht="12.75" customHeight="1" spans="1:15">
      <c r="A2884" s="831"/>
      <c r="B2884" s="831"/>
      <c r="C2884" s="831"/>
      <c r="D2884" s="831"/>
      <c r="E2884" s="832"/>
      <c r="F2884" s="831"/>
      <c r="G2884" s="833"/>
      <c r="H2884" s="834"/>
      <c r="I2884" s="831"/>
      <c r="J2884" s="837"/>
      <c r="K2884" s="831"/>
      <c r="L2884" s="831"/>
      <c r="M2884" s="838"/>
      <c r="N2884" s="831"/>
      <c r="O2884" s="831"/>
    </row>
    <row r="2885" customFormat="1" ht="12.75" customHeight="1" spans="1:15">
      <c r="A2885" s="831"/>
      <c r="B2885" s="831"/>
      <c r="C2885" s="831"/>
      <c r="D2885" s="831"/>
      <c r="E2885" s="832"/>
      <c r="F2885" s="831"/>
      <c r="G2885" s="833"/>
      <c r="H2885" s="834"/>
      <c r="I2885" s="831"/>
      <c r="J2885" s="837"/>
      <c r="K2885" s="831"/>
      <c r="L2885" s="831"/>
      <c r="M2885" s="838"/>
      <c r="N2885" s="831"/>
      <c r="O2885" s="831"/>
    </row>
    <row r="2886" customFormat="1" ht="12.75" customHeight="1" spans="1:15">
      <c r="A2886" s="831"/>
      <c r="B2886" s="831"/>
      <c r="C2886" s="831"/>
      <c r="D2886" s="831"/>
      <c r="E2886" s="832"/>
      <c r="F2886" s="831"/>
      <c r="G2886" s="833"/>
      <c r="H2886" s="834"/>
      <c r="I2886" s="831"/>
      <c r="J2886" s="837"/>
      <c r="K2886" s="831"/>
      <c r="L2886" s="831"/>
      <c r="M2886" s="838"/>
      <c r="N2886" s="831"/>
      <c r="O2886" s="831"/>
    </row>
    <row r="2887" customFormat="1" ht="12.75" customHeight="1" spans="1:15">
      <c r="A2887" s="831"/>
      <c r="B2887" s="831"/>
      <c r="C2887" s="831"/>
      <c r="D2887" s="831"/>
      <c r="E2887" s="832"/>
      <c r="F2887" s="831"/>
      <c r="G2887" s="833"/>
      <c r="H2887" s="834"/>
      <c r="I2887" s="831"/>
      <c r="J2887" s="837"/>
      <c r="K2887" s="831"/>
      <c r="L2887" s="831"/>
      <c r="M2887" s="838"/>
      <c r="N2887" s="831"/>
      <c r="O2887" s="831"/>
    </row>
    <row r="2888" customFormat="1" ht="12.75" customHeight="1" spans="1:15">
      <c r="A2888" s="831"/>
      <c r="B2888" s="831"/>
      <c r="C2888" s="831"/>
      <c r="D2888" s="831"/>
      <c r="E2888" s="832"/>
      <c r="F2888" s="831"/>
      <c r="G2888" s="833"/>
      <c r="H2888" s="834"/>
      <c r="I2888" s="831"/>
      <c r="J2888" s="837"/>
      <c r="K2888" s="831"/>
      <c r="L2888" s="831"/>
      <c r="M2888" s="838"/>
      <c r="N2888" s="831"/>
      <c r="O2888" s="831"/>
    </row>
    <row r="2889" customFormat="1" ht="12.75" customHeight="1" spans="1:15">
      <c r="A2889" s="831"/>
      <c r="B2889" s="831"/>
      <c r="C2889" s="831"/>
      <c r="D2889" s="831"/>
      <c r="E2889" s="832"/>
      <c r="F2889" s="831"/>
      <c r="G2889" s="833"/>
      <c r="H2889" s="834"/>
      <c r="I2889" s="831"/>
      <c r="J2889" s="837"/>
      <c r="K2889" s="831"/>
      <c r="L2889" s="831"/>
      <c r="M2889" s="838"/>
      <c r="N2889" s="831"/>
      <c r="O2889" s="831"/>
    </row>
    <row r="2890" customFormat="1" ht="12.75" customHeight="1" spans="1:15">
      <c r="A2890" s="831"/>
      <c r="B2890" s="831"/>
      <c r="C2890" s="831"/>
      <c r="D2890" s="831"/>
      <c r="E2890" s="832"/>
      <c r="F2890" s="831"/>
      <c r="G2890" s="833"/>
      <c r="H2890" s="834"/>
      <c r="I2890" s="831"/>
      <c r="J2890" s="837"/>
      <c r="K2890" s="831"/>
      <c r="L2890" s="831"/>
      <c r="M2890" s="838"/>
      <c r="N2890" s="831"/>
      <c r="O2890" s="831"/>
    </row>
    <row r="2891" customFormat="1" ht="12.75" customHeight="1" spans="1:15">
      <c r="A2891" s="831"/>
      <c r="B2891" s="831"/>
      <c r="C2891" s="831"/>
      <c r="D2891" s="831"/>
      <c r="E2891" s="832"/>
      <c r="F2891" s="831"/>
      <c r="G2891" s="833"/>
      <c r="H2891" s="834"/>
      <c r="I2891" s="831"/>
      <c r="J2891" s="837"/>
      <c r="K2891" s="831"/>
      <c r="L2891" s="831"/>
      <c r="M2891" s="838"/>
      <c r="N2891" s="831"/>
      <c r="O2891" s="831"/>
    </row>
    <row r="2892" customFormat="1" ht="12.75" customHeight="1" spans="1:15">
      <c r="A2892" s="831"/>
      <c r="B2892" s="831"/>
      <c r="C2892" s="831"/>
      <c r="D2892" s="831"/>
      <c r="E2892" s="832"/>
      <c r="F2892" s="831"/>
      <c r="G2892" s="833"/>
      <c r="H2892" s="834"/>
      <c r="I2892" s="831"/>
      <c r="J2892" s="837"/>
      <c r="K2892" s="831"/>
      <c r="L2892" s="831"/>
      <c r="M2892" s="838"/>
      <c r="N2892" s="831"/>
      <c r="O2892" s="831"/>
    </row>
    <row r="2893" customFormat="1" ht="12.75" customHeight="1" spans="1:15">
      <c r="A2893" s="831"/>
      <c r="B2893" s="831"/>
      <c r="C2893" s="831"/>
      <c r="D2893" s="831"/>
      <c r="E2893" s="832"/>
      <c r="F2893" s="831"/>
      <c r="G2893" s="833"/>
      <c r="H2893" s="834"/>
      <c r="I2893" s="831"/>
      <c r="J2893" s="837"/>
      <c r="K2893" s="831"/>
      <c r="L2893" s="831"/>
      <c r="M2893" s="838"/>
      <c r="N2893" s="831"/>
      <c r="O2893" s="831"/>
    </row>
    <row r="2894" customFormat="1" ht="12.75" customHeight="1" spans="1:15">
      <c r="A2894" s="831"/>
      <c r="B2894" s="831"/>
      <c r="C2894" s="831"/>
      <c r="D2894" s="831"/>
      <c r="E2894" s="832"/>
      <c r="F2894" s="831"/>
      <c r="G2894" s="833"/>
      <c r="H2894" s="834"/>
      <c r="I2894" s="831"/>
      <c r="J2894" s="837"/>
      <c r="K2894" s="831"/>
      <c r="L2894" s="831"/>
      <c r="M2894" s="838"/>
      <c r="N2894" s="831"/>
      <c r="O2894" s="831"/>
    </row>
    <row r="2895" customFormat="1" ht="12.75" customHeight="1" spans="1:15">
      <c r="A2895" s="831"/>
      <c r="B2895" s="831"/>
      <c r="C2895" s="831"/>
      <c r="D2895" s="831"/>
      <c r="E2895" s="832"/>
      <c r="F2895" s="831"/>
      <c r="G2895" s="833"/>
      <c r="H2895" s="834"/>
      <c r="I2895" s="831"/>
      <c r="J2895" s="837"/>
      <c r="K2895" s="831"/>
      <c r="L2895" s="831"/>
      <c r="M2895" s="838"/>
      <c r="N2895" s="831"/>
      <c r="O2895" s="831"/>
    </row>
    <row r="2896" customFormat="1" ht="12.75" customHeight="1" spans="1:15">
      <c r="A2896" s="831"/>
      <c r="B2896" s="831"/>
      <c r="C2896" s="831"/>
      <c r="D2896" s="831"/>
      <c r="E2896" s="832"/>
      <c r="F2896" s="831"/>
      <c r="G2896" s="833"/>
      <c r="H2896" s="834"/>
      <c r="I2896" s="831"/>
      <c r="J2896" s="837"/>
      <c r="K2896" s="831"/>
      <c r="L2896" s="831"/>
      <c r="M2896" s="838"/>
      <c r="N2896" s="831"/>
      <c r="O2896" s="831"/>
    </row>
    <row r="2897" customFormat="1" ht="12.75" customHeight="1" spans="1:15">
      <c r="A2897" s="831"/>
      <c r="B2897" s="831"/>
      <c r="C2897" s="831"/>
      <c r="D2897" s="831"/>
      <c r="E2897" s="832"/>
      <c r="F2897" s="831"/>
      <c r="G2897" s="833"/>
      <c r="H2897" s="834"/>
      <c r="I2897" s="831"/>
      <c r="J2897" s="837"/>
      <c r="K2897" s="831"/>
      <c r="L2897" s="831"/>
      <c r="M2897" s="838"/>
      <c r="N2897" s="831"/>
      <c r="O2897" s="831"/>
    </row>
    <row r="2898" customFormat="1" ht="12.75" customHeight="1" spans="1:15">
      <c r="A2898" s="831"/>
      <c r="B2898" s="831"/>
      <c r="C2898" s="831"/>
      <c r="D2898" s="831"/>
      <c r="E2898" s="832"/>
      <c r="F2898" s="831"/>
      <c r="G2898" s="833"/>
      <c r="H2898" s="834"/>
      <c r="I2898" s="831"/>
      <c r="J2898" s="837"/>
      <c r="K2898" s="831"/>
      <c r="L2898" s="831"/>
      <c r="M2898" s="838"/>
      <c r="N2898" s="831"/>
      <c r="O2898" s="831"/>
    </row>
    <row r="2899" customFormat="1" ht="12.75" customHeight="1" spans="1:15">
      <c r="A2899" s="831"/>
      <c r="B2899" s="831"/>
      <c r="C2899" s="831"/>
      <c r="D2899" s="831"/>
      <c r="E2899" s="832"/>
      <c r="F2899" s="831"/>
      <c r="G2899" s="833"/>
      <c r="H2899" s="834"/>
      <c r="I2899" s="831"/>
      <c r="J2899" s="837"/>
      <c r="K2899" s="831"/>
      <c r="L2899" s="831"/>
      <c r="M2899" s="838"/>
      <c r="N2899" s="831"/>
      <c r="O2899" s="831"/>
    </row>
    <row r="2900" customFormat="1" ht="12.75" customHeight="1" spans="1:15">
      <c r="A2900" s="831"/>
      <c r="B2900" s="831"/>
      <c r="C2900" s="831"/>
      <c r="D2900" s="831"/>
      <c r="E2900" s="832"/>
      <c r="F2900" s="831"/>
      <c r="G2900" s="833"/>
      <c r="H2900" s="834"/>
      <c r="I2900" s="831"/>
      <c r="J2900" s="837"/>
      <c r="K2900" s="831"/>
      <c r="L2900" s="831"/>
      <c r="M2900" s="838"/>
      <c r="N2900" s="831"/>
      <c r="O2900" s="831"/>
    </row>
    <row r="2901" customFormat="1" ht="12.75" customHeight="1" spans="1:15">
      <c r="A2901" s="831"/>
      <c r="B2901" s="831"/>
      <c r="C2901" s="831"/>
      <c r="D2901" s="831"/>
      <c r="E2901" s="832"/>
      <c r="F2901" s="831"/>
      <c r="G2901" s="833"/>
      <c r="H2901" s="834"/>
      <c r="I2901" s="831"/>
      <c r="J2901" s="837"/>
      <c r="K2901" s="831"/>
      <c r="L2901" s="831"/>
      <c r="M2901" s="838"/>
      <c r="N2901" s="831"/>
      <c r="O2901" s="831"/>
    </row>
    <row r="2902" customFormat="1" ht="12.75" customHeight="1" spans="1:15">
      <c r="A2902" s="831"/>
      <c r="B2902" s="831"/>
      <c r="C2902" s="831"/>
      <c r="D2902" s="831"/>
      <c r="E2902" s="832"/>
      <c r="F2902" s="831"/>
      <c r="G2902" s="833"/>
      <c r="H2902" s="834"/>
      <c r="I2902" s="831"/>
      <c r="J2902" s="837"/>
      <c r="K2902" s="831"/>
      <c r="L2902" s="831"/>
      <c r="M2902" s="838"/>
      <c r="N2902" s="831"/>
      <c r="O2902" s="831"/>
    </row>
    <row r="2903" customFormat="1" ht="12.75" customHeight="1" spans="1:15">
      <c r="A2903" s="831"/>
      <c r="B2903" s="831"/>
      <c r="C2903" s="831"/>
      <c r="D2903" s="831"/>
      <c r="E2903" s="832"/>
      <c r="F2903" s="831"/>
      <c r="G2903" s="833"/>
      <c r="H2903" s="834"/>
      <c r="I2903" s="831"/>
      <c r="J2903" s="837"/>
      <c r="K2903" s="831"/>
      <c r="L2903" s="831"/>
      <c r="M2903" s="838"/>
      <c r="N2903" s="831"/>
      <c r="O2903" s="831"/>
    </row>
    <row r="2904" customFormat="1" ht="12.75" customHeight="1" spans="1:15">
      <c r="A2904" s="831"/>
      <c r="B2904" s="831"/>
      <c r="C2904" s="831"/>
      <c r="D2904" s="831"/>
      <c r="E2904" s="832"/>
      <c r="F2904" s="831"/>
      <c r="G2904" s="833"/>
      <c r="H2904" s="834"/>
      <c r="I2904" s="831"/>
      <c r="J2904" s="837"/>
      <c r="K2904" s="831"/>
      <c r="L2904" s="831"/>
      <c r="M2904" s="838"/>
      <c r="N2904" s="831"/>
      <c r="O2904" s="831"/>
    </row>
    <row r="2905" customFormat="1" ht="12.75" customHeight="1" spans="1:15">
      <c r="A2905" s="831"/>
      <c r="B2905" s="831"/>
      <c r="C2905" s="831"/>
      <c r="D2905" s="831"/>
      <c r="E2905" s="832"/>
      <c r="F2905" s="831"/>
      <c r="G2905" s="833"/>
      <c r="H2905" s="834"/>
      <c r="I2905" s="831"/>
      <c r="J2905" s="837"/>
      <c r="K2905" s="831"/>
      <c r="L2905" s="831"/>
      <c r="M2905" s="838"/>
      <c r="N2905" s="831"/>
      <c r="O2905" s="831"/>
    </row>
    <row r="2906" customFormat="1" ht="12.75" customHeight="1" spans="1:15">
      <c r="A2906" s="831"/>
      <c r="B2906" s="831"/>
      <c r="C2906" s="831"/>
      <c r="D2906" s="831"/>
      <c r="E2906" s="832"/>
      <c r="F2906" s="831"/>
      <c r="G2906" s="833"/>
      <c r="H2906" s="834"/>
      <c r="I2906" s="831"/>
      <c r="J2906" s="837"/>
      <c r="K2906" s="831"/>
      <c r="L2906" s="831"/>
      <c r="M2906" s="838"/>
      <c r="N2906" s="831"/>
      <c r="O2906" s="831"/>
    </row>
    <row r="2907" customFormat="1" ht="12.75" customHeight="1" spans="1:15">
      <c r="A2907" s="831"/>
      <c r="B2907" s="831"/>
      <c r="C2907" s="831"/>
      <c r="D2907" s="831"/>
      <c r="E2907" s="832"/>
      <c r="F2907" s="831"/>
      <c r="G2907" s="833"/>
      <c r="H2907" s="834"/>
      <c r="I2907" s="831"/>
      <c r="J2907" s="837"/>
      <c r="K2907" s="831"/>
      <c r="L2907" s="831"/>
      <c r="M2907" s="838"/>
      <c r="N2907" s="831"/>
      <c r="O2907" s="831"/>
    </row>
    <row r="2908" customFormat="1" ht="12.75" customHeight="1" spans="1:15">
      <c r="A2908" s="831"/>
      <c r="B2908" s="831"/>
      <c r="C2908" s="831"/>
      <c r="D2908" s="831"/>
      <c r="E2908" s="832"/>
      <c r="F2908" s="831"/>
      <c r="G2908" s="833"/>
      <c r="H2908" s="834"/>
      <c r="I2908" s="831"/>
      <c r="J2908" s="837"/>
      <c r="K2908" s="831"/>
      <c r="L2908" s="831"/>
      <c r="M2908" s="838"/>
      <c r="N2908" s="831"/>
      <c r="O2908" s="831"/>
    </row>
    <row r="2909" customFormat="1" ht="12.75" customHeight="1" spans="1:15">
      <c r="A2909" s="831"/>
      <c r="B2909" s="831"/>
      <c r="C2909" s="831"/>
      <c r="D2909" s="831"/>
      <c r="E2909" s="832"/>
      <c r="F2909" s="831"/>
      <c r="G2909" s="833"/>
      <c r="H2909" s="834"/>
      <c r="I2909" s="831"/>
      <c r="J2909" s="837"/>
      <c r="K2909" s="831"/>
      <c r="L2909" s="831"/>
      <c r="M2909" s="838"/>
      <c r="N2909" s="831"/>
      <c r="O2909" s="831"/>
    </row>
    <row r="2910" customFormat="1" ht="12.75" customHeight="1" spans="1:15">
      <c r="A2910" s="831"/>
      <c r="B2910" s="831"/>
      <c r="C2910" s="831"/>
      <c r="D2910" s="831"/>
      <c r="E2910" s="832"/>
      <c r="F2910" s="831"/>
      <c r="G2910" s="833"/>
      <c r="H2910" s="834"/>
      <c r="I2910" s="831"/>
      <c r="J2910" s="837"/>
      <c r="K2910" s="831"/>
      <c r="L2910" s="831"/>
      <c r="M2910" s="838"/>
      <c r="N2910" s="831"/>
      <c r="O2910" s="831"/>
    </row>
    <row r="2911" customFormat="1" ht="12.75" customHeight="1" spans="1:15">
      <c r="A2911" s="831"/>
      <c r="B2911" s="831"/>
      <c r="C2911" s="831"/>
      <c r="D2911" s="831"/>
      <c r="E2911" s="832"/>
      <c r="F2911" s="831"/>
      <c r="G2911" s="833"/>
      <c r="H2911" s="834"/>
      <c r="I2911" s="831"/>
      <c r="J2911" s="837"/>
      <c r="K2911" s="831"/>
      <c r="L2911" s="831"/>
      <c r="M2911" s="838"/>
      <c r="N2911" s="831"/>
      <c r="O2911" s="831"/>
    </row>
    <row r="2912" customFormat="1" ht="12.75" customHeight="1" spans="1:15">
      <c r="A2912" s="831"/>
      <c r="B2912" s="831"/>
      <c r="C2912" s="831"/>
      <c r="D2912" s="831"/>
      <c r="E2912" s="832"/>
      <c r="F2912" s="831"/>
      <c r="G2912" s="833"/>
      <c r="H2912" s="834"/>
      <c r="I2912" s="831"/>
      <c r="J2912" s="837"/>
      <c r="K2912" s="831"/>
      <c r="L2912" s="831"/>
      <c r="M2912" s="838"/>
      <c r="N2912" s="831"/>
      <c r="O2912" s="831"/>
    </row>
    <row r="2913" customFormat="1" ht="12.75" customHeight="1" spans="1:15">
      <c r="A2913" s="831"/>
      <c r="B2913" s="831"/>
      <c r="C2913" s="831"/>
      <c r="D2913" s="831"/>
      <c r="E2913" s="832"/>
      <c r="F2913" s="831"/>
      <c r="G2913" s="833"/>
      <c r="H2913" s="834"/>
      <c r="I2913" s="831"/>
      <c r="J2913" s="837"/>
      <c r="K2913" s="831"/>
      <c r="L2913" s="831"/>
      <c r="M2913" s="838"/>
      <c r="N2913" s="831"/>
      <c r="O2913" s="831"/>
    </row>
    <row r="2914" customFormat="1" ht="12.75" customHeight="1" spans="1:15">
      <c r="A2914" s="831"/>
      <c r="B2914" s="831"/>
      <c r="C2914" s="831"/>
      <c r="D2914" s="831"/>
      <c r="E2914" s="832"/>
      <c r="F2914" s="831"/>
      <c r="G2914" s="833"/>
      <c r="H2914" s="834"/>
      <c r="I2914" s="831"/>
      <c r="J2914" s="837"/>
      <c r="K2914" s="831"/>
      <c r="L2914" s="831"/>
      <c r="M2914" s="838"/>
      <c r="N2914" s="831"/>
      <c r="O2914" s="831"/>
    </row>
    <row r="2915" customFormat="1" ht="12.75" customHeight="1" spans="1:15">
      <c r="A2915" s="831"/>
      <c r="B2915" s="831"/>
      <c r="C2915" s="831"/>
      <c r="D2915" s="831"/>
      <c r="E2915" s="832"/>
      <c r="F2915" s="831"/>
      <c r="G2915" s="833"/>
      <c r="H2915" s="834"/>
      <c r="I2915" s="831"/>
      <c r="J2915" s="837"/>
      <c r="K2915" s="831"/>
      <c r="L2915" s="831"/>
      <c r="M2915" s="838"/>
      <c r="N2915" s="831"/>
      <c r="O2915" s="831"/>
    </row>
    <row r="2916" customFormat="1" ht="12.75" customHeight="1" spans="1:15">
      <c r="A2916" s="831"/>
      <c r="B2916" s="831"/>
      <c r="C2916" s="831"/>
      <c r="D2916" s="831"/>
      <c r="E2916" s="832"/>
      <c r="F2916" s="831"/>
      <c r="G2916" s="833"/>
      <c r="H2916" s="834"/>
      <c r="I2916" s="831"/>
      <c r="J2916" s="837"/>
      <c r="K2916" s="831"/>
      <c r="L2916" s="831"/>
      <c r="M2916" s="838"/>
      <c r="N2916" s="831"/>
      <c r="O2916" s="831"/>
    </row>
    <row r="2917" customFormat="1" ht="12.75" customHeight="1" spans="1:15">
      <c r="A2917" s="831"/>
      <c r="B2917" s="831"/>
      <c r="C2917" s="831"/>
      <c r="D2917" s="831"/>
      <c r="E2917" s="832"/>
      <c r="F2917" s="831"/>
      <c r="G2917" s="833"/>
      <c r="H2917" s="834"/>
      <c r="I2917" s="831"/>
      <c r="J2917" s="837"/>
      <c r="K2917" s="831"/>
      <c r="L2917" s="831"/>
      <c r="M2917" s="838"/>
      <c r="N2917" s="831"/>
      <c r="O2917" s="831"/>
    </row>
    <row r="2918" customFormat="1" ht="12.75" customHeight="1" spans="1:15">
      <c r="A2918" s="831"/>
      <c r="B2918" s="831"/>
      <c r="C2918" s="831"/>
      <c r="D2918" s="831"/>
      <c r="E2918" s="832"/>
      <c r="F2918" s="831"/>
      <c r="G2918" s="833"/>
      <c r="H2918" s="834"/>
      <c r="I2918" s="831"/>
      <c r="J2918" s="837"/>
      <c r="K2918" s="831"/>
      <c r="L2918" s="831"/>
      <c r="M2918" s="838"/>
      <c r="N2918" s="831"/>
      <c r="O2918" s="831"/>
    </row>
    <row r="2919" customFormat="1" ht="12.75" customHeight="1" spans="1:15">
      <c r="A2919" s="831"/>
      <c r="B2919" s="831"/>
      <c r="C2919" s="831"/>
      <c r="D2919" s="831"/>
      <c r="E2919" s="832"/>
      <c r="F2919" s="831"/>
      <c r="G2919" s="833"/>
      <c r="H2919" s="834"/>
      <c r="I2919" s="831"/>
      <c r="J2919" s="837"/>
      <c r="K2919" s="831"/>
      <c r="L2919" s="831"/>
      <c r="M2919" s="838"/>
      <c r="N2919" s="831"/>
      <c r="O2919" s="831"/>
    </row>
    <row r="2920" customFormat="1" ht="12.75" customHeight="1" spans="1:15">
      <c r="A2920" s="831"/>
      <c r="B2920" s="831"/>
      <c r="C2920" s="831"/>
      <c r="D2920" s="831"/>
      <c r="E2920" s="832"/>
      <c r="F2920" s="831"/>
      <c r="G2920" s="833"/>
      <c r="H2920" s="834"/>
      <c r="I2920" s="831"/>
      <c r="J2920" s="837"/>
      <c r="K2920" s="831"/>
      <c r="L2920" s="831"/>
      <c r="M2920" s="838"/>
      <c r="N2920" s="831"/>
      <c r="O2920" s="831"/>
    </row>
    <row r="2921" customFormat="1" ht="12.75" customHeight="1" spans="1:15">
      <c r="A2921" s="831"/>
      <c r="B2921" s="831"/>
      <c r="C2921" s="831"/>
      <c r="D2921" s="831"/>
      <c r="E2921" s="832"/>
      <c r="F2921" s="831"/>
      <c r="G2921" s="833"/>
      <c r="H2921" s="834"/>
      <c r="I2921" s="831"/>
      <c r="J2921" s="837"/>
      <c r="K2921" s="831"/>
      <c r="L2921" s="831"/>
      <c r="M2921" s="838"/>
      <c r="N2921" s="831"/>
      <c r="O2921" s="831"/>
    </row>
    <row r="2922" customFormat="1" ht="12.75" customHeight="1" spans="1:15">
      <c r="A2922" s="831"/>
      <c r="B2922" s="831"/>
      <c r="C2922" s="831"/>
      <c r="D2922" s="831"/>
      <c r="E2922" s="832"/>
      <c r="F2922" s="831"/>
      <c r="G2922" s="833"/>
      <c r="H2922" s="834"/>
      <c r="I2922" s="831"/>
      <c r="J2922" s="837"/>
      <c r="K2922" s="831"/>
      <c r="L2922" s="831"/>
      <c r="M2922" s="838"/>
      <c r="N2922" s="831"/>
      <c r="O2922" s="831"/>
    </row>
    <row r="2923" customFormat="1" ht="12.75" customHeight="1" spans="1:15">
      <c r="A2923" s="831"/>
      <c r="B2923" s="831"/>
      <c r="C2923" s="831"/>
      <c r="D2923" s="831"/>
      <c r="E2923" s="832"/>
      <c r="F2923" s="831"/>
      <c r="G2923" s="833"/>
      <c r="H2923" s="834"/>
      <c r="I2923" s="831"/>
      <c r="J2923" s="837"/>
      <c r="K2923" s="831"/>
      <c r="L2923" s="831"/>
      <c r="M2923" s="838"/>
      <c r="N2923" s="831"/>
      <c r="O2923" s="831"/>
    </row>
    <row r="2924" customFormat="1" ht="12.75" customHeight="1" spans="1:15">
      <c r="A2924" s="831"/>
      <c r="B2924" s="831"/>
      <c r="C2924" s="831"/>
      <c r="D2924" s="831"/>
      <c r="E2924" s="832"/>
      <c r="F2924" s="831"/>
      <c r="G2924" s="833"/>
      <c r="H2924" s="834"/>
      <c r="I2924" s="831"/>
      <c r="J2924" s="837"/>
      <c r="K2924" s="831"/>
      <c r="L2924" s="831"/>
      <c r="M2924" s="838"/>
      <c r="N2924" s="831"/>
      <c r="O2924" s="831"/>
    </row>
    <row r="2925" customFormat="1" ht="12.75" customHeight="1" spans="1:15">
      <c r="A2925" s="831"/>
      <c r="B2925" s="831"/>
      <c r="C2925" s="831"/>
      <c r="D2925" s="831"/>
      <c r="E2925" s="832"/>
      <c r="F2925" s="831"/>
      <c r="G2925" s="833"/>
      <c r="H2925" s="834"/>
      <c r="I2925" s="831"/>
      <c r="J2925" s="837"/>
      <c r="K2925" s="831"/>
      <c r="L2925" s="831"/>
      <c r="M2925" s="838"/>
      <c r="N2925" s="831"/>
      <c r="O2925" s="831"/>
    </row>
    <row r="2926" customFormat="1" ht="12.75" customHeight="1" spans="1:15">
      <c r="A2926" s="831"/>
      <c r="B2926" s="831"/>
      <c r="C2926" s="831"/>
      <c r="D2926" s="831"/>
      <c r="E2926" s="832"/>
      <c r="F2926" s="831"/>
      <c r="G2926" s="833"/>
      <c r="H2926" s="834"/>
      <c r="I2926" s="831"/>
      <c r="J2926" s="837"/>
      <c r="K2926" s="831"/>
      <c r="L2926" s="831"/>
      <c r="M2926" s="838"/>
      <c r="N2926" s="831"/>
      <c r="O2926" s="831"/>
    </row>
    <row r="2927" customFormat="1" ht="12.75" customHeight="1" spans="1:15">
      <c r="A2927" s="831"/>
      <c r="B2927" s="831"/>
      <c r="C2927" s="831"/>
      <c r="D2927" s="831"/>
      <c r="E2927" s="832"/>
      <c r="F2927" s="831"/>
      <c r="G2927" s="833"/>
      <c r="H2927" s="834"/>
      <c r="I2927" s="831"/>
      <c r="J2927" s="837"/>
      <c r="K2927" s="831"/>
      <c r="L2927" s="831"/>
      <c r="M2927" s="838"/>
      <c r="N2927" s="831"/>
      <c r="O2927" s="831"/>
    </row>
    <row r="2928" customFormat="1" ht="12.75" customHeight="1" spans="1:15">
      <c r="A2928" s="831"/>
      <c r="B2928" s="831"/>
      <c r="C2928" s="831"/>
      <c r="D2928" s="831"/>
      <c r="E2928" s="832"/>
      <c r="F2928" s="831"/>
      <c r="G2928" s="833"/>
      <c r="H2928" s="834"/>
      <c r="I2928" s="831"/>
      <c r="J2928" s="837"/>
      <c r="K2928" s="831"/>
      <c r="L2928" s="831"/>
      <c r="M2928" s="838"/>
      <c r="N2928" s="831"/>
      <c r="O2928" s="831"/>
    </row>
    <row r="2929" customFormat="1" ht="12.75" customHeight="1" spans="1:15">
      <c r="A2929" s="831"/>
      <c r="B2929" s="831"/>
      <c r="C2929" s="831"/>
      <c r="D2929" s="831"/>
      <c r="E2929" s="832"/>
      <c r="F2929" s="831"/>
      <c r="G2929" s="833"/>
      <c r="H2929" s="834"/>
      <c r="I2929" s="831"/>
      <c r="J2929" s="837"/>
      <c r="K2929" s="831"/>
      <c r="L2929" s="831"/>
      <c r="M2929" s="838"/>
      <c r="N2929" s="831"/>
      <c r="O2929" s="831"/>
    </row>
    <row r="2930" customFormat="1" ht="12.75" customHeight="1" spans="1:15">
      <c r="A2930" s="831"/>
      <c r="B2930" s="831"/>
      <c r="C2930" s="831"/>
      <c r="D2930" s="831"/>
      <c r="E2930" s="832"/>
      <c r="F2930" s="831"/>
      <c r="G2930" s="833"/>
      <c r="H2930" s="834"/>
      <c r="I2930" s="831"/>
      <c r="J2930" s="837"/>
      <c r="K2930" s="831"/>
      <c r="L2930" s="831"/>
      <c r="M2930" s="838"/>
      <c r="N2930" s="831"/>
      <c r="O2930" s="831"/>
    </row>
    <row r="2931" customFormat="1" ht="12.75" customHeight="1" spans="1:15">
      <c r="A2931" s="831"/>
      <c r="B2931" s="831"/>
      <c r="C2931" s="831"/>
      <c r="D2931" s="831"/>
      <c r="E2931" s="832"/>
      <c r="F2931" s="831"/>
      <c r="G2931" s="833"/>
      <c r="H2931" s="834"/>
      <c r="I2931" s="831"/>
      <c r="J2931" s="837"/>
      <c r="K2931" s="831"/>
      <c r="L2931" s="831"/>
      <c r="M2931" s="838"/>
      <c r="N2931" s="831"/>
      <c r="O2931" s="831"/>
    </row>
    <row r="2932" customFormat="1" ht="12.75" customHeight="1" spans="1:15">
      <c r="A2932" s="831"/>
      <c r="B2932" s="831"/>
      <c r="C2932" s="831"/>
      <c r="D2932" s="831"/>
      <c r="E2932" s="832"/>
      <c r="F2932" s="831"/>
      <c r="G2932" s="833"/>
      <c r="H2932" s="834"/>
      <c r="I2932" s="831"/>
      <c r="J2932" s="837"/>
      <c r="K2932" s="831"/>
      <c r="L2932" s="831"/>
      <c r="M2932" s="838"/>
      <c r="N2932" s="831"/>
      <c r="O2932" s="831"/>
    </row>
    <row r="2933" customFormat="1" ht="12.75" customHeight="1" spans="1:15">
      <c r="A2933" s="831"/>
      <c r="B2933" s="831"/>
      <c r="C2933" s="831"/>
      <c r="D2933" s="831"/>
      <c r="E2933" s="832"/>
      <c r="F2933" s="831"/>
      <c r="G2933" s="833"/>
      <c r="H2933" s="834"/>
      <c r="I2933" s="831"/>
      <c r="J2933" s="837"/>
      <c r="K2933" s="831"/>
      <c r="L2933" s="831"/>
      <c r="M2933" s="838"/>
      <c r="N2933" s="831"/>
      <c r="O2933" s="831"/>
    </row>
    <row r="2934" customFormat="1" ht="12.75" customHeight="1" spans="1:15">
      <c r="A2934" s="831"/>
      <c r="B2934" s="831"/>
      <c r="C2934" s="831"/>
      <c r="D2934" s="831"/>
      <c r="E2934" s="832"/>
      <c r="F2934" s="831"/>
      <c r="G2934" s="833"/>
      <c r="H2934" s="834"/>
      <c r="I2934" s="831"/>
      <c r="J2934" s="837"/>
      <c r="K2934" s="831"/>
      <c r="L2934" s="831"/>
      <c r="M2934" s="838"/>
      <c r="N2934" s="831"/>
      <c r="O2934" s="831"/>
    </row>
    <row r="2935" customFormat="1" ht="12.75" customHeight="1" spans="1:15">
      <c r="A2935" s="831"/>
      <c r="B2935" s="831"/>
      <c r="C2935" s="831"/>
      <c r="D2935" s="831"/>
      <c r="E2935" s="832"/>
      <c r="F2935" s="831"/>
      <c r="G2935" s="833"/>
      <c r="H2935" s="834"/>
      <c r="I2935" s="831"/>
      <c r="J2935" s="837"/>
      <c r="K2935" s="831"/>
      <c r="L2935" s="831"/>
      <c r="M2935" s="838"/>
      <c r="N2935" s="831"/>
      <c r="O2935" s="831"/>
    </row>
    <row r="2936" customFormat="1" ht="12.75" customHeight="1" spans="1:15">
      <c r="A2936" s="831"/>
      <c r="B2936" s="831"/>
      <c r="C2936" s="831"/>
      <c r="D2936" s="831"/>
      <c r="E2936" s="832"/>
      <c r="F2936" s="831"/>
      <c r="G2936" s="833"/>
      <c r="H2936" s="834"/>
      <c r="I2936" s="831"/>
      <c r="J2936" s="837"/>
      <c r="K2936" s="831"/>
      <c r="L2936" s="831"/>
      <c r="M2936" s="838"/>
      <c r="N2936" s="831"/>
      <c r="O2936" s="831"/>
    </row>
    <row r="2937" customFormat="1" ht="12.75" customHeight="1" spans="1:15">
      <c r="A2937" s="831"/>
      <c r="B2937" s="831"/>
      <c r="C2937" s="831"/>
      <c r="D2937" s="831"/>
      <c r="E2937" s="832"/>
      <c r="F2937" s="831"/>
      <c r="G2937" s="833"/>
      <c r="H2937" s="834"/>
      <c r="I2937" s="831"/>
      <c r="J2937" s="837"/>
      <c r="K2937" s="831"/>
      <c r="L2937" s="831"/>
      <c r="M2937" s="838"/>
      <c r="N2937" s="831"/>
      <c r="O2937" s="831"/>
    </row>
    <row r="2938" customFormat="1" ht="12.75" customHeight="1" spans="1:15">
      <c r="A2938" s="831"/>
      <c r="B2938" s="831"/>
      <c r="C2938" s="831"/>
      <c r="D2938" s="831"/>
      <c r="E2938" s="832"/>
      <c r="F2938" s="831"/>
      <c r="G2938" s="833"/>
      <c r="H2938" s="834"/>
      <c r="I2938" s="831"/>
      <c r="J2938" s="837"/>
      <c r="K2938" s="831"/>
      <c r="L2938" s="831"/>
      <c r="M2938" s="838"/>
      <c r="N2938" s="831"/>
      <c r="O2938" s="831"/>
    </row>
    <row r="2939" customFormat="1" ht="12.75" customHeight="1" spans="1:15">
      <c r="A2939" s="831"/>
      <c r="B2939" s="831"/>
      <c r="C2939" s="831"/>
      <c r="D2939" s="831"/>
      <c r="E2939" s="832"/>
      <c r="F2939" s="831"/>
      <c r="G2939" s="833"/>
      <c r="H2939" s="834"/>
      <c r="I2939" s="831"/>
      <c r="J2939" s="837"/>
      <c r="K2939" s="831"/>
      <c r="L2939" s="831"/>
      <c r="M2939" s="838"/>
      <c r="N2939" s="831"/>
      <c r="O2939" s="831"/>
    </row>
    <row r="2940" customFormat="1" ht="12.75" customHeight="1" spans="1:15">
      <c r="A2940" s="831"/>
      <c r="B2940" s="831"/>
      <c r="C2940" s="831"/>
      <c r="D2940" s="831"/>
      <c r="E2940" s="832"/>
      <c r="F2940" s="831"/>
      <c r="G2940" s="833"/>
      <c r="H2940" s="834"/>
      <c r="I2940" s="831"/>
      <c r="J2940" s="837"/>
      <c r="K2940" s="831"/>
      <c r="L2940" s="831"/>
      <c r="M2940" s="838"/>
      <c r="N2940" s="831"/>
      <c r="O2940" s="831"/>
    </row>
    <row r="2941" customFormat="1" ht="12.75" customHeight="1" spans="1:15">
      <c r="A2941" s="831"/>
      <c r="B2941" s="831"/>
      <c r="C2941" s="831"/>
      <c r="D2941" s="831"/>
      <c r="E2941" s="832"/>
      <c r="F2941" s="831"/>
      <c r="G2941" s="833"/>
      <c r="H2941" s="834"/>
      <c r="I2941" s="831"/>
      <c r="J2941" s="837"/>
      <c r="K2941" s="831"/>
      <c r="L2941" s="831"/>
      <c r="M2941" s="838"/>
      <c r="N2941" s="831"/>
      <c r="O2941" s="831"/>
    </row>
    <row r="2942" customFormat="1" ht="12.75" customHeight="1" spans="1:15">
      <c r="A2942" s="831"/>
      <c r="B2942" s="831"/>
      <c r="C2942" s="831"/>
      <c r="D2942" s="831"/>
      <c r="E2942" s="832"/>
      <c r="F2942" s="831"/>
      <c r="G2942" s="833"/>
      <c r="H2942" s="834"/>
      <c r="I2942" s="831"/>
      <c r="J2942" s="837"/>
      <c r="K2942" s="831"/>
      <c r="L2942" s="831"/>
      <c r="M2942" s="838"/>
      <c r="N2942" s="831"/>
      <c r="O2942" s="831"/>
    </row>
    <row r="2943" customFormat="1" ht="12.75" customHeight="1" spans="1:15">
      <c r="A2943" s="831"/>
      <c r="B2943" s="831"/>
      <c r="C2943" s="831"/>
      <c r="D2943" s="831"/>
      <c r="E2943" s="832"/>
      <c r="F2943" s="831"/>
      <c r="G2943" s="833"/>
      <c r="H2943" s="834"/>
      <c r="I2943" s="831"/>
      <c r="J2943" s="837"/>
      <c r="K2943" s="831"/>
      <c r="L2943" s="831"/>
      <c r="M2943" s="838"/>
      <c r="N2943" s="831"/>
      <c r="O2943" s="831"/>
    </row>
    <row r="2944" customFormat="1" ht="12.75" customHeight="1" spans="1:15">
      <c r="A2944" s="831"/>
      <c r="B2944" s="831"/>
      <c r="C2944" s="831"/>
      <c r="D2944" s="831"/>
      <c r="E2944" s="832"/>
      <c r="F2944" s="831"/>
      <c r="G2944" s="833"/>
      <c r="H2944" s="834"/>
      <c r="I2944" s="831"/>
      <c r="J2944" s="837"/>
      <c r="K2944" s="831"/>
      <c r="L2944" s="831"/>
      <c r="M2944" s="838"/>
      <c r="N2944" s="831"/>
      <c r="O2944" s="831"/>
    </row>
    <row r="2945" customFormat="1" ht="12.75" customHeight="1" spans="1:15">
      <c r="A2945" s="831"/>
      <c r="B2945" s="831"/>
      <c r="C2945" s="831"/>
      <c r="D2945" s="831"/>
      <c r="E2945" s="832"/>
      <c r="F2945" s="831"/>
      <c r="G2945" s="833"/>
      <c r="H2945" s="834"/>
      <c r="I2945" s="831"/>
      <c r="J2945" s="837"/>
      <c r="K2945" s="831"/>
      <c r="L2945" s="831"/>
      <c r="M2945" s="838"/>
      <c r="N2945" s="831"/>
      <c r="O2945" s="831"/>
    </row>
    <row r="2946" customFormat="1" ht="12.75" customHeight="1" spans="1:15">
      <c r="A2946" s="831"/>
      <c r="B2946" s="831"/>
      <c r="C2946" s="831"/>
      <c r="D2946" s="831"/>
      <c r="E2946" s="832"/>
      <c r="F2946" s="831"/>
      <c r="G2946" s="833"/>
      <c r="H2946" s="834"/>
      <c r="I2946" s="831"/>
      <c r="J2946" s="837"/>
      <c r="K2946" s="831"/>
      <c r="L2946" s="831"/>
      <c r="M2946" s="838"/>
      <c r="N2946" s="831"/>
      <c r="O2946" s="831"/>
    </row>
    <row r="2947" customFormat="1" ht="12.75" customHeight="1" spans="1:15">
      <c r="A2947" s="831"/>
      <c r="B2947" s="831"/>
      <c r="C2947" s="831"/>
      <c r="D2947" s="831"/>
      <c r="E2947" s="832"/>
      <c r="F2947" s="831"/>
      <c r="G2947" s="833"/>
      <c r="H2947" s="834"/>
      <c r="I2947" s="831"/>
      <c r="J2947" s="837"/>
      <c r="K2947" s="831"/>
      <c r="L2947" s="831"/>
      <c r="M2947" s="838"/>
      <c r="N2947" s="831"/>
      <c r="O2947" s="831"/>
    </row>
    <row r="2948" customFormat="1" ht="12.75" customHeight="1" spans="1:15">
      <c r="A2948" s="831"/>
      <c r="B2948" s="831"/>
      <c r="C2948" s="831"/>
      <c r="D2948" s="831"/>
      <c r="E2948" s="832"/>
      <c r="F2948" s="831"/>
      <c r="G2948" s="833"/>
      <c r="H2948" s="834"/>
      <c r="I2948" s="831"/>
      <c r="J2948" s="837"/>
      <c r="K2948" s="831"/>
      <c r="L2948" s="831"/>
      <c r="M2948" s="838"/>
      <c r="N2948" s="831"/>
      <c r="O2948" s="831"/>
    </row>
    <row r="2949" customFormat="1" ht="12.75" customHeight="1" spans="1:15">
      <c r="A2949" s="831"/>
      <c r="B2949" s="831"/>
      <c r="C2949" s="831"/>
      <c r="D2949" s="831"/>
      <c r="E2949" s="832"/>
      <c r="F2949" s="831"/>
      <c r="G2949" s="833"/>
      <c r="H2949" s="834"/>
      <c r="I2949" s="831"/>
      <c r="J2949" s="837"/>
      <c r="K2949" s="831"/>
      <c r="L2949" s="831"/>
      <c r="M2949" s="838"/>
      <c r="N2949" s="831"/>
      <c r="O2949" s="831"/>
    </row>
    <row r="2950" customFormat="1" ht="12.75" customHeight="1" spans="1:15">
      <c r="A2950" s="831"/>
      <c r="B2950" s="831"/>
      <c r="C2950" s="831"/>
      <c r="D2950" s="831"/>
      <c r="E2950" s="832"/>
      <c r="F2950" s="831"/>
      <c r="G2950" s="833"/>
      <c r="H2950" s="834"/>
      <c r="I2950" s="831"/>
      <c r="J2950" s="837"/>
      <c r="K2950" s="831"/>
      <c r="L2950" s="831"/>
      <c r="M2950" s="838"/>
      <c r="N2950" s="831"/>
      <c r="O2950" s="831"/>
    </row>
    <row r="2951" customFormat="1" ht="12.75" customHeight="1" spans="1:15">
      <c r="A2951" s="831"/>
      <c r="B2951" s="831"/>
      <c r="C2951" s="831"/>
      <c r="D2951" s="831"/>
      <c r="E2951" s="832"/>
      <c r="F2951" s="831"/>
      <c r="G2951" s="833"/>
      <c r="H2951" s="834"/>
      <c r="I2951" s="831"/>
      <c r="J2951" s="837"/>
      <c r="K2951" s="831"/>
      <c r="L2951" s="831"/>
      <c r="M2951" s="838"/>
      <c r="N2951" s="831"/>
      <c r="O2951" s="831"/>
    </row>
    <row r="2952" customFormat="1" ht="12.75" customHeight="1" spans="1:15">
      <c r="A2952" s="831"/>
      <c r="B2952" s="831"/>
      <c r="C2952" s="831"/>
      <c r="D2952" s="831"/>
      <c r="E2952" s="832"/>
      <c r="F2952" s="831"/>
      <c r="G2952" s="833"/>
      <c r="H2952" s="834"/>
      <c r="I2952" s="831"/>
      <c r="J2952" s="837"/>
      <c r="K2952" s="831"/>
      <c r="L2952" s="831"/>
      <c r="M2952" s="838"/>
      <c r="N2952" s="831"/>
      <c r="O2952" s="831"/>
    </row>
    <row r="2953" customFormat="1" ht="12.75" customHeight="1" spans="1:15">
      <c r="A2953" s="831"/>
      <c r="B2953" s="831"/>
      <c r="C2953" s="831"/>
      <c r="D2953" s="831"/>
      <c r="E2953" s="832"/>
      <c r="F2953" s="831"/>
      <c r="G2953" s="833"/>
      <c r="H2953" s="834"/>
      <c r="I2953" s="831"/>
      <c r="J2953" s="837"/>
      <c r="K2953" s="831"/>
      <c r="L2953" s="831"/>
      <c r="M2953" s="838"/>
      <c r="N2953" s="831"/>
      <c r="O2953" s="831"/>
    </row>
    <row r="2954" customFormat="1" ht="12.75" customHeight="1" spans="1:15">
      <c r="A2954" s="831"/>
      <c r="B2954" s="831"/>
      <c r="C2954" s="831"/>
      <c r="D2954" s="831"/>
      <c r="E2954" s="832"/>
      <c r="F2954" s="831"/>
      <c r="G2954" s="833"/>
      <c r="H2954" s="834"/>
      <c r="I2954" s="831"/>
      <c r="J2954" s="837"/>
      <c r="K2954" s="831"/>
      <c r="L2954" s="831"/>
      <c r="M2954" s="838"/>
      <c r="N2954" s="831"/>
      <c r="O2954" s="831"/>
    </row>
    <row r="2955" customFormat="1" ht="12.75" customHeight="1" spans="1:15">
      <c r="A2955" s="831"/>
      <c r="B2955" s="831"/>
      <c r="C2955" s="831"/>
      <c r="D2955" s="831"/>
      <c r="E2955" s="832"/>
      <c r="F2955" s="831"/>
      <c r="G2955" s="833"/>
      <c r="H2955" s="834"/>
      <c r="I2955" s="831"/>
      <c r="J2955" s="837"/>
      <c r="K2955" s="831"/>
      <c r="L2955" s="831"/>
      <c r="M2955" s="838"/>
      <c r="N2955" s="831"/>
      <c r="O2955" s="831"/>
    </row>
    <row r="2956" customFormat="1" ht="12.75" customHeight="1" spans="1:15">
      <c r="A2956" s="831"/>
      <c r="B2956" s="831"/>
      <c r="C2956" s="831"/>
      <c r="D2956" s="831"/>
      <c r="E2956" s="832"/>
      <c r="F2956" s="831"/>
      <c r="G2956" s="833"/>
      <c r="H2956" s="834"/>
      <c r="I2956" s="831"/>
      <c r="J2956" s="837"/>
      <c r="K2956" s="831"/>
      <c r="L2956" s="831"/>
      <c r="M2956" s="838"/>
      <c r="N2956" s="831"/>
      <c r="O2956" s="831"/>
    </row>
    <row r="2957" customFormat="1" ht="12.75" customHeight="1" spans="1:15">
      <c r="A2957" s="831"/>
      <c r="B2957" s="831"/>
      <c r="C2957" s="831"/>
      <c r="D2957" s="831"/>
      <c r="E2957" s="832"/>
      <c r="F2957" s="831"/>
      <c r="G2957" s="833"/>
      <c r="H2957" s="834"/>
      <c r="I2957" s="831"/>
      <c r="J2957" s="837"/>
      <c r="K2957" s="831"/>
      <c r="L2957" s="831"/>
      <c r="M2957" s="838"/>
      <c r="N2957" s="831"/>
      <c r="O2957" s="831"/>
    </row>
    <row r="2958" customFormat="1" ht="12.75" customHeight="1" spans="1:15">
      <c r="A2958" s="831"/>
      <c r="B2958" s="831"/>
      <c r="C2958" s="831"/>
      <c r="D2958" s="831"/>
      <c r="E2958" s="832"/>
      <c r="F2958" s="831"/>
      <c r="G2958" s="833"/>
      <c r="H2958" s="834"/>
      <c r="I2958" s="831"/>
      <c r="J2958" s="837"/>
      <c r="K2958" s="831"/>
      <c r="L2958" s="831"/>
      <c r="M2958" s="838"/>
      <c r="N2958" s="831"/>
      <c r="O2958" s="831"/>
    </row>
    <row r="2959" customFormat="1" ht="12.75" customHeight="1" spans="1:15">
      <c r="A2959" s="831"/>
      <c r="B2959" s="831"/>
      <c r="C2959" s="831"/>
      <c r="D2959" s="831"/>
      <c r="E2959" s="832"/>
      <c r="F2959" s="831"/>
      <c r="G2959" s="833"/>
      <c r="H2959" s="834"/>
      <c r="I2959" s="831"/>
      <c r="J2959" s="837"/>
      <c r="K2959" s="831"/>
      <c r="L2959" s="831"/>
      <c r="M2959" s="838"/>
      <c r="N2959" s="831"/>
      <c r="O2959" s="831"/>
    </row>
    <row r="2960" customFormat="1" ht="12.75" customHeight="1" spans="1:15">
      <c r="A2960" s="831"/>
      <c r="B2960" s="831"/>
      <c r="C2960" s="831"/>
      <c r="D2960" s="831"/>
      <c r="E2960" s="832"/>
      <c r="F2960" s="831"/>
      <c r="G2960" s="833"/>
      <c r="H2960" s="834"/>
      <c r="I2960" s="831"/>
      <c r="J2960" s="837"/>
      <c r="K2960" s="831"/>
      <c r="L2960" s="831"/>
      <c r="M2960" s="838"/>
      <c r="N2960" s="831"/>
      <c r="O2960" s="831"/>
    </row>
    <row r="2961" customFormat="1" ht="12.75" customHeight="1" spans="1:15">
      <c r="A2961" s="831"/>
      <c r="B2961" s="831"/>
      <c r="C2961" s="831"/>
      <c r="D2961" s="831"/>
      <c r="E2961" s="832"/>
      <c r="F2961" s="831"/>
      <c r="G2961" s="833"/>
      <c r="H2961" s="834"/>
      <c r="I2961" s="831"/>
      <c r="J2961" s="837"/>
      <c r="K2961" s="831"/>
      <c r="L2961" s="831"/>
      <c r="M2961" s="838"/>
      <c r="N2961" s="831"/>
      <c r="O2961" s="831"/>
    </row>
    <row r="2962" customFormat="1" ht="12.75" customHeight="1" spans="1:15">
      <c r="A2962" s="831"/>
      <c r="B2962" s="831"/>
      <c r="C2962" s="831"/>
      <c r="D2962" s="831"/>
      <c r="E2962" s="832"/>
      <c r="F2962" s="831"/>
      <c r="G2962" s="833"/>
      <c r="H2962" s="834"/>
      <c r="I2962" s="831"/>
      <c r="J2962" s="837"/>
      <c r="K2962" s="831"/>
      <c r="L2962" s="831"/>
      <c r="M2962" s="838"/>
      <c r="N2962" s="831"/>
      <c r="O2962" s="831"/>
    </row>
    <row r="2963" customFormat="1" ht="12.75" customHeight="1" spans="1:15">
      <c r="A2963" s="831"/>
      <c r="B2963" s="831"/>
      <c r="C2963" s="831"/>
      <c r="D2963" s="831"/>
      <c r="E2963" s="832"/>
      <c r="F2963" s="831"/>
      <c r="G2963" s="833"/>
      <c r="H2963" s="834"/>
      <c r="I2963" s="831"/>
      <c r="J2963" s="837"/>
      <c r="K2963" s="831"/>
      <c r="L2963" s="831"/>
      <c r="M2963" s="838"/>
      <c r="N2963" s="831"/>
      <c r="O2963" s="831"/>
    </row>
    <row r="2964" customFormat="1" ht="12.75" customHeight="1" spans="1:15">
      <c r="A2964" s="831"/>
      <c r="B2964" s="831"/>
      <c r="C2964" s="831"/>
      <c r="D2964" s="831"/>
      <c r="E2964" s="832"/>
      <c r="F2964" s="831"/>
      <c r="G2964" s="833"/>
      <c r="H2964" s="834"/>
      <c r="I2964" s="831"/>
      <c r="J2964" s="837"/>
      <c r="K2964" s="831"/>
      <c r="L2964" s="831"/>
      <c r="M2964" s="838"/>
      <c r="N2964" s="831"/>
      <c r="O2964" s="831"/>
    </row>
    <row r="2965" customFormat="1" ht="12.75" customHeight="1" spans="1:15">
      <c r="A2965" s="831"/>
      <c r="B2965" s="831"/>
      <c r="C2965" s="831"/>
      <c r="D2965" s="831"/>
      <c r="E2965" s="832"/>
      <c r="F2965" s="831"/>
      <c r="G2965" s="833"/>
      <c r="H2965" s="834"/>
      <c r="I2965" s="831"/>
      <c r="J2965" s="837"/>
      <c r="K2965" s="831"/>
      <c r="L2965" s="831"/>
      <c r="M2965" s="838"/>
      <c r="N2965" s="831"/>
      <c r="O2965" s="831"/>
    </row>
    <row r="2966" customFormat="1" ht="12.75" customHeight="1" spans="1:15">
      <c r="A2966" s="831"/>
      <c r="B2966" s="831"/>
      <c r="C2966" s="831"/>
      <c r="D2966" s="831"/>
      <c r="E2966" s="832"/>
      <c r="F2966" s="831"/>
      <c r="G2966" s="833"/>
      <c r="H2966" s="834"/>
      <c r="I2966" s="831"/>
      <c r="J2966" s="837"/>
      <c r="K2966" s="831"/>
      <c r="L2966" s="831"/>
      <c r="M2966" s="838"/>
      <c r="N2966" s="831"/>
      <c r="O2966" s="831"/>
    </row>
    <row r="2967" customFormat="1" ht="12.75" customHeight="1" spans="1:15">
      <c r="A2967" s="831"/>
      <c r="B2967" s="831"/>
      <c r="C2967" s="831"/>
      <c r="D2967" s="831"/>
      <c r="E2967" s="832"/>
      <c r="F2967" s="831"/>
      <c r="G2967" s="833"/>
      <c r="H2967" s="834"/>
      <c r="I2967" s="831"/>
      <c r="J2967" s="837"/>
      <c r="K2967" s="831"/>
      <c r="L2967" s="831"/>
      <c r="M2967" s="838"/>
      <c r="N2967" s="831"/>
      <c r="O2967" s="831"/>
    </row>
    <row r="2968" customFormat="1" ht="12.75" customHeight="1" spans="1:15">
      <c r="A2968" s="831"/>
      <c r="B2968" s="831"/>
      <c r="C2968" s="831"/>
      <c r="D2968" s="831"/>
      <c r="E2968" s="832"/>
      <c r="F2968" s="831"/>
      <c r="G2968" s="833"/>
      <c r="H2968" s="834"/>
      <c r="I2968" s="831"/>
      <c r="J2968" s="837"/>
      <c r="K2968" s="831"/>
      <c r="L2968" s="831"/>
      <c r="M2968" s="838"/>
      <c r="N2968" s="831"/>
      <c r="O2968" s="831"/>
    </row>
    <row r="2969" customFormat="1" ht="12.75" customHeight="1" spans="1:15">
      <c r="A2969" s="831"/>
      <c r="B2969" s="831"/>
      <c r="C2969" s="831"/>
      <c r="D2969" s="831"/>
      <c r="E2969" s="832"/>
      <c r="F2969" s="831"/>
      <c r="G2969" s="833"/>
      <c r="H2969" s="834"/>
      <c r="I2969" s="831"/>
      <c r="J2969" s="837"/>
      <c r="K2969" s="831"/>
      <c r="L2969" s="831"/>
      <c r="M2969" s="838"/>
      <c r="N2969" s="831"/>
      <c r="O2969" s="831"/>
    </row>
    <row r="2970" customFormat="1" ht="12.75" customHeight="1" spans="1:15">
      <c r="A2970" s="831"/>
      <c r="B2970" s="831"/>
      <c r="C2970" s="831"/>
      <c r="D2970" s="831"/>
      <c r="E2970" s="832"/>
      <c r="F2970" s="831"/>
      <c r="G2970" s="833"/>
      <c r="H2970" s="834"/>
      <c r="I2970" s="831"/>
      <c r="J2970" s="837"/>
      <c r="K2970" s="831"/>
      <c r="L2970" s="831"/>
      <c r="M2970" s="838"/>
      <c r="N2970" s="831"/>
      <c r="O2970" s="831"/>
    </row>
    <row r="2971" customFormat="1" ht="12.75" customHeight="1" spans="1:15">
      <c r="A2971" s="831"/>
      <c r="B2971" s="831"/>
      <c r="C2971" s="831"/>
      <c r="D2971" s="831"/>
      <c r="E2971" s="832"/>
      <c r="F2971" s="831"/>
      <c r="G2971" s="833"/>
      <c r="H2971" s="834"/>
      <c r="I2971" s="831"/>
      <c r="J2971" s="837"/>
      <c r="K2971" s="831"/>
      <c r="L2971" s="831"/>
      <c r="M2971" s="838"/>
      <c r="N2971" s="831"/>
      <c r="O2971" s="831"/>
    </row>
    <row r="2972" customFormat="1" ht="12.75" customHeight="1" spans="1:15">
      <c r="A2972" s="831"/>
      <c r="B2972" s="831"/>
      <c r="C2972" s="831"/>
      <c r="D2972" s="831"/>
      <c r="E2972" s="832"/>
      <c r="F2972" s="831"/>
      <c r="G2972" s="833"/>
      <c r="H2972" s="834"/>
      <c r="I2972" s="831"/>
      <c r="J2972" s="837"/>
      <c r="K2972" s="831"/>
      <c r="L2972" s="831"/>
      <c r="M2972" s="838"/>
      <c r="N2972" s="831"/>
      <c r="O2972" s="831"/>
    </row>
    <row r="2973" customFormat="1" ht="12.75" customHeight="1" spans="1:15">
      <c r="A2973" s="831"/>
      <c r="B2973" s="831"/>
      <c r="C2973" s="831"/>
      <c r="D2973" s="831"/>
      <c r="E2973" s="832"/>
      <c r="F2973" s="831"/>
      <c r="G2973" s="833"/>
      <c r="H2973" s="834"/>
      <c r="I2973" s="831"/>
      <c r="J2973" s="837"/>
      <c r="K2973" s="831"/>
      <c r="L2973" s="831"/>
      <c r="M2973" s="838"/>
      <c r="N2973" s="831"/>
      <c r="O2973" s="831"/>
    </row>
    <row r="2974" customFormat="1" ht="12.75" customHeight="1" spans="1:15">
      <c r="A2974" s="831"/>
      <c r="B2974" s="831"/>
      <c r="C2974" s="831"/>
      <c r="D2974" s="831"/>
      <c r="E2974" s="832"/>
      <c r="F2974" s="831"/>
      <c r="G2974" s="833"/>
      <c r="H2974" s="834"/>
      <c r="I2974" s="831"/>
      <c r="J2974" s="837"/>
      <c r="K2974" s="831"/>
      <c r="L2974" s="831"/>
      <c r="M2974" s="838"/>
      <c r="N2974" s="831"/>
      <c r="O2974" s="831"/>
    </row>
    <row r="2975" customFormat="1" ht="12.75" customHeight="1" spans="1:15">
      <c r="A2975" s="831"/>
      <c r="B2975" s="831"/>
      <c r="C2975" s="831"/>
      <c r="D2975" s="831"/>
      <c r="E2975" s="832"/>
      <c r="F2975" s="831"/>
      <c r="G2975" s="833"/>
      <c r="H2975" s="834"/>
      <c r="I2975" s="831"/>
      <c r="J2975" s="837"/>
      <c r="K2975" s="831"/>
      <c r="L2975" s="831"/>
      <c r="M2975" s="838"/>
      <c r="N2975" s="831"/>
      <c r="O2975" s="831"/>
    </row>
    <row r="2976" customFormat="1" ht="12.75" customHeight="1" spans="1:15">
      <c r="A2976" s="831"/>
      <c r="B2976" s="831"/>
      <c r="C2976" s="831"/>
      <c r="D2976" s="831"/>
      <c r="E2976" s="832"/>
      <c r="F2976" s="831"/>
      <c r="G2976" s="833"/>
      <c r="H2976" s="834"/>
      <c r="I2976" s="831"/>
      <c r="J2976" s="837"/>
      <c r="K2976" s="831"/>
      <c r="L2976" s="831"/>
      <c r="M2976" s="838"/>
      <c r="N2976" s="831"/>
      <c r="O2976" s="831"/>
    </row>
    <row r="2977" customFormat="1" ht="12.75" customHeight="1" spans="1:15">
      <c r="A2977" s="831"/>
      <c r="B2977" s="831"/>
      <c r="C2977" s="831"/>
      <c r="D2977" s="831"/>
      <c r="E2977" s="832"/>
      <c r="F2977" s="831"/>
      <c r="G2977" s="833"/>
      <c r="H2977" s="834"/>
      <c r="I2977" s="831"/>
      <c r="J2977" s="837"/>
      <c r="K2977" s="831"/>
      <c r="L2977" s="831"/>
      <c r="M2977" s="838"/>
      <c r="N2977" s="831"/>
      <c r="O2977" s="831"/>
    </row>
    <row r="2978" customFormat="1" ht="12.75" customHeight="1" spans="1:15">
      <c r="A2978" s="831"/>
      <c r="B2978" s="831"/>
      <c r="C2978" s="831"/>
      <c r="D2978" s="831"/>
      <c r="E2978" s="832"/>
      <c r="F2978" s="831"/>
      <c r="G2978" s="833"/>
      <c r="H2978" s="834"/>
      <c r="I2978" s="831"/>
      <c r="J2978" s="837"/>
      <c r="K2978" s="831"/>
      <c r="L2978" s="831"/>
      <c r="M2978" s="838"/>
      <c r="N2978" s="831"/>
      <c r="O2978" s="831"/>
    </row>
    <row r="2979" customFormat="1" ht="12.75" customHeight="1" spans="1:15">
      <c r="A2979" s="831"/>
      <c r="B2979" s="831"/>
      <c r="C2979" s="831"/>
      <c r="D2979" s="831"/>
      <c r="E2979" s="832"/>
      <c r="F2979" s="831"/>
      <c r="G2979" s="833"/>
      <c r="H2979" s="834"/>
      <c r="I2979" s="831"/>
      <c r="J2979" s="837"/>
      <c r="K2979" s="831"/>
      <c r="L2979" s="831"/>
      <c r="M2979" s="838"/>
      <c r="N2979" s="831"/>
      <c r="O2979" s="831"/>
    </row>
    <row r="2980" customFormat="1" ht="12.75" customHeight="1" spans="1:15">
      <c r="A2980" s="831"/>
      <c r="B2980" s="831"/>
      <c r="C2980" s="831"/>
      <c r="D2980" s="831"/>
      <c r="E2980" s="832"/>
      <c r="F2980" s="831"/>
      <c r="G2980" s="833"/>
      <c r="H2980" s="834"/>
      <c r="I2980" s="831"/>
      <c r="J2980" s="837"/>
      <c r="K2980" s="831"/>
      <c r="L2980" s="831"/>
      <c r="M2980" s="838"/>
      <c r="N2980" s="831"/>
      <c r="O2980" s="831"/>
    </row>
    <row r="2981" customFormat="1" ht="12.75" customHeight="1" spans="1:15">
      <c r="A2981" s="831"/>
      <c r="B2981" s="831"/>
      <c r="C2981" s="831"/>
      <c r="D2981" s="831"/>
      <c r="E2981" s="832"/>
      <c r="F2981" s="831"/>
      <c r="G2981" s="833"/>
      <c r="H2981" s="834"/>
      <c r="I2981" s="831"/>
      <c r="J2981" s="837"/>
      <c r="K2981" s="831"/>
      <c r="L2981" s="831"/>
      <c r="M2981" s="838"/>
      <c r="N2981" s="831"/>
      <c r="O2981" s="831"/>
    </row>
    <row r="2982" customFormat="1" ht="12.75" customHeight="1" spans="1:15">
      <c r="A2982" s="831"/>
      <c r="B2982" s="831"/>
      <c r="C2982" s="831"/>
      <c r="D2982" s="831"/>
      <c r="E2982" s="832"/>
      <c r="F2982" s="831"/>
      <c r="G2982" s="833"/>
      <c r="H2982" s="834"/>
      <c r="I2982" s="831"/>
      <c r="J2982" s="837"/>
      <c r="K2982" s="831"/>
      <c r="L2982" s="831"/>
      <c r="M2982" s="838"/>
      <c r="N2982" s="831"/>
      <c r="O2982" s="831"/>
    </row>
    <row r="2983" customFormat="1" ht="12.75" customHeight="1" spans="1:15">
      <c r="A2983" s="831"/>
      <c r="B2983" s="831"/>
      <c r="C2983" s="831"/>
      <c r="D2983" s="831"/>
      <c r="E2983" s="832"/>
      <c r="F2983" s="831"/>
      <c r="G2983" s="833"/>
      <c r="H2983" s="834"/>
      <c r="I2983" s="831"/>
      <c r="J2983" s="837"/>
      <c r="K2983" s="831"/>
      <c r="L2983" s="831"/>
      <c r="M2983" s="838"/>
      <c r="N2983" s="831"/>
      <c r="O2983" s="831"/>
    </row>
    <row r="2984" customFormat="1" ht="12.75" customHeight="1" spans="1:15">
      <c r="A2984" s="831"/>
      <c r="B2984" s="831"/>
      <c r="C2984" s="831"/>
      <c r="D2984" s="831"/>
      <c r="E2984" s="832"/>
      <c r="F2984" s="831"/>
      <c r="G2984" s="833"/>
      <c r="H2984" s="834"/>
      <c r="I2984" s="831"/>
      <c r="J2984" s="837"/>
      <c r="K2984" s="831"/>
      <c r="L2984" s="831"/>
      <c r="M2984" s="838"/>
      <c r="N2984" s="831"/>
      <c r="O2984" s="831"/>
    </row>
    <row r="2985" customFormat="1" ht="12.75" customHeight="1" spans="1:15">
      <c r="A2985" s="831"/>
      <c r="B2985" s="831"/>
      <c r="C2985" s="831"/>
      <c r="D2985" s="831"/>
      <c r="E2985" s="832"/>
      <c r="F2985" s="831"/>
      <c r="G2985" s="833"/>
      <c r="H2985" s="834"/>
      <c r="I2985" s="831"/>
      <c r="J2985" s="837"/>
      <c r="K2985" s="831"/>
      <c r="L2985" s="831"/>
      <c r="M2985" s="838"/>
      <c r="N2985" s="831"/>
      <c r="O2985" s="831"/>
    </row>
    <row r="2986" customFormat="1" ht="12.75" customHeight="1" spans="1:15">
      <c r="A2986" s="831"/>
      <c r="B2986" s="831"/>
      <c r="C2986" s="831"/>
      <c r="D2986" s="831"/>
      <c r="E2986" s="832"/>
      <c r="F2986" s="831"/>
      <c r="G2986" s="833"/>
      <c r="H2986" s="834"/>
      <c r="I2986" s="831"/>
      <c r="J2986" s="837"/>
      <c r="K2986" s="831"/>
      <c r="L2986" s="831"/>
      <c r="M2986" s="838"/>
      <c r="N2986" s="831"/>
      <c r="O2986" s="831"/>
    </row>
    <row r="2987" customFormat="1" ht="12.75" customHeight="1" spans="1:15">
      <c r="A2987" s="831"/>
      <c r="B2987" s="831"/>
      <c r="C2987" s="831"/>
      <c r="D2987" s="831"/>
      <c r="E2987" s="832"/>
      <c r="F2987" s="831"/>
      <c r="G2987" s="833"/>
      <c r="H2987" s="834"/>
      <c r="I2987" s="831"/>
      <c r="J2987" s="837"/>
      <c r="K2987" s="831"/>
      <c r="L2987" s="831"/>
      <c r="M2987" s="838"/>
      <c r="N2987" s="831"/>
      <c r="O2987" s="831"/>
    </row>
    <row r="2988" customFormat="1" ht="12.75" customHeight="1" spans="1:15">
      <c r="A2988" s="831"/>
      <c r="B2988" s="831"/>
      <c r="C2988" s="831"/>
      <c r="D2988" s="831"/>
      <c r="E2988" s="832"/>
      <c r="F2988" s="831"/>
      <c r="G2988" s="833"/>
      <c r="H2988" s="834"/>
      <c r="I2988" s="831"/>
      <c r="J2988" s="837"/>
      <c r="K2988" s="831"/>
      <c r="L2988" s="831"/>
      <c r="M2988" s="838"/>
      <c r="N2988" s="831"/>
      <c r="O2988" s="831"/>
    </row>
    <row r="2989" customFormat="1" ht="12.75" customHeight="1" spans="1:15">
      <c r="A2989" s="831"/>
      <c r="B2989" s="831"/>
      <c r="C2989" s="831"/>
      <c r="D2989" s="831"/>
      <c r="E2989" s="832"/>
      <c r="F2989" s="831"/>
      <c r="G2989" s="833"/>
      <c r="H2989" s="834"/>
      <c r="I2989" s="831"/>
      <c r="J2989" s="837"/>
      <c r="K2989" s="831"/>
      <c r="L2989" s="831"/>
      <c r="M2989" s="838"/>
      <c r="N2989" s="831"/>
      <c r="O2989" s="831"/>
    </row>
    <row r="2990" customFormat="1" ht="12.75" customHeight="1" spans="1:15">
      <c r="A2990" s="831"/>
      <c r="B2990" s="831"/>
      <c r="C2990" s="831"/>
      <c r="D2990" s="831"/>
      <c r="E2990" s="832"/>
      <c r="F2990" s="831"/>
      <c r="G2990" s="833"/>
      <c r="H2990" s="834"/>
      <c r="I2990" s="831"/>
      <c r="J2990" s="837"/>
      <c r="K2990" s="831"/>
      <c r="L2990" s="831"/>
      <c r="M2990" s="838"/>
      <c r="N2990" s="831"/>
      <c r="O2990" s="831"/>
    </row>
    <row r="2991" customFormat="1" ht="12.75" customHeight="1" spans="1:15">
      <c r="A2991" s="831"/>
      <c r="B2991" s="831"/>
      <c r="C2991" s="831"/>
      <c r="D2991" s="831"/>
      <c r="E2991" s="832"/>
      <c r="F2991" s="831"/>
      <c r="G2991" s="833"/>
      <c r="H2991" s="834"/>
      <c r="I2991" s="831"/>
      <c r="J2991" s="837"/>
      <c r="K2991" s="831"/>
      <c r="L2991" s="831"/>
      <c r="M2991" s="838"/>
      <c r="N2991" s="831"/>
      <c r="O2991" s="831"/>
    </row>
    <row r="2992" customFormat="1" ht="12.75" customHeight="1" spans="1:15">
      <c r="A2992" s="831"/>
      <c r="B2992" s="831"/>
      <c r="C2992" s="831"/>
      <c r="D2992" s="831"/>
      <c r="E2992" s="832"/>
      <c r="F2992" s="831"/>
      <c r="G2992" s="833"/>
      <c r="H2992" s="834"/>
      <c r="I2992" s="831"/>
      <c r="J2992" s="837"/>
      <c r="K2992" s="831"/>
      <c r="L2992" s="831"/>
      <c r="M2992" s="838"/>
      <c r="N2992" s="831"/>
      <c r="O2992" s="831"/>
    </row>
    <row r="2993" customFormat="1" ht="12.75" customHeight="1" spans="1:15">
      <c r="A2993" s="831"/>
      <c r="B2993" s="831"/>
      <c r="C2993" s="831"/>
      <c r="D2993" s="831"/>
      <c r="E2993" s="832"/>
      <c r="F2993" s="831"/>
      <c r="G2993" s="833"/>
      <c r="H2993" s="834"/>
      <c r="I2993" s="831"/>
      <c r="J2993" s="837"/>
      <c r="K2993" s="831"/>
      <c r="L2993" s="831"/>
      <c r="M2993" s="838"/>
      <c r="N2993" s="831"/>
      <c r="O2993" s="831"/>
    </row>
    <row r="2994" customFormat="1" ht="12.75" customHeight="1" spans="1:15">
      <c r="A2994" s="831"/>
      <c r="B2994" s="831"/>
      <c r="C2994" s="831"/>
      <c r="D2994" s="831"/>
      <c r="E2994" s="832"/>
      <c r="F2994" s="831"/>
      <c r="G2994" s="833"/>
      <c r="H2994" s="834"/>
      <c r="I2994" s="831"/>
      <c r="J2994" s="837"/>
      <c r="K2994" s="831"/>
      <c r="L2994" s="831"/>
      <c r="M2994" s="838"/>
      <c r="N2994" s="831"/>
      <c r="O2994" s="831"/>
    </row>
    <row r="2995" customFormat="1" ht="12.75" customHeight="1" spans="1:15">
      <c r="A2995" s="831"/>
      <c r="B2995" s="831"/>
      <c r="C2995" s="831"/>
      <c r="D2995" s="831"/>
      <c r="E2995" s="832"/>
      <c r="F2995" s="831"/>
      <c r="G2995" s="833"/>
      <c r="H2995" s="834"/>
      <c r="I2995" s="831"/>
      <c r="J2995" s="837"/>
      <c r="K2995" s="831"/>
      <c r="L2995" s="831"/>
      <c r="M2995" s="838"/>
      <c r="N2995" s="831"/>
      <c r="O2995" s="831"/>
    </row>
    <row r="2996" customFormat="1" ht="12.75" customHeight="1" spans="1:15">
      <c r="A2996" s="831"/>
      <c r="B2996" s="831"/>
      <c r="C2996" s="831"/>
      <c r="D2996" s="831"/>
      <c r="E2996" s="832"/>
      <c r="F2996" s="831"/>
      <c r="G2996" s="833"/>
      <c r="H2996" s="834"/>
      <c r="I2996" s="831"/>
      <c r="J2996" s="837"/>
      <c r="K2996" s="831"/>
      <c r="L2996" s="831"/>
      <c r="M2996" s="838"/>
      <c r="N2996" s="831"/>
      <c r="O2996" s="831"/>
    </row>
    <row r="2997" customFormat="1" ht="12.75" customHeight="1" spans="1:15">
      <c r="A2997" s="831"/>
      <c r="B2997" s="831"/>
      <c r="C2997" s="831"/>
      <c r="D2997" s="831"/>
      <c r="E2997" s="832"/>
      <c r="F2997" s="831"/>
      <c r="G2997" s="833"/>
      <c r="H2997" s="834"/>
      <c r="I2997" s="831"/>
      <c r="J2997" s="837"/>
      <c r="K2997" s="831"/>
      <c r="L2997" s="831"/>
      <c r="M2997" s="838"/>
      <c r="N2997" s="831"/>
      <c r="O2997" s="831"/>
    </row>
    <row r="2998" customFormat="1" ht="12.75" customHeight="1" spans="1:15">
      <c r="A2998" s="831"/>
      <c r="B2998" s="831"/>
      <c r="C2998" s="831"/>
      <c r="D2998" s="831"/>
      <c r="E2998" s="832"/>
      <c r="F2998" s="831"/>
      <c r="G2998" s="833"/>
      <c r="H2998" s="834"/>
      <c r="I2998" s="831"/>
      <c r="J2998" s="837"/>
      <c r="K2998" s="831"/>
      <c r="L2998" s="831"/>
      <c r="M2998" s="838"/>
      <c r="N2998" s="831"/>
      <c r="O2998" s="831"/>
    </row>
    <row r="2999" customFormat="1" ht="12.75" customHeight="1" spans="1:15">
      <c r="A2999" s="831"/>
      <c r="B2999" s="831"/>
      <c r="C2999" s="831"/>
      <c r="D2999" s="831"/>
      <c r="E2999" s="832"/>
      <c r="F2999" s="831"/>
      <c r="G2999" s="833"/>
      <c r="H2999" s="834"/>
      <c r="I2999" s="831"/>
      <c r="J2999" s="837"/>
      <c r="K2999" s="831"/>
      <c r="L2999" s="831"/>
      <c r="M2999" s="838"/>
      <c r="N2999" s="831"/>
      <c r="O2999" s="831"/>
    </row>
    <row r="3000" customFormat="1" ht="12.75" customHeight="1" spans="1:15">
      <c r="A3000" s="831"/>
      <c r="B3000" s="831"/>
      <c r="C3000" s="831"/>
      <c r="D3000" s="831"/>
      <c r="E3000" s="832"/>
      <c r="F3000" s="831"/>
      <c r="G3000" s="833"/>
      <c r="H3000" s="834"/>
      <c r="I3000" s="831"/>
      <c r="J3000" s="837"/>
      <c r="K3000" s="831"/>
      <c r="L3000" s="831"/>
      <c r="M3000" s="838"/>
      <c r="N3000" s="831"/>
      <c r="O3000" s="831"/>
    </row>
    <row r="3001" customFormat="1" ht="12.75" customHeight="1" spans="1:15">
      <c r="A3001" s="831"/>
      <c r="B3001" s="831"/>
      <c r="C3001" s="831"/>
      <c r="D3001" s="831"/>
      <c r="E3001" s="832"/>
      <c r="F3001" s="831"/>
      <c r="G3001" s="833"/>
      <c r="H3001" s="834"/>
      <c r="I3001" s="831"/>
      <c r="J3001" s="837"/>
      <c r="K3001" s="831"/>
      <c r="L3001" s="831"/>
      <c r="M3001" s="838"/>
      <c r="N3001" s="831"/>
      <c r="O3001" s="831"/>
    </row>
    <row r="3002" customFormat="1" ht="12.75" customHeight="1" spans="1:15">
      <c r="A3002" s="831"/>
      <c r="B3002" s="831"/>
      <c r="C3002" s="831"/>
      <c r="D3002" s="831"/>
      <c r="E3002" s="832"/>
      <c r="F3002" s="831"/>
      <c r="G3002" s="833"/>
      <c r="H3002" s="834"/>
      <c r="I3002" s="831"/>
      <c r="J3002" s="837"/>
      <c r="K3002" s="831"/>
      <c r="L3002" s="831"/>
      <c r="M3002" s="838"/>
      <c r="N3002" s="831"/>
      <c r="O3002" s="831"/>
    </row>
    <row r="3003" customFormat="1" ht="12.75" customHeight="1" spans="1:15">
      <c r="A3003" s="831"/>
      <c r="B3003" s="831"/>
      <c r="C3003" s="831"/>
      <c r="D3003" s="831"/>
      <c r="E3003" s="832"/>
      <c r="F3003" s="831"/>
      <c r="G3003" s="833"/>
      <c r="H3003" s="834"/>
      <c r="I3003" s="831"/>
      <c r="J3003" s="837"/>
      <c r="K3003" s="831"/>
      <c r="L3003" s="831"/>
      <c r="M3003" s="838"/>
      <c r="N3003" s="831"/>
      <c r="O3003" s="831"/>
    </row>
    <row r="3004" customFormat="1" ht="12.75" customHeight="1" spans="1:15">
      <c r="A3004" s="831"/>
      <c r="B3004" s="831"/>
      <c r="C3004" s="831"/>
      <c r="D3004" s="831"/>
      <c r="E3004" s="832"/>
      <c r="F3004" s="831"/>
      <c r="G3004" s="833"/>
      <c r="H3004" s="834"/>
      <c r="I3004" s="831"/>
      <c r="J3004" s="837"/>
      <c r="K3004" s="831"/>
      <c r="L3004" s="831"/>
      <c r="M3004" s="838"/>
      <c r="N3004" s="831"/>
      <c r="O3004" s="831"/>
    </row>
    <row r="3005" customFormat="1" ht="12.75" customHeight="1" spans="1:15">
      <c r="A3005" s="831"/>
      <c r="B3005" s="831"/>
      <c r="C3005" s="831"/>
      <c r="D3005" s="831"/>
      <c r="E3005" s="832"/>
      <c r="F3005" s="831"/>
      <c r="G3005" s="833"/>
      <c r="H3005" s="834"/>
      <c r="I3005" s="831"/>
      <c r="J3005" s="837"/>
      <c r="K3005" s="831"/>
      <c r="L3005" s="831"/>
      <c r="M3005" s="838"/>
      <c r="N3005" s="831"/>
      <c r="O3005" s="831"/>
    </row>
    <row r="3006" customFormat="1" ht="12.75" customHeight="1" spans="1:15">
      <c r="A3006" s="831"/>
      <c r="B3006" s="831"/>
      <c r="C3006" s="831"/>
      <c r="D3006" s="831"/>
      <c r="E3006" s="832"/>
      <c r="F3006" s="831"/>
      <c r="G3006" s="833"/>
      <c r="H3006" s="834"/>
      <c r="I3006" s="831"/>
      <c r="J3006" s="837"/>
      <c r="K3006" s="831"/>
      <c r="L3006" s="831"/>
      <c r="M3006" s="838"/>
      <c r="N3006" s="831"/>
      <c r="O3006" s="831"/>
    </row>
    <row r="3007" customFormat="1" ht="12.75" customHeight="1" spans="1:15">
      <c r="A3007" s="831"/>
      <c r="B3007" s="831"/>
      <c r="C3007" s="831"/>
      <c r="D3007" s="831"/>
      <c r="E3007" s="832"/>
      <c r="F3007" s="831"/>
      <c r="G3007" s="833"/>
      <c r="H3007" s="834"/>
      <c r="I3007" s="831"/>
      <c r="J3007" s="837"/>
      <c r="K3007" s="831"/>
      <c r="L3007" s="831"/>
      <c r="M3007" s="838"/>
      <c r="N3007" s="831"/>
      <c r="O3007" s="831"/>
    </row>
    <row r="3008" customFormat="1" ht="12.75" customHeight="1" spans="1:15">
      <c r="A3008" s="831"/>
      <c r="B3008" s="831"/>
      <c r="C3008" s="831"/>
      <c r="D3008" s="831"/>
      <c r="E3008" s="832"/>
      <c r="F3008" s="831"/>
      <c r="G3008" s="833"/>
      <c r="H3008" s="834"/>
      <c r="I3008" s="831"/>
      <c r="J3008" s="837"/>
      <c r="K3008" s="831"/>
      <c r="L3008" s="831"/>
      <c r="M3008" s="838"/>
      <c r="N3008" s="831"/>
      <c r="O3008" s="831"/>
    </row>
    <row r="3009" customFormat="1" ht="12.75" customHeight="1" spans="1:15">
      <c r="A3009" s="831"/>
      <c r="B3009" s="831"/>
      <c r="C3009" s="831"/>
      <c r="D3009" s="831"/>
      <c r="E3009" s="832"/>
      <c r="F3009" s="831"/>
      <c r="G3009" s="833"/>
      <c r="H3009" s="834"/>
      <c r="I3009" s="831"/>
      <c r="J3009" s="837"/>
      <c r="K3009" s="831"/>
      <c r="L3009" s="831"/>
      <c r="M3009" s="838"/>
      <c r="N3009" s="831"/>
      <c r="O3009" s="831"/>
    </row>
    <row r="3010" customFormat="1" ht="12.75" customHeight="1" spans="1:15">
      <c r="A3010" s="831"/>
      <c r="B3010" s="831"/>
      <c r="C3010" s="831"/>
      <c r="D3010" s="831"/>
      <c r="E3010" s="832"/>
      <c r="F3010" s="831"/>
      <c r="G3010" s="833"/>
      <c r="H3010" s="834"/>
      <c r="I3010" s="831"/>
      <c r="J3010" s="837"/>
      <c r="K3010" s="831"/>
      <c r="L3010" s="831"/>
      <c r="M3010" s="838"/>
      <c r="N3010" s="831"/>
      <c r="O3010" s="831"/>
    </row>
    <row r="3011" customFormat="1" ht="12.75" customHeight="1" spans="1:15">
      <c r="A3011" s="831"/>
      <c r="B3011" s="831"/>
      <c r="C3011" s="831"/>
      <c r="D3011" s="831"/>
      <c r="E3011" s="832"/>
      <c r="F3011" s="831"/>
      <c r="G3011" s="833"/>
      <c r="H3011" s="834"/>
      <c r="I3011" s="831"/>
      <c r="J3011" s="837"/>
      <c r="K3011" s="831"/>
      <c r="L3011" s="831"/>
      <c r="M3011" s="838"/>
      <c r="N3011" s="831"/>
      <c r="O3011" s="831"/>
    </row>
    <row r="3012" customFormat="1" ht="12.75" customHeight="1" spans="1:15">
      <c r="A3012" s="831"/>
      <c r="B3012" s="831"/>
      <c r="C3012" s="831"/>
      <c r="D3012" s="831"/>
      <c r="E3012" s="832"/>
      <c r="F3012" s="831"/>
      <c r="G3012" s="833"/>
      <c r="H3012" s="834"/>
      <c r="I3012" s="831"/>
      <c r="J3012" s="837"/>
      <c r="K3012" s="831"/>
      <c r="L3012" s="831"/>
      <c r="M3012" s="838"/>
      <c r="N3012" s="831"/>
      <c r="O3012" s="831"/>
    </row>
    <row r="3013" customFormat="1" ht="12.75" customHeight="1" spans="1:15">
      <c r="A3013" s="831"/>
      <c r="B3013" s="831"/>
      <c r="C3013" s="831"/>
      <c r="D3013" s="831"/>
      <c r="E3013" s="832"/>
      <c r="F3013" s="831"/>
      <c r="G3013" s="833"/>
      <c r="H3013" s="834"/>
      <c r="I3013" s="831"/>
      <c r="J3013" s="837"/>
      <c r="K3013" s="831"/>
      <c r="L3013" s="831"/>
      <c r="M3013" s="838"/>
      <c r="N3013" s="831"/>
      <c r="O3013" s="831"/>
    </row>
    <row r="3014" customFormat="1" ht="12.75" customHeight="1" spans="1:15">
      <c r="A3014" s="831"/>
      <c r="B3014" s="831"/>
      <c r="C3014" s="831"/>
      <c r="D3014" s="831"/>
      <c r="E3014" s="832"/>
      <c r="F3014" s="831"/>
      <c r="G3014" s="833"/>
      <c r="H3014" s="834"/>
      <c r="I3014" s="831"/>
      <c r="J3014" s="837"/>
      <c r="K3014" s="831"/>
      <c r="L3014" s="831"/>
      <c r="M3014" s="838"/>
      <c r="N3014" s="831"/>
      <c r="O3014" s="831"/>
    </row>
    <row r="3015" customFormat="1" ht="12.75" customHeight="1" spans="1:15">
      <c r="A3015" s="831"/>
      <c r="B3015" s="831"/>
      <c r="C3015" s="831"/>
      <c r="D3015" s="831"/>
      <c r="E3015" s="832"/>
      <c r="F3015" s="831"/>
      <c r="G3015" s="833"/>
      <c r="H3015" s="834"/>
      <c r="I3015" s="831"/>
      <c r="J3015" s="837"/>
      <c r="K3015" s="831"/>
      <c r="L3015" s="831"/>
      <c r="M3015" s="838"/>
      <c r="N3015" s="831"/>
      <c r="O3015" s="831"/>
    </row>
    <row r="3016" customFormat="1" ht="12.75" customHeight="1" spans="1:15">
      <c r="A3016" s="831"/>
      <c r="B3016" s="831"/>
      <c r="C3016" s="831"/>
      <c r="D3016" s="831"/>
      <c r="E3016" s="832"/>
      <c r="F3016" s="831"/>
      <c r="G3016" s="833"/>
      <c r="H3016" s="834"/>
      <c r="I3016" s="831"/>
      <c r="J3016" s="837"/>
      <c r="K3016" s="831"/>
      <c r="L3016" s="831"/>
      <c r="M3016" s="838"/>
      <c r="N3016" s="831"/>
      <c r="O3016" s="831"/>
    </row>
    <row r="3017" customFormat="1" ht="12.75" customHeight="1" spans="1:15">
      <c r="A3017" s="831"/>
      <c r="B3017" s="831"/>
      <c r="C3017" s="831"/>
      <c r="D3017" s="831"/>
      <c r="E3017" s="832"/>
      <c r="F3017" s="831"/>
      <c r="G3017" s="833"/>
      <c r="H3017" s="834"/>
      <c r="I3017" s="831"/>
      <c r="J3017" s="837"/>
      <c r="K3017" s="831"/>
      <c r="L3017" s="831"/>
      <c r="M3017" s="838"/>
      <c r="N3017" s="831"/>
      <c r="O3017" s="831"/>
    </row>
    <row r="3018" customFormat="1" ht="12.75" customHeight="1" spans="1:15">
      <c r="A3018" s="831"/>
      <c r="B3018" s="831"/>
      <c r="C3018" s="831"/>
      <c r="D3018" s="831"/>
      <c r="E3018" s="832"/>
      <c r="F3018" s="831"/>
      <c r="G3018" s="833"/>
      <c r="H3018" s="834"/>
      <c r="I3018" s="831"/>
      <c r="J3018" s="837"/>
      <c r="K3018" s="831"/>
      <c r="L3018" s="831"/>
      <c r="M3018" s="838"/>
      <c r="N3018" s="831"/>
      <c r="O3018" s="831"/>
    </row>
    <row r="3019" customFormat="1" ht="12.75" customHeight="1" spans="1:15">
      <c r="A3019" s="831"/>
      <c r="B3019" s="831"/>
      <c r="C3019" s="831"/>
      <c r="D3019" s="831"/>
      <c r="E3019" s="832"/>
      <c r="F3019" s="831"/>
      <c r="G3019" s="833"/>
      <c r="H3019" s="834"/>
      <c r="I3019" s="831"/>
      <c r="J3019" s="837"/>
      <c r="K3019" s="831"/>
      <c r="L3019" s="831"/>
      <c r="M3019" s="838"/>
      <c r="N3019" s="831"/>
      <c r="O3019" s="831"/>
    </row>
    <row r="3020" customFormat="1" ht="12.75" customHeight="1" spans="1:15">
      <c r="A3020" s="831"/>
      <c r="B3020" s="831"/>
      <c r="C3020" s="831"/>
      <c r="D3020" s="831"/>
      <c r="E3020" s="832"/>
      <c r="F3020" s="831"/>
      <c r="G3020" s="833"/>
      <c r="H3020" s="834"/>
      <c r="I3020" s="831"/>
      <c r="J3020" s="837"/>
      <c r="K3020" s="831"/>
      <c r="L3020" s="831"/>
      <c r="M3020" s="838"/>
      <c r="N3020" s="831"/>
      <c r="O3020" s="831"/>
    </row>
    <row r="3021" customFormat="1" ht="12.75" customHeight="1" spans="1:15">
      <c r="A3021" s="831"/>
      <c r="B3021" s="831"/>
      <c r="C3021" s="831"/>
      <c r="D3021" s="831"/>
      <c r="E3021" s="832"/>
      <c r="F3021" s="831"/>
      <c r="G3021" s="833"/>
      <c r="H3021" s="834"/>
      <c r="I3021" s="831"/>
      <c r="J3021" s="837"/>
      <c r="K3021" s="831"/>
      <c r="L3021" s="831"/>
      <c r="M3021" s="838"/>
      <c r="N3021" s="831"/>
      <c r="O3021" s="831"/>
    </row>
    <row r="3022" customFormat="1" ht="12.75" customHeight="1" spans="1:15">
      <c r="A3022" s="831"/>
      <c r="B3022" s="831"/>
      <c r="C3022" s="831"/>
      <c r="D3022" s="831"/>
      <c r="E3022" s="832"/>
      <c r="F3022" s="831"/>
      <c r="G3022" s="833"/>
      <c r="H3022" s="834"/>
      <c r="I3022" s="831"/>
      <c r="J3022" s="837"/>
      <c r="K3022" s="831"/>
      <c r="L3022" s="831"/>
      <c r="M3022" s="838"/>
      <c r="N3022" s="831"/>
      <c r="O3022" s="831"/>
    </row>
    <row r="3023" customFormat="1" ht="12.75" customHeight="1" spans="1:15">
      <c r="A3023" s="831"/>
      <c r="B3023" s="831"/>
      <c r="C3023" s="831"/>
      <c r="D3023" s="831"/>
      <c r="E3023" s="832"/>
      <c r="F3023" s="831"/>
      <c r="G3023" s="833"/>
      <c r="H3023" s="834"/>
      <c r="I3023" s="831"/>
      <c r="J3023" s="837"/>
      <c r="K3023" s="831"/>
      <c r="L3023" s="831"/>
      <c r="M3023" s="838"/>
      <c r="N3023" s="831"/>
      <c r="O3023" s="831"/>
    </row>
    <row r="3024" customFormat="1" ht="12.75" customHeight="1" spans="1:15">
      <c r="A3024" s="831"/>
      <c r="B3024" s="831"/>
      <c r="C3024" s="831"/>
      <c r="D3024" s="831"/>
      <c r="E3024" s="832"/>
      <c r="F3024" s="831"/>
      <c r="G3024" s="833"/>
      <c r="H3024" s="834"/>
      <c r="I3024" s="831"/>
      <c r="J3024" s="837"/>
      <c r="K3024" s="831"/>
      <c r="L3024" s="831"/>
      <c r="M3024" s="838"/>
      <c r="N3024" s="831"/>
      <c r="O3024" s="831"/>
    </row>
    <row r="3025" customFormat="1" ht="12.75" customHeight="1" spans="1:15">
      <c r="A3025" s="831"/>
      <c r="B3025" s="831"/>
      <c r="C3025" s="831"/>
      <c r="D3025" s="831"/>
      <c r="E3025" s="832"/>
      <c r="F3025" s="831"/>
      <c r="G3025" s="833"/>
      <c r="H3025" s="834"/>
      <c r="I3025" s="831"/>
      <c r="J3025" s="837"/>
      <c r="K3025" s="831"/>
      <c r="L3025" s="831"/>
      <c r="M3025" s="838"/>
      <c r="N3025" s="831"/>
      <c r="O3025" s="831"/>
    </row>
    <row r="3026" customFormat="1" ht="12.75" customHeight="1" spans="1:15">
      <c r="A3026" s="831"/>
      <c r="B3026" s="831"/>
      <c r="C3026" s="831"/>
      <c r="D3026" s="831"/>
      <c r="E3026" s="832"/>
      <c r="F3026" s="831"/>
      <c r="G3026" s="833"/>
      <c r="H3026" s="834"/>
      <c r="I3026" s="831"/>
      <c r="J3026" s="837"/>
      <c r="K3026" s="831"/>
      <c r="L3026" s="831"/>
      <c r="M3026" s="838"/>
      <c r="N3026" s="831"/>
      <c r="O3026" s="831"/>
    </row>
    <row r="3027" customFormat="1" ht="12.75" customHeight="1" spans="1:15">
      <c r="A3027" s="831"/>
      <c r="B3027" s="831"/>
      <c r="C3027" s="831"/>
      <c r="D3027" s="831"/>
      <c r="E3027" s="832"/>
      <c r="F3027" s="831"/>
      <c r="G3027" s="833"/>
      <c r="H3027" s="834"/>
      <c r="I3027" s="831"/>
      <c r="J3027" s="837"/>
      <c r="K3027" s="831"/>
      <c r="L3027" s="831"/>
      <c r="M3027" s="838"/>
      <c r="N3027" s="831"/>
      <c r="O3027" s="831"/>
    </row>
    <row r="3028" customFormat="1" ht="12.75" customHeight="1" spans="1:15">
      <c r="A3028" s="831"/>
      <c r="B3028" s="831"/>
      <c r="C3028" s="831"/>
      <c r="D3028" s="831"/>
      <c r="E3028" s="832"/>
      <c r="F3028" s="831"/>
      <c r="G3028" s="833"/>
      <c r="H3028" s="834"/>
      <c r="I3028" s="831"/>
      <c r="J3028" s="837"/>
      <c r="K3028" s="831"/>
      <c r="L3028" s="831"/>
      <c r="M3028" s="838"/>
      <c r="N3028" s="831"/>
      <c r="O3028" s="831"/>
    </row>
    <row r="3029" customFormat="1" ht="12.75" customHeight="1" spans="1:15">
      <c r="A3029" s="831"/>
      <c r="B3029" s="831"/>
      <c r="C3029" s="831"/>
      <c r="D3029" s="831"/>
      <c r="E3029" s="832"/>
      <c r="F3029" s="831"/>
      <c r="G3029" s="833"/>
      <c r="H3029" s="834"/>
      <c r="I3029" s="831"/>
      <c r="J3029" s="837"/>
      <c r="K3029" s="831"/>
      <c r="L3029" s="831"/>
      <c r="M3029" s="838"/>
      <c r="N3029" s="831"/>
      <c r="O3029" s="831"/>
    </row>
    <row r="3030" customFormat="1" ht="12.75" customHeight="1" spans="1:15">
      <c r="A3030" s="831"/>
      <c r="B3030" s="831"/>
      <c r="C3030" s="831"/>
      <c r="D3030" s="831"/>
      <c r="E3030" s="832"/>
      <c r="F3030" s="831"/>
      <c r="G3030" s="833"/>
      <c r="H3030" s="834"/>
      <c r="I3030" s="831"/>
      <c r="J3030" s="837"/>
      <c r="K3030" s="831"/>
      <c r="L3030" s="831"/>
      <c r="M3030" s="838"/>
      <c r="N3030" s="831"/>
      <c r="O3030" s="831"/>
    </row>
    <row r="3031" customFormat="1" ht="12.75" customHeight="1" spans="1:15">
      <c r="A3031" s="831"/>
      <c r="B3031" s="831"/>
      <c r="C3031" s="831"/>
      <c r="D3031" s="831"/>
      <c r="E3031" s="832"/>
      <c r="F3031" s="831"/>
      <c r="G3031" s="833"/>
      <c r="H3031" s="834"/>
      <c r="I3031" s="831"/>
      <c r="J3031" s="837"/>
      <c r="K3031" s="831"/>
      <c r="L3031" s="831"/>
      <c r="M3031" s="838"/>
      <c r="N3031" s="831"/>
      <c r="O3031" s="831"/>
    </row>
    <row r="3032" customFormat="1" ht="12.75" customHeight="1" spans="1:15">
      <c r="A3032" s="831"/>
      <c r="B3032" s="831"/>
      <c r="C3032" s="831"/>
      <c r="D3032" s="831"/>
      <c r="E3032" s="832"/>
      <c r="F3032" s="831"/>
      <c r="G3032" s="833"/>
      <c r="H3032" s="834"/>
      <c r="I3032" s="831"/>
      <c r="J3032" s="837"/>
      <c r="K3032" s="831"/>
      <c r="L3032" s="831"/>
      <c r="M3032" s="838"/>
      <c r="N3032" s="831"/>
      <c r="O3032" s="831"/>
    </row>
    <row r="3033" customFormat="1" ht="12.75" customHeight="1" spans="1:15">
      <c r="A3033" s="831"/>
      <c r="B3033" s="831"/>
      <c r="C3033" s="831"/>
      <c r="D3033" s="831"/>
      <c r="E3033" s="832"/>
      <c r="F3033" s="831"/>
      <c r="G3033" s="833"/>
      <c r="H3033" s="834"/>
      <c r="I3033" s="831"/>
      <c r="J3033" s="837"/>
      <c r="K3033" s="831"/>
      <c r="L3033" s="831"/>
      <c r="M3033" s="838"/>
      <c r="N3033" s="831"/>
      <c r="O3033" s="831"/>
    </row>
    <row r="3034" customFormat="1" ht="12.75" customHeight="1" spans="1:15">
      <c r="A3034" s="831"/>
      <c r="B3034" s="831"/>
      <c r="C3034" s="831"/>
      <c r="D3034" s="831"/>
      <c r="E3034" s="832"/>
      <c r="F3034" s="831"/>
      <c r="G3034" s="833"/>
      <c r="H3034" s="834"/>
      <c r="I3034" s="831"/>
      <c r="J3034" s="837"/>
      <c r="K3034" s="831"/>
      <c r="L3034" s="831"/>
      <c r="M3034" s="838"/>
      <c r="N3034" s="831"/>
      <c r="O3034" s="831"/>
    </row>
    <row r="3035" customFormat="1" ht="12.75" customHeight="1" spans="1:15">
      <c r="A3035" s="831"/>
      <c r="B3035" s="831"/>
      <c r="C3035" s="831"/>
      <c r="D3035" s="831"/>
      <c r="E3035" s="832"/>
      <c r="F3035" s="831"/>
      <c r="G3035" s="833"/>
      <c r="H3035" s="834"/>
      <c r="I3035" s="831"/>
      <c r="J3035" s="837"/>
      <c r="K3035" s="831"/>
      <c r="L3035" s="831"/>
      <c r="M3035" s="838"/>
      <c r="N3035" s="831"/>
      <c r="O3035" s="831"/>
    </row>
    <row r="3036" customFormat="1" ht="12.75" customHeight="1" spans="1:15">
      <c r="A3036" s="831"/>
      <c r="B3036" s="831"/>
      <c r="C3036" s="831"/>
      <c r="D3036" s="831"/>
      <c r="E3036" s="832"/>
      <c r="F3036" s="831"/>
      <c r="G3036" s="833"/>
      <c r="H3036" s="834"/>
      <c r="I3036" s="831"/>
      <c r="J3036" s="837"/>
      <c r="K3036" s="831"/>
      <c r="L3036" s="831"/>
      <c r="M3036" s="838"/>
      <c r="N3036" s="831"/>
      <c r="O3036" s="831"/>
    </row>
    <row r="3037" customFormat="1" ht="12.75" customHeight="1" spans="1:15">
      <c r="A3037" s="831"/>
      <c r="B3037" s="831"/>
      <c r="C3037" s="831"/>
      <c r="D3037" s="831"/>
      <c r="E3037" s="832"/>
      <c r="F3037" s="831"/>
      <c r="G3037" s="833"/>
      <c r="H3037" s="834"/>
      <c r="I3037" s="831"/>
      <c r="J3037" s="837"/>
      <c r="K3037" s="831"/>
      <c r="L3037" s="831"/>
      <c r="M3037" s="838"/>
      <c r="N3037" s="831"/>
      <c r="O3037" s="831"/>
    </row>
    <row r="3038" customFormat="1" ht="12.75" customHeight="1" spans="1:15">
      <c r="A3038" s="831"/>
      <c r="B3038" s="831"/>
      <c r="C3038" s="831"/>
      <c r="D3038" s="831"/>
      <c r="E3038" s="832"/>
      <c r="F3038" s="831"/>
      <c r="G3038" s="833"/>
      <c r="H3038" s="834"/>
      <c r="I3038" s="831"/>
      <c r="J3038" s="837"/>
      <c r="K3038" s="831"/>
      <c r="L3038" s="831"/>
      <c r="M3038" s="838"/>
      <c r="N3038" s="831"/>
      <c r="O3038" s="831"/>
    </row>
    <row r="3039" customFormat="1" ht="12.75" customHeight="1" spans="1:15">
      <c r="A3039" s="831"/>
      <c r="B3039" s="831"/>
      <c r="C3039" s="831"/>
      <c r="D3039" s="831"/>
      <c r="E3039" s="832"/>
      <c r="F3039" s="831"/>
      <c r="G3039" s="833"/>
      <c r="H3039" s="834"/>
      <c r="I3039" s="831"/>
      <c r="J3039" s="837"/>
      <c r="K3039" s="831"/>
      <c r="L3039" s="831"/>
      <c r="M3039" s="838"/>
      <c r="N3039" s="831"/>
      <c r="O3039" s="831"/>
    </row>
    <row r="3040" customFormat="1" ht="12.75" customHeight="1" spans="1:15">
      <c r="A3040" s="831"/>
      <c r="B3040" s="831"/>
      <c r="C3040" s="831"/>
      <c r="D3040" s="831"/>
      <c r="E3040" s="832"/>
      <c r="F3040" s="831"/>
      <c r="G3040" s="833"/>
      <c r="H3040" s="834"/>
      <c r="I3040" s="831"/>
      <c r="J3040" s="837"/>
      <c r="K3040" s="831"/>
      <c r="L3040" s="831"/>
      <c r="M3040" s="838"/>
      <c r="N3040" s="831"/>
      <c r="O3040" s="831"/>
    </row>
    <row r="3041" customFormat="1" ht="12.75" customHeight="1" spans="1:15">
      <c r="A3041" s="831"/>
      <c r="B3041" s="831"/>
      <c r="C3041" s="831"/>
      <c r="D3041" s="831"/>
      <c r="E3041" s="832"/>
      <c r="F3041" s="831"/>
      <c r="G3041" s="833"/>
      <c r="H3041" s="834"/>
      <c r="I3041" s="831"/>
      <c r="J3041" s="837"/>
      <c r="K3041" s="831"/>
      <c r="L3041" s="831"/>
      <c r="M3041" s="838"/>
      <c r="N3041" s="831"/>
      <c r="O3041" s="831"/>
    </row>
    <row r="3042" customFormat="1" ht="12.75" customHeight="1" spans="1:15">
      <c r="A3042" s="831"/>
      <c r="B3042" s="831"/>
      <c r="C3042" s="831"/>
      <c r="D3042" s="831"/>
      <c r="E3042" s="832"/>
      <c r="F3042" s="831"/>
      <c r="G3042" s="833"/>
      <c r="H3042" s="834"/>
      <c r="I3042" s="831"/>
      <c r="J3042" s="837"/>
      <c r="K3042" s="831"/>
      <c r="L3042" s="831"/>
      <c r="M3042" s="838"/>
      <c r="N3042" s="831"/>
      <c r="O3042" s="831"/>
    </row>
    <row r="3043" customFormat="1" ht="12.75" customHeight="1" spans="1:15">
      <c r="A3043" s="831"/>
      <c r="B3043" s="831"/>
      <c r="C3043" s="831"/>
      <c r="D3043" s="831"/>
      <c r="E3043" s="832"/>
      <c r="F3043" s="831"/>
      <c r="G3043" s="833"/>
      <c r="H3043" s="834"/>
      <c r="I3043" s="831"/>
      <c r="J3043" s="837"/>
      <c r="K3043" s="831"/>
      <c r="L3043" s="831"/>
      <c r="M3043" s="838"/>
      <c r="N3043" s="831"/>
      <c r="O3043" s="831"/>
    </row>
    <row r="3044" customFormat="1" ht="12.75" customHeight="1" spans="1:15">
      <c r="A3044" s="831"/>
      <c r="B3044" s="831"/>
      <c r="C3044" s="831"/>
      <c r="D3044" s="831"/>
      <c r="E3044" s="832"/>
      <c r="F3044" s="831"/>
      <c r="G3044" s="833"/>
      <c r="H3044" s="834"/>
      <c r="I3044" s="831"/>
      <c r="J3044" s="837"/>
      <c r="K3044" s="831"/>
      <c r="L3044" s="831"/>
      <c r="M3044" s="838"/>
      <c r="N3044" s="831"/>
      <c r="O3044" s="831"/>
    </row>
    <row r="3045" customFormat="1" ht="12.75" customHeight="1" spans="1:15">
      <c r="A3045" s="831"/>
      <c r="B3045" s="831"/>
      <c r="C3045" s="831"/>
      <c r="D3045" s="831"/>
      <c r="E3045" s="832"/>
      <c r="F3045" s="831"/>
      <c r="G3045" s="833"/>
      <c r="H3045" s="834"/>
      <c r="I3045" s="831"/>
      <c r="J3045" s="837"/>
      <c r="K3045" s="831"/>
      <c r="L3045" s="831"/>
      <c r="M3045" s="838"/>
      <c r="N3045" s="831"/>
      <c r="O3045" s="831"/>
    </row>
    <row r="3046" customFormat="1" ht="12.75" customHeight="1" spans="1:15">
      <c r="A3046" s="831"/>
      <c r="B3046" s="831"/>
      <c r="C3046" s="831"/>
      <c r="D3046" s="831"/>
      <c r="E3046" s="832"/>
      <c r="F3046" s="831"/>
      <c r="G3046" s="833"/>
      <c r="H3046" s="834"/>
      <c r="I3046" s="831"/>
      <c r="J3046" s="837"/>
      <c r="K3046" s="831"/>
      <c r="L3046" s="831"/>
      <c r="M3046" s="838"/>
      <c r="N3046" s="831"/>
      <c r="O3046" s="831"/>
    </row>
    <row r="3047" customFormat="1" ht="12.75" customHeight="1" spans="1:15">
      <c r="A3047" s="831"/>
      <c r="B3047" s="831"/>
      <c r="C3047" s="831"/>
      <c r="D3047" s="831"/>
      <c r="E3047" s="832"/>
      <c r="F3047" s="831"/>
      <c r="G3047" s="833"/>
      <c r="H3047" s="834"/>
      <c r="I3047" s="831"/>
      <c r="J3047" s="837"/>
      <c r="K3047" s="831"/>
      <c r="L3047" s="831"/>
      <c r="M3047" s="838"/>
      <c r="N3047" s="831"/>
      <c r="O3047" s="831"/>
    </row>
    <row r="3048" customFormat="1" ht="12.75" customHeight="1" spans="1:15">
      <c r="A3048" s="831"/>
      <c r="B3048" s="831"/>
      <c r="C3048" s="831"/>
      <c r="D3048" s="831"/>
      <c r="E3048" s="832"/>
      <c r="F3048" s="831"/>
      <c r="G3048" s="833"/>
      <c r="H3048" s="834"/>
      <c r="I3048" s="831"/>
      <c r="J3048" s="837"/>
      <c r="K3048" s="831"/>
      <c r="L3048" s="831"/>
      <c r="M3048" s="838"/>
      <c r="N3048" s="831"/>
      <c r="O3048" s="831"/>
    </row>
    <row r="3049" customFormat="1" ht="12.75" customHeight="1" spans="1:15">
      <c r="A3049" s="831"/>
      <c r="B3049" s="831"/>
      <c r="C3049" s="831"/>
      <c r="D3049" s="831"/>
      <c r="E3049" s="832"/>
      <c r="F3049" s="831"/>
      <c r="G3049" s="833"/>
      <c r="H3049" s="834"/>
      <c r="I3049" s="831"/>
      <c r="J3049" s="837"/>
      <c r="K3049" s="831"/>
      <c r="L3049" s="831"/>
      <c r="M3049" s="838"/>
      <c r="N3049" s="831"/>
      <c r="O3049" s="831"/>
    </row>
    <row r="3050" customFormat="1" ht="12.75" customHeight="1" spans="1:15">
      <c r="A3050" s="831"/>
      <c r="B3050" s="831"/>
      <c r="C3050" s="831"/>
      <c r="D3050" s="831"/>
      <c r="E3050" s="832"/>
      <c r="F3050" s="831"/>
      <c r="G3050" s="833"/>
      <c r="H3050" s="834"/>
      <c r="I3050" s="831"/>
      <c r="J3050" s="837"/>
      <c r="K3050" s="831"/>
      <c r="L3050" s="831"/>
      <c r="M3050" s="838"/>
      <c r="N3050" s="831"/>
      <c r="O3050" s="831"/>
    </row>
    <row r="3051" customFormat="1" ht="12.75" customHeight="1" spans="1:15">
      <c r="A3051" s="831"/>
      <c r="B3051" s="831"/>
      <c r="C3051" s="831"/>
      <c r="D3051" s="831"/>
      <c r="E3051" s="832"/>
      <c r="F3051" s="831"/>
      <c r="G3051" s="833"/>
      <c r="H3051" s="834"/>
      <c r="I3051" s="831"/>
      <c r="J3051" s="837"/>
      <c r="K3051" s="831"/>
      <c r="L3051" s="831"/>
      <c r="M3051" s="838"/>
      <c r="N3051" s="831"/>
      <c r="O3051" s="831"/>
    </row>
    <row r="3052" customFormat="1" ht="12.75" customHeight="1" spans="1:15">
      <c r="A3052" s="831"/>
      <c r="B3052" s="831"/>
      <c r="C3052" s="831"/>
      <c r="D3052" s="831"/>
      <c r="E3052" s="832"/>
      <c r="F3052" s="831"/>
      <c r="G3052" s="833"/>
      <c r="H3052" s="834"/>
      <c r="I3052" s="831"/>
      <c r="J3052" s="837"/>
      <c r="K3052" s="831"/>
      <c r="L3052" s="831"/>
      <c r="M3052" s="838"/>
      <c r="N3052" s="831"/>
      <c r="O3052" s="831"/>
    </row>
    <row r="3053" customFormat="1" ht="12.75" customHeight="1" spans="1:15">
      <c r="A3053" s="831"/>
      <c r="B3053" s="831"/>
      <c r="C3053" s="831"/>
      <c r="D3053" s="831"/>
      <c r="E3053" s="832"/>
      <c r="F3053" s="831"/>
      <c r="G3053" s="833"/>
      <c r="H3053" s="834"/>
      <c r="I3053" s="831"/>
      <c r="J3053" s="837"/>
      <c r="K3053" s="831"/>
      <c r="L3053" s="831"/>
      <c r="M3053" s="838"/>
      <c r="N3053" s="831"/>
      <c r="O3053" s="831"/>
    </row>
    <row r="3054" customFormat="1" ht="12.75" customHeight="1" spans="1:15">
      <c r="A3054" s="831"/>
      <c r="B3054" s="831"/>
      <c r="C3054" s="831"/>
      <c r="D3054" s="831"/>
      <c r="E3054" s="832"/>
      <c r="F3054" s="831"/>
      <c r="G3054" s="833"/>
      <c r="H3054" s="834"/>
      <c r="I3054" s="831"/>
      <c r="J3054" s="837"/>
      <c r="K3054" s="831"/>
      <c r="L3054" s="831"/>
      <c r="M3054" s="838"/>
      <c r="N3054" s="831"/>
      <c r="O3054" s="831"/>
    </row>
    <row r="3055" customFormat="1" ht="12.75" customHeight="1" spans="1:15">
      <c r="A3055" s="831"/>
      <c r="B3055" s="831"/>
      <c r="C3055" s="831"/>
      <c r="D3055" s="831"/>
      <c r="E3055" s="832"/>
      <c r="F3055" s="831"/>
      <c r="G3055" s="833"/>
      <c r="H3055" s="834"/>
      <c r="I3055" s="831"/>
      <c r="J3055" s="837"/>
      <c r="K3055" s="831"/>
      <c r="L3055" s="831"/>
      <c r="M3055" s="838"/>
      <c r="N3055" s="831"/>
      <c r="O3055" s="831"/>
    </row>
    <row r="3056" customFormat="1" ht="12.75" customHeight="1" spans="1:15">
      <c r="A3056" s="831"/>
      <c r="B3056" s="831"/>
      <c r="C3056" s="831"/>
      <c r="D3056" s="831"/>
      <c r="E3056" s="832"/>
      <c r="F3056" s="831"/>
      <c r="G3056" s="833"/>
      <c r="H3056" s="834"/>
      <c r="I3056" s="831"/>
      <c r="J3056" s="837"/>
      <c r="K3056" s="831"/>
      <c r="L3056" s="831"/>
      <c r="M3056" s="838"/>
      <c r="N3056" s="831"/>
      <c r="O3056" s="831"/>
    </row>
    <row r="3057" customFormat="1" ht="12.75" customHeight="1" spans="1:15">
      <c r="A3057" s="831"/>
      <c r="B3057" s="831"/>
      <c r="C3057" s="831"/>
      <c r="D3057" s="831"/>
      <c r="E3057" s="832"/>
      <c r="F3057" s="831"/>
      <c r="G3057" s="833"/>
      <c r="H3057" s="834"/>
      <c r="I3057" s="831"/>
      <c r="J3057" s="837"/>
      <c r="K3057" s="831"/>
      <c r="L3057" s="831"/>
      <c r="M3057" s="838"/>
      <c r="N3057" s="831"/>
      <c r="O3057" s="831"/>
    </row>
    <row r="3058" customFormat="1" ht="12.75" customHeight="1" spans="1:15">
      <c r="A3058" s="831"/>
      <c r="B3058" s="831"/>
      <c r="C3058" s="831"/>
      <c r="D3058" s="831"/>
      <c r="E3058" s="832"/>
      <c r="F3058" s="831"/>
      <c r="G3058" s="833"/>
      <c r="H3058" s="834"/>
      <c r="I3058" s="831"/>
      <c r="J3058" s="837"/>
      <c r="K3058" s="831"/>
      <c r="L3058" s="831"/>
      <c r="M3058" s="838"/>
      <c r="N3058" s="831"/>
      <c r="O3058" s="831"/>
    </row>
    <row r="3059" customFormat="1" ht="12.75" customHeight="1" spans="1:15">
      <c r="A3059" s="831"/>
      <c r="B3059" s="831"/>
      <c r="C3059" s="831"/>
      <c r="D3059" s="831"/>
      <c r="E3059" s="832"/>
      <c r="F3059" s="831"/>
      <c r="G3059" s="833"/>
      <c r="H3059" s="834"/>
      <c r="I3059" s="831"/>
      <c r="J3059" s="837"/>
      <c r="K3059" s="831"/>
      <c r="L3059" s="831"/>
      <c r="M3059" s="838"/>
      <c r="N3059" s="831"/>
      <c r="O3059" s="831"/>
    </row>
    <row r="3060" customFormat="1" ht="12.75" customHeight="1" spans="1:15">
      <c r="A3060" s="831"/>
      <c r="B3060" s="831"/>
      <c r="C3060" s="831"/>
      <c r="D3060" s="831"/>
      <c r="E3060" s="832"/>
      <c r="F3060" s="831"/>
      <c r="G3060" s="833"/>
      <c r="H3060" s="834"/>
      <c r="I3060" s="831"/>
      <c r="J3060" s="837"/>
      <c r="K3060" s="831"/>
      <c r="L3060" s="831"/>
      <c r="M3060" s="838"/>
      <c r="N3060" s="831"/>
      <c r="O3060" s="831"/>
    </row>
    <row r="3061" customFormat="1" ht="12.75" customHeight="1" spans="1:15">
      <c r="A3061" s="831"/>
      <c r="B3061" s="831"/>
      <c r="C3061" s="831"/>
      <c r="D3061" s="831"/>
      <c r="E3061" s="832"/>
      <c r="F3061" s="831"/>
      <c r="G3061" s="833"/>
      <c r="H3061" s="834"/>
      <c r="I3061" s="831"/>
      <c r="J3061" s="837"/>
      <c r="K3061" s="831"/>
      <c r="L3061" s="831"/>
      <c r="M3061" s="838"/>
      <c r="N3061" s="831"/>
      <c r="O3061" s="831"/>
    </row>
    <row r="3062" customFormat="1" ht="12.75" customHeight="1" spans="1:15">
      <c r="A3062" s="831"/>
      <c r="B3062" s="831"/>
      <c r="C3062" s="831"/>
      <c r="D3062" s="831"/>
      <c r="E3062" s="832"/>
      <c r="F3062" s="831"/>
      <c r="G3062" s="833"/>
      <c r="H3062" s="834"/>
      <c r="I3062" s="831"/>
      <c r="J3062" s="837"/>
      <c r="K3062" s="831"/>
      <c r="L3062" s="831"/>
      <c r="M3062" s="838"/>
      <c r="N3062" s="831"/>
      <c r="O3062" s="831"/>
    </row>
    <row r="3063" customFormat="1" ht="12.75" customHeight="1" spans="1:15">
      <c r="A3063" s="831"/>
      <c r="B3063" s="831"/>
      <c r="C3063" s="831"/>
      <c r="D3063" s="831"/>
      <c r="E3063" s="832"/>
      <c r="F3063" s="831"/>
      <c r="G3063" s="833"/>
      <c r="H3063" s="834"/>
      <c r="I3063" s="831"/>
      <c r="J3063" s="837"/>
      <c r="K3063" s="831"/>
      <c r="L3063" s="831"/>
      <c r="M3063" s="838"/>
      <c r="N3063" s="831"/>
      <c r="O3063" s="831"/>
    </row>
    <row r="3064" customFormat="1" ht="12.75" customHeight="1" spans="1:15">
      <c r="A3064" s="831"/>
      <c r="B3064" s="831"/>
      <c r="C3064" s="831"/>
      <c r="D3064" s="831"/>
      <c r="E3064" s="832"/>
      <c r="F3064" s="831"/>
      <c r="G3064" s="833"/>
      <c r="H3064" s="834"/>
      <c r="I3064" s="831"/>
      <c r="J3064" s="837"/>
      <c r="K3064" s="831"/>
      <c r="L3064" s="831"/>
      <c r="M3064" s="838"/>
      <c r="N3064" s="831"/>
      <c r="O3064" s="831"/>
    </row>
    <row r="3065" customFormat="1" ht="12.75" customHeight="1" spans="1:15">
      <c r="A3065" s="831"/>
      <c r="B3065" s="831"/>
      <c r="C3065" s="831"/>
      <c r="D3065" s="831"/>
      <c r="E3065" s="832"/>
      <c r="F3065" s="831"/>
      <c r="G3065" s="833"/>
      <c r="H3065" s="834"/>
      <c r="I3065" s="831"/>
      <c r="J3065" s="837"/>
      <c r="K3065" s="831"/>
      <c r="L3065" s="831"/>
      <c r="M3065" s="838"/>
      <c r="N3065" s="831"/>
      <c r="O3065" s="831"/>
    </row>
    <row r="3066" customFormat="1" ht="12.75" customHeight="1" spans="1:15">
      <c r="A3066" s="831"/>
      <c r="B3066" s="831"/>
      <c r="C3066" s="831"/>
      <c r="D3066" s="831"/>
      <c r="E3066" s="832"/>
      <c r="F3066" s="831"/>
      <c r="G3066" s="833"/>
      <c r="H3066" s="834"/>
      <c r="I3066" s="831"/>
      <c r="J3066" s="837"/>
      <c r="K3066" s="831"/>
      <c r="L3066" s="831"/>
      <c r="M3066" s="838"/>
      <c r="N3066" s="831"/>
      <c r="O3066" s="831"/>
    </row>
    <row r="3067" customFormat="1" ht="12.75" customHeight="1" spans="1:15">
      <c r="A3067" s="831"/>
      <c r="B3067" s="831"/>
      <c r="C3067" s="831"/>
      <c r="D3067" s="831"/>
      <c r="E3067" s="832"/>
      <c r="F3067" s="831"/>
      <c r="G3067" s="833"/>
      <c r="H3067" s="834"/>
      <c r="I3067" s="831"/>
      <c r="J3067" s="837"/>
      <c r="K3067" s="831"/>
      <c r="L3067" s="831"/>
      <c r="M3067" s="838"/>
      <c r="N3067" s="831"/>
      <c r="O3067" s="831"/>
    </row>
    <row r="3068" customFormat="1" ht="12.75" customHeight="1" spans="1:15">
      <c r="A3068" s="831"/>
      <c r="B3068" s="831"/>
      <c r="C3068" s="831"/>
      <c r="D3068" s="831"/>
      <c r="E3068" s="832"/>
      <c r="F3068" s="831"/>
      <c r="G3068" s="833"/>
      <c r="H3068" s="834"/>
      <c r="I3068" s="831"/>
      <c r="J3068" s="837"/>
      <c r="K3068" s="831"/>
      <c r="L3068" s="831"/>
      <c r="M3068" s="838"/>
      <c r="N3068" s="831"/>
      <c r="O3068" s="831"/>
    </row>
    <row r="3069" customFormat="1" ht="12.75" customHeight="1" spans="1:15">
      <c r="A3069" s="831"/>
      <c r="B3069" s="831"/>
      <c r="C3069" s="831"/>
      <c r="D3069" s="831"/>
      <c r="E3069" s="832"/>
      <c r="F3069" s="831"/>
      <c r="G3069" s="833"/>
      <c r="H3069" s="834"/>
      <c r="I3069" s="831"/>
      <c r="J3069" s="837"/>
      <c r="K3069" s="831"/>
      <c r="L3069" s="831"/>
      <c r="M3069" s="838"/>
      <c r="N3069" s="831"/>
      <c r="O3069" s="831"/>
    </row>
    <row r="3070" customFormat="1" ht="12.75" customHeight="1" spans="1:15">
      <c r="A3070" s="831"/>
      <c r="B3070" s="831"/>
      <c r="C3070" s="831"/>
      <c r="D3070" s="831"/>
      <c r="E3070" s="832"/>
      <c r="F3070" s="831"/>
      <c r="G3070" s="833"/>
      <c r="H3070" s="834"/>
      <c r="I3070" s="831"/>
      <c r="J3070" s="837"/>
      <c r="K3070" s="831"/>
      <c r="L3070" s="831"/>
      <c r="M3070" s="838"/>
      <c r="N3070" s="831"/>
      <c r="O3070" s="831"/>
    </row>
    <row r="3071" customFormat="1" ht="12.75" customHeight="1" spans="1:15">
      <c r="A3071" s="831"/>
      <c r="B3071" s="831"/>
      <c r="C3071" s="831"/>
      <c r="D3071" s="831"/>
      <c r="E3071" s="832"/>
      <c r="F3071" s="831"/>
      <c r="G3071" s="833"/>
      <c r="H3071" s="834"/>
      <c r="I3071" s="831"/>
      <c r="J3071" s="837"/>
      <c r="K3071" s="831"/>
      <c r="L3071" s="831"/>
      <c r="M3071" s="838"/>
      <c r="N3071" s="831"/>
      <c r="O3071" s="831"/>
    </row>
    <row r="3072" customFormat="1" ht="12.75" customHeight="1" spans="1:15">
      <c r="A3072" s="831"/>
      <c r="B3072" s="831"/>
      <c r="C3072" s="831"/>
      <c r="D3072" s="831"/>
      <c r="E3072" s="832"/>
      <c r="F3072" s="831"/>
      <c r="G3072" s="833"/>
      <c r="H3072" s="834"/>
      <c r="I3072" s="831"/>
      <c r="J3072" s="837"/>
      <c r="K3072" s="831"/>
      <c r="L3072" s="831"/>
      <c r="M3072" s="838"/>
      <c r="N3072" s="831"/>
      <c r="O3072" s="831"/>
    </row>
    <row r="3073" customFormat="1" ht="12.75" customHeight="1" spans="1:15">
      <c r="A3073" s="831"/>
      <c r="B3073" s="831"/>
      <c r="C3073" s="831"/>
      <c r="D3073" s="831"/>
      <c r="E3073" s="832"/>
      <c r="F3073" s="831"/>
      <c r="G3073" s="833"/>
      <c r="H3073" s="834"/>
      <c r="I3073" s="831"/>
      <c r="J3073" s="837"/>
      <c r="K3073" s="831"/>
      <c r="L3073" s="831"/>
      <c r="M3073" s="838"/>
      <c r="N3073" s="831"/>
      <c r="O3073" s="831"/>
    </row>
    <row r="3074" customFormat="1" ht="12.75" customHeight="1" spans="1:15">
      <c r="A3074" s="831"/>
      <c r="B3074" s="831"/>
      <c r="C3074" s="831"/>
      <c r="D3074" s="831"/>
      <c r="E3074" s="832"/>
      <c r="F3074" s="831"/>
      <c r="G3074" s="833"/>
      <c r="H3074" s="834"/>
      <c r="I3074" s="831"/>
      <c r="J3074" s="837"/>
      <c r="K3074" s="831"/>
      <c r="L3074" s="831"/>
      <c r="M3074" s="838"/>
      <c r="N3074" s="831"/>
      <c r="O3074" s="831"/>
    </row>
    <row r="3075" customFormat="1" ht="12.75" customHeight="1" spans="1:15">
      <c r="A3075" s="831"/>
      <c r="B3075" s="831"/>
      <c r="C3075" s="831"/>
      <c r="D3075" s="831"/>
      <c r="E3075" s="832"/>
      <c r="F3075" s="831"/>
      <c r="G3075" s="833"/>
      <c r="H3075" s="834"/>
      <c r="I3075" s="831"/>
      <c r="J3075" s="837"/>
      <c r="K3075" s="831"/>
      <c r="L3075" s="831"/>
      <c r="M3075" s="838"/>
      <c r="N3075" s="831"/>
      <c r="O3075" s="831"/>
    </row>
    <row r="3076" customFormat="1" ht="12.75" customHeight="1" spans="1:15">
      <c r="A3076" s="831"/>
      <c r="B3076" s="831"/>
      <c r="C3076" s="831"/>
      <c r="D3076" s="831"/>
      <c r="E3076" s="832"/>
      <c r="F3076" s="831"/>
      <c r="G3076" s="833"/>
      <c r="H3076" s="834"/>
      <c r="I3076" s="831"/>
      <c r="J3076" s="837"/>
      <c r="K3076" s="831"/>
      <c r="L3076" s="831"/>
      <c r="M3076" s="838"/>
      <c r="N3076" s="831"/>
      <c r="O3076" s="831"/>
    </row>
    <row r="3077" customFormat="1" ht="12.75" customHeight="1" spans="1:15">
      <c r="A3077" s="831"/>
      <c r="B3077" s="831"/>
      <c r="C3077" s="831"/>
      <c r="D3077" s="831"/>
      <c r="E3077" s="832"/>
      <c r="F3077" s="831"/>
      <c r="G3077" s="833"/>
      <c r="H3077" s="834"/>
      <c r="I3077" s="831"/>
      <c r="J3077" s="837"/>
      <c r="K3077" s="831"/>
      <c r="L3077" s="831"/>
      <c r="M3077" s="838"/>
      <c r="N3077" s="831"/>
      <c r="O3077" s="831"/>
    </row>
    <row r="3078" customFormat="1" ht="12.75" customHeight="1" spans="1:15">
      <c r="A3078" s="831"/>
      <c r="B3078" s="831"/>
      <c r="C3078" s="831"/>
      <c r="D3078" s="831"/>
      <c r="E3078" s="832"/>
      <c r="F3078" s="831"/>
      <c r="G3078" s="833"/>
      <c r="H3078" s="834"/>
      <c r="I3078" s="831"/>
      <c r="J3078" s="837"/>
      <c r="K3078" s="831"/>
      <c r="L3078" s="831"/>
      <c r="M3078" s="838"/>
      <c r="N3078" s="831"/>
      <c r="O3078" s="831"/>
    </row>
    <row r="3079" customFormat="1" ht="12.75" customHeight="1" spans="1:15">
      <c r="A3079" s="831"/>
      <c r="B3079" s="831"/>
      <c r="C3079" s="831"/>
      <c r="D3079" s="831"/>
      <c r="E3079" s="832"/>
      <c r="F3079" s="831"/>
      <c r="G3079" s="833"/>
      <c r="H3079" s="834"/>
      <c r="I3079" s="831"/>
      <c r="J3079" s="837"/>
      <c r="K3079" s="831"/>
      <c r="L3079" s="831"/>
      <c r="M3079" s="838"/>
      <c r="N3079" s="831"/>
      <c r="O3079" s="831"/>
    </row>
    <row r="3080" customFormat="1" ht="12.75" customHeight="1" spans="1:15">
      <c r="A3080" s="831"/>
      <c r="B3080" s="831"/>
      <c r="C3080" s="831"/>
      <c r="D3080" s="831"/>
      <c r="E3080" s="832"/>
      <c r="F3080" s="831"/>
      <c r="G3080" s="833"/>
      <c r="H3080" s="834"/>
      <c r="I3080" s="831"/>
      <c r="J3080" s="837"/>
      <c r="K3080" s="831"/>
      <c r="L3080" s="831"/>
      <c r="M3080" s="838"/>
      <c r="N3080" s="831"/>
      <c r="O3080" s="831"/>
    </row>
    <row r="3081" customFormat="1" ht="12.75" customHeight="1" spans="1:15">
      <c r="A3081" s="831"/>
      <c r="B3081" s="831"/>
      <c r="C3081" s="831"/>
      <c r="D3081" s="831"/>
      <c r="E3081" s="832"/>
      <c r="F3081" s="831"/>
      <c r="G3081" s="833"/>
      <c r="H3081" s="834"/>
      <c r="I3081" s="831"/>
      <c r="J3081" s="837"/>
      <c r="K3081" s="831"/>
      <c r="L3081" s="831"/>
      <c r="M3081" s="838"/>
      <c r="N3081" s="831"/>
      <c r="O3081" s="831"/>
    </row>
    <row r="3082" customFormat="1" ht="12.75" customHeight="1" spans="1:15">
      <c r="A3082" s="831"/>
      <c r="B3082" s="831"/>
      <c r="C3082" s="831"/>
      <c r="D3082" s="831"/>
      <c r="E3082" s="832"/>
      <c r="F3082" s="831"/>
      <c r="G3082" s="833"/>
      <c r="H3082" s="834"/>
      <c r="I3082" s="831"/>
      <c r="J3082" s="837"/>
      <c r="K3082" s="831"/>
      <c r="L3082" s="831"/>
      <c r="M3082" s="838"/>
      <c r="N3082" s="831"/>
      <c r="O3082" s="831"/>
    </row>
    <row r="3083" customFormat="1" ht="12.75" customHeight="1" spans="1:15">
      <c r="A3083" s="831"/>
      <c r="B3083" s="831"/>
      <c r="C3083" s="831"/>
      <c r="D3083" s="831"/>
      <c r="E3083" s="832"/>
      <c r="F3083" s="831"/>
      <c r="G3083" s="833"/>
      <c r="H3083" s="834"/>
      <c r="I3083" s="831"/>
      <c r="J3083" s="837"/>
      <c r="K3083" s="831"/>
      <c r="L3083" s="831"/>
      <c r="M3083" s="838"/>
      <c r="N3083" s="831"/>
      <c r="O3083" s="831"/>
    </row>
    <row r="3084" customFormat="1" ht="12.75" customHeight="1" spans="1:15">
      <c r="A3084" s="831"/>
      <c r="B3084" s="831"/>
      <c r="C3084" s="831"/>
      <c r="D3084" s="831"/>
      <c r="E3084" s="832"/>
      <c r="F3084" s="831"/>
      <c r="G3084" s="833"/>
      <c r="H3084" s="834"/>
      <c r="I3084" s="831"/>
      <c r="J3084" s="837"/>
      <c r="K3084" s="831"/>
      <c r="L3084" s="831"/>
      <c r="M3084" s="838"/>
      <c r="N3084" s="831"/>
      <c r="O3084" s="831"/>
    </row>
    <row r="3085" customFormat="1" ht="12.75" customHeight="1" spans="1:15">
      <c r="A3085" s="831"/>
      <c r="B3085" s="831"/>
      <c r="C3085" s="831"/>
      <c r="D3085" s="831"/>
      <c r="E3085" s="832"/>
      <c r="F3085" s="831"/>
      <c r="G3085" s="833"/>
      <c r="H3085" s="834"/>
      <c r="I3085" s="831"/>
      <c r="J3085" s="837"/>
      <c r="K3085" s="831"/>
      <c r="L3085" s="831"/>
      <c r="M3085" s="838"/>
      <c r="N3085" s="831"/>
      <c r="O3085" s="831"/>
    </row>
    <row r="3086" customFormat="1" ht="12.75" customHeight="1" spans="1:15">
      <c r="A3086" s="831"/>
      <c r="B3086" s="831"/>
      <c r="C3086" s="831"/>
      <c r="D3086" s="831"/>
      <c r="E3086" s="832"/>
      <c r="F3086" s="831"/>
      <c r="G3086" s="833"/>
      <c r="H3086" s="834"/>
      <c r="I3086" s="831"/>
      <c r="J3086" s="837"/>
      <c r="K3086" s="831"/>
      <c r="L3086" s="831"/>
      <c r="M3086" s="838"/>
      <c r="N3086" s="831"/>
      <c r="O3086" s="831"/>
    </row>
    <row r="3087" customFormat="1" ht="12.75" customHeight="1" spans="1:15">
      <c r="A3087" s="831"/>
      <c r="B3087" s="831"/>
      <c r="C3087" s="831"/>
      <c r="D3087" s="831"/>
      <c r="E3087" s="832"/>
      <c r="F3087" s="831"/>
      <c r="G3087" s="833"/>
      <c r="H3087" s="834"/>
      <c r="I3087" s="831"/>
      <c r="J3087" s="837"/>
      <c r="K3087" s="831"/>
      <c r="L3087" s="831"/>
      <c r="M3087" s="838"/>
      <c r="N3087" s="831"/>
      <c r="O3087" s="831"/>
    </row>
    <row r="3088" customFormat="1" ht="12.75" customHeight="1" spans="1:15">
      <c r="A3088" s="831"/>
      <c r="B3088" s="831"/>
      <c r="C3088" s="831"/>
      <c r="D3088" s="831"/>
      <c r="E3088" s="832"/>
      <c r="F3088" s="831"/>
      <c r="G3088" s="833"/>
      <c r="H3088" s="834"/>
      <c r="I3088" s="831"/>
      <c r="J3088" s="837"/>
      <c r="K3088" s="831"/>
      <c r="L3088" s="831"/>
      <c r="M3088" s="838"/>
      <c r="N3088" s="831"/>
      <c r="O3088" s="831"/>
    </row>
    <row r="3089" customFormat="1" ht="12.75" customHeight="1" spans="1:15">
      <c r="A3089" s="831"/>
      <c r="B3089" s="831"/>
      <c r="C3089" s="831"/>
      <c r="D3089" s="831"/>
      <c r="E3089" s="832"/>
      <c r="F3089" s="831"/>
      <c r="G3089" s="833"/>
      <c r="H3089" s="834"/>
      <c r="I3089" s="831"/>
      <c r="J3089" s="837"/>
      <c r="K3089" s="831"/>
      <c r="L3089" s="831"/>
      <c r="M3089" s="838"/>
      <c r="N3089" s="831"/>
      <c r="O3089" s="831"/>
    </row>
    <row r="3090" customFormat="1" ht="12.75" customHeight="1" spans="1:15">
      <c r="A3090" s="831"/>
      <c r="B3090" s="831"/>
      <c r="C3090" s="831"/>
      <c r="D3090" s="831"/>
      <c r="E3090" s="832"/>
      <c r="F3090" s="831"/>
      <c r="G3090" s="833"/>
      <c r="H3090" s="834"/>
      <c r="I3090" s="831"/>
      <c r="J3090" s="837"/>
      <c r="K3090" s="831"/>
      <c r="L3090" s="831"/>
      <c r="M3090" s="838"/>
      <c r="N3090" s="831"/>
      <c r="O3090" s="831"/>
    </row>
    <row r="3091" customFormat="1" ht="12.75" customHeight="1" spans="1:15">
      <c r="A3091" s="831"/>
      <c r="B3091" s="831"/>
      <c r="C3091" s="831"/>
      <c r="D3091" s="831"/>
      <c r="E3091" s="832"/>
      <c r="F3091" s="831"/>
      <c r="G3091" s="833"/>
      <c r="H3091" s="834"/>
      <c r="I3091" s="831"/>
      <c r="J3091" s="837"/>
      <c r="K3091" s="831"/>
      <c r="L3091" s="831"/>
      <c r="M3091" s="838"/>
      <c r="N3091" s="831"/>
      <c r="O3091" s="831"/>
    </row>
    <row r="3092" customFormat="1" ht="12.75" customHeight="1" spans="1:15">
      <c r="A3092" s="831"/>
      <c r="B3092" s="831"/>
      <c r="C3092" s="831"/>
      <c r="D3092" s="831"/>
      <c r="E3092" s="832"/>
      <c r="F3092" s="831"/>
      <c r="G3092" s="833"/>
      <c r="H3092" s="834"/>
      <c r="I3092" s="831"/>
      <c r="J3092" s="837"/>
      <c r="K3092" s="831"/>
      <c r="L3092" s="831"/>
      <c r="M3092" s="838"/>
      <c r="N3092" s="831"/>
      <c r="O3092" s="831"/>
    </row>
    <row r="3093" customFormat="1" ht="12.75" customHeight="1" spans="1:15">
      <c r="A3093" s="831"/>
      <c r="B3093" s="831"/>
      <c r="C3093" s="831"/>
      <c r="D3093" s="831"/>
      <c r="E3093" s="832"/>
      <c r="F3093" s="831"/>
      <c r="G3093" s="833"/>
      <c r="H3093" s="834"/>
      <c r="I3093" s="831"/>
      <c r="J3093" s="837"/>
      <c r="K3093" s="831"/>
      <c r="L3093" s="831"/>
      <c r="M3093" s="838"/>
      <c r="N3093" s="831"/>
      <c r="O3093" s="831"/>
    </row>
    <row r="3094" customFormat="1" ht="12.75" customHeight="1" spans="1:15">
      <c r="A3094" s="831"/>
      <c r="B3094" s="831"/>
      <c r="C3094" s="831"/>
      <c r="D3094" s="831"/>
      <c r="E3094" s="832"/>
      <c r="F3094" s="831"/>
      <c r="G3094" s="833"/>
      <c r="H3094" s="834"/>
      <c r="I3094" s="831"/>
      <c r="J3094" s="837"/>
      <c r="K3094" s="831"/>
      <c r="L3094" s="831"/>
      <c r="M3094" s="838"/>
      <c r="N3094" s="831"/>
      <c r="O3094" s="831"/>
    </row>
    <row r="3095" customFormat="1" ht="12.75" customHeight="1" spans="1:15">
      <c r="A3095" s="831"/>
      <c r="B3095" s="831"/>
      <c r="C3095" s="831"/>
      <c r="D3095" s="831"/>
      <c r="E3095" s="832"/>
      <c r="F3095" s="831"/>
      <c r="G3095" s="833"/>
      <c r="H3095" s="834"/>
      <c r="I3095" s="831"/>
      <c r="J3095" s="837"/>
      <c r="K3095" s="831"/>
      <c r="L3095" s="831"/>
      <c r="M3095" s="838"/>
      <c r="N3095" s="831"/>
      <c r="O3095" s="831"/>
    </row>
    <row r="3096" customFormat="1" ht="12.75" customHeight="1" spans="1:15">
      <c r="A3096" s="831"/>
      <c r="B3096" s="831"/>
      <c r="C3096" s="831"/>
      <c r="D3096" s="831"/>
      <c r="E3096" s="832"/>
      <c r="F3096" s="831"/>
      <c r="G3096" s="833"/>
      <c r="H3096" s="834"/>
      <c r="I3096" s="831"/>
      <c r="J3096" s="837"/>
      <c r="K3096" s="831"/>
      <c r="L3096" s="831"/>
      <c r="M3096" s="838"/>
      <c r="N3096" s="831"/>
      <c r="O3096" s="831"/>
    </row>
    <row r="3097" customFormat="1" ht="12.75" customHeight="1" spans="1:15">
      <c r="A3097" s="831"/>
      <c r="B3097" s="831"/>
      <c r="C3097" s="831"/>
      <c r="D3097" s="831"/>
      <c r="E3097" s="832"/>
      <c r="F3097" s="831"/>
      <c r="G3097" s="833"/>
      <c r="H3097" s="834"/>
      <c r="I3097" s="831"/>
      <c r="J3097" s="837"/>
      <c r="K3097" s="831"/>
      <c r="L3097" s="831"/>
      <c r="M3097" s="838"/>
      <c r="N3097" s="831"/>
      <c r="O3097" s="831"/>
    </row>
    <row r="3098" customFormat="1" ht="12.75" customHeight="1" spans="1:15">
      <c r="A3098" s="831"/>
      <c r="B3098" s="831"/>
      <c r="C3098" s="831"/>
      <c r="D3098" s="831"/>
      <c r="E3098" s="832"/>
      <c r="F3098" s="831"/>
      <c r="G3098" s="833"/>
      <c r="H3098" s="834"/>
      <c r="I3098" s="831"/>
      <c r="J3098" s="837"/>
      <c r="K3098" s="831"/>
      <c r="L3098" s="831"/>
      <c r="M3098" s="838"/>
      <c r="N3098" s="831"/>
      <c r="O3098" s="831"/>
    </row>
    <row r="3099" customFormat="1" ht="12.75" customHeight="1" spans="1:15">
      <c r="A3099" s="831"/>
      <c r="B3099" s="831"/>
      <c r="C3099" s="831"/>
      <c r="D3099" s="831"/>
      <c r="E3099" s="832"/>
      <c r="F3099" s="831"/>
      <c r="G3099" s="833"/>
      <c r="H3099" s="834"/>
      <c r="I3099" s="831"/>
      <c r="J3099" s="837"/>
      <c r="K3099" s="831"/>
      <c r="L3099" s="831"/>
      <c r="M3099" s="838"/>
      <c r="N3099" s="831"/>
      <c r="O3099" s="831"/>
    </row>
    <row r="3100" customFormat="1" ht="12.75" customHeight="1" spans="1:15">
      <c r="A3100" s="831"/>
      <c r="B3100" s="831"/>
      <c r="C3100" s="831"/>
      <c r="D3100" s="831"/>
      <c r="E3100" s="832"/>
      <c r="F3100" s="831"/>
      <c r="G3100" s="833"/>
      <c r="H3100" s="834"/>
      <c r="I3100" s="831"/>
      <c r="J3100" s="837"/>
      <c r="K3100" s="831"/>
      <c r="L3100" s="831"/>
      <c r="M3100" s="838"/>
      <c r="N3100" s="831"/>
      <c r="O3100" s="831"/>
    </row>
    <row r="3101" customFormat="1" ht="12.75" customHeight="1" spans="1:15">
      <c r="A3101" s="831"/>
      <c r="B3101" s="831"/>
      <c r="C3101" s="831"/>
      <c r="D3101" s="831"/>
      <c r="E3101" s="832"/>
      <c r="F3101" s="831"/>
      <c r="G3101" s="833"/>
      <c r="H3101" s="834"/>
      <c r="I3101" s="831"/>
      <c r="J3101" s="837"/>
      <c r="K3101" s="831"/>
      <c r="L3101" s="831"/>
      <c r="M3101" s="838"/>
      <c r="N3101" s="831"/>
      <c r="O3101" s="831"/>
    </row>
    <row r="3102" customFormat="1" ht="12.75" customHeight="1" spans="1:15">
      <c r="A3102" s="831"/>
      <c r="B3102" s="831"/>
      <c r="C3102" s="831"/>
      <c r="D3102" s="831"/>
      <c r="E3102" s="832"/>
      <c r="F3102" s="831"/>
      <c r="G3102" s="833"/>
      <c r="H3102" s="834"/>
      <c r="I3102" s="831"/>
      <c r="J3102" s="837"/>
      <c r="K3102" s="831"/>
      <c r="L3102" s="831"/>
      <c r="M3102" s="838"/>
      <c r="N3102" s="831"/>
      <c r="O3102" s="831"/>
    </row>
    <row r="3103" customFormat="1" ht="12.75" customHeight="1" spans="1:15">
      <c r="A3103" s="831"/>
      <c r="B3103" s="831"/>
      <c r="C3103" s="831"/>
      <c r="D3103" s="831"/>
      <c r="E3103" s="832"/>
      <c r="F3103" s="831"/>
      <c r="G3103" s="833"/>
      <c r="H3103" s="834"/>
      <c r="I3103" s="831"/>
      <c r="J3103" s="837"/>
      <c r="K3103" s="831"/>
      <c r="L3103" s="831"/>
      <c r="M3103" s="838"/>
      <c r="N3103" s="831"/>
      <c r="O3103" s="831"/>
    </row>
    <row r="3104" customFormat="1" ht="12.75" customHeight="1" spans="1:15">
      <c r="A3104" s="831"/>
      <c r="B3104" s="831"/>
      <c r="C3104" s="831"/>
      <c r="D3104" s="831"/>
      <c r="E3104" s="832"/>
      <c r="F3104" s="831"/>
      <c r="G3104" s="833"/>
      <c r="H3104" s="834"/>
      <c r="I3104" s="831"/>
      <c r="J3104" s="837"/>
      <c r="K3104" s="831"/>
      <c r="L3104" s="831"/>
      <c r="M3104" s="838"/>
      <c r="N3104" s="831"/>
      <c r="O3104" s="831"/>
    </row>
    <row r="3105" customFormat="1" ht="12.75" customHeight="1" spans="1:15">
      <c r="A3105" s="831"/>
      <c r="B3105" s="831"/>
      <c r="C3105" s="831"/>
      <c r="D3105" s="831"/>
      <c r="E3105" s="832"/>
      <c r="F3105" s="831"/>
      <c r="G3105" s="833"/>
      <c r="H3105" s="834"/>
      <c r="I3105" s="831"/>
      <c r="J3105" s="837"/>
      <c r="K3105" s="831"/>
      <c r="L3105" s="831"/>
      <c r="M3105" s="838"/>
      <c r="N3105" s="831"/>
      <c r="O3105" s="831"/>
    </row>
    <row r="3106" customFormat="1" ht="12.75" customHeight="1" spans="1:15">
      <c r="A3106" s="831"/>
      <c r="B3106" s="831"/>
      <c r="C3106" s="831"/>
      <c r="D3106" s="831"/>
      <c r="E3106" s="832"/>
      <c r="F3106" s="831"/>
      <c r="G3106" s="833"/>
      <c r="H3106" s="834"/>
      <c r="I3106" s="831"/>
      <c r="J3106" s="837"/>
      <c r="K3106" s="831"/>
      <c r="L3106" s="831"/>
      <c r="M3106" s="838"/>
      <c r="N3106" s="831"/>
      <c r="O3106" s="831"/>
    </row>
    <row r="3107" customFormat="1" ht="12.75" customHeight="1" spans="1:15">
      <c r="A3107" s="831"/>
      <c r="B3107" s="831"/>
      <c r="C3107" s="831"/>
      <c r="D3107" s="831"/>
      <c r="E3107" s="832"/>
      <c r="F3107" s="831"/>
      <c r="G3107" s="833"/>
      <c r="H3107" s="834"/>
      <c r="I3107" s="831"/>
      <c r="J3107" s="837"/>
      <c r="K3107" s="831"/>
      <c r="L3107" s="831"/>
      <c r="M3107" s="838"/>
      <c r="N3107" s="831"/>
      <c r="O3107" s="831"/>
    </row>
    <row r="3108" customFormat="1" ht="12.75" customHeight="1" spans="1:15">
      <c r="A3108" s="831"/>
      <c r="B3108" s="831"/>
      <c r="C3108" s="831"/>
      <c r="D3108" s="831"/>
      <c r="E3108" s="832"/>
      <c r="F3108" s="831"/>
      <c r="G3108" s="833"/>
      <c r="H3108" s="834"/>
      <c r="I3108" s="831"/>
      <c r="J3108" s="837"/>
      <c r="K3108" s="831"/>
      <c r="L3108" s="831"/>
      <c r="M3108" s="838"/>
      <c r="N3108" s="831"/>
      <c r="O3108" s="831"/>
    </row>
    <row r="3109" customFormat="1" ht="12.75" customHeight="1" spans="1:15">
      <c r="A3109" s="831"/>
      <c r="B3109" s="831"/>
      <c r="C3109" s="831"/>
      <c r="D3109" s="831"/>
      <c r="E3109" s="832"/>
      <c r="F3109" s="831"/>
      <c r="G3109" s="833"/>
      <c r="H3109" s="834"/>
      <c r="I3109" s="831"/>
      <c r="J3109" s="837"/>
      <c r="K3109" s="831"/>
      <c r="L3109" s="831"/>
      <c r="M3109" s="838"/>
      <c r="N3109" s="831"/>
      <c r="O3109" s="831"/>
    </row>
    <row r="3110" customFormat="1" ht="12.75" customHeight="1" spans="1:15">
      <c r="A3110" s="831"/>
      <c r="B3110" s="831"/>
      <c r="C3110" s="831"/>
      <c r="D3110" s="831"/>
      <c r="E3110" s="832"/>
      <c r="F3110" s="831"/>
      <c r="G3110" s="833"/>
      <c r="H3110" s="834"/>
      <c r="I3110" s="831"/>
      <c r="J3110" s="837"/>
      <c r="K3110" s="831"/>
      <c r="L3110" s="831"/>
      <c r="M3110" s="838"/>
      <c r="N3110" s="831"/>
      <c r="O3110" s="831"/>
    </row>
    <row r="3111" customFormat="1" ht="12.75" customHeight="1" spans="1:15">
      <c r="A3111" s="831"/>
      <c r="B3111" s="831"/>
      <c r="C3111" s="831"/>
      <c r="D3111" s="831"/>
      <c r="E3111" s="832"/>
      <c r="F3111" s="831"/>
      <c r="G3111" s="833"/>
      <c r="H3111" s="834"/>
      <c r="I3111" s="831"/>
      <c r="J3111" s="837"/>
      <c r="K3111" s="831"/>
      <c r="L3111" s="831"/>
      <c r="M3111" s="838"/>
      <c r="N3111" s="831"/>
      <c r="O3111" s="831"/>
    </row>
    <row r="3112" customFormat="1" ht="12.75" customHeight="1" spans="1:15">
      <c r="A3112" s="831"/>
      <c r="B3112" s="831"/>
      <c r="C3112" s="831"/>
      <c r="D3112" s="831"/>
      <c r="E3112" s="832"/>
      <c r="F3112" s="831"/>
      <c r="G3112" s="833"/>
      <c r="H3112" s="834"/>
      <c r="I3112" s="831"/>
      <c r="J3112" s="837"/>
      <c r="K3112" s="831"/>
      <c r="L3112" s="831"/>
      <c r="M3112" s="838"/>
      <c r="N3112" s="831"/>
      <c r="O3112" s="831"/>
    </row>
    <row r="3113" customFormat="1" ht="12.75" customHeight="1" spans="1:15">
      <c r="A3113" s="831"/>
      <c r="B3113" s="831"/>
      <c r="C3113" s="831"/>
      <c r="D3113" s="831"/>
      <c r="E3113" s="832"/>
      <c r="F3113" s="831"/>
      <c r="G3113" s="833"/>
      <c r="H3113" s="834"/>
      <c r="I3113" s="831"/>
      <c r="J3113" s="837"/>
      <c r="K3113" s="831"/>
      <c r="L3113" s="831"/>
      <c r="M3113" s="838"/>
      <c r="N3113" s="831"/>
      <c r="O3113" s="831"/>
    </row>
    <row r="3114" customFormat="1" ht="12.75" customHeight="1" spans="1:15">
      <c r="A3114" s="831"/>
      <c r="B3114" s="831"/>
      <c r="C3114" s="831"/>
      <c r="D3114" s="831"/>
      <c r="E3114" s="832"/>
      <c r="F3114" s="831"/>
      <c r="G3114" s="833"/>
      <c r="H3114" s="834"/>
      <c r="I3114" s="831"/>
      <c r="J3114" s="837"/>
      <c r="K3114" s="831"/>
      <c r="L3114" s="831"/>
      <c r="M3114" s="838"/>
      <c r="N3114" s="831"/>
      <c r="O3114" s="831"/>
    </row>
    <row r="3115" customFormat="1" ht="12.75" customHeight="1" spans="1:15">
      <c r="A3115" s="831"/>
      <c r="B3115" s="831"/>
      <c r="C3115" s="831"/>
      <c r="D3115" s="831"/>
      <c r="E3115" s="832"/>
      <c r="F3115" s="831"/>
      <c r="G3115" s="833"/>
      <c r="H3115" s="834"/>
      <c r="I3115" s="831"/>
      <c r="J3115" s="837"/>
      <c r="K3115" s="831"/>
      <c r="L3115" s="831"/>
      <c r="M3115" s="838"/>
      <c r="N3115" s="831"/>
      <c r="O3115" s="831"/>
    </row>
    <row r="3116" customFormat="1" ht="12.75" customHeight="1" spans="1:15">
      <c r="A3116" s="831"/>
      <c r="B3116" s="831"/>
      <c r="C3116" s="831"/>
      <c r="D3116" s="831"/>
      <c r="E3116" s="832"/>
      <c r="F3116" s="831"/>
      <c r="G3116" s="833"/>
      <c r="H3116" s="834"/>
      <c r="I3116" s="831"/>
      <c r="J3116" s="837"/>
      <c r="K3116" s="831"/>
      <c r="L3116" s="831"/>
      <c r="M3116" s="838"/>
      <c r="N3116" s="831"/>
      <c r="O3116" s="831"/>
    </row>
    <row r="3117" customFormat="1" ht="12.75" customHeight="1" spans="1:15">
      <c r="A3117" s="831"/>
      <c r="B3117" s="831"/>
      <c r="C3117" s="831"/>
      <c r="D3117" s="831"/>
      <c r="E3117" s="832"/>
      <c r="F3117" s="831"/>
      <c r="G3117" s="833"/>
      <c r="H3117" s="834"/>
      <c r="I3117" s="831"/>
      <c r="J3117" s="837"/>
      <c r="K3117" s="831"/>
      <c r="L3117" s="831"/>
      <c r="M3117" s="838"/>
      <c r="N3117" s="831"/>
      <c r="O3117" s="831"/>
    </row>
    <row r="3118" customFormat="1" ht="12.75" customHeight="1" spans="1:15">
      <c r="A3118" s="831"/>
      <c r="B3118" s="831"/>
      <c r="C3118" s="831"/>
      <c r="D3118" s="831"/>
      <c r="E3118" s="832"/>
      <c r="F3118" s="831"/>
      <c r="G3118" s="833"/>
      <c r="H3118" s="834"/>
      <c r="I3118" s="831"/>
      <c r="J3118" s="837"/>
      <c r="K3118" s="831"/>
      <c r="L3118" s="831"/>
      <c r="M3118" s="838"/>
      <c r="N3118" s="831"/>
      <c r="O3118" s="831"/>
    </row>
    <row r="3119" customFormat="1" ht="12.75" customHeight="1" spans="1:15">
      <c r="A3119" s="831"/>
      <c r="B3119" s="831"/>
      <c r="C3119" s="831"/>
      <c r="D3119" s="831"/>
      <c r="E3119" s="832"/>
      <c r="F3119" s="831"/>
      <c r="G3119" s="833"/>
      <c r="H3119" s="834"/>
      <c r="I3119" s="831"/>
      <c r="J3119" s="837"/>
      <c r="K3119" s="831"/>
      <c r="L3119" s="831"/>
      <c r="M3119" s="838"/>
      <c r="N3119" s="831"/>
      <c r="O3119" s="831"/>
    </row>
    <row r="3120" customFormat="1" ht="12.75" customHeight="1" spans="1:15">
      <c r="A3120" s="831"/>
      <c r="B3120" s="831"/>
      <c r="C3120" s="831"/>
      <c r="D3120" s="831"/>
      <c r="E3120" s="832"/>
      <c r="F3120" s="831"/>
      <c r="G3120" s="833"/>
      <c r="H3120" s="834"/>
      <c r="I3120" s="831"/>
      <c r="J3120" s="837"/>
      <c r="K3120" s="831"/>
      <c r="L3120" s="831"/>
      <c r="M3120" s="838"/>
      <c r="N3120" s="831"/>
      <c r="O3120" s="831"/>
    </row>
    <row r="3121" customFormat="1" ht="12.75" customHeight="1" spans="1:15">
      <c r="A3121" s="831"/>
      <c r="B3121" s="831"/>
      <c r="C3121" s="831"/>
      <c r="D3121" s="831"/>
      <c r="E3121" s="832"/>
      <c r="F3121" s="831"/>
      <c r="G3121" s="833"/>
      <c r="H3121" s="834"/>
      <c r="I3121" s="831"/>
      <c r="J3121" s="837"/>
      <c r="K3121" s="831"/>
      <c r="L3121" s="831"/>
      <c r="M3121" s="838"/>
      <c r="N3121" s="831"/>
      <c r="O3121" s="831"/>
    </row>
    <row r="3122" customFormat="1" ht="12.75" customHeight="1" spans="1:15">
      <c r="A3122" s="831"/>
      <c r="B3122" s="831"/>
      <c r="C3122" s="831"/>
      <c r="D3122" s="831"/>
      <c r="E3122" s="832"/>
      <c r="F3122" s="831"/>
      <c r="G3122" s="833"/>
      <c r="H3122" s="834"/>
      <c r="I3122" s="831"/>
      <c r="J3122" s="837"/>
      <c r="K3122" s="831"/>
      <c r="L3122" s="831"/>
      <c r="M3122" s="838"/>
      <c r="N3122" s="831"/>
      <c r="O3122" s="831"/>
    </row>
    <row r="3123" customFormat="1" ht="12.75" customHeight="1" spans="1:15">
      <c r="A3123" s="831"/>
      <c r="B3123" s="831"/>
      <c r="C3123" s="831"/>
      <c r="D3123" s="831"/>
      <c r="E3123" s="832"/>
      <c r="F3123" s="831"/>
      <c r="G3123" s="833"/>
      <c r="H3123" s="834"/>
      <c r="I3123" s="831"/>
      <c r="J3123" s="837"/>
      <c r="K3123" s="831"/>
      <c r="L3123" s="831"/>
      <c r="M3123" s="838"/>
      <c r="N3123" s="831"/>
      <c r="O3123" s="831"/>
    </row>
    <row r="3124" customFormat="1" ht="12.75" customHeight="1" spans="1:15">
      <c r="A3124" s="831"/>
      <c r="B3124" s="831"/>
      <c r="C3124" s="831"/>
      <c r="D3124" s="831"/>
      <c r="E3124" s="832"/>
      <c r="F3124" s="831"/>
      <c r="G3124" s="833"/>
      <c r="H3124" s="834"/>
      <c r="I3124" s="831"/>
      <c r="J3124" s="837"/>
      <c r="K3124" s="831"/>
      <c r="L3124" s="831"/>
      <c r="M3124" s="838"/>
      <c r="N3124" s="831"/>
      <c r="O3124" s="831"/>
    </row>
    <row r="3125" customFormat="1" ht="12.75" customHeight="1" spans="1:15">
      <c r="A3125" s="831"/>
      <c r="B3125" s="831"/>
      <c r="C3125" s="831"/>
      <c r="D3125" s="831"/>
      <c r="E3125" s="832"/>
      <c r="F3125" s="831"/>
      <c r="G3125" s="833"/>
      <c r="H3125" s="834"/>
      <c r="I3125" s="831"/>
      <c r="J3125" s="837"/>
      <c r="K3125" s="831"/>
      <c r="L3125" s="831"/>
      <c r="M3125" s="838"/>
      <c r="N3125" s="831"/>
      <c r="O3125" s="831"/>
    </row>
    <row r="3126" customFormat="1" ht="12.75" customHeight="1" spans="1:15">
      <c r="A3126" s="831"/>
      <c r="B3126" s="831"/>
      <c r="C3126" s="831"/>
      <c r="D3126" s="831"/>
      <c r="E3126" s="832"/>
      <c r="F3126" s="831"/>
      <c r="G3126" s="833"/>
      <c r="H3126" s="834"/>
      <c r="I3126" s="831"/>
      <c r="J3126" s="837"/>
      <c r="K3126" s="831"/>
      <c r="L3126" s="831"/>
      <c r="M3126" s="838"/>
      <c r="N3126" s="831"/>
      <c r="O3126" s="831"/>
    </row>
    <row r="3127" customFormat="1" ht="12.75" customHeight="1" spans="1:15">
      <c r="A3127" s="831"/>
      <c r="B3127" s="831"/>
      <c r="C3127" s="831"/>
      <c r="D3127" s="831"/>
      <c r="E3127" s="832"/>
      <c r="F3127" s="831"/>
      <c r="G3127" s="833"/>
      <c r="H3127" s="834"/>
      <c r="I3127" s="831"/>
      <c r="J3127" s="837"/>
      <c r="K3127" s="831"/>
      <c r="L3127" s="831"/>
      <c r="M3127" s="838"/>
      <c r="N3127" s="831"/>
      <c r="O3127" s="831"/>
    </row>
    <row r="3128" customFormat="1" ht="12.75" customHeight="1" spans="1:15">
      <c r="A3128" s="831"/>
      <c r="B3128" s="831"/>
      <c r="C3128" s="831"/>
      <c r="D3128" s="831"/>
      <c r="E3128" s="832"/>
      <c r="F3128" s="831"/>
      <c r="G3128" s="833"/>
      <c r="H3128" s="834"/>
      <c r="I3128" s="831"/>
      <c r="J3128" s="837"/>
      <c r="K3128" s="831"/>
      <c r="L3128" s="831"/>
      <c r="M3128" s="838"/>
      <c r="N3128" s="831"/>
      <c r="O3128" s="831"/>
    </row>
    <row r="3129" customFormat="1" ht="12.75" customHeight="1" spans="1:15">
      <c r="A3129" s="831"/>
      <c r="B3129" s="831"/>
      <c r="C3129" s="831"/>
      <c r="D3129" s="831"/>
      <c r="E3129" s="832"/>
      <c r="F3129" s="831"/>
      <c r="G3129" s="833"/>
      <c r="H3129" s="834"/>
      <c r="I3129" s="831"/>
      <c r="J3129" s="837"/>
      <c r="K3129" s="831"/>
      <c r="L3129" s="831"/>
      <c r="M3129" s="838"/>
      <c r="N3129" s="831"/>
      <c r="O3129" s="831"/>
    </row>
    <row r="3130" customFormat="1" ht="12.75" customHeight="1" spans="1:15">
      <c r="A3130" s="831"/>
      <c r="B3130" s="831"/>
      <c r="C3130" s="831"/>
      <c r="D3130" s="831"/>
      <c r="E3130" s="832"/>
      <c r="F3130" s="831"/>
      <c r="G3130" s="833"/>
      <c r="H3130" s="834"/>
      <c r="I3130" s="831"/>
      <c r="J3130" s="837"/>
      <c r="K3130" s="831"/>
      <c r="L3130" s="831"/>
      <c r="M3130" s="838"/>
      <c r="N3130" s="831"/>
      <c r="O3130" s="831"/>
    </row>
    <row r="3131" customFormat="1" ht="12.75" customHeight="1" spans="1:15">
      <c r="A3131" s="831"/>
      <c r="B3131" s="831"/>
      <c r="C3131" s="831"/>
      <c r="D3131" s="831"/>
      <c r="E3131" s="832"/>
      <c r="F3131" s="831"/>
      <c r="G3131" s="833"/>
      <c r="H3131" s="834"/>
      <c r="I3131" s="831"/>
      <c r="J3131" s="837"/>
      <c r="K3131" s="831"/>
      <c r="L3131" s="831"/>
      <c r="M3131" s="838"/>
      <c r="N3131" s="831"/>
      <c r="O3131" s="831"/>
    </row>
    <row r="3132" customFormat="1" ht="12.75" customHeight="1" spans="1:15">
      <c r="A3132" s="831"/>
      <c r="B3132" s="831"/>
      <c r="C3132" s="831"/>
      <c r="D3132" s="831"/>
      <c r="E3132" s="832"/>
      <c r="F3132" s="831"/>
      <c r="G3132" s="833"/>
      <c r="H3132" s="834"/>
      <c r="I3132" s="831"/>
      <c r="J3132" s="837"/>
      <c r="K3132" s="831"/>
      <c r="L3132" s="831"/>
      <c r="M3132" s="838"/>
      <c r="N3132" s="831"/>
      <c r="O3132" s="831"/>
    </row>
    <row r="3133" customFormat="1" ht="12.75" customHeight="1" spans="1:15">
      <c r="A3133" s="831"/>
      <c r="B3133" s="831"/>
      <c r="C3133" s="831"/>
      <c r="D3133" s="831"/>
      <c r="E3133" s="832"/>
      <c r="F3133" s="831"/>
      <c r="G3133" s="833"/>
      <c r="H3133" s="834"/>
      <c r="I3133" s="831"/>
      <c r="J3133" s="837"/>
      <c r="K3133" s="831"/>
      <c r="L3133" s="831"/>
      <c r="M3133" s="838"/>
      <c r="N3133" s="831"/>
      <c r="O3133" s="831"/>
    </row>
    <row r="3134" customFormat="1" ht="12.75" customHeight="1" spans="1:15">
      <c r="A3134" s="831"/>
      <c r="B3134" s="831"/>
      <c r="C3134" s="831"/>
      <c r="D3134" s="831"/>
      <c r="E3134" s="832"/>
      <c r="F3134" s="831"/>
      <c r="G3134" s="833"/>
      <c r="H3134" s="834"/>
      <c r="I3134" s="831"/>
      <c r="J3134" s="837"/>
      <c r="K3134" s="831"/>
      <c r="L3134" s="831"/>
      <c r="M3134" s="838"/>
      <c r="N3134" s="831"/>
      <c r="O3134" s="831"/>
    </row>
    <row r="3135" customFormat="1" ht="12.75" customHeight="1" spans="1:15">
      <c r="A3135" s="831"/>
      <c r="B3135" s="831"/>
      <c r="C3135" s="831"/>
      <c r="D3135" s="831"/>
      <c r="E3135" s="832"/>
      <c r="F3135" s="831"/>
      <c r="G3135" s="833"/>
      <c r="H3135" s="834"/>
      <c r="I3135" s="831"/>
      <c r="J3135" s="837"/>
      <c r="K3135" s="831"/>
      <c r="L3135" s="831"/>
      <c r="M3135" s="838"/>
      <c r="N3135" s="831"/>
      <c r="O3135" s="831"/>
    </row>
    <row r="3136" customFormat="1" ht="12.75" customHeight="1" spans="1:15">
      <c r="A3136" s="831"/>
      <c r="B3136" s="831"/>
      <c r="C3136" s="831"/>
      <c r="D3136" s="831"/>
      <c r="E3136" s="832"/>
      <c r="F3136" s="831"/>
      <c r="G3136" s="833"/>
      <c r="H3136" s="834"/>
      <c r="I3136" s="831"/>
      <c r="J3136" s="837"/>
      <c r="K3136" s="831"/>
      <c r="L3136" s="831"/>
      <c r="M3136" s="838"/>
      <c r="N3136" s="831"/>
      <c r="O3136" s="831"/>
    </row>
    <row r="3137" customFormat="1" ht="12.75" customHeight="1" spans="1:15">
      <c r="A3137" s="831"/>
      <c r="B3137" s="831"/>
      <c r="C3137" s="831"/>
      <c r="D3137" s="831"/>
      <c r="E3137" s="832"/>
      <c r="F3137" s="831"/>
      <c r="G3137" s="833"/>
      <c r="H3137" s="834"/>
      <c r="I3137" s="831"/>
      <c r="J3137" s="837"/>
      <c r="K3137" s="831"/>
      <c r="L3137" s="831"/>
      <c r="M3137" s="838"/>
      <c r="N3137" s="831"/>
      <c r="O3137" s="831"/>
    </row>
    <row r="3138" customFormat="1" ht="12.75" customHeight="1" spans="1:15">
      <c r="A3138" s="831"/>
      <c r="B3138" s="831"/>
      <c r="C3138" s="831"/>
      <c r="D3138" s="831"/>
      <c r="E3138" s="832"/>
      <c r="F3138" s="831"/>
      <c r="G3138" s="833"/>
      <c r="H3138" s="834"/>
      <c r="I3138" s="831"/>
      <c r="J3138" s="837"/>
      <c r="K3138" s="831"/>
      <c r="L3138" s="831"/>
      <c r="M3138" s="838"/>
      <c r="N3138" s="831"/>
      <c r="O3138" s="831"/>
    </row>
    <row r="3139" customFormat="1" ht="12.75" customHeight="1" spans="1:15">
      <c r="A3139" s="831"/>
      <c r="B3139" s="831"/>
      <c r="C3139" s="831"/>
      <c r="D3139" s="831"/>
      <c r="E3139" s="832"/>
      <c r="F3139" s="831"/>
      <c r="G3139" s="833"/>
      <c r="H3139" s="834"/>
      <c r="I3139" s="831"/>
      <c r="J3139" s="837"/>
      <c r="K3139" s="831"/>
      <c r="L3139" s="831"/>
      <c r="M3139" s="838"/>
      <c r="N3139" s="831"/>
      <c r="O3139" s="831"/>
    </row>
    <row r="3140" customFormat="1" ht="12.75" customHeight="1" spans="1:15">
      <c r="A3140" s="831"/>
      <c r="B3140" s="831"/>
      <c r="C3140" s="831"/>
      <c r="D3140" s="831"/>
      <c r="E3140" s="832"/>
      <c r="F3140" s="831"/>
      <c r="G3140" s="833"/>
      <c r="H3140" s="834"/>
      <c r="I3140" s="831"/>
      <c r="J3140" s="837"/>
      <c r="K3140" s="831"/>
      <c r="L3140" s="831"/>
      <c r="M3140" s="838"/>
      <c r="N3140" s="831"/>
      <c r="O3140" s="831"/>
    </row>
    <row r="3141" customFormat="1" ht="12.75" customHeight="1" spans="1:15">
      <c r="A3141" s="831"/>
      <c r="B3141" s="831"/>
      <c r="C3141" s="831"/>
      <c r="D3141" s="831"/>
      <c r="E3141" s="832"/>
      <c r="F3141" s="831"/>
      <c r="G3141" s="833"/>
      <c r="H3141" s="834"/>
      <c r="I3141" s="831"/>
      <c r="J3141" s="837"/>
      <c r="K3141" s="831"/>
      <c r="L3141" s="831"/>
      <c r="M3141" s="838"/>
      <c r="N3141" s="831"/>
      <c r="O3141" s="831"/>
    </row>
    <row r="3142" customFormat="1" ht="12.75" customHeight="1" spans="1:15">
      <c r="A3142" s="831"/>
      <c r="B3142" s="831"/>
      <c r="C3142" s="831"/>
      <c r="D3142" s="831"/>
      <c r="E3142" s="832"/>
      <c r="F3142" s="831"/>
      <c r="G3142" s="833"/>
      <c r="H3142" s="834"/>
      <c r="I3142" s="831"/>
      <c r="J3142" s="837"/>
      <c r="K3142" s="831"/>
      <c r="L3142" s="831"/>
      <c r="M3142" s="838"/>
      <c r="N3142" s="831"/>
      <c r="O3142" s="831"/>
    </row>
    <row r="3143" customFormat="1" ht="12.75" customHeight="1" spans="1:15">
      <c r="A3143" s="831"/>
      <c r="B3143" s="831"/>
      <c r="C3143" s="831"/>
      <c r="D3143" s="831"/>
      <c r="E3143" s="832"/>
      <c r="F3143" s="831"/>
      <c r="G3143" s="833"/>
      <c r="H3143" s="834"/>
      <c r="I3143" s="831"/>
      <c r="J3143" s="837"/>
      <c r="K3143" s="831"/>
      <c r="L3143" s="831"/>
      <c r="M3143" s="838"/>
      <c r="N3143" s="831"/>
      <c r="O3143" s="831"/>
    </row>
    <row r="3144" customFormat="1" ht="12.75" customHeight="1" spans="1:15">
      <c r="A3144" s="831"/>
      <c r="B3144" s="831"/>
      <c r="C3144" s="831"/>
      <c r="D3144" s="831"/>
      <c r="E3144" s="832"/>
      <c r="F3144" s="831"/>
      <c r="G3144" s="833"/>
      <c r="H3144" s="834"/>
      <c r="I3144" s="831"/>
      <c r="J3144" s="837"/>
      <c r="K3144" s="831"/>
      <c r="L3144" s="831"/>
      <c r="M3144" s="838"/>
      <c r="N3144" s="831"/>
      <c r="O3144" s="831"/>
    </row>
    <row r="3145" customFormat="1" ht="12.75" customHeight="1" spans="1:15">
      <c r="A3145" s="831"/>
      <c r="B3145" s="831"/>
      <c r="C3145" s="831"/>
      <c r="D3145" s="831"/>
      <c r="E3145" s="832"/>
      <c r="F3145" s="831"/>
      <c r="G3145" s="833"/>
      <c r="H3145" s="834"/>
      <c r="I3145" s="831"/>
      <c r="J3145" s="837"/>
      <c r="K3145" s="831"/>
      <c r="L3145" s="831"/>
      <c r="M3145" s="838"/>
      <c r="N3145" s="831"/>
      <c r="O3145" s="831"/>
    </row>
    <row r="3146" customFormat="1" ht="12.75" customHeight="1" spans="1:15">
      <c r="A3146" s="831"/>
      <c r="B3146" s="831"/>
      <c r="C3146" s="831"/>
      <c r="D3146" s="831"/>
      <c r="E3146" s="832"/>
      <c r="F3146" s="831"/>
      <c r="G3146" s="833"/>
      <c r="H3146" s="834"/>
      <c r="I3146" s="831"/>
      <c r="J3146" s="837"/>
      <c r="K3146" s="831"/>
      <c r="L3146" s="831"/>
      <c r="M3146" s="838"/>
      <c r="N3146" s="831"/>
      <c r="O3146" s="831"/>
    </row>
    <row r="3147" customFormat="1" ht="12.75" customHeight="1" spans="1:15">
      <c r="A3147" s="831"/>
      <c r="B3147" s="831"/>
      <c r="C3147" s="831"/>
      <c r="D3147" s="831"/>
      <c r="E3147" s="832"/>
      <c r="F3147" s="831"/>
      <c r="G3147" s="833"/>
      <c r="H3147" s="834"/>
      <c r="I3147" s="831"/>
      <c r="J3147" s="837"/>
      <c r="K3147" s="831"/>
      <c r="L3147" s="831"/>
      <c r="M3147" s="838"/>
      <c r="N3147" s="831"/>
      <c r="O3147" s="831"/>
    </row>
    <row r="3148" customFormat="1" ht="12.75" customHeight="1" spans="1:15">
      <c r="A3148" s="831"/>
      <c r="B3148" s="831"/>
      <c r="C3148" s="831"/>
      <c r="D3148" s="831"/>
      <c r="E3148" s="832"/>
      <c r="F3148" s="831"/>
      <c r="G3148" s="833"/>
      <c r="H3148" s="834"/>
      <c r="I3148" s="831"/>
      <c r="J3148" s="837"/>
      <c r="K3148" s="831"/>
      <c r="L3148" s="831"/>
      <c r="M3148" s="838"/>
      <c r="N3148" s="831"/>
      <c r="O3148" s="831"/>
    </row>
    <row r="3149" customFormat="1" ht="12.75" customHeight="1" spans="1:15">
      <c r="A3149" s="831"/>
      <c r="B3149" s="831"/>
      <c r="C3149" s="831"/>
      <c r="D3149" s="831"/>
      <c r="E3149" s="832"/>
      <c r="F3149" s="831"/>
      <c r="G3149" s="833"/>
      <c r="H3149" s="834"/>
      <c r="I3149" s="831"/>
      <c r="J3149" s="837"/>
      <c r="K3149" s="831"/>
      <c r="L3149" s="831"/>
      <c r="M3149" s="838"/>
      <c r="N3149" s="831"/>
      <c r="O3149" s="831"/>
    </row>
    <row r="3150" customFormat="1" ht="12.75" customHeight="1" spans="1:15">
      <c r="A3150" s="831"/>
      <c r="B3150" s="831"/>
      <c r="C3150" s="831"/>
      <c r="D3150" s="831"/>
      <c r="E3150" s="832"/>
      <c r="F3150" s="831"/>
      <c r="G3150" s="833"/>
      <c r="H3150" s="834"/>
      <c r="I3150" s="831"/>
      <c r="J3150" s="837"/>
      <c r="K3150" s="831"/>
      <c r="L3150" s="831"/>
      <c r="M3150" s="838"/>
      <c r="N3150" s="831"/>
      <c r="O3150" s="831"/>
    </row>
    <row r="3151" customFormat="1" ht="12.75" customHeight="1" spans="1:15">
      <c r="A3151" s="831"/>
      <c r="B3151" s="831"/>
      <c r="C3151" s="831"/>
      <c r="D3151" s="831"/>
      <c r="E3151" s="832"/>
      <c r="F3151" s="831"/>
      <c r="G3151" s="833"/>
      <c r="H3151" s="834"/>
      <c r="I3151" s="831"/>
      <c r="J3151" s="837"/>
      <c r="K3151" s="831"/>
      <c r="L3151" s="831"/>
      <c r="M3151" s="838"/>
      <c r="N3151" s="831"/>
      <c r="O3151" s="831"/>
    </row>
    <row r="3152" customFormat="1" ht="12.75" customHeight="1" spans="1:15">
      <c r="A3152" s="831"/>
      <c r="B3152" s="831"/>
      <c r="C3152" s="831"/>
      <c r="D3152" s="831"/>
      <c r="E3152" s="832"/>
      <c r="F3152" s="831"/>
      <c r="G3152" s="833"/>
      <c r="H3152" s="834"/>
      <c r="I3152" s="831"/>
      <c r="J3152" s="837"/>
      <c r="K3152" s="831"/>
      <c r="L3152" s="831"/>
      <c r="M3152" s="838"/>
      <c r="N3152" s="831"/>
      <c r="O3152" s="831"/>
    </row>
    <row r="3153" customFormat="1" ht="12.75" customHeight="1" spans="1:15">
      <c r="A3153" s="831"/>
      <c r="B3153" s="831"/>
      <c r="C3153" s="831"/>
      <c r="D3153" s="831"/>
      <c r="E3153" s="832"/>
      <c r="F3153" s="831"/>
      <c r="G3153" s="833"/>
      <c r="H3153" s="834"/>
      <c r="I3153" s="831"/>
      <c r="J3153" s="837"/>
      <c r="K3153" s="831"/>
      <c r="L3153" s="831"/>
      <c r="M3153" s="838"/>
      <c r="N3153" s="831"/>
      <c r="O3153" s="831"/>
    </row>
    <row r="3154" customFormat="1" ht="12.75" customHeight="1" spans="1:15">
      <c r="A3154" s="831"/>
      <c r="B3154" s="831"/>
      <c r="C3154" s="831"/>
      <c r="D3154" s="831"/>
      <c r="E3154" s="832"/>
      <c r="F3154" s="831"/>
      <c r="G3154" s="833"/>
      <c r="H3154" s="834"/>
      <c r="I3154" s="831"/>
      <c r="J3154" s="837"/>
      <c r="K3154" s="831"/>
      <c r="L3154" s="831"/>
      <c r="M3154" s="838"/>
      <c r="N3154" s="831"/>
      <c r="O3154" s="831"/>
    </row>
    <row r="3155" customFormat="1" ht="12.75" customHeight="1" spans="1:15">
      <c r="A3155" s="831"/>
      <c r="B3155" s="831"/>
      <c r="C3155" s="831"/>
      <c r="D3155" s="831"/>
      <c r="E3155" s="832"/>
      <c r="F3155" s="831"/>
      <c r="G3155" s="833"/>
      <c r="H3155" s="834"/>
      <c r="I3155" s="831"/>
      <c r="J3155" s="837"/>
      <c r="K3155" s="831"/>
      <c r="L3155" s="831"/>
      <c r="M3155" s="838"/>
      <c r="N3155" s="831"/>
      <c r="O3155" s="831"/>
    </row>
    <row r="3156" customFormat="1" ht="12.75" customHeight="1" spans="1:15">
      <c r="A3156" s="831"/>
      <c r="B3156" s="831"/>
      <c r="C3156" s="831"/>
      <c r="D3156" s="831"/>
      <c r="E3156" s="832"/>
      <c r="F3156" s="831"/>
      <c r="G3156" s="833"/>
      <c r="H3156" s="834"/>
      <c r="I3156" s="831"/>
      <c r="J3156" s="837"/>
      <c r="K3156" s="831"/>
      <c r="L3156" s="831"/>
      <c r="M3156" s="838"/>
      <c r="N3156" s="831"/>
      <c r="O3156" s="831"/>
    </row>
    <row r="3157" customFormat="1" ht="12.75" customHeight="1" spans="1:15">
      <c r="A3157" s="831"/>
      <c r="B3157" s="831"/>
      <c r="C3157" s="831"/>
      <c r="D3157" s="831"/>
      <c r="E3157" s="832"/>
      <c r="F3157" s="831"/>
      <c r="G3157" s="833"/>
      <c r="H3157" s="834"/>
      <c r="I3157" s="831"/>
      <c r="J3157" s="837"/>
      <c r="K3157" s="831"/>
      <c r="L3157" s="831"/>
      <c r="M3157" s="838"/>
      <c r="N3157" s="831"/>
      <c r="O3157" s="831"/>
    </row>
    <row r="3158" customFormat="1" ht="12.75" customHeight="1" spans="1:15">
      <c r="A3158" s="831"/>
      <c r="B3158" s="831"/>
      <c r="C3158" s="831"/>
      <c r="D3158" s="831"/>
      <c r="E3158" s="832"/>
      <c r="F3158" s="831"/>
      <c r="G3158" s="833"/>
      <c r="H3158" s="834"/>
      <c r="I3158" s="831"/>
      <c r="J3158" s="837"/>
      <c r="K3158" s="831"/>
      <c r="L3158" s="831"/>
      <c r="M3158" s="838"/>
      <c r="N3158" s="831"/>
      <c r="O3158" s="831"/>
    </row>
    <row r="3159" customFormat="1" ht="12.75" customHeight="1" spans="1:15">
      <c r="A3159" s="831"/>
      <c r="B3159" s="831"/>
      <c r="C3159" s="831"/>
      <c r="D3159" s="831"/>
      <c r="E3159" s="832"/>
      <c r="F3159" s="831"/>
      <c r="G3159" s="833"/>
      <c r="H3159" s="834"/>
      <c r="I3159" s="831"/>
      <c r="J3159" s="837"/>
      <c r="K3159" s="831"/>
      <c r="L3159" s="831"/>
      <c r="M3159" s="838"/>
      <c r="N3159" s="831"/>
      <c r="O3159" s="831"/>
    </row>
    <row r="3160" customFormat="1" ht="12.75" customHeight="1" spans="1:15">
      <c r="A3160" s="831"/>
      <c r="B3160" s="831"/>
      <c r="C3160" s="831"/>
      <c r="D3160" s="831"/>
      <c r="E3160" s="832"/>
      <c r="F3160" s="831"/>
      <c r="G3160" s="833"/>
      <c r="H3160" s="834"/>
      <c r="I3160" s="831"/>
      <c r="J3160" s="837"/>
      <c r="K3160" s="831"/>
      <c r="L3160" s="831"/>
      <c r="M3160" s="838"/>
      <c r="N3160" s="831"/>
      <c r="O3160" s="831"/>
    </row>
    <row r="3161" customFormat="1" ht="12.75" customHeight="1" spans="1:15">
      <c r="A3161" s="831"/>
      <c r="B3161" s="831"/>
      <c r="C3161" s="831"/>
      <c r="D3161" s="831"/>
      <c r="E3161" s="832"/>
      <c r="F3161" s="831"/>
      <c r="G3161" s="833"/>
      <c r="H3161" s="834"/>
      <c r="I3161" s="831"/>
      <c r="J3161" s="837"/>
      <c r="K3161" s="831"/>
      <c r="L3161" s="831"/>
      <c r="M3161" s="838"/>
      <c r="N3161" s="831"/>
      <c r="O3161" s="831"/>
    </row>
    <row r="3162" customFormat="1" ht="12.75" customHeight="1" spans="1:15">
      <c r="A3162" s="831"/>
      <c r="B3162" s="831"/>
      <c r="C3162" s="831"/>
      <c r="D3162" s="831"/>
      <c r="E3162" s="832"/>
      <c r="F3162" s="831"/>
      <c r="G3162" s="833"/>
      <c r="H3162" s="834"/>
      <c r="I3162" s="831"/>
      <c r="J3162" s="837"/>
      <c r="K3162" s="831"/>
      <c r="L3162" s="831"/>
      <c r="M3162" s="838"/>
      <c r="N3162" s="831"/>
      <c r="O3162" s="831"/>
    </row>
    <row r="3163" customFormat="1" ht="12.75" customHeight="1" spans="1:15">
      <c r="A3163" s="831"/>
      <c r="B3163" s="831"/>
      <c r="C3163" s="831"/>
      <c r="D3163" s="831"/>
      <c r="E3163" s="832"/>
      <c r="F3163" s="831"/>
      <c r="G3163" s="833"/>
      <c r="H3163" s="834"/>
      <c r="I3163" s="831"/>
      <c r="J3163" s="837"/>
      <c r="K3163" s="831"/>
      <c r="L3163" s="831"/>
      <c r="M3163" s="838"/>
      <c r="N3163" s="831"/>
      <c r="O3163" s="831"/>
    </row>
    <row r="3164" customFormat="1" ht="12.75" customHeight="1" spans="1:15">
      <c r="A3164" s="831"/>
      <c r="B3164" s="831"/>
      <c r="C3164" s="831"/>
      <c r="D3164" s="831"/>
      <c r="E3164" s="832"/>
      <c r="F3164" s="831"/>
      <c r="G3164" s="833"/>
      <c r="H3164" s="834"/>
      <c r="I3164" s="831"/>
      <c r="J3164" s="837"/>
      <c r="K3164" s="831"/>
      <c r="L3164" s="831"/>
      <c r="M3164" s="838"/>
      <c r="N3164" s="831"/>
      <c r="O3164" s="831"/>
    </row>
    <row r="3165" customFormat="1" ht="12.75" customHeight="1" spans="1:15">
      <c r="A3165" s="831"/>
      <c r="B3165" s="831"/>
      <c r="C3165" s="831"/>
      <c r="D3165" s="831"/>
      <c r="E3165" s="832"/>
      <c r="F3165" s="831"/>
      <c r="G3165" s="833"/>
      <c r="H3165" s="834"/>
      <c r="I3165" s="831"/>
      <c r="J3165" s="837"/>
      <c r="K3165" s="831"/>
      <c r="L3165" s="831"/>
      <c r="M3165" s="838"/>
      <c r="N3165" s="831"/>
      <c r="O3165" s="831"/>
    </row>
    <row r="3166" customFormat="1" ht="12.75" customHeight="1" spans="1:15">
      <c r="A3166" s="831"/>
      <c r="B3166" s="831"/>
      <c r="C3166" s="831"/>
      <c r="D3166" s="831"/>
      <c r="E3166" s="832"/>
      <c r="F3166" s="831"/>
      <c r="G3166" s="833"/>
      <c r="H3166" s="834"/>
      <c r="I3166" s="831"/>
      <c r="J3166" s="837"/>
      <c r="K3166" s="831"/>
      <c r="L3166" s="831"/>
      <c r="M3166" s="838"/>
      <c r="N3166" s="831"/>
      <c r="O3166" s="831"/>
    </row>
    <row r="3167" customFormat="1" ht="12.75" customHeight="1" spans="1:15">
      <c r="A3167" s="831"/>
      <c r="B3167" s="831"/>
      <c r="C3167" s="831"/>
      <c r="D3167" s="831"/>
      <c r="E3167" s="832"/>
      <c r="F3167" s="831"/>
      <c r="G3167" s="833"/>
      <c r="H3167" s="834"/>
      <c r="I3167" s="831"/>
      <c r="J3167" s="837"/>
      <c r="K3167" s="831"/>
      <c r="L3167" s="831"/>
      <c r="M3167" s="838"/>
      <c r="N3167" s="831"/>
      <c r="O3167" s="831"/>
    </row>
    <row r="3168" customFormat="1" ht="12.75" customHeight="1" spans="1:15">
      <c r="A3168" s="831"/>
      <c r="B3168" s="831"/>
      <c r="C3168" s="831"/>
      <c r="D3168" s="831"/>
      <c r="E3168" s="832"/>
      <c r="F3168" s="831"/>
      <c r="G3168" s="833"/>
      <c r="H3168" s="834"/>
      <c r="I3168" s="831"/>
      <c r="J3168" s="837"/>
      <c r="K3168" s="831"/>
      <c r="L3168" s="831"/>
      <c r="M3168" s="838"/>
      <c r="N3168" s="831"/>
      <c r="O3168" s="831"/>
    </row>
    <row r="3169" customFormat="1" ht="12.75" customHeight="1" spans="1:15">
      <c r="A3169" s="831"/>
      <c r="B3169" s="831"/>
      <c r="C3169" s="831"/>
      <c r="D3169" s="831"/>
      <c r="E3169" s="832"/>
      <c r="F3169" s="831"/>
      <c r="G3169" s="833"/>
      <c r="H3169" s="834"/>
      <c r="I3169" s="831"/>
      <c r="J3169" s="837"/>
      <c r="K3169" s="831"/>
      <c r="L3169" s="831"/>
      <c r="M3169" s="838"/>
      <c r="N3169" s="831"/>
      <c r="O3169" s="831"/>
    </row>
    <row r="3170" customFormat="1" ht="12.75" customHeight="1" spans="1:15">
      <c r="A3170" s="831"/>
      <c r="B3170" s="831"/>
      <c r="C3170" s="831"/>
      <c r="D3170" s="831"/>
      <c r="E3170" s="832"/>
      <c r="F3170" s="831"/>
      <c r="G3170" s="833"/>
      <c r="H3170" s="834"/>
      <c r="I3170" s="831"/>
      <c r="J3170" s="837"/>
      <c r="K3170" s="831"/>
      <c r="L3170" s="831"/>
      <c r="M3170" s="838"/>
      <c r="N3170" s="831"/>
      <c r="O3170" s="831"/>
    </row>
    <row r="3171" customFormat="1" ht="12.75" customHeight="1" spans="1:15">
      <c r="A3171" s="831"/>
      <c r="B3171" s="831"/>
      <c r="C3171" s="831"/>
      <c r="D3171" s="831"/>
      <c r="E3171" s="832"/>
      <c r="F3171" s="831"/>
      <c r="G3171" s="833"/>
      <c r="H3171" s="834"/>
      <c r="I3171" s="831"/>
      <c r="J3171" s="837"/>
      <c r="K3171" s="831"/>
      <c r="L3171" s="831"/>
      <c r="M3171" s="838"/>
      <c r="N3171" s="831"/>
      <c r="O3171" s="831"/>
    </row>
    <row r="3172" customFormat="1" ht="12.75" customHeight="1" spans="1:15">
      <c r="A3172" s="831"/>
      <c r="B3172" s="831"/>
      <c r="C3172" s="831"/>
      <c r="D3172" s="831"/>
      <c r="E3172" s="832"/>
      <c r="F3172" s="831"/>
      <c r="G3172" s="833"/>
      <c r="H3172" s="834"/>
      <c r="I3172" s="831"/>
      <c r="J3172" s="837"/>
      <c r="K3172" s="831"/>
      <c r="L3172" s="831"/>
      <c r="M3172" s="838"/>
      <c r="N3172" s="831"/>
      <c r="O3172" s="831"/>
    </row>
    <row r="3173" customFormat="1" ht="12.75" customHeight="1" spans="1:15">
      <c r="A3173" s="831"/>
      <c r="B3173" s="831"/>
      <c r="C3173" s="831"/>
      <c r="D3173" s="831"/>
      <c r="E3173" s="832"/>
      <c r="F3173" s="831"/>
      <c r="G3173" s="833"/>
      <c r="H3173" s="834"/>
      <c r="I3173" s="831"/>
      <c r="J3173" s="837"/>
      <c r="K3173" s="831"/>
      <c r="L3173" s="831"/>
      <c r="M3173" s="838"/>
      <c r="N3173" s="831"/>
      <c r="O3173" s="831"/>
    </row>
    <row r="3174" customFormat="1" ht="12.75" customHeight="1" spans="1:15">
      <c r="A3174" s="831"/>
      <c r="B3174" s="831"/>
      <c r="C3174" s="831"/>
      <c r="D3174" s="831"/>
      <c r="E3174" s="832"/>
      <c r="F3174" s="831"/>
      <c r="G3174" s="833"/>
      <c r="H3174" s="834"/>
      <c r="I3174" s="831"/>
      <c r="J3174" s="837"/>
      <c r="K3174" s="831"/>
      <c r="L3174" s="831"/>
      <c r="M3174" s="838"/>
      <c r="N3174" s="831"/>
      <c r="O3174" s="831"/>
    </row>
    <row r="3175" customFormat="1" ht="12.75" customHeight="1" spans="1:15">
      <c r="A3175" s="831"/>
      <c r="B3175" s="831"/>
      <c r="C3175" s="831"/>
      <c r="D3175" s="831"/>
      <c r="E3175" s="832"/>
      <c r="F3175" s="831"/>
      <c r="G3175" s="833"/>
      <c r="H3175" s="834"/>
      <c r="I3175" s="831"/>
      <c r="J3175" s="837"/>
      <c r="K3175" s="831"/>
      <c r="L3175" s="831"/>
      <c r="M3175" s="838"/>
      <c r="N3175" s="831"/>
      <c r="O3175" s="831"/>
    </row>
    <row r="3176" customFormat="1" ht="12.75" customHeight="1" spans="1:15">
      <c r="A3176" s="831"/>
      <c r="B3176" s="831"/>
      <c r="C3176" s="831"/>
      <c r="D3176" s="831"/>
      <c r="E3176" s="832"/>
      <c r="F3176" s="831"/>
      <c r="G3176" s="833"/>
      <c r="H3176" s="834"/>
      <c r="I3176" s="831"/>
      <c r="J3176" s="837"/>
      <c r="K3176" s="831"/>
      <c r="L3176" s="831"/>
      <c r="M3176" s="838"/>
      <c r="N3176" s="831"/>
      <c r="O3176" s="831"/>
    </row>
    <row r="3177" customFormat="1" ht="12.75" customHeight="1" spans="1:15">
      <c r="A3177" s="831"/>
      <c r="B3177" s="831"/>
      <c r="C3177" s="831"/>
      <c r="D3177" s="831"/>
      <c r="E3177" s="832"/>
      <c r="F3177" s="831"/>
      <c r="G3177" s="833"/>
      <c r="H3177" s="834"/>
      <c r="I3177" s="831"/>
      <c r="J3177" s="837"/>
      <c r="K3177" s="831"/>
      <c r="L3177" s="831"/>
      <c r="M3177" s="838"/>
      <c r="N3177" s="831"/>
      <c r="O3177" s="831"/>
    </row>
    <row r="3178" customFormat="1" ht="12.75" customHeight="1" spans="1:15">
      <c r="A3178" s="831"/>
      <c r="B3178" s="831"/>
      <c r="C3178" s="831"/>
      <c r="D3178" s="831"/>
      <c r="E3178" s="832"/>
      <c r="F3178" s="831"/>
      <c r="G3178" s="833"/>
      <c r="H3178" s="834"/>
      <c r="I3178" s="831"/>
      <c r="J3178" s="837"/>
      <c r="K3178" s="831"/>
      <c r="L3178" s="831"/>
      <c r="M3178" s="838"/>
      <c r="N3178" s="831"/>
      <c r="O3178" s="831"/>
    </row>
    <row r="3179" customFormat="1" ht="12.75" customHeight="1" spans="1:15">
      <c r="A3179" s="831"/>
      <c r="B3179" s="831"/>
      <c r="C3179" s="831"/>
      <c r="D3179" s="831"/>
      <c r="E3179" s="832"/>
      <c r="F3179" s="831"/>
      <c r="G3179" s="833"/>
      <c r="H3179" s="834"/>
      <c r="I3179" s="831"/>
      <c r="J3179" s="837"/>
      <c r="K3179" s="831"/>
      <c r="L3179" s="831"/>
      <c r="M3179" s="838"/>
      <c r="N3179" s="831"/>
      <c r="O3179" s="831"/>
    </row>
    <row r="3180" customFormat="1" ht="12.75" customHeight="1" spans="1:15">
      <c r="A3180" s="831"/>
      <c r="B3180" s="831"/>
      <c r="C3180" s="831"/>
      <c r="D3180" s="831"/>
      <c r="E3180" s="832"/>
      <c r="F3180" s="831"/>
      <c r="G3180" s="833"/>
      <c r="H3180" s="834"/>
      <c r="I3180" s="831"/>
      <c r="J3180" s="837"/>
      <c r="K3180" s="831"/>
      <c r="L3180" s="831"/>
      <c r="M3180" s="838"/>
      <c r="N3180" s="831"/>
      <c r="O3180" s="831"/>
    </row>
    <row r="3181" customFormat="1" ht="12.75" customHeight="1" spans="1:15">
      <c r="A3181" s="831"/>
      <c r="B3181" s="831"/>
      <c r="C3181" s="831"/>
      <c r="D3181" s="831"/>
      <c r="E3181" s="832"/>
      <c r="F3181" s="831"/>
      <c r="G3181" s="833"/>
      <c r="H3181" s="834"/>
      <c r="I3181" s="831"/>
      <c r="J3181" s="837"/>
      <c r="K3181" s="831"/>
      <c r="L3181" s="831"/>
      <c r="M3181" s="838"/>
      <c r="N3181" s="831"/>
      <c r="O3181" s="831"/>
    </row>
    <row r="3182" customFormat="1" ht="12.75" customHeight="1" spans="1:15">
      <c r="A3182" s="831"/>
      <c r="B3182" s="831"/>
      <c r="C3182" s="831"/>
      <c r="D3182" s="831"/>
      <c r="E3182" s="832"/>
      <c r="F3182" s="831"/>
      <c r="G3182" s="833"/>
      <c r="H3182" s="834"/>
      <c r="I3182" s="831"/>
      <c r="J3182" s="837"/>
      <c r="K3182" s="831"/>
      <c r="L3182" s="831"/>
      <c r="M3182" s="838"/>
      <c r="N3182" s="831"/>
      <c r="O3182" s="831"/>
    </row>
    <row r="3183" customFormat="1" ht="12.75" customHeight="1" spans="1:15">
      <c r="A3183" s="831"/>
      <c r="B3183" s="831"/>
      <c r="C3183" s="831"/>
      <c r="D3183" s="831"/>
      <c r="E3183" s="832"/>
      <c r="F3183" s="831"/>
      <c r="G3183" s="833"/>
      <c r="H3183" s="834"/>
      <c r="I3183" s="831"/>
      <c r="J3183" s="837"/>
      <c r="K3183" s="831"/>
      <c r="L3183" s="831"/>
      <c r="M3183" s="838"/>
      <c r="N3183" s="831"/>
      <c r="O3183" s="831"/>
    </row>
    <row r="3184" customFormat="1" ht="12.75" customHeight="1" spans="1:15">
      <c r="A3184" s="831"/>
      <c r="B3184" s="831"/>
      <c r="C3184" s="831"/>
      <c r="D3184" s="831"/>
      <c r="E3184" s="832"/>
      <c r="F3184" s="831"/>
      <c r="G3184" s="833"/>
      <c r="H3184" s="834"/>
      <c r="I3184" s="831"/>
      <c r="J3184" s="837"/>
      <c r="K3184" s="831"/>
      <c r="L3184" s="831"/>
      <c r="M3184" s="838"/>
      <c r="N3184" s="831"/>
      <c r="O3184" s="831"/>
    </row>
    <row r="3185" customFormat="1" ht="12.75" customHeight="1" spans="1:15">
      <c r="A3185" s="831"/>
      <c r="B3185" s="831"/>
      <c r="C3185" s="831"/>
      <c r="D3185" s="831"/>
      <c r="E3185" s="832"/>
      <c r="F3185" s="831"/>
      <c r="G3185" s="833"/>
      <c r="H3185" s="834"/>
      <c r="I3185" s="831"/>
      <c r="J3185" s="837"/>
      <c r="K3185" s="831"/>
      <c r="L3185" s="831"/>
      <c r="M3185" s="838"/>
      <c r="N3185" s="831"/>
      <c r="O3185" s="831"/>
    </row>
    <row r="3186" customFormat="1" ht="12.75" customHeight="1" spans="1:15">
      <c r="A3186" s="831"/>
      <c r="B3186" s="831"/>
      <c r="C3186" s="831"/>
      <c r="D3186" s="831"/>
      <c r="E3186" s="832"/>
      <c r="F3186" s="831"/>
      <c r="G3186" s="833"/>
      <c r="H3186" s="834"/>
      <c r="I3186" s="831"/>
      <c r="J3186" s="837"/>
      <c r="K3186" s="831"/>
      <c r="L3186" s="831"/>
      <c r="M3186" s="838"/>
      <c r="N3186" s="831"/>
      <c r="O3186" s="831"/>
    </row>
    <row r="3187" customFormat="1" ht="12.75" customHeight="1" spans="1:15">
      <c r="A3187" s="831"/>
      <c r="B3187" s="831"/>
      <c r="C3187" s="831"/>
      <c r="D3187" s="831"/>
      <c r="E3187" s="832"/>
      <c r="F3187" s="831"/>
      <c r="G3187" s="833"/>
      <c r="H3187" s="834"/>
      <c r="I3187" s="831"/>
      <c r="J3187" s="837"/>
      <c r="K3187" s="831"/>
      <c r="L3187" s="831"/>
      <c r="M3187" s="838"/>
      <c r="N3187" s="831"/>
      <c r="O3187" s="831"/>
    </row>
    <row r="3188" customFormat="1" ht="12.75" customHeight="1" spans="1:15">
      <c r="A3188" s="831"/>
      <c r="B3188" s="831"/>
      <c r="C3188" s="831"/>
      <c r="D3188" s="831"/>
      <c r="E3188" s="832"/>
      <c r="F3188" s="831"/>
      <c r="G3188" s="833"/>
      <c r="H3188" s="834"/>
      <c r="I3188" s="831"/>
      <c r="J3188" s="837"/>
      <c r="K3188" s="831"/>
      <c r="L3188" s="831"/>
      <c r="M3188" s="838"/>
      <c r="N3188" s="831"/>
      <c r="O3188" s="831"/>
    </row>
    <row r="3189" customFormat="1" ht="12.75" customHeight="1" spans="1:15">
      <c r="A3189" s="831"/>
      <c r="B3189" s="831"/>
      <c r="C3189" s="831"/>
      <c r="D3189" s="831"/>
      <c r="E3189" s="832"/>
      <c r="F3189" s="831"/>
      <c r="G3189" s="833"/>
      <c r="H3189" s="834"/>
      <c r="I3189" s="831"/>
      <c r="J3189" s="837"/>
      <c r="K3189" s="831"/>
      <c r="L3189" s="831"/>
      <c r="M3189" s="838"/>
      <c r="N3189" s="831"/>
      <c r="O3189" s="831"/>
    </row>
    <row r="3190" customFormat="1" ht="12.75" customHeight="1" spans="1:15">
      <c r="A3190" s="831"/>
      <c r="B3190" s="831"/>
      <c r="C3190" s="831"/>
      <c r="D3190" s="831"/>
      <c r="E3190" s="832"/>
      <c r="F3190" s="831"/>
      <c r="G3190" s="833"/>
      <c r="H3190" s="834"/>
      <c r="I3190" s="831"/>
      <c r="J3190" s="837"/>
      <c r="K3190" s="831"/>
      <c r="L3190" s="831"/>
      <c r="M3190" s="838"/>
      <c r="N3190" s="831"/>
      <c r="O3190" s="831"/>
    </row>
    <row r="3191" customFormat="1" ht="12.75" customHeight="1" spans="1:15">
      <c r="A3191" s="831"/>
      <c r="B3191" s="831"/>
      <c r="C3191" s="831"/>
      <c r="D3191" s="831"/>
      <c r="E3191" s="832"/>
      <c r="F3191" s="831"/>
      <c r="G3191" s="833"/>
      <c r="H3191" s="834"/>
      <c r="I3191" s="831"/>
      <c r="J3191" s="837"/>
      <c r="K3191" s="831"/>
      <c r="L3191" s="831"/>
      <c r="M3191" s="838"/>
      <c r="N3191" s="831"/>
      <c r="O3191" s="831"/>
    </row>
    <row r="3192" customFormat="1" ht="12.75" customHeight="1" spans="1:15">
      <c r="A3192" s="831"/>
      <c r="B3192" s="831"/>
      <c r="C3192" s="831"/>
      <c r="D3192" s="831"/>
      <c r="E3192" s="832"/>
      <c r="F3192" s="831"/>
      <c r="G3192" s="833"/>
      <c r="H3192" s="834"/>
      <c r="I3192" s="831"/>
      <c r="J3192" s="837"/>
      <c r="K3192" s="831"/>
      <c r="L3192" s="831"/>
      <c r="M3192" s="838"/>
      <c r="N3192" s="831"/>
      <c r="O3192" s="831"/>
    </row>
    <row r="3193" customFormat="1" ht="12.75" customHeight="1" spans="1:15">
      <c r="A3193" s="831"/>
      <c r="B3193" s="831"/>
      <c r="C3193" s="831"/>
      <c r="D3193" s="831"/>
      <c r="E3193" s="832"/>
      <c r="F3193" s="831"/>
      <c r="G3193" s="833"/>
      <c r="H3193" s="834"/>
      <c r="I3193" s="831"/>
      <c r="J3193" s="837"/>
      <c r="K3193" s="831"/>
      <c r="L3193" s="831"/>
      <c r="M3193" s="838"/>
      <c r="N3193" s="831"/>
      <c r="O3193" s="831"/>
    </row>
    <row r="3194" customFormat="1" ht="12.75" customHeight="1" spans="1:15">
      <c r="A3194" s="831"/>
      <c r="B3194" s="831"/>
      <c r="C3194" s="831"/>
      <c r="D3194" s="831"/>
      <c r="E3194" s="832"/>
      <c r="F3194" s="831"/>
      <c r="G3194" s="833"/>
      <c r="H3194" s="834"/>
      <c r="I3194" s="831"/>
      <c r="J3194" s="837"/>
      <c r="K3194" s="831"/>
      <c r="L3194" s="831"/>
      <c r="M3194" s="838"/>
      <c r="N3194" s="831"/>
      <c r="O3194" s="831"/>
    </row>
    <row r="3195" customFormat="1" ht="12.75" customHeight="1" spans="1:15">
      <c r="A3195" s="831"/>
      <c r="B3195" s="831"/>
      <c r="C3195" s="831"/>
      <c r="D3195" s="831"/>
      <c r="E3195" s="832"/>
      <c r="F3195" s="831"/>
      <c r="G3195" s="833"/>
      <c r="H3195" s="834"/>
      <c r="I3195" s="831"/>
      <c r="J3195" s="837"/>
      <c r="K3195" s="831"/>
      <c r="L3195" s="831"/>
      <c r="M3195" s="838"/>
      <c r="N3195" s="831"/>
      <c r="O3195" s="831"/>
    </row>
    <row r="3196" customFormat="1" ht="12.75" customHeight="1" spans="1:15">
      <c r="A3196" s="831"/>
      <c r="B3196" s="831"/>
      <c r="C3196" s="831"/>
      <c r="D3196" s="831"/>
      <c r="E3196" s="832"/>
      <c r="F3196" s="831"/>
      <c r="G3196" s="833"/>
      <c r="H3196" s="834"/>
      <c r="I3196" s="831"/>
      <c r="J3196" s="837"/>
      <c r="K3196" s="831"/>
      <c r="L3196" s="831"/>
      <c r="M3196" s="838"/>
      <c r="N3196" s="831"/>
      <c r="O3196" s="831"/>
    </row>
    <row r="3197" customFormat="1" ht="12.75" customHeight="1" spans="1:15">
      <c r="A3197" s="831"/>
      <c r="B3197" s="831"/>
      <c r="C3197" s="831"/>
      <c r="D3197" s="831"/>
      <c r="E3197" s="832"/>
      <c r="F3197" s="831"/>
      <c r="G3197" s="833"/>
      <c r="H3197" s="834"/>
      <c r="I3197" s="831"/>
      <c r="J3197" s="837"/>
      <c r="K3197" s="831"/>
      <c r="L3197" s="831"/>
      <c r="M3197" s="838"/>
      <c r="N3197" s="831"/>
      <c r="O3197" s="831"/>
    </row>
    <row r="3198" customFormat="1" ht="12.75" customHeight="1" spans="1:15">
      <c r="A3198" s="831"/>
      <c r="B3198" s="831"/>
      <c r="C3198" s="831"/>
      <c r="D3198" s="831"/>
      <c r="E3198" s="832"/>
      <c r="F3198" s="831"/>
      <c r="G3198" s="833"/>
      <c r="H3198" s="834"/>
      <c r="I3198" s="831"/>
      <c r="J3198" s="837"/>
      <c r="K3198" s="831"/>
      <c r="L3198" s="831"/>
      <c r="M3198" s="838"/>
      <c r="N3198" s="831"/>
      <c r="O3198" s="831"/>
    </row>
    <row r="3199" customFormat="1" ht="12.75" customHeight="1" spans="1:15">
      <c r="A3199" s="831"/>
      <c r="B3199" s="831"/>
      <c r="C3199" s="831"/>
      <c r="D3199" s="831"/>
      <c r="E3199" s="832"/>
      <c r="F3199" s="831"/>
      <c r="G3199" s="833"/>
      <c r="H3199" s="834"/>
      <c r="I3199" s="831"/>
      <c r="J3199" s="837"/>
      <c r="K3199" s="831"/>
      <c r="L3199" s="831"/>
      <c r="M3199" s="838"/>
      <c r="N3199" s="831"/>
      <c r="O3199" s="831"/>
    </row>
    <row r="3200" customFormat="1" ht="12.75" customHeight="1" spans="1:15">
      <c r="A3200" s="831"/>
      <c r="B3200" s="831"/>
      <c r="C3200" s="831"/>
      <c r="D3200" s="831"/>
      <c r="E3200" s="832"/>
      <c r="F3200" s="831"/>
      <c r="G3200" s="833"/>
      <c r="H3200" s="834"/>
      <c r="I3200" s="831"/>
      <c r="J3200" s="837"/>
      <c r="K3200" s="831"/>
      <c r="L3200" s="831"/>
      <c r="M3200" s="838"/>
      <c r="N3200" s="831"/>
      <c r="O3200" s="831"/>
    </row>
  </sheetData>
  <autoFilter xmlns:etc="http://www.wps.cn/officeDocument/2017/etCustomData" ref="A1:O1388" etc:filterBottomFollowUsedRange="0">
    <filterColumn colId="4">
      <customFilters>
        <customFilter operator="equal" val="KC004N"/>
      </customFilters>
    </filterColumn>
    <extLst/>
  </autoFilter>
  <conditionalFormatting sqref="$A1:$XFD1">
    <cfRule type="cellIs" dxfId="2" priority="1" stopIfTrue="1" operator="lessThan">
      <formula>10</formula>
    </cfRule>
  </conditionalFormatting>
  <conditionalFormatting sqref="M364:M1012 M1014:M1386">
    <cfRule type="cellIs" dxfId="3" priority="4" stopIfTrue="1" operator="between">
      <formula>0</formula>
      <formula>10</formula>
    </cfRule>
  </conditionalFormatting>
  <hyperlinks>
    <hyperlink ref="E2" r:id="rId2" display="JN195N"/>
    <hyperlink ref="E6" r:id="rId3" display="JN103N"/>
    <hyperlink ref="E8" r:id="rId4" display="JN107N"/>
    <hyperlink ref="E10" r:id="rId5" display="AN016N"/>
    <hyperlink ref="E11" r:id="rId6" display="JD014N"/>
    <hyperlink ref="E13" r:id="rId7" display="JC002N"/>
    <hyperlink ref="E14" r:id="rId8" display="EN20BN"/>
    <hyperlink ref="E15" r:id="rId9" display="EN246N"/>
    <hyperlink ref="E18" r:id="rId10" display="JP303N"/>
    <hyperlink ref="E24" r:id="rId11" display="JA109N"/>
    <hyperlink ref="E25" r:id="rId12" display="JN024N"/>
    <hyperlink ref="E27" r:id="rId13" display="JPA12N"/>
    <hyperlink ref="E32" r:id="rId14" display="EN112N"/>
    <hyperlink ref="E41" r:id="rId15" display="JC594N"/>
    <hyperlink ref="E43" r:id="rId16" display="EN004N"/>
    <hyperlink ref="E44" r:id="rId17" display="EP403N"/>
    <hyperlink ref="E52" r:id="rId18" display="JN063N"/>
    <hyperlink ref="E53" r:id="rId19" display="EP059N"/>
    <hyperlink ref="E93" r:id="rId20" display="JD005N"/>
    <hyperlink ref="E95" r:id="rId21" display="JC595N"/>
    <hyperlink ref="E99" r:id="rId22" display="JP166N"/>
    <hyperlink ref="E108" r:id="rId23" display="ECB95N"/>
    <hyperlink ref="E131" r:id="rId24" display="ELB37N"/>
  </hyperlinks>
  <pageMargins left="0.7" right="0.7" top="0.75" bottom="0.75" header="0.3" footer="0.3"/>
  <headerFooter/>
  <customProperties>
    <customPr name="_pios_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G100"/>
  <sheetViews>
    <sheetView topLeftCell="EA1" workbookViewId="0">
      <selection activeCell="EA1" sqref="EA1"/>
    </sheetView>
  </sheetViews>
  <sheetFormatPr defaultColWidth="9" defaultRowHeight="13.2"/>
  <cols>
    <col min="27" max="29" width="9.13888888888889" style="149"/>
    <col min="91" max="91" width="9.85185185185185" customWidth="1"/>
    <col min="95" max="95" width="8.71296296296296" style="8"/>
  </cols>
  <sheetData>
    <row r="1" spans="7:135">
      <c r="G1" t="s">
        <v>2008</v>
      </c>
      <c r="K1" t="s">
        <v>2009</v>
      </c>
      <c r="O1" t="s">
        <v>2010</v>
      </c>
      <c r="W1" t="s">
        <v>2011</v>
      </c>
      <c r="AA1" t="s">
        <v>2012</v>
      </c>
      <c r="AE1" t="s">
        <v>2013</v>
      </c>
      <c r="AI1" t="s">
        <v>2014</v>
      </c>
      <c r="AM1" t="s">
        <v>2015</v>
      </c>
      <c r="AQ1" t="s">
        <v>2016</v>
      </c>
      <c r="AU1" t="s">
        <v>2017</v>
      </c>
      <c r="AY1" t="s">
        <v>2018</v>
      </c>
      <c r="BC1" t="s">
        <v>2019</v>
      </c>
      <c r="BG1" t="s">
        <v>2020</v>
      </c>
      <c r="BK1" s="8" t="s">
        <v>2021</v>
      </c>
      <c r="BL1" s="8"/>
      <c r="BM1" s="8"/>
      <c r="BO1" s="8" t="s">
        <v>2022</v>
      </c>
      <c r="BS1" s="8" t="s">
        <v>2023</v>
      </c>
      <c r="BW1" s="8" t="s">
        <v>2024</v>
      </c>
      <c r="CA1" s="8" t="s">
        <v>2025</v>
      </c>
      <c r="CE1" s="8" t="s">
        <v>2026</v>
      </c>
      <c r="CI1" s="8" t="s">
        <v>2027</v>
      </c>
      <c r="CM1" s="8" t="s">
        <v>2027</v>
      </c>
      <c r="CN1" s="8" t="s">
        <v>2028</v>
      </c>
      <c r="CO1" t="s">
        <v>2029</v>
      </c>
      <c r="CQ1" s="8" t="s">
        <v>2030</v>
      </c>
      <c r="CS1" s="8" t="s">
        <v>2031</v>
      </c>
      <c r="CT1" s="8" t="s">
        <v>2032</v>
      </c>
      <c r="CU1" s="8"/>
      <c r="CV1" s="8" t="s">
        <v>2033</v>
      </c>
      <c r="CX1" s="8" t="s">
        <v>2034</v>
      </c>
      <c r="CY1" s="774" t="s">
        <v>2032</v>
      </c>
      <c r="DA1" t="s">
        <v>2033</v>
      </c>
      <c r="DC1" s="8" t="s">
        <v>2035</v>
      </c>
      <c r="DG1" s="8" t="s">
        <v>2036</v>
      </c>
      <c r="DK1" s="120" t="s">
        <v>2037</v>
      </c>
      <c r="DL1" s="778"/>
      <c r="DM1" s="778"/>
      <c r="DO1" s="120" t="s">
        <v>2038</v>
      </c>
      <c r="DS1" s="120" t="s">
        <v>2039</v>
      </c>
      <c r="DW1" s="120" t="s">
        <v>2040</v>
      </c>
      <c r="DX1" s="120"/>
      <c r="DY1" s="120"/>
      <c r="EA1" s="120" t="s">
        <v>2041</v>
      </c>
      <c r="EE1" s="779" t="s">
        <v>2042</v>
      </c>
    </row>
    <row r="2" spans="2:137">
      <c r="B2" s="129" t="s">
        <v>949</v>
      </c>
      <c r="C2" s="129">
        <v>6000</v>
      </c>
      <c r="D2" s="129" t="s">
        <v>2043</v>
      </c>
      <c r="G2" s="515" t="s">
        <v>443</v>
      </c>
      <c r="H2" s="129">
        <v>1600</v>
      </c>
      <c r="I2" s="129" t="s">
        <v>2043</v>
      </c>
      <c r="K2" s="14" t="s">
        <v>259</v>
      </c>
      <c r="L2" s="14">
        <v>36000</v>
      </c>
      <c r="M2" s="127" t="s">
        <v>2043</v>
      </c>
      <c r="O2" s="129" t="s">
        <v>175</v>
      </c>
      <c r="P2" s="129">
        <v>3000</v>
      </c>
      <c r="Q2" s="129" t="s">
        <v>2043</v>
      </c>
      <c r="S2" s="141" t="s">
        <v>1175</v>
      </c>
      <c r="T2" s="141">
        <v>2000</v>
      </c>
      <c r="U2" s="141" t="s">
        <v>2043</v>
      </c>
      <c r="W2" s="14" t="s">
        <v>790</v>
      </c>
      <c r="X2" s="14">
        <v>2400</v>
      </c>
      <c r="Y2" s="14" t="s">
        <v>2043</v>
      </c>
      <c r="AA2" s="173" t="s">
        <v>145</v>
      </c>
      <c r="AB2" s="173">
        <v>18000</v>
      </c>
      <c r="AC2" s="173" t="s">
        <v>2043</v>
      </c>
      <c r="AE2" s="127" t="s">
        <v>1817</v>
      </c>
      <c r="AF2" s="127">
        <v>10000</v>
      </c>
      <c r="AG2" s="127" t="s">
        <v>2043</v>
      </c>
      <c r="AI2" s="127" t="s">
        <v>479</v>
      </c>
      <c r="AJ2" s="127">
        <v>8000</v>
      </c>
      <c r="AK2" s="127" t="s">
        <v>2043</v>
      </c>
      <c r="AM2" s="127" t="s">
        <v>1062</v>
      </c>
      <c r="AN2" s="127">
        <v>4400</v>
      </c>
      <c r="AO2" s="127" t="s">
        <v>2043</v>
      </c>
      <c r="AQ2" s="127" t="s">
        <v>124</v>
      </c>
      <c r="AR2" s="127">
        <v>12000</v>
      </c>
      <c r="AS2" s="127" t="s">
        <v>2043</v>
      </c>
      <c r="AU2" s="14" t="s">
        <v>1700</v>
      </c>
      <c r="AV2" s="14">
        <v>4000</v>
      </c>
      <c r="AW2" s="14" t="s">
        <v>2043</v>
      </c>
      <c r="AY2" s="154" t="s">
        <v>241</v>
      </c>
      <c r="AZ2" s="154">
        <v>4000</v>
      </c>
      <c r="BA2" s="154" t="s">
        <v>2043</v>
      </c>
      <c r="BC2" s="14" t="s">
        <v>692</v>
      </c>
      <c r="BD2" s="14">
        <v>4000</v>
      </c>
      <c r="BE2" s="14" t="s">
        <v>2043</v>
      </c>
      <c r="BG2" s="129" t="s">
        <v>1188</v>
      </c>
      <c r="BH2" s="129">
        <v>6000</v>
      </c>
      <c r="BI2" s="129" t="s">
        <v>2043</v>
      </c>
      <c r="BK2" s="137" t="s">
        <v>2044</v>
      </c>
      <c r="BL2" s="137">
        <v>1600</v>
      </c>
      <c r="BM2" s="137" t="s">
        <v>2045</v>
      </c>
      <c r="BO2" s="14" t="s">
        <v>124</v>
      </c>
      <c r="BP2" s="14">
        <v>12000</v>
      </c>
      <c r="BQ2" s="14" t="s">
        <v>2043</v>
      </c>
      <c r="BS2" s="14" t="s">
        <v>1175</v>
      </c>
      <c r="BT2" s="14">
        <v>6000</v>
      </c>
      <c r="BU2" s="14" t="s">
        <v>2043</v>
      </c>
      <c r="BW2" s="127" t="s">
        <v>729</v>
      </c>
      <c r="BX2" s="127">
        <v>9000</v>
      </c>
      <c r="BY2" s="127" t="s">
        <v>2043</v>
      </c>
      <c r="CA2" s="14" t="s">
        <v>1188</v>
      </c>
      <c r="CB2" s="14">
        <v>2000</v>
      </c>
      <c r="CC2" s="14" t="s">
        <v>2043</v>
      </c>
      <c r="CE2" s="14" t="s">
        <v>241</v>
      </c>
      <c r="CF2" s="14">
        <v>6000</v>
      </c>
      <c r="CG2" s="14" t="s">
        <v>2043</v>
      </c>
      <c r="CI2" s="127" t="s">
        <v>56</v>
      </c>
      <c r="CJ2" s="127">
        <v>2000</v>
      </c>
      <c r="CK2" s="127" t="s">
        <v>2043</v>
      </c>
      <c r="CM2" s="8" t="e">
        <f>VLOOKUP(CN2,[1]Sheet1!$E:$F,2,0)</f>
        <v>#N/A</v>
      </c>
      <c r="CN2" s="140" t="s">
        <v>1686</v>
      </c>
      <c r="CO2" s="14">
        <v>12000</v>
      </c>
      <c r="CP2" s="162" t="s">
        <v>2043</v>
      </c>
      <c r="CS2" s="73" t="s">
        <v>1060</v>
      </c>
      <c r="CT2" s="73">
        <v>10000</v>
      </c>
      <c r="CU2" s="73" t="s">
        <v>2043</v>
      </c>
      <c r="CV2" s="8">
        <v>6000</v>
      </c>
      <c r="CX2" s="770" t="s">
        <v>1060</v>
      </c>
      <c r="CY2" s="73">
        <v>6000</v>
      </c>
      <c r="CZ2" s="73" t="s">
        <v>2043</v>
      </c>
      <c r="DA2" s="8">
        <v>6000</v>
      </c>
      <c r="DC2" s="14" t="s">
        <v>479</v>
      </c>
      <c r="DD2" s="14">
        <v>6000</v>
      </c>
      <c r="DE2" s="14" t="s">
        <v>2043</v>
      </c>
      <c r="DG2" s="127" t="s">
        <v>923</v>
      </c>
      <c r="DH2" s="127">
        <v>2000</v>
      </c>
      <c r="DI2" s="127" t="s">
        <v>2045</v>
      </c>
      <c r="DK2" s="127" t="s">
        <v>124</v>
      </c>
      <c r="DL2" s="127">
        <v>9000</v>
      </c>
      <c r="DM2" s="127" t="s">
        <v>2043</v>
      </c>
      <c r="DO2" s="14" t="s">
        <v>124</v>
      </c>
      <c r="DP2" s="14">
        <v>12000</v>
      </c>
      <c r="DQ2" s="14" t="s">
        <v>2043</v>
      </c>
      <c r="DS2" s="127" t="s">
        <v>216</v>
      </c>
      <c r="DT2" s="127">
        <v>6000</v>
      </c>
      <c r="DU2" s="127" t="s">
        <v>2043</v>
      </c>
      <c r="DW2" s="127" t="s">
        <v>537</v>
      </c>
      <c r="DX2" s="127">
        <v>12000</v>
      </c>
      <c r="DY2" s="120" t="s">
        <v>2043</v>
      </c>
      <c r="EA2" s="127" t="s">
        <v>1085</v>
      </c>
      <c r="EB2" s="127">
        <v>12000</v>
      </c>
      <c r="EC2" s="127" t="s">
        <v>2043</v>
      </c>
      <c r="EE2" s="14" t="s">
        <v>1085</v>
      </c>
      <c r="EF2" s="14">
        <v>6000</v>
      </c>
      <c r="EG2" s="14" t="s">
        <v>2043</v>
      </c>
    </row>
    <row r="3" spans="2:137">
      <c r="B3" s="129" t="s">
        <v>790</v>
      </c>
      <c r="C3" s="129">
        <v>3000</v>
      </c>
      <c r="D3" s="129" t="s">
        <v>2043</v>
      </c>
      <c r="G3" s="14" t="s">
        <v>954</v>
      </c>
      <c r="H3" s="139">
        <v>1600</v>
      </c>
      <c r="I3" s="139" t="s">
        <v>2043</v>
      </c>
      <c r="K3" s="14" t="s">
        <v>599</v>
      </c>
      <c r="L3" s="14">
        <v>4000</v>
      </c>
      <c r="M3" s="14" t="s">
        <v>2045</v>
      </c>
      <c r="O3" s="14" t="s">
        <v>519</v>
      </c>
      <c r="P3" s="14">
        <v>4000</v>
      </c>
      <c r="Q3" s="14" t="s">
        <v>2043</v>
      </c>
      <c r="S3" s="14" t="s">
        <v>1065</v>
      </c>
      <c r="T3" s="14">
        <v>4000</v>
      </c>
      <c r="U3" s="14" t="s">
        <v>2043</v>
      </c>
      <c r="W3" s="14" t="s">
        <v>1418</v>
      </c>
      <c r="X3" s="14">
        <v>600</v>
      </c>
      <c r="Y3" s="14" t="s">
        <v>2045</v>
      </c>
      <c r="AA3" s="184" t="s">
        <v>216</v>
      </c>
      <c r="AB3" s="184">
        <v>6000</v>
      </c>
      <c r="AC3" s="184" t="s">
        <v>2043</v>
      </c>
      <c r="AE3" s="127" t="s">
        <v>1416</v>
      </c>
      <c r="AF3" s="127">
        <v>2400</v>
      </c>
      <c r="AG3" s="127" t="s">
        <v>2043</v>
      </c>
      <c r="AI3" s="14" t="s">
        <v>790</v>
      </c>
      <c r="AJ3" s="14">
        <v>2000</v>
      </c>
      <c r="AK3" s="14" t="s">
        <v>2043</v>
      </c>
      <c r="AM3" s="127" t="s">
        <v>1085</v>
      </c>
      <c r="AN3" s="127">
        <v>8000</v>
      </c>
      <c r="AO3" s="127" t="s">
        <v>2043</v>
      </c>
      <c r="AQ3" s="127" t="s">
        <v>949</v>
      </c>
      <c r="AR3" s="127">
        <v>9000</v>
      </c>
      <c r="AS3" s="127" t="s">
        <v>2043</v>
      </c>
      <c r="AU3" s="14" t="s">
        <v>244</v>
      </c>
      <c r="AV3" s="14">
        <v>6000</v>
      </c>
      <c r="AW3" s="14" t="s">
        <v>2043</v>
      </c>
      <c r="AY3" s="127" t="s">
        <v>636</v>
      </c>
      <c r="AZ3" s="127">
        <v>4000</v>
      </c>
      <c r="BA3" s="127" t="s">
        <v>2043</v>
      </c>
      <c r="BC3" s="14" t="s">
        <v>253</v>
      </c>
      <c r="BD3" s="14">
        <v>4800</v>
      </c>
      <c r="BE3" s="14" t="s">
        <v>2043</v>
      </c>
      <c r="BG3" s="14" t="s">
        <v>1865</v>
      </c>
      <c r="BH3" s="14">
        <v>1845</v>
      </c>
      <c r="BI3" s="14" t="s">
        <v>2045</v>
      </c>
      <c r="BK3" s="14" t="s">
        <v>2046</v>
      </c>
      <c r="BL3" s="14">
        <v>2000</v>
      </c>
      <c r="BM3" s="14" t="s">
        <v>2043</v>
      </c>
      <c r="BO3" s="14" t="s">
        <v>1723</v>
      </c>
      <c r="BP3" s="14">
        <v>1200</v>
      </c>
      <c r="BQ3" s="14" t="s">
        <v>2043</v>
      </c>
      <c r="BS3" s="154" t="s">
        <v>537</v>
      </c>
      <c r="BT3" s="154">
        <v>6000</v>
      </c>
      <c r="BU3" s="154" t="s">
        <v>2043</v>
      </c>
      <c r="BW3" s="127" t="s">
        <v>790</v>
      </c>
      <c r="BX3" s="127">
        <v>4000</v>
      </c>
      <c r="BY3" s="127" t="s">
        <v>2043</v>
      </c>
      <c r="CA3" s="127" t="s">
        <v>2047</v>
      </c>
      <c r="CB3" s="14">
        <v>300</v>
      </c>
      <c r="CC3" s="14" t="s">
        <v>2045</v>
      </c>
      <c r="CE3" s="14" t="s">
        <v>253</v>
      </c>
      <c r="CF3" s="14">
        <v>6000</v>
      </c>
      <c r="CG3" s="14" t="s">
        <v>2043</v>
      </c>
      <c r="CI3" s="14" t="s">
        <v>1722</v>
      </c>
      <c r="CJ3" s="14">
        <v>800</v>
      </c>
      <c r="CK3" s="14" t="s">
        <v>2043</v>
      </c>
      <c r="CM3" s="8"/>
      <c r="CN3" s="140" t="s">
        <v>479</v>
      </c>
      <c r="CO3" s="14">
        <v>6000</v>
      </c>
      <c r="CP3" s="162" t="s">
        <v>2043</v>
      </c>
      <c r="CS3" s="73" t="s">
        <v>1057</v>
      </c>
      <c r="CT3" s="73">
        <v>12000</v>
      </c>
      <c r="CU3" s="73" t="s">
        <v>2043</v>
      </c>
      <c r="CV3" s="8">
        <v>12000</v>
      </c>
      <c r="CX3" s="775" t="s">
        <v>1188</v>
      </c>
      <c r="CY3" s="127">
        <v>18000</v>
      </c>
      <c r="CZ3" s="127" t="s">
        <v>2043</v>
      </c>
      <c r="DA3" s="8"/>
      <c r="DC3" s="127" t="s">
        <v>790</v>
      </c>
      <c r="DD3" s="127">
        <v>8000</v>
      </c>
      <c r="DE3" s="127" t="s">
        <v>2043</v>
      </c>
      <c r="DG3" s="137" t="s">
        <v>2048</v>
      </c>
      <c r="DH3" s="137">
        <v>2000</v>
      </c>
      <c r="DI3" s="137" t="s">
        <v>2043</v>
      </c>
      <c r="DK3" s="127" t="s">
        <v>949</v>
      </c>
      <c r="DL3" s="127">
        <v>12000</v>
      </c>
      <c r="DM3" s="127" t="s">
        <v>2043</v>
      </c>
      <c r="DO3" s="154" t="s">
        <v>145</v>
      </c>
      <c r="DP3" s="154">
        <v>18000</v>
      </c>
      <c r="DQ3" s="154" t="s">
        <v>2043</v>
      </c>
      <c r="DS3" s="127" t="s">
        <v>262</v>
      </c>
      <c r="DT3" s="127">
        <v>6000</v>
      </c>
      <c r="DU3" s="127" t="s">
        <v>2043</v>
      </c>
      <c r="DW3" s="127" t="s">
        <v>2049</v>
      </c>
      <c r="DX3" s="127">
        <v>1500</v>
      </c>
      <c r="DY3" s="120" t="s">
        <v>2045</v>
      </c>
      <c r="EA3" s="164" t="s">
        <v>1686</v>
      </c>
      <c r="EB3" s="164">
        <v>12000</v>
      </c>
      <c r="EC3" s="164" t="s">
        <v>2043</v>
      </c>
      <c r="EE3" s="73" t="s">
        <v>464</v>
      </c>
      <c r="EF3" s="73">
        <v>6000</v>
      </c>
      <c r="EG3" s="73" t="s">
        <v>2043</v>
      </c>
    </row>
    <row r="4" spans="2:137">
      <c r="B4" s="129" t="s">
        <v>729</v>
      </c>
      <c r="C4" s="129">
        <v>4000</v>
      </c>
      <c r="D4" s="129" t="s">
        <v>2043</v>
      </c>
      <c r="G4" s="190" t="s">
        <v>2050</v>
      </c>
      <c r="H4" s="190">
        <v>1140</v>
      </c>
      <c r="I4" s="190" t="s">
        <v>2043</v>
      </c>
      <c r="K4" s="14" t="s">
        <v>636</v>
      </c>
      <c r="L4" s="14">
        <v>2400</v>
      </c>
      <c r="M4" s="14" t="s">
        <v>2043</v>
      </c>
      <c r="O4" s="14" t="s">
        <v>331</v>
      </c>
      <c r="P4" s="14">
        <v>8000</v>
      </c>
      <c r="Q4" s="14" t="s">
        <v>2043</v>
      </c>
      <c r="S4" s="14" t="s">
        <v>1062</v>
      </c>
      <c r="T4" s="14">
        <v>4000</v>
      </c>
      <c r="U4" s="14" t="s">
        <v>2043</v>
      </c>
      <c r="W4" s="127" t="s">
        <v>1981</v>
      </c>
      <c r="X4" s="127">
        <v>1000</v>
      </c>
      <c r="Y4" s="127" t="s">
        <v>2045</v>
      </c>
      <c r="AA4" s="127" t="s">
        <v>949</v>
      </c>
      <c r="AB4" s="127">
        <v>9000</v>
      </c>
      <c r="AC4" s="127" t="s">
        <v>2043</v>
      </c>
      <c r="AE4" s="14" t="s">
        <v>907</v>
      </c>
      <c r="AF4" s="14">
        <v>5400</v>
      </c>
      <c r="AG4" s="14" t="s">
        <v>2043</v>
      </c>
      <c r="AI4" s="14" t="s">
        <v>1065</v>
      </c>
      <c r="AJ4" s="14">
        <v>4000</v>
      </c>
      <c r="AK4" s="14" t="s">
        <v>2043</v>
      </c>
      <c r="AM4" s="14" t="s">
        <v>464</v>
      </c>
      <c r="AN4" s="14">
        <v>2000</v>
      </c>
      <c r="AO4" s="14" t="s">
        <v>2043</v>
      </c>
      <c r="AQ4" s="14" t="s">
        <v>1723</v>
      </c>
      <c r="AR4" s="14">
        <v>2000</v>
      </c>
      <c r="AS4" s="14" t="s">
        <v>2043</v>
      </c>
      <c r="AU4" s="14" t="s">
        <v>455</v>
      </c>
      <c r="AV4" s="14">
        <v>3600</v>
      </c>
      <c r="AW4" s="14" t="s">
        <v>2043</v>
      </c>
      <c r="AY4" s="14" t="s">
        <v>599</v>
      </c>
      <c r="AZ4" s="14">
        <v>2000</v>
      </c>
      <c r="BA4" s="14" t="s">
        <v>2045</v>
      </c>
      <c r="BC4" s="14" t="s">
        <v>1700</v>
      </c>
      <c r="BD4" s="14">
        <v>4400</v>
      </c>
      <c r="BE4" s="14" t="s">
        <v>2043</v>
      </c>
      <c r="BG4" s="14" t="s">
        <v>790</v>
      </c>
      <c r="BH4" s="14">
        <v>4000</v>
      </c>
      <c r="BI4" s="14" t="s">
        <v>2043</v>
      </c>
      <c r="BK4" s="14" t="s">
        <v>1476</v>
      </c>
      <c r="BL4" s="14">
        <v>1600</v>
      </c>
      <c r="BM4" s="14" t="s">
        <v>2045</v>
      </c>
      <c r="BO4" s="127" t="s">
        <v>949</v>
      </c>
      <c r="BP4" s="127">
        <v>6000</v>
      </c>
      <c r="BQ4" s="127" t="s">
        <v>2043</v>
      </c>
      <c r="BS4" s="136" t="s">
        <v>1085</v>
      </c>
      <c r="BT4" s="136">
        <v>18000</v>
      </c>
      <c r="BU4" s="136" t="s">
        <v>2043</v>
      </c>
      <c r="BW4" s="136" t="s">
        <v>1065</v>
      </c>
      <c r="BX4" s="136">
        <v>9000</v>
      </c>
      <c r="BY4" s="136" t="s">
        <v>2043</v>
      </c>
      <c r="CA4" s="136" t="s">
        <v>1065</v>
      </c>
      <c r="CB4" s="136">
        <v>9000</v>
      </c>
      <c r="CC4" s="136" t="s">
        <v>2043</v>
      </c>
      <c r="CE4" s="14" t="s">
        <v>1386</v>
      </c>
      <c r="CF4" s="14">
        <v>400</v>
      </c>
      <c r="CG4" s="14" t="s">
        <v>2045</v>
      </c>
      <c r="CI4" s="14" t="s">
        <v>235</v>
      </c>
      <c r="CJ4" s="14">
        <v>800</v>
      </c>
      <c r="CK4" s="14" t="s">
        <v>2043</v>
      </c>
      <c r="CM4" s="8"/>
      <c r="CN4" s="136" t="s">
        <v>1057</v>
      </c>
      <c r="CO4" s="73">
        <v>12000</v>
      </c>
      <c r="CP4" s="770" t="s">
        <v>2043</v>
      </c>
      <c r="CQ4" s="8">
        <v>12000</v>
      </c>
      <c r="CS4" s="73" t="s">
        <v>1085</v>
      </c>
      <c r="CT4" s="73">
        <v>12000</v>
      </c>
      <c r="CU4" s="73" t="s">
        <v>2043</v>
      </c>
      <c r="CV4" s="8">
        <v>20000</v>
      </c>
      <c r="CX4" s="143" t="s">
        <v>790</v>
      </c>
      <c r="CY4" s="127">
        <v>9000</v>
      </c>
      <c r="CZ4" s="127" t="s">
        <v>2043</v>
      </c>
      <c r="DA4" s="8"/>
      <c r="DC4" s="127" t="s">
        <v>464</v>
      </c>
      <c r="DD4" s="127">
        <v>4000</v>
      </c>
      <c r="DE4" s="127" t="s">
        <v>2043</v>
      </c>
      <c r="DG4" s="73" t="s">
        <v>1062</v>
      </c>
      <c r="DH4" s="73">
        <v>6000</v>
      </c>
      <c r="DI4" s="73" t="s">
        <v>2043</v>
      </c>
      <c r="DK4" s="127" t="s">
        <v>145</v>
      </c>
      <c r="DL4" s="127">
        <v>18000</v>
      </c>
      <c r="DM4" s="127" t="s">
        <v>2043</v>
      </c>
      <c r="DO4" s="127" t="s">
        <v>949</v>
      </c>
      <c r="DP4" s="127">
        <v>12000</v>
      </c>
      <c r="DQ4" s="127" t="s">
        <v>2043</v>
      </c>
      <c r="DS4" s="14" t="s">
        <v>787</v>
      </c>
      <c r="DT4" s="14">
        <v>2000</v>
      </c>
      <c r="DU4" s="14" t="s">
        <v>2043</v>
      </c>
      <c r="DW4" s="127" t="s">
        <v>377</v>
      </c>
      <c r="DX4" s="127">
        <v>1200</v>
      </c>
      <c r="DY4" s="120" t="s">
        <v>2043</v>
      </c>
      <c r="EA4" s="127" t="s">
        <v>72</v>
      </c>
      <c r="EB4" s="127">
        <v>2000</v>
      </c>
      <c r="EC4" s="127" t="s">
        <v>2043</v>
      </c>
      <c r="EE4" s="14" t="s">
        <v>729</v>
      </c>
      <c r="EF4" s="14">
        <v>12000</v>
      </c>
      <c r="EG4" s="14" t="s">
        <v>2043</v>
      </c>
    </row>
    <row r="5" spans="2:137">
      <c r="B5" s="129" t="s">
        <v>1057</v>
      </c>
      <c r="C5" s="129">
        <v>6000</v>
      </c>
      <c r="D5" s="129" t="s">
        <v>2043</v>
      </c>
      <c r="G5" s="190" t="s">
        <v>790</v>
      </c>
      <c r="H5" s="190">
        <v>4000</v>
      </c>
      <c r="I5" s="190" t="s">
        <v>2043</v>
      </c>
      <c r="K5" s="14" t="s">
        <v>241</v>
      </c>
      <c r="L5" s="14">
        <v>5200</v>
      </c>
      <c r="M5" s="14" t="s">
        <v>2043</v>
      </c>
      <c r="O5" s="14" t="s">
        <v>692</v>
      </c>
      <c r="P5" s="14">
        <v>3200</v>
      </c>
      <c r="Q5" s="14" t="s">
        <v>2043</v>
      </c>
      <c r="S5" s="14" t="s">
        <v>954</v>
      </c>
      <c r="T5" s="14">
        <v>1600</v>
      </c>
      <c r="U5" s="14" t="s">
        <v>2043</v>
      </c>
      <c r="W5" s="127" t="s">
        <v>1977</v>
      </c>
      <c r="X5" s="127">
        <v>200</v>
      </c>
      <c r="Y5" s="127" t="s">
        <v>2045</v>
      </c>
      <c r="AA5" s="14" t="s">
        <v>262</v>
      </c>
      <c r="AB5" s="14">
        <v>4000</v>
      </c>
      <c r="AC5" s="14" t="s">
        <v>2043</v>
      </c>
      <c r="AE5" s="14" t="s">
        <v>923</v>
      </c>
      <c r="AF5" s="14">
        <v>1800</v>
      </c>
      <c r="AG5" s="14" t="s">
        <v>2045</v>
      </c>
      <c r="AI5" s="14" t="s">
        <v>1085</v>
      </c>
      <c r="AJ5" s="14">
        <v>18000</v>
      </c>
      <c r="AK5" s="14" t="s">
        <v>2043</v>
      </c>
      <c r="AM5" s="127" t="s">
        <v>479</v>
      </c>
      <c r="AN5" s="127">
        <v>10000</v>
      </c>
      <c r="AO5" s="127" t="s">
        <v>2043</v>
      </c>
      <c r="AQ5" s="14" t="s">
        <v>787</v>
      </c>
      <c r="AR5" s="14">
        <v>2000</v>
      </c>
      <c r="AS5" s="14" t="s">
        <v>2043</v>
      </c>
      <c r="AU5" s="127" t="s">
        <v>519</v>
      </c>
      <c r="AV5" s="127">
        <v>4000</v>
      </c>
      <c r="AW5" s="127" t="s">
        <v>2043</v>
      </c>
      <c r="AY5" s="14" t="s">
        <v>692</v>
      </c>
      <c r="AZ5" s="14">
        <v>3600</v>
      </c>
      <c r="BA5" s="14" t="s">
        <v>2043</v>
      </c>
      <c r="BC5" s="127" t="s">
        <v>1793</v>
      </c>
      <c r="BD5" s="127">
        <v>400</v>
      </c>
      <c r="BE5" s="127" t="s">
        <v>2045</v>
      </c>
      <c r="BG5" s="14" t="s">
        <v>729</v>
      </c>
      <c r="BH5" s="14">
        <v>6000</v>
      </c>
      <c r="BI5" s="14" t="s">
        <v>2043</v>
      </c>
      <c r="BK5" s="73" t="s">
        <v>1085</v>
      </c>
      <c r="BL5" s="73">
        <v>8000</v>
      </c>
      <c r="BM5" s="73" t="s">
        <v>2043</v>
      </c>
      <c r="BO5" s="154" t="s">
        <v>216</v>
      </c>
      <c r="BP5" s="154">
        <v>8000</v>
      </c>
      <c r="BQ5" s="154" t="s">
        <v>2043</v>
      </c>
      <c r="BS5" s="136" t="s">
        <v>1057</v>
      </c>
      <c r="BT5" s="136">
        <v>11000</v>
      </c>
      <c r="BU5" s="136" t="s">
        <v>2043</v>
      </c>
      <c r="BW5" s="136" t="s">
        <v>1062</v>
      </c>
      <c r="BX5" s="136">
        <v>6000</v>
      </c>
      <c r="BY5" s="136" t="s">
        <v>2043</v>
      </c>
      <c r="CA5" s="127" t="s">
        <v>232</v>
      </c>
      <c r="CB5" s="127">
        <v>600</v>
      </c>
      <c r="CC5" s="127" t="s">
        <v>2043</v>
      </c>
      <c r="CE5" s="14" t="s">
        <v>244</v>
      </c>
      <c r="CF5" s="14">
        <v>12000</v>
      </c>
      <c r="CG5" s="14" t="s">
        <v>2043</v>
      </c>
      <c r="CI5" s="127" t="s">
        <v>455</v>
      </c>
      <c r="CJ5" s="127">
        <v>1600</v>
      </c>
      <c r="CK5" s="127" t="s">
        <v>2043</v>
      </c>
      <c r="CM5" s="8"/>
      <c r="CN5" s="136" t="s">
        <v>1060</v>
      </c>
      <c r="CO5" s="73">
        <v>12000</v>
      </c>
      <c r="CP5" s="770" t="s">
        <v>2043</v>
      </c>
      <c r="CS5" s="73" t="s">
        <v>1062</v>
      </c>
      <c r="CT5" s="73">
        <v>12000</v>
      </c>
      <c r="CU5" s="73" t="s">
        <v>2043</v>
      </c>
      <c r="CV5" s="8">
        <v>12000</v>
      </c>
      <c r="CX5" s="143" t="s">
        <v>729</v>
      </c>
      <c r="CY5" s="127">
        <v>12000</v>
      </c>
      <c r="CZ5" s="127" t="s">
        <v>2043</v>
      </c>
      <c r="DA5" s="8"/>
      <c r="DC5" s="151" t="s">
        <v>1188</v>
      </c>
      <c r="DD5" s="151">
        <v>18000</v>
      </c>
      <c r="DE5" s="151" t="s">
        <v>2043</v>
      </c>
      <c r="DG5" s="73" t="s">
        <v>1057</v>
      </c>
      <c r="DH5" s="73">
        <v>12000</v>
      </c>
      <c r="DI5" s="73" t="s">
        <v>2043</v>
      </c>
      <c r="DK5" s="127" t="s">
        <v>216</v>
      </c>
      <c r="DL5" s="127">
        <v>6000</v>
      </c>
      <c r="DM5" s="127" t="s">
        <v>2043</v>
      </c>
      <c r="DO5" s="127" t="s">
        <v>216</v>
      </c>
      <c r="DP5" s="127">
        <v>6000</v>
      </c>
      <c r="DQ5" s="127" t="s">
        <v>2043</v>
      </c>
      <c r="DS5" s="14" t="s">
        <v>1188</v>
      </c>
      <c r="DT5" s="14">
        <v>18000</v>
      </c>
      <c r="DU5" s="14" t="s">
        <v>2043</v>
      </c>
      <c r="DW5" s="127" t="s">
        <v>464</v>
      </c>
      <c r="DX5" s="127">
        <v>2000</v>
      </c>
      <c r="DY5" s="120" t="s">
        <v>2043</v>
      </c>
      <c r="EA5" s="127" t="s">
        <v>60</v>
      </c>
      <c r="EB5" s="127">
        <v>2000</v>
      </c>
      <c r="EC5" s="127" t="s">
        <v>2043</v>
      </c>
      <c r="EE5" s="14" t="s">
        <v>1686</v>
      </c>
      <c r="EF5" s="14">
        <v>18000</v>
      </c>
      <c r="EG5" s="14" t="s">
        <v>2043</v>
      </c>
    </row>
    <row r="6" spans="2:137">
      <c r="B6" s="129" t="s">
        <v>1085</v>
      </c>
      <c r="C6" s="129">
        <v>15000</v>
      </c>
      <c r="D6" s="129" t="s">
        <v>2043</v>
      </c>
      <c r="G6" s="190" t="s">
        <v>729</v>
      </c>
      <c r="H6" s="190">
        <v>4000</v>
      </c>
      <c r="I6" s="190" t="s">
        <v>2043</v>
      </c>
      <c r="K6" s="127" t="s">
        <v>1026</v>
      </c>
      <c r="L6" s="127">
        <v>800</v>
      </c>
      <c r="M6" s="127" t="s">
        <v>2045</v>
      </c>
      <c r="O6" s="14" t="s">
        <v>2005</v>
      </c>
      <c r="P6" s="14">
        <v>300</v>
      </c>
      <c r="Q6" s="14" t="s">
        <v>2045</v>
      </c>
      <c r="S6" s="14" t="s">
        <v>790</v>
      </c>
      <c r="T6" s="14">
        <v>2000</v>
      </c>
      <c r="U6" s="14" t="s">
        <v>2043</v>
      </c>
      <c r="W6" s="130" t="s">
        <v>1188</v>
      </c>
      <c r="X6" s="130">
        <v>12000</v>
      </c>
      <c r="Y6" s="130" t="s">
        <v>2043</v>
      </c>
      <c r="AA6" s="154" t="s">
        <v>1723</v>
      </c>
      <c r="AB6" s="154">
        <v>2400</v>
      </c>
      <c r="AC6" s="154" t="s">
        <v>2043</v>
      </c>
      <c r="AE6" s="127" t="s">
        <v>537</v>
      </c>
      <c r="AF6" s="127">
        <v>7200</v>
      </c>
      <c r="AG6" s="127" t="s">
        <v>2043</v>
      </c>
      <c r="AI6" s="14" t="s">
        <v>464</v>
      </c>
      <c r="AJ6" s="14">
        <v>5000</v>
      </c>
      <c r="AK6" s="14" t="s">
        <v>2043</v>
      </c>
      <c r="AM6" s="154" t="s">
        <v>309</v>
      </c>
      <c r="AN6" s="154">
        <v>6000</v>
      </c>
      <c r="AO6" s="154" t="s">
        <v>2043</v>
      </c>
      <c r="AQ6" s="14" t="s">
        <v>729</v>
      </c>
      <c r="AR6" s="14">
        <v>6000</v>
      </c>
      <c r="AS6" s="14" t="s">
        <v>2043</v>
      </c>
      <c r="AU6" s="154" t="s">
        <v>259</v>
      </c>
      <c r="AV6" s="154">
        <v>55000</v>
      </c>
      <c r="AW6" s="154" t="s">
        <v>2043</v>
      </c>
      <c r="AY6" s="14" t="s">
        <v>253</v>
      </c>
      <c r="AZ6" s="14">
        <v>4000</v>
      </c>
      <c r="BA6" s="14" t="s">
        <v>2043</v>
      </c>
      <c r="BC6" s="14" t="s">
        <v>700</v>
      </c>
      <c r="BD6" s="14">
        <v>500</v>
      </c>
      <c r="BE6" s="14" t="s">
        <v>2045</v>
      </c>
      <c r="BG6" s="14" t="s">
        <v>124</v>
      </c>
      <c r="BH6" s="14">
        <v>9000</v>
      </c>
      <c r="BI6" s="14" t="s">
        <v>2043</v>
      </c>
      <c r="BK6" s="14" t="s">
        <v>2051</v>
      </c>
      <c r="BL6" s="8">
        <v>1500</v>
      </c>
      <c r="BM6" s="8" t="s">
        <v>2043</v>
      </c>
      <c r="BO6" s="14" t="s">
        <v>262</v>
      </c>
      <c r="BP6" s="14">
        <v>4000</v>
      </c>
      <c r="BQ6" s="14" t="s">
        <v>2043</v>
      </c>
      <c r="BS6" s="136" t="s">
        <v>1065</v>
      </c>
      <c r="BT6" s="136">
        <v>9000</v>
      </c>
      <c r="BU6" s="136" t="s">
        <v>2043</v>
      </c>
      <c r="BW6" s="136" t="s">
        <v>1057</v>
      </c>
      <c r="BX6" s="136">
        <v>6000</v>
      </c>
      <c r="BY6" s="136" t="s">
        <v>2043</v>
      </c>
      <c r="CA6" s="127" t="s">
        <v>175</v>
      </c>
      <c r="CB6" s="127">
        <v>2000</v>
      </c>
      <c r="CC6" s="127" t="s">
        <v>2043</v>
      </c>
      <c r="CE6" s="73" t="s">
        <v>1057</v>
      </c>
      <c r="CF6" s="73">
        <v>6000</v>
      </c>
      <c r="CG6" s="73" t="s">
        <v>2043</v>
      </c>
      <c r="CI6" s="127" t="s">
        <v>256</v>
      </c>
      <c r="CJ6" s="127">
        <v>6000</v>
      </c>
      <c r="CK6" s="127" t="s">
        <v>2043</v>
      </c>
      <c r="CM6" s="8"/>
      <c r="CN6" s="136" t="s">
        <v>1085</v>
      </c>
      <c r="CO6" s="73">
        <v>18000</v>
      </c>
      <c r="CP6" s="770" t="s">
        <v>2043</v>
      </c>
      <c r="CQ6" s="8">
        <v>14000</v>
      </c>
      <c r="CS6" s="73" t="s">
        <v>1062</v>
      </c>
      <c r="CT6" s="73">
        <v>9000</v>
      </c>
      <c r="CU6" s="73" t="s">
        <v>2043</v>
      </c>
      <c r="CV6" s="8">
        <v>0</v>
      </c>
      <c r="CX6" s="162" t="s">
        <v>479</v>
      </c>
      <c r="CY6" s="14">
        <v>9000</v>
      </c>
      <c r="CZ6" s="14" t="s">
        <v>2043</v>
      </c>
      <c r="DA6" s="8"/>
      <c r="DC6" s="14" t="s">
        <v>1865</v>
      </c>
      <c r="DD6" s="14">
        <v>2000</v>
      </c>
      <c r="DE6" s="14" t="s">
        <v>2045</v>
      </c>
      <c r="DG6" s="127" t="s">
        <v>106</v>
      </c>
      <c r="DH6" s="127">
        <v>600</v>
      </c>
      <c r="DI6" s="127" t="s">
        <v>2045</v>
      </c>
      <c r="DK6" s="127" t="s">
        <v>262</v>
      </c>
      <c r="DL6" s="127">
        <v>2000</v>
      </c>
      <c r="DM6" s="127" t="s">
        <v>2043</v>
      </c>
      <c r="DO6" s="127" t="s">
        <v>262</v>
      </c>
      <c r="DP6" s="127">
        <v>2000</v>
      </c>
      <c r="DQ6" s="127" t="s">
        <v>2043</v>
      </c>
      <c r="DS6" s="14" t="s">
        <v>1865</v>
      </c>
      <c r="DT6" s="14">
        <v>1600</v>
      </c>
      <c r="DU6" s="14" t="s">
        <v>2045</v>
      </c>
      <c r="DW6" s="127" t="s">
        <v>226</v>
      </c>
      <c r="DX6" s="127">
        <v>4000</v>
      </c>
      <c r="DY6" s="120" t="s">
        <v>2043</v>
      </c>
      <c r="EA6" s="127" t="s">
        <v>689</v>
      </c>
      <c r="EB6" s="127">
        <v>2200</v>
      </c>
      <c r="EC6" s="127" t="s">
        <v>2043</v>
      </c>
      <c r="EE6" s="14" t="s">
        <v>479</v>
      </c>
      <c r="EF6" s="14">
        <v>6000</v>
      </c>
      <c r="EG6" s="14" t="s">
        <v>2043</v>
      </c>
    </row>
    <row r="7" spans="2:137">
      <c r="B7" s="129" t="s">
        <v>1686</v>
      </c>
      <c r="C7" s="129">
        <v>12000</v>
      </c>
      <c r="D7" s="129" t="s">
        <v>2043</v>
      </c>
      <c r="G7" s="141" t="s">
        <v>949</v>
      </c>
      <c r="H7" s="141">
        <v>9000</v>
      </c>
      <c r="I7" s="141" t="s">
        <v>2043</v>
      </c>
      <c r="K7" s="14" t="s">
        <v>256</v>
      </c>
      <c r="L7" s="14">
        <v>14000</v>
      </c>
      <c r="M7" s="14" t="s">
        <v>2043</v>
      </c>
      <c r="O7" s="127" t="s">
        <v>1700</v>
      </c>
      <c r="P7" s="127">
        <v>8000</v>
      </c>
      <c r="Q7" s="127" t="s">
        <v>2043</v>
      </c>
      <c r="S7" s="14" t="s">
        <v>348</v>
      </c>
      <c r="T7" s="14">
        <v>2000</v>
      </c>
      <c r="U7" s="14" t="s">
        <v>2043</v>
      </c>
      <c r="W7" s="129" t="s">
        <v>1865</v>
      </c>
      <c r="X7" s="129">
        <v>300</v>
      </c>
      <c r="Y7" s="129" t="s">
        <v>2043</v>
      </c>
      <c r="AA7" s="173" t="s">
        <v>148</v>
      </c>
      <c r="AB7" s="173">
        <v>15000</v>
      </c>
      <c r="AC7" s="173" t="s">
        <v>2043</v>
      </c>
      <c r="AE7" s="127" t="s">
        <v>954</v>
      </c>
      <c r="AF7" s="127">
        <v>2400</v>
      </c>
      <c r="AG7" s="127" t="s">
        <v>2043</v>
      </c>
      <c r="AI7" s="14" t="s">
        <v>259</v>
      </c>
      <c r="AJ7" s="14">
        <v>12000</v>
      </c>
      <c r="AK7" s="14" t="s">
        <v>2043</v>
      </c>
      <c r="AM7" s="127" t="s">
        <v>1817</v>
      </c>
      <c r="AN7" s="127">
        <v>5000</v>
      </c>
      <c r="AO7" s="127" t="s">
        <v>2043</v>
      </c>
      <c r="AQ7" s="127" t="s">
        <v>464</v>
      </c>
      <c r="AR7" s="127">
        <v>8000</v>
      </c>
      <c r="AS7" s="127" t="s">
        <v>2043</v>
      </c>
      <c r="AU7" s="14" t="s">
        <v>700</v>
      </c>
      <c r="AV7" s="14">
        <v>500</v>
      </c>
      <c r="AW7" s="14" t="s">
        <v>2045</v>
      </c>
      <c r="AY7" s="14" t="s">
        <v>700</v>
      </c>
      <c r="AZ7" s="14">
        <v>500</v>
      </c>
      <c r="BA7" s="14" t="s">
        <v>2045</v>
      </c>
      <c r="BC7" s="169" t="s">
        <v>2052</v>
      </c>
      <c r="BD7" s="169">
        <v>200</v>
      </c>
      <c r="BE7" s="169" t="s">
        <v>2045</v>
      </c>
      <c r="BG7" s="127" t="s">
        <v>949</v>
      </c>
      <c r="BH7" s="127">
        <v>6000</v>
      </c>
      <c r="BI7" s="127" t="s">
        <v>2043</v>
      </c>
      <c r="BK7" s="14" t="s">
        <v>729</v>
      </c>
      <c r="BL7" s="14">
        <v>9000</v>
      </c>
      <c r="BM7" s="14" t="s">
        <v>2043</v>
      </c>
      <c r="BO7" s="14" t="s">
        <v>145</v>
      </c>
      <c r="BP7" s="14">
        <v>18000</v>
      </c>
      <c r="BQ7" s="14" t="s">
        <v>2043</v>
      </c>
      <c r="BS7" s="136" t="s">
        <v>1062</v>
      </c>
      <c r="BT7" s="136">
        <v>5000</v>
      </c>
      <c r="BU7" s="136" t="s">
        <v>2043</v>
      </c>
      <c r="BW7" s="14" t="s">
        <v>2047</v>
      </c>
      <c r="BX7" s="14">
        <v>240</v>
      </c>
      <c r="BY7" s="14" t="s">
        <v>2045</v>
      </c>
      <c r="CA7" s="127" t="s">
        <v>256</v>
      </c>
      <c r="CB7" s="127">
        <v>12000</v>
      </c>
      <c r="CC7" s="127" t="s">
        <v>2043</v>
      </c>
      <c r="CE7" s="73" t="s">
        <v>1062</v>
      </c>
      <c r="CF7" s="73">
        <v>6000</v>
      </c>
      <c r="CG7" s="73" t="s">
        <v>2043</v>
      </c>
      <c r="CI7" s="127" t="s">
        <v>241</v>
      </c>
      <c r="CJ7" s="127">
        <v>6000</v>
      </c>
      <c r="CK7" s="127" t="s">
        <v>2043</v>
      </c>
      <c r="CM7" s="8"/>
      <c r="CN7" s="136" t="s">
        <v>1062</v>
      </c>
      <c r="CO7" s="73">
        <v>12000</v>
      </c>
      <c r="CP7" s="770" t="s">
        <v>2043</v>
      </c>
      <c r="CQ7" s="8">
        <v>12000</v>
      </c>
      <c r="CS7" s="73" t="s">
        <v>1065</v>
      </c>
      <c r="CT7" s="73">
        <v>0</v>
      </c>
      <c r="CU7" s="73" t="s">
        <v>2043</v>
      </c>
      <c r="CV7" s="8">
        <v>12000</v>
      </c>
      <c r="CX7" s="162" t="s">
        <v>1686</v>
      </c>
      <c r="CY7" s="14">
        <v>24000</v>
      </c>
      <c r="CZ7" s="14" t="s">
        <v>2043</v>
      </c>
      <c r="DA7" s="8"/>
      <c r="DC7" s="14" t="s">
        <v>1175</v>
      </c>
      <c r="DD7" s="14">
        <v>4000</v>
      </c>
      <c r="DE7" s="14" t="s">
        <v>2043</v>
      </c>
      <c r="DG7" s="137" t="s">
        <v>2046</v>
      </c>
      <c r="DH7" s="137">
        <v>4000</v>
      </c>
      <c r="DI7" s="137" t="s">
        <v>2043</v>
      </c>
      <c r="DK7" s="127" t="s">
        <v>2053</v>
      </c>
      <c r="DL7" s="127">
        <v>1200</v>
      </c>
      <c r="DM7" s="127" t="s">
        <v>2043</v>
      </c>
      <c r="DO7" s="14" t="s">
        <v>1723</v>
      </c>
      <c r="DP7" s="14">
        <v>1200</v>
      </c>
      <c r="DQ7" s="14" t="s">
        <v>2054</v>
      </c>
      <c r="DS7" s="14" t="s">
        <v>2049</v>
      </c>
      <c r="DT7" s="14">
        <v>1500</v>
      </c>
      <c r="DU7" s="14" t="s">
        <v>2045</v>
      </c>
      <c r="DW7" s="127" t="s">
        <v>1686</v>
      </c>
      <c r="DX7" s="127">
        <v>12000</v>
      </c>
      <c r="DY7" s="120" t="s">
        <v>2043</v>
      </c>
      <c r="EA7" s="127" t="s">
        <v>280</v>
      </c>
      <c r="EB7" s="127">
        <v>20000</v>
      </c>
      <c r="EC7" s="127" t="s">
        <v>2043</v>
      </c>
      <c r="EE7" s="14" t="s">
        <v>226</v>
      </c>
      <c r="EF7" s="14">
        <v>4000</v>
      </c>
      <c r="EG7" s="14" t="s">
        <v>2043</v>
      </c>
    </row>
    <row r="8" spans="2:137">
      <c r="B8" s="129" t="s">
        <v>537</v>
      </c>
      <c r="C8" s="129">
        <v>3200</v>
      </c>
      <c r="D8" s="129" t="s">
        <v>2043</v>
      </c>
      <c r="G8" s="190" t="s">
        <v>1686</v>
      </c>
      <c r="H8" s="190">
        <v>12000</v>
      </c>
      <c r="I8" s="190" t="s">
        <v>2043</v>
      </c>
      <c r="K8" s="14" t="s">
        <v>519</v>
      </c>
      <c r="L8" s="14">
        <v>4000</v>
      </c>
      <c r="M8" s="14" t="s">
        <v>2043</v>
      </c>
      <c r="O8" s="141" t="s">
        <v>2055</v>
      </c>
      <c r="P8" s="141">
        <v>200</v>
      </c>
      <c r="Q8" s="141" t="s">
        <v>2045</v>
      </c>
      <c r="S8" s="130" t="s">
        <v>1188</v>
      </c>
      <c r="T8" s="130">
        <v>6000</v>
      </c>
      <c r="U8" s="130" t="s">
        <v>2043</v>
      </c>
      <c r="W8" s="14" t="s">
        <v>348</v>
      </c>
      <c r="X8" s="14">
        <v>3200</v>
      </c>
      <c r="Y8" s="14" t="s">
        <v>2043</v>
      </c>
      <c r="AA8" s="139" t="s">
        <v>265</v>
      </c>
      <c r="AB8" s="139">
        <v>6000</v>
      </c>
      <c r="AC8" s="139" t="s">
        <v>2043</v>
      </c>
      <c r="AE8" s="14" t="s">
        <v>1065</v>
      </c>
      <c r="AF8" s="14">
        <v>3000</v>
      </c>
      <c r="AG8" s="14" t="s">
        <v>2043</v>
      </c>
      <c r="AI8" s="127" t="s">
        <v>256</v>
      </c>
      <c r="AJ8" s="127">
        <v>10000</v>
      </c>
      <c r="AK8" s="14" t="s">
        <v>2043</v>
      </c>
      <c r="AM8" s="14" t="s">
        <v>145</v>
      </c>
      <c r="AN8" s="14">
        <v>30000</v>
      </c>
      <c r="AO8" s="14" t="s">
        <v>2043</v>
      </c>
      <c r="AQ8" s="127" t="s">
        <v>1081</v>
      </c>
      <c r="AR8" s="127">
        <v>4000</v>
      </c>
      <c r="AS8" s="127" t="s">
        <v>2043</v>
      </c>
      <c r="AU8" s="129" t="s">
        <v>2052</v>
      </c>
      <c r="AV8" s="129">
        <v>200</v>
      </c>
      <c r="AW8" s="129" t="s">
        <v>2045</v>
      </c>
      <c r="AY8" s="129" t="s">
        <v>2052</v>
      </c>
      <c r="AZ8" s="129">
        <v>200</v>
      </c>
      <c r="BA8" s="129" t="s">
        <v>2045</v>
      </c>
      <c r="BC8" s="127" t="s">
        <v>1562</v>
      </c>
      <c r="BD8" s="127">
        <v>3000</v>
      </c>
      <c r="BE8" s="127" t="s">
        <v>2043</v>
      </c>
      <c r="BG8" s="14" t="s">
        <v>262</v>
      </c>
      <c r="BH8" s="14">
        <v>4000</v>
      </c>
      <c r="BI8" s="14" t="s">
        <v>2043</v>
      </c>
      <c r="BK8" s="14" t="s">
        <v>479</v>
      </c>
      <c r="BL8" s="14">
        <v>6000</v>
      </c>
      <c r="BM8" s="14" t="s">
        <v>2043</v>
      </c>
      <c r="BO8" s="154" t="s">
        <v>787</v>
      </c>
      <c r="BP8" s="154">
        <v>2000</v>
      </c>
      <c r="BQ8" s="154" t="s">
        <v>2043</v>
      </c>
      <c r="BS8" s="14" t="s">
        <v>729</v>
      </c>
      <c r="BT8" s="14">
        <v>8000</v>
      </c>
      <c r="BU8" s="14" t="s">
        <v>2043</v>
      </c>
      <c r="BW8" s="14" t="s">
        <v>1188</v>
      </c>
      <c r="BX8" s="14">
        <v>8000</v>
      </c>
      <c r="BY8" s="14" t="s">
        <v>2043</v>
      </c>
      <c r="CA8" s="14" t="s">
        <v>519</v>
      </c>
      <c r="CB8" s="14">
        <v>4000</v>
      </c>
      <c r="CC8" s="14" t="s">
        <v>2043</v>
      </c>
      <c r="CE8" s="515" t="s">
        <v>1081</v>
      </c>
      <c r="CF8" s="515">
        <v>2000</v>
      </c>
      <c r="CG8" s="515" t="s">
        <v>2043</v>
      </c>
      <c r="CI8" s="14" t="s">
        <v>259</v>
      </c>
      <c r="CJ8" s="14">
        <v>20000</v>
      </c>
      <c r="CK8" s="14" t="s">
        <v>2043</v>
      </c>
      <c r="CM8" s="8"/>
      <c r="CN8" s="136" t="s">
        <v>1062</v>
      </c>
      <c r="CO8" s="73">
        <v>6000</v>
      </c>
      <c r="CP8" s="770" t="s">
        <v>2043</v>
      </c>
      <c r="CQ8" s="8">
        <v>3000</v>
      </c>
      <c r="CS8" s="127" t="s">
        <v>1188</v>
      </c>
      <c r="CT8" s="127">
        <v>12000</v>
      </c>
      <c r="CU8" s="127" t="s">
        <v>2043</v>
      </c>
      <c r="CV8" s="8">
        <v>6000</v>
      </c>
      <c r="CX8" s="162" t="s">
        <v>124</v>
      </c>
      <c r="CY8" s="14">
        <v>9000</v>
      </c>
      <c r="CZ8" s="14" t="s">
        <v>2043</v>
      </c>
      <c r="DA8" s="8"/>
      <c r="DC8" s="137" t="s">
        <v>2046</v>
      </c>
      <c r="DD8" s="137">
        <v>4000</v>
      </c>
      <c r="DE8" s="137" t="s">
        <v>2043</v>
      </c>
      <c r="DG8" s="73" t="s">
        <v>1085</v>
      </c>
      <c r="DH8" s="73">
        <v>18000</v>
      </c>
      <c r="DI8" s="73" t="s">
        <v>2043</v>
      </c>
      <c r="DK8" s="127" t="s">
        <v>537</v>
      </c>
      <c r="DL8" s="127">
        <v>6000</v>
      </c>
      <c r="DM8" s="127" t="s">
        <v>2043</v>
      </c>
      <c r="DO8" s="137" t="s">
        <v>56</v>
      </c>
      <c r="DP8" s="137">
        <v>4000</v>
      </c>
      <c r="DQ8" s="137" t="s">
        <v>2043</v>
      </c>
      <c r="DS8" s="14" t="s">
        <v>537</v>
      </c>
      <c r="DT8" s="14">
        <v>12000</v>
      </c>
      <c r="DU8" s="14" t="s">
        <v>2043</v>
      </c>
      <c r="DW8" s="127" t="s">
        <v>729</v>
      </c>
      <c r="DX8" s="127">
        <v>12000</v>
      </c>
      <c r="DY8" s="120" t="s">
        <v>2043</v>
      </c>
      <c r="EA8" s="127" t="s">
        <v>280</v>
      </c>
      <c r="EB8" s="127">
        <v>500</v>
      </c>
      <c r="EC8" s="127" t="s">
        <v>2043</v>
      </c>
      <c r="EE8" s="127" t="s">
        <v>1777</v>
      </c>
      <c r="EF8" s="127">
        <v>4000</v>
      </c>
      <c r="EG8" s="127" t="s">
        <v>2043</v>
      </c>
    </row>
    <row r="9" spans="2:137">
      <c r="B9" s="129" t="s">
        <v>540</v>
      </c>
      <c r="C9" s="129">
        <v>1600</v>
      </c>
      <c r="D9" s="129" t="s">
        <v>2043</v>
      </c>
      <c r="G9" s="190" t="s">
        <v>145</v>
      </c>
      <c r="H9" s="190">
        <v>12000</v>
      </c>
      <c r="I9" s="190" t="s">
        <v>2043</v>
      </c>
      <c r="K9" s="14" t="s">
        <v>331</v>
      </c>
      <c r="L9" s="14">
        <v>4000</v>
      </c>
      <c r="M9" s="14" t="s">
        <v>2043</v>
      </c>
      <c r="O9" s="129" t="s">
        <v>405</v>
      </c>
      <c r="P9" s="129">
        <v>1000</v>
      </c>
      <c r="Q9" s="129" t="s">
        <v>2045</v>
      </c>
      <c r="S9" s="129" t="s">
        <v>1057</v>
      </c>
      <c r="T9" s="129">
        <v>4800</v>
      </c>
      <c r="U9" s="129" t="s">
        <v>2043</v>
      </c>
      <c r="W9" s="14" t="s">
        <v>1085</v>
      </c>
      <c r="X9" s="14">
        <v>12000</v>
      </c>
      <c r="Y9" s="14" t="s">
        <v>2043</v>
      </c>
      <c r="AA9" s="14" t="s">
        <v>491</v>
      </c>
      <c r="AB9" s="14">
        <v>1600</v>
      </c>
      <c r="AC9" s="14" t="s">
        <v>2043</v>
      </c>
      <c r="AE9" s="14" t="s">
        <v>464</v>
      </c>
      <c r="AF9" s="14">
        <v>4000</v>
      </c>
      <c r="AG9" s="14" t="s">
        <v>2043</v>
      </c>
      <c r="AI9" s="127" t="s">
        <v>1133</v>
      </c>
      <c r="AJ9" s="127">
        <v>1060</v>
      </c>
      <c r="AK9" s="127" t="s">
        <v>2045</v>
      </c>
      <c r="AM9" s="127" t="s">
        <v>124</v>
      </c>
      <c r="AN9" s="127">
        <v>12000</v>
      </c>
      <c r="AO9" s="127" t="s">
        <v>2043</v>
      </c>
      <c r="AQ9" s="14" t="s">
        <v>790</v>
      </c>
      <c r="AR9" s="14">
        <v>4000</v>
      </c>
      <c r="AS9" s="14" t="s">
        <v>2043</v>
      </c>
      <c r="AU9" s="14" t="s">
        <v>253</v>
      </c>
      <c r="AV9" s="14">
        <v>3200</v>
      </c>
      <c r="AW9" s="14" t="s">
        <v>2043</v>
      </c>
      <c r="AY9" s="14" t="s">
        <v>1562</v>
      </c>
      <c r="AZ9" s="14">
        <v>3000</v>
      </c>
      <c r="BA9" s="14" t="s">
        <v>2043</v>
      </c>
      <c r="BC9" s="127" t="s">
        <v>1057</v>
      </c>
      <c r="BD9" s="127">
        <v>6000</v>
      </c>
      <c r="BE9" s="127" t="s">
        <v>2043</v>
      </c>
      <c r="BG9" s="127" t="s">
        <v>145</v>
      </c>
      <c r="BH9" s="127">
        <v>18000</v>
      </c>
      <c r="BI9" s="127" t="s">
        <v>2043</v>
      </c>
      <c r="BK9" s="127" t="s">
        <v>145</v>
      </c>
      <c r="BL9" s="127">
        <v>18000</v>
      </c>
      <c r="BM9" s="127" t="s">
        <v>2043</v>
      </c>
      <c r="BO9" s="127" t="s">
        <v>1085</v>
      </c>
      <c r="BP9" s="127">
        <v>6000</v>
      </c>
      <c r="BQ9" s="127" t="s">
        <v>2043</v>
      </c>
      <c r="BS9" s="14" t="s">
        <v>160</v>
      </c>
      <c r="BT9" s="14">
        <v>6000</v>
      </c>
      <c r="BU9" s="14" t="s">
        <v>2043</v>
      </c>
      <c r="BW9" s="127" t="s">
        <v>458</v>
      </c>
      <c r="BX9" s="127">
        <v>6000</v>
      </c>
      <c r="BY9" s="127" t="s">
        <v>2043</v>
      </c>
      <c r="CA9" s="127" t="s">
        <v>259</v>
      </c>
      <c r="CB9" s="127">
        <v>24000</v>
      </c>
      <c r="CC9" s="127" t="s">
        <v>2043</v>
      </c>
      <c r="CE9" s="14" t="s">
        <v>1686</v>
      </c>
      <c r="CF9" s="14">
        <v>12000</v>
      </c>
      <c r="CG9" s="14" t="s">
        <v>2043</v>
      </c>
      <c r="CI9" s="151" t="s">
        <v>175</v>
      </c>
      <c r="CJ9" s="151">
        <v>4000</v>
      </c>
      <c r="CK9" s="151" t="s">
        <v>2043</v>
      </c>
      <c r="CM9" s="8"/>
      <c r="CN9" s="136" t="s">
        <v>1065</v>
      </c>
      <c r="CO9" s="73">
        <v>6000</v>
      </c>
      <c r="CP9" s="770" t="s">
        <v>2043</v>
      </c>
      <c r="CQ9" s="8">
        <v>6000</v>
      </c>
      <c r="CS9" s="14" t="s">
        <v>1686</v>
      </c>
      <c r="CT9" s="14">
        <v>0</v>
      </c>
      <c r="CU9" s="14" t="s">
        <v>2043</v>
      </c>
      <c r="CV9" s="8">
        <v>24000</v>
      </c>
      <c r="CX9" s="143" t="s">
        <v>949</v>
      </c>
      <c r="CY9" s="127">
        <v>12000</v>
      </c>
      <c r="CZ9" s="127" t="s">
        <v>2043</v>
      </c>
      <c r="DA9" s="8"/>
      <c r="DC9" s="73" t="s">
        <v>1062</v>
      </c>
      <c r="DD9" s="73">
        <v>6000</v>
      </c>
      <c r="DE9" s="73" t="s">
        <v>2043</v>
      </c>
      <c r="DG9" s="14" t="s">
        <v>229</v>
      </c>
      <c r="DH9" s="14">
        <v>2000</v>
      </c>
      <c r="DI9" s="14" t="s">
        <v>2043</v>
      </c>
      <c r="DK9" s="127" t="s">
        <v>1686</v>
      </c>
      <c r="DL9" s="127">
        <v>12000</v>
      </c>
      <c r="DM9" s="127" t="s">
        <v>2043</v>
      </c>
      <c r="DO9" s="137" t="s">
        <v>2056</v>
      </c>
      <c r="DP9" s="137">
        <v>800</v>
      </c>
      <c r="DQ9" s="137" t="s">
        <v>2043</v>
      </c>
      <c r="DS9" s="14" t="s">
        <v>951</v>
      </c>
      <c r="DT9" s="14">
        <v>2400</v>
      </c>
      <c r="DU9" s="14" t="s">
        <v>2043</v>
      </c>
      <c r="DW9" s="127" t="s">
        <v>479</v>
      </c>
      <c r="DX9" s="127">
        <v>12000</v>
      </c>
      <c r="DY9" s="120" t="s">
        <v>2043</v>
      </c>
      <c r="EA9" s="127" t="s">
        <v>2057</v>
      </c>
      <c r="EB9" s="127">
        <v>2000</v>
      </c>
      <c r="EC9" s="127" t="s">
        <v>2043</v>
      </c>
      <c r="EE9" s="127" t="s">
        <v>667</v>
      </c>
      <c r="EF9" s="127">
        <v>6000</v>
      </c>
      <c r="EG9" s="127" t="s">
        <v>2043</v>
      </c>
    </row>
    <row r="10" spans="2:137">
      <c r="B10" s="129" t="s">
        <v>241</v>
      </c>
      <c r="C10" s="129">
        <v>8000</v>
      </c>
      <c r="D10" s="129" t="s">
        <v>2043</v>
      </c>
      <c r="G10" s="14" t="s">
        <v>479</v>
      </c>
      <c r="H10" s="14">
        <v>6000</v>
      </c>
      <c r="I10" s="14" t="s">
        <v>2043</v>
      </c>
      <c r="K10" s="14" t="s">
        <v>692</v>
      </c>
      <c r="L10" s="14">
        <v>3200</v>
      </c>
      <c r="M10" s="14" t="s">
        <v>2043</v>
      </c>
      <c r="O10" s="139" t="s">
        <v>1318</v>
      </c>
      <c r="P10" s="139">
        <v>560</v>
      </c>
      <c r="Q10" s="139" t="s">
        <v>2045</v>
      </c>
      <c r="S10" s="141" t="s">
        <v>1085</v>
      </c>
      <c r="T10" s="141">
        <v>12000</v>
      </c>
      <c r="U10" s="141" t="s">
        <v>2043</v>
      </c>
      <c r="W10" s="14" t="s">
        <v>464</v>
      </c>
      <c r="X10" s="14">
        <v>4000</v>
      </c>
      <c r="Y10" s="14" t="s">
        <v>2043</v>
      </c>
      <c r="AA10" s="14" t="s">
        <v>667</v>
      </c>
      <c r="AB10" s="14">
        <v>2000</v>
      </c>
      <c r="AC10" s="14" t="s">
        <v>2043</v>
      </c>
      <c r="AE10" s="14" t="s">
        <v>1085</v>
      </c>
      <c r="AF10" s="14">
        <v>6000</v>
      </c>
      <c r="AG10" s="14" t="s">
        <v>2043</v>
      </c>
      <c r="AI10" s="127" t="s">
        <v>405</v>
      </c>
      <c r="AJ10" s="127">
        <v>780</v>
      </c>
      <c r="AK10" s="127" t="s">
        <v>2045</v>
      </c>
      <c r="AM10" s="127" t="s">
        <v>949</v>
      </c>
      <c r="AN10" s="127">
        <v>4000</v>
      </c>
      <c r="AO10" s="127" t="s">
        <v>2043</v>
      </c>
      <c r="AQ10" s="127" t="s">
        <v>537</v>
      </c>
      <c r="AR10" s="127">
        <v>6000</v>
      </c>
      <c r="AS10" s="127" t="s">
        <v>2043</v>
      </c>
      <c r="AU10" s="127" t="s">
        <v>331</v>
      </c>
      <c r="AV10" s="127">
        <v>8000</v>
      </c>
      <c r="AW10" s="127" t="s">
        <v>2043</v>
      </c>
      <c r="AY10" s="14" t="s">
        <v>1700</v>
      </c>
      <c r="AZ10" s="14">
        <v>4000</v>
      </c>
      <c r="BA10" s="14" t="s">
        <v>2043</v>
      </c>
      <c r="BC10" s="127" t="s">
        <v>1062</v>
      </c>
      <c r="BD10" s="127">
        <v>8000</v>
      </c>
      <c r="BE10" s="127" t="s">
        <v>2043</v>
      </c>
      <c r="BG10" s="154" t="s">
        <v>216</v>
      </c>
      <c r="BH10" s="154">
        <v>6000</v>
      </c>
      <c r="BI10" s="154" t="s">
        <v>2043</v>
      </c>
      <c r="BK10" s="14" t="s">
        <v>124</v>
      </c>
      <c r="BL10" s="14">
        <v>9000</v>
      </c>
      <c r="BM10" s="14" t="s">
        <v>2043</v>
      </c>
      <c r="BO10" s="14" t="s">
        <v>2058</v>
      </c>
      <c r="BP10" s="14">
        <v>200</v>
      </c>
      <c r="BQ10" s="14" t="s">
        <v>2045</v>
      </c>
      <c r="BS10" s="14" t="s">
        <v>835</v>
      </c>
      <c r="BT10" s="14">
        <v>2000</v>
      </c>
      <c r="BU10" s="14" t="s">
        <v>2045</v>
      </c>
      <c r="BW10" s="127" t="s">
        <v>461</v>
      </c>
      <c r="BX10" s="127">
        <v>12000</v>
      </c>
      <c r="BY10" s="14" t="s">
        <v>2043</v>
      </c>
      <c r="CA10" s="14" t="s">
        <v>253</v>
      </c>
      <c r="CB10" s="14">
        <v>6000</v>
      </c>
      <c r="CC10" s="14" t="s">
        <v>2043</v>
      </c>
      <c r="CE10" s="14" t="s">
        <v>949</v>
      </c>
      <c r="CF10" s="14">
        <v>6000</v>
      </c>
      <c r="CG10" s="14" t="s">
        <v>2043</v>
      </c>
      <c r="CI10" s="151" t="s">
        <v>232</v>
      </c>
      <c r="CJ10" s="151">
        <v>3000</v>
      </c>
      <c r="CK10" s="151" t="s">
        <v>2043</v>
      </c>
      <c r="CM10" s="8"/>
      <c r="CN10" s="730" t="s">
        <v>1188</v>
      </c>
      <c r="CO10" s="154">
        <v>18000</v>
      </c>
      <c r="CP10" s="729" t="s">
        <v>2043</v>
      </c>
      <c r="CS10" s="127" t="s">
        <v>259</v>
      </c>
      <c r="CT10" s="127">
        <v>18000</v>
      </c>
      <c r="CU10" s="127" t="s">
        <v>2043</v>
      </c>
      <c r="CV10" s="8"/>
      <c r="CX10" s="162" t="s">
        <v>1175</v>
      </c>
      <c r="CY10" s="14">
        <v>4000</v>
      </c>
      <c r="CZ10" s="14" t="s">
        <v>2043</v>
      </c>
      <c r="DA10" s="8"/>
      <c r="DC10" s="73" t="s">
        <v>1057</v>
      </c>
      <c r="DD10" s="73">
        <v>12000</v>
      </c>
      <c r="DE10" s="73" t="s">
        <v>2043</v>
      </c>
      <c r="DG10" s="127" t="s">
        <v>790</v>
      </c>
      <c r="DH10" s="127">
        <v>4000</v>
      </c>
      <c r="DI10" s="127" t="s">
        <v>2043</v>
      </c>
      <c r="DK10" s="127" t="s">
        <v>220</v>
      </c>
      <c r="DL10" s="127">
        <v>6000</v>
      </c>
      <c r="DM10" s="127" t="s">
        <v>2043</v>
      </c>
      <c r="DO10" s="14" t="s">
        <v>2059</v>
      </c>
      <c r="DP10" s="14">
        <v>800</v>
      </c>
      <c r="DQ10" s="14" t="s">
        <v>2045</v>
      </c>
      <c r="DS10" s="127" t="s">
        <v>1175</v>
      </c>
      <c r="DT10" s="127">
        <v>4000</v>
      </c>
      <c r="DU10" s="127" t="s">
        <v>2043</v>
      </c>
      <c r="DW10" s="127" t="s">
        <v>1060</v>
      </c>
      <c r="DX10" s="127">
        <v>12000</v>
      </c>
      <c r="DY10" s="120" t="s">
        <v>2043</v>
      </c>
      <c r="EA10" s="127" t="s">
        <v>148</v>
      </c>
      <c r="EB10" s="127">
        <v>16000</v>
      </c>
      <c r="EC10" s="127" t="s">
        <v>2043</v>
      </c>
      <c r="EE10" s="164" t="s">
        <v>160</v>
      </c>
      <c r="EF10" s="127">
        <v>8000</v>
      </c>
      <c r="EG10" s="127" t="s">
        <v>2043</v>
      </c>
    </row>
    <row r="11" spans="2:137">
      <c r="B11" s="129" t="s">
        <v>142</v>
      </c>
      <c r="C11" s="129">
        <v>4000</v>
      </c>
      <c r="D11" s="129" t="s">
        <v>2043</v>
      </c>
      <c r="G11" s="129" t="s">
        <v>2060</v>
      </c>
      <c r="H11" s="129">
        <v>3700</v>
      </c>
      <c r="I11" s="129" t="s">
        <v>2043</v>
      </c>
      <c r="K11" s="14" t="s">
        <v>2061</v>
      </c>
      <c r="L11" s="14">
        <v>2200</v>
      </c>
      <c r="M11" s="14" t="s">
        <v>2043</v>
      </c>
      <c r="O11" s="14" t="s">
        <v>1747</v>
      </c>
      <c r="P11" s="14">
        <v>400</v>
      </c>
      <c r="Q11" s="14" t="s">
        <v>2045</v>
      </c>
      <c r="S11" s="127" t="s">
        <v>949</v>
      </c>
      <c r="T11" s="127">
        <v>6000</v>
      </c>
      <c r="U11" s="127" t="s">
        <v>2043</v>
      </c>
      <c r="W11" s="14" t="s">
        <v>729</v>
      </c>
      <c r="X11" s="14">
        <v>6000</v>
      </c>
      <c r="Y11" s="14" t="s">
        <v>2043</v>
      </c>
      <c r="AA11" s="127" t="s">
        <v>403</v>
      </c>
      <c r="AB11" s="127">
        <v>1600</v>
      </c>
      <c r="AC11" s="127" t="s">
        <v>2043</v>
      </c>
      <c r="AE11" s="127" t="s">
        <v>729</v>
      </c>
      <c r="AF11" s="127">
        <v>10000</v>
      </c>
      <c r="AG11" s="127" t="s">
        <v>2043</v>
      </c>
      <c r="AI11" s="14" t="s">
        <v>425</v>
      </c>
      <c r="AJ11" s="14">
        <v>500</v>
      </c>
      <c r="AK11" s="14" t="s">
        <v>2045</v>
      </c>
      <c r="AM11" s="14" t="s">
        <v>220</v>
      </c>
      <c r="AN11" s="14">
        <v>13000</v>
      </c>
      <c r="AO11" s="14" t="s">
        <v>2043</v>
      </c>
      <c r="AQ11" s="14" t="s">
        <v>1188</v>
      </c>
      <c r="AR11" s="14">
        <v>3000</v>
      </c>
      <c r="AS11" s="14" t="s">
        <v>2043</v>
      </c>
      <c r="AU11" s="14" t="s">
        <v>692</v>
      </c>
      <c r="AV11" s="14">
        <v>3600</v>
      </c>
      <c r="AW11" s="14" t="s">
        <v>2043</v>
      </c>
      <c r="AY11" s="14" t="s">
        <v>2062</v>
      </c>
      <c r="AZ11" s="14">
        <v>200</v>
      </c>
      <c r="BA11" s="14" t="s">
        <v>2045</v>
      </c>
      <c r="BC11" s="127" t="s">
        <v>1057</v>
      </c>
      <c r="BD11" s="127">
        <v>6000</v>
      </c>
      <c r="BE11" s="127" t="s">
        <v>2043</v>
      </c>
      <c r="BG11" s="151" t="s">
        <v>1542</v>
      </c>
      <c r="BH11" s="151">
        <v>3000</v>
      </c>
      <c r="BI11" s="154" t="s">
        <v>2043</v>
      </c>
      <c r="BK11" s="127" t="s">
        <v>949</v>
      </c>
      <c r="BL11" s="127">
        <v>6000</v>
      </c>
      <c r="BM11" s="127" t="s">
        <v>2043</v>
      </c>
      <c r="BO11" s="14" t="s">
        <v>2063</v>
      </c>
      <c r="BP11" s="14">
        <v>400</v>
      </c>
      <c r="BQ11" s="14" t="s">
        <v>2045</v>
      </c>
      <c r="BS11" s="126" t="s">
        <v>291</v>
      </c>
      <c r="BT11" s="126">
        <v>3200</v>
      </c>
      <c r="BU11" s="126" t="s">
        <v>2045</v>
      </c>
      <c r="BW11" s="14" t="s">
        <v>496</v>
      </c>
      <c r="BX11" s="14">
        <v>2000</v>
      </c>
      <c r="BY11" s="14" t="s">
        <v>2043</v>
      </c>
      <c r="CA11" s="14" t="s">
        <v>244</v>
      </c>
      <c r="CB11" s="14">
        <v>10000</v>
      </c>
      <c r="CC11" s="14" t="s">
        <v>2043</v>
      </c>
      <c r="CE11" s="127" t="s">
        <v>145</v>
      </c>
      <c r="CF11" s="14">
        <v>8000</v>
      </c>
      <c r="CG11" s="14" t="s">
        <v>2043</v>
      </c>
      <c r="CI11" s="127" t="s">
        <v>145</v>
      </c>
      <c r="CJ11" s="14">
        <v>18000</v>
      </c>
      <c r="CK11" s="14" t="s">
        <v>2043</v>
      </c>
      <c r="CM11" s="8"/>
      <c r="CN11" s="140" t="s">
        <v>1865</v>
      </c>
      <c r="CO11" s="14">
        <v>400</v>
      </c>
      <c r="CP11" s="162" t="s">
        <v>2045</v>
      </c>
      <c r="CS11" s="14" t="s">
        <v>1718</v>
      </c>
      <c r="CT11" s="14">
        <v>4000</v>
      </c>
      <c r="CU11" s="14" t="s">
        <v>2043</v>
      </c>
      <c r="CV11" s="8"/>
      <c r="CX11" s="770" t="s">
        <v>1062</v>
      </c>
      <c r="CY11" s="8"/>
      <c r="CZ11" s="73" t="s">
        <v>2043</v>
      </c>
      <c r="DA11" s="73">
        <v>18000</v>
      </c>
      <c r="DC11" s="73" t="s">
        <v>1085</v>
      </c>
      <c r="DD11" s="73">
        <v>12000</v>
      </c>
      <c r="DE11" s="73" t="s">
        <v>2043</v>
      </c>
      <c r="DG11" s="141" t="s">
        <v>729</v>
      </c>
      <c r="DH11" s="141">
        <v>8000</v>
      </c>
      <c r="DI11" s="141" t="s">
        <v>2043</v>
      </c>
      <c r="DK11" s="127" t="s">
        <v>135</v>
      </c>
      <c r="DL11" s="127">
        <v>24000</v>
      </c>
      <c r="DM11" s="127" t="s">
        <v>2043</v>
      </c>
      <c r="DO11" s="127" t="s">
        <v>461</v>
      </c>
      <c r="DP11" s="127">
        <v>12000</v>
      </c>
      <c r="DQ11" s="127" t="s">
        <v>2043</v>
      </c>
      <c r="DS11" s="14" t="s">
        <v>377</v>
      </c>
      <c r="DT11" s="14">
        <v>1200</v>
      </c>
      <c r="DU11" s="14" t="s">
        <v>2043</v>
      </c>
      <c r="DW11" s="127" t="s">
        <v>1065</v>
      </c>
      <c r="DX11" s="127">
        <v>6000</v>
      </c>
      <c r="DY11" s="120" t="s">
        <v>2043</v>
      </c>
      <c r="EA11" s="164" t="s">
        <v>581</v>
      </c>
      <c r="EB11" s="127">
        <v>1200</v>
      </c>
      <c r="EC11" s="127" t="s">
        <v>2043</v>
      </c>
      <c r="EE11" s="14" t="s">
        <v>403</v>
      </c>
      <c r="EF11" s="14">
        <v>2000</v>
      </c>
      <c r="EG11" s="14" t="s">
        <v>2043</v>
      </c>
    </row>
    <row r="12" spans="2:137">
      <c r="B12" s="129" t="s">
        <v>265</v>
      </c>
      <c r="C12" s="129">
        <v>4000</v>
      </c>
      <c r="D12" s="129" t="s">
        <v>2043</v>
      </c>
      <c r="G12" s="14" t="s">
        <v>61</v>
      </c>
      <c r="H12" s="14">
        <v>3600</v>
      </c>
      <c r="I12" s="14" t="s">
        <v>2043</v>
      </c>
      <c r="K12" s="14" t="s">
        <v>1188</v>
      </c>
      <c r="L12" s="14">
        <v>4000</v>
      </c>
      <c r="M12" s="14" t="s">
        <v>2043</v>
      </c>
      <c r="O12" s="154" t="s">
        <v>692</v>
      </c>
      <c r="P12" s="154">
        <v>2600</v>
      </c>
      <c r="Q12" s="154" t="s">
        <v>2043</v>
      </c>
      <c r="S12" s="127" t="s">
        <v>216</v>
      </c>
      <c r="T12" s="127">
        <v>3200</v>
      </c>
      <c r="U12" s="127" t="s">
        <v>2043</v>
      </c>
      <c r="W12" s="127" t="s">
        <v>145</v>
      </c>
      <c r="X12" s="127">
        <v>24000</v>
      </c>
      <c r="Y12" s="127" t="s">
        <v>2043</v>
      </c>
      <c r="AA12" s="14" t="s">
        <v>160</v>
      </c>
      <c r="AB12" s="14">
        <v>4000</v>
      </c>
      <c r="AC12" s="14" t="s">
        <v>2043</v>
      </c>
      <c r="AE12" s="127" t="s">
        <v>479</v>
      </c>
      <c r="AF12" s="127">
        <v>6000</v>
      </c>
      <c r="AG12" s="127" t="s">
        <v>2043</v>
      </c>
      <c r="AI12" s="14" t="s">
        <v>175</v>
      </c>
      <c r="AJ12" s="14">
        <v>4000</v>
      </c>
      <c r="AK12" s="14" t="s">
        <v>2043</v>
      </c>
      <c r="AM12" s="127" t="s">
        <v>386</v>
      </c>
      <c r="AN12" s="127">
        <v>4000</v>
      </c>
      <c r="AO12" s="127" t="s">
        <v>2043</v>
      </c>
      <c r="AQ12" s="184" t="s">
        <v>1057</v>
      </c>
      <c r="AR12" s="127">
        <v>4000</v>
      </c>
      <c r="AS12" s="127" t="s">
        <v>2043</v>
      </c>
      <c r="AU12" s="14" t="s">
        <v>1562</v>
      </c>
      <c r="AV12" s="14">
        <v>3000</v>
      </c>
      <c r="AW12" s="14" t="s">
        <v>2043</v>
      </c>
      <c r="AY12" s="127" t="s">
        <v>1793</v>
      </c>
      <c r="AZ12" s="127">
        <v>400</v>
      </c>
      <c r="BA12" s="127" t="s">
        <v>2045</v>
      </c>
      <c r="BC12" s="127" t="s">
        <v>1062</v>
      </c>
      <c r="BD12" s="127">
        <v>8000</v>
      </c>
      <c r="BE12" s="127" t="s">
        <v>2043</v>
      </c>
      <c r="BG12" s="73" t="s">
        <v>1085</v>
      </c>
      <c r="BH12" s="73">
        <v>15000</v>
      </c>
      <c r="BI12" s="73" t="s">
        <v>2043</v>
      </c>
      <c r="BK12" s="14" t="s">
        <v>262</v>
      </c>
      <c r="BL12" s="14">
        <v>4000</v>
      </c>
      <c r="BM12" s="14" t="s">
        <v>2043</v>
      </c>
      <c r="BO12" s="127" t="s">
        <v>2064</v>
      </c>
      <c r="BP12" s="127">
        <v>600</v>
      </c>
      <c r="BQ12" s="127" t="s">
        <v>2045</v>
      </c>
      <c r="BS12" s="14" t="s">
        <v>319</v>
      </c>
      <c r="BT12" s="14">
        <v>100</v>
      </c>
      <c r="BU12" s="14" t="s">
        <v>2045</v>
      </c>
      <c r="BW12" s="14" t="s">
        <v>1733</v>
      </c>
      <c r="BX12" s="14">
        <v>990</v>
      </c>
      <c r="BY12" s="14" t="s">
        <v>2045</v>
      </c>
      <c r="CA12" s="460" t="s">
        <v>110</v>
      </c>
      <c r="CB12" s="460">
        <v>3000</v>
      </c>
      <c r="CC12" s="460" t="s">
        <v>2043</v>
      </c>
      <c r="CE12" s="14" t="s">
        <v>124</v>
      </c>
      <c r="CF12" s="14">
        <v>9000</v>
      </c>
      <c r="CG12" s="14" t="s">
        <v>2043</v>
      </c>
      <c r="CI12" s="14" t="s">
        <v>949</v>
      </c>
      <c r="CJ12" s="14">
        <v>9000</v>
      </c>
      <c r="CK12" s="14" t="s">
        <v>2043</v>
      </c>
      <c r="CM12" s="8"/>
      <c r="CN12" s="140" t="s">
        <v>259</v>
      </c>
      <c r="CO12" s="14">
        <v>36000</v>
      </c>
      <c r="CP12" s="162" t="s">
        <v>2043</v>
      </c>
      <c r="CS12" s="127" t="s">
        <v>256</v>
      </c>
      <c r="CT12" s="127">
        <v>12000</v>
      </c>
      <c r="CU12" s="127" t="s">
        <v>2043</v>
      </c>
      <c r="CV12" s="8"/>
      <c r="CX12" s="770" t="s">
        <v>1057</v>
      </c>
      <c r="CY12" s="8"/>
      <c r="CZ12" s="73" t="s">
        <v>2043</v>
      </c>
      <c r="DA12" s="73">
        <v>14000</v>
      </c>
      <c r="DC12" s="73" t="s">
        <v>1065</v>
      </c>
      <c r="DD12" s="73">
        <v>6000</v>
      </c>
      <c r="DE12" s="73" t="s">
        <v>2043</v>
      </c>
      <c r="DG12" s="14" t="s">
        <v>1188</v>
      </c>
      <c r="DH12" s="14">
        <v>10000</v>
      </c>
      <c r="DI12" s="14" t="s">
        <v>2043</v>
      </c>
      <c r="DK12" s="127" t="s">
        <v>667</v>
      </c>
      <c r="DL12" s="127">
        <v>3200</v>
      </c>
      <c r="DM12" s="127" t="s">
        <v>2043</v>
      </c>
      <c r="DO12" s="14" t="s">
        <v>496</v>
      </c>
      <c r="DP12" s="14">
        <v>2000</v>
      </c>
      <c r="DQ12" s="14" t="s">
        <v>2043</v>
      </c>
      <c r="DS12" s="127" t="s">
        <v>226</v>
      </c>
      <c r="DT12" s="127">
        <v>4000</v>
      </c>
      <c r="DU12" s="127" t="s">
        <v>2043</v>
      </c>
      <c r="DW12" s="127" t="s">
        <v>1085</v>
      </c>
      <c r="DX12" s="127">
        <v>24000</v>
      </c>
      <c r="DY12" s="120" t="s">
        <v>2043</v>
      </c>
      <c r="EA12" s="127" t="s">
        <v>135</v>
      </c>
      <c r="EB12" s="127">
        <v>18000</v>
      </c>
      <c r="EC12" s="127" t="s">
        <v>2043</v>
      </c>
      <c r="EE12" s="14" t="s">
        <v>1809</v>
      </c>
      <c r="EF12" s="14">
        <v>200</v>
      </c>
      <c r="EG12" s="14" t="s">
        <v>2045</v>
      </c>
    </row>
    <row r="13" spans="2:137">
      <c r="B13" s="129" t="s">
        <v>692</v>
      </c>
      <c r="C13" s="129">
        <v>4000</v>
      </c>
      <c r="D13" s="129" t="s">
        <v>2043</v>
      </c>
      <c r="G13" s="141" t="s">
        <v>1175</v>
      </c>
      <c r="H13" s="141">
        <v>1600</v>
      </c>
      <c r="I13" s="141" t="s">
        <v>2054</v>
      </c>
      <c r="K13" s="14" t="s">
        <v>1085</v>
      </c>
      <c r="L13" s="14">
        <v>10000</v>
      </c>
      <c r="M13" s="14" t="s">
        <v>2043</v>
      </c>
      <c r="O13" s="14" t="s">
        <v>1065</v>
      </c>
      <c r="P13" s="14">
        <v>4000</v>
      </c>
      <c r="Q13" s="14" t="s">
        <v>2043</v>
      </c>
      <c r="S13" s="14" t="s">
        <v>262</v>
      </c>
      <c r="T13" s="14">
        <v>2000</v>
      </c>
      <c r="U13" s="14" t="s">
        <v>2043</v>
      </c>
      <c r="W13" s="127" t="s">
        <v>216</v>
      </c>
      <c r="X13" s="127">
        <v>3200</v>
      </c>
      <c r="Y13" s="127" t="s">
        <v>2043</v>
      </c>
      <c r="AA13" s="14" t="s">
        <v>581</v>
      </c>
      <c r="AB13" s="14">
        <v>1200</v>
      </c>
      <c r="AC13" s="14" t="s">
        <v>2043</v>
      </c>
      <c r="AE13" s="14" t="s">
        <v>1188</v>
      </c>
      <c r="AF13" s="14">
        <v>4000</v>
      </c>
      <c r="AG13" s="14" t="s">
        <v>2043</v>
      </c>
      <c r="AI13" s="127" t="s">
        <v>67</v>
      </c>
      <c r="AJ13" s="127">
        <v>2400</v>
      </c>
      <c r="AK13" s="127" t="s">
        <v>2043</v>
      </c>
      <c r="AM13" s="14" t="s">
        <v>135</v>
      </c>
      <c r="AN13" s="14">
        <v>20000</v>
      </c>
      <c r="AO13" s="14" t="s">
        <v>2043</v>
      </c>
      <c r="AQ13" s="127" t="s">
        <v>1062</v>
      </c>
      <c r="AR13" s="127">
        <v>5200</v>
      </c>
      <c r="AS13" s="127" t="s">
        <v>2043</v>
      </c>
      <c r="AU13" s="14" t="s">
        <v>331</v>
      </c>
      <c r="AV13" s="14">
        <v>4000</v>
      </c>
      <c r="AW13" s="14" t="s">
        <v>2043</v>
      </c>
      <c r="AY13" s="127" t="s">
        <v>519</v>
      </c>
      <c r="AZ13" s="127">
        <v>4800</v>
      </c>
      <c r="BA13" s="127" t="s">
        <v>2043</v>
      </c>
      <c r="BC13" s="127" t="s">
        <v>1085</v>
      </c>
      <c r="BD13" s="127">
        <v>18000</v>
      </c>
      <c r="BE13" s="127" t="s">
        <v>2043</v>
      </c>
      <c r="BG13" s="14" t="s">
        <v>244</v>
      </c>
      <c r="BH13" s="14">
        <v>6000</v>
      </c>
      <c r="BI13" s="14" t="s">
        <v>2043</v>
      </c>
      <c r="BK13" s="127" t="s">
        <v>216</v>
      </c>
      <c r="BL13" s="127">
        <v>6000</v>
      </c>
      <c r="BM13" s="127" t="s">
        <v>2043</v>
      </c>
      <c r="BO13" s="14" t="s">
        <v>2065</v>
      </c>
      <c r="BP13" s="14">
        <v>560</v>
      </c>
      <c r="BQ13" s="14" t="s">
        <v>2043</v>
      </c>
      <c r="BS13" s="14" t="s">
        <v>1813</v>
      </c>
      <c r="BT13" s="14">
        <v>300</v>
      </c>
      <c r="BU13" s="14" t="s">
        <v>2045</v>
      </c>
      <c r="BW13" s="14" t="s">
        <v>1588</v>
      </c>
      <c r="BX13" s="14">
        <v>600</v>
      </c>
      <c r="BY13" s="14" t="s">
        <v>2045</v>
      </c>
      <c r="CA13" s="14" t="s">
        <v>2066</v>
      </c>
      <c r="CB13" s="14">
        <v>150</v>
      </c>
      <c r="CC13" s="14" t="s">
        <v>2067</v>
      </c>
      <c r="CE13" s="14" t="s">
        <v>949</v>
      </c>
      <c r="CF13" s="14">
        <v>12000</v>
      </c>
      <c r="CG13" s="14" t="s">
        <v>2043</v>
      </c>
      <c r="CI13" s="14" t="s">
        <v>124</v>
      </c>
      <c r="CJ13" s="14">
        <v>9000</v>
      </c>
      <c r="CK13" s="14" t="s">
        <v>2043</v>
      </c>
      <c r="CM13" s="8"/>
      <c r="CN13" s="140" t="s">
        <v>599</v>
      </c>
      <c r="CO13" s="14">
        <v>4000</v>
      </c>
      <c r="CP13" s="162" t="s">
        <v>2045</v>
      </c>
      <c r="CS13" s="137" t="s">
        <v>2068</v>
      </c>
      <c r="CT13" s="137">
        <v>4500</v>
      </c>
      <c r="CU13" s="137" t="s">
        <v>2043</v>
      </c>
      <c r="CV13" s="8"/>
      <c r="CX13" s="770" t="s">
        <v>1085</v>
      </c>
      <c r="CY13" s="8"/>
      <c r="CZ13" s="73" t="s">
        <v>2043</v>
      </c>
      <c r="DA13" s="73">
        <v>20000</v>
      </c>
      <c r="DC13" s="127" t="s">
        <v>1060</v>
      </c>
      <c r="DD13" s="127">
        <v>12000</v>
      </c>
      <c r="DE13" s="127" t="s">
        <v>2043</v>
      </c>
      <c r="DG13" s="14" t="s">
        <v>2069</v>
      </c>
      <c r="DH13" s="14">
        <v>450</v>
      </c>
      <c r="DI13" s="14" t="s">
        <v>2043</v>
      </c>
      <c r="DK13" s="127" t="s">
        <v>1855</v>
      </c>
      <c r="DL13" s="127">
        <v>2000</v>
      </c>
      <c r="DM13" s="127" t="s">
        <v>2043</v>
      </c>
      <c r="DO13" s="127" t="s">
        <v>2070</v>
      </c>
      <c r="DP13" s="127">
        <v>380</v>
      </c>
      <c r="DQ13" s="127" t="s">
        <v>2045</v>
      </c>
      <c r="DS13" s="127" t="s">
        <v>1686</v>
      </c>
      <c r="DT13" s="127">
        <v>12000</v>
      </c>
      <c r="DU13" s="127" t="s">
        <v>2043</v>
      </c>
      <c r="DW13" s="127" t="s">
        <v>1057</v>
      </c>
      <c r="DX13" s="127">
        <v>6000</v>
      </c>
      <c r="DY13" s="120" t="s">
        <v>2043</v>
      </c>
      <c r="EA13" s="127" t="s">
        <v>56</v>
      </c>
      <c r="EB13" s="127">
        <v>3200</v>
      </c>
      <c r="EC13" s="127" t="s">
        <v>2043</v>
      </c>
      <c r="EE13" s="127" t="s">
        <v>835</v>
      </c>
      <c r="EF13" s="127">
        <v>700</v>
      </c>
      <c r="EG13" s="127" t="s">
        <v>2045</v>
      </c>
    </row>
    <row r="14" spans="2:137">
      <c r="B14" s="129" t="s">
        <v>331</v>
      </c>
      <c r="C14" s="129">
        <v>4800</v>
      </c>
      <c r="D14" s="129" t="s">
        <v>2043</v>
      </c>
      <c r="G14" s="129" t="s">
        <v>537</v>
      </c>
      <c r="H14" s="129">
        <v>3200</v>
      </c>
      <c r="I14" s="129" t="s">
        <v>2043</v>
      </c>
      <c r="K14" s="14" t="s">
        <v>135</v>
      </c>
      <c r="L14" s="14">
        <v>22000</v>
      </c>
      <c r="M14" s="14" t="s">
        <v>2043</v>
      </c>
      <c r="O14" s="14" t="s">
        <v>1062</v>
      </c>
      <c r="P14" s="14">
        <v>4000</v>
      </c>
      <c r="Q14" s="14" t="s">
        <v>2043</v>
      </c>
      <c r="S14" s="127" t="s">
        <v>280</v>
      </c>
      <c r="T14" s="127">
        <v>24000</v>
      </c>
      <c r="U14" s="127" t="s">
        <v>2043</v>
      </c>
      <c r="W14" s="127" t="s">
        <v>949</v>
      </c>
      <c r="X14" s="127">
        <v>7200</v>
      </c>
      <c r="Y14" s="127" t="s">
        <v>2043</v>
      </c>
      <c r="AA14" s="14" t="s">
        <v>2071</v>
      </c>
      <c r="AB14" s="14">
        <v>4000</v>
      </c>
      <c r="AC14" s="14" t="s">
        <v>2043</v>
      </c>
      <c r="AE14" s="14" t="s">
        <v>790</v>
      </c>
      <c r="AF14" s="14">
        <v>500</v>
      </c>
      <c r="AG14" s="14" t="s">
        <v>2043</v>
      </c>
      <c r="AI14" s="14" t="s">
        <v>692</v>
      </c>
      <c r="AJ14" s="14">
        <v>3200</v>
      </c>
      <c r="AK14" s="14" t="s">
        <v>2043</v>
      </c>
      <c r="AM14" s="14" t="s">
        <v>476</v>
      </c>
      <c r="AN14" s="14">
        <v>800</v>
      </c>
      <c r="AO14" s="14" t="s">
        <v>2043</v>
      </c>
      <c r="AQ14" s="127" t="s">
        <v>1085</v>
      </c>
      <c r="AR14" s="127">
        <v>8000</v>
      </c>
      <c r="AS14" s="127" t="s">
        <v>2043</v>
      </c>
      <c r="AU14" s="127" t="s">
        <v>692</v>
      </c>
      <c r="AV14" s="127">
        <v>3200</v>
      </c>
      <c r="AW14" s="127" t="s">
        <v>2043</v>
      </c>
      <c r="AY14" s="127" t="s">
        <v>331</v>
      </c>
      <c r="AZ14" s="127">
        <v>8000</v>
      </c>
      <c r="BA14" s="127" t="s">
        <v>2043</v>
      </c>
      <c r="BC14" s="127" t="s">
        <v>1889</v>
      </c>
      <c r="BD14" s="127">
        <v>1200</v>
      </c>
      <c r="BE14" s="127" t="s">
        <v>2043</v>
      </c>
      <c r="BG14" s="14" t="s">
        <v>700</v>
      </c>
      <c r="BH14" s="14">
        <v>500</v>
      </c>
      <c r="BI14" s="14" t="s">
        <v>2045</v>
      </c>
      <c r="BK14" s="14" t="s">
        <v>1046</v>
      </c>
      <c r="BL14" s="14">
        <v>2000</v>
      </c>
      <c r="BM14" s="14" t="s">
        <v>2043</v>
      </c>
      <c r="BO14" s="14" t="s">
        <v>61</v>
      </c>
      <c r="BP14" s="14">
        <v>3000</v>
      </c>
      <c r="BQ14" s="14" t="s">
        <v>2043</v>
      </c>
      <c r="BS14" s="14" t="s">
        <v>2072</v>
      </c>
      <c r="BT14" s="14">
        <v>200</v>
      </c>
      <c r="BU14" s="14" t="s">
        <v>2045</v>
      </c>
      <c r="BW14" s="14" t="s">
        <v>581</v>
      </c>
      <c r="BX14" s="14">
        <v>3000</v>
      </c>
      <c r="BY14" s="14" t="s">
        <v>2043</v>
      </c>
      <c r="CA14" s="14" t="s">
        <v>2073</v>
      </c>
      <c r="CB14" s="14">
        <v>200</v>
      </c>
      <c r="CC14" s="14" t="s">
        <v>2045</v>
      </c>
      <c r="CE14" s="130" t="s">
        <v>259</v>
      </c>
      <c r="CF14" s="130">
        <v>18000</v>
      </c>
      <c r="CG14" s="130" t="s">
        <v>2043</v>
      </c>
      <c r="CI14" s="14" t="s">
        <v>1686</v>
      </c>
      <c r="CJ14" s="14">
        <v>12000</v>
      </c>
      <c r="CK14" s="14" t="s">
        <v>2043</v>
      </c>
      <c r="CM14" s="8"/>
      <c r="CN14" s="138" t="s">
        <v>256</v>
      </c>
      <c r="CO14" s="127">
        <v>9000</v>
      </c>
      <c r="CP14" s="143" t="s">
        <v>2043</v>
      </c>
      <c r="CS14" s="137" t="s">
        <v>90</v>
      </c>
      <c r="CT14" s="137">
        <v>510</v>
      </c>
      <c r="CU14" s="137" t="s">
        <v>2045</v>
      </c>
      <c r="CV14" s="8"/>
      <c r="CX14" s="770" t="s">
        <v>1065</v>
      </c>
      <c r="CY14" s="8"/>
      <c r="CZ14" s="73" t="s">
        <v>2043</v>
      </c>
      <c r="DA14" s="73">
        <v>6000</v>
      </c>
      <c r="DC14" s="14" t="s">
        <v>265</v>
      </c>
      <c r="DD14" s="14">
        <v>6000</v>
      </c>
      <c r="DE14" s="14" t="s">
        <v>2043</v>
      </c>
      <c r="DG14" s="73" t="s">
        <v>1065</v>
      </c>
      <c r="DH14" s="73">
        <v>6000</v>
      </c>
      <c r="DI14" s="73" t="s">
        <v>2043</v>
      </c>
      <c r="DK14" s="127" t="s">
        <v>1233</v>
      </c>
      <c r="DL14" s="127">
        <v>2000</v>
      </c>
      <c r="DM14" s="127" t="s">
        <v>2045</v>
      </c>
      <c r="DO14" s="14" t="s">
        <v>411</v>
      </c>
      <c r="DP14" s="14">
        <v>400</v>
      </c>
      <c r="DQ14" s="14" t="s">
        <v>2045</v>
      </c>
      <c r="DS14" s="170" t="s">
        <v>2074</v>
      </c>
      <c r="DT14" s="170">
        <v>200</v>
      </c>
      <c r="DU14" s="170" t="s">
        <v>2045</v>
      </c>
      <c r="DW14" s="127" t="s">
        <v>1062</v>
      </c>
      <c r="DX14" s="127">
        <v>6000</v>
      </c>
      <c r="DY14" s="120" t="s">
        <v>2043</v>
      </c>
      <c r="EA14" s="127" t="s">
        <v>1650</v>
      </c>
      <c r="EB14" s="127">
        <v>4000</v>
      </c>
      <c r="EC14" s="127" t="s">
        <v>2043</v>
      </c>
      <c r="EE14" s="14" t="s">
        <v>181</v>
      </c>
      <c r="EF14" s="14">
        <v>2000</v>
      </c>
      <c r="EG14" s="14" t="s">
        <v>2045</v>
      </c>
    </row>
    <row r="15" spans="2:137">
      <c r="B15" s="129" t="s">
        <v>403</v>
      </c>
      <c r="C15" s="129">
        <v>800</v>
      </c>
      <c r="D15" s="129" t="s">
        <v>2043</v>
      </c>
      <c r="G15" s="129" t="s">
        <v>1085</v>
      </c>
      <c r="H15" s="129">
        <v>6000</v>
      </c>
      <c r="I15" s="129" t="s">
        <v>2043</v>
      </c>
      <c r="K15" s="14" t="s">
        <v>476</v>
      </c>
      <c r="L15" s="14">
        <v>1200</v>
      </c>
      <c r="M15" s="14" t="s">
        <v>2043</v>
      </c>
      <c r="O15" s="14" t="s">
        <v>954</v>
      </c>
      <c r="P15" s="14">
        <v>1600</v>
      </c>
      <c r="Q15" s="14" t="s">
        <v>2043</v>
      </c>
      <c r="S15" s="127" t="s">
        <v>135</v>
      </c>
      <c r="T15" s="127">
        <v>24000</v>
      </c>
      <c r="U15" s="127" t="s">
        <v>2043</v>
      </c>
      <c r="W15" s="14" t="s">
        <v>262</v>
      </c>
      <c r="X15" s="14">
        <v>6000</v>
      </c>
      <c r="Y15" s="14" t="s">
        <v>2043</v>
      </c>
      <c r="AA15" s="14" t="s">
        <v>175</v>
      </c>
      <c r="AB15" s="14">
        <v>4000</v>
      </c>
      <c r="AC15" s="14" t="s">
        <v>2043</v>
      </c>
      <c r="AE15" s="14" t="s">
        <v>464</v>
      </c>
      <c r="AF15" s="14">
        <v>3000</v>
      </c>
      <c r="AG15" s="14" t="s">
        <v>2043</v>
      </c>
      <c r="AI15" s="14" t="s">
        <v>331</v>
      </c>
      <c r="AJ15" s="14">
        <v>4000</v>
      </c>
      <c r="AK15" s="14" t="s">
        <v>2043</v>
      </c>
      <c r="AM15" s="127" t="s">
        <v>911</v>
      </c>
      <c r="AN15" s="127">
        <v>640</v>
      </c>
      <c r="AO15" s="127" t="s">
        <v>2045</v>
      </c>
      <c r="AQ15" s="141" t="s">
        <v>540</v>
      </c>
      <c r="AR15" s="141">
        <v>1600</v>
      </c>
      <c r="AS15" s="141" t="s">
        <v>2043</v>
      </c>
      <c r="AU15" s="127" t="s">
        <v>636</v>
      </c>
      <c r="AV15" s="127">
        <v>4000</v>
      </c>
      <c r="AW15" s="127" t="s">
        <v>2043</v>
      </c>
      <c r="AY15" s="154" t="s">
        <v>256</v>
      </c>
      <c r="AZ15" s="154">
        <v>24000</v>
      </c>
      <c r="BA15" s="154" t="s">
        <v>2043</v>
      </c>
      <c r="BC15" s="127" t="s">
        <v>537</v>
      </c>
      <c r="BD15" s="127">
        <v>6000</v>
      </c>
      <c r="BE15" s="127" t="s">
        <v>2043</v>
      </c>
      <c r="BG15" s="14" t="s">
        <v>253</v>
      </c>
      <c r="BH15" s="14">
        <v>8000</v>
      </c>
      <c r="BI15" s="14" t="s">
        <v>2043</v>
      </c>
      <c r="BK15" s="14" t="s">
        <v>581</v>
      </c>
      <c r="BL15" s="14">
        <v>3200</v>
      </c>
      <c r="BM15" s="14" t="s">
        <v>2043</v>
      </c>
      <c r="BO15" s="14" t="s">
        <v>2075</v>
      </c>
      <c r="BP15" s="126">
        <v>1600</v>
      </c>
      <c r="BQ15" s="14" t="s">
        <v>2043</v>
      </c>
      <c r="BS15" s="14" t="s">
        <v>1809</v>
      </c>
      <c r="BT15" s="14">
        <v>200</v>
      </c>
      <c r="BU15" s="14" t="s">
        <v>2045</v>
      </c>
      <c r="BW15" s="127" t="s">
        <v>2076</v>
      </c>
      <c r="BX15" s="127">
        <v>300</v>
      </c>
      <c r="BY15" s="127" t="s">
        <v>2045</v>
      </c>
      <c r="CA15" s="127" t="s">
        <v>636</v>
      </c>
      <c r="CB15" s="127">
        <v>4000</v>
      </c>
      <c r="CC15" s="127" t="s">
        <v>2043</v>
      </c>
      <c r="CE15" s="127" t="s">
        <v>135</v>
      </c>
      <c r="CF15" s="127">
        <v>18000</v>
      </c>
      <c r="CG15" s="127" t="s">
        <v>2043</v>
      </c>
      <c r="CI15" s="127" t="s">
        <v>262</v>
      </c>
      <c r="CJ15" s="127">
        <v>6000</v>
      </c>
      <c r="CK15" s="127" t="s">
        <v>2043</v>
      </c>
      <c r="CM15" s="8"/>
      <c r="CN15" s="138" t="s">
        <v>455</v>
      </c>
      <c r="CO15" s="127">
        <v>2400</v>
      </c>
      <c r="CP15" s="143" t="s">
        <v>2043</v>
      </c>
      <c r="CS15" s="14" t="s">
        <v>244</v>
      </c>
      <c r="CT15" s="14">
        <v>6000</v>
      </c>
      <c r="CU15" s="14" t="s">
        <v>2043</v>
      </c>
      <c r="CV15" s="8"/>
      <c r="CX15" s="285" t="s">
        <v>2061</v>
      </c>
      <c r="CY15" s="14">
        <v>2000</v>
      </c>
      <c r="CZ15" s="14" t="s">
        <v>2043</v>
      </c>
      <c r="DA15" s="8"/>
      <c r="DC15" s="14" t="s">
        <v>491</v>
      </c>
      <c r="DD15" s="14">
        <v>2000</v>
      </c>
      <c r="DE15" s="14" t="s">
        <v>2043</v>
      </c>
      <c r="DG15" s="14" t="s">
        <v>1654</v>
      </c>
      <c r="DH15" s="14">
        <v>800</v>
      </c>
      <c r="DI15" s="14" t="s">
        <v>2045</v>
      </c>
      <c r="DK15" s="127" t="s">
        <v>160</v>
      </c>
      <c r="DL15" s="127">
        <v>6000</v>
      </c>
      <c r="DM15" s="127" t="s">
        <v>2043</v>
      </c>
      <c r="DO15" s="14" t="s">
        <v>1883</v>
      </c>
      <c r="DP15" s="14">
        <v>400</v>
      </c>
      <c r="DQ15" s="14" t="s">
        <v>2045</v>
      </c>
      <c r="DS15" s="137" t="s">
        <v>72</v>
      </c>
      <c r="DT15" s="137">
        <v>2000</v>
      </c>
      <c r="DU15" s="137" t="s">
        <v>2043</v>
      </c>
      <c r="DW15" s="127" t="s">
        <v>331</v>
      </c>
      <c r="DX15" s="127">
        <v>12000</v>
      </c>
      <c r="DY15" s="120" t="s">
        <v>2043</v>
      </c>
      <c r="EA15" s="127" t="s">
        <v>967</v>
      </c>
      <c r="EB15" s="127">
        <v>6000</v>
      </c>
      <c r="EC15" s="127" t="s">
        <v>2043</v>
      </c>
      <c r="EE15" s="14" t="s">
        <v>1811</v>
      </c>
      <c r="EF15" s="14">
        <v>800</v>
      </c>
      <c r="EG15" s="14" t="s">
        <v>2045</v>
      </c>
    </row>
    <row r="16" spans="2:137">
      <c r="B16" s="129" t="s">
        <v>160</v>
      </c>
      <c r="C16" s="129">
        <v>6000</v>
      </c>
      <c r="D16" s="129" t="s">
        <v>2043</v>
      </c>
      <c r="G16" s="14" t="s">
        <v>280</v>
      </c>
      <c r="H16" s="14">
        <v>36000</v>
      </c>
      <c r="I16" s="14" t="s">
        <v>2043</v>
      </c>
      <c r="K16" s="14" t="s">
        <v>1650</v>
      </c>
      <c r="L16" s="14">
        <v>2000</v>
      </c>
      <c r="M16" s="14" t="s">
        <v>2043</v>
      </c>
      <c r="O16" s="14" t="s">
        <v>790</v>
      </c>
      <c r="P16" s="14">
        <v>2000</v>
      </c>
      <c r="Q16" s="14" t="s">
        <v>2043</v>
      </c>
      <c r="S16" s="14" t="s">
        <v>220</v>
      </c>
      <c r="T16" s="14">
        <v>9000</v>
      </c>
      <c r="U16" s="14" t="s">
        <v>2043</v>
      </c>
      <c r="W16" s="127" t="s">
        <v>1723</v>
      </c>
      <c r="X16" s="127">
        <v>2400</v>
      </c>
      <c r="Y16" s="127" t="s">
        <v>2043</v>
      </c>
      <c r="AA16" s="14" t="s">
        <v>491</v>
      </c>
      <c r="AB16" s="14">
        <v>1200</v>
      </c>
      <c r="AC16" s="14" t="s">
        <v>2043</v>
      </c>
      <c r="AE16" s="14" t="s">
        <v>1811</v>
      </c>
      <c r="AF16" s="14">
        <v>400</v>
      </c>
      <c r="AG16" s="14" t="s">
        <v>2043</v>
      </c>
      <c r="AI16" s="14" t="s">
        <v>1542</v>
      </c>
      <c r="AJ16" s="14">
        <v>2000</v>
      </c>
      <c r="AK16" s="14" t="s">
        <v>2043</v>
      </c>
      <c r="AM16" s="127" t="s">
        <v>160</v>
      </c>
      <c r="AN16" s="127">
        <v>3200</v>
      </c>
      <c r="AO16" s="127" t="s">
        <v>2043</v>
      </c>
      <c r="AQ16" s="14" t="s">
        <v>135</v>
      </c>
      <c r="AR16" s="14">
        <v>20000</v>
      </c>
      <c r="AS16" s="14" t="s">
        <v>2043</v>
      </c>
      <c r="AU16" s="127" t="s">
        <v>256</v>
      </c>
      <c r="AV16" s="127">
        <v>24000</v>
      </c>
      <c r="AW16" s="127" t="s">
        <v>2043</v>
      </c>
      <c r="AY16" s="14" t="s">
        <v>280</v>
      </c>
      <c r="AZ16" s="14">
        <v>18000</v>
      </c>
      <c r="BA16" s="14" t="s">
        <v>2043</v>
      </c>
      <c r="BC16" s="14" t="s">
        <v>667</v>
      </c>
      <c r="BD16" s="14">
        <v>6000</v>
      </c>
      <c r="BE16" s="14" t="s">
        <v>2043</v>
      </c>
      <c r="BG16" s="14" t="s">
        <v>259</v>
      </c>
      <c r="BH16" s="14">
        <v>24000</v>
      </c>
      <c r="BI16" s="14" t="s">
        <v>2043</v>
      </c>
      <c r="BK16" s="14" t="s">
        <v>280</v>
      </c>
      <c r="BL16" s="14">
        <v>18000</v>
      </c>
      <c r="BM16" s="14" t="s">
        <v>2043</v>
      </c>
      <c r="BO16" s="14" t="s">
        <v>2077</v>
      </c>
      <c r="BP16" s="14">
        <v>400</v>
      </c>
      <c r="BQ16" s="14" t="s">
        <v>2043</v>
      </c>
      <c r="BS16" s="14" t="s">
        <v>1969</v>
      </c>
      <c r="BT16" s="14">
        <v>1005</v>
      </c>
      <c r="BU16" s="14" t="s">
        <v>2045</v>
      </c>
      <c r="BW16" s="14" t="s">
        <v>135</v>
      </c>
      <c r="BX16" s="14">
        <v>3200</v>
      </c>
      <c r="BY16" s="14" t="s">
        <v>2043</v>
      </c>
      <c r="CA16" s="14" t="s">
        <v>1605</v>
      </c>
      <c r="CB16" s="14">
        <v>200</v>
      </c>
      <c r="CC16" s="14" t="s">
        <v>2045</v>
      </c>
      <c r="CE16" s="126" t="s">
        <v>280</v>
      </c>
      <c r="CF16" s="126">
        <v>10000</v>
      </c>
      <c r="CG16" s="126" t="s">
        <v>2043</v>
      </c>
      <c r="CI16" s="127" t="s">
        <v>1188</v>
      </c>
      <c r="CJ16" s="127">
        <v>8000</v>
      </c>
      <c r="CK16" s="127" t="s">
        <v>2043</v>
      </c>
      <c r="CM16" s="8"/>
      <c r="CN16" s="140" t="s">
        <v>1133</v>
      </c>
      <c r="CO16" s="14">
        <v>2400</v>
      </c>
      <c r="CP16" s="162" t="s">
        <v>2043</v>
      </c>
      <c r="CS16" s="127" t="s">
        <v>455</v>
      </c>
      <c r="CT16" s="127">
        <v>2400</v>
      </c>
      <c r="CU16" s="127" t="s">
        <v>2043</v>
      </c>
      <c r="CV16" s="8"/>
      <c r="CX16" s="285" t="s">
        <v>2061</v>
      </c>
      <c r="CY16" s="14">
        <v>2000</v>
      </c>
      <c r="CZ16" s="14" t="s">
        <v>2043</v>
      </c>
      <c r="DA16" s="8"/>
      <c r="DC16" s="127" t="s">
        <v>56</v>
      </c>
      <c r="DD16" s="127">
        <v>2000</v>
      </c>
      <c r="DE16" s="127" t="s">
        <v>2043</v>
      </c>
      <c r="DG16" s="14" t="s">
        <v>124</v>
      </c>
      <c r="DH16" s="14">
        <v>6000</v>
      </c>
      <c r="DI16" s="14" t="s">
        <v>2043</v>
      </c>
      <c r="DK16" s="127" t="s">
        <v>1809</v>
      </c>
      <c r="DL16" s="127">
        <v>400</v>
      </c>
      <c r="DM16" s="127" t="s">
        <v>2045</v>
      </c>
      <c r="DO16" s="127" t="s">
        <v>1747</v>
      </c>
      <c r="DP16" s="127">
        <v>1000</v>
      </c>
      <c r="DQ16" s="127" t="s">
        <v>2045</v>
      </c>
      <c r="DS16" s="14" t="s">
        <v>1883</v>
      </c>
      <c r="DT16" s="14">
        <v>400</v>
      </c>
      <c r="DU16" s="14" t="s">
        <v>2045</v>
      </c>
      <c r="DW16" s="127" t="s">
        <v>1133</v>
      </c>
      <c r="DX16" s="127">
        <v>2000</v>
      </c>
      <c r="DY16" s="120" t="s">
        <v>2043</v>
      </c>
      <c r="EA16" s="127" t="s">
        <v>389</v>
      </c>
      <c r="EB16" s="127">
        <v>2000</v>
      </c>
      <c r="EC16" s="127" t="s">
        <v>2043</v>
      </c>
      <c r="EE16" s="14" t="s">
        <v>2056</v>
      </c>
      <c r="EF16" s="14">
        <v>1000</v>
      </c>
      <c r="EG16" s="14" t="s">
        <v>2043</v>
      </c>
    </row>
    <row r="17" spans="2:137">
      <c r="B17" s="129" t="s">
        <v>244</v>
      </c>
      <c r="C17" s="129">
        <v>4000</v>
      </c>
      <c r="D17" s="129" t="s">
        <v>2043</v>
      </c>
      <c r="G17" s="515" t="s">
        <v>220</v>
      </c>
      <c r="H17" s="515">
        <v>6000</v>
      </c>
      <c r="I17" s="515" t="s">
        <v>2043</v>
      </c>
      <c r="K17" s="14" t="s">
        <v>1777</v>
      </c>
      <c r="L17" s="14">
        <v>1000</v>
      </c>
      <c r="M17" s="14" t="s">
        <v>2045</v>
      </c>
      <c r="O17" s="14" t="s">
        <v>348</v>
      </c>
      <c r="P17" s="14">
        <v>2000</v>
      </c>
      <c r="Q17" s="14" t="s">
        <v>2043</v>
      </c>
      <c r="S17" s="14" t="s">
        <v>148</v>
      </c>
      <c r="T17" s="14">
        <v>12000</v>
      </c>
      <c r="U17" s="14" t="s">
        <v>2043</v>
      </c>
      <c r="W17" s="127" t="s">
        <v>250</v>
      </c>
      <c r="X17" s="127">
        <v>7800</v>
      </c>
      <c r="Y17" s="127" t="s">
        <v>2043</v>
      </c>
      <c r="AA17" s="14" t="s">
        <v>235</v>
      </c>
      <c r="AB17" s="14">
        <v>1600</v>
      </c>
      <c r="AC17" s="14" t="s">
        <v>2043</v>
      </c>
      <c r="AE17" s="127" t="s">
        <v>458</v>
      </c>
      <c r="AF17" s="127">
        <v>2400</v>
      </c>
      <c r="AG17" s="127" t="s">
        <v>2043</v>
      </c>
      <c r="AI17" s="127" t="s">
        <v>1747</v>
      </c>
      <c r="AJ17" s="127">
        <v>1000</v>
      </c>
      <c r="AK17" s="127" t="s">
        <v>2045</v>
      </c>
      <c r="AM17" s="14" t="s">
        <v>1125</v>
      </c>
      <c r="AN17" s="14">
        <v>4000</v>
      </c>
      <c r="AO17" s="14" t="s">
        <v>2043</v>
      </c>
      <c r="AQ17" s="14" t="s">
        <v>476</v>
      </c>
      <c r="AR17" s="14">
        <v>800</v>
      </c>
      <c r="AS17" s="14" t="s">
        <v>2043</v>
      </c>
      <c r="AU17" s="154" t="s">
        <v>241</v>
      </c>
      <c r="AV17" s="154">
        <v>4000</v>
      </c>
      <c r="AW17" s="154" t="s">
        <v>2043</v>
      </c>
      <c r="AY17" s="14" t="s">
        <v>220</v>
      </c>
      <c r="AZ17" s="14">
        <v>12000</v>
      </c>
      <c r="BA17" s="14" t="s">
        <v>2043</v>
      </c>
      <c r="BC17" s="127" t="s">
        <v>235</v>
      </c>
      <c r="BD17" s="127">
        <v>2000</v>
      </c>
      <c r="BE17" s="127" t="s">
        <v>2043</v>
      </c>
      <c r="BG17" s="14" t="s">
        <v>306</v>
      </c>
      <c r="BH17" s="14">
        <v>2000</v>
      </c>
      <c r="BI17" s="14" t="s">
        <v>2043</v>
      </c>
      <c r="BK17" s="14" t="s">
        <v>220</v>
      </c>
      <c r="BL17" s="14">
        <v>6000</v>
      </c>
      <c r="BM17" s="14" t="s">
        <v>2043</v>
      </c>
      <c r="BO17" s="141" t="s">
        <v>2056</v>
      </c>
      <c r="BP17" s="141">
        <v>1240</v>
      </c>
      <c r="BQ17" s="141" t="s">
        <v>2043</v>
      </c>
      <c r="BS17" s="14" t="s">
        <v>667</v>
      </c>
      <c r="BT17" s="14">
        <v>1600</v>
      </c>
      <c r="BU17" s="14" t="s">
        <v>2043</v>
      </c>
      <c r="BW17" s="14" t="s">
        <v>1918</v>
      </c>
      <c r="BX17" s="14">
        <v>6000</v>
      </c>
      <c r="BY17" s="14" t="s">
        <v>2043</v>
      </c>
      <c r="CA17" s="14" t="s">
        <v>455</v>
      </c>
      <c r="CB17" s="14">
        <v>2000</v>
      </c>
      <c r="CC17" s="14" t="s">
        <v>2043</v>
      </c>
      <c r="CE17" s="14" t="s">
        <v>2078</v>
      </c>
      <c r="CF17" s="14">
        <v>200</v>
      </c>
      <c r="CG17" s="14" t="s">
        <v>2045</v>
      </c>
      <c r="CI17" s="14"/>
      <c r="CJ17" s="14"/>
      <c r="CK17" s="14"/>
      <c r="CM17" s="8"/>
      <c r="CN17" s="140" t="s">
        <v>1979</v>
      </c>
      <c r="CO17" s="14">
        <v>380</v>
      </c>
      <c r="CP17" s="162" t="s">
        <v>2045</v>
      </c>
      <c r="CS17" s="14" t="s">
        <v>1700</v>
      </c>
      <c r="CT17" s="14">
        <v>3200</v>
      </c>
      <c r="CU17" s="14" t="s">
        <v>2043</v>
      </c>
      <c r="CV17" s="8"/>
      <c r="CX17" s="285" t="s">
        <v>2069</v>
      </c>
      <c r="CY17" s="14">
        <v>200</v>
      </c>
      <c r="CZ17" s="14" t="s">
        <v>2043</v>
      </c>
      <c r="DA17" s="8"/>
      <c r="DC17" s="127" t="s">
        <v>232</v>
      </c>
      <c r="DD17" s="127">
        <v>6000</v>
      </c>
      <c r="DE17" s="127" t="s">
        <v>2043</v>
      </c>
      <c r="DG17" s="127" t="s">
        <v>949</v>
      </c>
      <c r="DH17" s="127">
        <v>6000</v>
      </c>
      <c r="DI17" s="127" t="s">
        <v>2043</v>
      </c>
      <c r="DK17" s="127" t="s">
        <v>1293</v>
      </c>
      <c r="DL17" s="127">
        <v>300</v>
      </c>
      <c r="DM17" s="127" t="s">
        <v>2045</v>
      </c>
      <c r="DO17" s="137" t="s">
        <v>110</v>
      </c>
      <c r="DP17" s="137">
        <v>1600</v>
      </c>
      <c r="DQ17" s="137" t="s">
        <v>2043</v>
      </c>
      <c r="DS17" s="144" t="s">
        <v>2079</v>
      </c>
      <c r="DT17" s="144">
        <v>200</v>
      </c>
      <c r="DU17" s="144" t="s">
        <v>2045</v>
      </c>
      <c r="DW17" s="127" t="s">
        <v>259</v>
      </c>
      <c r="DX17" s="127">
        <v>12000</v>
      </c>
      <c r="DY17" s="120" t="s">
        <v>2043</v>
      </c>
      <c r="EA17" s="127" t="s">
        <v>455</v>
      </c>
      <c r="EB17" s="127">
        <v>3200</v>
      </c>
      <c r="EC17" s="127" t="s">
        <v>2043</v>
      </c>
      <c r="EE17" s="127" t="s">
        <v>455</v>
      </c>
      <c r="EF17" s="127">
        <v>4000</v>
      </c>
      <c r="EG17" s="127" t="s">
        <v>2043</v>
      </c>
    </row>
    <row r="18" spans="2:137">
      <c r="B18" s="129" t="s">
        <v>280</v>
      </c>
      <c r="C18" s="129">
        <v>30000</v>
      </c>
      <c r="D18" s="129" t="s">
        <v>2043</v>
      </c>
      <c r="G18" s="14" t="s">
        <v>135</v>
      </c>
      <c r="H18" s="14">
        <v>20000</v>
      </c>
      <c r="I18" s="14" t="s">
        <v>2043</v>
      </c>
      <c r="K18" s="14" t="s">
        <v>106</v>
      </c>
      <c r="L18" s="14">
        <v>1400</v>
      </c>
      <c r="M18" s="14" t="s">
        <v>2043</v>
      </c>
      <c r="O18" s="130" t="s">
        <v>1188</v>
      </c>
      <c r="P18" s="130">
        <v>6000</v>
      </c>
      <c r="Q18" s="130" t="s">
        <v>2043</v>
      </c>
      <c r="S18" s="158" t="s">
        <v>142</v>
      </c>
      <c r="T18" s="158">
        <v>10000</v>
      </c>
      <c r="U18" s="158" t="s">
        <v>2043</v>
      </c>
      <c r="W18" s="127" t="s">
        <v>238</v>
      </c>
      <c r="X18" s="127">
        <v>22000</v>
      </c>
      <c r="Y18" s="127" t="s">
        <v>2043</v>
      </c>
      <c r="AA18" s="14" t="s">
        <v>1636</v>
      </c>
      <c r="AB18" s="14">
        <v>200</v>
      </c>
      <c r="AC18" s="14" t="s">
        <v>2045</v>
      </c>
      <c r="AE18" s="127" t="s">
        <v>461</v>
      </c>
      <c r="AF18" s="127">
        <v>3200</v>
      </c>
      <c r="AG18" s="127" t="s">
        <v>2043</v>
      </c>
      <c r="AI18" s="127" t="s">
        <v>1046</v>
      </c>
      <c r="AJ18" s="127">
        <v>400</v>
      </c>
      <c r="AK18" s="127" t="s">
        <v>2043</v>
      </c>
      <c r="AM18" s="14" t="s">
        <v>1316</v>
      </c>
      <c r="AN18" s="14">
        <v>200</v>
      </c>
      <c r="AO18" s="14" t="s">
        <v>2045</v>
      </c>
      <c r="AQ18" s="127" t="s">
        <v>911</v>
      </c>
      <c r="AR18" s="127">
        <v>640</v>
      </c>
      <c r="AS18" s="127" t="s">
        <v>2045</v>
      </c>
      <c r="AU18" s="136" t="s">
        <v>1057</v>
      </c>
      <c r="AV18" s="136">
        <v>4000</v>
      </c>
      <c r="AW18" s="136" t="s">
        <v>2043</v>
      </c>
      <c r="AY18" s="14" t="s">
        <v>615</v>
      </c>
      <c r="AZ18" s="14">
        <v>980</v>
      </c>
      <c r="BA18" s="14" t="s">
        <v>2045</v>
      </c>
      <c r="BC18" s="127" t="s">
        <v>491</v>
      </c>
      <c r="BD18" s="127">
        <v>800</v>
      </c>
      <c r="BE18" s="14" t="s">
        <v>2043</v>
      </c>
      <c r="BG18" s="14" t="s">
        <v>581</v>
      </c>
      <c r="BH18" s="14">
        <v>3200</v>
      </c>
      <c r="BI18" s="14" t="s">
        <v>2043</v>
      </c>
      <c r="BK18" s="14" t="s">
        <v>1205</v>
      </c>
      <c r="BL18" s="14">
        <v>1200</v>
      </c>
      <c r="BM18" s="14" t="s">
        <v>2043</v>
      </c>
      <c r="BO18" s="141" t="s">
        <v>106</v>
      </c>
      <c r="BP18" s="141">
        <v>1200</v>
      </c>
      <c r="BQ18" s="141" t="s">
        <v>2043</v>
      </c>
      <c r="BS18" s="14" t="s">
        <v>265</v>
      </c>
      <c r="BT18" s="14">
        <v>3200</v>
      </c>
      <c r="BU18" s="14" t="s">
        <v>2043</v>
      </c>
      <c r="BW18" s="14" t="s">
        <v>967</v>
      </c>
      <c r="BX18" s="14">
        <v>5000</v>
      </c>
      <c r="BY18" s="14" t="s">
        <v>2045</v>
      </c>
      <c r="CA18" s="14" t="s">
        <v>1068</v>
      </c>
      <c r="CB18" s="14">
        <v>400</v>
      </c>
      <c r="CC18" s="14" t="s">
        <v>2045</v>
      </c>
      <c r="CE18" s="14" t="s">
        <v>1809</v>
      </c>
      <c r="CF18" s="14">
        <v>200</v>
      </c>
      <c r="CG18" s="14" t="s">
        <v>2045</v>
      </c>
      <c r="CI18" s="73" t="s">
        <v>1057</v>
      </c>
      <c r="CJ18" s="73">
        <v>9000</v>
      </c>
      <c r="CK18" s="73" t="s">
        <v>2043</v>
      </c>
      <c r="CM18" s="8"/>
      <c r="CN18" s="140" t="s">
        <v>244</v>
      </c>
      <c r="CO18" s="14">
        <v>9000</v>
      </c>
      <c r="CP18" s="162" t="s">
        <v>2043</v>
      </c>
      <c r="CS18" s="14" t="s">
        <v>220</v>
      </c>
      <c r="CT18" s="14">
        <v>6000</v>
      </c>
      <c r="CU18" s="14" t="s">
        <v>2043</v>
      </c>
      <c r="CV18" s="8"/>
      <c r="CX18" s="162" t="s">
        <v>2046</v>
      </c>
      <c r="CY18" s="14">
        <v>1600</v>
      </c>
      <c r="CZ18" s="14" t="s">
        <v>2043</v>
      </c>
      <c r="DA18" s="8"/>
      <c r="DC18" s="127" t="s">
        <v>461</v>
      </c>
      <c r="DD18" s="127">
        <v>12000</v>
      </c>
      <c r="DE18" s="127" t="s">
        <v>2043</v>
      </c>
      <c r="DG18" s="127" t="s">
        <v>216</v>
      </c>
      <c r="DH18" s="127">
        <v>6000</v>
      </c>
      <c r="DI18" s="127" t="s">
        <v>2043</v>
      </c>
      <c r="DK18" s="127" t="s">
        <v>56</v>
      </c>
      <c r="DL18" s="127">
        <v>4000</v>
      </c>
      <c r="DM18" s="127" t="s">
        <v>2043</v>
      </c>
      <c r="DO18" s="137" t="s">
        <v>72</v>
      </c>
      <c r="DP18" s="137">
        <v>2000</v>
      </c>
      <c r="DQ18" s="137" t="s">
        <v>2043</v>
      </c>
      <c r="DS18" s="14" t="s">
        <v>241</v>
      </c>
      <c r="DT18" s="14">
        <v>8000</v>
      </c>
      <c r="DU18" s="14" t="s">
        <v>2043</v>
      </c>
      <c r="DW18" s="127" t="s">
        <v>599</v>
      </c>
      <c r="DX18" s="127">
        <v>2000</v>
      </c>
      <c r="DY18" s="120" t="s">
        <v>2043</v>
      </c>
      <c r="EA18" s="127" t="s">
        <v>1930</v>
      </c>
      <c r="EB18" s="127">
        <v>400</v>
      </c>
      <c r="EC18" s="127" t="s">
        <v>2045</v>
      </c>
      <c r="EE18" s="127" t="s">
        <v>1068</v>
      </c>
      <c r="EF18" s="127">
        <v>180</v>
      </c>
      <c r="EG18" s="127" t="s">
        <v>2045</v>
      </c>
    </row>
    <row r="19" spans="2:137">
      <c r="B19" s="129" t="s">
        <v>135</v>
      </c>
      <c r="C19" s="129">
        <v>20000</v>
      </c>
      <c r="D19" s="129" t="s">
        <v>2043</v>
      </c>
      <c r="G19" s="141" t="s">
        <v>142</v>
      </c>
      <c r="H19" s="141">
        <v>12000</v>
      </c>
      <c r="I19" s="141" t="s">
        <v>2043</v>
      </c>
      <c r="K19" s="14" t="s">
        <v>220</v>
      </c>
      <c r="L19" s="14">
        <v>2000</v>
      </c>
      <c r="M19" s="14" t="s">
        <v>2043</v>
      </c>
      <c r="O19" s="129" t="s">
        <v>1057</v>
      </c>
      <c r="P19" s="129">
        <v>4800</v>
      </c>
      <c r="Q19" s="129" t="s">
        <v>2043</v>
      </c>
      <c r="S19" s="14" t="s">
        <v>1799</v>
      </c>
      <c r="T19" s="14">
        <v>500</v>
      </c>
      <c r="U19" s="14" t="s">
        <v>2045</v>
      </c>
      <c r="W19" s="127" t="s">
        <v>1603</v>
      </c>
      <c r="X19" s="127">
        <v>8000</v>
      </c>
      <c r="Y19" s="127" t="s">
        <v>2043</v>
      </c>
      <c r="AA19" s="129" t="s">
        <v>253</v>
      </c>
      <c r="AB19" s="129">
        <v>5200</v>
      </c>
      <c r="AC19" s="129" t="s">
        <v>2043</v>
      </c>
      <c r="AE19" s="127" t="s">
        <v>291</v>
      </c>
      <c r="AF19" s="127">
        <v>800</v>
      </c>
      <c r="AG19" s="127" t="s">
        <v>2043</v>
      </c>
      <c r="AI19" s="127" t="s">
        <v>1636</v>
      </c>
      <c r="AJ19" s="127">
        <v>100</v>
      </c>
      <c r="AK19" s="127" t="s">
        <v>2045</v>
      </c>
      <c r="AM19" s="126" t="s">
        <v>148</v>
      </c>
      <c r="AN19" s="126">
        <v>18000</v>
      </c>
      <c r="AO19" s="126" t="s">
        <v>2043</v>
      </c>
      <c r="AQ19" s="127" t="s">
        <v>160</v>
      </c>
      <c r="AR19" s="127">
        <v>5200</v>
      </c>
      <c r="AS19" s="127" t="s">
        <v>2043</v>
      </c>
      <c r="AU19" s="141" t="s">
        <v>540</v>
      </c>
      <c r="AV19" s="141">
        <v>1600</v>
      </c>
      <c r="AW19" s="141" t="s">
        <v>2043</v>
      </c>
      <c r="AY19" s="14" t="s">
        <v>135</v>
      </c>
      <c r="AZ19" s="14">
        <v>6000</v>
      </c>
      <c r="BA19" s="14" t="s">
        <v>2043</v>
      </c>
      <c r="BC19" s="14" t="s">
        <v>1125</v>
      </c>
      <c r="BD19" s="14">
        <v>4000</v>
      </c>
      <c r="BE19" s="14" t="s">
        <v>2043</v>
      </c>
      <c r="BG19" s="14" t="s">
        <v>1887</v>
      </c>
      <c r="BH19" s="14">
        <v>2000</v>
      </c>
      <c r="BI19" s="14" t="s">
        <v>2043</v>
      </c>
      <c r="BK19" s="127" t="s">
        <v>223</v>
      </c>
      <c r="BL19" s="127">
        <v>2000</v>
      </c>
      <c r="BM19" s="127" t="s">
        <v>2043</v>
      </c>
      <c r="BO19" s="127" t="s">
        <v>135</v>
      </c>
      <c r="BP19" s="127">
        <v>12000</v>
      </c>
      <c r="BQ19" s="14" t="s">
        <v>2043</v>
      </c>
      <c r="BS19" s="14" t="s">
        <v>235</v>
      </c>
      <c r="BT19" s="14">
        <v>700</v>
      </c>
      <c r="BU19" s="14" t="s">
        <v>2043</v>
      </c>
      <c r="BW19" s="14" t="s">
        <v>1799</v>
      </c>
      <c r="BX19" s="14">
        <v>180</v>
      </c>
      <c r="BY19" s="14" t="s">
        <v>2045</v>
      </c>
      <c r="CA19" s="141" t="s">
        <v>931</v>
      </c>
      <c r="CB19" s="141">
        <v>300</v>
      </c>
      <c r="CC19" s="141" t="s">
        <v>2045</v>
      </c>
      <c r="CE19" s="127" t="s">
        <v>148</v>
      </c>
      <c r="CF19" s="127">
        <v>10000</v>
      </c>
      <c r="CG19" s="127" t="s">
        <v>2043</v>
      </c>
      <c r="CI19" s="73" t="s">
        <v>1085</v>
      </c>
      <c r="CJ19" s="73">
        <v>18000</v>
      </c>
      <c r="CK19" s="73" t="s">
        <v>2043</v>
      </c>
      <c r="CM19" s="8"/>
      <c r="CN19" s="140" t="s">
        <v>1700</v>
      </c>
      <c r="CO19" s="14">
        <v>3200</v>
      </c>
      <c r="CP19" s="162" t="s">
        <v>2043</v>
      </c>
      <c r="CS19" s="14" t="s">
        <v>2080</v>
      </c>
      <c r="CT19" s="14">
        <v>500</v>
      </c>
      <c r="CU19" s="14" t="s">
        <v>2045</v>
      </c>
      <c r="CV19" s="8"/>
      <c r="CX19" s="162" t="s">
        <v>72</v>
      </c>
      <c r="CY19" s="14">
        <v>1800</v>
      </c>
      <c r="CZ19" s="14" t="s">
        <v>2043</v>
      </c>
      <c r="DA19" s="8"/>
      <c r="DC19" s="14" t="s">
        <v>496</v>
      </c>
      <c r="DD19" s="14">
        <v>2000</v>
      </c>
      <c r="DE19" s="14" t="s">
        <v>2043</v>
      </c>
      <c r="DG19" s="137" t="s">
        <v>2081</v>
      </c>
      <c r="DH19" s="137">
        <v>500</v>
      </c>
      <c r="DI19" s="137" t="s">
        <v>2045</v>
      </c>
      <c r="DK19" s="127" t="s">
        <v>461</v>
      </c>
      <c r="DL19" s="127">
        <v>12000</v>
      </c>
      <c r="DM19" s="127" t="s">
        <v>2043</v>
      </c>
      <c r="DO19" s="136" t="s">
        <v>1057</v>
      </c>
      <c r="DP19" s="136">
        <v>18000</v>
      </c>
      <c r="DQ19" s="136" t="s">
        <v>2043</v>
      </c>
      <c r="DS19" s="127" t="s">
        <v>1747</v>
      </c>
      <c r="DT19" s="127">
        <v>1000</v>
      </c>
      <c r="DU19" s="127" t="s">
        <v>2045</v>
      </c>
      <c r="DW19" s="127" t="s">
        <v>1930</v>
      </c>
      <c r="DX19" s="127">
        <v>400</v>
      </c>
      <c r="DY19" s="120" t="s">
        <v>2045</v>
      </c>
      <c r="EA19" s="127" t="s">
        <v>615</v>
      </c>
      <c r="EB19" s="127">
        <v>1000</v>
      </c>
      <c r="EC19" s="127" t="s">
        <v>2045</v>
      </c>
      <c r="EE19" s="127" t="s">
        <v>931</v>
      </c>
      <c r="EF19" s="127">
        <v>100</v>
      </c>
      <c r="EG19" s="127" t="s">
        <v>2045</v>
      </c>
    </row>
    <row r="20" spans="2:137">
      <c r="B20" s="129" t="s">
        <v>458</v>
      </c>
      <c r="C20" s="129">
        <v>4000</v>
      </c>
      <c r="D20" s="129" t="s">
        <v>2043</v>
      </c>
      <c r="G20" s="129" t="s">
        <v>1722</v>
      </c>
      <c r="H20" s="129">
        <v>1000</v>
      </c>
      <c r="I20" s="129" t="s">
        <v>2043</v>
      </c>
      <c r="K20" s="127" t="s">
        <v>1650</v>
      </c>
      <c r="L20" s="127">
        <v>2000</v>
      </c>
      <c r="M20" s="127" t="s">
        <v>2043</v>
      </c>
      <c r="O20" s="14" t="s">
        <v>1085</v>
      </c>
      <c r="P20" s="14">
        <v>12000</v>
      </c>
      <c r="Q20" s="14" t="s">
        <v>2043</v>
      </c>
      <c r="S20" s="14" t="s">
        <v>2082</v>
      </c>
      <c r="T20" s="14">
        <v>300</v>
      </c>
      <c r="U20" s="14" t="s">
        <v>2045</v>
      </c>
      <c r="W20" s="14" t="s">
        <v>592</v>
      </c>
      <c r="X20" s="14">
        <v>12000</v>
      </c>
      <c r="Y20" s="14" t="s">
        <v>2043</v>
      </c>
      <c r="AA20" s="127" t="s">
        <v>2083</v>
      </c>
      <c r="AB20" s="127">
        <v>5000</v>
      </c>
      <c r="AC20" s="127" t="s">
        <v>2045</v>
      </c>
      <c r="AE20" s="14" t="s">
        <v>244</v>
      </c>
      <c r="AF20" s="14">
        <v>8000</v>
      </c>
      <c r="AG20" s="14" t="s">
        <v>2043</v>
      </c>
      <c r="AI20" s="127" t="s">
        <v>1879</v>
      </c>
      <c r="AJ20" s="127">
        <v>500</v>
      </c>
      <c r="AK20" s="14" t="s">
        <v>2045</v>
      </c>
      <c r="AM20" s="127" t="s">
        <v>1636</v>
      </c>
      <c r="AN20" s="127">
        <v>400</v>
      </c>
      <c r="AO20" s="127" t="s">
        <v>2045</v>
      </c>
      <c r="AQ20" s="14" t="s">
        <v>1125</v>
      </c>
      <c r="AR20" s="14">
        <v>6000</v>
      </c>
      <c r="AS20" s="14" t="s">
        <v>2043</v>
      </c>
      <c r="AU20" s="126" t="s">
        <v>148</v>
      </c>
      <c r="AV20" s="126">
        <v>18000</v>
      </c>
      <c r="AW20" s="126" t="s">
        <v>2043</v>
      </c>
      <c r="AY20" s="14" t="s">
        <v>667</v>
      </c>
      <c r="AZ20" s="14">
        <v>1200</v>
      </c>
      <c r="BA20" s="14" t="s">
        <v>2043</v>
      </c>
      <c r="BC20" s="127" t="s">
        <v>1879</v>
      </c>
      <c r="BD20" s="127">
        <v>500</v>
      </c>
      <c r="BE20" s="14" t="s">
        <v>2045</v>
      </c>
      <c r="BG20" s="14" t="s">
        <v>2084</v>
      </c>
      <c r="BH20" s="14">
        <v>340</v>
      </c>
      <c r="BI20" s="14" t="s">
        <v>2045</v>
      </c>
      <c r="BK20" s="14" t="s">
        <v>2076</v>
      </c>
      <c r="BL20" s="14">
        <v>800</v>
      </c>
      <c r="BM20" s="14" t="s">
        <v>2045</v>
      </c>
      <c r="BO20" s="14" t="s">
        <v>300</v>
      </c>
      <c r="BP20" s="14">
        <v>1000</v>
      </c>
      <c r="BQ20" s="14" t="s">
        <v>2045</v>
      </c>
      <c r="BS20" s="14" t="s">
        <v>403</v>
      </c>
      <c r="BT20" s="14">
        <v>1200</v>
      </c>
      <c r="BU20" s="14" t="s">
        <v>2043</v>
      </c>
      <c r="BW20" s="14" t="s">
        <v>1576</v>
      </c>
      <c r="BX20" s="14">
        <v>200</v>
      </c>
      <c r="BY20" s="14" t="s">
        <v>2045</v>
      </c>
      <c r="CA20" s="14" t="s">
        <v>1793</v>
      </c>
      <c r="CB20" s="14">
        <v>200</v>
      </c>
      <c r="CC20" s="14" t="s">
        <v>2045</v>
      </c>
      <c r="CE20" s="14" t="s">
        <v>1650</v>
      </c>
      <c r="CF20" s="14">
        <v>1200</v>
      </c>
      <c r="CG20" s="14" t="s">
        <v>2043</v>
      </c>
      <c r="CI20" s="14" t="s">
        <v>1693</v>
      </c>
      <c r="CJ20" s="14">
        <v>160</v>
      </c>
      <c r="CK20" s="14" t="s">
        <v>2045</v>
      </c>
      <c r="CM20" s="8"/>
      <c r="CN20" s="140" t="s">
        <v>1718</v>
      </c>
      <c r="CO20" s="14">
        <v>8000</v>
      </c>
      <c r="CP20" s="162" t="s">
        <v>2043</v>
      </c>
      <c r="CS20" s="14" t="s">
        <v>1722</v>
      </c>
      <c r="CT20" s="14">
        <v>4000</v>
      </c>
      <c r="CU20" s="14" t="s">
        <v>2043</v>
      </c>
      <c r="CV20" s="8"/>
      <c r="CX20" s="143" t="s">
        <v>106</v>
      </c>
      <c r="CY20" s="127">
        <v>500</v>
      </c>
      <c r="CZ20" s="127" t="s">
        <v>2045</v>
      </c>
      <c r="DA20" s="8"/>
      <c r="DC20" s="127" t="s">
        <v>291</v>
      </c>
      <c r="DD20" s="127">
        <v>3200</v>
      </c>
      <c r="DE20" s="127" t="s">
        <v>2043</v>
      </c>
      <c r="DG20" s="14" t="s">
        <v>1718</v>
      </c>
      <c r="DH20" s="14">
        <v>6000</v>
      </c>
      <c r="DI20" s="14" t="s">
        <v>2043</v>
      </c>
      <c r="DK20" s="127" t="s">
        <v>496</v>
      </c>
      <c r="DL20" s="127">
        <v>2000</v>
      </c>
      <c r="DM20" s="127" t="s">
        <v>2043</v>
      </c>
      <c r="DO20" s="73" t="s">
        <v>1062</v>
      </c>
      <c r="DP20" s="73">
        <v>12000</v>
      </c>
      <c r="DQ20" s="73" t="s">
        <v>2043</v>
      </c>
      <c r="DS20" s="14" t="s">
        <v>692</v>
      </c>
      <c r="DT20" s="14">
        <v>4000</v>
      </c>
      <c r="DU20" s="14" t="s">
        <v>2043</v>
      </c>
      <c r="DW20" s="127" t="s">
        <v>110</v>
      </c>
      <c r="DX20" s="127">
        <v>1600</v>
      </c>
      <c r="DY20" s="120" t="s">
        <v>2043</v>
      </c>
      <c r="EA20" s="127" t="s">
        <v>2044</v>
      </c>
      <c r="EB20" s="127">
        <v>500</v>
      </c>
      <c r="EC20" s="127" t="s">
        <v>2045</v>
      </c>
      <c r="EE20" s="14" t="s">
        <v>1002</v>
      </c>
      <c r="EF20" s="14">
        <v>200</v>
      </c>
      <c r="EG20" s="14" t="s">
        <v>2045</v>
      </c>
    </row>
    <row r="21" spans="2:137">
      <c r="B21" s="129" t="s">
        <v>461</v>
      </c>
      <c r="C21" s="129">
        <v>3200</v>
      </c>
      <c r="D21" s="129" t="s">
        <v>2043</v>
      </c>
      <c r="G21" s="129" t="s">
        <v>476</v>
      </c>
      <c r="H21" s="129">
        <v>800</v>
      </c>
      <c r="I21" s="129" t="s">
        <v>2043</v>
      </c>
      <c r="K21" s="14" t="s">
        <v>265</v>
      </c>
      <c r="L21" s="14">
        <v>6000</v>
      </c>
      <c r="M21" s="14" t="s">
        <v>2043</v>
      </c>
      <c r="O21" s="158" t="s">
        <v>142</v>
      </c>
      <c r="P21" s="158">
        <v>10000</v>
      </c>
      <c r="Q21" s="158" t="s">
        <v>2043</v>
      </c>
      <c r="S21" s="127" t="s">
        <v>2085</v>
      </c>
      <c r="T21" s="127">
        <v>200</v>
      </c>
      <c r="U21" s="127" t="s">
        <v>2045</v>
      </c>
      <c r="W21" s="14" t="s">
        <v>528</v>
      </c>
      <c r="X21" s="14">
        <v>4000</v>
      </c>
      <c r="Y21" s="14" t="s">
        <v>2043</v>
      </c>
      <c r="AA21" s="14" t="s">
        <v>220</v>
      </c>
      <c r="AB21" s="14">
        <v>10000</v>
      </c>
      <c r="AC21" s="14" t="s">
        <v>2043</v>
      </c>
      <c r="AE21" s="14" t="s">
        <v>253</v>
      </c>
      <c r="AF21" s="14">
        <v>10000</v>
      </c>
      <c r="AG21" s="14" t="s">
        <v>2043</v>
      </c>
      <c r="AI21" s="127" t="s">
        <v>1777</v>
      </c>
      <c r="AJ21" s="127">
        <v>1000</v>
      </c>
      <c r="AK21" s="127" t="s">
        <v>2045</v>
      </c>
      <c r="AM21" s="127" t="s">
        <v>1879</v>
      </c>
      <c r="AN21" s="127">
        <v>500</v>
      </c>
      <c r="AO21" s="14" t="s">
        <v>2045</v>
      </c>
      <c r="AQ21" s="14" t="s">
        <v>1316</v>
      </c>
      <c r="AR21" s="14">
        <v>200</v>
      </c>
      <c r="AS21" s="14" t="s">
        <v>2045</v>
      </c>
      <c r="AU21" s="14" t="s">
        <v>1316</v>
      </c>
      <c r="AV21" s="14">
        <v>200</v>
      </c>
      <c r="AW21" s="14" t="s">
        <v>2045</v>
      </c>
      <c r="AY21" s="14" t="s">
        <v>142</v>
      </c>
      <c r="AZ21" s="14">
        <v>6000</v>
      </c>
      <c r="BA21" s="14" t="s">
        <v>2043</v>
      </c>
      <c r="BC21" s="14" t="s">
        <v>556</v>
      </c>
      <c r="BD21" s="14">
        <v>700</v>
      </c>
      <c r="BE21" s="14" t="s">
        <v>2045</v>
      </c>
      <c r="BG21" s="14" t="s">
        <v>280</v>
      </c>
      <c r="BH21" s="14">
        <v>18000</v>
      </c>
      <c r="BI21" s="14" t="s">
        <v>2043</v>
      </c>
      <c r="BK21" s="127" t="s">
        <v>135</v>
      </c>
      <c r="BL21" s="127">
        <v>12000</v>
      </c>
      <c r="BM21" s="14" t="s">
        <v>2043</v>
      </c>
      <c r="BO21" s="14" t="s">
        <v>967</v>
      </c>
      <c r="BP21" s="14">
        <v>2000</v>
      </c>
      <c r="BQ21" s="14" t="s">
        <v>2045</v>
      </c>
      <c r="BS21" s="14" t="s">
        <v>496</v>
      </c>
      <c r="BT21" s="14">
        <v>2000</v>
      </c>
      <c r="BU21" s="14" t="s">
        <v>2043</v>
      </c>
      <c r="BW21" s="14" t="s">
        <v>2086</v>
      </c>
      <c r="BX21" s="14">
        <v>1320</v>
      </c>
      <c r="BY21" s="14" t="s">
        <v>2045</v>
      </c>
      <c r="CA21" s="14" t="s">
        <v>244</v>
      </c>
      <c r="CB21" s="14">
        <v>2000</v>
      </c>
      <c r="CC21" s="14" t="s">
        <v>2043</v>
      </c>
      <c r="CE21" s="127" t="s">
        <v>56</v>
      </c>
      <c r="CF21" s="127">
        <v>2000</v>
      </c>
      <c r="CG21" s="127" t="s">
        <v>2043</v>
      </c>
      <c r="CI21" s="14" t="s">
        <v>866</v>
      </c>
      <c r="CJ21" s="14">
        <v>200</v>
      </c>
      <c r="CK21" s="14" t="s">
        <v>2045</v>
      </c>
      <c r="CM21" s="8"/>
      <c r="CN21" s="140" t="s">
        <v>220</v>
      </c>
      <c r="CO21" s="14">
        <v>6000</v>
      </c>
      <c r="CP21" s="162" t="s">
        <v>2043</v>
      </c>
      <c r="CS21" s="14" t="s">
        <v>581</v>
      </c>
      <c r="CT21" s="14">
        <v>3200</v>
      </c>
      <c r="CU21" s="14" t="s">
        <v>2043</v>
      </c>
      <c r="CV21" s="8"/>
      <c r="CX21" s="162" t="s">
        <v>2077</v>
      </c>
      <c r="CY21" s="14">
        <v>1200</v>
      </c>
      <c r="CZ21" s="14" t="s">
        <v>2043</v>
      </c>
      <c r="DA21" s="8"/>
      <c r="DC21" s="127" t="s">
        <v>931</v>
      </c>
      <c r="DD21" s="127">
        <v>300</v>
      </c>
      <c r="DE21" s="127" t="s">
        <v>2045</v>
      </c>
      <c r="DG21" s="14" t="s">
        <v>72</v>
      </c>
      <c r="DH21" s="14">
        <v>2000</v>
      </c>
      <c r="DI21" s="14" t="s">
        <v>2043</v>
      </c>
      <c r="DK21" s="127" t="s">
        <v>1936</v>
      </c>
      <c r="DL21" s="127">
        <v>300</v>
      </c>
      <c r="DM21" s="127" t="s">
        <v>2045</v>
      </c>
      <c r="DO21" s="73" t="s">
        <v>1085</v>
      </c>
      <c r="DP21" s="73">
        <v>24000</v>
      </c>
      <c r="DQ21" s="73" t="s">
        <v>2043</v>
      </c>
      <c r="DS21" s="14" t="s">
        <v>306</v>
      </c>
      <c r="DT21" s="14">
        <v>4000</v>
      </c>
      <c r="DU21" s="14" t="s">
        <v>2043</v>
      </c>
      <c r="DW21" s="127" t="s">
        <v>72</v>
      </c>
      <c r="DX21" s="127">
        <v>2000</v>
      </c>
      <c r="DY21" s="120" t="s">
        <v>2043</v>
      </c>
      <c r="EA21" s="127" t="s">
        <v>1324</v>
      </c>
      <c r="EB21" s="127">
        <v>510</v>
      </c>
      <c r="EC21" s="127" t="s">
        <v>2045</v>
      </c>
      <c r="EE21" s="127" t="s">
        <v>2087</v>
      </c>
      <c r="EF21" s="127">
        <v>100</v>
      </c>
      <c r="EG21" s="127" t="s">
        <v>2045</v>
      </c>
    </row>
    <row r="22" spans="2:137">
      <c r="B22" s="129" t="s">
        <v>1060</v>
      </c>
      <c r="C22" s="129">
        <v>6000</v>
      </c>
      <c r="D22" s="129" t="s">
        <v>2043</v>
      </c>
      <c r="G22" s="14" t="s">
        <v>458</v>
      </c>
      <c r="H22" s="14">
        <v>4000</v>
      </c>
      <c r="I22" s="14" t="s">
        <v>2043</v>
      </c>
      <c r="K22" s="14" t="s">
        <v>280</v>
      </c>
      <c r="L22" s="14">
        <v>24000</v>
      </c>
      <c r="M22" s="14" t="s">
        <v>2043</v>
      </c>
      <c r="O22" s="14" t="s">
        <v>1799</v>
      </c>
      <c r="P22" s="14">
        <v>500</v>
      </c>
      <c r="Q22" s="14" t="s">
        <v>2045</v>
      </c>
      <c r="S22" s="14" t="s">
        <v>1046</v>
      </c>
      <c r="T22" s="14">
        <v>500</v>
      </c>
      <c r="U22" s="14" t="s">
        <v>2043</v>
      </c>
      <c r="W22" s="14" t="s">
        <v>196</v>
      </c>
      <c r="X22" s="14">
        <v>2400</v>
      </c>
      <c r="Y22" s="14" t="s">
        <v>2043</v>
      </c>
      <c r="AA22" s="127" t="s">
        <v>256</v>
      </c>
      <c r="AB22" s="127">
        <v>8000</v>
      </c>
      <c r="AC22" s="14" t="s">
        <v>2043</v>
      </c>
      <c r="AE22" s="127" t="s">
        <v>2083</v>
      </c>
      <c r="AF22" s="127">
        <v>5000</v>
      </c>
      <c r="AG22" s="127" t="s">
        <v>2045</v>
      </c>
      <c r="AI22" s="127" t="s">
        <v>911</v>
      </c>
      <c r="AJ22" s="127">
        <v>340</v>
      </c>
      <c r="AK22" s="127" t="s">
        <v>2045</v>
      </c>
      <c r="AM22" s="127" t="s">
        <v>1046</v>
      </c>
      <c r="AN22" s="127">
        <v>400</v>
      </c>
      <c r="AO22" s="127" t="s">
        <v>2043</v>
      </c>
      <c r="AQ22" s="126" t="s">
        <v>148</v>
      </c>
      <c r="AR22" s="126">
        <v>18000</v>
      </c>
      <c r="AS22" s="126" t="s">
        <v>2043</v>
      </c>
      <c r="AU22" s="14" t="s">
        <v>1125</v>
      </c>
      <c r="AV22" s="14">
        <v>6000</v>
      </c>
      <c r="AW22" s="14" t="s">
        <v>2043</v>
      </c>
      <c r="AY22" s="14" t="s">
        <v>1704</v>
      </c>
      <c r="AZ22" s="14">
        <v>3600</v>
      </c>
      <c r="BA22" s="14" t="s">
        <v>2043</v>
      </c>
      <c r="BC22" s="14" t="s">
        <v>148</v>
      </c>
      <c r="BD22" s="14">
        <v>6000</v>
      </c>
      <c r="BE22" s="14" t="s">
        <v>2043</v>
      </c>
      <c r="BG22" s="14" t="s">
        <v>1205</v>
      </c>
      <c r="BH22" s="14">
        <v>1200</v>
      </c>
      <c r="BI22" s="14" t="s">
        <v>2043</v>
      </c>
      <c r="BK22" s="127" t="s">
        <v>1777</v>
      </c>
      <c r="BL22" s="127">
        <v>2000</v>
      </c>
      <c r="BM22" s="127" t="s">
        <v>2043</v>
      </c>
      <c r="BO22" s="14" t="s">
        <v>142</v>
      </c>
      <c r="BP22" s="14">
        <v>7200</v>
      </c>
      <c r="BQ22" s="14" t="s">
        <v>2043</v>
      </c>
      <c r="BS22" s="14" t="s">
        <v>1588</v>
      </c>
      <c r="BT22" s="14">
        <v>600</v>
      </c>
      <c r="BU22" s="14" t="s">
        <v>2045</v>
      </c>
      <c r="BW22" s="14" t="s">
        <v>2065</v>
      </c>
      <c r="BX22" s="14">
        <v>600</v>
      </c>
      <c r="BY22" s="14" t="s">
        <v>2043</v>
      </c>
      <c r="CA22" s="460" t="s">
        <v>2065</v>
      </c>
      <c r="CB22" s="460">
        <v>600</v>
      </c>
      <c r="CC22" s="460" t="s">
        <v>2043</v>
      </c>
      <c r="CE22" s="14" t="s">
        <v>835</v>
      </c>
      <c r="CF22" s="14">
        <v>760</v>
      </c>
      <c r="CG22" s="14" t="s">
        <v>2045</v>
      </c>
      <c r="CI22" s="136" t="s">
        <v>1654</v>
      </c>
      <c r="CJ22" s="136">
        <v>555</v>
      </c>
      <c r="CK22" s="136" t="s">
        <v>2045</v>
      </c>
      <c r="CM22" s="8"/>
      <c r="CN22" s="140" t="s">
        <v>2080</v>
      </c>
      <c r="CO22" s="14">
        <v>500</v>
      </c>
      <c r="CP22" s="162" t="s">
        <v>2045</v>
      </c>
      <c r="CS22" s="14" t="s">
        <v>265</v>
      </c>
      <c r="CT22" s="14">
        <v>6000</v>
      </c>
      <c r="CU22" s="14" t="s">
        <v>2043</v>
      </c>
      <c r="CV22" s="8"/>
      <c r="CX22" s="285" t="s">
        <v>2056</v>
      </c>
      <c r="CY22" s="14">
        <v>900</v>
      </c>
      <c r="CZ22" s="14" t="s">
        <v>2043</v>
      </c>
      <c r="DA22" s="8"/>
      <c r="DC22" s="151" t="s">
        <v>175</v>
      </c>
      <c r="DD22" s="151">
        <v>6000</v>
      </c>
      <c r="DE22" s="151" t="s">
        <v>2043</v>
      </c>
      <c r="DG22" s="14" t="s">
        <v>68</v>
      </c>
      <c r="DH22" s="14">
        <v>600</v>
      </c>
      <c r="DI22" s="14" t="s">
        <v>2043</v>
      </c>
      <c r="DK22" s="127" t="s">
        <v>1153</v>
      </c>
      <c r="DL22" s="127">
        <v>1000</v>
      </c>
      <c r="DM22" s="127" t="s">
        <v>2045</v>
      </c>
      <c r="DO22" s="137" t="s">
        <v>2053</v>
      </c>
      <c r="DP22" s="137">
        <v>600</v>
      </c>
      <c r="DQ22" s="137" t="s">
        <v>2043</v>
      </c>
      <c r="DS22" s="127" t="s">
        <v>253</v>
      </c>
      <c r="DT22" s="127">
        <v>4000</v>
      </c>
      <c r="DU22" s="127" t="s">
        <v>2043</v>
      </c>
      <c r="DW22" s="127" t="s">
        <v>689</v>
      </c>
      <c r="DX22" s="127">
        <v>2200</v>
      </c>
      <c r="DY22" s="120" t="s">
        <v>2043</v>
      </c>
      <c r="EA22" s="127" t="s">
        <v>1382</v>
      </c>
      <c r="EB22" s="127">
        <v>2000</v>
      </c>
      <c r="EC22" s="127" t="s">
        <v>2043</v>
      </c>
      <c r="EE22" s="14" t="s">
        <v>1930</v>
      </c>
      <c r="EF22" s="14">
        <v>400</v>
      </c>
      <c r="EG22" s="14" t="s">
        <v>2045</v>
      </c>
    </row>
    <row r="23" spans="2:137">
      <c r="B23" s="129" t="s">
        <v>584</v>
      </c>
      <c r="C23" s="129">
        <v>4800</v>
      </c>
      <c r="D23" s="129" t="s">
        <v>2043</v>
      </c>
      <c r="G23" s="14" t="s">
        <v>461</v>
      </c>
      <c r="H23" s="14">
        <v>3200</v>
      </c>
      <c r="I23" s="14" t="s">
        <v>2043</v>
      </c>
      <c r="K23" s="127" t="s">
        <v>1700</v>
      </c>
      <c r="L23" s="127">
        <v>3600</v>
      </c>
      <c r="M23" s="127" t="s">
        <v>2043</v>
      </c>
      <c r="O23" s="14" t="s">
        <v>2082</v>
      </c>
      <c r="P23" s="14">
        <v>300</v>
      </c>
      <c r="Q23" s="14" t="s">
        <v>2045</v>
      </c>
      <c r="S23" s="14" t="s">
        <v>265</v>
      </c>
      <c r="T23" s="14">
        <v>6000</v>
      </c>
      <c r="U23" s="14" t="s">
        <v>2043</v>
      </c>
      <c r="W23" s="14" t="s">
        <v>229</v>
      </c>
      <c r="X23" s="14">
        <v>1600</v>
      </c>
      <c r="Y23" s="14" t="s">
        <v>2043</v>
      </c>
      <c r="AA23" s="127" t="s">
        <v>241</v>
      </c>
      <c r="AB23" s="127">
        <v>8000</v>
      </c>
      <c r="AC23" s="127" t="s">
        <v>2043</v>
      </c>
      <c r="AE23" s="127" t="s">
        <v>1133</v>
      </c>
      <c r="AF23" s="127">
        <v>960</v>
      </c>
      <c r="AG23" s="127" t="s">
        <v>2045</v>
      </c>
      <c r="AI23" s="14" t="s">
        <v>581</v>
      </c>
      <c r="AJ23" s="14">
        <v>2000</v>
      </c>
      <c r="AK23" s="14" t="s">
        <v>2043</v>
      </c>
      <c r="AM23" s="14" t="s">
        <v>581</v>
      </c>
      <c r="AN23" s="14">
        <v>2400</v>
      </c>
      <c r="AO23" s="14" t="s">
        <v>2043</v>
      </c>
      <c r="AQ23" s="127" t="s">
        <v>1636</v>
      </c>
      <c r="AR23" s="127">
        <v>400</v>
      </c>
      <c r="AS23" s="127" t="s">
        <v>2045</v>
      </c>
      <c r="AU23" s="127" t="s">
        <v>160</v>
      </c>
      <c r="AV23" s="127">
        <v>5200</v>
      </c>
      <c r="AW23" s="127" t="s">
        <v>2043</v>
      </c>
      <c r="AY23" s="14" t="s">
        <v>300</v>
      </c>
      <c r="AZ23" s="14">
        <v>500</v>
      </c>
      <c r="BA23" s="14" t="s">
        <v>2045</v>
      </c>
      <c r="BC23" s="14" t="s">
        <v>1316</v>
      </c>
      <c r="BD23" s="14">
        <v>200</v>
      </c>
      <c r="BE23" s="14" t="s">
        <v>2045</v>
      </c>
      <c r="BG23" s="14" t="s">
        <v>1722</v>
      </c>
      <c r="BH23" s="14">
        <v>2000</v>
      </c>
      <c r="BI23" s="14" t="s">
        <v>2043</v>
      </c>
      <c r="BK23" s="14" t="s">
        <v>967</v>
      </c>
      <c r="BL23" s="14">
        <v>2000</v>
      </c>
      <c r="BM23" s="14" t="s">
        <v>2045</v>
      </c>
      <c r="BO23" s="127" t="s">
        <v>1777</v>
      </c>
      <c r="BP23" s="127">
        <v>2000</v>
      </c>
      <c r="BQ23" s="127" t="s">
        <v>2043</v>
      </c>
      <c r="BS23" s="127" t="s">
        <v>458</v>
      </c>
      <c r="BT23" s="127">
        <v>6000</v>
      </c>
      <c r="BU23" s="127" t="s">
        <v>2043</v>
      </c>
      <c r="BW23" s="14" t="s">
        <v>244</v>
      </c>
      <c r="BX23" s="14">
        <v>12000</v>
      </c>
      <c r="BY23" s="14" t="s">
        <v>2043</v>
      </c>
      <c r="CA23" s="14" t="s">
        <v>1718</v>
      </c>
      <c r="CB23" s="14">
        <v>2000</v>
      </c>
      <c r="CC23" s="14" t="s">
        <v>2043</v>
      </c>
      <c r="CE23" s="14" t="s">
        <v>491</v>
      </c>
      <c r="CF23" s="14">
        <v>800</v>
      </c>
      <c r="CG23" s="14" t="s">
        <v>2043</v>
      </c>
      <c r="CI23" s="136" t="s">
        <v>1966</v>
      </c>
      <c r="CJ23" s="136">
        <v>1980</v>
      </c>
      <c r="CK23" s="136" t="s">
        <v>2045</v>
      </c>
      <c r="CM23" s="8"/>
      <c r="CN23" s="688" t="s">
        <v>1722</v>
      </c>
      <c r="CO23" s="515">
        <v>4000</v>
      </c>
      <c r="CP23" s="576" t="s">
        <v>2043</v>
      </c>
      <c r="CS23" s="127" t="s">
        <v>461</v>
      </c>
      <c r="CT23" s="127">
        <v>9000</v>
      </c>
      <c r="CU23" s="127" t="s">
        <v>2043</v>
      </c>
      <c r="CV23" s="8"/>
      <c r="CX23" s="580" t="s">
        <v>2048</v>
      </c>
      <c r="CY23" s="137">
        <v>2000</v>
      </c>
      <c r="CZ23" s="137" t="s">
        <v>2043</v>
      </c>
      <c r="DA23" s="8"/>
      <c r="DC23" s="127" t="s">
        <v>1255</v>
      </c>
      <c r="DD23" s="127">
        <v>400</v>
      </c>
      <c r="DE23" s="127" t="s">
        <v>2045</v>
      </c>
      <c r="DG23" s="127" t="s">
        <v>581</v>
      </c>
      <c r="DH23" s="127">
        <v>2000</v>
      </c>
      <c r="DI23" s="127" t="s">
        <v>2043</v>
      </c>
      <c r="DK23" s="127" t="s">
        <v>694</v>
      </c>
      <c r="DL23" s="127">
        <v>1600</v>
      </c>
      <c r="DM23" s="127" t="s">
        <v>2045</v>
      </c>
      <c r="DO23" s="14" t="s">
        <v>1188</v>
      </c>
      <c r="DP23" s="14">
        <v>18000</v>
      </c>
      <c r="DQ23" s="14" t="s">
        <v>2043</v>
      </c>
      <c r="DS23" s="73" t="s">
        <v>1057</v>
      </c>
      <c r="DT23" s="73">
        <v>18000</v>
      </c>
      <c r="DU23" s="73" t="s">
        <v>2043</v>
      </c>
      <c r="DW23" s="127" t="s">
        <v>334</v>
      </c>
      <c r="DX23" s="127">
        <v>2000</v>
      </c>
      <c r="DY23" s="120" t="s">
        <v>2043</v>
      </c>
      <c r="EA23" s="127" t="s">
        <v>1552</v>
      </c>
      <c r="EB23" s="127">
        <v>200</v>
      </c>
      <c r="EC23" s="127" t="s">
        <v>2045</v>
      </c>
      <c r="EE23" s="127" t="s">
        <v>253</v>
      </c>
      <c r="EF23" s="127">
        <v>6000</v>
      </c>
      <c r="EG23" s="127" t="s">
        <v>2043</v>
      </c>
    </row>
    <row r="24" spans="2:137">
      <c r="B24" s="129" t="s">
        <v>124</v>
      </c>
      <c r="C24" s="129">
        <v>8000</v>
      </c>
      <c r="D24" s="129" t="s">
        <v>2043</v>
      </c>
      <c r="G24" s="14" t="s">
        <v>148</v>
      </c>
      <c r="H24" s="14">
        <v>12000</v>
      </c>
      <c r="I24" s="14" t="s">
        <v>2043</v>
      </c>
      <c r="K24" s="14" t="s">
        <v>835</v>
      </c>
      <c r="L24" s="14">
        <v>1000</v>
      </c>
      <c r="M24" s="14" t="s">
        <v>2045</v>
      </c>
      <c r="O24" s="127" t="s">
        <v>2085</v>
      </c>
      <c r="P24" s="127">
        <v>200</v>
      </c>
      <c r="Q24" s="127" t="s">
        <v>2045</v>
      </c>
      <c r="S24" s="127" t="s">
        <v>479</v>
      </c>
      <c r="T24" s="127">
        <v>8000</v>
      </c>
      <c r="U24" s="127" t="s">
        <v>2043</v>
      </c>
      <c r="W24" s="127" t="s">
        <v>1406</v>
      </c>
      <c r="X24" s="127">
        <v>2000</v>
      </c>
      <c r="Y24" s="127" t="s">
        <v>2045</v>
      </c>
      <c r="AA24" s="127" t="s">
        <v>2088</v>
      </c>
      <c r="AB24" s="127">
        <v>6000</v>
      </c>
      <c r="AC24" s="127" t="s">
        <v>2043</v>
      </c>
      <c r="AE24" s="127" t="s">
        <v>256</v>
      </c>
      <c r="AF24" s="127">
        <v>8000</v>
      </c>
      <c r="AG24" s="14" t="s">
        <v>2043</v>
      </c>
      <c r="AI24" s="127" t="s">
        <v>2086</v>
      </c>
      <c r="AJ24" s="127">
        <v>500</v>
      </c>
      <c r="AK24" s="127" t="s">
        <v>2045</v>
      </c>
      <c r="AM24" s="14" t="s">
        <v>1081</v>
      </c>
      <c r="AN24" s="14">
        <v>1400</v>
      </c>
      <c r="AO24" s="14" t="s">
        <v>2043</v>
      </c>
      <c r="AQ24" s="127" t="s">
        <v>1879</v>
      </c>
      <c r="AR24" s="127">
        <v>500</v>
      </c>
      <c r="AS24" s="14" t="s">
        <v>2045</v>
      </c>
      <c r="AU24" s="127" t="s">
        <v>235</v>
      </c>
      <c r="AV24" s="127">
        <v>1600</v>
      </c>
      <c r="AW24" s="127" t="s">
        <v>2043</v>
      </c>
      <c r="AY24" s="14" t="s">
        <v>1909</v>
      </c>
      <c r="AZ24" s="14">
        <v>500</v>
      </c>
      <c r="BA24" s="14" t="s">
        <v>2045</v>
      </c>
      <c r="BC24" s="127" t="s">
        <v>911</v>
      </c>
      <c r="BD24" s="127">
        <v>640</v>
      </c>
      <c r="BE24" s="127" t="s">
        <v>2045</v>
      </c>
      <c r="BG24" s="14" t="s">
        <v>1777</v>
      </c>
      <c r="BH24" s="14">
        <v>2000</v>
      </c>
      <c r="BI24" s="14" t="s">
        <v>2043</v>
      </c>
      <c r="BK24" s="14" t="s">
        <v>142</v>
      </c>
      <c r="BL24" s="14">
        <v>6000</v>
      </c>
      <c r="BM24" s="14" t="s">
        <v>2043</v>
      </c>
      <c r="BO24" s="14" t="s">
        <v>2089</v>
      </c>
      <c r="BP24" s="14">
        <v>1000</v>
      </c>
      <c r="BQ24" s="14" t="s">
        <v>2045</v>
      </c>
      <c r="BS24" s="127" t="s">
        <v>461</v>
      </c>
      <c r="BT24" s="127">
        <v>8000</v>
      </c>
      <c r="BU24" s="14" t="s">
        <v>2043</v>
      </c>
      <c r="BW24" s="14" t="s">
        <v>259</v>
      </c>
      <c r="BX24" s="14">
        <v>40000</v>
      </c>
      <c r="BY24" s="14" t="s">
        <v>2043</v>
      </c>
      <c r="CA24" s="158" t="s">
        <v>1733</v>
      </c>
      <c r="CB24" s="158">
        <v>990</v>
      </c>
      <c r="CC24" s="158" t="s">
        <v>2045</v>
      </c>
      <c r="CE24" s="14" t="s">
        <v>223</v>
      </c>
      <c r="CF24" s="14">
        <v>2000</v>
      </c>
      <c r="CG24" s="14" t="s">
        <v>2043</v>
      </c>
      <c r="CI24" s="136" t="s">
        <v>1231</v>
      </c>
      <c r="CJ24" s="136">
        <v>3200</v>
      </c>
      <c r="CK24" s="136" t="s">
        <v>2043</v>
      </c>
      <c r="CM24" s="8"/>
      <c r="CN24" s="140" t="s">
        <v>2090</v>
      </c>
      <c r="CO24" s="14">
        <v>200</v>
      </c>
      <c r="CP24" s="162" t="s">
        <v>2045</v>
      </c>
      <c r="CS24" s="14" t="s">
        <v>496</v>
      </c>
      <c r="CT24" s="14">
        <v>2000</v>
      </c>
      <c r="CU24" s="14" t="s">
        <v>2043</v>
      </c>
      <c r="CV24" s="8"/>
      <c r="CX24" s="776" t="s">
        <v>1722</v>
      </c>
      <c r="CY24" s="14">
        <v>4000</v>
      </c>
      <c r="CZ24" s="14" t="s">
        <v>2043</v>
      </c>
      <c r="DA24" s="8"/>
      <c r="DC24" s="14" t="s">
        <v>951</v>
      </c>
      <c r="DD24" s="14">
        <v>2000</v>
      </c>
      <c r="DE24" s="14" t="s">
        <v>2045</v>
      </c>
      <c r="DG24" s="137" t="s">
        <v>2058</v>
      </c>
      <c r="DH24" s="137">
        <v>2000</v>
      </c>
      <c r="DI24" s="137" t="s">
        <v>2045</v>
      </c>
      <c r="DK24" s="127" t="s">
        <v>923</v>
      </c>
      <c r="DL24" s="127">
        <v>2000</v>
      </c>
      <c r="DM24" s="127" t="s">
        <v>2045</v>
      </c>
      <c r="DO24" s="127" t="s">
        <v>1153</v>
      </c>
      <c r="DP24" s="127">
        <v>1000</v>
      </c>
      <c r="DQ24" s="127" t="s">
        <v>2045</v>
      </c>
      <c r="DS24" s="73" t="s">
        <v>1062</v>
      </c>
      <c r="DT24" s="73">
        <v>12000</v>
      </c>
      <c r="DU24" s="73" t="s">
        <v>2043</v>
      </c>
      <c r="DW24" s="127" t="s">
        <v>1564</v>
      </c>
      <c r="DX24" s="127">
        <v>1000</v>
      </c>
      <c r="DY24" s="120" t="s">
        <v>2045</v>
      </c>
      <c r="EA24" s="127" t="s">
        <v>1775</v>
      </c>
      <c r="EB24" s="127">
        <v>400</v>
      </c>
      <c r="EC24" s="127" t="s">
        <v>2045</v>
      </c>
      <c r="EE24" s="127" t="s">
        <v>689</v>
      </c>
      <c r="EF24" s="127">
        <v>800</v>
      </c>
      <c r="EG24" s="127" t="s">
        <v>2043</v>
      </c>
    </row>
    <row r="25" spans="2:137">
      <c r="B25" s="129" t="s">
        <v>316</v>
      </c>
      <c r="C25" s="129">
        <v>8000</v>
      </c>
      <c r="D25" s="129" t="s">
        <v>2043</v>
      </c>
      <c r="G25" s="127" t="s">
        <v>1934</v>
      </c>
      <c r="H25" s="127">
        <v>735</v>
      </c>
      <c r="I25" s="127" t="s">
        <v>2045</v>
      </c>
      <c r="K25" s="14" t="s">
        <v>244</v>
      </c>
      <c r="L25" s="14">
        <v>4000</v>
      </c>
      <c r="M25" s="14" t="s">
        <v>2043</v>
      </c>
      <c r="O25" s="14" t="s">
        <v>135</v>
      </c>
      <c r="P25" s="14">
        <v>22000</v>
      </c>
      <c r="Q25" s="14" t="s">
        <v>2043</v>
      </c>
      <c r="S25" s="14" t="s">
        <v>1590</v>
      </c>
      <c r="T25" s="14">
        <v>2400</v>
      </c>
      <c r="U25" s="14" t="s">
        <v>2043</v>
      </c>
      <c r="W25" s="127" t="s">
        <v>1060</v>
      </c>
      <c r="X25" s="127">
        <v>4000</v>
      </c>
      <c r="Y25" s="127" t="s">
        <v>2043</v>
      </c>
      <c r="AA25" s="127" t="s">
        <v>458</v>
      </c>
      <c r="AB25" s="127">
        <v>3600</v>
      </c>
      <c r="AC25" s="127" t="s">
        <v>2043</v>
      </c>
      <c r="AE25" s="127" t="s">
        <v>241</v>
      </c>
      <c r="AF25" s="127">
        <v>10000</v>
      </c>
      <c r="AG25" s="127" t="s">
        <v>2043</v>
      </c>
      <c r="AI25" s="14" t="s">
        <v>1918</v>
      </c>
      <c r="AJ25" s="14">
        <v>1200</v>
      </c>
      <c r="AK25" s="14" t="s">
        <v>2045</v>
      </c>
      <c r="AM25" s="14" t="s">
        <v>63</v>
      </c>
      <c r="AN25" s="14">
        <v>2000</v>
      </c>
      <c r="AO25" s="14" t="s">
        <v>2045</v>
      </c>
      <c r="AQ25" s="127" t="s">
        <v>1046</v>
      </c>
      <c r="AR25" s="127">
        <v>400</v>
      </c>
      <c r="AS25" s="127" t="s">
        <v>2043</v>
      </c>
      <c r="AU25" s="127" t="s">
        <v>1636</v>
      </c>
      <c r="AV25" s="127">
        <v>400</v>
      </c>
      <c r="AW25" s="127" t="s">
        <v>2045</v>
      </c>
      <c r="AY25" s="14" t="s">
        <v>1918</v>
      </c>
      <c r="AZ25" s="14">
        <v>8000</v>
      </c>
      <c r="BA25" s="14" t="s">
        <v>2043</v>
      </c>
      <c r="BC25" s="127" t="s">
        <v>1811</v>
      </c>
      <c r="BD25" s="127">
        <v>500</v>
      </c>
      <c r="BE25" s="127" t="s">
        <v>2045</v>
      </c>
      <c r="BG25" s="14" t="s">
        <v>1799</v>
      </c>
      <c r="BH25" s="14">
        <v>500</v>
      </c>
      <c r="BI25" s="14" t="s">
        <v>2045</v>
      </c>
      <c r="BK25" s="14" t="s">
        <v>300</v>
      </c>
      <c r="BL25" s="14">
        <v>1000</v>
      </c>
      <c r="BM25" s="14" t="s">
        <v>2045</v>
      </c>
      <c r="BO25" s="14" t="s">
        <v>1722</v>
      </c>
      <c r="BP25" s="14">
        <v>3200</v>
      </c>
      <c r="BQ25" s="14" t="s">
        <v>2043</v>
      </c>
      <c r="BS25" s="14" t="s">
        <v>1588</v>
      </c>
      <c r="BT25" s="14">
        <v>600</v>
      </c>
      <c r="BU25" s="14" t="s">
        <v>2045</v>
      </c>
      <c r="BW25" s="14" t="s">
        <v>1747</v>
      </c>
      <c r="BX25" s="14">
        <v>800</v>
      </c>
      <c r="BY25" s="14" t="s">
        <v>2045</v>
      </c>
      <c r="CA25" s="14" t="s">
        <v>1588</v>
      </c>
      <c r="CB25" s="14">
        <v>600</v>
      </c>
      <c r="CC25" s="14" t="s">
        <v>2045</v>
      </c>
      <c r="CE25" s="14" t="s">
        <v>220</v>
      </c>
      <c r="CF25" s="14">
        <v>6000</v>
      </c>
      <c r="CG25" s="14" t="s">
        <v>2043</v>
      </c>
      <c r="CI25" s="14" t="s">
        <v>1272</v>
      </c>
      <c r="CJ25" s="14">
        <v>800</v>
      </c>
      <c r="CK25" s="14" t="s">
        <v>2045</v>
      </c>
      <c r="CM25" s="8"/>
      <c r="CN25" s="138" t="s">
        <v>1146</v>
      </c>
      <c r="CO25" s="127">
        <v>400</v>
      </c>
      <c r="CP25" s="143" t="s">
        <v>2043</v>
      </c>
      <c r="CS25" s="14" t="s">
        <v>476</v>
      </c>
      <c r="CT25" s="14">
        <v>1200</v>
      </c>
      <c r="CU25" s="14" t="s">
        <v>2043</v>
      </c>
      <c r="CV25" s="8"/>
      <c r="CX25" s="162" t="s">
        <v>2080</v>
      </c>
      <c r="CY25" s="14">
        <v>500</v>
      </c>
      <c r="CZ25" s="14" t="s">
        <v>2045</v>
      </c>
      <c r="DA25" s="8"/>
      <c r="DC25" s="14" t="s">
        <v>2091</v>
      </c>
      <c r="DD25" s="14">
        <v>300</v>
      </c>
      <c r="DE25" s="14" t="s">
        <v>2045</v>
      </c>
      <c r="DG25" s="127" t="s">
        <v>1233</v>
      </c>
      <c r="DH25" s="127">
        <v>2000</v>
      </c>
      <c r="DI25" s="127" t="s">
        <v>2045</v>
      </c>
      <c r="DK25" s="127" t="s">
        <v>683</v>
      </c>
      <c r="DL25" s="127">
        <v>1000</v>
      </c>
      <c r="DM25" s="127" t="s">
        <v>2043</v>
      </c>
      <c r="DO25" s="127" t="s">
        <v>694</v>
      </c>
      <c r="DP25" s="127">
        <v>1600</v>
      </c>
      <c r="DQ25" s="127" t="s">
        <v>2045</v>
      </c>
      <c r="DS25" s="73" t="s">
        <v>1065</v>
      </c>
      <c r="DT25" s="73">
        <v>6000</v>
      </c>
      <c r="DU25" s="73" t="s">
        <v>2043</v>
      </c>
      <c r="DW25" s="127" t="s">
        <v>615</v>
      </c>
      <c r="DX25" s="127">
        <v>1000</v>
      </c>
      <c r="DY25" s="120" t="s">
        <v>2045</v>
      </c>
      <c r="EA25" s="127" t="s">
        <v>1729</v>
      </c>
      <c r="EB25" s="127">
        <v>400</v>
      </c>
      <c r="EC25" s="127" t="s">
        <v>2045</v>
      </c>
      <c r="EE25" s="127" t="s">
        <v>72</v>
      </c>
      <c r="EF25" s="127">
        <v>2000</v>
      </c>
      <c r="EG25" s="127" t="s">
        <v>2043</v>
      </c>
    </row>
    <row r="26" spans="2:137">
      <c r="B26" s="129" t="s">
        <v>528</v>
      </c>
      <c r="C26" s="129">
        <v>2000</v>
      </c>
      <c r="D26" s="129" t="s">
        <v>2043</v>
      </c>
      <c r="G26" s="129" t="s">
        <v>1853</v>
      </c>
      <c r="H26" s="129">
        <v>4000</v>
      </c>
      <c r="I26" s="129" t="s">
        <v>2045</v>
      </c>
      <c r="K26" s="127" t="s">
        <v>1670</v>
      </c>
      <c r="L26" s="127">
        <v>200</v>
      </c>
      <c r="M26" s="127" t="s">
        <v>2045</v>
      </c>
      <c r="O26" s="14" t="s">
        <v>220</v>
      </c>
      <c r="P26" s="14">
        <v>6000</v>
      </c>
      <c r="Q26" s="14" t="s">
        <v>2043</v>
      </c>
      <c r="S26" s="14" t="s">
        <v>151</v>
      </c>
      <c r="T26" s="14">
        <v>2400</v>
      </c>
      <c r="U26" s="14" t="s">
        <v>2043</v>
      </c>
      <c r="W26" s="47" t="s">
        <v>972</v>
      </c>
      <c r="X26" s="47">
        <v>3000</v>
      </c>
      <c r="Y26" s="47" t="s">
        <v>2043</v>
      </c>
      <c r="AA26" s="127" t="s">
        <v>461</v>
      </c>
      <c r="AB26" s="127">
        <v>7000</v>
      </c>
      <c r="AC26" s="127" t="s">
        <v>2043</v>
      </c>
      <c r="AE26" s="127" t="s">
        <v>2088</v>
      </c>
      <c r="AF26" s="127">
        <v>6000</v>
      </c>
      <c r="AG26" s="127" t="s">
        <v>2043</v>
      </c>
      <c r="AI26" s="14" t="s">
        <v>389</v>
      </c>
      <c r="AJ26" s="14">
        <v>700</v>
      </c>
      <c r="AK26" s="14" t="s">
        <v>2043</v>
      </c>
      <c r="AM26" s="14" t="s">
        <v>110</v>
      </c>
      <c r="AN26" s="14">
        <v>1600</v>
      </c>
      <c r="AO26" s="14" t="s">
        <v>2043</v>
      </c>
      <c r="AQ26" s="14" t="s">
        <v>581</v>
      </c>
      <c r="AR26" s="14">
        <v>3200</v>
      </c>
      <c r="AS26" s="14" t="s">
        <v>2043</v>
      </c>
      <c r="AU26" s="127" t="s">
        <v>1879</v>
      </c>
      <c r="AV26" s="127">
        <v>500</v>
      </c>
      <c r="AW26" s="14" t="s">
        <v>2045</v>
      </c>
      <c r="AY26" s="14" t="s">
        <v>581</v>
      </c>
      <c r="AZ26" s="14">
        <v>3200</v>
      </c>
      <c r="BA26" s="14" t="s">
        <v>2043</v>
      </c>
      <c r="BC26" s="14" t="s">
        <v>1883</v>
      </c>
      <c r="BD26" s="14">
        <v>200</v>
      </c>
      <c r="BE26" s="14" t="s">
        <v>2045</v>
      </c>
      <c r="BG26" s="14" t="s">
        <v>160</v>
      </c>
      <c r="BH26" s="14">
        <v>6000</v>
      </c>
      <c r="BI26" s="14" t="s">
        <v>2043</v>
      </c>
      <c r="BK26" s="14" t="s">
        <v>1722</v>
      </c>
      <c r="BL26" s="14">
        <v>2000</v>
      </c>
      <c r="BM26" s="14" t="s">
        <v>2043</v>
      </c>
      <c r="BO26" s="14" t="s">
        <v>1125</v>
      </c>
      <c r="BP26" s="14">
        <v>6000</v>
      </c>
      <c r="BQ26" s="14" t="s">
        <v>2043</v>
      </c>
      <c r="BS26" s="14" t="s">
        <v>1733</v>
      </c>
      <c r="BT26" s="14">
        <v>990</v>
      </c>
      <c r="BU26" s="14" t="s">
        <v>2045</v>
      </c>
      <c r="BW26" s="127" t="s">
        <v>636</v>
      </c>
      <c r="BX26" s="127">
        <v>4000</v>
      </c>
      <c r="BY26" s="127" t="s">
        <v>2043</v>
      </c>
      <c r="CA26" s="14" t="s">
        <v>581</v>
      </c>
      <c r="CB26" s="14">
        <v>3000</v>
      </c>
      <c r="CC26" s="14" t="s">
        <v>2043</v>
      </c>
      <c r="CE26" s="14" t="s">
        <v>1918</v>
      </c>
      <c r="CF26" s="14">
        <v>5000</v>
      </c>
      <c r="CG26" s="14" t="s">
        <v>2043</v>
      </c>
      <c r="CI26" s="14" t="s">
        <v>1849</v>
      </c>
      <c r="CJ26" s="14">
        <v>210</v>
      </c>
      <c r="CK26" s="14" t="s">
        <v>2045</v>
      </c>
      <c r="CM26" s="8"/>
      <c r="CN26" s="140" t="s">
        <v>316</v>
      </c>
      <c r="CO26" s="14">
        <v>18000</v>
      </c>
      <c r="CP26" s="162" t="s">
        <v>2043</v>
      </c>
      <c r="CS26" s="127" t="s">
        <v>148</v>
      </c>
      <c r="CT26" s="127">
        <v>0</v>
      </c>
      <c r="CU26" s="127" t="s">
        <v>2043</v>
      </c>
      <c r="CV26" s="8">
        <v>12000</v>
      </c>
      <c r="CX26" s="162" t="s">
        <v>476</v>
      </c>
      <c r="CY26" s="14">
        <v>1200</v>
      </c>
      <c r="CZ26" s="14" t="s">
        <v>2043</v>
      </c>
      <c r="DA26" s="8"/>
      <c r="DC26" s="14" t="s">
        <v>1046</v>
      </c>
      <c r="DD26" s="14">
        <v>1200</v>
      </c>
      <c r="DE26" s="14" t="s">
        <v>2043</v>
      </c>
      <c r="DG26" s="127" t="s">
        <v>1853</v>
      </c>
      <c r="DH26" s="127">
        <v>120</v>
      </c>
      <c r="DI26" s="127" t="s">
        <v>2045</v>
      </c>
      <c r="DK26" s="127" t="s">
        <v>774</v>
      </c>
      <c r="DL26" s="127">
        <v>4000</v>
      </c>
      <c r="DM26" s="127" t="s">
        <v>2043</v>
      </c>
      <c r="DO26" s="14" t="s">
        <v>286</v>
      </c>
      <c r="DP26" s="14">
        <v>1000</v>
      </c>
      <c r="DQ26" s="14" t="s">
        <v>2045</v>
      </c>
      <c r="DS26" s="14" t="s">
        <v>1314</v>
      </c>
      <c r="DT26" s="14">
        <v>1600</v>
      </c>
      <c r="DU26" s="14" t="s">
        <v>2045</v>
      </c>
      <c r="DW26" s="127" t="s">
        <v>1887</v>
      </c>
      <c r="DX26" s="127">
        <v>2400</v>
      </c>
      <c r="DY26" s="120" t="s">
        <v>2043</v>
      </c>
      <c r="EA26" s="127" t="s">
        <v>1482</v>
      </c>
      <c r="EB26" s="127">
        <v>520</v>
      </c>
      <c r="EC26" s="127" t="s">
        <v>2045</v>
      </c>
      <c r="EE26" s="127" t="s">
        <v>259</v>
      </c>
      <c r="EF26" s="127">
        <v>24000</v>
      </c>
      <c r="EG26" s="127" t="s">
        <v>2043</v>
      </c>
    </row>
    <row r="27" spans="2:137">
      <c r="B27" s="129" t="s">
        <v>774</v>
      </c>
      <c r="C27" s="129">
        <v>2000</v>
      </c>
      <c r="D27" s="129" t="s">
        <v>2043</v>
      </c>
      <c r="G27" s="14" t="s">
        <v>244</v>
      </c>
      <c r="H27" s="14">
        <v>4000</v>
      </c>
      <c r="I27" s="14" t="s">
        <v>2043</v>
      </c>
      <c r="K27" s="14" t="s">
        <v>1605</v>
      </c>
      <c r="L27" s="14">
        <v>300</v>
      </c>
      <c r="M27" s="14" t="s">
        <v>2045</v>
      </c>
      <c r="O27" s="14" t="s">
        <v>106</v>
      </c>
      <c r="P27" s="14">
        <v>1400</v>
      </c>
      <c r="Q27" s="14" t="s">
        <v>2043</v>
      </c>
      <c r="S27" s="127" t="s">
        <v>250</v>
      </c>
      <c r="T27" s="127">
        <v>5000</v>
      </c>
      <c r="U27" s="127" t="s">
        <v>2043</v>
      </c>
      <c r="W27" s="127" t="s">
        <v>774</v>
      </c>
      <c r="X27" s="127">
        <v>2000</v>
      </c>
      <c r="Y27" s="127" t="s">
        <v>2043</v>
      </c>
      <c r="AA27" s="127" t="s">
        <v>2092</v>
      </c>
      <c r="AB27" s="127">
        <v>2000</v>
      </c>
      <c r="AC27" s="127" t="s">
        <v>2043</v>
      </c>
      <c r="AE27" s="127" t="s">
        <v>599</v>
      </c>
      <c r="AF27" s="127">
        <v>1200</v>
      </c>
      <c r="AG27" s="127" t="s">
        <v>2045</v>
      </c>
      <c r="AI27" s="14" t="s">
        <v>220</v>
      </c>
      <c r="AJ27" s="14">
        <v>12000</v>
      </c>
      <c r="AK27" s="14" t="s">
        <v>2043</v>
      </c>
      <c r="AM27" s="14" t="s">
        <v>606</v>
      </c>
      <c r="AN27" s="14">
        <v>100</v>
      </c>
      <c r="AO27" s="14" t="s">
        <v>2045</v>
      </c>
      <c r="AQ27" s="14" t="s">
        <v>56</v>
      </c>
      <c r="AR27" s="14">
        <v>3000</v>
      </c>
      <c r="AS27" s="47" t="s">
        <v>2043</v>
      </c>
      <c r="AU27" s="127" t="s">
        <v>187</v>
      </c>
      <c r="AV27" s="127">
        <v>1800</v>
      </c>
      <c r="AW27" s="127" t="s">
        <v>2043</v>
      </c>
      <c r="AY27" s="14" t="s">
        <v>2084</v>
      </c>
      <c r="AZ27" s="14">
        <v>340</v>
      </c>
      <c r="BA27" s="14" t="s">
        <v>2045</v>
      </c>
      <c r="BC27" s="14" t="s">
        <v>244</v>
      </c>
      <c r="BD27" s="14">
        <v>4000</v>
      </c>
      <c r="BE27" s="14" t="s">
        <v>2043</v>
      </c>
      <c r="BG27" s="14" t="s">
        <v>835</v>
      </c>
      <c r="BH27" s="14">
        <v>2000</v>
      </c>
      <c r="BI27" s="14" t="s">
        <v>2045</v>
      </c>
      <c r="BK27" s="14" t="s">
        <v>1125</v>
      </c>
      <c r="BL27" s="14">
        <v>6000</v>
      </c>
      <c r="BM27" s="14" t="s">
        <v>2043</v>
      </c>
      <c r="BO27" s="14" t="s">
        <v>148</v>
      </c>
      <c r="BP27" s="14">
        <v>12000</v>
      </c>
      <c r="BQ27" s="14" t="s">
        <v>2043</v>
      </c>
      <c r="BS27" s="14" t="s">
        <v>1499</v>
      </c>
      <c r="BT27" s="14">
        <v>1000</v>
      </c>
      <c r="BU27" s="14" t="s">
        <v>2045</v>
      </c>
      <c r="BW27" s="127" t="s">
        <v>1797</v>
      </c>
      <c r="BX27" s="127">
        <v>300</v>
      </c>
      <c r="BY27" s="127" t="s">
        <v>2045</v>
      </c>
      <c r="CA27" s="127" t="s">
        <v>2076</v>
      </c>
      <c r="CB27" s="127">
        <v>800</v>
      </c>
      <c r="CC27" s="127" t="s">
        <v>2045</v>
      </c>
      <c r="CE27" s="136" t="s">
        <v>1318</v>
      </c>
      <c r="CF27" s="136">
        <v>500</v>
      </c>
      <c r="CG27" s="136" t="s">
        <v>2045</v>
      </c>
      <c r="CI27" s="14" t="s">
        <v>1901</v>
      </c>
      <c r="CJ27" s="14">
        <v>300</v>
      </c>
      <c r="CK27" s="14" t="s">
        <v>2045</v>
      </c>
      <c r="CM27" s="8"/>
      <c r="CN27" s="140" t="s">
        <v>630</v>
      </c>
      <c r="CO27" s="14">
        <v>1200</v>
      </c>
      <c r="CP27" s="162" t="s">
        <v>2043</v>
      </c>
      <c r="CS27" s="127" t="s">
        <v>1918</v>
      </c>
      <c r="CT27" s="127">
        <v>4000</v>
      </c>
      <c r="CU27" s="127" t="s">
        <v>2043</v>
      </c>
      <c r="CV27" s="8"/>
      <c r="CX27" s="162" t="s">
        <v>220</v>
      </c>
      <c r="CY27" s="14">
        <v>6000</v>
      </c>
      <c r="CZ27" s="14" t="s">
        <v>2043</v>
      </c>
      <c r="DA27" s="8"/>
      <c r="DC27" s="14" t="s">
        <v>1301</v>
      </c>
      <c r="DD27" s="14">
        <v>400</v>
      </c>
      <c r="DE27" s="14" t="s">
        <v>2045</v>
      </c>
      <c r="DG27" s="127" t="s">
        <v>2093</v>
      </c>
      <c r="DH27" s="127">
        <v>460</v>
      </c>
      <c r="DI27" s="127" t="s">
        <v>2045</v>
      </c>
      <c r="DK27" s="127" t="s">
        <v>972</v>
      </c>
      <c r="DL27" s="127">
        <v>4000</v>
      </c>
      <c r="DM27" s="127" t="s">
        <v>2043</v>
      </c>
      <c r="DO27" s="127" t="s">
        <v>1183</v>
      </c>
      <c r="DP27" s="127">
        <v>1200</v>
      </c>
      <c r="DQ27" s="127" t="s">
        <v>2043</v>
      </c>
      <c r="DS27" s="127" t="s">
        <v>689</v>
      </c>
      <c r="DT27" s="127">
        <v>2200</v>
      </c>
      <c r="DU27" s="127" t="s">
        <v>2043</v>
      </c>
      <c r="DW27" s="127" t="s">
        <v>2057</v>
      </c>
      <c r="DX27" s="127">
        <v>2000</v>
      </c>
      <c r="DY27" s="120" t="s">
        <v>2043</v>
      </c>
      <c r="EA27" s="127" t="s">
        <v>2094</v>
      </c>
      <c r="EB27" s="127">
        <v>200</v>
      </c>
      <c r="EC27" s="127" t="s">
        <v>2045</v>
      </c>
      <c r="EE27" s="127" t="s">
        <v>241</v>
      </c>
      <c r="EF27" s="127">
        <v>12000</v>
      </c>
      <c r="EG27" s="127" t="s">
        <v>2043</v>
      </c>
    </row>
    <row r="28" spans="2:137">
      <c r="B28" s="129" t="s">
        <v>972</v>
      </c>
      <c r="C28" s="129">
        <v>1000</v>
      </c>
      <c r="D28" s="129" t="s">
        <v>2043</v>
      </c>
      <c r="G28" s="127" t="s">
        <v>175</v>
      </c>
      <c r="H28" s="127">
        <v>3000</v>
      </c>
      <c r="I28" s="127" t="s">
        <v>2043</v>
      </c>
      <c r="K28" s="14" t="s">
        <v>2003</v>
      </c>
      <c r="L28" s="14">
        <v>200</v>
      </c>
      <c r="M28" s="14" t="s">
        <v>2045</v>
      </c>
      <c r="O28" s="14" t="s">
        <v>491</v>
      </c>
      <c r="P28" s="14">
        <v>1600</v>
      </c>
      <c r="Q28" s="14" t="s">
        <v>2043</v>
      </c>
      <c r="S28" s="14" t="s">
        <v>1183</v>
      </c>
      <c r="T28" s="14">
        <v>1000</v>
      </c>
      <c r="U28" s="14" t="s">
        <v>2043</v>
      </c>
      <c r="W28" s="127" t="s">
        <v>1791</v>
      </c>
      <c r="X28" s="127">
        <v>2000</v>
      </c>
      <c r="Y28" s="127" t="s">
        <v>2043</v>
      </c>
      <c r="AA28" s="127" t="s">
        <v>1916</v>
      </c>
      <c r="AB28" s="127">
        <v>500</v>
      </c>
      <c r="AC28" s="127" t="s">
        <v>2045</v>
      </c>
      <c r="AE28" s="127" t="s">
        <v>1314</v>
      </c>
      <c r="AF28" s="127">
        <v>1500</v>
      </c>
      <c r="AG28" s="127" t="s">
        <v>2043</v>
      </c>
      <c r="AI28" s="127" t="s">
        <v>280</v>
      </c>
      <c r="AJ28" s="127">
        <v>18000</v>
      </c>
      <c r="AK28" s="127" t="s">
        <v>2043</v>
      </c>
      <c r="AM28" s="14" t="s">
        <v>1175</v>
      </c>
      <c r="AN28" s="14">
        <v>160</v>
      </c>
      <c r="AO28" s="14" t="s">
        <v>2045</v>
      </c>
      <c r="AQ28" s="127" t="s">
        <v>235</v>
      </c>
      <c r="AR28" s="127">
        <v>1400</v>
      </c>
      <c r="AS28" s="127" t="s">
        <v>2043</v>
      </c>
      <c r="AU28" s="127" t="s">
        <v>911</v>
      </c>
      <c r="AV28" s="127">
        <v>640</v>
      </c>
      <c r="AW28" s="127" t="s">
        <v>2045</v>
      </c>
      <c r="AY28" s="142" t="s">
        <v>2095</v>
      </c>
      <c r="AZ28" s="142">
        <v>200</v>
      </c>
      <c r="BA28" s="142" t="s">
        <v>2096</v>
      </c>
      <c r="BC28" s="14" t="s">
        <v>259</v>
      </c>
      <c r="BD28" s="14">
        <v>24000</v>
      </c>
      <c r="BE28" s="14" t="s">
        <v>2043</v>
      </c>
      <c r="BG28" s="14" t="s">
        <v>1316</v>
      </c>
      <c r="BH28" s="14">
        <v>400</v>
      </c>
      <c r="BI28" s="14" t="s">
        <v>2045</v>
      </c>
      <c r="BK28" s="14" t="s">
        <v>835</v>
      </c>
      <c r="BL28" s="14">
        <v>2000</v>
      </c>
      <c r="BM28" s="14" t="s">
        <v>2045</v>
      </c>
      <c r="BO28" s="14" t="s">
        <v>1733</v>
      </c>
      <c r="BP28" s="14">
        <v>990</v>
      </c>
      <c r="BQ28" s="14" t="s">
        <v>2045</v>
      </c>
      <c r="BS28" s="14" t="s">
        <v>1918</v>
      </c>
      <c r="BT28" s="14">
        <v>14000</v>
      </c>
      <c r="BU28" s="14" t="s">
        <v>2043</v>
      </c>
      <c r="BW28" s="127" t="s">
        <v>331</v>
      </c>
      <c r="BX28" s="127">
        <v>8000</v>
      </c>
      <c r="BY28" s="127" t="s">
        <v>2043</v>
      </c>
      <c r="CA28" s="14" t="s">
        <v>135</v>
      </c>
      <c r="CB28" s="14">
        <v>3200</v>
      </c>
      <c r="CC28" s="14" t="s">
        <v>2043</v>
      </c>
      <c r="CE28" s="14" t="s">
        <v>606</v>
      </c>
      <c r="CF28" s="14">
        <v>520</v>
      </c>
      <c r="CG28" s="14" t="s">
        <v>2045</v>
      </c>
      <c r="CI28" s="14" t="s">
        <v>709</v>
      </c>
      <c r="CJ28" s="14">
        <v>240</v>
      </c>
      <c r="CK28" s="14" t="s">
        <v>2045</v>
      </c>
      <c r="CM28" s="8"/>
      <c r="CN28" s="468" t="s">
        <v>1644</v>
      </c>
      <c r="CO28" s="158">
        <v>2000</v>
      </c>
      <c r="CP28" s="744" t="s">
        <v>2043</v>
      </c>
      <c r="CS28" s="14" t="s">
        <v>135</v>
      </c>
      <c r="CT28" s="14">
        <v>12000</v>
      </c>
      <c r="CU28" s="14" t="s">
        <v>2043</v>
      </c>
      <c r="CV28" s="8">
        <v>12000</v>
      </c>
      <c r="CX28" s="162" t="s">
        <v>1205</v>
      </c>
      <c r="CY28" s="14">
        <v>800</v>
      </c>
      <c r="CZ28" s="14" t="s">
        <v>2043</v>
      </c>
      <c r="DA28" s="8"/>
      <c r="DC28" s="137" t="s">
        <v>2097</v>
      </c>
      <c r="DD28" s="137">
        <v>135</v>
      </c>
      <c r="DE28" s="137" t="s">
        <v>2045</v>
      </c>
      <c r="DG28" s="127" t="s">
        <v>461</v>
      </c>
      <c r="DH28" s="127">
        <v>12000</v>
      </c>
      <c r="DI28" s="127" t="s">
        <v>2043</v>
      </c>
      <c r="DK28" s="127" t="s">
        <v>1791</v>
      </c>
      <c r="DL28" s="127">
        <v>4000</v>
      </c>
      <c r="DM28" s="127" t="s">
        <v>2043</v>
      </c>
      <c r="DO28" s="127" t="s">
        <v>316</v>
      </c>
      <c r="DP28" s="127">
        <v>18000</v>
      </c>
      <c r="DQ28" s="127" t="s">
        <v>2043</v>
      </c>
      <c r="DS28" s="127" t="s">
        <v>1085</v>
      </c>
      <c r="DT28" s="127">
        <v>6000</v>
      </c>
      <c r="DU28" s="127" t="s">
        <v>2043</v>
      </c>
      <c r="DW28" s="164" t="s">
        <v>2098</v>
      </c>
      <c r="DX28" s="127">
        <v>300</v>
      </c>
      <c r="DY28" s="120" t="s">
        <v>2045</v>
      </c>
      <c r="EA28" s="127" t="s">
        <v>1231</v>
      </c>
      <c r="EB28" s="127">
        <v>2000</v>
      </c>
      <c r="EC28" s="127" t="s">
        <v>2043</v>
      </c>
      <c r="EE28" s="127" t="s">
        <v>244</v>
      </c>
      <c r="EF28" s="127">
        <v>6000</v>
      </c>
      <c r="EG28" s="127" t="s">
        <v>2043</v>
      </c>
    </row>
    <row r="29" spans="2:137">
      <c r="B29" s="129" t="s">
        <v>229</v>
      </c>
      <c r="C29" s="129">
        <v>2000</v>
      </c>
      <c r="D29" s="129" t="s">
        <v>2043</v>
      </c>
      <c r="G29" s="129" t="s">
        <v>636</v>
      </c>
      <c r="H29" s="129">
        <v>2000</v>
      </c>
      <c r="I29" s="129" t="s">
        <v>2043</v>
      </c>
      <c r="K29" s="14" t="s">
        <v>2099</v>
      </c>
      <c r="L29" s="14">
        <v>200</v>
      </c>
      <c r="M29" s="14" t="s">
        <v>2045</v>
      </c>
      <c r="O29" s="14" t="s">
        <v>667</v>
      </c>
      <c r="P29" s="14">
        <v>2000</v>
      </c>
      <c r="Q29" s="14" t="s">
        <v>2043</v>
      </c>
      <c r="S29" s="127" t="s">
        <v>1135</v>
      </c>
      <c r="T29" s="127">
        <v>2000</v>
      </c>
      <c r="U29" s="127" t="s">
        <v>2043</v>
      </c>
      <c r="W29" s="127" t="s">
        <v>1135</v>
      </c>
      <c r="X29" s="127">
        <v>3600</v>
      </c>
      <c r="Y29" s="127" t="s">
        <v>2043</v>
      </c>
      <c r="AA29" s="127" t="s">
        <v>1916</v>
      </c>
      <c r="AB29" s="127">
        <v>500</v>
      </c>
      <c r="AC29" s="127" t="s">
        <v>2045</v>
      </c>
      <c r="AE29" s="127" t="s">
        <v>1747</v>
      </c>
      <c r="AF29" s="127">
        <v>1000</v>
      </c>
      <c r="AG29" s="127" t="s">
        <v>2045</v>
      </c>
      <c r="AI29" s="14" t="s">
        <v>135</v>
      </c>
      <c r="AJ29" s="14">
        <v>18000</v>
      </c>
      <c r="AK29" s="14" t="s">
        <v>2043</v>
      </c>
      <c r="AM29" s="14" t="s">
        <v>1964</v>
      </c>
      <c r="AN29" s="14">
        <v>800</v>
      </c>
      <c r="AO29" s="14" t="s">
        <v>2045</v>
      </c>
      <c r="AQ29" s="14" t="s">
        <v>1650</v>
      </c>
      <c r="AR29" s="14">
        <v>200</v>
      </c>
      <c r="AS29" s="14" t="s">
        <v>2045</v>
      </c>
      <c r="AU29" s="14" t="s">
        <v>1916</v>
      </c>
      <c r="AV29" s="14">
        <v>3000</v>
      </c>
      <c r="AW29" s="14" t="s">
        <v>2045</v>
      </c>
      <c r="AY29" s="127" t="s">
        <v>334</v>
      </c>
      <c r="AZ29" s="127">
        <v>2000</v>
      </c>
      <c r="BA29" s="127" t="s">
        <v>2043</v>
      </c>
      <c r="BC29" s="14" t="s">
        <v>581</v>
      </c>
      <c r="BD29" s="14">
        <v>3200</v>
      </c>
      <c r="BE29" s="14" t="s">
        <v>2043</v>
      </c>
      <c r="BG29" s="126" t="s">
        <v>291</v>
      </c>
      <c r="BH29" s="126">
        <v>1200</v>
      </c>
      <c r="BI29" s="126" t="s">
        <v>2045</v>
      </c>
      <c r="BK29" s="14" t="s">
        <v>319</v>
      </c>
      <c r="BL29" s="14">
        <v>100</v>
      </c>
      <c r="BM29" s="14" t="s">
        <v>2045</v>
      </c>
      <c r="BO29" s="14" t="s">
        <v>160</v>
      </c>
      <c r="BP29" s="14">
        <v>6000</v>
      </c>
      <c r="BQ29" s="14" t="s">
        <v>2043</v>
      </c>
      <c r="BS29" s="14" t="s">
        <v>967</v>
      </c>
      <c r="BT29" s="14">
        <v>3000</v>
      </c>
      <c r="BU29" s="14" t="s">
        <v>2045</v>
      </c>
      <c r="BW29" s="14" t="s">
        <v>405</v>
      </c>
      <c r="BX29" s="14">
        <v>980</v>
      </c>
      <c r="BY29" s="14" t="s">
        <v>2045</v>
      </c>
      <c r="CA29" s="14" t="s">
        <v>1918</v>
      </c>
      <c r="CB29" s="14">
        <v>6000</v>
      </c>
      <c r="CC29" s="14" t="s">
        <v>2043</v>
      </c>
      <c r="CE29" s="460" t="s">
        <v>2100</v>
      </c>
      <c r="CF29" s="460">
        <v>200</v>
      </c>
      <c r="CG29" s="460" t="s">
        <v>2045</v>
      </c>
      <c r="CI29" s="14" t="s">
        <v>1420</v>
      </c>
      <c r="CJ29" s="14">
        <v>360</v>
      </c>
      <c r="CK29" s="14" t="s">
        <v>2045</v>
      </c>
      <c r="CM29" s="8"/>
      <c r="CN29" s="140" t="s">
        <v>584</v>
      </c>
      <c r="CO29" s="14">
        <v>6000</v>
      </c>
      <c r="CP29" s="162" t="s">
        <v>2043</v>
      </c>
      <c r="CS29" s="14" t="s">
        <v>2101</v>
      </c>
      <c r="CT29" s="14">
        <v>260</v>
      </c>
      <c r="CU29" s="14" t="s">
        <v>2045</v>
      </c>
      <c r="CV29" s="8"/>
      <c r="CX29" s="162" t="s">
        <v>223</v>
      </c>
      <c r="CY29" s="14">
        <v>2000</v>
      </c>
      <c r="CZ29" s="14" t="s">
        <v>2043</v>
      </c>
      <c r="DA29" s="8"/>
      <c r="DC29" s="14" t="s">
        <v>408</v>
      </c>
      <c r="DD29" s="14">
        <v>200</v>
      </c>
      <c r="DE29" s="14" t="s">
        <v>2045</v>
      </c>
      <c r="DG29" s="14" t="s">
        <v>496</v>
      </c>
      <c r="DH29" s="14">
        <v>2000</v>
      </c>
      <c r="DI29" s="14" t="s">
        <v>2043</v>
      </c>
      <c r="DK29" s="127" t="s">
        <v>584</v>
      </c>
      <c r="DL29" s="127">
        <v>8200</v>
      </c>
      <c r="DM29" s="127" t="s">
        <v>2043</v>
      </c>
      <c r="DO29" s="14" t="s">
        <v>470</v>
      </c>
      <c r="DP29" s="14">
        <v>2000</v>
      </c>
      <c r="DQ29" s="14" t="s">
        <v>2043</v>
      </c>
      <c r="DS29" s="14" t="s">
        <v>259</v>
      </c>
      <c r="DT29" s="14">
        <v>10000</v>
      </c>
      <c r="DU29" s="14" t="s">
        <v>2043</v>
      </c>
      <c r="DW29" s="127" t="s">
        <v>148</v>
      </c>
      <c r="DX29" s="127">
        <v>10000</v>
      </c>
      <c r="DY29" s="120" t="s">
        <v>2043</v>
      </c>
      <c r="EA29" s="127" t="s">
        <v>783</v>
      </c>
      <c r="EB29" s="127">
        <v>800</v>
      </c>
      <c r="EC29" s="127" t="s">
        <v>2045</v>
      </c>
      <c r="EE29" s="127" t="s">
        <v>519</v>
      </c>
      <c r="EF29" s="127">
        <v>4000</v>
      </c>
      <c r="EG29" s="127" t="s">
        <v>2043</v>
      </c>
    </row>
    <row r="30" spans="2:137">
      <c r="B30" s="129" t="s">
        <v>907</v>
      </c>
      <c r="C30" s="129">
        <v>2000</v>
      </c>
      <c r="D30" s="129" t="s">
        <v>2043</v>
      </c>
      <c r="G30" s="14" t="s">
        <v>259</v>
      </c>
      <c r="H30" s="14">
        <v>30000</v>
      </c>
      <c r="I30" s="127" t="s">
        <v>2043</v>
      </c>
      <c r="K30" s="551" t="s">
        <v>1997</v>
      </c>
      <c r="L30" s="551">
        <v>200</v>
      </c>
      <c r="M30" s="551" t="s">
        <v>2045</v>
      </c>
      <c r="O30" s="14" t="s">
        <v>1046</v>
      </c>
      <c r="P30" s="14">
        <v>500</v>
      </c>
      <c r="Q30" s="14" t="s">
        <v>2043</v>
      </c>
      <c r="S30" s="127" t="s">
        <v>316</v>
      </c>
      <c r="T30" s="127">
        <v>15000</v>
      </c>
      <c r="U30" s="127" t="s">
        <v>2043</v>
      </c>
      <c r="W30" s="14" t="s">
        <v>1183</v>
      </c>
      <c r="X30" s="14">
        <v>2000</v>
      </c>
      <c r="Y30" s="14" t="s">
        <v>2043</v>
      </c>
      <c r="AA30" s="14" t="s">
        <v>606</v>
      </c>
      <c r="AB30" s="14">
        <v>400</v>
      </c>
      <c r="AC30" s="14" t="s">
        <v>2045</v>
      </c>
      <c r="AE30" s="127" t="s">
        <v>405</v>
      </c>
      <c r="AF30" s="127">
        <v>780</v>
      </c>
      <c r="AG30" s="127" t="s">
        <v>2045</v>
      </c>
      <c r="AI30" s="14" t="s">
        <v>142</v>
      </c>
      <c r="AJ30" s="14">
        <v>6000</v>
      </c>
      <c r="AK30" s="14" t="s">
        <v>2043</v>
      </c>
      <c r="AM30" s="14" t="s">
        <v>1324</v>
      </c>
      <c r="AN30" s="14">
        <v>990</v>
      </c>
      <c r="AO30" s="14" t="s">
        <v>2045</v>
      </c>
      <c r="AQ30" s="127" t="s">
        <v>334</v>
      </c>
      <c r="AR30" s="127">
        <v>2000</v>
      </c>
      <c r="AS30" s="127" t="s">
        <v>2043</v>
      </c>
      <c r="AU30" s="14" t="s">
        <v>56</v>
      </c>
      <c r="AV30" s="14">
        <v>3000</v>
      </c>
      <c r="AW30" s="47" t="s">
        <v>2043</v>
      </c>
      <c r="AY30" s="14" t="s">
        <v>1718</v>
      </c>
      <c r="AZ30" s="14">
        <v>6000</v>
      </c>
      <c r="BA30" s="14" t="s">
        <v>2043</v>
      </c>
      <c r="BC30" s="14" t="s">
        <v>1887</v>
      </c>
      <c r="BD30" s="14">
        <v>2000</v>
      </c>
      <c r="BE30" s="14" t="s">
        <v>2043</v>
      </c>
      <c r="BG30" s="127" t="s">
        <v>458</v>
      </c>
      <c r="BH30" s="127">
        <v>4000</v>
      </c>
      <c r="BI30" s="127" t="s">
        <v>2043</v>
      </c>
      <c r="BK30" s="137" t="s">
        <v>106</v>
      </c>
      <c r="BL30" s="137">
        <v>800</v>
      </c>
      <c r="BM30" s="137" t="s">
        <v>2043</v>
      </c>
      <c r="BO30" s="14" t="s">
        <v>835</v>
      </c>
      <c r="BP30" s="14">
        <v>2000</v>
      </c>
      <c r="BQ30" s="14" t="s">
        <v>2045</v>
      </c>
      <c r="BS30" s="14" t="s">
        <v>2086</v>
      </c>
      <c r="BT30" s="14">
        <v>320</v>
      </c>
      <c r="BU30" s="14" t="s">
        <v>2045</v>
      </c>
      <c r="BW30" s="14" t="s">
        <v>306</v>
      </c>
      <c r="BX30" s="14">
        <v>6000</v>
      </c>
      <c r="BY30" s="14" t="s">
        <v>2043</v>
      </c>
      <c r="CA30" s="14" t="s">
        <v>967</v>
      </c>
      <c r="CB30" s="14">
        <v>5000</v>
      </c>
      <c r="CC30" s="14" t="s">
        <v>2045</v>
      </c>
      <c r="CE30" s="14" t="s">
        <v>2102</v>
      </c>
      <c r="CF30" s="14">
        <v>600</v>
      </c>
      <c r="CG30" s="14" t="s">
        <v>2043</v>
      </c>
      <c r="CI30" s="137" t="s">
        <v>2103</v>
      </c>
      <c r="CJ30" s="137">
        <v>100</v>
      </c>
      <c r="CK30" s="137" t="s">
        <v>2045</v>
      </c>
      <c r="CM30" s="8"/>
      <c r="CN30" s="140" t="s">
        <v>151</v>
      </c>
      <c r="CO30" s="14">
        <v>1200</v>
      </c>
      <c r="CP30" s="162" t="s">
        <v>2043</v>
      </c>
      <c r="CS30" s="14" t="s">
        <v>1205</v>
      </c>
      <c r="CT30" s="14">
        <v>800</v>
      </c>
      <c r="CU30" s="14" t="s">
        <v>2043</v>
      </c>
      <c r="CV30" s="8"/>
      <c r="CX30" s="162" t="s">
        <v>135</v>
      </c>
      <c r="CY30" s="14">
        <v>24000</v>
      </c>
      <c r="CZ30" s="14" t="s">
        <v>2043</v>
      </c>
      <c r="DA30" s="8"/>
      <c r="DC30" s="14" t="s">
        <v>1303</v>
      </c>
      <c r="DD30" s="14">
        <v>480</v>
      </c>
      <c r="DE30" s="14" t="s">
        <v>2045</v>
      </c>
      <c r="DG30" s="127" t="s">
        <v>135</v>
      </c>
      <c r="DH30" s="127">
        <v>12000</v>
      </c>
      <c r="DI30" s="127" t="s">
        <v>2043</v>
      </c>
      <c r="DK30" s="127" t="s">
        <v>470</v>
      </c>
      <c r="DL30" s="127">
        <v>2000</v>
      </c>
      <c r="DM30" s="127" t="s">
        <v>2043</v>
      </c>
      <c r="DO30" s="14" t="s">
        <v>2104</v>
      </c>
      <c r="DP30" s="14">
        <v>500</v>
      </c>
      <c r="DQ30" s="14" t="s">
        <v>2045</v>
      </c>
      <c r="DS30" s="14" t="s">
        <v>599</v>
      </c>
      <c r="DT30" s="14">
        <v>2000</v>
      </c>
      <c r="DU30" s="14" t="s">
        <v>2043</v>
      </c>
      <c r="DW30" s="127" t="s">
        <v>1650</v>
      </c>
      <c r="DX30" s="127">
        <v>2000</v>
      </c>
      <c r="DY30" s="120" t="s">
        <v>2043</v>
      </c>
      <c r="EA30" s="127" t="s">
        <v>1472</v>
      </c>
      <c r="EB30" s="127">
        <v>200</v>
      </c>
      <c r="EC30" s="127" t="s">
        <v>2045</v>
      </c>
      <c r="EE30" s="127" t="s">
        <v>689</v>
      </c>
      <c r="EF30" s="127">
        <v>2000</v>
      </c>
      <c r="EG30" s="127" t="s">
        <v>2043</v>
      </c>
    </row>
    <row r="31" spans="2:137">
      <c r="B31" s="768" t="s">
        <v>67</v>
      </c>
      <c r="C31" s="768">
        <v>2000</v>
      </c>
      <c r="D31" s="769" t="s">
        <v>2045</v>
      </c>
      <c r="E31" t="s">
        <v>2105</v>
      </c>
      <c r="G31" s="14" t="s">
        <v>331</v>
      </c>
      <c r="H31" s="14">
        <v>2400</v>
      </c>
      <c r="I31" s="14" t="s">
        <v>2043</v>
      </c>
      <c r="K31" s="127" t="s">
        <v>1580</v>
      </c>
      <c r="L31" s="127">
        <v>650</v>
      </c>
      <c r="M31" s="127" t="s">
        <v>2045</v>
      </c>
      <c r="O31" s="14" t="s">
        <v>265</v>
      </c>
      <c r="P31" s="14">
        <v>6000</v>
      </c>
      <c r="Q31" s="14" t="s">
        <v>2043</v>
      </c>
      <c r="S31" s="127" t="s">
        <v>1540</v>
      </c>
      <c r="T31" s="127">
        <v>400</v>
      </c>
      <c r="U31" s="127" t="s">
        <v>2045</v>
      </c>
      <c r="W31" s="14" t="s">
        <v>316</v>
      </c>
      <c r="X31" s="14">
        <v>6000</v>
      </c>
      <c r="Y31" s="14" t="s">
        <v>2043</v>
      </c>
      <c r="AA31" s="142" t="s">
        <v>2106</v>
      </c>
      <c r="AB31" s="142">
        <v>200</v>
      </c>
      <c r="AC31" s="142" t="s">
        <v>2045</v>
      </c>
      <c r="AE31" s="14" t="s">
        <v>175</v>
      </c>
      <c r="AF31" s="14">
        <v>4000</v>
      </c>
      <c r="AG31" s="14" t="s">
        <v>2043</v>
      </c>
      <c r="AI31" s="14" t="s">
        <v>476</v>
      </c>
      <c r="AJ31" s="14">
        <v>800</v>
      </c>
      <c r="AK31" s="14" t="s">
        <v>2043</v>
      </c>
      <c r="AM31" s="127" t="s">
        <v>783</v>
      </c>
      <c r="AN31" s="127">
        <v>615</v>
      </c>
      <c r="AO31" s="127" t="s">
        <v>2045</v>
      </c>
      <c r="AQ31" s="14" t="s">
        <v>1916</v>
      </c>
      <c r="AR31" s="14">
        <v>3000</v>
      </c>
      <c r="AS31" s="14" t="s">
        <v>2045</v>
      </c>
      <c r="AU31" s="14" t="s">
        <v>581</v>
      </c>
      <c r="AV31" s="14">
        <v>3200</v>
      </c>
      <c r="AW31" s="14" t="s">
        <v>2043</v>
      </c>
      <c r="AY31" s="14" t="s">
        <v>1777</v>
      </c>
      <c r="AZ31" s="14">
        <v>1000</v>
      </c>
      <c r="BA31" s="14" t="s">
        <v>2043</v>
      </c>
      <c r="BC31" s="127" t="s">
        <v>334</v>
      </c>
      <c r="BD31" s="127">
        <v>3000</v>
      </c>
      <c r="BE31" s="127" t="s">
        <v>2043</v>
      </c>
      <c r="BG31" s="127" t="s">
        <v>461</v>
      </c>
      <c r="BH31" s="127">
        <v>6000</v>
      </c>
      <c r="BI31" s="14" t="s">
        <v>2043</v>
      </c>
      <c r="BK31" s="137" t="s">
        <v>76</v>
      </c>
      <c r="BL31" s="137">
        <v>500</v>
      </c>
      <c r="BM31" s="137" t="s">
        <v>2043</v>
      </c>
      <c r="BO31" s="14" t="s">
        <v>56</v>
      </c>
      <c r="BP31" s="14">
        <v>4000</v>
      </c>
      <c r="BQ31" s="14" t="s">
        <v>2043</v>
      </c>
      <c r="BS31" s="14" t="s">
        <v>2107</v>
      </c>
      <c r="BT31" s="14">
        <v>1350</v>
      </c>
      <c r="BU31" s="14" t="s">
        <v>2045</v>
      </c>
      <c r="BW31" s="127" t="s">
        <v>2073</v>
      </c>
      <c r="BX31" s="127">
        <v>240</v>
      </c>
      <c r="BY31" s="14" t="s">
        <v>2045</v>
      </c>
      <c r="CA31" s="14" t="s">
        <v>1799</v>
      </c>
      <c r="CB31" s="14">
        <v>180</v>
      </c>
      <c r="CC31" s="14" t="s">
        <v>2045</v>
      </c>
      <c r="CE31" s="14" t="s">
        <v>1031</v>
      </c>
      <c r="CF31" s="14">
        <v>200</v>
      </c>
      <c r="CG31" s="14" t="s">
        <v>2045</v>
      </c>
      <c r="CI31" s="47" t="s">
        <v>70</v>
      </c>
      <c r="CJ31" s="47">
        <v>150</v>
      </c>
      <c r="CK31" s="47" t="s">
        <v>2045</v>
      </c>
      <c r="CM31" s="8"/>
      <c r="CN31" s="138" t="s">
        <v>1603</v>
      </c>
      <c r="CO31" s="127">
        <v>12000</v>
      </c>
      <c r="CP31" s="143" t="s">
        <v>2043</v>
      </c>
      <c r="CS31" s="14" t="s">
        <v>223</v>
      </c>
      <c r="CT31" s="14">
        <v>2000</v>
      </c>
      <c r="CU31" s="14" t="s">
        <v>2043</v>
      </c>
      <c r="CV31" s="8"/>
      <c r="CX31" s="162" t="s">
        <v>265</v>
      </c>
      <c r="CY31" s="14">
        <v>6000</v>
      </c>
      <c r="CZ31" s="14" t="s">
        <v>2043</v>
      </c>
      <c r="DA31" s="8"/>
      <c r="DC31" s="14" t="s">
        <v>2059</v>
      </c>
      <c r="DD31" s="14">
        <v>1600</v>
      </c>
      <c r="DE31" s="14" t="s">
        <v>2045</v>
      </c>
      <c r="DG31" s="127" t="s">
        <v>220</v>
      </c>
      <c r="DH31" s="127">
        <v>6000</v>
      </c>
      <c r="DI31" s="127" t="s">
        <v>2043</v>
      </c>
      <c r="DK31" s="127" t="s">
        <v>1135</v>
      </c>
      <c r="DL31" s="127">
        <v>4000</v>
      </c>
      <c r="DM31" s="127" t="s">
        <v>2043</v>
      </c>
      <c r="DO31" s="14" t="s">
        <v>1270</v>
      </c>
      <c r="DP31" s="14">
        <v>200</v>
      </c>
      <c r="DQ31" s="14" t="s">
        <v>2045</v>
      </c>
      <c r="DS31" s="127" t="s">
        <v>1564</v>
      </c>
      <c r="DT31" s="127">
        <v>1000</v>
      </c>
      <c r="DU31" s="127" t="s">
        <v>2045</v>
      </c>
      <c r="DW31" s="127" t="s">
        <v>967</v>
      </c>
      <c r="DX31" s="127">
        <v>6000</v>
      </c>
      <c r="DY31" s="120" t="s">
        <v>2043</v>
      </c>
      <c r="EA31" s="127" t="s">
        <v>1845</v>
      </c>
      <c r="EB31" s="127">
        <v>2400</v>
      </c>
      <c r="EC31" s="127" t="s">
        <v>2045</v>
      </c>
      <c r="EE31" s="14" t="s">
        <v>692</v>
      </c>
      <c r="EF31" s="14">
        <v>6000</v>
      </c>
      <c r="EG31" s="14" t="s">
        <v>2043</v>
      </c>
    </row>
    <row r="32" spans="2:137">
      <c r="B32" s="768" t="s">
        <v>2108</v>
      </c>
      <c r="C32" s="768">
        <v>2460</v>
      </c>
      <c r="D32" s="769" t="s">
        <v>2045</v>
      </c>
      <c r="E32" t="s">
        <v>2105</v>
      </c>
      <c r="G32" s="14" t="s">
        <v>256</v>
      </c>
      <c r="H32" s="14">
        <v>8000</v>
      </c>
      <c r="I32" s="14" t="s">
        <v>2043</v>
      </c>
      <c r="K32" s="14" t="s">
        <v>694</v>
      </c>
      <c r="L32" s="14">
        <v>760</v>
      </c>
      <c r="M32" s="14" t="s">
        <v>2045</v>
      </c>
      <c r="O32" s="127" t="s">
        <v>280</v>
      </c>
      <c r="P32" s="127">
        <v>24000</v>
      </c>
      <c r="Q32" s="127" t="s">
        <v>2043</v>
      </c>
      <c r="S32" s="14" t="s">
        <v>592</v>
      </c>
      <c r="T32" s="14">
        <v>12000</v>
      </c>
      <c r="U32" s="14" t="s">
        <v>2043</v>
      </c>
      <c r="W32" s="14" t="s">
        <v>151</v>
      </c>
      <c r="X32" s="14">
        <v>4000</v>
      </c>
      <c r="Y32" s="14" t="s">
        <v>2043</v>
      </c>
      <c r="AA32" s="127" t="s">
        <v>1299</v>
      </c>
      <c r="AB32" s="127">
        <v>200</v>
      </c>
      <c r="AC32" s="127" t="s">
        <v>2045</v>
      </c>
      <c r="AE32" s="127" t="s">
        <v>1793</v>
      </c>
      <c r="AF32" s="127">
        <v>400</v>
      </c>
      <c r="AG32" s="127" t="s">
        <v>2045</v>
      </c>
      <c r="AI32" s="127" t="s">
        <v>160</v>
      </c>
      <c r="AJ32" s="127">
        <v>3200</v>
      </c>
      <c r="AK32" s="127" t="s">
        <v>2043</v>
      </c>
      <c r="AM32" s="14" t="s">
        <v>2109</v>
      </c>
      <c r="AN32" s="14">
        <v>700</v>
      </c>
      <c r="AO32" s="14" t="s">
        <v>2045</v>
      </c>
      <c r="AQ32" s="127" t="s">
        <v>187</v>
      </c>
      <c r="AR32" s="127">
        <v>1800</v>
      </c>
      <c r="AS32" s="127" t="s">
        <v>2043</v>
      </c>
      <c r="AU32" s="141" t="s">
        <v>280</v>
      </c>
      <c r="AV32" s="141">
        <v>12000</v>
      </c>
      <c r="AW32" s="47" t="s">
        <v>2043</v>
      </c>
      <c r="AY32" s="14" t="s">
        <v>556</v>
      </c>
      <c r="AZ32" s="14">
        <v>700</v>
      </c>
      <c r="BA32" s="14" t="s">
        <v>2045</v>
      </c>
      <c r="BC32" s="141" t="s">
        <v>1718</v>
      </c>
      <c r="BD32" s="141">
        <v>6000</v>
      </c>
      <c r="BE32" s="141" t="s">
        <v>2043</v>
      </c>
      <c r="BG32" s="14" t="s">
        <v>300</v>
      </c>
      <c r="BH32" s="14">
        <v>500</v>
      </c>
      <c r="BI32" s="127" t="s">
        <v>2045</v>
      </c>
      <c r="BK32" s="14" t="s">
        <v>951</v>
      </c>
      <c r="BL32" s="14">
        <v>280</v>
      </c>
      <c r="BM32" s="14" t="s">
        <v>2045</v>
      </c>
      <c r="BO32" s="14" t="s">
        <v>319</v>
      </c>
      <c r="BP32" s="14">
        <v>100</v>
      </c>
      <c r="BQ32" s="14" t="s">
        <v>2045</v>
      </c>
      <c r="BS32" s="127" t="s">
        <v>1467</v>
      </c>
      <c r="BT32" s="127">
        <v>200</v>
      </c>
      <c r="BU32" s="127" t="s">
        <v>2045</v>
      </c>
      <c r="BW32" s="127" t="s">
        <v>241</v>
      </c>
      <c r="BX32" s="127">
        <v>12000</v>
      </c>
      <c r="BY32" s="127" t="s">
        <v>2043</v>
      </c>
      <c r="CA32" s="14" t="s">
        <v>1576</v>
      </c>
      <c r="CB32" s="14">
        <v>200</v>
      </c>
      <c r="CC32" s="14" t="s">
        <v>2045</v>
      </c>
      <c r="CE32" s="14" t="s">
        <v>1303</v>
      </c>
      <c r="CF32" s="14">
        <v>300</v>
      </c>
      <c r="CG32" s="14" t="s">
        <v>2045</v>
      </c>
      <c r="CI32" s="14" t="s">
        <v>1467</v>
      </c>
      <c r="CJ32" s="14">
        <v>200</v>
      </c>
      <c r="CK32" s="14" t="s">
        <v>2045</v>
      </c>
      <c r="CM32" s="8"/>
      <c r="CN32" s="771" t="s">
        <v>238</v>
      </c>
      <c r="CO32" s="169">
        <v>18000</v>
      </c>
      <c r="CP32" s="772" t="s">
        <v>2043</v>
      </c>
      <c r="CS32" s="14" t="s">
        <v>476</v>
      </c>
      <c r="CT32" s="14">
        <v>800</v>
      </c>
      <c r="CU32" s="14" t="s">
        <v>2043</v>
      </c>
      <c r="CV32" s="8"/>
      <c r="CX32" s="438" t="s">
        <v>148</v>
      </c>
      <c r="CY32" s="126">
        <v>12000</v>
      </c>
      <c r="CZ32" s="126" t="s">
        <v>2043</v>
      </c>
      <c r="DA32" s="8"/>
      <c r="DC32" s="14" t="s">
        <v>1305</v>
      </c>
      <c r="DD32" s="14">
        <v>210</v>
      </c>
      <c r="DE32" s="14" t="s">
        <v>2045</v>
      </c>
      <c r="DG32" s="127" t="s">
        <v>56</v>
      </c>
      <c r="DH32" s="127">
        <v>3200</v>
      </c>
      <c r="DI32" s="127" t="s">
        <v>2043</v>
      </c>
      <c r="DK32" s="127" t="s">
        <v>513</v>
      </c>
      <c r="DL32" s="127">
        <v>2400</v>
      </c>
      <c r="DM32" s="127" t="s">
        <v>2043</v>
      </c>
      <c r="DO32" s="14" t="s">
        <v>630</v>
      </c>
      <c r="DP32" s="14">
        <v>2000</v>
      </c>
      <c r="DQ32" s="14" t="s">
        <v>2043</v>
      </c>
      <c r="DS32" s="14" t="s">
        <v>615</v>
      </c>
      <c r="DT32" s="14">
        <v>1000</v>
      </c>
      <c r="DU32" s="14" t="s">
        <v>2045</v>
      </c>
      <c r="DW32" s="127" t="s">
        <v>1930</v>
      </c>
      <c r="DX32" s="127">
        <v>400</v>
      </c>
      <c r="DY32" s="120" t="s">
        <v>2045</v>
      </c>
      <c r="EA32" s="127" t="s">
        <v>2063</v>
      </c>
      <c r="EB32" s="127">
        <v>3000</v>
      </c>
      <c r="EC32" s="127" t="s">
        <v>2043</v>
      </c>
      <c r="EE32" s="14" t="s">
        <v>232</v>
      </c>
      <c r="EF32" s="14">
        <v>3000</v>
      </c>
      <c r="EG32" s="14" t="s">
        <v>2043</v>
      </c>
    </row>
    <row r="33" spans="2:137">
      <c r="B33" s="129" t="s">
        <v>1997</v>
      </c>
      <c r="C33" s="129">
        <v>200</v>
      </c>
      <c r="D33" s="173" t="s">
        <v>2045</v>
      </c>
      <c r="G33" s="14" t="s">
        <v>1700</v>
      </c>
      <c r="H33" s="14">
        <v>2000</v>
      </c>
      <c r="I33" s="14" t="s">
        <v>2043</v>
      </c>
      <c r="K33" s="14" t="s">
        <v>1264</v>
      </c>
      <c r="L33" s="14">
        <v>500</v>
      </c>
      <c r="M33" s="14" t="s">
        <v>2045</v>
      </c>
      <c r="O33" s="14" t="s">
        <v>1981</v>
      </c>
      <c r="P33" s="14">
        <v>500</v>
      </c>
      <c r="Q33" s="14" t="s">
        <v>2045</v>
      </c>
      <c r="S33" s="14" t="s">
        <v>528</v>
      </c>
      <c r="T33" s="14">
        <v>2000</v>
      </c>
      <c r="U33" s="14" t="s">
        <v>2043</v>
      </c>
      <c r="W33" s="14" t="s">
        <v>584</v>
      </c>
      <c r="X33" s="14">
        <v>4400</v>
      </c>
      <c r="Y33" s="14" t="s">
        <v>2043</v>
      </c>
      <c r="AA33" s="14" t="s">
        <v>1382</v>
      </c>
      <c r="AB33" s="14">
        <v>200</v>
      </c>
      <c r="AC33" s="14" t="s">
        <v>2045</v>
      </c>
      <c r="AE33" s="14" t="s">
        <v>581</v>
      </c>
      <c r="AF33" s="14">
        <v>2000</v>
      </c>
      <c r="AG33" s="14" t="s">
        <v>2043</v>
      </c>
      <c r="AI33" s="14" t="s">
        <v>1628</v>
      </c>
      <c r="AJ33" s="14">
        <v>1996</v>
      </c>
      <c r="AK33" s="14" t="s">
        <v>2045</v>
      </c>
      <c r="AM33" s="127" t="s">
        <v>1472</v>
      </c>
      <c r="AN33" s="127">
        <v>195</v>
      </c>
      <c r="AO33" s="127" t="s">
        <v>2045</v>
      </c>
      <c r="AQ33" s="127" t="s">
        <v>491</v>
      </c>
      <c r="AR33" s="127">
        <v>800</v>
      </c>
      <c r="AS33" s="14" t="s">
        <v>2043</v>
      </c>
      <c r="AU33" s="14" t="s">
        <v>615</v>
      </c>
      <c r="AV33" s="14">
        <v>980</v>
      </c>
      <c r="AW33" s="14" t="s">
        <v>2045</v>
      </c>
      <c r="AY33" s="127" t="s">
        <v>1887</v>
      </c>
      <c r="AZ33" s="127">
        <v>800</v>
      </c>
      <c r="BA33" s="14" t="s">
        <v>2043</v>
      </c>
      <c r="BC33" s="14" t="s">
        <v>1318</v>
      </c>
      <c r="BD33" s="14">
        <v>500</v>
      </c>
      <c r="BE33" s="14" t="s">
        <v>2045</v>
      </c>
      <c r="BG33" s="14" t="s">
        <v>556</v>
      </c>
      <c r="BH33" s="14">
        <v>800</v>
      </c>
      <c r="BI33" s="14" t="s">
        <v>2045</v>
      </c>
      <c r="BK33" s="127" t="s">
        <v>1382</v>
      </c>
      <c r="BL33" s="127">
        <v>1200</v>
      </c>
      <c r="BM33" s="127" t="s">
        <v>2045</v>
      </c>
      <c r="BO33" s="14" t="s">
        <v>1813</v>
      </c>
      <c r="BP33" s="14">
        <v>200</v>
      </c>
      <c r="BQ33" s="14" t="s">
        <v>2045</v>
      </c>
      <c r="BS33" s="14" t="s">
        <v>994</v>
      </c>
      <c r="BT33" s="14">
        <v>375</v>
      </c>
      <c r="BU33" s="14" t="s">
        <v>2045</v>
      </c>
      <c r="BW33" s="14" t="s">
        <v>1068</v>
      </c>
      <c r="BX33" s="14">
        <v>400</v>
      </c>
      <c r="BY33" s="14" t="s">
        <v>2045</v>
      </c>
      <c r="CA33" s="14" t="s">
        <v>2086</v>
      </c>
      <c r="CB33" s="14">
        <v>1320</v>
      </c>
      <c r="CC33" s="14" t="s">
        <v>2045</v>
      </c>
      <c r="CE33" s="14" t="s">
        <v>1588</v>
      </c>
      <c r="CF33" s="14">
        <v>600</v>
      </c>
      <c r="CG33" s="14" t="s">
        <v>2045</v>
      </c>
      <c r="CI33" s="14" t="s">
        <v>1332</v>
      </c>
      <c r="CJ33" s="14">
        <v>500</v>
      </c>
      <c r="CK33" s="14" t="s">
        <v>2045</v>
      </c>
      <c r="CM33" s="8"/>
      <c r="CN33" s="755" t="s">
        <v>250</v>
      </c>
      <c r="CO33" s="160">
        <v>6000</v>
      </c>
      <c r="CP33" s="773" t="s">
        <v>2043</v>
      </c>
      <c r="CS33" s="14" t="s">
        <v>56</v>
      </c>
      <c r="CT33" s="14">
        <v>2000</v>
      </c>
      <c r="CU33" s="14" t="s">
        <v>2043</v>
      </c>
      <c r="CV33" s="8"/>
      <c r="CX33" s="162" t="s">
        <v>491</v>
      </c>
      <c r="CY33" s="14">
        <v>800</v>
      </c>
      <c r="CZ33" s="14" t="s">
        <v>2043</v>
      </c>
      <c r="DA33" s="8"/>
      <c r="DC33" s="14" t="s">
        <v>1522</v>
      </c>
      <c r="DD33" s="14">
        <v>400</v>
      </c>
      <c r="DE33" s="14" t="s">
        <v>2045</v>
      </c>
      <c r="DG33" s="14" t="s">
        <v>1621</v>
      </c>
      <c r="DH33" s="14">
        <v>300</v>
      </c>
      <c r="DI33" s="14" t="s">
        <v>2045</v>
      </c>
      <c r="DK33" s="127" t="s">
        <v>1183</v>
      </c>
      <c r="DL33" s="127">
        <v>1200</v>
      </c>
      <c r="DM33" s="127" t="s">
        <v>2043</v>
      </c>
      <c r="DO33" s="127" t="s">
        <v>309</v>
      </c>
      <c r="DP33" s="127">
        <v>18000</v>
      </c>
      <c r="DQ33" s="127" t="s">
        <v>2043</v>
      </c>
      <c r="DS33" s="14" t="s">
        <v>1603</v>
      </c>
      <c r="DT33" s="14">
        <v>6000</v>
      </c>
      <c r="DU33" s="14" t="s">
        <v>2043</v>
      </c>
      <c r="DW33" s="127" t="s">
        <v>1314</v>
      </c>
      <c r="DX33" s="127">
        <v>1600</v>
      </c>
      <c r="DY33" s="120" t="s">
        <v>2045</v>
      </c>
      <c r="EA33" s="127" t="s">
        <v>1175</v>
      </c>
      <c r="EB33" s="127">
        <v>4000</v>
      </c>
      <c r="EC33" s="127" t="s">
        <v>2043</v>
      </c>
      <c r="EE33" s="127" t="s">
        <v>244</v>
      </c>
      <c r="EF33" s="127">
        <v>8000</v>
      </c>
      <c r="EG33" s="127" t="s">
        <v>2043</v>
      </c>
    </row>
    <row r="34" spans="2:137">
      <c r="B34" s="768" t="s">
        <v>2044</v>
      </c>
      <c r="C34" s="768">
        <v>2985</v>
      </c>
      <c r="D34" s="769" t="s">
        <v>2045</v>
      </c>
      <c r="E34" t="s">
        <v>2105</v>
      </c>
      <c r="G34" s="14" t="s">
        <v>2083</v>
      </c>
      <c r="H34" s="14">
        <v>500</v>
      </c>
      <c r="I34" s="14" t="s">
        <v>2045</v>
      </c>
      <c r="K34" s="14" t="s">
        <v>1708</v>
      </c>
      <c r="L34" s="14">
        <v>600</v>
      </c>
      <c r="M34" s="14" t="s">
        <v>2045</v>
      </c>
      <c r="O34" s="127" t="s">
        <v>2110</v>
      </c>
      <c r="P34" s="127">
        <v>500</v>
      </c>
      <c r="Q34" s="127" t="s">
        <v>2043</v>
      </c>
      <c r="S34" s="14" t="s">
        <v>196</v>
      </c>
      <c r="T34" s="14">
        <v>4400</v>
      </c>
      <c r="U34" s="14" t="s">
        <v>2043</v>
      </c>
      <c r="W34" s="14" t="s">
        <v>1106</v>
      </c>
      <c r="X34" s="14">
        <v>600</v>
      </c>
      <c r="Y34" s="14" t="s">
        <v>2045</v>
      </c>
      <c r="AA34" s="126" t="s">
        <v>1241</v>
      </c>
      <c r="AB34" s="126">
        <v>185</v>
      </c>
      <c r="AC34" s="126" t="s">
        <v>2045</v>
      </c>
      <c r="AE34" s="14" t="s">
        <v>220</v>
      </c>
      <c r="AF34" s="14">
        <v>10000</v>
      </c>
      <c r="AG34" s="14" t="s">
        <v>2043</v>
      </c>
      <c r="AI34" s="127" t="s">
        <v>1135</v>
      </c>
      <c r="AJ34" s="127">
        <v>3300</v>
      </c>
      <c r="AK34" s="127" t="s">
        <v>2043</v>
      </c>
      <c r="AM34" s="127" t="s">
        <v>1303</v>
      </c>
      <c r="AN34" s="127">
        <v>200</v>
      </c>
      <c r="AO34" s="127" t="s">
        <v>2045</v>
      </c>
      <c r="AQ34" s="14" t="s">
        <v>1686</v>
      </c>
      <c r="AR34" s="14">
        <v>20000</v>
      </c>
      <c r="AS34" s="14" t="s">
        <v>2043</v>
      </c>
      <c r="AU34" s="127" t="s">
        <v>1887</v>
      </c>
      <c r="AV34" s="127">
        <v>800</v>
      </c>
      <c r="AW34" s="14" t="s">
        <v>2043</v>
      </c>
      <c r="AY34" s="127" t="s">
        <v>491</v>
      </c>
      <c r="AZ34" s="127">
        <v>800</v>
      </c>
      <c r="BA34" s="14" t="s">
        <v>2043</v>
      </c>
      <c r="BC34" s="14" t="s">
        <v>2111</v>
      </c>
      <c r="BD34" s="14">
        <v>600</v>
      </c>
      <c r="BE34" s="14" t="s">
        <v>2045</v>
      </c>
      <c r="BG34" s="127" t="s">
        <v>911</v>
      </c>
      <c r="BH34" s="127">
        <v>1000</v>
      </c>
      <c r="BI34" s="127" t="s">
        <v>2045</v>
      </c>
      <c r="BK34" s="14" t="s">
        <v>1358</v>
      </c>
      <c r="BL34" s="14">
        <v>500</v>
      </c>
      <c r="BM34" s="14" t="s">
        <v>2045</v>
      </c>
      <c r="BO34" s="126" t="s">
        <v>291</v>
      </c>
      <c r="BP34" s="126">
        <v>2000</v>
      </c>
      <c r="BQ34" s="126" t="s">
        <v>2045</v>
      </c>
      <c r="BS34" s="14" t="s">
        <v>720</v>
      </c>
      <c r="BT34" s="14">
        <v>300</v>
      </c>
      <c r="BU34" s="14" t="s">
        <v>2045</v>
      </c>
      <c r="BW34" s="14" t="s">
        <v>1605</v>
      </c>
      <c r="BX34" s="14">
        <v>200</v>
      </c>
      <c r="BY34" s="14" t="s">
        <v>2045</v>
      </c>
      <c r="CA34" s="47" t="s">
        <v>142</v>
      </c>
      <c r="CB34" s="47">
        <v>3200</v>
      </c>
      <c r="CC34" s="47" t="s">
        <v>2043</v>
      </c>
      <c r="CE34" s="158" t="s">
        <v>1733</v>
      </c>
      <c r="CF34" s="158">
        <v>990</v>
      </c>
      <c r="CG34" s="158" t="s">
        <v>2045</v>
      </c>
      <c r="CI34" s="14" t="s">
        <v>1903</v>
      </c>
      <c r="CJ34" s="14">
        <v>1000</v>
      </c>
      <c r="CK34" s="14" t="s">
        <v>2045</v>
      </c>
      <c r="CM34" s="8"/>
      <c r="CN34" s="771" t="s">
        <v>592</v>
      </c>
      <c r="CO34" s="169">
        <v>15000</v>
      </c>
      <c r="CP34" s="772" t="s">
        <v>2043</v>
      </c>
      <c r="CS34" s="14" t="s">
        <v>491</v>
      </c>
      <c r="CT34" s="14">
        <v>800</v>
      </c>
      <c r="CU34" s="14" t="s">
        <v>2043</v>
      </c>
      <c r="CV34" s="8"/>
      <c r="CX34" s="162" t="s">
        <v>2112</v>
      </c>
      <c r="CY34" s="14">
        <v>200</v>
      </c>
      <c r="CZ34" s="14" t="s">
        <v>2045</v>
      </c>
      <c r="DA34" s="8"/>
      <c r="DC34" s="14" t="s">
        <v>2113</v>
      </c>
      <c r="DD34" s="14">
        <v>200</v>
      </c>
      <c r="DE34" s="14" t="s">
        <v>2045</v>
      </c>
      <c r="DG34" s="14" t="s">
        <v>286</v>
      </c>
      <c r="DH34" s="14">
        <v>1200</v>
      </c>
      <c r="DI34" s="14" t="s">
        <v>2045</v>
      </c>
      <c r="DK34" s="127" t="s">
        <v>1590</v>
      </c>
      <c r="DL34" s="127">
        <v>2000</v>
      </c>
      <c r="DM34" s="127" t="s">
        <v>2043</v>
      </c>
      <c r="DO34" s="142" t="s">
        <v>2114</v>
      </c>
      <c r="DP34" s="142">
        <v>200</v>
      </c>
      <c r="DQ34" s="142" t="s">
        <v>2045</v>
      </c>
      <c r="DS34" s="14" t="s">
        <v>238</v>
      </c>
      <c r="DT34" s="14">
        <v>15000</v>
      </c>
      <c r="DU34" s="14" t="s">
        <v>2043</v>
      </c>
      <c r="DW34" s="127" t="s">
        <v>911</v>
      </c>
      <c r="DX34" s="127">
        <v>200</v>
      </c>
      <c r="DY34" s="120" t="s">
        <v>2045</v>
      </c>
      <c r="EA34" s="127" t="s">
        <v>2053</v>
      </c>
      <c r="EB34" s="127">
        <v>600</v>
      </c>
      <c r="EC34" s="127" t="s">
        <v>2043</v>
      </c>
      <c r="EE34" s="127" t="s">
        <v>175</v>
      </c>
      <c r="EF34" s="127">
        <v>4000</v>
      </c>
      <c r="EG34" s="127" t="s">
        <v>2043</v>
      </c>
    </row>
    <row r="35" spans="2:137">
      <c r="B35" s="768" t="s">
        <v>2103</v>
      </c>
      <c r="C35" s="768">
        <v>200</v>
      </c>
      <c r="D35" s="769" t="s">
        <v>2045</v>
      </c>
      <c r="E35" t="s">
        <v>2105</v>
      </c>
      <c r="G35" s="14" t="s">
        <v>2088</v>
      </c>
      <c r="H35" s="14">
        <v>500</v>
      </c>
      <c r="I35" s="14" t="s">
        <v>2045</v>
      </c>
      <c r="K35" s="139" t="s">
        <v>1845</v>
      </c>
      <c r="L35" s="139">
        <v>340</v>
      </c>
      <c r="M35" s="139" t="s">
        <v>2045</v>
      </c>
      <c r="O35" s="127" t="s">
        <v>464</v>
      </c>
      <c r="P35" s="127">
        <v>1200</v>
      </c>
      <c r="Q35" s="127" t="s">
        <v>2045</v>
      </c>
      <c r="S35" s="14" t="s">
        <v>1981</v>
      </c>
      <c r="T35" s="14">
        <v>500</v>
      </c>
      <c r="U35" s="14" t="s">
        <v>2045</v>
      </c>
      <c r="W35" s="139" t="s">
        <v>1108</v>
      </c>
      <c r="X35" s="139">
        <v>690</v>
      </c>
      <c r="Y35" s="139" t="s">
        <v>2045</v>
      </c>
      <c r="AA35" s="162" t="s">
        <v>2115</v>
      </c>
      <c r="AB35" s="14">
        <v>300</v>
      </c>
      <c r="AC35" s="140" t="s">
        <v>2045</v>
      </c>
      <c r="AE35" s="14" t="s">
        <v>1761</v>
      </c>
      <c r="AF35" s="14">
        <v>1200</v>
      </c>
      <c r="AG35" s="14" t="s">
        <v>2045</v>
      </c>
      <c r="AI35" s="14" t="s">
        <v>907</v>
      </c>
      <c r="AJ35" s="14">
        <v>5400</v>
      </c>
      <c r="AK35" s="14" t="s">
        <v>2043</v>
      </c>
      <c r="AM35" s="127" t="s">
        <v>1946</v>
      </c>
      <c r="AN35" s="127">
        <v>300</v>
      </c>
      <c r="AO35" s="127" t="s">
        <v>2045</v>
      </c>
      <c r="AQ35" s="14" t="s">
        <v>207</v>
      </c>
      <c r="AR35" s="14">
        <v>1200</v>
      </c>
      <c r="AS35" s="14" t="s">
        <v>2043</v>
      </c>
      <c r="AU35" s="14" t="s">
        <v>1889</v>
      </c>
      <c r="AV35" s="14">
        <v>400</v>
      </c>
      <c r="AW35" s="14" t="s">
        <v>2043</v>
      </c>
      <c r="AY35" s="14" t="s">
        <v>556</v>
      </c>
      <c r="AZ35" s="14">
        <v>700</v>
      </c>
      <c r="BA35" s="14" t="s">
        <v>2045</v>
      </c>
      <c r="BC35" s="127" t="s">
        <v>606</v>
      </c>
      <c r="BD35" s="127">
        <v>220</v>
      </c>
      <c r="BE35" s="127" t="s">
        <v>2045</v>
      </c>
      <c r="BG35" s="14" t="s">
        <v>1710</v>
      </c>
      <c r="BH35" s="14">
        <v>200</v>
      </c>
      <c r="BI35" s="14" t="s">
        <v>2045</v>
      </c>
      <c r="BK35" s="14" t="s">
        <v>1257</v>
      </c>
      <c r="BL35" s="14">
        <v>200</v>
      </c>
      <c r="BM35" s="14" t="s">
        <v>2045</v>
      </c>
      <c r="BO35" s="127" t="s">
        <v>458</v>
      </c>
      <c r="BP35" s="127">
        <v>6000</v>
      </c>
      <c r="BQ35" s="127" t="s">
        <v>2043</v>
      </c>
      <c r="BS35" s="14" t="s">
        <v>1520</v>
      </c>
      <c r="BT35" s="14">
        <v>400</v>
      </c>
      <c r="BU35" s="14" t="s">
        <v>2045</v>
      </c>
      <c r="BW35" s="14" t="s">
        <v>1793</v>
      </c>
      <c r="BX35" s="14">
        <v>200</v>
      </c>
      <c r="BY35" s="14" t="s">
        <v>2045</v>
      </c>
      <c r="CA35" s="14" t="s">
        <v>2116</v>
      </c>
      <c r="CB35" s="14">
        <v>400</v>
      </c>
      <c r="CC35" s="14" t="s">
        <v>2045</v>
      </c>
      <c r="CE35" s="14" t="s">
        <v>1952</v>
      </c>
      <c r="CF35" s="14">
        <v>400</v>
      </c>
      <c r="CG35" s="14" t="s">
        <v>2045</v>
      </c>
      <c r="CI35" s="14" t="s">
        <v>2005</v>
      </c>
      <c r="CJ35" s="14">
        <v>300</v>
      </c>
      <c r="CK35" s="14" t="s">
        <v>2045</v>
      </c>
      <c r="CM35" s="8"/>
      <c r="CN35" s="138" t="s">
        <v>196</v>
      </c>
      <c r="CO35" s="127">
        <v>6000</v>
      </c>
      <c r="CP35" s="143" t="s">
        <v>2043</v>
      </c>
      <c r="CS35" s="14" t="s">
        <v>1301</v>
      </c>
      <c r="CT35" s="14">
        <v>200</v>
      </c>
      <c r="CU35" s="14" t="s">
        <v>2045</v>
      </c>
      <c r="CV35" s="8"/>
      <c r="CX35" s="143" t="s">
        <v>461</v>
      </c>
      <c r="CY35" s="127">
        <v>12000</v>
      </c>
      <c r="CZ35" s="127" t="s">
        <v>2043</v>
      </c>
      <c r="DA35" s="8"/>
      <c r="DC35" s="14" t="s">
        <v>2117</v>
      </c>
      <c r="DD35" s="14">
        <v>200</v>
      </c>
      <c r="DE35" s="14" t="s">
        <v>2045</v>
      </c>
      <c r="DG35" s="14" t="s">
        <v>683</v>
      </c>
      <c r="DH35" s="14">
        <v>1000</v>
      </c>
      <c r="DI35" s="14" t="s">
        <v>2043</v>
      </c>
      <c r="DK35" s="127" t="s">
        <v>1621</v>
      </c>
      <c r="DL35" s="127">
        <v>300</v>
      </c>
      <c r="DM35" s="127" t="s">
        <v>2045</v>
      </c>
      <c r="DO35" s="14" t="s">
        <v>1729</v>
      </c>
      <c r="DP35" s="14">
        <v>220</v>
      </c>
      <c r="DQ35" s="14" t="s">
        <v>2045</v>
      </c>
      <c r="DS35" s="127" t="s">
        <v>309</v>
      </c>
      <c r="DT35" s="127">
        <v>18000</v>
      </c>
      <c r="DU35" s="127" t="s">
        <v>2043</v>
      </c>
      <c r="DW35" s="127" t="s">
        <v>1293</v>
      </c>
      <c r="DX35" s="127">
        <v>300</v>
      </c>
      <c r="DY35" s="120" t="s">
        <v>2045</v>
      </c>
      <c r="EA35" s="127" t="s">
        <v>2118</v>
      </c>
      <c r="EB35" s="127">
        <v>660</v>
      </c>
      <c r="EC35" s="127" t="s">
        <v>2045</v>
      </c>
      <c r="EE35" s="14" t="s">
        <v>414</v>
      </c>
      <c r="EF35" s="14">
        <v>520</v>
      </c>
      <c r="EG35" s="14" t="s">
        <v>2045</v>
      </c>
    </row>
    <row r="36" spans="2:137">
      <c r="B36" s="768" t="s">
        <v>2119</v>
      </c>
      <c r="C36" s="768">
        <v>200</v>
      </c>
      <c r="D36" s="769" t="s">
        <v>2045</v>
      </c>
      <c r="E36" t="s">
        <v>2105</v>
      </c>
      <c r="G36" s="14" t="s">
        <v>1993</v>
      </c>
      <c r="H36" s="14">
        <v>200</v>
      </c>
      <c r="I36" s="14" t="s">
        <v>2045</v>
      </c>
      <c r="K36" s="14" t="s">
        <v>2120</v>
      </c>
      <c r="L36" s="14">
        <v>800</v>
      </c>
      <c r="M36" s="14" t="s">
        <v>2045</v>
      </c>
      <c r="O36" s="127" t="s">
        <v>1686</v>
      </c>
      <c r="P36" s="127">
        <v>15000</v>
      </c>
      <c r="Q36" s="127" t="s">
        <v>2043</v>
      </c>
      <c r="S36" s="127" t="s">
        <v>2110</v>
      </c>
      <c r="T36" s="127">
        <v>500</v>
      </c>
      <c r="U36" s="127" t="s">
        <v>2043</v>
      </c>
      <c r="W36" s="14" t="s">
        <v>1382</v>
      </c>
      <c r="X36" s="14">
        <v>200</v>
      </c>
      <c r="Y36" s="14" t="s">
        <v>2045</v>
      </c>
      <c r="AA36" s="162" t="s">
        <v>1079</v>
      </c>
      <c r="AB36" s="14">
        <v>780</v>
      </c>
      <c r="AC36" s="140" t="s">
        <v>2045</v>
      </c>
      <c r="AE36" s="127" t="s">
        <v>931</v>
      </c>
      <c r="AF36" s="127">
        <v>280</v>
      </c>
      <c r="AG36" s="127" t="s">
        <v>2045</v>
      </c>
      <c r="AI36" s="14" t="s">
        <v>584</v>
      </c>
      <c r="AJ36" s="14">
        <v>5200</v>
      </c>
      <c r="AK36" s="14" t="s">
        <v>2043</v>
      </c>
      <c r="AM36" s="14" t="s">
        <v>1654</v>
      </c>
      <c r="AN36" s="14">
        <v>300</v>
      </c>
      <c r="AO36" s="14" t="s">
        <v>2045</v>
      </c>
      <c r="AQ36" s="14" t="s">
        <v>151</v>
      </c>
      <c r="AR36" s="14">
        <v>2000</v>
      </c>
      <c r="AS36" s="14" t="s">
        <v>2043</v>
      </c>
      <c r="AU36" s="158" t="s">
        <v>729</v>
      </c>
      <c r="AV36" s="158">
        <v>6000</v>
      </c>
      <c r="AW36" s="158" t="s">
        <v>2043</v>
      </c>
      <c r="AY36" s="127" t="s">
        <v>235</v>
      </c>
      <c r="AZ36" s="127">
        <v>1600</v>
      </c>
      <c r="BA36" s="127" t="s">
        <v>2043</v>
      </c>
      <c r="BC36" s="127" t="s">
        <v>2059</v>
      </c>
      <c r="BD36" s="127">
        <v>500</v>
      </c>
      <c r="BE36" s="127" t="s">
        <v>2045</v>
      </c>
      <c r="BG36" s="127" t="s">
        <v>1693</v>
      </c>
      <c r="BH36" s="127">
        <v>1100</v>
      </c>
      <c r="BI36" s="127" t="s">
        <v>2045</v>
      </c>
      <c r="BK36" s="14" t="s">
        <v>1390</v>
      </c>
      <c r="BL36" s="14">
        <v>200</v>
      </c>
      <c r="BM36" s="14" t="s">
        <v>2045</v>
      </c>
      <c r="BO36" s="127" t="s">
        <v>461</v>
      </c>
      <c r="BP36" s="127">
        <v>8000</v>
      </c>
      <c r="BQ36" s="14" t="s">
        <v>2043</v>
      </c>
      <c r="BS36" s="14" t="s">
        <v>1272</v>
      </c>
      <c r="BT36" s="14">
        <v>200</v>
      </c>
      <c r="BU36" s="14" t="s">
        <v>2045</v>
      </c>
      <c r="BW36" s="14" t="s">
        <v>931</v>
      </c>
      <c r="BX36" s="14">
        <v>300</v>
      </c>
      <c r="BY36" s="14" t="s">
        <v>2045</v>
      </c>
      <c r="CA36" s="126" t="s">
        <v>220</v>
      </c>
      <c r="CB36" s="126">
        <v>7000</v>
      </c>
      <c r="CC36" s="126" t="s">
        <v>2043</v>
      </c>
      <c r="CE36" s="14" t="s">
        <v>706</v>
      </c>
      <c r="CF36" s="14">
        <v>200</v>
      </c>
      <c r="CG36" s="14" t="s">
        <v>2045</v>
      </c>
      <c r="CI36" s="14" t="s">
        <v>669</v>
      </c>
      <c r="CJ36" s="14">
        <v>330</v>
      </c>
      <c r="CK36" s="14" t="s">
        <v>2045</v>
      </c>
      <c r="CM36" s="8"/>
      <c r="CN36" s="140" t="s">
        <v>528</v>
      </c>
      <c r="CO36" s="14">
        <v>2400</v>
      </c>
      <c r="CP36" s="162" t="s">
        <v>2043</v>
      </c>
      <c r="CS36" s="14" t="s">
        <v>1314</v>
      </c>
      <c r="CT36" s="14">
        <v>2000</v>
      </c>
      <c r="CU36" s="14" t="s">
        <v>2045</v>
      </c>
      <c r="CV36" s="8"/>
      <c r="CX36" s="162" t="s">
        <v>496</v>
      </c>
      <c r="CY36" s="14">
        <v>2000</v>
      </c>
      <c r="CZ36" s="14" t="s">
        <v>2043</v>
      </c>
      <c r="DA36" s="8"/>
      <c r="DC36" s="14" t="s">
        <v>2121</v>
      </c>
      <c r="DD36" s="14">
        <v>300</v>
      </c>
      <c r="DE36" s="14" t="s">
        <v>2045</v>
      </c>
      <c r="DG36" s="14" t="s">
        <v>1530</v>
      </c>
      <c r="DH36" s="14">
        <v>600</v>
      </c>
      <c r="DI36" s="14" t="s">
        <v>2045</v>
      </c>
      <c r="DK36" s="127" t="s">
        <v>286</v>
      </c>
      <c r="DL36" s="127">
        <v>1000</v>
      </c>
      <c r="DM36" s="127" t="s">
        <v>2045</v>
      </c>
      <c r="DO36" s="14" t="s">
        <v>1349</v>
      </c>
      <c r="DP36" s="14">
        <v>1200</v>
      </c>
      <c r="DQ36" s="14" t="s">
        <v>2043</v>
      </c>
      <c r="DS36" s="127" t="s">
        <v>1416</v>
      </c>
      <c r="DT36" s="127">
        <v>6000</v>
      </c>
      <c r="DU36" s="127" t="s">
        <v>2043</v>
      </c>
      <c r="DW36" s="127" t="s">
        <v>1809</v>
      </c>
      <c r="DX36" s="127">
        <v>400</v>
      </c>
      <c r="DY36" s="120" t="s">
        <v>2045</v>
      </c>
      <c r="EA36" s="174" t="s">
        <v>2122</v>
      </c>
      <c r="EB36" s="174">
        <v>500</v>
      </c>
      <c r="EC36" s="174" t="s">
        <v>2045</v>
      </c>
      <c r="EE36" s="127" t="s">
        <v>1718</v>
      </c>
      <c r="EF36" s="127">
        <v>6000</v>
      </c>
      <c r="EG36" s="127" t="s">
        <v>2043</v>
      </c>
    </row>
    <row r="37" spans="2:137">
      <c r="B37" s="768" t="s">
        <v>2123</v>
      </c>
      <c r="C37" s="768">
        <v>200</v>
      </c>
      <c r="D37" s="769" t="s">
        <v>2045</v>
      </c>
      <c r="E37" t="s">
        <v>2105</v>
      </c>
      <c r="G37" s="14" t="s">
        <v>2124</v>
      </c>
      <c r="H37" s="14">
        <v>1500</v>
      </c>
      <c r="I37" s="14" t="s">
        <v>2045</v>
      </c>
      <c r="K37" s="14" t="s">
        <v>2125</v>
      </c>
      <c r="L37" s="14">
        <v>200</v>
      </c>
      <c r="M37" s="14" t="s">
        <v>2045</v>
      </c>
      <c r="O37" s="127" t="s">
        <v>479</v>
      </c>
      <c r="P37" s="127">
        <v>8000</v>
      </c>
      <c r="Q37" s="127" t="s">
        <v>2043</v>
      </c>
      <c r="S37" s="127" t="s">
        <v>464</v>
      </c>
      <c r="T37" s="127">
        <v>1200</v>
      </c>
      <c r="U37" s="127" t="s">
        <v>2045</v>
      </c>
      <c r="W37" s="141" t="s">
        <v>620</v>
      </c>
      <c r="X37" s="141">
        <v>200</v>
      </c>
      <c r="Y37" s="141" t="s">
        <v>2045</v>
      </c>
      <c r="AA37" s="14" t="s">
        <v>1106</v>
      </c>
      <c r="AB37" s="14">
        <v>600</v>
      </c>
      <c r="AC37" s="14" t="s">
        <v>2045</v>
      </c>
      <c r="AE37" s="127" t="s">
        <v>2126</v>
      </c>
      <c r="AF37" s="127">
        <v>500</v>
      </c>
      <c r="AG37" s="127" t="s">
        <v>2045</v>
      </c>
      <c r="AI37" s="14" t="s">
        <v>694</v>
      </c>
      <c r="AJ37" s="14">
        <v>1500</v>
      </c>
      <c r="AK37" s="14" t="s">
        <v>2045</v>
      </c>
      <c r="AM37" s="127" t="s">
        <v>1390</v>
      </c>
      <c r="AN37" s="127">
        <v>420</v>
      </c>
      <c r="AO37" s="127" t="s">
        <v>2045</v>
      </c>
      <c r="AQ37" s="14" t="s">
        <v>238</v>
      </c>
      <c r="AR37" s="14">
        <v>8000</v>
      </c>
      <c r="AS37" s="14" t="s">
        <v>2043</v>
      </c>
      <c r="AU37" s="14" t="s">
        <v>1686</v>
      </c>
      <c r="AV37" s="14">
        <v>6000</v>
      </c>
      <c r="AW37" s="14" t="s">
        <v>2043</v>
      </c>
      <c r="AY37" s="14" t="s">
        <v>2111</v>
      </c>
      <c r="AZ37" s="14">
        <v>600</v>
      </c>
      <c r="BA37" s="14" t="s">
        <v>2045</v>
      </c>
      <c r="BC37" s="127" t="s">
        <v>1678</v>
      </c>
      <c r="BD37" s="127">
        <v>200</v>
      </c>
      <c r="BE37" s="127" t="s">
        <v>2045</v>
      </c>
      <c r="BG37" s="127" t="s">
        <v>1648</v>
      </c>
      <c r="BH37" s="127">
        <v>200</v>
      </c>
      <c r="BI37" s="127" t="s">
        <v>2045</v>
      </c>
      <c r="BK37" s="14" t="s">
        <v>1238</v>
      </c>
      <c r="BL37" s="14">
        <v>400</v>
      </c>
      <c r="BM37" s="14" t="s">
        <v>2043</v>
      </c>
      <c r="BO37" s="14" t="s">
        <v>2072</v>
      </c>
      <c r="BP37" s="14">
        <v>200</v>
      </c>
      <c r="BQ37" s="14" t="s">
        <v>2045</v>
      </c>
      <c r="BS37" s="127" t="s">
        <v>1261</v>
      </c>
      <c r="BT37" s="127">
        <v>300</v>
      </c>
      <c r="BU37" s="127" t="s">
        <v>2045</v>
      </c>
      <c r="BW37" s="127" t="s">
        <v>175</v>
      </c>
      <c r="BX37" s="127">
        <v>2000</v>
      </c>
      <c r="BY37" s="127" t="s">
        <v>2043</v>
      </c>
      <c r="CA37" s="126" t="s">
        <v>280</v>
      </c>
      <c r="CB37" s="126">
        <v>18000</v>
      </c>
      <c r="CC37" s="126" t="s">
        <v>2043</v>
      </c>
      <c r="CE37" s="127" t="s">
        <v>2117</v>
      </c>
      <c r="CF37" s="127">
        <v>300</v>
      </c>
      <c r="CG37" s="127" t="s">
        <v>2045</v>
      </c>
      <c r="CI37" s="127" t="s">
        <v>1999</v>
      </c>
      <c r="CJ37" s="127">
        <v>180</v>
      </c>
      <c r="CK37" s="127" t="s">
        <v>2045</v>
      </c>
      <c r="CM37" s="8"/>
      <c r="CN37" s="577" t="s">
        <v>309</v>
      </c>
      <c r="CO37" s="127">
        <v>0</v>
      </c>
      <c r="CP37" s="698" t="s">
        <v>2043</v>
      </c>
      <c r="CQ37" s="14">
        <v>18000</v>
      </c>
      <c r="CS37" s="14" t="s">
        <v>389</v>
      </c>
      <c r="CT37" s="14">
        <v>800</v>
      </c>
      <c r="CU37" s="14" t="s">
        <v>2043</v>
      </c>
      <c r="CV37" s="8"/>
      <c r="CX37" s="162" t="s">
        <v>581</v>
      </c>
      <c r="CY37" s="14">
        <v>2000</v>
      </c>
      <c r="CZ37" s="14" t="s">
        <v>2043</v>
      </c>
      <c r="DA37" s="8"/>
      <c r="DC37" s="14" t="s">
        <v>1488</v>
      </c>
      <c r="DD37" s="14">
        <v>380</v>
      </c>
      <c r="DE37" s="14" t="s">
        <v>2045</v>
      </c>
      <c r="DG37" s="14" t="s">
        <v>1729</v>
      </c>
      <c r="DH37" s="14">
        <v>220</v>
      </c>
      <c r="DI37" s="14" t="s">
        <v>2045</v>
      </c>
      <c r="DK37" s="127" t="s">
        <v>1530</v>
      </c>
      <c r="DL37" s="127">
        <v>600</v>
      </c>
      <c r="DM37" s="127" t="s">
        <v>2045</v>
      </c>
      <c r="DO37" s="127" t="s">
        <v>1686</v>
      </c>
      <c r="DP37" s="127">
        <v>6000</v>
      </c>
      <c r="DQ37" s="127" t="s">
        <v>2043</v>
      </c>
      <c r="DS37" s="127" t="s">
        <v>1817</v>
      </c>
      <c r="DT37" s="127">
        <v>3640</v>
      </c>
      <c r="DU37" s="127" t="s">
        <v>2045</v>
      </c>
      <c r="DW37" s="127" t="s">
        <v>1316</v>
      </c>
      <c r="DX37" s="127">
        <v>200</v>
      </c>
      <c r="DY37" s="120" t="s">
        <v>2045</v>
      </c>
      <c r="EA37" s="127" t="s">
        <v>1420</v>
      </c>
      <c r="EB37" s="127">
        <v>240</v>
      </c>
      <c r="EC37" s="127" t="s">
        <v>2045</v>
      </c>
      <c r="EE37" s="127" t="s">
        <v>1146</v>
      </c>
      <c r="EF37" s="127">
        <v>1200</v>
      </c>
      <c r="EG37" s="127" t="s">
        <v>2043</v>
      </c>
    </row>
    <row r="38" spans="2:137">
      <c r="B38" s="129" t="s">
        <v>1316</v>
      </c>
      <c r="C38" s="129">
        <v>200</v>
      </c>
      <c r="D38" s="173" t="s">
        <v>2045</v>
      </c>
      <c r="G38" s="14" t="s">
        <v>1995</v>
      </c>
      <c r="H38" s="14">
        <v>500</v>
      </c>
      <c r="I38" s="14" t="s">
        <v>2045</v>
      </c>
      <c r="K38" s="14" t="s">
        <v>151</v>
      </c>
      <c r="L38" s="14">
        <v>2000</v>
      </c>
      <c r="M38" s="14" t="s">
        <v>2043</v>
      </c>
      <c r="O38" s="127" t="s">
        <v>1183</v>
      </c>
      <c r="P38" s="127">
        <v>1000</v>
      </c>
      <c r="Q38" s="127" t="s">
        <v>2043</v>
      </c>
      <c r="S38" s="127" t="s">
        <v>1686</v>
      </c>
      <c r="T38" s="127">
        <v>15000</v>
      </c>
      <c r="U38" s="127" t="s">
        <v>2043</v>
      </c>
      <c r="W38" s="127" t="s">
        <v>1899</v>
      </c>
      <c r="X38" s="127">
        <v>400</v>
      </c>
      <c r="Y38" s="127" t="s">
        <v>2045</v>
      </c>
      <c r="AA38" s="139" t="s">
        <v>1108</v>
      </c>
      <c r="AB38" s="139">
        <v>690</v>
      </c>
      <c r="AC38" s="139" t="s">
        <v>2045</v>
      </c>
      <c r="AE38" s="14" t="s">
        <v>1918</v>
      </c>
      <c r="AF38" s="14">
        <v>1200</v>
      </c>
      <c r="AG38" s="14" t="s">
        <v>2045</v>
      </c>
      <c r="AI38" s="14" t="s">
        <v>229</v>
      </c>
      <c r="AJ38" s="14">
        <v>4000</v>
      </c>
      <c r="AK38" s="14" t="s">
        <v>2043</v>
      </c>
      <c r="AM38" s="14" t="s">
        <v>2111</v>
      </c>
      <c r="AN38" s="14">
        <v>100</v>
      </c>
      <c r="AO38" s="14" t="s">
        <v>2045</v>
      </c>
      <c r="AQ38" s="14" t="s">
        <v>1603</v>
      </c>
      <c r="AR38" s="14">
        <v>12000</v>
      </c>
      <c r="AS38" s="14" t="s">
        <v>2043</v>
      </c>
      <c r="AU38" s="14" t="s">
        <v>1231</v>
      </c>
      <c r="AV38" s="14">
        <v>2800</v>
      </c>
      <c r="AW38" s="14" t="s">
        <v>2043</v>
      </c>
      <c r="AY38" s="127" t="s">
        <v>1879</v>
      </c>
      <c r="AZ38" s="127">
        <v>500</v>
      </c>
      <c r="BA38" s="14" t="s">
        <v>2045</v>
      </c>
      <c r="BC38" s="14" t="s">
        <v>1570</v>
      </c>
      <c r="BD38" s="14">
        <v>200</v>
      </c>
      <c r="BE38" s="14" t="s">
        <v>2045</v>
      </c>
      <c r="BG38" s="153" t="s">
        <v>1759</v>
      </c>
      <c r="BH38" s="153">
        <v>880</v>
      </c>
      <c r="BI38" s="153" t="s">
        <v>2045</v>
      </c>
      <c r="BK38" s="127" t="s">
        <v>1771</v>
      </c>
      <c r="BL38" s="127">
        <v>200</v>
      </c>
      <c r="BM38" s="127" t="s">
        <v>2045</v>
      </c>
      <c r="BO38" s="14" t="s">
        <v>1969</v>
      </c>
      <c r="BP38" s="14">
        <v>1005</v>
      </c>
      <c r="BQ38" s="14" t="s">
        <v>2045</v>
      </c>
      <c r="BS38" s="14" t="s">
        <v>2127</v>
      </c>
      <c r="BT38" s="14">
        <v>500</v>
      </c>
      <c r="BU38" s="14" t="s">
        <v>2045</v>
      </c>
      <c r="BW38" s="14" t="s">
        <v>455</v>
      </c>
      <c r="BX38" s="14">
        <v>4000</v>
      </c>
      <c r="BY38" s="14" t="s">
        <v>2043</v>
      </c>
      <c r="CA38" s="126" t="s">
        <v>135</v>
      </c>
      <c r="CB38" s="126">
        <v>16000</v>
      </c>
      <c r="CC38" s="126" t="s">
        <v>2043</v>
      </c>
      <c r="CE38" s="14" t="s">
        <v>1693</v>
      </c>
      <c r="CF38" s="14">
        <v>160</v>
      </c>
      <c r="CG38" s="14" t="s">
        <v>2045</v>
      </c>
      <c r="CI38" s="137" t="s">
        <v>2128</v>
      </c>
      <c r="CJ38" s="137">
        <v>200</v>
      </c>
      <c r="CK38" s="137" t="s">
        <v>2045</v>
      </c>
      <c r="CM38" s="8"/>
      <c r="CN38" s="602" t="s">
        <v>907</v>
      </c>
      <c r="CO38" s="127">
        <v>0</v>
      </c>
      <c r="CP38" s="497" t="s">
        <v>2043</v>
      </c>
      <c r="CQ38" s="14">
        <v>9000</v>
      </c>
      <c r="CS38" s="14" t="s">
        <v>2112</v>
      </c>
      <c r="CT38" s="14">
        <v>200</v>
      </c>
      <c r="CU38" s="14" t="s">
        <v>2045</v>
      </c>
      <c r="CV38" s="8"/>
      <c r="CX38" s="143" t="s">
        <v>1603</v>
      </c>
      <c r="CY38" s="127">
        <v>6000</v>
      </c>
      <c r="CZ38" s="127" t="s">
        <v>2043</v>
      </c>
      <c r="DA38" s="8"/>
      <c r="DC38" s="127" t="s">
        <v>1952</v>
      </c>
      <c r="DD38" s="127">
        <v>800</v>
      </c>
      <c r="DE38" s="127" t="s">
        <v>2045</v>
      </c>
      <c r="DG38" s="14" t="s">
        <v>1534</v>
      </c>
      <c r="DH38" s="14">
        <v>1000</v>
      </c>
      <c r="DI38" s="14" t="s">
        <v>2045</v>
      </c>
      <c r="DK38" s="127" t="s">
        <v>1534</v>
      </c>
      <c r="DL38" s="127">
        <v>1000</v>
      </c>
      <c r="DM38" s="127" t="s">
        <v>2045</v>
      </c>
      <c r="DO38" s="14" t="s">
        <v>1544</v>
      </c>
      <c r="DP38" s="14">
        <v>800</v>
      </c>
      <c r="DQ38" s="14" t="s">
        <v>2045</v>
      </c>
      <c r="DS38" s="127" t="s">
        <v>196</v>
      </c>
      <c r="DT38" s="127">
        <v>6000</v>
      </c>
      <c r="DU38" s="127" t="s">
        <v>2043</v>
      </c>
      <c r="DW38" s="127" t="s">
        <v>2129</v>
      </c>
      <c r="DX38" s="127">
        <v>200</v>
      </c>
      <c r="DY38" s="120" t="s">
        <v>2045</v>
      </c>
      <c r="EA38" s="127" t="s">
        <v>1079</v>
      </c>
      <c r="EB38" s="127">
        <v>1200</v>
      </c>
      <c r="EC38" s="127" t="s">
        <v>2043</v>
      </c>
      <c r="EE38" s="127" t="s">
        <v>1314</v>
      </c>
      <c r="EF38" s="127">
        <v>1400</v>
      </c>
      <c r="EG38" s="127" t="s">
        <v>2045</v>
      </c>
    </row>
    <row r="39" spans="2:137">
      <c r="B39" s="129" t="s">
        <v>1761</v>
      </c>
      <c r="C39" s="129">
        <v>510</v>
      </c>
      <c r="D39" s="173" t="s">
        <v>2045</v>
      </c>
      <c r="G39" s="14" t="s">
        <v>2130</v>
      </c>
      <c r="H39" s="14">
        <v>200</v>
      </c>
      <c r="I39" s="14" t="s">
        <v>2045</v>
      </c>
      <c r="K39" s="127" t="s">
        <v>1723</v>
      </c>
      <c r="L39" s="127">
        <v>600</v>
      </c>
      <c r="M39" s="127" t="s">
        <v>2043</v>
      </c>
      <c r="O39" s="127" t="s">
        <v>316</v>
      </c>
      <c r="P39" s="127">
        <v>15000</v>
      </c>
      <c r="Q39" s="127" t="s">
        <v>2043</v>
      </c>
      <c r="S39" s="14" t="s">
        <v>2131</v>
      </c>
      <c r="T39" s="14">
        <v>200</v>
      </c>
      <c r="U39" s="14" t="s">
        <v>2045</v>
      </c>
      <c r="W39" s="14" t="s">
        <v>2059</v>
      </c>
      <c r="X39" s="14">
        <v>200</v>
      </c>
      <c r="Y39" s="14" t="s">
        <v>2045</v>
      </c>
      <c r="AA39" s="14" t="s">
        <v>2132</v>
      </c>
      <c r="AB39" s="14">
        <v>600</v>
      </c>
      <c r="AC39" s="14" t="s">
        <v>2045</v>
      </c>
      <c r="AE39" s="14" t="s">
        <v>389</v>
      </c>
      <c r="AF39" s="14">
        <v>700</v>
      </c>
      <c r="AG39" s="14" t="s">
        <v>2043</v>
      </c>
      <c r="AI39" s="127" t="s">
        <v>1060</v>
      </c>
      <c r="AJ39" s="127">
        <v>7200</v>
      </c>
      <c r="AK39" s="127" t="s">
        <v>2043</v>
      </c>
      <c r="AM39" s="137" t="s">
        <v>2065</v>
      </c>
      <c r="AN39" s="137">
        <v>600</v>
      </c>
      <c r="AO39" s="137" t="s">
        <v>2043</v>
      </c>
      <c r="AQ39" s="127" t="s">
        <v>250</v>
      </c>
      <c r="AR39" s="127">
        <v>4000</v>
      </c>
      <c r="AS39" s="127" t="s">
        <v>2043</v>
      </c>
      <c r="AU39" s="127" t="s">
        <v>537</v>
      </c>
      <c r="AV39" s="127">
        <v>6000</v>
      </c>
      <c r="AW39" s="127" t="s">
        <v>2043</v>
      </c>
      <c r="AY39" s="127" t="s">
        <v>187</v>
      </c>
      <c r="AZ39" s="127">
        <v>2000</v>
      </c>
      <c r="BA39" s="127" t="s">
        <v>2043</v>
      </c>
      <c r="BC39" s="14" t="s">
        <v>2133</v>
      </c>
      <c r="BD39" s="14">
        <v>360</v>
      </c>
      <c r="BE39" s="14" t="s">
        <v>2045</v>
      </c>
      <c r="BG39" s="14" t="s">
        <v>1952</v>
      </c>
      <c r="BH39" s="14">
        <v>700</v>
      </c>
      <c r="BI39" s="14" t="s">
        <v>2045</v>
      </c>
      <c r="BK39" s="127" t="s">
        <v>1244</v>
      </c>
      <c r="BL39" s="127">
        <v>2000</v>
      </c>
      <c r="BM39" s="127" t="s">
        <v>2045</v>
      </c>
      <c r="BO39" s="14" t="s">
        <v>1068</v>
      </c>
      <c r="BP39" s="14">
        <v>200</v>
      </c>
      <c r="BQ39" s="14" t="s">
        <v>2045</v>
      </c>
      <c r="BS39" s="14" t="s">
        <v>2134</v>
      </c>
      <c r="BT39" s="14">
        <v>200</v>
      </c>
      <c r="BU39" s="14" t="s">
        <v>2045</v>
      </c>
      <c r="BW39" s="14" t="s">
        <v>256</v>
      </c>
      <c r="BX39" s="14">
        <v>12000</v>
      </c>
      <c r="BY39" s="14" t="s">
        <v>2043</v>
      </c>
      <c r="CA39" s="14" t="s">
        <v>1936</v>
      </c>
      <c r="CB39" s="14">
        <v>500</v>
      </c>
      <c r="CC39" s="14" t="s">
        <v>2045</v>
      </c>
      <c r="CE39" s="14" t="s">
        <v>866</v>
      </c>
      <c r="CF39" s="14">
        <v>200</v>
      </c>
      <c r="CG39" s="14" t="s">
        <v>2045</v>
      </c>
      <c r="CI39" s="14" t="s">
        <v>482</v>
      </c>
      <c r="CJ39" s="14">
        <v>900</v>
      </c>
      <c r="CK39" s="14" t="s">
        <v>2045</v>
      </c>
      <c r="CM39" s="8"/>
      <c r="CN39" s="140" t="s">
        <v>840</v>
      </c>
      <c r="CO39" s="14">
        <v>500</v>
      </c>
      <c r="CP39" s="162" t="s">
        <v>2045</v>
      </c>
      <c r="CS39" s="137" t="s">
        <v>2135</v>
      </c>
      <c r="CT39" s="137">
        <v>300</v>
      </c>
      <c r="CU39" s="137" t="s">
        <v>2045</v>
      </c>
      <c r="CV39" s="8"/>
      <c r="CX39" s="773" t="s">
        <v>250</v>
      </c>
      <c r="CY39" s="127">
        <v>6000</v>
      </c>
      <c r="CZ39" s="127" t="s">
        <v>2043</v>
      </c>
      <c r="DA39" s="8"/>
      <c r="DC39" s="14" t="s">
        <v>1944</v>
      </c>
      <c r="DD39" s="14">
        <v>1000</v>
      </c>
      <c r="DE39" s="14" t="s">
        <v>2045</v>
      </c>
      <c r="DG39" s="14" t="s">
        <v>2136</v>
      </c>
      <c r="DH39" s="14">
        <v>300</v>
      </c>
      <c r="DI39" s="14" t="s">
        <v>2045</v>
      </c>
      <c r="DK39" s="127" t="s">
        <v>1544</v>
      </c>
      <c r="DL39" s="127">
        <v>400</v>
      </c>
      <c r="DM39" s="127" t="s">
        <v>2045</v>
      </c>
      <c r="DO39" s="127" t="s">
        <v>1374</v>
      </c>
      <c r="DP39" s="127">
        <v>1200</v>
      </c>
      <c r="DQ39" s="127" t="s">
        <v>2045</v>
      </c>
      <c r="DS39" s="127" t="s">
        <v>528</v>
      </c>
      <c r="DT39" s="127">
        <v>2400</v>
      </c>
      <c r="DU39" s="127" t="s">
        <v>2043</v>
      </c>
      <c r="DW39" s="164" t="s">
        <v>2098</v>
      </c>
      <c r="DX39" s="127">
        <v>300</v>
      </c>
      <c r="DY39" s="120" t="s">
        <v>2045</v>
      </c>
      <c r="EA39" s="127" t="s">
        <v>2106</v>
      </c>
      <c r="EB39" s="127">
        <v>200</v>
      </c>
      <c r="EC39" s="127" t="s">
        <v>2045</v>
      </c>
      <c r="EE39" s="14" t="s">
        <v>2003</v>
      </c>
      <c r="EF39" s="14">
        <v>195</v>
      </c>
      <c r="EG39" s="14" t="s">
        <v>2045</v>
      </c>
    </row>
    <row r="40" spans="2:137">
      <c r="B40" s="768" t="s">
        <v>2137</v>
      </c>
      <c r="C40" s="768">
        <v>200</v>
      </c>
      <c r="D40" s="769" t="s">
        <v>2045</v>
      </c>
      <c r="E40" t="s">
        <v>2105</v>
      </c>
      <c r="G40" s="127" t="s">
        <v>67</v>
      </c>
      <c r="H40" s="127">
        <v>1700</v>
      </c>
      <c r="I40" s="127" t="s">
        <v>2043</v>
      </c>
      <c r="K40" s="14" t="s">
        <v>1482</v>
      </c>
      <c r="L40" s="14">
        <v>500</v>
      </c>
      <c r="M40" s="14" t="s">
        <v>2045</v>
      </c>
      <c r="O40" s="127" t="s">
        <v>1540</v>
      </c>
      <c r="P40" s="127">
        <v>400</v>
      </c>
      <c r="Q40" s="127" t="s">
        <v>2045</v>
      </c>
      <c r="S40" s="14" t="s">
        <v>1885</v>
      </c>
      <c r="T40" s="14">
        <v>300</v>
      </c>
      <c r="U40" s="14" t="s">
        <v>2045</v>
      </c>
      <c r="W40" s="141" t="s">
        <v>2111</v>
      </c>
      <c r="X40" s="141">
        <v>300</v>
      </c>
      <c r="Y40" s="141" t="s">
        <v>2045</v>
      </c>
      <c r="AA40" s="127" t="s">
        <v>1759</v>
      </c>
      <c r="AB40" s="127">
        <v>200</v>
      </c>
      <c r="AC40" s="127" t="s">
        <v>2043</v>
      </c>
      <c r="AE40" s="127" t="s">
        <v>1686</v>
      </c>
      <c r="AF40" s="127">
        <v>20000</v>
      </c>
      <c r="AG40" s="127" t="s">
        <v>2043</v>
      </c>
      <c r="AI40" s="14" t="s">
        <v>1889</v>
      </c>
      <c r="AJ40" s="14">
        <v>1200</v>
      </c>
      <c r="AK40" s="14" t="s">
        <v>2045</v>
      </c>
      <c r="AM40" s="14" t="s">
        <v>1330</v>
      </c>
      <c r="AN40" s="14">
        <v>2000</v>
      </c>
      <c r="AO40" s="14" t="s">
        <v>2043</v>
      </c>
      <c r="AQ40" s="14" t="s">
        <v>592</v>
      </c>
      <c r="AR40" s="14">
        <v>10000</v>
      </c>
      <c r="AS40" s="14" t="s">
        <v>2043</v>
      </c>
      <c r="AU40" s="14" t="s">
        <v>2061</v>
      </c>
      <c r="AV40" s="14">
        <v>3200</v>
      </c>
      <c r="AW40" s="14" t="s">
        <v>2043</v>
      </c>
      <c r="AY40" s="127" t="s">
        <v>911</v>
      </c>
      <c r="AZ40" s="127">
        <v>640</v>
      </c>
      <c r="BA40" s="127" t="s">
        <v>2045</v>
      </c>
      <c r="BC40" s="14" t="s">
        <v>1358</v>
      </c>
      <c r="BD40" s="14">
        <v>500</v>
      </c>
      <c r="BE40" s="14" t="s">
        <v>2045</v>
      </c>
      <c r="BG40" s="14" t="s">
        <v>1570</v>
      </c>
      <c r="BH40" s="14">
        <v>900</v>
      </c>
      <c r="BI40" s="14" t="s">
        <v>2045</v>
      </c>
      <c r="BK40" s="127" t="s">
        <v>1079</v>
      </c>
      <c r="BL40" s="127">
        <v>1000</v>
      </c>
      <c r="BM40" s="127" t="s">
        <v>2045</v>
      </c>
      <c r="BO40" s="14" t="s">
        <v>1499</v>
      </c>
      <c r="BP40" s="14">
        <v>1000</v>
      </c>
      <c r="BQ40" s="14" t="s">
        <v>2045</v>
      </c>
      <c r="BS40" s="14" t="s">
        <v>1660</v>
      </c>
      <c r="BT40" s="14">
        <v>600</v>
      </c>
      <c r="BU40" s="14" t="s">
        <v>2045</v>
      </c>
      <c r="BW40" s="14" t="s">
        <v>286</v>
      </c>
      <c r="BX40" s="14">
        <v>260</v>
      </c>
      <c r="BY40" s="14" t="s">
        <v>2045</v>
      </c>
      <c r="CA40" s="14" t="s">
        <v>1499</v>
      </c>
      <c r="CB40" s="14">
        <v>1200</v>
      </c>
      <c r="CC40" s="14" t="s">
        <v>2045</v>
      </c>
      <c r="CE40" s="14" t="s">
        <v>2138</v>
      </c>
      <c r="CF40" s="14">
        <v>180</v>
      </c>
      <c r="CG40" s="14" t="s">
        <v>2045</v>
      </c>
      <c r="CI40" s="14" t="s">
        <v>2139</v>
      </c>
      <c r="CJ40" s="14">
        <v>200</v>
      </c>
      <c r="CK40" s="14" t="s">
        <v>2045</v>
      </c>
      <c r="CM40" s="8"/>
      <c r="CN40" s="138" t="s">
        <v>1889</v>
      </c>
      <c r="CO40" s="127">
        <v>1600</v>
      </c>
      <c r="CP40" s="143" t="s">
        <v>2043</v>
      </c>
      <c r="CS40" s="137" t="s">
        <v>76</v>
      </c>
      <c r="CT40" s="137">
        <v>400</v>
      </c>
      <c r="CU40" s="137" t="s">
        <v>2043</v>
      </c>
      <c r="CV40" s="8"/>
      <c r="CX40" s="772" t="s">
        <v>238</v>
      </c>
      <c r="CY40" s="127">
        <v>12000</v>
      </c>
      <c r="CZ40" s="127" t="s">
        <v>2043</v>
      </c>
      <c r="DA40" s="8"/>
      <c r="DC40" s="127" t="s">
        <v>2081</v>
      </c>
      <c r="DD40" s="127">
        <v>320</v>
      </c>
      <c r="DE40" s="127" t="s">
        <v>2045</v>
      </c>
      <c r="DG40" s="137" t="s">
        <v>2063</v>
      </c>
      <c r="DH40" s="137">
        <v>2000</v>
      </c>
      <c r="DI40" s="137" t="s">
        <v>2045</v>
      </c>
      <c r="DK40" s="127" t="s">
        <v>1374</v>
      </c>
      <c r="DL40" s="127">
        <v>900</v>
      </c>
      <c r="DM40" s="127" t="s">
        <v>2045</v>
      </c>
      <c r="DO40" s="127" t="s">
        <v>1106</v>
      </c>
      <c r="DP40" s="127">
        <v>600</v>
      </c>
      <c r="DQ40" s="127" t="s">
        <v>2045</v>
      </c>
      <c r="DS40" s="137" t="s">
        <v>77</v>
      </c>
      <c r="DT40" s="137">
        <v>2000</v>
      </c>
      <c r="DU40" s="137" t="s">
        <v>2043</v>
      </c>
      <c r="DW40" s="127" t="s">
        <v>2137</v>
      </c>
      <c r="DX40" s="127">
        <v>200</v>
      </c>
      <c r="DY40" s="120" t="s">
        <v>2045</v>
      </c>
      <c r="EA40" s="174" t="s">
        <v>2140</v>
      </c>
      <c r="EB40" s="174">
        <v>200</v>
      </c>
      <c r="EC40" s="174" t="s">
        <v>2045</v>
      </c>
      <c r="EE40" s="14" t="s">
        <v>2136</v>
      </c>
      <c r="EF40" s="14">
        <v>200</v>
      </c>
      <c r="EG40" s="14" t="s">
        <v>2045</v>
      </c>
    </row>
    <row r="41" spans="2:137">
      <c r="B41" s="129" t="s">
        <v>1811</v>
      </c>
      <c r="C41" s="129">
        <v>500</v>
      </c>
      <c r="D41" s="173" t="s">
        <v>2045</v>
      </c>
      <c r="G41" s="127" t="s">
        <v>106</v>
      </c>
      <c r="H41" s="127">
        <v>1300</v>
      </c>
      <c r="I41" s="127" t="s">
        <v>2043</v>
      </c>
      <c r="K41" s="137" t="s">
        <v>2108</v>
      </c>
      <c r="L41" s="137">
        <v>1200</v>
      </c>
      <c r="M41" s="137" t="s">
        <v>2141</v>
      </c>
      <c r="O41" s="127" t="s">
        <v>1135</v>
      </c>
      <c r="P41" s="127">
        <v>2000</v>
      </c>
      <c r="Q41" s="127" t="s">
        <v>2043</v>
      </c>
      <c r="S41" s="141" t="s">
        <v>1881</v>
      </c>
      <c r="T41" s="141">
        <v>1200</v>
      </c>
      <c r="U41" s="141" t="s">
        <v>2045</v>
      </c>
      <c r="W41" s="141" t="s">
        <v>1349</v>
      </c>
      <c r="X41" s="141">
        <v>300</v>
      </c>
      <c r="Y41" s="141" t="s">
        <v>2045</v>
      </c>
      <c r="AA41" s="141" t="s">
        <v>620</v>
      </c>
      <c r="AB41" s="141">
        <v>200</v>
      </c>
      <c r="AC41" s="141" t="s">
        <v>2045</v>
      </c>
      <c r="AE41" s="14" t="s">
        <v>1183</v>
      </c>
      <c r="AF41" s="14">
        <v>800</v>
      </c>
      <c r="AG41" s="14" t="s">
        <v>2043</v>
      </c>
      <c r="AI41" s="14" t="s">
        <v>972</v>
      </c>
      <c r="AJ41" s="14">
        <v>2400</v>
      </c>
      <c r="AK41" s="14" t="s">
        <v>2043</v>
      </c>
      <c r="AM41" s="14" t="s">
        <v>1231</v>
      </c>
      <c r="AN41" s="14">
        <v>2000</v>
      </c>
      <c r="AO41" s="14" t="s">
        <v>2043</v>
      </c>
      <c r="AQ41" s="14" t="s">
        <v>528</v>
      </c>
      <c r="AR41" s="14">
        <v>1600</v>
      </c>
      <c r="AS41" s="14" t="s">
        <v>2043</v>
      </c>
      <c r="AU41" s="14" t="s">
        <v>1406</v>
      </c>
      <c r="AV41" s="14">
        <v>2440</v>
      </c>
      <c r="AW41" s="14" t="s">
        <v>2045</v>
      </c>
      <c r="AY41" s="14" t="s">
        <v>1710</v>
      </c>
      <c r="AZ41" s="14">
        <v>200</v>
      </c>
      <c r="BA41" s="14" t="s">
        <v>2045</v>
      </c>
      <c r="BC41" s="14" t="s">
        <v>2052</v>
      </c>
      <c r="BD41" s="14">
        <v>300</v>
      </c>
      <c r="BE41" s="14" t="s">
        <v>2045</v>
      </c>
      <c r="BG41" s="127" t="s">
        <v>1678</v>
      </c>
      <c r="BH41" s="127">
        <v>960</v>
      </c>
      <c r="BI41" s="127" t="s">
        <v>2045</v>
      </c>
      <c r="BK41" s="127" t="s">
        <v>1264</v>
      </c>
      <c r="BL41" s="127">
        <v>1200</v>
      </c>
      <c r="BM41" s="127" t="s">
        <v>2045</v>
      </c>
      <c r="BO41" s="14" t="s">
        <v>667</v>
      </c>
      <c r="BP41" s="14">
        <v>1600</v>
      </c>
      <c r="BQ41" s="14" t="s">
        <v>2043</v>
      </c>
      <c r="BS41" s="136" t="s">
        <v>1388</v>
      </c>
      <c r="BT41" s="136">
        <v>405</v>
      </c>
      <c r="BU41" s="136" t="s">
        <v>2045</v>
      </c>
      <c r="BW41" s="126" t="s">
        <v>1580</v>
      </c>
      <c r="BX41" s="126">
        <v>1760</v>
      </c>
      <c r="BY41" s="126" t="s">
        <v>2045</v>
      </c>
      <c r="CA41" s="139" t="s">
        <v>1597</v>
      </c>
      <c r="CB41" s="139">
        <v>400</v>
      </c>
      <c r="CC41" s="139" t="s">
        <v>2045</v>
      </c>
      <c r="CE41" s="136" t="s">
        <v>1654</v>
      </c>
      <c r="CF41" s="136">
        <v>405</v>
      </c>
      <c r="CG41" s="136" t="s">
        <v>2045</v>
      </c>
      <c r="CI41" s="137" t="s">
        <v>90</v>
      </c>
      <c r="CJ41" s="137">
        <v>510</v>
      </c>
      <c r="CK41" s="137" t="s">
        <v>2045</v>
      </c>
      <c r="CM41" s="8"/>
      <c r="CN41" s="140" t="s">
        <v>1791</v>
      </c>
      <c r="CO41" s="14">
        <v>4400</v>
      </c>
      <c r="CP41" s="162" t="s">
        <v>2043</v>
      </c>
      <c r="CS41" s="14" t="s">
        <v>482</v>
      </c>
      <c r="CT41" s="14">
        <v>900</v>
      </c>
      <c r="CU41" s="14" t="s">
        <v>2045</v>
      </c>
      <c r="CV41" s="8"/>
      <c r="CX41" s="575" t="s">
        <v>907</v>
      </c>
      <c r="CY41" s="14">
        <v>9000</v>
      </c>
      <c r="CZ41" s="14" t="s">
        <v>2043</v>
      </c>
      <c r="DA41" s="8"/>
      <c r="DC41" s="127" t="s">
        <v>72</v>
      </c>
      <c r="DD41" s="127">
        <v>2000</v>
      </c>
      <c r="DE41" s="127" t="s">
        <v>2043</v>
      </c>
      <c r="DG41" s="137" t="s">
        <v>2099</v>
      </c>
      <c r="DH41" s="137">
        <v>2000</v>
      </c>
      <c r="DI41" s="137" t="s">
        <v>2045</v>
      </c>
      <c r="DK41" s="127" t="s">
        <v>1729</v>
      </c>
      <c r="DL41" s="127">
        <v>220</v>
      </c>
      <c r="DM41" s="127" t="s">
        <v>2045</v>
      </c>
      <c r="DO41" s="14" t="s">
        <v>1470</v>
      </c>
      <c r="DP41" s="14">
        <v>320</v>
      </c>
      <c r="DQ41" s="14" t="s">
        <v>2045</v>
      </c>
      <c r="DS41" s="137" t="s">
        <v>70</v>
      </c>
      <c r="DT41" s="137">
        <v>500</v>
      </c>
      <c r="DU41" s="137" t="s">
        <v>2045</v>
      </c>
      <c r="DW41" s="127" t="s">
        <v>2044</v>
      </c>
      <c r="DX41" s="127">
        <v>500</v>
      </c>
      <c r="DY41" s="120" t="s">
        <v>2045</v>
      </c>
      <c r="EA41" s="127" t="s">
        <v>683</v>
      </c>
      <c r="EB41" s="127">
        <v>1200</v>
      </c>
      <c r="EC41" s="127" t="s">
        <v>2043</v>
      </c>
      <c r="EE41" s="14" t="s">
        <v>2142</v>
      </c>
      <c r="EF41" s="14">
        <v>400</v>
      </c>
      <c r="EG41" s="14" t="s">
        <v>2045</v>
      </c>
    </row>
    <row r="42" spans="2:137">
      <c r="B42" s="768" t="s">
        <v>2143</v>
      </c>
      <c r="C42" s="768">
        <v>300</v>
      </c>
      <c r="D42" s="769" t="s">
        <v>2045</v>
      </c>
      <c r="E42" t="s">
        <v>2105</v>
      </c>
      <c r="G42" s="127" t="s">
        <v>72</v>
      </c>
      <c r="H42" s="127">
        <v>800</v>
      </c>
      <c r="I42" s="127" t="s">
        <v>2043</v>
      </c>
      <c r="K42" s="14" t="s">
        <v>1791</v>
      </c>
      <c r="L42" s="14">
        <v>3200</v>
      </c>
      <c r="M42" s="14" t="s">
        <v>2043</v>
      </c>
      <c r="O42" s="14" t="s">
        <v>584</v>
      </c>
      <c r="P42" s="14">
        <v>4000</v>
      </c>
      <c r="Q42" s="14" t="s">
        <v>2043</v>
      </c>
      <c r="S42" s="141" t="s">
        <v>1654</v>
      </c>
      <c r="T42" s="141">
        <v>360</v>
      </c>
      <c r="U42" s="141" t="s">
        <v>2045</v>
      </c>
      <c r="W42" s="141" t="s">
        <v>334</v>
      </c>
      <c r="X42" s="141">
        <v>800</v>
      </c>
      <c r="Y42" s="141" t="s">
        <v>2043</v>
      </c>
      <c r="AA42" s="14" t="s">
        <v>1153</v>
      </c>
      <c r="AB42" s="14">
        <v>860</v>
      </c>
      <c r="AC42" s="14" t="s">
        <v>2045</v>
      </c>
      <c r="AE42" s="127" t="s">
        <v>316</v>
      </c>
      <c r="AF42" s="127">
        <v>20000</v>
      </c>
      <c r="AG42" s="127" t="s">
        <v>2043</v>
      </c>
      <c r="AI42" s="14" t="s">
        <v>470</v>
      </c>
      <c r="AJ42" s="14">
        <v>1700</v>
      </c>
      <c r="AK42" s="14" t="s">
        <v>2043</v>
      </c>
      <c r="AM42" s="127" t="s">
        <v>1330</v>
      </c>
      <c r="AN42" s="127">
        <v>500</v>
      </c>
      <c r="AO42" s="127" t="s">
        <v>2045</v>
      </c>
      <c r="AQ42" s="14" t="s">
        <v>196</v>
      </c>
      <c r="AR42" s="14">
        <v>4000</v>
      </c>
      <c r="AS42" s="14" t="s">
        <v>2043</v>
      </c>
      <c r="AU42" s="14" t="s">
        <v>774</v>
      </c>
      <c r="AV42" s="14">
        <v>3200</v>
      </c>
      <c r="AW42" s="14" t="s">
        <v>2043</v>
      </c>
      <c r="AY42" s="14" t="s">
        <v>1562</v>
      </c>
      <c r="AZ42" s="14">
        <v>1200</v>
      </c>
      <c r="BA42" s="14" t="s">
        <v>2043</v>
      </c>
      <c r="BC42" s="14" t="s">
        <v>2144</v>
      </c>
      <c r="BD42" s="14">
        <v>400</v>
      </c>
      <c r="BE42" s="14" t="s">
        <v>2045</v>
      </c>
      <c r="BG42" s="14" t="s">
        <v>2102</v>
      </c>
      <c r="BH42" s="14">
        <v>400</v>
      </c>
      <c r="BI42" s="14" t="s">
        <v>2043</v>
      </c>
      <c r="BK42" s="14" t="s">
        <v>1688</v>
      </c>
      <c r="BL42" s="14">
        <v>400</v>
      </c>
      <c r="BM42" s="14" t="s">
        <v>2045</v>
      </c>
      <c r="BO42" s="14" t="s">
        <v>2064</v>
      </c>
      <c r="BP42" s="14">
        <v>500</v>
      </c>
      <c r="BQ42" s="14" t="s">
        <v>2045</v>
      </c>
      <c r="BS42" s="127" t="s">
        <v>2145</v>
      </c>
      <c r="BT42" s="127">
        <v>200</v>
      </c>
      <c r="BU42" s="127" t="s">
        <v>2045</v>
      </c>
      <c r="BW42" s="14" t="s">
        <v>1960</v>
      </c>
      <c r="BX42" s="14">
        <v>200</v>
      </c>
      <c r="BY42" s="14" t="s">
        <v>2045</v>
      </c>
      <c r="CA42" s="14" t="s">
        <v>1847</v>
      </c>
      <c r="CB42" s="14">
        <v>300</v>
      </c>
      <c r="CC42" s="14" t="s">
        <v>2045</v>
      </c>
      <c r="CE42" s="136" t="s">
        <v>1966</v>
      </c>
      <c r="CF42" s="136">
        <v>1980</v>
      </c>
      <c r="CG42" s="136" t="s">
        <v>2045</v>
      </c>
      <c r="CI42" s="14" t="s">
        <v>2099</v>
      </c>
      <c r="CJ42" s="14">
        <v>900</v>
      </c>
      <c r="CK42" s="14" t="s">
        <v>2045</v>
      </c>
      <c r="CM42" s="8"/>
      <c r="CN42" s="140" t="s">
        <v>1420</v>
      </c>
      <c r="CO42" s="14">
        <v>360</v>
      </c>
      <c r="CP42" s="162" t="s">
        <v>2045</v>
      </c>
      <c r="CS42" s="14" t="s">
        <v>1881</v>
      </c>
      <c r="CT42" s="14">
        <v>840</v>
      </c>
      <c r="CU42" s="14" t="s">
        <v>2045</v>
      </c>
      <c r="CV42" s="8"/>
      <c r="CX42" s="162" t="s">
        <v>584</v>
      </c>
      <c r="CY42" s="14">
        <v>6000</v>
      </c>
      <c r="CZ42" s="14" t="s">
        <v>2043</v>
      </c>
      <c r="DA42" s="8"/>
      <c r="DC42" s="127" t="s">
        <v>2099</v>
      </c>
      <c r="DD42" s="127">
        <v>2000</v>
      </c>
      <c r="DE42" s="127" t="s">
        <v>2045</v>
      </c>
      <c r="DG42" s="14" t="s">
        <v>994</v>
      </c>
      <c r="DH42" s="14">
        <v>400</v>
      </c>
      <c r="DI42" s="14" t="s">
        <v>2045</v>
      </c>
      <c r="DK42" s="127" t="s">
        <v>2136</v>
      </c>
      <c r="DL42" s="127">
        <v>300</v>
      </c>
      <c r="DM42" s="127" t="s">
        <v>2045</v>
      </c>
      <c r="DO42" s="127" t="s">
        <v>1936</v>
      </c>
      <c r="DP42" s="127">
        <v>300</v>
      </c>
      <c r="DQ42" s="127" t="s">
        <v>2045</v>
      </c>
      <c r="DS42" s="73" t="s">
        <v>2139</v>
      </c>
      <c r="DT42" s="73">
        <v>500</v>
      </c>
      <c r="DU42" s="73" t="s">
        <v>2045</v>
      </c>
      <c r="DW42" s="127" t="s">
        <v>2053</v>
      </c>
      <c r="DX42" s="127">
        <v>600</v>
      </c>
      <c r="DY42" s="120" t="s">
        <v>2045</v>
      </c>
      <c r="EA42" s="127" t="s">
        <v>2099</v>
      </c>
      <c r="EB42" s="127">
        <v>1000</v>
      </c>
      <c r="EC42" s="127" t="s">
        <v>2045</v>
      </c>
      <c r="EE42" s="14" t="s">
        <v>2146</v>
      </c>
      <c r="EF42" s="14">
        <v>400</v>
      </c>
      <c r="EG42" s="14" t="s">
        <v>2045</v>
      </c>
    </row>
    <row r="43" spans="2:137">
      <c r="B43" s="129" t="s">
        <v>2083</v>
      </c>
      <c r="C43" s="129">
        <v>500</v>
      </c>
      <c r="D43" s="173" t="s">
        <v>2045</v>
      </c>
      <c r="G43" s="127" t="s">
        <v>2061</v>
      </c>
      <c r="H43" s="127">
        <v>2600</v>
      </c>
      <c r="I43" s="127" t="s">
        <v>2043</v>
      </c>
      <c r="K43" s="515" t="s">
        <v>2001</v>
      </c>
      <c r="L43" s="534">
        <v>300</v>
      </c>
      <c r="M43" s="141" t="s">
        <v>2045</v>
      </c>
      <c r="O43" s="14" t="s">
        <v>592</v>
      </c>
      <c r="P43" s="14">
        <v>12000</v>
      </c>
      <c r="Q43" s="14" t="s">
        <v>2043</v>
      </c>
      <c r="S43" s="14" t="s">
        <v>1334</v>
      </c>
      <c r="T43" s="14">
        <v>400</v>
      </c>
      <c r="U43" s="14" t="s">
        <v>2045</v>
      </c>
      <c r="W43" s="14" t="s">
        <v>1153</v>
      </c>
      <c r="X43" s="14">
        <v>860</v>
      </c>
      <c r="Y43" s="14" t="s">
        <v>2045</v>
      </c>
      <c r="AA43" s="14" t="s">
        <v>694</v>
      </c>
      <c r="AB43" s="14">
        <v>1000</v>
      </c>
      <c r="AC43" s="14" t="s">
        <v>2045</v>
      </c>
      <c r="AE43" s="14" t="s">
        <v>229</v>
      </c>
      <c r="AF43" s="14">
        <v>4400</v>
      </c>
      <c r="AG43" s="14" t="s">
        <v>2043</v>
      </c>
      <c r="AI43" s="127" t="s">
        <v>774</v>
      </c>
      <c r="AJ43" s="127">
        <v>1200</v>
      </c>
      <c r="AK43" s="127" t="s">
        <v>2043</v>
      </c>
      <c r="AM43" s="127" t="s">
        <v>2147</v>
      </c>
      <c r="AN43" s="127">
        <v>200</v>
      </c>
      <c r="AO43" s="127" t="s">
        <v>2045</v>
      </c>
      <c r="AQ43" s="127" t="s">
        <v>1472</v>
      </c>
      <c r="AR43" s="127">
        <v>195</v>
      </c>
      <c r="AS43" s="127" t="s">
        <v>2045</v>
      </c>
      <c r="AU43" s="14" t="s">
        <v>972</v>
      </c>
      <c r="AV43" s="14">
        <v>1200</v>
      </c>
      <c r="AW43" s="14" t="s">
        <v>2043</v>
      </c>
      <c r="AY43" s="14" t="s">
        <v>2148</v>
      </c>
      <c r="AZ43" s="14">
        <v>390</v>
      </c>
      <c r="BA43" s="14" t="s">
        <v>2045</v>
      </c>
      <c r="BC43" s="14" t="s">
        <v>1710</v>
      </c>
      <c r="BD43" s="14">
        <v>200</v>
      </c>
      <c r="BE43" s="14" t="s">
        <v>2045</v>
      </c>
      <c r="BG43" s="14" t="s">
        <v>2144</v>
      </c>
      <c r="BH43" s="14">
        <v>400</v>
      </c>
      <c r="BI43" s="14" t="s">
        <v>2045</v>
      </c>
      <c r="BK43" s="14" t="s">
        <v>1420</v>
      </c>
      <c r="BL43" s="14">
        <v>210</v>
      </c>
      <c r="BM43" s="14" t="s">
        <v>2045</v>
      </c>
      <c r="BO43" s="14" t="s">
        <v>496</v>
      </c>
      <c r="BP43" s="14">
        <v>2000</v>
      </c>
      <c r="BQ43" s="14" t="s">
        <v>2043</v>
      </c>
      <c r="BS43" s="14" t="s">
        <v>1255</v>
      </c>
      <c r="BT43" s="14">
        <v>300</v>
      </c>
      <c r="BU43" s="14" t="s">
        <v>2045</v>
      </c>
      <c r="BW43" s="14" t="s">
        <v>1958</v>
      </c>
      <c r="BX43" s="14">
        <v>200</v>
      </c>
      <c r="BY43" s="14" t="s">
        <v>2045</v>
      </c>
      <c r="CA43" s="14" t="s">
        <v>2104</v>
      </c>
      <c r="CB43" s="14" t="s">
        <v>2149</v>
      </c>
      <c r="CC43" s="14" t="s">
        <v>2045</v>
      </c>
      <c r="CE43" s="136" t="s">
        <v>1231</v>
      </c>
      <c r="CF43" s="136">
        <v>2400</v>
      </c>
      <c r="CG43" s="136" t="s">
        <v>2043</v>
      </c>
      <c r="CI43" s="14" t="s">
        <v>2118</v>
      </c>
      <c r="CJ43" s="14">
        <v>300</v>
      </c>
      <c r="CK43" s="14" t="s">
        <v>2045</v>
      </c>
      <c r="CM43" s="8"/>
      <c r="CN43" s="140" t="s">
        <v>709</v>
      </c>
      <c r="CO43" s="14">
        <v>240</v>
      </c>
      <c r="CP43" s="162" t="s">
        <v>2045</v>
      </c>
      <c r="CS43" s="14" t="s">
        <v>1046</v>
      </c>
      <c r="CT43" s="14">
        <v>1200</v>
      </c>
      <c r="CU43" s="14" t="s">
        <v>2043</v>
      </c>
      <c r="CV43" s="8"/>
      <c r="CX43" s="729" t="s">
        <v>1590</v>
      </c>
      <c r="CY43" s="127">
        <v>1200</v>
      </c>
      <c r="CZ43" s="127" t="s">
        <v>2043</v>
      </c>
      <c r="DA43" s="8"/>
      <c r="DC43" s="127" t="s">
        <v>2064</v>
      </c>
      <c r="DD43" s="127">
        <v>500</v>
      </c>
      <c r="DE43" s="127" t="s">
        <v>2045</v>
      </c>
      <c r="DG43" s="14" t="s">
        <v>1264</v>
      </c>
      <c r="DH43" s="14">
        <v>800</v>
      </c>
      <c r="DI43" s="14" t="s">
        <v>2045</v>
      </c>
      <c r="DK43" s="127" t="s">
        <v>1349</v>
      </c>
      <c r="DL43" s="127">
        <v>1200</v>
      </c>
      <c r="DM43" s="127" t="s">
        <v>2043</v>
      </c>
      <c r="DO43" s="127" t="s">
        <v>1887</v>
      </c>
      <c r="DP43" s="127">
        <v>800</v>
      </c>
      <c r="DQ43" s="127" t="s">
        <v>2043</v>
      </c>
      <c r="DS43" s="127" t="s">
        <v>2150</v>
      </c>
      <c r="DT43" s="127">
        <v>210</v>
      </c>
      <c r="DU43" s="127" t="s">
        <v>2045</v>
      </c>
      <c r="DW43" s="174" t="s">
        <v>2122</v>
      </c>
      <c r="DX43" s="174">
        <v>500</v>
      </c>
      <c r="DY43" s="120" t="s">
        <v>2045</v>
      </c>
      <c r="EA43" s="127" t="s">
        <v>951</v>
      </c>
      <c r="EB43" s="127">
        <v>2400</v>
      </c>
      <c r="EC43" s="127" t="s">
        <v>2043</v>
      </c>
      <c r="EE43" s="14" t="s">
        <v>1654</v>
      </c>
      <c r="EF43" s="14">
        <v>600</v>
      </c>
      <c r="EG43" s="14" t="s">
        <v>2045</v>
      </c>
    </row>
    <row r="44" spans="2:137">
      <c r="B44" s="129" t="s">
        <v>669</v>
      </c>
      <c r="C44" s="129">
        <v>105</v>
      </c>
      <c r="D44" s="173" t="s">
        <v>2045</v>
      </c>
      <c r="G44" s="127" t="s">
        <v>1238</v>
      </c>
      <c r="H44" s="127">
        <v>320</v>
      </c>
      <c r="I44" s="127" t="s">
        <v>2054</v>
      </c>
      <c r="K44" s="127" t="s">
        <v>1686</v>
      </c>
      <c r="L44" s="127">
        <v>12000</v>
      </c>
      <c r="M44" s="127" t="s">
        <v>2043</v>
      </c>
      <c r="O44" s="14" t="s">
        <v>528</v>
      </c>
      <c r="P44" s="14">
        <v>2000</v>
      </c>
      <c r="Q44" s="14" t="s">
        <v>2043</v>
      </c>
      <c r="S44" s="141" t="s">
        <v>2151</v>
      </c>
      <c r="T44" s="141">
        <v>200</v>
      </c>
      <c r="U44" s="141" t="s">
        <v>2045</v>
      </c>
      <c r="W44" s="14" t="s">
        <v>694</v>
      </c>
      <c r="X44" s="14">
        <v>1000</v>
      </c>
      <c r="Y44" s="14" t="s">
        <v>2045</v>
      </c>
      <c r="AA44" s="127" t="s">
        <v>1826</v>
      </c>
      <c r="AB44" s="127">
        <v>1000</v>
      </c>
      <c r="AC44" s="127" t="s">
        <v>2045</v>
      </c>
      <c r="AE44" s="73" t="s">
        <v>1060</v>
      </c>
      <c r="AF44" s="73">
        <v>6000</v>
      </c>
      <c r="AG44" s="73" t="s">
        <v>2043</v>
      </c>
      <c r="AI44" s="127" t="s">
        <v>1791</v>
      </c>
      <c r="AJ44" s="127">
        <v>3000</v>
      </c>
      <c r="AK44" s="127" t="s">
        <v>2043</v>
      </c>
      <c r="AM44" s="127" t="s">
        <v>238</v>
      </c>
      <c r="AN44" s="127">
        <v>16000</v>
      </c>
      <c r="AO44" s="127" t="s">
        <v>2043</v>
      </c>
      <c r="AQ44" s="14" t="s">
        <v>1175</v>
      </c>
      <c r="AR44" s="14">
        <v>560</v>
      </c>
      <c r="AS44" s="14" t="s">
        <v>2045</v>
      </c>
      <c r="AU44" s="14" t="s">
        <v>464</v>
      </c>
      <c r="AV44" s="14">
        <v>3000</v>
      </c>
      <c r="AW44" s="14" t="s">
        <v>2043</v>
      </c>
      <c r="AY44" s="14" t="s">
        <v>584</v>
      </c>
      <c r="AZ44" s="14">
        <v>5000</v>
      </c>
      <c r="BA44" s="14" t="s">
        <v>2043</v>
      </c>
      <c r="BC44" s="127" t="s">
        <v>1693</v>
      </c>
      <c r="BD44" s="127">
        <v>200</v>
      </c>
      <c r="BE44" s="127" t="s">
        <v>2045</v>
      </c>
      <c r="BG44" s="14" t="s">
        <v>2133</v>
      </c>
      <c r="BH44" s="14">
        <v>360</v>
      </c>
      <c r="BI44" s="14" t="s">
        <v>2045</v>
      </c>
      <c r="BK44" s="14" t="s">
        <v>1347</v>
      </c>
      <c r="BL44" s="14">
        <v>200</v>
      </c>
      <c r="BM44" s="14" t="s">
        <v>2045</v>
      </c>
      <c r="BO44" s="14" t="s">
        <v>1809</v>
      </c>
      <c r="BP44" s="14">
        <v>200</v>
      </c>
      <c r="BQ44" s="14" t="s">
        <v>2045</v>
      </c>
      <c r="BS44" s="14" t="s">
        <v>2102</v>
      </c>
      <c r="BT44" s="14">
        <v>600</v>
      </c>
      <c r="BU44" s="14" t="s">
        <v>2043</v>
      </c>
      <c r="BW44" s="14" t="s">
        <v>1255</v>
      </c>
      <c r="BX44" s="14">
        <v>300</v>
      </c>
      <c r="BY44" s="14" t="s">
        <v>2045</v>
      </c>
      <c r="CA44" s="14" t="s">
        <v>1270</v>
      </c>
      <c r="CB44" s="14">
        <v>180</v>
      </c>
      <c r="CC44" s="14" t="s">
        <v>2045</v>
      </c>
      <c r="CE44" s="14" t="s">
        <v>1272</v>
      </c>
      <c r="CF44" s="14">
        <v>800</v>
      </c>
      <c r="CG44" s="14" t="s">
        <v>2045</v>
      </c>
      <c r="CI44" s="14" t="s">
        <v>2152</v>
      </c>
      <c r="CJ44" s="14">
        <v>500</v>
      </c>
      <c r="CK44" s="14" t="s">
        <v>2045</v>
      </c>
      <c r="CM44" s="8"/>
      <c r="CN44" s="460" t="s">
        <v>2103</v>
      </c>
      <c r="CO44" s="137">
        <v>100</v>
      </c>
      <c r="CP44" s="580" t="s">
        <v>2045</v>
      </c>
      <c r="CS44" s="14" t="s">
        <v>951</v>
      </c>
      <c r="CT44" s="14">
        <v>1200</v>
      </c>
      <c r="CU44" s="14" t="s">
        <v>2045</v>
      </c>
      <c r="CV44" s="8"/>
      <c r="CX44" s="143" t="s">
        <v>1416</v>
      </c>
      <c r="CY44" s="127">
        <v>3000</v>
      </c>
      <c r="CZ44" s="127" t="s">
        <v>2043</v>
      </c>
      <c r="DA44" s="8"/>
      <c r="DC44" s="127" t="s">
        <v>2153</v>
      </c>
      <c r="DD44" s="127">
        <v>200</v>
      </c>
      <c r="DE44" s="127" t="s">
        <v>2045</v>
      </c>
      <c r="DG44" s="14" t="s">
        <v>754</v>
      </c>
      <c r="DH44" s="14">
        <v>800</v>
      </c>
      <c r="DI44" s="14" t="s">
        <v>2045</v>
      </c>
      <c r="DK44" s="127" t="s">
        <v>68</v>
      </c>
      <c r="DL44" s="127">
        <v>600</v>
      </c>
      <c r="DM44" s="127" t="s">
        <v>2043</v>
      </c>
      <c r="DO44" s="144" t="s">
        <v>2074</v>
      </c>
      <c r="DP44" s="144">
        <v>200</v>
      </c>
      <c r="DQ44" s="144" t="s">
        <v>2045</v>
      </c>
      <c r="DS44" s="137" t="s">
        <v>2137</v>
      </c>
      <c r="DT44" s="137">
        <v>200</v>
      </c>
      <c r="DU44" s="137" t="s">
        <v>2045</v>
      </c>
      <c r="DW44" s="127" t="s">
        <v>2106</v>
      </c>
      <c r="DX44" s="127">
        <v>200</v>
      </c>
      <c r="DY44" s="120" t="s">
        <v>2045</v>
      </c>
      <c r="EA44" s="127" t="s">
        <v>1952</v>
      </c>
      <c r="EB44" s="127">
        <v>400</v>
      </c>
      <c r="EC44" s="127" t="s">
        <v>2045</v>
      </c>
      <c r="EE44" s="333" t="s">
        <v>2154</v>
      </c>
      <c r="EF44" s="333">
        <v>800</v>
      </c>
      <c r="EG44" s="333" t="s">
        <v>2045</v>
      </c>
    </row>
    <row r="45" spans="2:137">
      <c r="B45" s="129" t="s">
        <v>1889</v>
      </c>
      <c r="C45" s="129">
        <v>1360</v>
      </c>
      <c r="D45" s="173" t="s">
        <v>2045</v>
      </c>
      <c r="G45" s="127" t="s">
        <v>1303</v>
      </c>
      <c r="H45" s="127">
        <v>1100</v>
      </c>
      <c r="I45" s="127" t="s">
        <v>2045</v>
      </c>
      <c r="K45" s="127" t="s">
        <v>145</v>
      </c>
      <c r="L45" s="127">
        <v>12000</v>
      </c>
      <c r="M45" s="127" t="s">
        <v>2043</v>
      </c>
      <c r="O45" s="14" t="s">
        <v>196</v>
      </c>
      <c r="P45" s="14">
        <v>4400</v>
      </c>
      <c r="Q45" s="14" t="s">
        <v>2043</v>
      </c>
      <c r="S45" s="14" t="s">
        <v>2005</v>
      </c>
      <c r="T45" s="14">
        <v>300</v>
      </c>
      <c r="U45" s="14" t="s">
        <v>2045</v>
      </c>
      <c r="W45" s="14" t="s">
        <v>1771</v>
      </c>
      <c r="X45" s="14">
        <v>400</v>
      </c>
      <c r="Y45" s="14" t="s">
        <v>2045</v>
      </c>
      <c r="AA45" s="141" t="s">
        <v>2099</v>
      </c>
      <c r="AB45" s="141">
        <v>400</v>
      </c>
      <c r="AC45" s="141" t="s">
        <v>2045</v>
      </c>
      <c r="AE45" s="14" t="s">
        <v>972</v>
      </c>
      <c r="AF45" s="14">
        <v>2400</v>
      </c>
      <c r="AG45" s="14" t="s">
        <v>2043</v>
      </c>
      <c r="AI45" s="14" t="s">
        <v>1686</v>
      </c>
      <c r="AJ45" s="14">
        <v>12000</v>
      </c>
      <c r="AK45" s="14" t="s">
        <v>2043</v>
      </c>
      <c r="AM45" s="14" t="s">
        <v>1603</v>
      </c>
      <c r="AN45" s="14">
        <v>6000</v>
      </c>
      <c r="AO45" s="14" t="s">
        <v>2043</v>
      </c>
      <c r="AQ45" s="127" t="s">
        <v>1946</v>
      </c>
      <c r="AR45" s="127">
        <v>300</v>
      </c>
      <c r="AS45" s="127" t="s">
        <v>2045</v>
      </c>
      <c r="AU45" s="14" t="s">
        <v>124</v>
      </c>
      <c r="AV45" s="14">
        <v>4000</v>
      </c>
      <c r="AW45" s="14" t="s">
        <v>2043</v>
      </c>
      <c r="AY45" s="14" t="s">
        <v>592</v>
      </c>
      <c r="AZ45" s="14">
        <v>12000</v>
      </c>
      <c r="BA45" s="14" t="s">
        <v>2043</v>
      </c>
      <c r="BC45" s="127" t="s">
        <v>1382</v>
      </c>
      <c r="BD45" s="127">
        <v>600</v>
      </c>
      <c r="BE45" s="127" t="s">
        <v>2045</v>
      </c>
      <c r="BG45" s="137" t="s">
        <v>2155</v>
      </c>
      <c r="BH45" s="137">
        <v>500</v>
      </c>
      <c r="BI45" s="137" t="s">
        <v>2043</v>
      </c>
      <c r="BK45" s="127" t="s">
        <v>1261</v>
      </c>
      <c r="BL45" s="127">
        <v>600</v>
      </c>
      <c r="BM45" s="127" t="s">
        <v>2045</v>
      </c>
      <c r="BO45" s="14" t="s">
        <v>403</v>
      </c>
      <c r="BP45" s="14">
        <v>1200</v>
      </c>
      <c r="BQ45" s="14" t="s">
        <v>2045</v>
      </c>
      <c r="BS45" s="14" t="s">
        <v>866</v>
      </c>
      <c r="BT45" s="14">
        <v>200</v>
      </c>
      <c r="BU45" s="14" t="s">
        <v>2045</v>
      </c>
      <c r="BW45" s="14" t="s">
        <v>1046</v>
      </c>
      <c r="BX45" s="14">
        <v>900</v>
      </c>
      <c r="BY45" s="14" t="s">
        <v>2043</v>
      </c>
      <c r="CA45" s="14" t="s">
        <v>2136</v>
      </c>
      <c r="CB45" s="14">
        <v>600</v>
      </c>
      <c r="CC45" s="14" t="s">
        <v>2045</v>
      </c>
      <c r="CE45" s="14" t="s">
        <v>1849</v>
      </c>
      <c r="CF45" s="14">
        <v>210</v>
      </c>
      <c r="CG45" s="14" t="s">
        <v>2045</v>
      </c>
      <c r="CI45" s="14" t="s">
        <v>1186</v>
      </c>
      <c r="CJ45" s="14">
        <v>500</v>
      </c>
      <c r="CK45" s="14" t="s">
        <v>2045</v>
      </c>
      <c r="CM45" s="8"/>
      <c r="CN45" s="140" t="s">
        <v>1903</v>
      </c>
      <c r="CO45" s="14">
        <v>1000</v>
      </c>
      <c r="CP45" s="162" t="s">
        <v>2045</v>
      </c>
      <c r="CS45" s="14" t="s">
        <v>2075</v>
      </c>
      <c r="CT45" s="14">
        <v>2000</v>
      </c>
      <c r="CU45" s="14" t="s">
        <v>2043</v>
      </c>
      <c r="CV45" s="8"/>
      <c r="CX45" s="143" t="s">
        <v>774</v>
      </c>
      <c r="CY45" s="127">
        <v>2000</v>
      </c>
      <c r="CZ45" s="127" t="s">
        <v>2043</v>
      </c>
      <c r="DA45" s="8"/>
      <c r="DC45" s="127" t="s">
        <v>1641</v>
      </c>
      <c r="DD45" s="127">
        <v>200</v>
      </c>
      <c r="DE45" s="127" t="s">
        <v>2045</v>
      </c>
      <c r="DG45" s="127" t="s">
        <v>669</v>
      </c>
      <c r="DH45" s="127">
        <v>300</v>
      </c>
      <c r="DI45" s="127" t="s">
        <v>2045</v>
      </c>
      <c r="DK45" s="127" t="s">
        <v>2137</v>
      </c>
      <c r="DL45" s="127">
        <v>200</v>
      </c>
      <c r="DM45" s="127" t="s">
        <v>2045</v>
      </c>
      <c r="DO45" s="144" t="s">
        <v>2079</v>
      </c>
      <c r="DP45" s="144">
        <v>200</v>
      </c>
      <c r="DQ45" s="144" t="s">
        <v>2045</v>
      </c>
      <c r="DS45" s="137" t="s">
        <v>2044</v>
      </c>
      <c r="DT45" s="137">
        <v>500</v>
      </c>
      <c r="DU45" s="137" t="s">
        <v>2045</v>
      </c>
      <c r="DW45" s="174" t="s">
        <v>2140</v>
      </c>
      <c r="DX45" s="174">
        <v>200</v>
      </c>
      <c r="DY45" s="120" t="s">
        <v>2045</v>
      </c>
      <c r="EA45" s="127" t="s">
        <v>181</v>
      </c>
      <c r="EB45" s="127">
        <v>2000</v>
      </c>
      <c r="EC45" s="127" t="s">
        <v>2045</v>
      </c>
      <c r="EE45" s="14" t="s">
        <v>951</v>
      </c>
      <c r="EF45" s="14">
        <v>2400</v>
      </c>
      <c r="EG45" s="14" t="s">
        <v>2043</v>
      </c>
    </row>
    <row r="46" spans="2:137">
      <c r="B46" s="129" t="s">
        <v>1887</v>
      </c>
      <c r="C46" s="129">
        <v>1800</v>
      </c>
      <c r="D46" s="173" t="s">
        <v>2045</v>
      </c>
      <c r="G46" s="14" t="s">
        <v>1791</v>
      </c>
      <c r="H46" s="14">
        <v>2400</v>
      </c>
      <c r="I46" s="14" t="s">
        <v>2043</v>
      </c>
      <c r="K46" s="127" t="s">
        <v>238</v>
      </c>
      <c r="L46" s="127">
        <v>9000</v>
      </c>
      <c r="M46" s="127" t="s">
        <v>2043</v>
      </c>
      <c r="O46" s="127" t="s">
        <v>2156</v>
      </c>
      <c r="P46" s="127">
        <v>4000</v>
      </c>
      <c r="Q46" s="127" t="s">
        <v>2045</v>
      </c>
      <c r="S46" s="141" t="s">
        <v>1299</v>
      </c>
      <c r="T46" s="141">
        <v>100</v>
      </c>
      <c r="U46" s="141" t="s">
        <v>2045</v>
      </c>
      <c r="W46" s="162" t="s">
        <v>2115</v>
      </c>
      <c r="X46" s="14">
        <v>400</v>
      </c>
      <c r="Y46" s="140" t="s">
        <v>2045</v>
      </c>
      <c r="AA46" s="129" t="s">
        <v>2157</v>
      </c>
      <c r="AB46" s="129">
        <v>200</v>
      </c>
      <c r="AC46" s="129" t="s">
        <v>2045</v>
      </c>
      <c r="AE46" s="127" t="s">
        <v>1406</v>
      </c>
      <c r="AF46" s="127">
        <v>2000</v>
      </c>
      <c r="AG46" s="127" t="s">
        <v>2045</v>
      </c>
      <c r="AI46" s="14" t="s">
        <v>1135</v>
      </c>
      <c r="AJ46" s="14">
        <v>1200</v>
      </c>
      <c r="AK46" s="14" t="s">
        <v>2043</v>
      </c>
      <c r="AM46" s="127" t="s">
        <v>250</v>
      </c>
      <c r="AN46" s="127">
        <v>2400</v>
      </c>
      <c r="AO46" s="127" t="s">
        <v>2043</v>
      </c>
      <c r="AQ46" s="127" t="s">
        <v>2157</v>
      </c>
      <c r="AR46" s="127">
        <v>200</v>
      </c>
      <c r="AS46" s="127" t="s">
        <v>2045</v>
      </c>
      <c r="AU46" s="14" t="s">
        <v>145</v>
      </c>
      <c r="AV46" s="14">
        <v>6000</v>
      </c>
      <c r="AW46" s="14" t="s">
        <v>2043</v>
      </c>
      <c r="AY46" s="14" t="s">
        <v>528</v>
      </c>
      <c r="AZ46" s="14">
        <v>2400</v>
      </c>
      <c r="BA46" s="14" t="s">
        <v>2043</v>
      </c>
      <c r="BC46" s="14" t="s">
        <v>1238</v>
      </c>
      <c r="BD46" s="14">
        <v>400</v>
      </c>
      <c r="BE46" s="14" t="s">
        <v>2043</v>
      </c>
      <c r="BG46" s="14" t="s">
        <v>1570</v>
      </c>
      <c r="BH46" s="14">
        <v>900</v>
      </c>
      <c r="BI46" s="14" t="s">
        <v>2045</v>
      </c>
      <c r="BK46" s="127" t="s">
        <v>1467</v>
      </c>
      <c r="BL46" s="127">
        <v>400</v>
      </c>
      <c r="BM46" s="127" t="s">
        <v>2045</v>
      </c>
      <c r="BO46" s="14" t="s">
        <v>265</v>
      </c>
      <c r="BP46" s="14">
        <v>3200</v>
      </c>
      <c r="BQ46" s="14" t="s">
        <v>2043</v>
      </c>
      <c r="BS46" s="14" t="s">
        <v>1318</v>
      </c>
      <c r="BT46" s="14">
        <v>500</v>
      </c>
      <c r="BU46" s="14" t="s">
        <v>2045</v>
      </c>
      <c r="BW46" s="14" t="s">
        <v>681</v>
      </c>
      <c r="BX46" s="14">
        <v>300</v>
      </c>
      <c r="BY46" s="14"/>
      <c r="CA46" s="14" t="s">
        <v>1482</v>
      </c>
      <c r="CB46" s="14">
        <v>500</v>
      </c>
      <c r="CC46" s="14" t="s">
        <v>2045</v>
      </c>
      <c r="CE46" s="14" t="s">
        <v>1901</v>
      </c>
      <c r="CF46" s="14">
        <v>500</v>
      </c>
      <c r="CG46" s="14" t="s">
        <v>2045</v>
      </c>
      <c r="CI46" s="14" t="s">
        <v>2063</v>
      </c>
      <c r="CJ46" s="14">
        <v>1000</v>
      </c>
      <c r="CK46" s="14" t="s">
        <v>2045</v>
      </c>
      <c r="CM46" s="8"/>
      <c r="CN46" s="140" t="s">
        <v>1566</v>
      </c>
      <c r="CO46" s="14">
        <v>200</v>
      </c>
      <c r="CP46" s="162" t="s">
        <v>2045</v>
      </c>
      <c r="CS46" s="14" t="s">
        <v>1303</v>
      </c>
      <c r="CT46" s="14">
        <v>200</v>
      </c>
      <c r="CU46" s="14" t="s">
        <v>2045</v>
      </c>
      <c r="CV46" s="8"/>
      <c r="CX46" s="777" t="s">
        <v>972</v>
      </c>
      <c r="CY46" s="127">
        <v>2000</v>
      </c>
      <c r="CZ46" s="127" t="s">
        <v>2043</v>
      </c>
      <c r="DA46" s="8"/>
      <c r="DC46" s="14" t="s">
        <v>1031</v>
      </c>
      <c r="DD46" s="14">
        <v>120</v>
      </c>
      <c r="DE46" s="14" t="s">
        <v>2045</v>
      </c>
      <c r="DG46" s="136" t="s">
        <v>2139</v>
      </c>
      <c r="DH46" s="136">
        <v>200</v>
      </c>
      <c r="DI46" s="136" t="s">
        <v>2045</v>
      </c>
      <c r="DK46" s="127" t="s">
        <v>2158</v>
      </c>
      <c r="DL46" s="127">
        <v>500</v>
      </c>
      <c r="DM46" s="127" t="s">
        <v>2045</v>
      </c>
      <c r="DO46" s="127" t="s">
        <v>2044</v>
      </c>
      <c r="DP46" s="127">
        <v>500</v>
      </c>
      <c r="DQ46" s="127" t="s">
        <v>2045</v>
      </c>
      <c r="DS46" s="137" t="s">
        <v>2158</v>
      </c>
      <c r="DT46" s="137">
        <v>500</v>
      </c>
      <c r="DU46" s="137" t="s">
        <v>2045</v>
      </c>
      <c r="DW46" s="127" t="s">
        <v>683</v>
      </c>
      <c r="DX46" s="127">
        <v>1200</v>
      </c>
      <c r="DY46" s="120" t="s">
        <v>2043</v>
      </c>
      <c r="EA46" s="127" t="s">
        <v>2159</v>
      </c>
      <c r="EB46" s="127">
        <v>495</v>
      </c>
      <c r="EC46" s="127" t="s">
        <v>2045</v>
      </c>
      <c r="EE46" s="14" t="s">
        <v>2111</v>
      </c>
      <c r="EF46" s="14">
        <v>1000</v>
      </c>
      <c r="EG46" s="14" t="s">
        <v>2045</v>
      </c>
    </row>
    <row r="47" spans="2:137">
      <c r="B47" s="129" t="s">
        <v>1950</v>
      </c>
      <c r="C47" s="129">
        <v>200</v>
      </c>
      <c r="D47" s="173" t="s">
        <v>2045</v>
      </c>
      <c r="G47" s="14" t="s">
        <v>1887</v>
      </c>
      <c r="H47" s="14">
        <v>2000</v>
      </c>
      <c r="I47" s="14" t="s">
        <v>2045</v>
      </c>
      <c r="K47" s="127" t="s">
        <v>479</v>
      </c>
      <c r="L47" s="127">
        <v>8000</v>
      </c>
      <c r="M47" s="127" t="s">
        <v>2043</v>
      </c>
      <c r="O47" s="127" t="s">
        <v>949</v>
      </c>
      <c r="P47" s="127">
        <v>6000</v>
      </c>
      <c r="Q47" s="127" t="s">
        <v>2043</v>
      </c>
      <c r="S47" s="127" t="s">
        <v>1670</v>
      </c>
      <c r="T47" s="127">
        <v>200</v>
      </c>
      <c r="U47" s="127" t="s">
        <v>2045</v>
      </c>
      <c r="W47" s="47" t="s">
        <v>2157</v>
      </c>
      <c r="X47" s="14">
        <v>200</v>
      </c>
      <c r="Y47" s="47" t="s">
        <v>2045</v>
      </c>
      <c r="AA47" s="139" t="s">
        <v>840</v>
      </c>
      <c r="AB47" s="139">
        <v>500</v>
      </c>
      <c r="AC47" s="139" t="s">
        <v>2045</v>
      </c>
      <c r="AE47" s="14" t="s">
        <v>584</v>
      </c>
      <c r="AF47" s="14">
        <v>4400</v>
      </c>
      <c r="AG47" s="14" t="s">
        <v>2043</v>
      </c>
      <c r="AI47" s="127" t="s">
        <v>513</v>
      </c>
      <c r="AJ47" s="127">
        <v>1200</v>
      </c>
      <c r="AK47" s="127" t="s">
        <v>2043</v>
      </c>
      <c r="AM47" s="14" t="s">
        <v>196</v>
      </c>
      <c r="AN47" s="14">
        <v>6000</v>
      </c>
      <c r="AO47" s="14" t="s">
        <v>2043</v>
      </c>
      <c r="AQ47" s="127" t="s">
        <v>2160</v>
      </c>
      <c r="AR47" s="127">
        <v>200</v>
      </c>
      <c r="AS47" s="127" t="s">
        <v>2045</v>
      </c>
      <c r="AU47" s="127" t="s">
        <v>907</v>
      </c>
      <c r="AV47" s="127">
        <v>5000</v>
      </c>
      <c r="AW47" s="127" t="s">
        <v>2043</v>
      </c>
      <c r="AY47" s="14" t="s">
        <v>151</v>
      </c>
      <c r="AZ47" s="14">
        <v>3000</v>
      </c>
      <c r="BA47" s="14" t="s">
        <v>2043</v>
      </c>
      <c r="BC47" s="14" t="s">
        <v>1175</v>
      </c>
      <c r="BD47" s="14">
        <v>1000</v>
      </c>
      <c r="BE47" s="14" t="s">
        <v>2043</v>
      </c>
      <c r="BG47" s="137" t="s">
        <v>2155</v>
      </c>
      <c r="BH47" s="137">
        <v>500</v>
      </c>
      <c r="BI47" s="137" t="s">
        <v>2043</v>
      </c>
      <c r="BK47" s="126" t="s">
        <v>482</v>
      </c>
      <c r="BL47" s="126">
        <v>200</v>
      </c>
      <c r="BM47" s="126" t="s">
        <v>2045</v>
      </c>
      <c r="BO47" s="14" t="s">
        <v>1855</v>
      </c>
      <c r="BP47" s="14">
        <v>4000</v>
      </c>
      <c r="BQ47" s="14" t="s">
        <v>2043</v>
      </c>
      <c r="BS47" s="126" t="s">
        <v>2076</v>
      </c>
      <c r="BT47" s="126">
        <v>300</v>
      </c>
      <c r="BU47" s="126" t="s">
        <v>2045</v>
      </c>
      <c r="BW47" s="14" t="s">
        <v>1666</v>
      </c>
      <c r="BX47" s="14">
        <v>480</v>
      </c>
      <c r="BY47" s="14" t="s">
        <v>2045</v>
      </c>
      <c r="CA47" s="14" t="s">
        <v>820</v>
      </c>
      <c r="CB47" s="14">
        <v>200</v>
      </c>
      <c r="CC47" s="14" t="s">
        <v>2045</v>
      </c>
      <c r="CE47" s="14" t="s">
        <v>709</v>
      </c>
      <c r="CF47" s="14">
        <v>240</v>
      </c>
      <c r="CG47" s="14" t="s">
        <v>2045</v>
      </c>
      <c r="CI47" s="14" t="s">
        <v>1903</v>
      </c>
      <c r="CJ47" s="14">
        <v>1000</v>
      </c>
      <c r="CK47" s="14" t="s">
        <v>2045</v>
      </c>
      <c r="CM47" s="8"/>
      <c r="CN47" s="140" t="s">
        <v>70</v>
      </c>
      <c r="CO47" s="14">
        <v>150</v>
      </c>
      <c r="CP47" s="162" t="s">
        <v>2045</v>
      </c>
      <c r="CS47" s="14" t="s">
        <v>2113</v>
      </c>
      <c r="CT47" s="14">
        <v>200</v>
      </c>
      <c r="CU47" s="14" t="s">
        <v>2045</v>
      </c>
      <c r="CV47" s="8"/>
      <c r="CX47" s="143" t="s">
        <v>316</v>
      </c>
      <c r="CY47" s="8">
        <v>0</v>
      </c>
      <c r="CZ47" s="127" t="s">
        <v>2043</v>
      </c>
      <c r="DA47" s="8">
        <v>12000</v>
      </c>
      <c r="DC47" s="127" t="s">
        <v>1706</v>
      </c>
      <c r="DD47" s="127">
        <v>210</v>
      </c>
      <c r="DE47" s="127" t="s">
        <v>2045</v>
      </c>
      <c r="DG47" s="137" t="s">
        <v>75</v>
      </c>
      <c r="DH47" s="137">
        <v>500</v>
      </c>
      <c r="DI47" s="137" t="s">
        <v>2045</v>
      </c>
      <c r="DK47" s="127" t="s">
        <v>2119</v>
      </c>
      <c r="DL47" s="127">
        <v>200</v>
      </c>
      <c r="DM47" s="127" t="s">
        <v>2045</v>
      </c>
      <c r="DO47" s="137" t="s">
        <v>2137</v>
      </c>
      <c r="DP47" s="137">
        <v>500</v>
      </c>
      <c r="DQ47" s="137" t="s">
        <v>2045</v>
      </c>
      <c r="DS47" s="144" t="s">
        <v>2161</v>
      </c>
      <c r="DT47" s="144">
        <v>200</v>
      </c>
      <c r="DU47" s="144" t="s">
        <v>2045</v>
      </c>
      <c r="DW47" s="127" t="s">
        <v>2099</v>
      </c>
      <c r="DX47" s="127">
        <v>1000</v>
      </c>
      <c r="DY47" s="120" t="s">
        <v>2043</v>
      </c>
      <c r="EA47" s="127" t="s">
        <v>1404</v>
      </c>
      <c r="EB47" s="127">
        <v>400</v>
      </c>
      <c r="EC47" s="127" t="s">
        <v>2045</v>
      </c>
      <c r="EE47" s="14" t="s">
        <v>1318</v>
      </c>
      <c r="EF47" s="14">
        <v>600</v>
      </c>
      <c r="EG47" s="14" t="s">
        <v>2045</v>
      </c>
    </row>
    <row r="48" spans="2:137">
      <c r="B48" s="129" t="s">
        <v>319</v>
      </c>
      <c r="C48" s="129">
        <v>240</v>
      </c>
      <c r="D48" s="173" t="s">
        <v>2045</v>
      </c>
      <c r="G48" s="14" t="s">
        <v>1997</v>
      </c>
      <c r="H48" s="14">
        <v>200</v>
      </c>
      <c r="I48" s="14" t="s">
        <v>2045</v>
      </c>
      <c r="K48" s="127" t="s">
        <v>1183</v>
      </c>
      <c r="L48" s="127">
        <v>1000</v>
      </c>
      <c r="M48" s="127" t="s">
        <v>2043</v>
      </c>
      <c r="O48" s="127" t="s">
        <v>1590</v>
      </c>
      <c r="P48" s="127">
        <v>2400</v>
      </c>
      <c r="Q48" s="127" t="s">
        <v>2043</v>
      </c>
      <c r="S48" s="14" t="s">
        <v>2099</v>
      </c>
      <c r="T48" s="14">
        <v>200</v>
      </c>
      <c r="U48" s="14" t="s">
        <v>2045</v>
      </c>
      <c r="W48" s="162" t="s">
        <v>1079</v>
      </c>
      <c r="X48" s="14">
        <v>780</v>
      </c>
      <c r="Y48" s="140" t="s">
        <v>2045</v>
      </c>
      <c r="AA48" s="127" t="s">
        <v>313</v>
      </c>
      <c r="AB48" s="127">
        <v>200</v>
      </c>
      <c r="AC48" s="127" t="s">
        <v>2045</v>
      </c>
      <c r="AE48" s="14" t="s">
        <v>470</v>
      </c>
      <c r="AF48" s="14">
        <v>1700</v>
      </c>
      <c r="AG48" s="14" t="s">
        <v>2043</v>
      </c>
      <c r="AI48" s="14" t="s">
        <v>1615</v>
      </c>
      <c r="AJ48" s="14">
        <v>300</v>
      </c>
      <c r="AK48" s="14" t="s">
        <v>2045</v>
      </c>
      <c r="AM48" s="14" t="s">
        <v>592</v>
      </c>
      <c r="AN48" s="14">
        <v>6000</v>
      </c>
      <c r="AO48" s="14" t="s">
        <v>2043</v>
      </c>
      <c r="AQ48" s="141" t="s">
        <v>540</v>
      </c>
      <c r="AR48" s="141">
        <v>1600</v>
      </c>
      <c r="AS48" s="141" t="s">
        <v>2043</v>
      </c>
      <c r="AU48" s="14" t="s">
        <v>584</v>
      </c>
      <c r="AV48" s="14">
        <v>5000</v>
      </c>
      <c r="AW48" s="14" t="s">
        <v>2043</v>
      </c>
      <c r="AY48" s="14" t="s">
        <v>2162</v>
      </c>
      <c r="AZ48" s="14">
        <v>1000</v>
      </c>
      <c r="BA48" s="14" t="s">
        <v>2043</v>
      </c>
      <c r="BC48" s="14" t="s">
        <v>2102</v>
      </c>
      <c r="BD48" s="14">
        <v>600</v>
      </c>
      <c r="BE48" s="14" t="s">
        <v>2043</v>
      </c>
      <c r="BG48" s="14" t="s">
        <v>951</v>
      </c>
      <c r="BH48" s="14">
        <v>280</v>
      </c>
      <c r="BI48" s="14" t="s">
        <v>2045</v>
      </c>
      <c r="BK48" s="126" t="s">
        <v>1682</v>
      </c>
      <c r="BL48" s="126">
        <v>200</v>
      </c>
      <c r="BM48" s="126" t="s">
        <v>2045</v>
      </c>
      <c r="BO48" s="14" t="s">
        <v>1813</v>
      </c>
      <c r="BP48" s="14">
        <v>200</v>
      </c>
      <c r="BQ48" s="14" t="s">
        <v>2045</v>
      </c>
      <c r="BS48" s="14" t="s">
        <v>1597</v>
      </c>
      <c r="BT48" s="14">
        <v>400</v>
      </c>
      <c r="BU48" s="14" t="s">
        <v>2045</v>
      </c>
      <c r="BW48" s="127" t="s">
        <v>1999</v>
      </c>
      <c r="BX48" s="127">
        <v>180</v>
      </c>
      <c r="BY48" s="127" t="s">
        <v>2045</v>
      </c>
      <c r="CA48" s="14" t="s">
        <v>1255</v>
      </c>
      <c r="CB48" s="14">
        <v>300</v>
      </c>
      <c r="CC48" s="14" t="s">
        <v>2045</v>
      </c>
      <c r="CE48" s="14" t="s">
        <v>1420</v>
      </c>
      <c r="CF48" s="14">
        <v>360</v>
      </c>
      <c r="CG48" s="14" t="s">
        <v>2045</v>
      </c>
      <c r="CI48" s="14" t="s">
        <v>2090</v>
      </c>
      <c r="CJ48" s="14">
        <v>200</v>
      </c>
      <c r="CK48" s="14" t="s">
        <v>2045</v>
      </c>
      <c r="CM48" s="8"/>
      <c r="CN48" s="140" t="s">
        <v>482</v>
      </c>
      <c r="CO48" s="14">
        <v>900</v>
      </c>
      <c r="CP48" s="162" t="s">
        <v>2045</v>
      </c>
      <c r="CS48" s="14" t="s">
        <v>2070</v>
      </c>
      <c r="CT48" s="14">
        <v>300</v>
      </c>
      <c r="CU48" s="14" t="s">
        <v>2045</v>
      </c>
      <c r="CV48" s="8"/>
      <c r="CX48" s="162" t="s">
        <v>1079</v>
      </c>
      <c r="CY48" s="14">
        <v>1000</v>
      </c>
      <c r="CZ48" s="14" t="s">
        <v>2045</v>
      </c>
      <c r="DA48" s="8"/>
      <c r="DC48" s="127" t="s">
        <v>75</v>
      </c>
      <c r="DD48" s="127">
        <v>210</v>
      </c>
      <c r="DE48" s="127" t="s">
        <v>2045</v>
      </c>
      <c r="DG48" s="137" t="s">
        <v>2158</v>
      </c>
      <c r="DH48" s="137">
        <v>500</v>
      </c>
      <c r="DI48" s="137" t="s">
        <v>2045</v>
      </c>
      <c r="DK48" s="127" t="s">
        <v>2106</v>
      </c>
      <c r="DL48" s="127">
        <v>200</v>
      </c>
      <c r="DM48" s="127" t="s">
        <v>2045</v>
      </c>
      <c r="DO48" s="137" t="s">
        <v>2158</v>
      </c>
      <c r="DP48" s="137">
        <v>500</v>
      </c>
      <c r="DQ48" s="137" t="s">
        <v>2045</v>
      </c>
      <c r="DS48" s="144" t="s">
        <v>2163</v>
      </c>
      <c r="DT48" s="144">
        <v>210</v>
      </c>
      <c r="DU48" s="144" t="s">
        <v>2045</v>
      </c>
      <c r="DW48" s="127" t="s">
        <v>2063</v>
      </c>
      <c r="DX48" s="127">
        <v>2000</v>
      </c>
      <c r="DY48" s="120" t="s">
        <v>2043</v>
      </c>
      <c r="EA48" s="127" t="s">
        <v>464</v>
      </c>
      <c r="EB48" s="127">
        <v>15000</v>
      </c>
      <c r="EC48" s="127" t="s">
        <v>2043</v>
      </c>
      <c r="EE48" s="127" t="s">
        <v>1952</v>
      </c>
      <c r="EF48" s="127">
        <v>400</v>
      </c>
      <c r="EG48" s="127" t="s">
        <v>2045</v>
      </c>
    </row>
    <row r="49" spans="2:137">
      <c r="B49" s="129" t="s">
        <v>1934</v>
      </c>
      <c r="C49" s="129">
        <v>735</v>
      </c>
      <c r="D49" s="173" t="s">
        <v>2045</v>
      </c>
      <c r="G49" s="14" t="s">
        <v>1811</v>
      </c>
      <c r="H49" s="14">
        <v>500</v>
      </c>
      <c r="I49" s="14" t="s">
        <v>2045</v>
      </c>
      <c r="K49" s="14" t="s">
        <v>2164</v>
      </c>
      <c r="L49" s="14">
        <v>6000</v>
      </c>
      <c r="M49" s="14" t="s">
        <v>2043</v>
      </c>
      <c r="O49" s="14" t="s">
        <v>151</v>
      </c>
      <c r="P49" s="14">
        <v>2800</v>
      </c>
      <c r="Q49" s="14" t="s">
        <v>2043</v>
      </c>
      <c r="S49" s="14" t="s">
        <v>1465</v>
      </c>
      <c r="T49" s="14">
        <v>440</v>
      </c>
      <c r="U49" s="14" t="s">
        <v>2045</v>
      </c>
      <c r="W49" s="162" t="s">
        <v>2003</v>
      </c>
      <c r="X49" s="14">
        <v>200</v>
      </c>
      <c r="Y49" s="140" t="s">
        <v>2045</v>
      </c>
      <c r="AA49" s="141" t="s">
        <v>337</v>
      </c>
      <c r="AB49" s="141">
        <v>500</v>
      </c>
      <c r="AC49" s="141" t="s">
        <v>2045</v>
      </c>
      <c r="AE49" s="14" t="s">
        <v>1135</v>
      </c>
      <c r="AF49" s="14">
        <v>1200</v>
      </c>
      <c r="AG49" s="14" t="s">
        <v>2043</v>
      </c>
      <c r="AI49" s="14" t="s">
        <v>1552</v>
      </c>
      <c r="AJ49" s="14">
        <v>200</v>
      </c>
      <c r="AK49" s="14" t="s">
        <v>2045</v>
      </c>
      <c r="AM49" s="14" t="s">
        <v>1686</v>
      </c>
      <c r="AN49" s="14">
        <v>30000</v>
      </c>
      <c r="AO49" s="14" t="s">
        <v>2043</v>
      </c>
      <c r="AQ49" s="14" t="s">
        <v>1382</v>
      </c>
      <c r="AR49" s="14">
        <v>200</v>
      </c>
      <c r="AS49" s="14" t="s">
        <v>2043</v>
      </c>
      <c r="AU49" s="14" t="s">
        <v>482</v>
      </c>
      <c r="AV49" s="14">
        <v>260</v>
      </c>
      <c r="AW49" s="14" t="s">
        <v>2045</v>
      </c>
      <c r="AY49" s="14" t="s">
        <v>1060</v>
      </c>
      <c r="AZ49" s="14">
        <v>4000</v>
      </c>
      <c r="BA49" s="14" t="s">
        <v>2043</v>
      </c>
      <c r="BC49" s="127" t="s">
        <v>1771</v>
      </c>
      <c r="BD49" s="127">
        <v>200</v>
      </c>
      <c r="BE49" s="127" t="s">
        <v>2045</v>
      </c>
      <c r="BG49" s="137" t="s">
        <v>2048</v>
      </c>
      <c r="BH49" s="137">
        <v>1600</v>
      </c>
      <c r="BI49" s="137"/>
      <c r="BK49" s="14" t="s">
        <v>2165</v>
      </c>
      <c r="BL49" s="14">
        <v>200</v>
      </c>
      <c r="BM49" s="14" t="s">
        <v>2045</v>
      </c>
      <c r="BO49" s="14" t="s">
        <v>265</v>
      </c>
      <c r="BP49" s="14">
        <v>3200</v>
      </c>
      <c r="BQ49" s="14" t="s">
        <v>2043</v>
      </c>
      <c r="BS49" s="127" t="s">
        <v>2117</v>
      </c>
      <c r="BT49" s="127">
        <v>300</v>
      </c>
      <c r="BU49" s="127" t="s">
        <v>2045</v>
      </c>
      <c r="BW49" s="14" t="s">
        <v>1499</v>
      </c>
      <c r="BX49" s="14">
        <v>1000</v>
      </c>
      <c r="BY49" s="14" t="s">
        <v>2045</v>
      </c>
      <c r="CA49" s="14" t="s">
        <v>2128</v>
      </c>
      <c r="CB49" s="14">
        <v>500</v>
      </c>
      <c r="CC49" s="14" t="s">
        <v>2043</v>
      </c>
      <c r="CE49" s="137" t="s">
        <v>2103</v>
      </c>
      <c r="CF49" s="137">
        <v>100</v>
      </c>
      <c r="CG49" s="137" t="s">
        <v>2045</v>
      </c>
      <c r="CI49" s="14" t="s">
        <v>2099</v>
      </c>
      <c r="CJ49" s="14">
        <v>1440</v>
      </c>
      <c r="CK49" s="14" t="s">
        <v>2045</v>
      </c>
      <c r="CM49" s="8"/>
      <c r="CN49" s="140" t="s">
        <v>1849</v>
      </c>
      <c r="CO49" s="14">
        <v>210</v>
      </c>
      <c r="CP49" s="162" t="s">
        <v>2045</v>
      </c>
      <c r="CS49" s="14" t="s">
        <v>1733</v>
      </c>
      <c r="CT49" s="14">
        <v>1600</v>
      </c>
      <c r="CU49" s="14" t="s">
        <v>2045</v>
      </c>
      <c r="CV49" s="8"/>
      <c r="CX49" s="162" t="s">
        <v>2166</v>
      </c>
      <c r="CY49" s="14">
        <v>260</v>
      </c>
      <c r="CZ49" s="14" t="s">
        <v>2045</v>
      </c>
      <c r="DA49" s="8"/>
      <c r="DC49" s="127" t="s">
        <v>2158</v>
      </c>
      <c r="DD49" s="127">
        <v>200</v>
      </c>
      <c r="DE49" s="127" t="s">
        <v>2045</v>
      </c>
      <c r="DG49" s="154" t="s">
        <v>1590</v>
      </c>
      <c r="DH49" s="154">
        <v>1200</v>
      </c>
      <c r="DI49" s="729" t="s">
        <v>2043</v>
      </c>
      <c r="DK49" s="127" t="s">
        <v>1153</v>
      </c>
      <c r="DL49" s="127">
        <v>1000</v>
      </c>
      <c r="DM49" s="127" t="s">
        <v>2045</v>
      </c>
      <c r="DO49" s="137" t="s">
        <v>2119</v>
      </c>
      <c r="DP49" s="137">
        <v>500</v>
      </c>
      <c r="DQ49" s="137" t="s">
        <v>2045</v>
      </c>
      <c r="DS49" s="144" t="s">
        <v>2167</v>
      </c>
      <c r="DT49" s="144">
        <v>210</v>
      </c>
      <c r="DU49" s="144" t="s">
        <v>2045</v>
      </c>
      <c r="DW49" s="127" t="s">
        <v>2094</v>
      </c>
      <c r="DX49" s="127">
        <v>200</v>
      </c>
      <c r="DY49" s="120" t="s">
        <v>2045</v>
      </c>
      <c r="EA49" s="127" t="s">
        <v>729</v>
      </c>
      <c r="EB49" s="127">
        <v>6000</v>
      </c>
      <c r="EC49" s="127" t="s">
        <v>2043</v>
      </c>
      <c r="EE49" s="14" t="s">
        <v>2121</v>
      </c>
      <c r="EF49" s="14">
        <v>300</v>
      </c>
      <c r="EG49" s="14" t="s">
        <v>2045</v>
      </c>
    </row>
    <row r="50" spans="2:137">
      <c r="B50" s="129" t="s">
        <v>1916</v>
      </c>
      <c r="C50" s="129">
        <v>2000</v>
      </c>
      <c r="D50" s="173" t="s">
        <v>2045</v>
      </c>
      <c r="G50" s="14" t="s">
        <v>1987</v>
      </c>
      <c r="H50" s="14">
        <v>200</v>
      </c>
      <c r="I50" s="14" t="s">
        <v>2045</v>
      </c>
      <c r="K50" s="14" t="s">
        <v>1817</v>
      </c>
      <c r="L50" s="14">
        <v>5000</v>
      </c>
      <c r="M50" s="14" t="s">
        <v>2043</v>
      </c>
      <c r="O50" s="127" t="s">
        <v>1603</v>
      </c>
      <c r="P50" s="127">
        <v>8000</v>
      </c>
      <c r="Q50" s="127" t="s">
        <v>2043</v>
      </c>
      <c r="S50" s="141" t="s">
        <v>2055</v>
      </c>
      <c r="T50" s="141">
        <v>200</v>
      </c>
      <c r="U50" s="141" t="s">
        <v>2045</v>
      </c>
      <c r="W50" s="14" t="s">
        <v>2131</v>
      </c>
      <c r="X50" s="14">
        <v>200</v>
      </c>
      <c r="Y50" s="14" t="s">
        <v>2045</v>
      </c>
      <c r="AA50" s="127" t="s">
        <v>1610</v>
      </c>
      <c r="AB50" s="127">
        <v>400</v>
      </c>
      <c r="AC50" s="127" t="s">
        <v>2045</v>
      </c>
      <c r="AE50" s="14" t="s">
        <v>1081</v>
      </c>
      <c r="AF50" s="14">
        <v>1400</v>
      </c>
      <c r="AG50" s="14" t="s">
        <v>2043</v>
      </c>
      <c r="AI50" s="127" t="s">
        <v>313</v>
      </c>
      <c r="AJ50" s="127">
        <v>200</v>
      </c>
      <c r="AK50" s="127" t="s">
        <v>2045</v>
      </c>
      <c r="AM50" s="14" t="s">
        <v>470</v>
      </c>
      <c r="AN50" s="14">
        <v>1700</v>
      </c>
      <c r="AO50" s="14" t="s">
        <v>2043</v>
      </c>
      <c r="AQ50" s="14" t="s">
        <v>1654</v>
      </c>
      <c r="AR50" s="14">
        <v>420</v>
      </c>
      <c r="AS50" s="14" t="s">
        <v>2045</v>
      </c>
      <c r="AU50" s="14" t="s">
        <v>1175</v>
      </c>
      <c r="AV50" s="14">
        <v>560</v>
      </c>
      <c r="AW50" s="14" t="s">
        <v>2045</v>
      </c>
      <c r="AY50" s="14" t="s">
        <v>774</v>
      </c>
      <c r="AZ50" s="14">
        <v>3200</v>
      </c>
      <c r="BA50" s="14" t="s">
        <v>2043</v>
      </c>
      <c r="BC50" s="14" t="s">
        <v>1952</v>
      </c>
      <c r="BD50" s="14">
        <v>400</v>
      </c>
      <c r="BE50" s="14" t="s">
        <v>2045</v>
      </c>
      <c r="BG50" s="137" t="s">
        <v>2044</v>
      </c>
      <c r="BH50" s="137">
        <v>405</v>
      </c>
      <c r="BI50" s="137" t="s">
        <v>2045</v>
      </c>
      <c r="BK50" s="14" t="s">
        <v>1960</v>
      </c>
      <c r="BL50" s="14">
        <v>200</v>
      </c>
      <c r="BM50" s="14" t="s">
        <v>2045</v>
      </c>
      <c r="BO50" s="14" t="s">
        <v>1131</v>
      </c>
      <c r="BP50" s="14">
        <v>500</v>
      </c>
      <c r="BQ50" s="14" t="s">
        <v>2045</v>
      </c>
      <c r="BS50" s="14" t="s">
        <v>2078</v>
      </c>
      <c r="BT50" s="14" t="s">
        <v>2149</v>
      </c>
      <c r="BU50" s="14" t="s">
        <v>2045</v>
      </c>
      <c r="BW50" s="14" t="s">
        <v>1936</v>
      </c>
      <c r="BX50" s="14">
        <v>500</v>
      </c>
      <c r="BY50" s="14" t="s">
        <v>2045</v>
      </c>
      <c r="CA50" s="14" t="s">
        <v>2168</v>
      </c>
      <c r="CB50" s="14">
        <v>200</v>
      </c>
      <c r="CC50" s="14" t="s">
        <v>2045</v>
      </c>
      <c r="CE50" s="47" t="s">
        <v>70</v>
      </c>
      <c r="CF50" s="47">
        <v>500</v>
      </c>
      <c r="CG50" s="47" t="s">
        <v>2045</v>
      </c>
      <c r="CI50" s="14" t="s">
        <v>2094</v>
      </c>
      <c r="CJ50" s="14">
        <v>200</v>
      </c>
      <c r="CK50" s="14" t="s">
        <v>2045</v>
      </c>
      <c r="CM50" s="8"/>
      <c r="CN50" s="140" t="s">
        <v>2169</v>
      </c>
      <c r="CO50" s="14">
        <v>800</v>
      </c>
      <c r="CP50" s="162" t="s">
        <v>2045</v>
      </c>
      <c r="CS50" s="14" t="s">
        <v>790</v>
      </c>
      <c r="CT50" s="14">
        <v>260</v>
      </c>
      <c r="CU50" s="14" t="s">
        <v>2045</v>
      </c>
      <c r="CV50" s="8"/>
      <c r="CX50" s="143" t="s">
        <v>1745</v>
      </c>
      <c r="CY50" s="127">
        <v>300</v>
      </c>
      <c r="CZ50" s="127" t="s">
        <v>2045</v>
      </c>
      <c r="DA50" s="8"/>
      <c r="DC50" s="14" t="s">
        <v>2170</v>
      </c>
      <c r="DD50" s="14">
        <v>200</v>
      </c>
      <c r="DE50" s="14" t="s">
        <v>2045</v>
      </c>
      <c r="DG50" s="127" t="s">
        <v>1295</v>
      </c>
      <c r="DH50" s="127">
        <v>200</v>
      </c>
      <c r="DI50" s="127" t="s">
        <v>2045</v>
      </c>
      <c r="DK50" s="127" t="s">
        <v>1106</v>
      </c>
      <c r="DL50" s="127">
        <v>600</v>
      </c>
      <c r="DM50" s="127" t="s">
        <v>2045</v>
      </c>
      <c r="DO50" s="137" t="s">
        <v>2106</v>
      </c>
      <c r="DP50" s="137">
        <v>500</v>
      </c>
      <c r="DQ50" s="137" t="s">
        <v>2045</v>
      </c>
      <c r="DS50" s="127" t="s">
        <v>1889</v>
      </c>
      <c r="DT50" s="127">
        <v>2000</v>
      </c>
      <c r="DU50" s="127" t="s">
        <v>2043</v>
      </c>
      <c r="DW50" s="127" t="s">
        <v>1775</v>
      </c>
      <c r="DX50" s="127">
        <v>400</v>
      </c>
      <c r="DY50" s="120" t="s">
        <v>2045</v>
      </c>
      <c r="EA50" s="127" t="s">
        <v>479</v>
      </c>
      <c r="EB50" s="127">
        <v>8000</v>
      </c>
      <c r="EC50" s="127" t="s">
        <v>2043</v>
      </c>
      <c r="EE50" s="144" t="s">
        <v>2140</v>
      </c>
      <c r="EF50" s="144">
        <v>200</v>
      </c>
      <c r="EG50" s="144" t="s">
        <v>2045</v>
      </c>
    </row>
    <row r="51" spans="2:137">
      <c r="B51" s="129" t="s">
        <v>2088</v>
      </c>
      <c r="C51" s="129">
        <v>500</v>
      </c>
      <c r="D51" s="173" t="s">
        <v>2045</v>
      </c>
      <c r="G51" s="14" t="s">
        <v>1420</v>
      </c>
      <c r="H51" s="14">
        <v>300</v>
      </c>
      <c r="I51" s="14" t="s">
        <v>2045</v>
      </c>
      <c r="K51" s="14" t="s">
        <v>907</v>
      </c>
      <c r="L51" s="14">
        <v>2000</v>
      </c>
      <c r="M51" s="14" t="s">
        <v>2043</v>
      </c>
      <c r="O51" s="127" t="s">
        <v>238</v>
      </c>
      <c r="P51" s="127">
        <v>12000</v>
      </c>
      <c r="Q51" s="127" t="s">
        <v>2043</v>
      </c>
      <c r="S51" s="14" t="s">
        <v>2005</v>
      </c>
      <c r="T51" s="14">
        <v>300</v>
      </c>
      <c r="U51" s="14" t="s">
        <v>2045</v>
      </c>
      <c r="W51" s="127" t="s">
        <v>820</v>
      </c>
      <c r="X51" s="127">
        <v>200</v>
      </c>
      <c r="Y51" s="127" t="s">
        <v>2045</v>
      </c>
      <c r="AA51" s="127" t="s">
        <v>1349</v>
      </c>
      <c r="AB51" s="127">
        <v>500</v>
      </c>
      <c r="AC51" s="127" t="s">
        <v>2045</v>
      </c>
      <c r="AE51" s="127" t="s">
        <v>1621</v>
      </c>
      <c r="AF51" s="127">
        <v>280</v>
      </c>
      <c r="AG51" s="127" t="s">
        <v>2045</v>
      </c>
      <c r="AI51" s="141" t="s">
        <v>337</v>
      </c>
      <c r="AJ51" s="141">
        <v>500</v>
      </c>
      <c r="AK51" s="141" t="s">
        <v>2045</v>
      </c>
      <c r="AM51" s="14" t="s">
        <v>1135</v>
      </c>
      <c r="AN51" s="14">
        <v>2000</v>
      </c>
      <c r="AO51" s="14" t="s">
        <v>2043</v>
      </c>
      <c r="AQ51" s="127" t="s">
        <v>1680</v>
      </c>
      <c r="AR51" s="127">
        <v>300</v>
      </c>
      <c r="AS51" s="127" t="s">
        <v>2045</v>
      </c>
      <c r="AU51" s="14" t="s">
        <v>1438</v>
      </c>
      <c r="AV51" s="14">
        <v>500</v>
      </c>
      <c r="AW51" s="14" t="s">
        <v>2045</v>
      </c>
      <c r="AY51" s="14" t="s">
        <v>972</v>
      </c>
      <c r="AZ51" s="14">
        <v>2000</v>
      </c>
      <c r="BA51" s="14" t="s">
        <v>2043</v>
      </c>
      <c r="BC51" s="14" t="s">
        <v>1257</v>
      </c>
      <c r="BD51" s="14">
        <v>200</v>
      </c>
      <c r="BE51" s="14" t="s">
        <v>2045</v>
      </c>
      <c r="BG51" s="127" t="s">
        <v>1382</v>
      </c>
      <c r="BH51" s="127">
        <v>1200</v>
      </c>
      <c r="BI51" s="127" t="s">
        <v>2045</v>
      </c>
      <c r="BK51" s="126" t="s">
        <v>1459</v>
      </c>
      <c r="BL51" s="126">
        <v>400</v>
      </c>
      <c r="BM51" s="126" t="s">
        <v>2045</v>
      </c>
      <c r="BO51" s="14" t="s">
        <v>1603</v>
      </c>
      <c r="BP51" s="14">
        <v>12000</v>
      </c>
      <c r="BQ51" s="14" t="s">
        <v>2043</v>
      </c>
      <c r="BS51" s="14" t="s">
        <v>2171</v>
      </c>
      <c r="BT51" s="14">
        <v>300</v>
      </c>
      <c r="BU51" s="14" t="s">
        <v>2045</v>
      </c>
      <c r="BW51" s="14" t="s">
        <v>1326</v>
      </c>
      <c r="BX51" s="14">
        <v>360</v>
      </c>
      <c r="BY51" s="14" t="s">
        <v>2045</v>
      </c>
      <c r="CA51" s="127" t="s">
        <v>1257</v>
      </c>
      <c r="CB51" s="14">
        <v>200</v>
      </c>
      <c r="CC51" s="14" t="s">
        <v>2045</v>
      </c>
      <c r="CE51" s="14" t="s">
        <v>1467</v>
      </c>
      <c r="CF51" s="14">
        <v>200</v>
      </c>
      <c r="CG51" s="14" t="s">
        <v>2045</v>
      </c>
      <c r="CI51" s="14" t="s">
        <v>960</v>
      </c>
      <c r="CJ51" s="14">
        <v>100</v>
      </c>
      <c r="CK51" s="14" t="s">
        <v>2045</v>
      </c>
      <c r="CM51" s="8"/>
      <c r="CN51" s="140" t="s">
        <v>1332</v>
      </c>
      <c r="CO51" s="14">
        <v>500</v>
      </c>
      <c r="CP51" s="162" t="s">
        <v>2045</v>
      </c>
      <c r="CS51" s="14" t="s">
        <v>2058</v>
      </c>
      <c r="CT51" s="14">
        <v>600</v>
      </c>
      <c r="CU51" s="14" t="s">
        <v>2045</v>
      </c>
      <c r="CV51" s="8"/>
      <c r="CX51" s="162" t="s">
        <v>1566</v>
      </c>
      <c r="CY51" s="14">
        <v>200</v>
      </c>
      <c r="CZ51" s="14" t="s">
        <v>2045</v>
      </c>
      <c r="DA51" s="8"/>
      <c r="DC51" s="14" t="s">
        <v>1678</v>
      </c>
      <c r="DD51" s="14">
        <v>280</v>
      </c>
      <c r="DE51" s="14" t="s">
        <v>2045</v>
      </c>
      <c r="DG51" s="127" t="s">
        <v>196</v>
      </c>
      <c r="DH51" s="127">
        <v>8000</v>
      </c>
      <c r="DI51" s="127" t="s">
        <v>2043</v>
      </c>
      <c r="DK51" s="127" t="s">
        <v>482</v>
      </c>
      <c r="DL51" s="127">
        <v>600</v>
      </c>
      <c r="DM51" s="127" t="s">
        <v>2045</v>
      </c>
      <c r="DO51" s="137" t="s">
        <v>2169</v>
      </c>
      <c r="DP51" s="137">
        <v>500</v>
      </c>
      <c r="DQ51" s="137" t="s">
        <v>2045</v>
      </c>
      <c r="DS51" s="127" t="s">
        <v>1887</v>
      </c>
      <c r="DT51" s="127">
        <v>2000</v>
      </c>
      <c r="DU51" s="127" t="s">
        <v>2043</v>
      </c>
      <c r="DW51" s="127" t="s">
        <v>1552</v>
      </c>
      <c r="DX51" s="127">
        <v>200</v>
      </c>
      <c r="DY51" s="120" t="s">
        <v>2045</v>
      </c>
      <c r="EA51" s="127" t="s">
        <v>1060</v>
      </c>
      <c r="EB51" s="127">
        <v>4000</v>
      </c>
      <c r="EC51" s="127" t="s">
        <v>2043</v>
      </c>
      <c r="EE51" s="14" t="s">
        <v>2172</v>
      </c>
      <c r="EF51" s="14">
        <v>300</v>
      </c>
      <c r="EG51" s="14" t="s">
        <v>2045</v>
      </c>
    </row>
    <row r="52" spans="2:137">
      <c r="B52" s="129" t="s">
        <v>1981</v>
      </c>
      <c r="C52" s="129">
        <v>200</v>
      </c>
      <c r="D52" s="173" t="s">
        <v>2045</v>
      </c>
      <c r="G52" s="14" t="s">
        <v>1861</v>
      </c>
      <c r="H52" s="14">
        <v>500</v>
      </c>
      <c r="I52" s="14" t="s">
        <v>2045</v>
      </c>
      <c r="K52" s="137" t="s">
        <v>2044</v>
      </c>
      <c r="L52" s="137">
        <v>4000</v>
      </c>
      <c r="M52" s="137" t="s">
        <v>2045</v>
      </c>
      <c r="O52" s="127" t="s">
        <v>216</v>
      </c>
      <c r="P52" s="127">
        <v>4800</v>
      </c>
      <c r="Q52" s="127" t="s">
        <v>2043</v>
      </c>
      <c r="S52" s="14" t="s">
        <v>2156</v>
      </c>
      <c r="T52" s="14">
        <v>4000</v>
      </c>
      <c r="U52" s="14" t="s">
        <v>2045</v>
      </c>
      <c r="W52" s="14" t="s">
        <v>1841</v>
      </c>
      <c r="X52" s="14">
        <v>1000</v>
      </c>
      <c r="Y52" s="14" t="s">
        <v>2045</v>
      </c>
      <c r="AA52" s="141" t="s">
        <v>482</v>
      </c>
      <c r="AB52" s="141">
        <v>200</v>
      </c>
      <c r="AC52" s="141" t="s">
        <v>2045</v>
      </c>
      <c r="AE52" s="14" t="s">
        <v>1605</v>
      </c>
      <c r="AF52" s="14">
        <v>500</v>
      </c>
      <c r="AG52" s="14" t="s">
        <v>2045</v>
      </c>
      <c r="AI52" s="127" t="s">
        <v>1349</v>
      </c>
      <c r="AJ52" s="127">
        <v>500</v>
      </c>
      <c r="AK52" s="127" t="s">
        <v>2045</v>
      </c>
      <c r="AM52" s="127" t="s">
        <v>630</v>
      </c>
      <c r="AN52" s="127">
        <v>1600</v>
      </c>
      <c r="AO52" s="127" t="s">
        <v>2043</v>
      </c>
      <c r="AQ52" s="14" t="s">
        <v>606</v>
      </c>
      <c r="AR52" s="14">
        <v>300</v>
      </c>
      <c r="AS52" s="14" t="s">
        <v>2045</v>
      </c>
      <c r="AU52" s="127" t="s">
        <v>1472</v>
      </c>
      <c r="AV52" s="127">
        <v>195</v>
      </c>
      <c r="AW52" s="127" t="s">
        <v>2045</v>
      </c>
      <c r="AY52" s="14" t="s">
        <v>464</v>
      </c>
      <c r="AZ52" s="14">
        <v>6000</v>
      </c>
      <c r="BA52" s="14" t="s">
        <v>2043</v>
      </c>
      <c r="BC52" s="127" t="s">
        <v>2173</v>
      </c>
      <c r="BD52" s="127">
        <v>300</v>
      </c>
      <c r="BE52" s="127" t="s">
        <v>2045</v>
      </c>
      <c r="BG52" s="14" t="s">
        <v>1358</v>
      </c>
      <c r="BH52" s="14">
        <v>500</v>
      </c>
      <c r="BI52" s="14" t="s">
        <v>2045</v>
      </c>
      <c r="BK52" s="126" t="s">
        <v>1580</v>
      </c>
      <c r="BL52" s="126">
        <v>1760</v>
      </c>
      <c r="BM52" s="126" t="s">
        <v>2045</v>
      </c>
      <c r="BO52" s="14" t="s">
        <v>238</v>
      </c>
      <c r="BP52" s="14">
        <v>8000</v>
      </c>
      <c r="BQ52" s="14" t="s">
        <v>2043</v>
      </c>
      <c r="BS52" s="14" t="s">
        <v>1960</v>
      </c>
      <c r="BT52" s="14">
        <v>200</v>
      </c>
      <c r="BU52" s="14" t="s">
        <v>2045</v>
      </c>
      <c r="BW52" s="14" t="s">
        <v>1597</v>
      </c>
      <c r="BX52" s="14">
        <v>400</v>
      </c>
      <c r="BY52" s="14" t="s">
        <v>2045</v>
      </c>
      <c r="CA52" s="14" t="s">
        <v>951</v>
      </c>
      <c r="CB52" s="14">
        <v>400</v>
      </c>
      <c r="CC52" s="14" t="s">
        <v>2045</v>
      </c>
      <c r="CE52" s="14" t="s">
        <v>1332</v>
      </c>
      <c r="CF52" s="14">
        <v>500</v>
      </c>
      <c r="CG52" s="14" t="s">
        <v>2045</v>
      </c>
      <c r="CI52" s="14" t="s">
        <v>2169</v>
      </c>
      <c r="CJ52" s="14">
        <v>500</v>
      </c>
      <c r="CK52" s="14" t="s">
        <v>2045</v>
      </c>
      <c r="CM52" s="8"/>
      <c r="CN52" s="140" t="s">
        <v>960</v>
      </c>
      <c r="CO52" s="14">
        <v>100</v>
      </c>
      <c r="CP52" s="162" t="s">
        <v>2045</v>
      </c>
      <c r="CS52" s="14" t="s">
        <v>2094</v>
      </c>
      <c r="CT52" s="14">
        <v>200</v>
      </c>
      <c r="CU52" s="14" t="s">
        <v>2045</v>
      </c>
      <c r="CV52" s="8"/>
      <c r="CX52" s="162" t="s">
        <v>2174</v>
      </c>
      <c r="CY52" s="14">
        <v>200</v>
      </c>
      <c r="CZ52" s="14" t="s">
        <v>2045</v>
      </c>
      <c r="DA52" s="8"/>
      <c r="DC52" s="14" t="s">
        <v>1388</v>
      </c>
      <c r="DD52" s="14">
        <v>380</v>
      </c>
      <c r="DE52" s="14" t="s">
        <v>2045</v>
      </c>
      <c r="DG52" s="127" t="s">
        <v>774</v>
      </c>
      <c r="DH52" s="127">
        <v>4000</v>
      </c>
      <c r="DI52" s="127" t="s">
        <v>2043</v>
      </c>
      <c r="DK52" s="127" t="s">
        <v>1301</v>
      </c>
      <c r="DL52" s="127">
        <v>400</v>
      </c>
      <c r="DM52" s="127" t="s">
        <v>2045</v>
      </c>
      <c r="DO52" s="137" t="s">
        <v>2068</v>
      </c>
      <c r="DP52" s="137">
        <v>500</v>
      </c>
      <c r="DQ52" s="137" t="s">
        <v>2045</v>
      </c>
      <c r="DS52" s="144" t="s">
        <v>2140</v>
      </c>
      <c r="DT52" s="144">
        <v>200</v>
      </c>
      <c r="DU52" s="144" t="s">
        <v>2045</v>
      </c>
      <c r="DW52" s="127" t="s">
        <v>1845</v>
      </c>
      <c r="DX52" s="127">
        <v>2400</v>
      </c>
      <c r="DY52" s="120" t="s">
        <v>2045</v>
      </c>
      <c r="EA52" s="14" t="s">
        <v>2142</v>
      </c>
      <c r="EB52" s="14">
        <v>400</v>
      </c>
      <c r="EC52" s="14" t="s">
        <v>2045</v>
      </c>
      <c r="EE52" s="14" t="s">
        <v>1865</v>
      </c>
      <c r="EF52" s="14">
        <v>600</v>
      </c>
      <c r="EG52" s="14" t="s">
        <v>2045</v>
      </c>
    </row>
    <row r="53" spans="2:137">
      <c r="B53" s="129" t="s">
        <v>1983</v>
      </c>
      <c r="C53" s="129">
        <v>200</v>
      </c>
      <c r="D53" s="173" t="s">
        <v>2045</v>
      </c>
      <c r="G53" s="14" t="s">
        <v>1244</v>
      </c>
      <c r="H53" s="14">
        <v>1000</v>
      </c>
      <c r="I53" s="14" t="s">
        <v>2045</v>
      </c>
      <c r="K53" s="14" t="s">
        <v>528</v>
      </c>
      <c r="L53" s="14">
        <v>2000</v>
      </c>
      <c r="M53" s="14" t="s">
        <v>2043</v>
      </c>
      <c r="O53" s="127" t="s">
        <v>1817</v>
      </c>
      <c r="P53" s="127">
        <v>2000</v>
      </c>
      <c r="Q53" s="127" t="s">
        <v>2043</v>
      </c>
      <c r="S53" s="14" t="s">
        <v>145</v>
      </c>
      <c r="T53" s="14">
        <v>12000</v>
      </c>
      <c r="U53" s="14" t="s">
        <v>2043</v>
      </c>
      <c r="W53" s="127" t="s">
        <v>1540</v>
      </c>
      <c r="X53" s="127">
        <v>400</v>
      </c>
      <c r="Y53" s="127" t="s">
        <v>2045</v>
      </c>
      <c r="AA53" s="127" t="s">
        <v>606</v>
      </c>
      <c r="AB53" s="127">
        <v>500</v>
      </c>
      <c r="AC53" s="127" t="s">
        <v>2045</v>
      </c>
      <c r="AE53" s="14" t="s">
        <v>840</v>
      </c>
      <c r="AF53" s="14">
        <v>500</v>
      </c>
      <c r="AG53" s="14" t="s">
        <v>2045</v>
      </c>
      <c r="AI53" s="127" t="s">
        <v>1374</v>
      </c>
      <c r="AJ53" s="127">
        <v>300</v>
      </c>
      <c r="AK53" s="127" t="s">
        <v>2045</v>
      </c>
      <c r="AM53" s="127" t="s">
        <v>907</v>
      </c>
      <c r="AN53" s="127">
        <v>3000</v>
      </c>
      <c r="AO53" s="127" t="s">
        <v>2043</v>
      </c>
      <c r="AQ53" s="127" t="s">
        <v>1303</v>
      </c>
      <c r="AR53" s="127">
        <v>200</v>
      </c>
      <c r="AS53" s="127" t="s">
        <v>2045</v>
      </c>
      <c r="AU53" s="127" t="s">
        <v>1512</v>
      </c>
      <c r="AV53" s="127">
        <v>615</v>
      </c>
      <c r="AW53" s="127" t="s">
        <v>2045</v>
      </c>
      <c r="AY53" s="14" t="s">
        <v>1889</v>
      </c>
      <c r="AZ53" s="14">
        <v>400</v>
      </c>
      <c r="BA53" s="14" t="s">
        <v>2043</v>
      </c>
      <c r="BC53" s="141" t="s">
        <v>482</v>
      </c>
      <c r="BD53" s="141">
        <v>200</v>
      </c>
      <c r="BE53" s="141" t="s">
        <v>2045</v>
      </c>
      <c r="BG53" s="14" t="s">
        <v>1257</v>
      </c>
      <c r="BH53" s="14">
        <v>200</v>
      </c>
      <c r="BI53" s="14" t="s">
        <v>2045</v>
      </c>
      <c r="BK53" s="14" t="s">
        <v>286</v>
      </c>
      <c r="BL53" s="14">
        <v>260</v>
      </c>
      <c r="BM53" s="14" t="s">
        <v>2045</v>
      </c>
      <c r="BO53" s="14" t="s">
        <v>250</v>
      </c>
      <c r="BP53" s="14">
        <v>6000</v>
      </c>
      <c r="BQ53" s="14" t="s">
        <v>2043</v>
      </c>
      <c r="BS53" s="126" t="s">
        <v>1580</v>
      </c>
      <c r="BT53" s="126">
        <v>1760</v>
      </c>
      <c r="BU53" s="126" t="s">
        <v>2045</v>
      </c>
      <c r="BW53" s="14" t="s">
        <v>1847</v>
      </c>
      <c r="BX53" s="14">
        <v>300</v>
      </c>
      <c r="BY53" s="14" t="s">
        <v>2045</v>
      </c>
      <c r="CA53" s="14" t="s">
        <v>1318</v>
      </c>
      <c r="CB53" s="14">
        <v>500</v>
      </c>
      <c r="CC53" s="14" t="s">
        <v>2045</v>
      </c>
      <c r="CE53" s="14" t="s">
        <v>1903</v>
      </c>
      <c r="CF53" s="14">
        <v>1000</v>
      </c>
      <c r="CG53" s="14" t="s">
        <v>2045</v>
      </c>
      <c r="CI53" s="14" t="s">
        <v>1566</v>
      </c>
      <c r="CJ53" s="14">
        <v>200</v>
      </c>
      <c r="CK53" s="14" t="s">
        <v>2045</v>
      </c>
      <c r="CM53" s="8"/>
      <c r="CN53" s="140" t="s">
        <v>1467</v>
      </c>
      <c r="CO53" s="14">
        <v>200</v>
      </c>
      <c r="CP53" s="162" t="s">
        <v>2045</v>
      </c>
      <c r="CS53" s="14" t="s">
        <v>1186</v>
      </c>
      <c r="CT53" s="14">
        <v>500</v>
      </c>
      <c r="CU53" s="14" t="s">
        <v>2045</v>
      </c>
      <c r="CV53" s="8"/>
      <c r="CX53" s="162" t="s">
        <v>994</v>
      </c>
      <c r="CY53" s="14">
        <v>300</v>
      </c>
      <c r="CZ53" s="14" t="s">
        <v>2045</v>
      </c>
      <c r="DA53" s="8"/>
      <c r="DC53" s="14" t="s">
        <v>1761</v>
      </c>
      <c r="DD53" s="127">
        <v>180</v>
      </c>
      <c r="DE53" s="127" t="s">
        <v>2045</v>
      </c>
      <c r="DG53" s="127" t="s">
        <v>972</v>
      </c>
      <c r="DH53" s="127">
        <v>3200</v>
      </c>
      <c r="DI53" s="127" t="s">
        <v>2043</v>
      </c>
      <c r="DK53" s="127" t="s">
        <v>1936</v>
      </c>
      <c r="DL53" s="127">
        <v>300</v>
      </c>
      <c r="DM53" s="127" t="s">
        <v>2045</v>
      </c>
      <c r="DO53" s="137" t="s">
        <v>70</v>
      </c>
      <c r="DP53" s="137">
        <v>500</v>
      </c>
      <c r="DQ53" s="137" t="s">
        <v>2045</v>
      </c>
      <c r="DS53" s="14" t="s">
        <v>2059</v>
      </c>
      <c r="DT53" s="14">
        <v>800</v>
      </c>
      <c r="DU53" s="14" t="s">
        <v>2045</v>
      </c>
      <c r="DW53" s="127" t="s">
        <v>1472</v>
      </c>
      <c r="DX53" s="127">
        <v>200</v>
      </c>
      <c r="DY53" s="120" t="s">
        <v>2045</v>
      </c>
      <c r="EA53" s="14" t="s">
        <v>2146</v>
      </c>
      <c r="EB53" s="14">
        <v>400</v>
      </c>
      <c r="EC53" s="14" t="s">
        <v>2045</v>
      </c>
      <c r="EE53" s="14" t="s">
        <v>2049</v>
      </c>
      <c r="EF53" s="14">
        <v>2000</v>
      </c>
      <c r="EG53" s="14" t="s">
        <v>2045</v>
      </c>
    </row>
    <row r="54" spans="2:137">
      <c r="B54" s="129" t="s">
        <v>1987</v>
      </c>
      <c r="C54" s="129">
        <v>200</v>
      </c>
      <c r="D54" s="173" t="s">
        <v>2045</v>
      </c>
      <c r="G54" s="139" t="s">
        <v>1877</v>
      </c>
      <c r="H54" s="139">
        <v>2480</v>
      </c>
      <c r="I54" s="139" t="s">
        <v>2045</v>
      </c>
      <c r="K54" s="14" t="s">
        <v>196</v>
      </c>
      <c r="L54" s="14">
        <v>4400</v>
      </c>
      <c r="M54" s="14" t="s">
        <v>2043</v>
      </c>
      <c r="O54" s="127" t="s">
        <v>1416</v>
      </c>
      <c r="P54" s="127">
        <v>2400</v>
      </c>
      <c r="Q54" s="127" t="s">
        <v>2043</v>
      </c>
      <c r="W54" s="14" t="s">
        <v>2099</v>
      </c>
      <c r="X54" s="14">
        <v>400</v>
      </c>
      <c r="Y54" s="14" t="s">
        <v>2045</v>
      </c>
      <c r="AA54" s="14" t="s">
        <v>630</v>
      </c>
      <c r="AB54" s="14">
        <v>1000</v>
      </c>
      <c r="AC54" s="14" t="s">
        <v>2043</v>
      </c>
      <c r="AE54" s="127" t="s">
        <v>313</v>
      </c>
      <c r="AF54" s="127">
        <v>200</v>
      </c>
      <c r="AG54" s="127" t="s">
        <v>2045</v>
      </c>
      <c r="AI54" s="127" t="s">
        <v>1610</v>
      </c>
      <c r="AJ54" s="127">
        <v>400</v>
      </c>
      <c r="AK54" s="127" t="s">
        <v>2045</v>
      </c>
      <c r="AM54" s="127" t="s">
        <v>2061</v>
      </c>
      <c r="AN54" s="127">
        <v>3000</v>
      </c>
      <c r="AO54" s="127" t="s">
        <v>2043</v>
      </c>
      <c r="AQ54" s="14" t="s">
        <v>2109</v>
      </c>
      <c r="AR54" s="14">
        <v>800</v>
      </c>
      <c r="AS54" s="14" t="s">
        <v>2045</v>
      </c>
      <c r="AU54" s="127" t="s">
        <v>2160</v>
      </c>
      <c r="AV54" s="127">
        <v>200</v>
      </c>
      <c r="AW54" s="127" t="s">
        <v>2045</v>
      </c>
      <c r="AY54" s="14" t="s">
        <v>1183</v>
      </c>
      <c r="AZ54" s="14">
        <v>1200</v>
      </c>
      <c r="BA54" s="14" t="s">
        <v>2043</v>
      </c>
      <c r="BC54" s="14" t="s">
        <v>592</v>
      </c>
      <c r="BD54" s="14">
        <v>8000</v>
      </c>
      <c r="BE54" s="14" t="s">
        <v>2043</v>
      </c>
      <c r="BG54" s="14" t="s">
        <v>2052</v>
      </c>
      <c r="BH54" s="14"/>
      <c r="BI54" s="14"/>
      <c r="BK54" s="14" t="s">
        <v>1666</v>
      </c>
      <c r="BL54" s="14">
        <v>480</v>
      </c>
      <c r="BM54" s="14" t="s">
        <v>2045</v>
      </c>
      <c r="BO54" s="14" t="s">
        <v>592</v>
      </c>
      <c r="BP54" s="14">
        <v>6000</v>
      </c>
      <c r="BQ54" s="14" t="s">
        <v>2043</v>
      </c>
      <c r="BS54" s="14" t="s">
        <v>286</v>
      </c>
      <c r="BT54" s="14">
        <v>260</v>
      </c>
      <c r="BU54" s="14" t="s">
        <v>2045</v>
      </c>
      <c r="BW54" s="14" t="s">
        <v>1841</v>
      </c>
      <c r="BX54" s="14">
        <v>1500</v>
      </c>
      <c r="BY54" s="14" t="s">
        <v>2045</v>
      </c>
      <c r="CA54" s="14" t="s">
        <v>606</v>
      </c>
      <c r="CB54" s="14">
        <v>220</v>
      </c>
      <c r="CC54" s="14" t="s">
        <v>2045</v>
      </c>
      <c r="CE54" s="14" t="s">
        <v>2005</v>
      </c>
      <c r="CF54" s="14">
        <v>300</v>
      </c>
      <c r="CG54" s="14" t="s">
        <v>2045</v>
      </c>
      <c r="CI54" s="14" t="s">
        <v>1326</v>
      </c>
      <c r="CJ54" s="14">
        <v>1000</v>
      </c>
      <c r="CK54" s="14" t="s">
        <v>2045</v>
      </c>
      <c r="CM54" s="8"/>
      <c r="CN54" s="140" t="s">
        <v>669</v>
      </c>
      <c r="CO54" s="14">
        <v>330</v>
      </c>
      <c r="CP54" s="162" t="s">
        <v>2045</v>
      </c>
      <c r="CS54" s="14" t="s">
        <v>694</v>
      </c>
      <c r="CT54" s="14">
        <v>700</v>
      </c>
      <c r="CU54" s="14" t="s">
        <v>2045</v>
      </c>
      <c r="CV54" s="8"/>
      <c r="CX54" s="162" t="s">
        <v>1186</v>
      </c>
      <c r="CY54" s="14">
        <v>500</v>
      </c>
      <c r="CZ54" s="14" t="s">
        <v>2045</v>
      </c>
      <c r="DA54" s="8"/>
      <c r="DC54" s="14" t="s">
        <v>606</v>
      </c>
      <c r="DD54" s="14">
        <v>400</v>
      </c>
      <c r="DE54" s="14" t="s">
        <v>2045</v>
      </c>
      <c r="DG54" s="499" t="s">
        <v>907</v>
      </c>
      <c r="DH54" s="499">
        <v>8000</v>
      </c>
      <c r="DI54" s="499" t="s">
        <v>2043</v>
      </c>
      <c r="DK54" s="127" t="s">
        <v>2074</v>
      </c>
      <c r="DL54" s="127">
        <v>200</v>
      </c>
      <c r="DM54" s="127" t="s">
        <v>2045</v>
      </c>
      <c r="DO54" s="137" t="s">
        <v>2122</v>
      </c>
      <c r="DP54" s="137">
        <v>500</v>
      </c>
      <c r="DQ54" s="137" t="s">
        <v>2045</v>
      </c>
      <c r="DS54" s="14" t="s">
        <v>286</v>
      </c>
      <c r="DT54" s="14">
        <v>1000</v>
      </c>
      <c r="DU54" s="14" t="s">
        <v>2045</v>
      </c>
      <c r="DW54" s="127" t="s">
        <v>1729</v>
      </c>
      <c r="DX54" s="127">
        <v>400</v>
      </c>
      <c r="DY54" s="120" t="s">
        <v>2045</v>
      </c>
      <c r="EA54" s="14" t="s">
        <v>1108</v>
      </c>
      <c r="EB54" s="14">
        <v>600</v>
      </c>
      <c r="EC54" s="14" t="s">
        <v>2045</v>
      </c>
      <c r="EE54" s="14" t="s">
        <v>1238</v>
      </c>
      <c r="EF54" s="14">
        <v>2000</v>
      </c>
      <c r="EG54" s="14" t="s">
        <v>2043</v>
      </c>
    </row>
    <row r="55" spans="2:137">
      <c r="B55" s="129" t="s">
        <v>1999</v>
      </c>
      <c r="C55" s="129">
        <v>200</v>
      </c>
      <c r="D55" s="173" t="s">
        <v>2045</v>
      </c>
      <c r="G55" s="14" t="s">
        <v>1985</v>
      </c>
      <c r="H55" s="14">
        <v>300</v>
      </c>
      <c r="I55" s="14" t="s">
        <v>2043</v>
      </c>
      <c r="K55" s="14" t="s">
        <v>592</v>
      </c>
      <c r="L55" s="14">
        <v>10000</v>
      </c>
      <c r="M55" s="14" t="s">
        <v>2043</v>
      </c>
      <c r="O55" s="14" t="s">
        <v>907</v>
      </c>
      <c r="P55" s="14">
        <v>2400</v>
      </c>
      <c r="Q55" s="14" t="s">
        <v>2043</v>
      </c>
      <c r="W55" s="141" t="s">
        <v>1272</v>
      </c>
      <c r="X55" s="141">
        <v>180</v>
      </c>
      <c r="Y55" s="141" t="s">
        <v>2045</v>
      </c>
      <c r="AA55" s="143" t="s">
        <v>749</v>
      </c>
      <c r="AB55" s="127">
        <v>225</v>
      </c>
      <c r="AC55" s="138" t="s">
        <v>2045</v>
      </c>
      <c r="AE55" s="14" t="s">
        <v>337</v>
      </c>
      <c r="AF55" s="14">
        <v>500</v>
      </c>
      <c r="AG55" s="14" t="s">
        <v>2045</v>
      </c>
      <c r="AI55" s="14" t="s">
        <v>2111</v>
      </c>
      <c r="AJ55" s="14">
        <v>100</v>
      </c>
      <c r="AK55" s="14" t="s">
        <v>2045</v>
      </c>
      <c r="AQ55" s="14" t="s">
        <v>110</v>
      </c>
      <c r="AR55" s="14">
        <v>1600</v>
      </c>
      <c r="AS55" s="14" t="s">
        <v>2043</v>
      </c>
      <c r="AU55" s="14" t="s">
        <v>1467</v>
      </c>
      <c r="AV55" s="14">
        <v>200</v>
      </c>
      <c r="AW55" s="14" t="s">
        <v>2045</v>
      </c>
      <c r="AY55" s="14" t="s">
        <v>337</v>
      </c>
      <c r="AZ55" s="14">
        <v>300</v>
      </c>
      <c r="BA55" s="14" t="s">
        <v>2045</v>
      </c>
      <c r="BC55" s="14" t="s">
        <v>309</v>
      </c>
      <c r="BD55" s="14">
        <v>24000</v>
      </c>
      <c r="BE55" s="14" t="s">
        <v>2043</v>
      </c>
      <c r="BG55" s="14" t="s">
        <v>1390</v>
      </c>
      <c r="BH55" s="14">
        <v>200</v>
      </c>
      <c r="BI55" s="14" t="s">
        <v>2045</v>
      </c>
      <c r="BK55" s="14" t="s">
        <v>1960</v>
      </c>
      <c r="BL55" s="14">
        <v>200</v>
      </c>
      <c r="BM55" s="14" t="s">
        <v>2045</v>
      </c>
      <c r="BO55" s="14" t="s">
        <v>196</v>
      </c>
      <c r="BP55" s="14">
        <v>2400</v>
      </c>
      <c r="BQ55" s="14" t="s">
        <v>2043</v>
      </c>
      <c r="BS55" s="47" t="s">
        <v>1666</v>
      </c>
      <c r="BT55" s="47">
        <v>480</v>
      </c>
      <c r="BU55" s="47" t="s">
        <v>2045</v>
      </c>
      <c r="BW55" s="14" t="s">
        <v>2104</v>
      </c>
      <c r="BX55" s="14" t="s">
        <v>2149</v>
      </c>
      <c r="BY55" s="14" t="s">
        <v>2045</v>
      </c>
      <c r="CA55" s="460" t="s">
        <v>2154</v>
      </c>
      <c r="CB55" s="460">
        <v>900</v>
      </c>
      <c r="CC55" s="460" t="s">
        <v>2045</v>
      </c>
      <c r="CE55" s="14" t="s">
        <v>669</v>
      </c>
      <c r="CF55" s="14">
        <v>330</v>
      </c>
      <c r="CG55" s="14" t="s">
        <v>2045</v>
      </c>
      <c r="CI55" s="14" t="s">
        <v>1733</v>
      </c>
      <c r="CJ55" s="14">
        <v>990</v>
      </c>
      <c r="CK55" s="14" t="s">
        <v>2045</v>
      </c>
      <c r="CM55" s="8"/>
      <c r="CN55" s="460" t="s">
        <v>2128</v>
      </c>
      <c r="CO55" s="137">
        <v>200</v>
      </c>
      <c r="CP55" s="580" t="s">
        <v>2045</v>
      </c>
      <c r="CS55" s="137" t="s">
        <v>2068</v>
      </c>
      <c r="CT55" s="137">
        <v>2000</v>
      </c>
      <c r="CU55" s="137" t="s">
        <v>2043</v>
      </c>
      <c r="CV55" s="8"/>
      <c r="CX55" s="162" t="s">
        <v>1544</v>
      </c>
      <c r="CY55" s="14">
        <v>240</v>
      </c>
      <c r="CZ55" s="14" t="s">
        <v>2045</v>
      </c>
      <c r="DA55" s="8"/>
      <c r="DC55" s="127" t="s">
        <v>1382</v>
      </c>
      <c r="DD55" s="127">
        <v>1200</v>
      </c>
      <c r="DE55" s="127" t="s">
        <v>2045</v>
      </c>
      <c r="DG55" s="14" t="s">
        <v>470</v>
      </c>
      <c r="DH55" s="14">
        <v>2000</v>
      </c>
      <c r="DI55" s="14" t="s">
        <v>2043</v>
      </c>
      <c r="DK55" s="127" t="s">
        <v>2175</v>
      </c>
      <c r="DL55" s="127">
        <v>200</v>
      </c>
      <c r="DM55" s="127" t="s">
        <v>2045</v>
      </c>
      <c r="DO55" s="137" t="s">
        <v>68</v>
      </c>
      <c r="DP55" s="137">
        <v>600</v>
      </c>
      <c r="DQ55" s="137" t="s">
        <v>2043</v>
      </c>
      <c r="DS55" s="127" t="s">
        <v>1936</v>
      </c>
      <c r="DT55" s="127">
        <v>300</v>
      </c>
      <c r="DU55" s="127" t="s">
        <v>2045</v>
      </c>
      <c r="DW55" s="127" t="s">
        <v>1382</v>
      </c>
      <c r="DX55" s="127">
        <v>2000</v>
      </c>
      <c r="DY55" s="120" t="s">
        <v>2045</v>
      </c>
      <c r="EA55" s="14" t="s">
        <v>1340</v>
      </c>
      <c r="EB55" s="14">
        <v>400</v>
      </c>
      <c r="EC55" s="14" t="s">
        <v>2045</v>
      </c>
      <c r="EE55" s="14" t="s">
        <v>683</v>
      </c>
      <c r="EF55" s="14">
        <v>1200</v>
      </c>
      <c r="EG55" s="14" t="s">
        <v>2043</v>
      </c>
    </row>
    <row r="56" spans="2:137">
      <c r="B56" s="768" t="s">
        <v>68</v>
      </c>
      <c r="C56" s="768">
        <v>600</v>
      </c>
      <c r="D56" s="769" t="s">
        <v>2043</v>
      </c>
      <c r="E56" t="s">
        <v>2105</v>
      </c>
      <c r="G56" s="14" t="s">
        <v>951</v>
      </c>
      <c r="H56" s="14">
        <v>600</v>
      </c>
      <c r="I56" s="14" t="s">
        <v>2043</v>
      </c>
      <c r="K56" s="14" t="s">
        <v>1406</v>
      </c>
      <c r="L56" s="14">
        <v>4000</v>
      </c>
      <c r="M56" s="14" t="s">
        <v>2043</v>
      </c>
      <c r="O56" s="14" t="s">
        <v>1544</v>
      </c>
      <c r="P56" s="14">
        <v>100</v>
      </c>
      <c r="Q56" s="14" t="s">
        <v>2045</v>
      </c>
      <c r="S56" s="47"/>
      <c r="T56" s="47"/>
      <c r="U56" s="47"/>
      <c r="W56" s="14" t="s">
        <v>1241</v>
      </c>
      <c r="X56" s="14">
        <v>185</v>
      </c>
      <c r="Y56" s="14" t="s">
        <v>2045</v>
      </c>
      <c r="AA56" s="141" t="s">
        <v>2044</v>
      </c>
      <c r="AB56" s="141">
        <v>650</v>
      </c>
      <c r="AC56" s="141" t="s">
        <v>2045</v>
      </c>
      <c r="AE56" s="127" t="s">
        <v>1610</v>
      </c>
      <c r="AF56" s="127">
        <v>400</v>
      </c>
      <c r="AG56" s="127" t="s">
        <v>2045</v>
      </c>
      <c r="AI56" s="460" t="s">
        <v>2065</v>
      </c>
      <c r="AJ56" s="460">
        <v>600</v>
      </c>
      <c r="AK56" s="460" t="s">
        <v>2043</v>
      </c>
      <c r="AQ56" s="14" t="s">
        <v>2111</v>
      </c>
      <c r="AR56" s="14">
        <v>100</v>
      </c>
      <c r="AS56" s="14" t="s">
        <v>2045</v>
      </c>
      <c r="AU56" s="14" t="s">
        <v>1340</v>
      </c>
      <c r="AV56" s="14">
        <v>280</v>
      </c>
      <c r="AW56" s="14" t="s">
        <v>2045</v>
      </c>
      <c r="AY56" s="14" t="s">
        <v>1374</v>
      </c>
      <c r="AZ56" s="14">
        <v>500</v>
      </c>
      <c r="BA56" s="14" t="s">
        <v>2045</v>
      </c>
      <c r="BC56" s="14" t="s">
        <v>1817</v>
      </c>
      <c r="BD56" s="14">
        <v>5000</v>
      </c>
      <c r="BE56" s="14" t="s">
        <v>2043</v>
      </c>
      <c r="BG56" s="14" t="s">
        <v>1238</v>
      </c>
      <c r="BH56" s="14">
        <v>400</v>
      </c>
      <c r="BI56" s="14" t="s">
        <v>2043</v>
      </c>
      <c r="BK56" s="127" t="s">
        <v>1999</v>
      </c>
      <c r="BL56" s="127">
        <v>180</v>
      </c>
      <c r="BM56" s="127" t="s">
        <v>2045</v>
      </c>
      <c r="BO56" s="14" t="s">
        <v>528</v>
      </c>
      <c r="BP56" s="14">
        <v>2000</v>
      </c>
      <c r="BQ56" s="14" t="s">
        <v>2043</v>
      </c>
      <c r="BS56" s="127" t="s">
        <v>1999</v>
      </c>
      <c r="BT56" s="127">
        <v>180</v>
      </c>
      <c r="BU56" s="127" t="s">
        <v>2045</v>
      </c>
      <c r="BW56" s="14" t="s">
        <v>820</v>
      </c>
      <c r="BX56" s="14">
        <v>200</v>
      </c>
      <c r="BY56" s="14" t="s">
        <v>2045</v>
      </c>
      <c r="CA56" s="14" t="s">
        <v>1299</v>
      </c>
      <c r="CB56" s="14">
        <v>400</v>
      </c>
      <c r="CC56" s="14" t="s">
        <v>2045</v>
      </c>
      <c r="CE56" s="127" t="s">
        <v>1999</v>
      </c>
      <c r="CF56" s="127">
        <v>180</v>
      </c>
      <c r="CG56" s="127" t="s">
        <v>2045</v>
      </c>
      <c r="CI56" s="14" t="s">
        <v>1382</v>
      </c>
      <c r="CJ56" s="14">
        <v>160</v>
      </c>
      <c r="CK56" s="14" t="s">
        <v>2045</v>
      </c>
      <c r="CM56" s="8"/>
      <c r="CN56" s="460" t="s">
        <v>90</v>
      </c>
      <c r="CO56" s="137">
        <v>510</v>
      </c>
      <c r="CP56" s="580" t="s">
        <v>2045</v>
      </c>
      <c r="CS56" s="137" t="s">
        <v>2081</v>
      </c>
      <c r="CT56" s="137">
        <v>320</v>
      </c>
      <c r="CU56" s="137" t="s">
        <v>2045</v>
      </c>
      <c r="CV56" s="8"/>
      <c r="CX56" s="162" t="s">
        <v>313</v>
      </c>
      <c r="CY56" s="14">
        <v>1200</v>
      </c>
      <c r="CZ56" s="14" t="s">
        <v>2045</v>
      </c>
      <c r="DA56" s="8"/>
      <c r="DC56" s="14" t="s">
        <v>1231</v>
      </c>
      <c r="DD56" s="14">
        <v>3200</v>
      </c>
      <c r="DE56" s="14" t="s">
        <v>2043</v>
      </c>
      <c r="DG56" s="127" t="s">
        <v>584</v>
      </c>
      <c r="DH56" s="127">
        <v>8000</v>
      </c>
      <c r="DI56" s="127" t="s">
        <v>2043</v>
      </c>
      <c r="DK56" s="127" t="s">
        <v>2079</v>
      </c>
      <c r="DL56" s="127">
        <v>200</v>
      </c>
      <c r="DM56" s="127" t="s">
        <v>2045</v>
      </c>
      <c r="DO56" s="137" t="s">
        <v>110</v>
      </c>
      <c r="DP56" s="137">
        <v>1600</v>
      </c>
      <c r="DQ56" s="137" t="s">
        <v>2043</v>
      </c>
      <c r="DS56" s="127" t="s">
        <v>1887</v>
      </c>
      <c r="DT56" s="127">
        <v>800</v>
      </c>
      <c r="DU56" s="127" t="s">
        <v>2043</v>
      </c>
      <c r="DW56" s="127" t="s">
        <v>783</v>
      </c>
      <c r="DX56" s="127">
        <v>120</v>
      </c>
      <c r="DY56" s="120" t="s">
        <v>2045</v>
      </c>
      <c r="EA56" s="14" t="s">
        <v>1106</v>
      </c>
      <c r="EB56" s="14">
        <v>400</v>
      </c>
      <c r="EC56" s="14" t="s">
        <v>2045</v>
      </c>
      <c r="EE56" s="127" t="s">
        <v>2176</v>
      </c>
      <c r="EF56" s="127">
        <v>400</v>
      </c>
      <c r="EG56" s="127" t="s">
        <v>2045</v>
      </c>
    </row>
    <row r="57" spans="2:137">
      <c r="B57" s="768" t="s">
        <v>76</v>
      </c>
      <c r="C57" s="768">
        <v>400</v>
      </c>
      <c r="D57" s="769" t="s">
        <v>2043</v>
      </c>
      <c r="E57" t="s">
        <v>2105</v>
      </c>
      <c r="G57" s="14" t="s">
        <v>1989</v>
      </c>
      <c r="H57" s="14">
        <v>990</v>
      </c>
      <c r="I57" s="14" t="s">
        <v>2045</v>
      </c>
      <c r="O57" s="14" t="s">
        <v>2003</v>
      </c>
      <c r="P57" s="14">
        <v>300</v>
      </c>
      <c r="Q57" s="14" t="s">
        <v>2045</v>
      </c>
      <c r="W57" s="14" t="s">
        <v>2106</v>
      </c>
      <c r="X57" s="14">
        <v>500</v>
      </c>
      <c r="Y57" s="14" t="s">
        <v>2045</v>
      </c>
      <c r="AA57" s="481" t="s">
        <v>2177</v>
      </c>
      <c r="AB57" s="481">
        <v>210</v>
      </c>
      <c r="AC57" s="481" t="s">
        <v>2045</v>
      </c>
      <c r="AE57" s="127" t="s">
        <v>1349</v>
      </c>
      <c r="AF57" s="127">
        <v>500</v>
      </c>
      <c r="AG57" s="127" t="s">
        <v>2045</v>
      </c>
      <c r="AI57" s="14" t="s">
        <v>1081</v>
      </c>
      <c r="AJ57" s="14">
        <v>1400</v>
      </c>
      <c r="AK57" s="14" t="s">
        <v>2043</v>
      </c>
      <c r="AQ57" s="137" t="s">
        <v>2065</v>
      </c>
      <c r="AR57" s="137">
        <v>600</v>
      </c>
      <c r="AS57" s="137" t="s">
        <v>2043</v>
      </c>
      <c r="AU57" s="14" t="s">
        <v>1688</v>
      </c>
      <c r="AV57" s="14">
        <v>210</v>
      </c>
      <c r="AW57" s="14" t="s">
        <v>2045</v>
      </c>
      <c r="AY57" s="143" t="s">
        <v>1628</v>
      </c>
      <c r="AZ57" s="14">
        <v>600</v>
      </c>
      <c r="BA57" s="14" t="s">
        <v>2045</v>
      </c>
      <c r="BC57" s="127" t="s">
        <v>923</v>
      </c>
      <c r="BD57" s="127">
        <v>280</v>
      </c>
      <c r="BE57" s="127" t="s">
        <v>2045</v>
      </c>
      <c r="BG57" s="127" t="s">
        <v>1771</v>
      </c>
      <c r="BH57" s="127">
        <v>200</v>
      </c>
      <c r="BI57" s="127" t="s">
        <v>2045</v>
      </c>
      <c r="BK57" s="127" t="s">
        <v>1666</v>
      </c>
      <c r="BL57" s="127">
        <v>100</v>
      </c>
      <c r="BM57" s="127" t="s">
        <v>2045</v>
      </c>
      <c r="BO57" s="14" t="s">
        <v>1416</v>
      </c>
      <c r="BP57" s="14">
        <v>2500</v>
      </c>
      <c r="BQ57" s="14" t="s">
        <v>2043</v>
      </c>
      <c r="BS57" s="14" t="s">
        <v>1958</v>
      </c>
      <c r="BT57" s="14">
        <v>200</v>
      </c>
      <c r="BU57" s="14" t="s">
        <v>2045</v>
      </c>
      <c r="BW57" s="14" t="s">
        <v>630</v>
      </c>
      <c r="BX57" s="14">
        <v>1200</v>
      </c>
      <c r="BY57" s="14" t="s">
        <v>2043</v>
      </c>
      <c r="CA57" s="460" t="s">
        <v>2100</v>
      </c>
      <c r="CB57" s="460">
        <v>200</v>
      </c>
      <c r="CC57" s="460" t="s">
        <v>2045</v>
      </c>
      <c r="CE57" s="137" t="s">
        <v>2128</v>
      </c>
      <c r="CF57" s="137">
        <v>200</v>
      </c>
      <c r="CG57" s="137" t="s">
        <v>2045</v>
      </c>
      <c r="CI57" s="14" t="s">
        <v>1865</v>
      </c>
      <c r="CJ57" s="14">
        <v>390</v>
      </c>
      <c r="CK57" s="14" t="s">
        <v>2045</v>
      </c>
      <c r="CM57" s="8"/>
      <c r="CN57" s="140" t="s">
        <v>72</v>
      </c>
      <c r="CO57" s="14">
        <v>300</v>
      </c>
      <c r="CP57" s="162" t="s">
        <v>2045</v>
      </c>
      <c r="CS57" s="14" t="s">
        <v>72</v>
      </c>
      <c r="CT57" s="14">
        <v>2000</v>
      </c>
      <c r="CU57" s="14" t="s">
        <v>2043</v>
      </c>
      <c r="CV57" s="8"/>
      <c r="CX57" s="143" t="s">
        <v>914</v>
      </c>
      <c r="CY57" s="127">
        <v>495</v>
      </c>
      <c r="CZ57" s="127" t="s">
        <v>2045</v>
      </c>
      <c r="DA57" s="8"/>
      <c r="DC57" s="127" t="s">
        <v>2058</v>
      </c>
      <c r="DD57" s="127">
        <v>1600</v>
      </c>
      <c r="DE57" s="127" t="s">
        <v>2045</v>
      </c>
      <c r="DG57" s="127" t="s">
        <v>592</v>
      </c>
      <c r="DH57" s="127">
        <v>6000</v>
      </c>
      <c r="DI57" s="127" t="s">
        <v>2043</v>
      </c>
      <c r="DK57" s="127" t="s">
        <v>2178</v>
      </c>
      <c r="DL57" s="127">
        <v>200</v>
      </c>
      <c r="DM57" s="127" t="s">
        <v>2045</v>
      </c>
      <c r="DO57" s="14" t="s">
        <v>2049</v>
      </c>
      <c r="DP57" s="14">
        <v>1500</v>
      </c>
      <c r="DQ57" s="14" t="s">
        <v>2045</v>
      </c>
      <c r="DS57" s="14" t="s">
        <v>2099</v>
      </c>
      <c r="DT57" s="14">
        <v>1000</v>
      </c>
      <c r="DU57" s="14" t="s">
        <v>2045</v>
      </c>
      <c r="DW57" s="127" t="s">
        <v>2179</v>
      </c>
      <c r="DX57" s="127">
        <v>200</v>
      </c>
      <c r="DY57" s="120" t="s">
        <v>2045</v>
      </c>
      <c r="EA57" s="127" t="s">
        <v>238</v>
      </c>
      <c r="EB57" s="127">
        <v>8000</v>
      </c>
      <c r="EC57" s="127" t="s">
        <v>2043</v>
      </c>
      <c r="EE57" s="127" t="s">
        <v>1404</v>
      </c>
      <c r="EF57" s="127">
        <v>400</v>
      </c>
      <c r="EG57" s="127" t="s">
        <v>2045</v>
      </c>
    </row>
    <row r="58" spans="2:137">
      <c r="B58" s="768" t="s">
        <v>57</v>
      </c>
      <c r="C58" s="768">
        <v>2500</v>
      </c>
      <c r="D58" s="769" t="s">
        <v>2043</v>
      </c>
      <c r="E58" t="s">
        <v>2105</v>
      </c>
      <c r="G58" s="14" t="s">
        <v>1991</v>
      </c>
      <c r="H58" s="14">
        <v>705</v>
      </c>
      <c r="I58" s="14" t="s">
        <v>2045</v>
      </c>
      <c r="O58" s="14" t="s">
        <v>2131</v>
      </c>
      <c r="P58" s="14">
        <v>200</v>
      </c>
      <c r="Q58" s="14" t="s">
        <v>2045</v>
      </c>
      <c r="S58" s="47"/>
      <c r="T58" s="47"/>
      <c r="U58" s="47"/>
      <c r="W58" s="14" t="s">
        <v>2157</v>
      </c>
      <c r="X58" s="14">
        <v>200</v>
      </c>
      <c r="Y58" s="14" t="s">
        <v>2045</v>
      </c>
      <c r="AA58" s="184" t="s">
        <v>316</v>
      </c>
      <c r="AB58" s="184">
        <v>20000</v>
      </c>
      <c r="AC58" s="184" t="s">
        <v>2043</v>
      </c>
      <c r="AE58" s="14" t="s">
        <v>630</v>
      </c>
      <c r="AF58" s="14">
        <v>1600</v>
      </c>
      <c r="AG58" s="14" t="s">
        <v>2043</v>
      </c>
      <c r="AI58" s="141" t="s">
        <v>540</v>
      </c>
      <c r="AJ58" s="141">
        <v>600</v>
      </c>
      <c r="AK58" s="141" t="s">
        <v>2043</v>
      </c>
      <c r="AQ58" s="127" t="s">
        <v>1330</v>
      </c>
      <c r="AR58" s="127">
        <v>500</v>
      </c>
      <c r="AS58" s="127" t="s">
        <v>2045</v>
      </c>
      <c r="AU58" s="14" t="s">
        <v>1244</v>
      </c>
      <c r="AV58" s="14">
        <v>400</v>
      </c>
      <c r="AW58" s="14" t="s">
        <v>2045</v>
      </c>
      <c r="AY58" s="162" t="s">
        <v>513</v>
      </c>
      <c r="AZ58" s="14">
        <v>1200</v>
      </c>
      <c r="BA58" s="14" t="s">
        <v>2043</v>
      </c>
      <c r="BC58" s="127" t="s">
        <v>909</v>
      </c>
      <c r="BD58" s="127">
        <v>390</v>
      </c>
      <c r="BE58" s="127" t="s">
        <v>2045</v>
      </c>
      <c r="BG58" s="126" t="s">
        <v>1175</v>
      </c>
      <c r="BH58" s="126">
        <v>1200</v>
      </c>
      <c r="BI58" s="126" t="s">
        <v>2043</v>
      </c>
      <c r="BK58" s="14" t="s">
        <v>1958</v>
      </c>
      <c r="BL58" s="14">
        <v>200</v>
      </c>
      <c r="BM58" s="14" t="s">
        <v>2045</v>
      </c>
      <c r="BO58" s="14" t="s">
        <v>907</v>
      </c>
      <c r="BP58" s="14">
        <v>8700</v>
      </c>
      <c r="BQ58" s="14" t="s">
        <v>2043</v>
      </c>
      <c r="BS58" s="127" t="s">
        <v>1670</v>
      </c>
      <c r="BT58" s="127">
        <v>1200</v>
      </c>
      <c r="BU58" s="127" t="s">
        <v>2045</v>
      </c>
      <c r="BW58" s="14" t="s">
        <v>2136</v>
      </c>
      <c r="BX58" s="14">
        <v>600</v>
      </c>
      <c r="BY58" s="14" t="s">
        <v>2045</v>
      </c>
      <c r="CA58" s="14" t="s">
        <v>1031</v>
      </c>
      <c r="CB58" s="14">
        <v>200</v>
      </c>
      <c r="CC58" s="14" t="s">
        <v>2045</v>
      </c>
      <c r="CE58" s="14" t="s">
        <v>482</v>
      </c>
      <c r="CF58" s="14">
        <v>400</v>
      </c>
      <c r="CG58" s="14" t="s">
        <v>2045</v>
      </c>
      <c r="CI58" s="14" t="s">
        <v>1979</v>
      </c>
      <c r="CJ58" s="14">
        <v>380</v>
      </c>
      <c r="CK58" s="14" t="s">
        <v>2045</v>
      </c>
      <c r="CM58" s="8"/>
      <c r="CN58" s="140" t="s">
        <v>2058</v>
      </c>
      <c r="CO58" s="14">
        <v>600</v>
      </c>
      <c r="CP58" s="162" t="s">
        <v>2045</v>
      </c>
      <c r="CS58" s="14" t="s">
        <v>313</v>
      </c>
      <c r="CT58" s="14">
        <v>300</v>
      </c>
      <c r="CU58" s="14" t="s">
        <v>2045</v>
      </c>
      <c r="CV58" s="8"/>
      <c r="CX58" s="162" t="s">
        <v>1538</v>
      </c>
      <c r="CY58" s="14">
        <v>200</v>
      </c>
      <c r="CZ58" s="14" t="s">
        <v>2045</v>
      </c>
      <c r="DA58" s="8"/>
      <c r="DC58" s="127" t="s">
        <v>2063</v>
      </c>
      <c r="DD58" s="127">
        <v>1600</v>
      </c>
      <c r="DE58" s="127" t="s">
        <v>2045</v>
      </c>
      <c r="DK58" s="127" t="s">
        <v>2114</v>
      </c>
      <c r="DL58" s="127">
        <v>200</v>
      </c>
      <c r="DM58" s="127" t="s">
        <v>2045</v>
      </c>
      <c r="DO58" s="14" t="s">
        <v>2163</v>
      </c>
      <c r="DP58" s="14">
        <v>210</v>
      </c>
      <c r="DQ58" s="14" t="s">
        <v>2045</v>
      </c>
      <c r="DS58" s="137" t="s">
        <v>2119</v>
      </c>
      <c r="DT58" s="137">
        <v>200</v>
      </c>
      <c r="DU58" s="137" t="s">
        <v>2045</v>
      </c>
      <c r="DW58" s="127" t="s">
        <v>2180</v>
      </c>
      <c r="DX58" s="127">
        <v>1000</v>
      </c>
      <c r="DY58" s="120" t="s">
        <v>2045</v>
      </c>
      <c r="EE58" s="164" t="s">
        <v>2181</v>
      </c>
      <c r="EF58" s="127">
        <v>1400</v>
      </c>
      <c r="EG58" s="127" t="s">
        <v>2045</v>
      </c>
    </row>
    <row r="59" spans="2:137">
      <c r="B59" s="768" t="s">
        <v>61</v>
      </c>
      <c r="C59" s="768">
        <v>3200</v>
      </c>
      <c r="D59" s="769" t="s">
        <v>2043</v>
      </c>
      <c r="E59" t="s">
        <v>2105</v>
      </c>
      <c r="G59" s="14" t="s">
        <v>2182</v>
      </c>
      <c r="H59" s="14">
        <v>500</v>
      </c>
      <c r="I59" s="14" t="s">
        <v>2045</v>
      </c>
      <c r="O59" s="127" t="s">
        <v>1670</v>
      </c>
      <c r="P59" s="127">
        <v>200</v>
      </c>
      <c r="Q59" s="127" t="s">
        <v>2045</v>
      </c>
      <c r="W59" s="14" t="s">
        <v>2128</v>
      </c>
      <c r="X59" s="14">
        <v>500</v>
      </c>
      <c r="Y59" s="14" t="s">
        <v>2045</v>
      </c>
      <c r="AA59" s="127" t="s">
        <v>1686</v>
      </c>
      <c r="AB59" s="127">
        <v>12000</v>
      </c>
      <c r="AC59" s="127" t="s">
        <v>2043</v>
      </c>
      <c r="AE59" s="144" t="s">
        <v>2177</v>
      </c>
      <c r="AF59" s="144">
        <v>210</v>
      </c>
      <c r="AG59" s="144" t="s">
        <v>2045</v>
      </c>
      <c r="AI59" s="14" t="s">
        <v>1231</v>
      </c>
      <c r="AJ59" s="14">
        <v>2000</v>
      </c>
      <c r="AK59" s="14" t="s">
        <v>2043</v>
      </c>
      <c r="AQ59" s="127" t="s">
        <v>2147</v>
      </c>
      <c r="AR59" s="127">
        <v>200</v>
      </c>
      <c r="AS59" s="127" t="s">
        <v>2045</v>
      </c>
      <c r="AU59" s="14" t="s">
        <v>2183</v>
      </c>
      <c r="AV59" s="14">
        <v>1000</v>
      </c>
      <c r="AW59" s="14" t="s">
        <v>2045</v>
      </c>
      <c r="AY59" s="14" t="s">
        <v>313</v>
      </c>
      <c r="AZ59" s="14">
        <v>400</v>
      </c>
      <c r="BA59" s="14" t="s">
        <v>2045</v>
      </c>
      <c r="BC59" s="73" t="s">
        <v>1183</v>
      </c>
      <c r="BD59" s="73">
        <v>1200</v>
      </c>
      <c r="BE59" s="73" t="s">
        <v>2043</v>
      </c>
      <c r="BG59" s="127" t="s">
        <v>1244</v>
      </c>
      <c r="BH59" s="127">
        <v>1200</v>
      </c>
      <c r="BI59" s="127" t="s">
        <v>2045</v>
      </c>
      <c r="BK59" s="127" t="s">
        <v>1388</v>
      </c>
      <c r="BL59" s="127">
        <v>405</v>
      </c>
      <c r="BM59" s="127" t="s">
        <v>2045</v>
      </c>
      <c r="BO59" s="130" t="s">
        <v>1060</v>
      </c>
      <c r="BP59" s="130">
        <v>9000</v>
      </c>
      <c r="BQ59" s="130" t="s">
        <v>2043</v>
      </c>
      <c r="BS59" s="14" t="s">
        <v>1733</v>
      </c>
      <c r="BT59" s="14">
        <v>990</v>
      </c>
      <c r="BU59" s="14" t="s">
        <v>2045</v>
      </c>
      <c r="BW59" s="14" t="s">
        <v>1791</v>
      </c>
      <c r="BX59" s="14">
        <v>3200</v>
      </c>
      <c r="BY59" s="14" t="s">
        <v>2043</v>
      </c>
      <c r="CA59" s="14" t="s">
        <v>2102</v>
      </c>
      <c r="CB59" s="14">
        <v>600</v>
      </c>
      <c r="CC59" s="14" t="s">
        <v>2043</v>
      </c>
      <c r="CE59" s="14" t="s">
        <v>2139</v>
      </c>
      <c r="CF59" s="14">
        <v>200</v>
      </c>
      <c r="CG59" s="14" t="s">
        <v>2045</v>
      </c>
      <c r="CI59" s="14" t="s">
        <v>951</v>
      </c>
      <c r="CJ59" s="14">
        <v>280</v>
      </c>
      <c r="CK59" s="14" t="s">
        <v>2045</v>
      </c>
      <c r="CM59" s="8"/>
      <c r="CN59" s="140" t="s">
        <v>2094</v>
      </c>
      <c r="CO59" s="14">
        <v>200</v>
      </c>
      <c r="CP59" s="162" t="s">
        <v>2045</v>
      </c>
      <c r="CS59" s="14" t="s">
        <v>1544</v>
      </c>
      <c r="CT59" s="14">
        <v>240</v>
      </c>
      <c r="CU59" s="14" t="s">
        <v>2045</v>
      </c>
      <c r="CV59" s="8"/>
      <c r="CX59" s="162" t="s">
        <v>1046</v>
      </c>
      <c r="CY59" s="14">
        <v>800</v>
      </c>
      <c r="CZ59" s="14" t="s">
        <v>2043</v>
      </c>
      <c r="DA59" s="8"/>
      <c r="DC59" s="14"/>
      <c r="DD59" s="14"/>
      <c r="DE59" s="14"/>
      <c r="DK59" s="127" t="s">
        <v>1654</v>
      </c>
      <c r="DL59" s="127">
        <v>800</v>
      </c>
      <c r="DM59" s="127" t="s">
        <v>2045</v>
      </c>
      <c r="DO59" s="14" t="s">
        <v>2167</v>
      </c>
      <c r="DP59" s="14">
        <v>210</v>
      </c>
      <c r="DQ59" s="14" t="s">
        <v>2045</v>
      </c>
      <c r="DS59" s="137" t="s">
        <v>2106</v>
      </c>
      <c r="DT59" s="137">
        <v>200</v>
      </c>
      <c r="DU59" s="137" t="s">
        <v>2045</v>
      </c>
      <c r="DW59" s="127" t="s">
        <v>592</v>
      </c>
      <c r="DX59" s="127">
        <v>6000</v>
      </c>
      <c r="DY59" s="120" t="s">
        <v>2043</v>
      </c>
      <c r="EE59" s="127" t="s">
        <v>316</v>
      </c>
      <c r="EF59" s="127">
        <v>12000</v>
      </c>
      <c r="EG59" s="127" t="s">
        <v>2043</v>
      </c>
    </row>
    <row r="60" spans="2:137">
      <c r="B60" s="768" t="s">
        <v>2048</v>
      </c>
      <c r="C60" s="768">
        <v>2200</v>
      </c>
      <c r="D60" s="769" t="s">
        <v>2043</v>
      </c>
      <c r="E60" t="s">
        <v>2105</v>
      </c>
      <c r="G60" s="14" t="s">
        <v>1845</v>
      </c>
      <c r="H60" s="14">
        <v>210</v>
      </c>
      <c r="I60" s="14" t="s">
        <v>2045</v>
      </c>
      <c r="O60" s="14" t="s">
        <v>2099</v>
      </c>
      <c r="P60" s="14">
        <v>200</v>
      </c>
      <c r="Q60" s="14" t="s">
        <v>2045</v>
      </c>
      <c r="W60" s="14" t="s">
        <v>2176</v>
      </c>
      <c r="X60" s="14">
        <v>500</v>
      </c>
      <c r="Y60" s="14" t="s">
        <v>2045</v>
      </c>
      <c r="AA60" s="127" t="s">
        <v>1603</v>
      </c>
      <c r="AB60" s="127">
        <v>8000</v>
      </c>
      <c r="AC60" s="127" t="s">
        <v>2043</v>
      </c>
      <c r="AE60" s="14" t="s">
        <v>2132</v>
      </c>
      <c r="AF60" s="14">
        <v>600</v>
      </c>
      <c r="AG60" s="14" t="s">
        <v>2045</v>
      </c>
      <c r="AI60" s="14" t="s">
        <v>972</v>
      </c>
      <c r="AJ60" s="14">
        <v>2400</v>
      </c>
      <c r="AK60" s="14" t="s">
        <v>2043</v>
      </c>
      <c r="AQ60" s="127" t="s">
        <v>2070</v>
      </c>
      <c r="AR60" s="127">
        <v>200</v>
      </c>
      <c r="AS60" s="127" t="s">
        <v>2045</v>
      </c>
      <c r="AU60" s="14" t="s">
        <v>1261</v>
      </c>
      <c r="AV60" s="14">
        <v>200</v>
      </c>
      <c r="AW60" s="14" t="s">
        <v>2045</v>
      </c>
      <c r="AY60" s="14" t="s">
        <v>1135</v>
      </c>
      <c r="AZ60" s="14">
        <v>2000</v>
      </c>
      <c r="BA60" s="14" t="s">
        <v>2043</v>
      </c>
      <c r="BC60" s="14" t="s">
        <v>337</v>
      </c>
      <c r="BD60" s="14">
        <v>300</v>
      </c>
      <c r="BE60" s="14" t="s">
        <v>2045</v>
      </c>
      <c r="BG60" s="154" t="s">
        <v>1079</v>
      </c>
      <c r="BH60" s="154">
        <v>640</v>
      </c>
      <c r="BI60" s="154" t="s">
        <v>2045</v>
      </c>
      <c r="BK60" s="14" t="s">
        <v>1771</v>
      </c>
      <c r="BL60" s="14">
        <v>400</v>
      </c>
      <c r="BM60" s="14" t="s">
        <v>2045</v>
      </c>
      <c r="BO60" s="14" t="s">
        <v>2063</v>
      </c>
      <c r="BP60" s="14">
        <v>200</v>
      </c>
      <c r="BQ60" s="127" t="s">
        <v>2045</v>
      </c>
      <c r="BS60" s="14" t="s">
        <v>584</v>
      </c>
      <c r="BT60" s="14">
        <v>4800</v>
      </c>
      <c r="BU60" s="14" t="s">
        <v>2043</v>
      </c>
      <c r="BW60" s="14" t="s">
        <v>774</v>
      </c>
      <c r="BX60" s="14">
        <v>4000</v>
      </c>
      <c r="BY60" s="14" t="s">
        <v>2043</v>
      </c>
      <c r="CA60" s="14" t="s">
        <v>866</v>
      </c>
      <c r="CB60" s="14">
        <v>200</v>
      </c>
      <c r="CC60" s="14" t="s">
        <v>2045</v>
      </c>
      <c r="CE60" s="137" t="s">
        <v>90</v>
      </c>
      <c r="CF60" s="137">
        <v>510</v>
      </c>
      <c r="CG60" s="137" t="s">
        <v>2045</v>
      </c>
      <c r="CI60" s="14" t="s">
        <v>1358</v>
      </c>
      <c r="CJ60" s="14">
        <v>200</v>
      </c>
      <c r="CK60" s="14" t="s">
        <v>2045</v>
      </c>
      <c r="CM60" s="8"/>
      <c r="CN60" s="140" t="s">
        <v>2184</v>
      </c>
      <c r="CO60" s="14">
        <v>500</v>
      </c>
      <c r="CP60" s="162" t="s">
        <v>2045</v>
      </c>
      <c r="CS60" s="14" t="s">
        <v>840</v>
      </c>
      <c r="CT60" s="14">
        <v>500</v>
      </c>
      <c r="CU60" s="14" t="s">
        <v>2045</v>
      </c>
      <c r="CV60" s="8"/>
      <c r="CX60" s="162" t="s">
        <v>1301</v>
      </c>
      <c r="CY60" s="14">
        <v>200</v>
      </c>
      <c r="CZ60" s="14" t="s">
        <v>2045</v>
      </c>
      <c r="DA60" s="8"/>
      <c r="DC60" s="127" t="s">
        <v>923</v>
      </c>
      <c r="DD60" s="127">
        <v>2400</v>
      </c>
      <c r="DE60" s="127" t="s">
        <v>2045</v>
      </c>
      <c r="DK60" s="127" t="s">
        <v>2044</v>
      </c>
      <c r="DL60" s="127">
        <v>500</v>
      </c>
      <c r="DM60" s="127" t="s">
        <v>2045</v>
      </c>
      <c r="DO60" s="127" t="s">
        <v>2150</v>
      </c>
      <c r="DP60" s="127">
        <v>210</v>
      </c>
      <c r="DQ60" s="127" t="s">
        <v>2045</v>
      </c>
      <c r="DS60" s="137" t="s">
        <v>2169</v>
      </c>
      <c r="DT60" s="137">
        <v>200</v>
      </c>
      <c r="DU60" s="137" t="s">
        <v>2045</v>
      </c>
      <c r="DW60" s="127" t="s">
        <v>1416</v>
      </c>
      <c r="DX60" s="127">
        <v>6000</v>
      </c>
      <c r="DY60" s="120" t="s">
        <v>2043</v>
      </c>
      <c r="EE60" s="14" t="s">
        <v>277</v>
      </c>
      <c r="EF60" s="14">
        <v>4000</v>
      </c>
      <c r="EG60" s="14" t="s">
        <v>2045</v>
      </c>
    </row>
    <row r="61" spans="2:137">
      <c r="B61" s="768" t="s">
        <v>2077</v>
      </c>
      <c r="C61" s="768">
        <v>600</v>
      </c>
      <c r="D61" s="769" t="s">
        <v>2043</v>
      </c>
      <c r="E61" t="s">
        <v>2105</v>
      </c>
      <c r="G61" s="14" t="s">
        <v>2125</v>
      </c>
      <c r="H61" s="14">
        <v>200</v>
      </c>
      <c r="I61" s="14" t="s">
        <v>2045</v>
      </c>
      <c r="K61" s="14"/>
      <c r="L61" s="14"/>
      <c r="M61" s="14"/>
      <c r="O61" s="14" t="s">
        <v>1465</v>
      </c>
      <c r="P61" s="14">
        <v>440</v>
      </c>
      <c r="Q61" s="14" t="s">
        <v>2045</v>
      </c>
      <c r="W61" s="14" t="s">
        <v>2100</v>
      </c>
      <c r="X61" s="14">
        <v>500</v>
      </c>
      <c r="Y61" s="14" t="s">
        <v>2185</v>
      </c>
      <c r="AA61" s="14" t="s">
        <v>592</v>
      </c>
      <c r="AB61" s="14">
        <v>12000</v>
      </c>
      <c r="AC61" s="14" t="s">
        <v>2043</v>
      </c>
      <c r="AE61" s="127" t="s">
        <v>749</v>
      </c>
      <c r="AF61" s="127">
        <v>225</v>
      </c>
      <c r="AG61" s="127" t="s">
        <v>2045</v>
      </c>
      <c r="AI61" s="14" t="s">
        <v>1885</v>
      </c>
      <c r="AJ61" s="14">
        <v>200</v>
      </c>
      <c r="AK61" s="14" t="s">
        <v>2045</v>
      </c>
      <c r="AQ61" s="127" t="s">
        <v>2102</v>
      </c>
      <c r="AR61" s="14">
        <v>560</v>
      </c>
      <c r="AS61" s="14" t="s">
        <v>2045</v>
      </c>
      <c r="AU61" s="127" t="s">
        <v>1106</v>
      </c>
      <c r="AV61" s="127">
        <v>600</v>
      </c>
      <c r="AW61" s="127" t="s">
        <v>2045</v>
      </c>
      <c r="AY61" s="127" t="s">
        <v>630</v>
      </c>
      <c r="AZ61" s="127">
        <v>2000</v>
      </c>
      <c r="BA61" s="127" t="s">
        <v>2043</v>
      </c>
      <c r="BC61" s="14" t="s">
        <v>1374</v>
      </c>
      <c r="BD61" s="14">
        <v>500</v>
      </c>
      <c r="BE61" s="14" t="s">
        <v>2045</v>
      </c>
      <c r="BG61" s="127" t="s">
        <v>1264</v>
      </c>
      <c r="BH61" s="127">
        <v>800</v>
      </c>
      <c r="BI61" s="127" t="s">
        <v>2045</v>
      </c>
      <c r="BK61" s="14" t="s">
        <v>1797</v>
      </c>
      <c r="BL61" s="14">
        <v>300</v>
      </c>
      <c r="BM61" s="14" t="s">
        <v>2045</v>
      </c>
      <c r="BO61" s="127" t="s">
        <v>1845</v>
      </c>
      <c r="BP61" s="127">
        <v>285</v>
      </c>
      <c r="BQ61" s="127" t="s">
        <v>2045</v>
      </c>
      <c r="BS61" s="14" t="s">
        <v>229</v>
      </c>
      <c r="BT61" s="14">
        <v>3200</v>
      </c>
      <c r="BU61" s="14" t="s">
        <v>2043</v>
      </c>
      <c r="BW61" s="14" t="s">
        <v>309</v>
      </c>
      <c r="BX61" s="14">
        <v>18000</v>
      </c>
      <c r="BY61" s="14" t="s">
        <v>2043</v>
      </c>
      <c r="CA61" s="127" t="s">
        <v>2117</v>
      </c>
      <c r="CB61" s="127">
        <v>300</v>
      </c>
      <c r="CC61" s="127" t="s">
        <v>2045</v>
      </c>
      <c r="CE61" s="14" t="s">
        <v>2099</v>
      </c>
      <c r="CF61" s="14">
        <v>900</v>
      </c>
      <c r="CG61" s="14" t="s">
        <v>2045</v>
      </c>
      <c r="CI61" s="14" t="s">
        <v>2080</v>
      </c>
      <c r="CJ61" s="14">
        <v>500</v>
      </c>
      <c r="CK61" s="14" t="s">
        <v>2045</v>
      </c>
      <c r="CM61" s="8"/>
      <c r="CN61" s="140" t="s">
        <v>2186</v>
      </c>
      <c r="CO61" s="14">
        <v>500</v>
      </c>
      <c r="CP61" s="162" t="s">
        <v>2045</v>
      </c>
      <c r="CS61" s="14" t="s">
        <v>1538</v>
      </c>
      <c r="CT61" s="14">
        <v>200</v>
      </c>
      <c r="CU61" s="14" t="s">
        <v>2045</v>
      </c>
      <c r="CV61" s="8"/>
      <c r="CX61" s="162" t="s">
        <v>408</v>
      </c>
      <c r="CY61" s="14">
        <v>200</v>
      </c>
      <c r="CZ61" s="14" t="s">
        <v>2045</v>
      </c>
      <c r="DA61" s="8"/>
      <c r="DC61" s="127" t="s">
        <v>584</v>
      </c>
      <c r="DD61" s="127">
        <v>7200</v>
      </c>
      <c r="DE61" s="143" t="s">
        <v>2043</v>
      </c>
      <c r="DK61" s="127" t="s">
        <v>2058</v>
      </c>
      <c r="DL61" s="127">
        <v>3200</v>
      </c>
      <c r="DM61" s="127" t="s">
        <v>2043</v>
      </c>
      <c r="DO61" s="127" t="s">
        <v>2161</v>
      </c>
      <c r="DP61" s="127">
        <v>200</v>
      </c>
      <c r="DQ61" s="127" t="s">
        <v>2045</v>
      </c>
      <c r="DS61" s="137" t="s">
        <v>2068</v>
      </c>
      <c r="DT61" s="137">
        <v>200</v>
      </c>
      <c r="DU61" s="137" t="s">
        <v>2045</v>
      </c>
      <c r="DW61" s="127" t="s">
        <v>1817</v>
      </c>
      <c r="DX61" s="127">
        <v>3640</v>
      </c>
      <c r="DY61" s="120" t="s">
        <v>2043</v>
      </c>
      <c r="EE61" s="127" t="s">
        <v>151</v>
      </c>
      <c r="EF61" s="127">
        <v>3000</v>
      </c>
      <c r="EG61" s="127" t="s">
        <v>2043</v>
      </c>
    </row>
    <row r="62" spans="2:137">
      <c r="B62" s="768" t="s">
        <v>2061</v>
      </c>
      <c r="C62" s="768">
        <v>2200</v>
      </c>
      <c r="D62" s="769" t="s">
        <v>2043</v>
      </c>
      <c r="E62" t="s">
        <v>2105</v>
      </c>
      <c r="G62" s="14" t="s">
        <v>316</v>
      </c>
      <c r="H62" s="14">
        <v>8000</v>
      </c>
      <c r="I62" s="14" t="s">
        <v>2043</v>
      </c>
      <c r="O62" s="14" t="s">
        <v>1605</v>
      </c>
      <c r="P62" s="14">
        <v>300</v>
      </c>
      <c r="Q62" s="14" t="s">
        <v>2045</v>
      </c>
      <c r="W62" s="126" t="s">
        <v>1799</v>
      </c>
      <c r="X62" s="126">
        <v>500</v>
      </c>
      <c r="Y62" s="126" t="s">
        <v>2045</v>
      </c>
      <c r="AA62" s="14" t="s">
        <v>528</v>
      </c>
      <c r="AB62" s="14">
        <v>4000</v>
      </c>
      <c r="AC62" s="14" t="s">
        <v>2043</v>
      </c>
      <c r="AE62" s="14" t="s">
        <v>2132</v>
      </c>
      <c r="AF62" s="14">
        <v>600</v>
      </c>
      <c r="AG62" s="14" t="s">
        <v>2045</v>
      </c>
      <c r="AI62" s="127" t="s">
        <v>1079</v>
      </c>
      <c r="AJ62" s="127">
        <v>280</v>
      </c>
      <c r="AK62" s="127" t="s">
        <v>2045</v>
      </c>
      <c r="AQ62" s="14" t="s">
        <v>2144</v>
      </c>
      <c r="AR62" s="14">
        <v>400</v>
      </c>
      <c r="AS62" s="14" t="s">
        <v>2045</v>
      </c>
      <c r="AU62" s="14" t="s">
        <v>1079</v>
      </c>
      <c r="AV62" s="14">
        <v>1200</v>
      </c>
      <c r="AW62" s="14" t="s">
        <v>2045</v>
      </c>
      <c r="AY62" s="14" t="s">
        <v>470</v>
      </c>
      <c r="AZ62" s="14">
        <v>1700</v>
      </c>
      <c r="BA62" s="14" t="s">
        <v>2043</v>
      </c>
      <c r="BC62" s="143" t="s">
        <v>1628</v>
      </c>
      <c r="BD62" s="14">
        <v>600</v>
      </c>
      <c r="BE62" s="14" t="s">
        <v>2045</v>
      </c>
      <c r="BG62" s="14" t="s">
        <v>1688</v>
      </c>
      <c r="BH62" s="14">
        <v>180</v>
      </c>
      <c r="BI62" s="14" t="s">
        <v>2045</v>
      </c>
      <c r="BK62" s="127" t="s">
        <v>1964</v>
      </c>
      <c r="BL62" s="127">
        <v>375</v>
      </c>
      <c r="BM62" s="127" t="s">
        <v>2045</v>
      </c>
      <c r="BO62" s="14" t="s">
        <v>1238</v>
      </c>
      <c r="BP62" s="14">
        <v>400</v>
      </c>
      <c r="BQ62" s="14" t="s">
        <v>2043</v>
      </c>
      <c r="BS62" s="14" t="s">
        <v>464</v>
      </c>
      <c r="BT62" s="14">
        <v>8000</v>
      </c>
      <c r="BU62" s="14" t="s">
        <v>2043</v>
      </c>
      <c r="BW62" s="14" t="s">
        <v>584</v>
      </c>
      <c r="BX62" s="14">
        <v>5200</v>
      </c>
      <c r="BY62" s="14" t="s">
        <v>2043</v>
      </c>
      <c r="CA62" s="14" t="s">
        <v>1693</v>
      </c>
      <c r="CB62" s="14">
        <v>160</v>
      </c>
      <c r="CC62" s="14" t="s">
        <v>2045</v>
      </c>
      <c r="CE62" s="14" t="s">
        <v>2118</v>
      </c>
      <c r="CF62" s="14">
        <v>300</v>
      </c>
      <c r="CG62" s="14" t="s">
        <v>2045</v>
      </c>
      <c r="CI62" s="141" t="s">
        <v>1644</v>
      </c>
      <c r="CJ62" s="141">
        <v>2000</v>
      </c>
      <c r="CK62" s="141" t="s">
        <v>2043</v>
      </c>
      <c r="CM62" s="8"/>
      <c r="CN62" s="140" t="s">
        <v>1186</v>
      </c>
      <c r="CO62" s="14">
        <v>500</v>
      </c>
      <c r="CP62" s="162" t="s">
        <v>2045</v>
      </c>
      <c r="CS62" s="14" t="s">
        <v>2097</v>
      </c>
      <c r="CT62" s="14">
        <v>135</v>
      </c>
      <c r="CU62" s="14" t="s">
        <v>2045</v>
      </c>
      <c r="CV62" s="8"/>
      <c r="CX62" s="162" t="s">
        <v>951</v>
      </c>
      <c r="CY62" s="14">
        <v>280</v>
      </c>
      <c r="CZ62" s="14" t="s">
        <v>2045</v>
      </c>
      <c r="DA62" s="8"/>
      <c r="DC62" s="127" t="s">
        <v>694</v>
      </c>
      <c r="DD62" s="127">
        <v>3200</v>
      </c>
      <c r="DE62" s="127" t="s">
        <v>2045</v>
      </c>
      <c r="DK62" s="127" t="s">
        <v>110</v>
      </c>
      <c r="DL62" s="127">
        <v>1600</v>
      </c>
      <c r="DM62" s="127" t="s">
        <v>2043</v>
      </c>
      <c r="DO62" s="127" t="s">
        <v>1999</v>
      </c>
      <c r="DP62" s="127">
        <v>200</v>
      </c>
      <c r="DQ62" s="127" t="s">
        <v>2045</v>
      </c>
      <c r="DS62" s="137" t="s">
        <v>68</v>
      </c>
      <c r="DT62" s="137">
        <v>1200</v>
      </c>
      <c r="DU62" s="137" t="s">
        <v>2043</v>
      </c>
      <c r="DW62" s="127" t="s">
        <v>316</v>
      </c>
      <c r="DX62" s="127">
        <v>12000</v>
      </c>
      <c r="DY62" s="120" t="s">
        <v>2043</v>
      </c>
      <c r="EE62" s="127" t="s">
        <v>1603</v>
      </c>
      <c r="EF62" s="127">
        <v>15000</v>
      </c>
      <c r="EG62" s="127" t="s">
        <v>2043</v>
      </c>
    </row>
    <row r="63" spans="2:137">
      <c r="B63" s="768" t="s">
        <v>110</v>
      </c>
      <c r="C63" s="768">
        <v>900</v>
      </c>
      <c r="D63" s="769" t="s">
        <v>2043</v>
      </c>
      <c r="E63" t="s">
        <v>2105</v>
      </c>
      <c r="G63" s="14" t="s">
        <v>470</v>
      </c>
      <c r="H63" s="14">
        <v>1200</v>
      </c>
      <c r="I63" s="14" t="s">
        <v>2043</v>
      </c>
      <c r="O63" s="14" t="s">
        <v>2005</v>
      </c>
      <c r="P63" s="14">
        <v>300</v>
      </c>
      <c r="Q63" s="14" t="s">
        <v>2045</v>
      </c>
      <c r="W63" s="126" t="s">
        <v>1704</v>
      </c>
      <c r="X63" s="126">
        <v>2000</v>
      </c>
      <c r="Y63" s="126" t="s">
        <v>2045</v>
      </c>
      <c r="AA63" s="14" t="s">
        <v>196</v>
      </c>
      <c r="AB63" s="14">
        <v>3200</v>
      </c>
      <c r="AC63" s="14" t="s">
        <v>2043</v>
      </c>
      <c r="AE63" s="14" t="s">
        <v>620</v>
      </c>
      <c r="AF63" s="14">
        <v>200</v>
      </c>
      <c r="AG63" s="14" t="s">
        <v>2045</v>
      </c>
      <c r="AI63" s="127" t="s">
        <v>709</v>
      </c>
      <c r="AJ63" s="127">
        <v>300</v>
      </c>
      <c r="AK63" s="127" t="s">
        <v>2045</v>
      </c>
      <c r="AQ63" s="47" t="s">
        <v>1759</v>
      </c>
      <c r="AR63" s="47">
        <v>260</v>
      </c>
      <c r="AS63" s="47" t="s">
        <v>2045</v>
      </c>
      <c r="AU63" s="47" t="s">
        <v>1272</v>
      </c>
      <c r="AV63" s="47">
        <v>300</v>
      </c>
      <c r="AW63" s="47" t="s">
        <v>2045</v>
      </c>
      <c r="AY63" s="14" t="s">
        <v>1534</v>
      </c>
      <c r="AZ63" s="14">
        <v>500</v>
      </c>
      <c r="BA63" s="14" t="s">
        <v>2045</v>
      </c>
      <c r="BC63" s="162" t="s">
        <v>513</v>
      </c>
      <c r="BD63" s="14">
        <v>1200</v>
      </c>
      <c r="BE63" s="14" t="s">
        <v>2043</v>
      </c>
      <c r="BG63" s="14" t="s">
        <v>1420</v>
      </c>
      <c r="BH63" s="14">
        <v>210</v>
      </c>
      <c r="BI63" s="14" t="s">
        <v>2045</v>
      </c>
      <c r="BK63" s="14" t="s">
        <v>1272</v>
      </c>
      <c r="BL63" s="14">
        <v>400</v>
      </c>
      <c r="BM63" s="14" t="s">
        <v>2045</v>
      </c>
      <c r="BO63" s="127" t="s">
        <v>1438</v>
      </c>
      <c r="BP63" s="127">
        <v>500</v>
      </c>
      <c r="BQ63" s="127" t="s">
        <v>2045</v>
      </c>
      <c r="BS63" s="14" t="s">
        <v>1231</v>
      </c>
      <c r="BT63" s="14">
        <v>2000</v>
      </c>
      <c r="BU63" s="14" t="s">
        <v>2043</v>
      </c>
      <c r="BW63" s="126" t="s">
        <v>907</v>
      </c>
      <c r="BX63" s="126">
        <v>8700</v>
      </c>
      <c r="BY63" s="126" t="s">
        <v>2043</v>
      </c>
      <c r="CA63" s="14" t="s">
        <v>1849</v>
      </c>
      <c r="CB63" s="14">
        <v>210</v>
      </c>
      <c r="CC63" s="14" t="s">
        <v>2045</v>
      </c>
      <c r="CE63" s="47" t="s">
        <v>2152</v>
      </c>
      <c r="CF63" s="47">
        <v>500</v>
      </c>
      <c r="CG63" s="47" t="s">
        <v>2045</v>
      </c>
      <c r="CI63" s="127" t="s">
        <v>1060</v>
      </c>
      <c r="CJ63" s="127">
        <v>10000</v>
      </c>
      <c r="CK63" s="127" t="s">
        <v>2043</v>
      </c>
      <c r="CM63" s="8"/>
      <c r="CN63" s="140" t="s">
        <v>1733</v>
      </c>
      <c r="CO63" s="14">
        <v>990</v>
      </c>
      <c r="CP63" s="162" t="s">
        <v>2045</v>
      </c>
      <c r="CS63" s="14" t="s">
        <v>2059</v>
      </c>
      <c r="CT63" s="14">
        <v>980</v>
      </c>
      <c r="CU63" s="14" t="s">
        <v>2045</v>
      </c>
      <c r="CV63" s="8"/>
      <c r="CX63" s="580" t="s">
        <v>2097</v>
      </c>
      <c r="CY63" s="137">
        <v>135</v>
      </c>
      <c r="CZ63" s="137" t="s">
        <v>2045</v>
      </c>
      <c r="DA63" s="8"/>
      <c r="DC63" s="127" t="s">
        <v>316</v>
      </c>
      <c r="DD63" s="127">
        <v>6000</v>
      </c>
      <c r="DE63" s="127" t="s">
        <v>2043</v>
      </c>
      <c r="DK63" s="127" t="s">
        <v>309</v>
      </c>
      <c r="DL63" s="127">
        <v>6000</v>
      </c>
      <c r="DM63" s="127" t="s">
        <v>2043</v>
      </c>
      <c r="DO63" s="127" t="s">
        <v>160</v>
      </c>
      <c r="DP63" s="127">
        <v>6000</v>
      </c>
      <c r="DQ63" s="127" t="s">
        <v>2043</v>
      </c>
      <c r="DS63" s="127" t="s">
        <v>2122</v>
      </c>
      <c r="DT63" s="127">
        <v>500</v>
      </c>
      <c r="DU63" s="127" t="s">
        <v>2045</v>
      </c>
      <c r="DW63" s="127" t="s">
        <v>2058</v>
      </c>
      <c r="DX63" s="127">
        <v>3000</v>
      </c>
      <c r="DY63" s="120" t="s">
        <v>2043</v>
      </c>
      <c r="EE63" s="127" t="s">
        <v>238</v>
      </c>
      <c r="EF63" s="127">
        <v>9000</v>
      </c>
      <c r="EG63" s="127" t="s">
        <v>2043</v>
      </c>
    </row>
    <row r="64" spans="2:137">
      <c r="B64" s="14" t="s">
        <v>1889</v>
      </c>
      <c r="C64" s="140">
        <v>1400</v>
      </c>
      <c r="D64" s="14" t="s">
        <v>2045</v>
      </c>
      <c r="G64" s="14" t="s">
        <v>584</v>
      </c>
      <c r="H64" s="14">
        <v>4000</v>
      </c>
      <c r="I64" s="14" t="s">
        <v>2043</v>
      </c>
      <c r="O64" s="141" t="s">
        <v>2055</v>
      </c>
      <c r="P64" s="141">
        <v>200</v>
      </c>
      <c r="Q64" s="141" t="s">
        <v>2045</v>
      </c>
      <c r="W64" s="127" t="s">
        <v>280</v>
      </c>
      <c r="X64" s="127">
        <v>12000</v>
      </c>
      <c r="Y64" s="127" t="s">
        <v>2043</v>
      </c>
      <c r="AA64" s="14" t="s">
        <v>277</v>
      </c>
      <c r="AB64" s="14">
        <v>2000</v>
      </c>
      <c r="AC64" s="14" t="s">
        <v>2045</v>
      </c>
      <c r="AE64" s="14" t="s">
        <v>1153</v>
      </c>
      <c r="AF64" s="14">
        <v>860</v>
      </c>
      <c r="AG64" s="14" t="s">
        <v>2045</v>
      </c>
      <c r="AI64" s="14" t="s">
        <v>1244</v>
      </c>
      <c r="AJ64" s="14">
        <v>240</v>
      </c>
      <c r="AK64" s="14" t="s">
        <v>2045</v>
      </c>
      <c r="AQ64" s="127" t="s">
        <v>2061</v>
      </c>
      <c r="AR64" s="127">
        <v>3000</v>
      </c>
      <c r="AS64" s="127" t="s">
        <v>2043</v>
      </c>
      <c r="AU64" s="14" t="s">
        <v>706</v>
      </c>
      <c r="AV64" s="14">
        <v>200</v>
      </c>
      <c r="AW64" s="14" t="s">
        <v>2045</v>
      </c>
      <c r="AY64" s="14" t="s">
        <v>706</v>
      </c>
      <c r="AZ64" s="14">
        <v>200</v>
      </c>
      <c r="BA64" s="140" t="s">
        <v>2045</v>
      </c>
      <c r="BC64" s="14" t="s">
        <v>313</v>
      </c>
      <c r="BD64" s="14">
        <v>400</v>
      </c>
      <c r="BE64" s="14" t="s">
        <v>2045</v>
      </c>
      <c r="BG64" s="14" t="s">
        <v>1347</v>
      </c>
      <c r="BH64" s="14">
        <v>200</v>
      </c>
      <c r="BI64" s="14" t="s">
        <v>2045</v>
      </c>
      <c r="BK64" s="14" t="s">
        <v>2111</v>
      </c>
      <c r="BL64" s="14">
        <v>1380</v>
      </c>
      <c r="BM64" s="14" t="s">
        <v>2045</v>
      </c>
      <c r="BO64" s="14" t="s">
        <v>1771</v>
      </c>
      <c r="BP64" s="14">
        <v>400</v>
      </c>
      <c r="BQ64" s="14" t="s">
        <v>2045</v>
      </c>
      <c r="BS64" s="136" t="s">
        <v>1060</v>
      </c>
      <c r="BT64" s="136">
        <v>6000</v>
      </c>
      <c r="BU64" s="14" t="s">
        <v>2043</v>
      </c>
      <c r="BW64" s="126" t="s">
        <v>909</v>
      </c>
      <c r="BX64" s="126">
        <v>400</v>
      </c>
      <c r="BY64" s="126" t="s">
        <v>2045</v>
      </c>
      <c r="CA64" s="14" t="s">
        <v>709</v>
      </c>
      <c r="CB64" s="14">
        <v>240</v>
      </c>
      <c r="CC64" s="14" t="s">
        <v>2045</v>
      </c>
      <c r="CE64" s="14" t="s">
        <v>1186</v>
      </c>
      <c r="CF64" s="14">
        <v>500</v>
      </c>
      <c r="CG64" s="14" t="s">
        <v>2045</v>
      </c>
      <c r="CI64" s="499" t="s">
        <v>1791</v>
      </c>
      <c r="CJ64" s="499">
        <v>4000</v>
      </c>
      <c r="CK64" s="499" t="s">
        <v>2043</v>
      </c>
      <c r="CM64" s="8"/>
      <c r="CN64" s="140" t="s">
        <v>951</v>
      </c>
      <c r="CO64" s="14">
        <v>280</v>
      </c>
      <c r="CP64" s="162" t="s">
        <v>2045</v>
      </c>
      <c r="CS64" s="14" t="s">
        <v>1264</v>
      </c>
      <c r="CT64" s="14">
        <v>1500</v>
      </c>
      <c r="CU64" s="14" t="s">
        <v>2045</v>
      </c>
      <c r="CV64" s="8"/>
      <c r="CX64" s="162" t="s">
        <v>2059</v>
      </c>
      <c r="CY64" s="14">
        <v>980</v>
      </c>
      <c r="CZ64" s="14" t="s">
        <v>2045</v>
      </c>
      <c r="DA64" s="8"/>
      <c r="DC64" s="129" t="s">
        <v>907</v>
      </c>
      <c r="DD64" s="129">
        <v>9000</v>
      </c>
      <c r="DE64" s="129" t="s">
        <v>2043</v>
      </c>
      <c r="DO64" s="126" t="s">
        <v>2187</v>
      </c>
      <c r="DP64" s="126">
        <v>1000</v>
      </c>
      <c r="DQ64" s="126" t="s">
        <v>2045</v>
      </c>
      <c r="DS64" s="14" t="s">
        <v>1318</v>
      </c>
      <c r="DT64" s="14">
        <v>600</v>
      </c>
      <c r="DU64" s="14" t="s">
        <v>2045</v>
      </c>
      <c r="DW64" s="127" t="s">
        <v>2063</v>
      </c>
      <c r="DX64" s="127">
        <v>3000</v>
      </c>
      <c r="DY64" s="120" t="s">
        <v>2043</v>
      </c>
      <c r="EE64" s="127" t="s">
        <v>250</v>
      </c>
      <c r="EF64" s="127">
        <v>6000</v>
      </c>
      <c r="EG64" s="127" t="s">
        <v>2043</v>
      </c>
    </row>
    <row r="65" spans="2:125">
      <c r="B65" s="14" t="s">
        <v>1887</v>
      </c>
      <c r="C65" s="14">
        <v>1800</v>
      </c>
      <c r="D65" s="14" t="s">
        <v>2045</v>
      </c>
      <c r="G65" s="14" t="s">
        <v>1889</v>
      </c>
      <c r="H65" s="140">
        <v>2000</v>
      </c>
      <c r="I65" s="162" t="s">
        <v>2045</v>
      </c>
      <c r="O65" s="141" t="s">
        <v>1299</v>
      </c>
      <c r="P65" s="141">
        <v>100</v>
      </c>
      <c r="Q65" s="141" t="s">
        <v>2045</v>
      </c>
      <c r="W65" s="14" t="s">
        <v>220</v>
      </c>
      <c r="X65" s="14">
        <v>16000</v>
      </c>
      <c r="Y65" s="14" t="s">
        <v>2043</v>
      </c>
      <c r="AA65" s="14" t="s">
        <v>229</v>
      </c>
      <c r="AB65" s="14">
        <v>2400</v>
      </c>
      <c r="AC65" s="14" t="s">
        <v>2043</v>
      </c>
      <c r="AE65" s="14" t="s">
        <v>694</v>
      </c>
      <c r="AF65" s="14">
        <v>1000</v>
      </c>
      <c r="AG65" s="14" t="s">
        <v>2045</v>
      </c>
      <c r="AI65" s="127" t="s">
        <v>2061</v>
      </c>
      <c r="AJ65" s="127">
        <v>2200</v>
      </c>
      <c r="AK65" s="127" t="s">
        <v>2043</v>
      </c>
      <c r="AU65" s="14" t="s">
        <v>1244</v>
      </c>
      <c r="AV65" s="14">
        <v>400</v>
      </c>
      <c r="AW65" s="14" t="s">
        <v>2045</v>
      </c>
      <c r="AY65" s="14" t="s">
        <v>2044</v>
      </c>
      <c r="AZ65" s="14">
        <v>405</v>
      </c>
      <c r="BA65" s="14" t="s">
        <v>2045</v>
      </c>
      <c r="BC65" s="14" t="s">
        <v>1135</v>
      </c>
      <c r="BD65" s="14">
        <v>2000</v>
      </c>
      <c r="BE65" s="14" t="s">
        <v>2043</v>
      </c>
      <c r="BG65" s="738" t="s">
        <v>482</v>
      </c>
      <c r="BH65" s="738">
        <v>200</v>
      </c>
      <c r="BI65" s="738" t="s">
        <v>2045</v>
      </c>
      <c r="BK65" s="127" t="s">
        <v>783</v>
      </c>
      <c r="BL65" s="127">
        <v>300</v>
      </c>
      <c r="BM65" s="127" t="s">
        <v>2045</v>
      </c>
      <c r="BO65" s="184" t="s">
        <v>1388</v>
      </c>
      <c r="BP65" s="184">
        <v>405</v>
      </c>
      <c r="BQ65" s="184" t="s">
        <v>2045</v>
      </c>
      <c r="BS65" s="14" t="s">
        <v>1791</v>
      </c>
      <c r="BT65" s="14">
        <v>2000</v>
      </c>
      <c r="BU65" s="14" t="s">
        <v>2043</v>
      </c>
      <c r="BW65" s="14" t="s">
        <v>1603</v>
      </c>
      <c r="BX65" s="14">
        <v>6000</v>
      </c>
      <c r="BY65" s="14" t="s">
        <v>2043</v>
      </c>
      <c r="CA65" s="14" t="s">
        <v>1420</v>
      </c>
      <c r="CB65" s="14">
        <v>285</v>
      </c>
      <c r="CC65" s="14" t="s">
        <v>2045</v>
      </c>
      <c r="CE65" s="14" t="s">
        <v>1873</v>
      </c>
      <c r="CF65" s="14">
        <v>390</v>
      </c>
      <c r="CG65" s="14" t="s">
        <v>2045</v>
      </c>
      <c r="CI65" s="515" t="s">
        <v>774</v>
      </c>
      <c r="CJ65" s="515">
        <v>4000</v>
      </c>
      <c r="CK65" s="515" t="s">
        <v>2043</v>
      </c>
      <c r="CM65" s="8"/>
      <c r="CN65" s="140" t="s">
        <v>2113</v>
      </c>
      <c r="CO65" s="14">
        <v>200</v>
      </c>
      <c r="CP65" s="162" t="s">
        <v>2045</v>
      </c>
      <c r="CS65" s="14" t="s">
        <v>2166</v>
      </c>
      <c r="CT65" s="14">
        <v>260</v>
      </c>
      <c r="CU65" s="14" t="s">
        <v>2045</v>
      </c>
      <c r="CV65" s="8"/>
      <c r="CX65" s="162" t="s">
        <v>1303</v>
      </c>
      <c r="CY65" s="14">
        <v>200</v>
      </c>
      <c r="CZ65" s="14" t="s">
        <v>2045</v>
      </c>
      <c r="DA65" s="8"/>
      <c r="DC65" s="169" t="s">
        <v>238</v>
      </c>
      <c r="DD65" s="169">
        <v>15000</v>
      </c>
      <c r="DE65" s="169" t="s">
        <v>2043</v>
      </c>
      <c r="DS65" s="14" t="s">
        <v>2140</v>
      </c>
      <c r="DT65" s="14">
        <v>200</v>
      </c>
      <c r="DU65" s="14" t="s">
        <v>2045</v>
      </c>
    </row>
    <row r="66" spans="2:125">
      <c r="B66" s="14" t="s">
        <v>2188</v>
      </c>
      <c r="C66" s="14">
        <v>320</v>
      </c>
      <c r="D66" s="14" t="s">
        <v>2045</v>
      </c>
      <c r="G66" s="14" t="s">
        <v>774</v>
      </c>
      <c r="H66" s="14">
        <v>3200</v>
      </c>
      <c r="I66" s="14" t="s">
        <v>2043</v>
      </c>
      <c r="O66" s="14" t="s">
        <v>1334</v>
      </c>
      <c r="P66" s="14">
        <v>400</v>
      </c>
      <c r="Q66" s="14" t="s">
        <v>2045</v>
      </c>
      <c r="W66" s="127" t="s">
        <v>135</v>
      </c>
      <c r="X66" s="127">
        <v>12000</v>
      </c>
      <c r="Y66" s="127" t="s">
        <v>2043</v>
      </c>
      <c r="AA66" s="127" t="s">
        <v>1406</v>
      </c>
      <c r="AB66" s="127">
        <v>2000</v>
      </c>
      <c r="AC66" s="127" t="s">
        <v>2045</v>
      </c>
      <c r="AE66" s="127" t="s">
        <v>1826</v>
      </c>
      <c r="AF66" s="127">
        <v>1000</v>
      </c>
      <c r="AG66" s="127" t="s">
        <v>2045</v>
      </c>
      <c r="AI66" s="14" t="s">
        <v>2143</v>
      </c>
      <c r="AJ66" s="14">
        <v>2000</v>
      </c>
      <c r="AK66" s="14" t="s">
        <v>2045</v>
      </c>
      <c r="AU66" s="14" t="s">
        <v>2183</v>
      </c>
      <c r="AV66" s="14">
        <v>1000</v>
      </c>
      <c r="AW66" s="14" t="s">
        <v>2045</v>
      </c>
      <c r="AY66" s="14" t="s">
        <v>1883</v>
      </c>
      <c r="AZ66" s="14">
        <v>200</v>
      </c>
      <c r="BA66" s="14" t="s">
        <v>2045</v>
      </c>
      <c r="BC66" s="127" t="s">
        <v>630</v>
      </c>
      <c r="BD66" s="127">
        <v>2000</v>
      </c>
      <c r="BE66" s="127" t="s">
        <v>2043</v>
      </c>
      <c r="BG66" s="126" t="s">
        <v>1046</v>
      </c>
      <c r="BH66" s="126">
        <v>1270</v>
      </c>
      <c r="BI66" s="126" t="s">
        <v>2043</v>
      </c>
      <c r="BK66" s="127" t="s">
        <v>1605</v>
      </c>
      <c r="BL66" s="127">
        <v>200</v>
      </c>
      <c r="BM66" s="127" t="s">
        <v>2045</v>
      </c>
      <c r="BO66" s="127" t="s">
        <v>783</v>
      </c>
      <c r="BP66" s="127">
        <v>300</v>
      </c>
      <c r="BQ66" s="127" t="s">
        <v>2045</v>
      </c>
      <c r="BS66" s="126" t="s">
        <v>151</v>
      </c>
      <c r="BT66" s="126">
        <v>3200</v>
      </c>
      <c r="BU66" s="126" t="s">
        <v>2043</v>
      </c>
      <c r="BW66" s="14" t="s">
        <v>1590</v>
      </c>
      <c r="BX66" s="14">
        <v>2000</v>
      </c>
      <c r="BY66" s="14" t="s">
        <v>2043</v>
      </c>
      <c r="CA66" s="460" t="s">
        <v>2103</v>
      </c>
      <c r="CB66" s="460">
        <v>100</v>
      </c>
      <c r="CC66" s="460" t="s">
        <v>2045</v>
      </c>
      <c r="CE66" s="14" t="s">
        <v>1903</v>
      </c>
      <c r="CF66" s="14">
        <v>1000</v>
      </c>
      <c r="CG66" s="14" t="s">
        <v>2045</v>
      </c>
      <c r="CI66" s="127" t="s">
        <v>972</v>
      </c>
      <c r="CJ66" s="127">
        <v>1600</v>
      </c>
      <c r="CK66" s="127" t="s">
        <v>2043</v>
      </c>
      <c r="CM66" s="8"/>
      <c r="CN66" s="140" t="s">
        <v>1303</v>
      </c>
      <c r="CO66" s="14">
        <v>200</v>
      </c>
      <c r="CP66" s="162" t="s">
        <v>2045</v>
      </c>
      <c r="CS66" s="14" t="s">
        <v>2121</v>
      </c>
      <c r="CT66" s="14">
        <v>300</v>
      </c>
      <c r="CU66" s="14" t="s">
        <v>2045</v>
      </c>
      <c r="CV66" s="8"/>
      <c r="CX66" s="162" t="s">
        <v>1305</v>
      </c>
      <c r="CY66" s="14">
        <v>210</v>
      </c>
      <c r="CZ66" s="14" t="s">
        <v>2045</v>
      </c>
      <c r="DA66" s="8"/>
      <c r="DC66" s="14" t="s">
        <v>1603</v>
      </c>
      <c r="DD66" s="14">
        <v>8000</v>
      </c>
      <c r="DE66" s="14" t="s">
        <v>2043</v>
      </c>
      <c r="DS66" s="8" t="s">
        <v>2189</v>
      </c>
      <c r="DT66" s="8">
        <v>2000</v>
      </c>
      <c r="DU66" s="8" t="s">
        <v>2043</v>
      </c>
    </row>
    <row r="67" spans="2:128">
      <c r="B67" s="47" t="s">
        <v>1865</v>
      </c>
      <c r="C67" s="47">
        <v>900</v>
      </c>
      <c r="D67" s="47" t="s">
        <v>2045</v>
      </c>
      <c r="G67" s="14" t="s">
        <v>972</v>
      </c>
      <c r="H67" s="14">
        <v>1200</v>
      </c>
      <c r="I67" s="14" t="s">
        <v>2043</v>
      </c>
      <c r="O67" s="141" t="s">
        <v>2151</v>
      </c>
      <c r="P67" s="141">
        <v>200</v>
      </c>
      <c r="Q67" s="141" t="s">
        <v>2045</v>
      </c>
      <c r="W67" s="14" t="s">
        <v>1916</v>
      </c>
      <c r="X67" s="14">
        <v>500</v>
      </c>
      <c r="Y67" s="14" t="s">
        <v>2045</v>
      </c>
      <c r="AA67" s="136" t="s">
        <v>1060</v>
      </c>
      <c r="AB67" s="136">
        <v>4000</v>
      </c>
      <c r="AC67" s="136" t="s">
        <v>2043</v>
      </c>
      <c r="AE67" s="14" t="s">
        <v>1241</v>
      </c>
      <c r="AF67" s="14">
        <v>345</v>
      </c>
      <c r="AG67" s="14" t="s">
        <v>2045</v>
      </c>
      <c r="AI67" s="127" t="s">
        <v>67</v>
      </c>
      <c r="AJ67" s="127">
        <v>2400</v>
      </c>
      <c r="AK67" s="127" t="s">
        <v>2043</v>
      </c>
      <c r="AU67" s="14" t="s">
        <v>1261</v>
      </c>
      <c r="AV67" s="14">
        <v>200</v>
      </c>
      <c r="AW67" s="14" t="s">
        <v>2045</v>
      </c>
      <c r="AY67" s="14" t="s">
        <v>2133</v>
      </c>
      <c r="AZ67" s="14">
        <v>360</v>
      </c>
      <c r="BA67" s="14" t="s">
        <v>2045</v>
      </c>
      <c r="BC67" s="14" t="s">
        <v>470</v>
      </c>
      <c r="BD67" s="14">
        <v>1700</v>
      </c>
      <c r="BE67" s="14" t="s">
        <v>2043</v>
      </c>
      <c r="BG67" s="738" t="s">
        <v>1459</v>
      </c>
      <c r="BH67" s="738">
        <v>400</v>
      </c>
      <c r="BI67" s="738" t="s">
        <v>2045</v>
      </c>
      <c r="BK67" s="127" t="s">
        <v>1670</v>
      </c>
      <c r="BL67" s="127">
        <v>1200</v>
      </c>
      <c r="BM67" s="127" t="s">
        <v>2045</v>
      </c>
      <c r="BO67" s="14" t="s">
        <v>1390</v>
      </c>
      <c r="BP67" s="14">
        <v>200</v>
      </c>
      <c r="BQ67" s="14" t="s">
        <v>2045</v>
      </c>
      <c r="BS67" s="126" t="s">
        <v>907</v>
      </c>
      <c r="BT67" s="126">
        <v>8700</v>
      </c>
      <c r="BU67" s="126" t="s">
        <v>2043</v>
      </c>
      <c r="BW67" s="14" t="s">
        <v>1183</v>
      </c>
      <c r="BX67" s="14">
        <v>2000</v>
      </c>
      <c r="BY67" s="14" t="s">
        <v>2043</v>
      </c>
      <c r="CA67" s="47" t="s">
        <v>2190</v>
      </c>
      <c r="CB67" s="47"/>
      <c r="CC67" s="47"/>
      <c r="CE67" s="14" t="s">
        <v>2090</v>
      </c>
      <c r="CF67" s="14">
        <v>200</v>
      </c>
      <c r="CG67" s="14" t="s">
        <v>2045</v>
      </c>
      <c r="CI67" s="169" t="s">
        <v>238</v>
      </c>
      <c r="CJ67" s="169">
        <v>6000</v>
      </c>
      <c r="CK67" s="169" t="s">
        <v>2043</v>
      </c>
      <c r="CM67" s="8"/>
      <c r="CN67" s="140" t="s">
        <v>2070</v>
      </c>
      <c r="CO67" s="14">
        <v>300</v>
      </c>
      <c r="CP67" s="162" t="s">
        <v>2045</v>
      </c>
      <c r="CS67" s="14" t="s">
        <v>2191</v>
      </c>
      <c r="CT67" s="14">
        <v>3000</v>
      </c>
      <c r="CU67" s="14" t="s">
        <v>2045</v>
      </c>
      <c r="CV67" s="8"/>
      <c r="CX67" s="162" t="s">
        <v>2077</v>
      </c>
      <c r="CY67" s="14">
        <v>1200</v>
      </c>
      <c r="CZ67" s="14" t="s">
        <v>2043</v>
      </c>
      <c r="DA67" s="8"/>
      <c r="DC67" s="127" t="s">
        <v>1590</v>
      </c>
      <c r="DD67" s="127">
        <v>1200</v>
      </c>
      <c r="DE67" s="127" t="s">
        <v>2043</v>
      </c>
      <c r="DW67" s="14"/>
      <c r="DX67" s="14"/>
    </row>
    <row r="68" spans="2:121">
      <c r="B68" s="14" t="s">
        <v>1861</v>
      </c>
      <c r="C68" s="14">
        <v>600</v>
      </c>
      <c r="D68" s="14" t="s">
        <v>2045</v>
      </c>
      <c r="G68" s="14" t="s">
        <v>1817</v>
      </c>
      <c r="H68" s="126">
        <v>4000</v>
      </c>
      <c r="I68" s="14" t="s">
        <v>2043</v>
      </c>
      <c r="O68" s="141" t="s">
        <v>1654</v>
      </c>
      <c r="P68" s="141">
        <v>360</v>
      </c>
      <c r="Q68" s="141" t="s">
        <v>2045</v>
      </c>
      <c r="W68" s="14" t="s">
        <v>148</v>
      </c>
      <c r="X68" s="14">
        <v>18000</v>
      </c>
      <c r="Y68" s="14" t="s">
        <v>2043</v>
      </c>
      <c r="AA68" s="47" t="s">
        <v>972</v>
      </c>
      <c r="AB68" s="47">
        <v>2400</v>
      </c>
      <c r="AC68" s="47" t="s">
        <v>2043</v>
      </c>
      <c r="AE68" s="14" t="s">
        <v>61</v>
      </c>
      <c r="AF68" s="14">
        <v>1400</v>
      </c>
      <c r="AG68" s="14" t="s">
        <v>2043</v>
      </c>
      <c r="AI68" s="14" t="s">
        <v>106</v>
      </c>
      <c r="AJ68" s="14">
        <v>1600</v>
      </c>
      <c r="AK68" s="14" t="s">
        <v>2043</v>
      </c>
      <c r="AU68" s="127" t="s">
        <v>1106</v>
      </c>
      <c r="AV68" s="127">
        <v>600</v>
      </c>
      <c r="AW68" s="127" t="s">
        <v>2045</v>
      </c>
      <c r="AY68" s="127" t="s">
        <v>2179</v>
      </c>
      <c r="AZ68" s="127">
        <v>200</v>
      </c>
      <c r="BA68" s="127" t="s">
        <v>2045</v>
      </c>
      <c r="BC68" s="14" t="s">
        <v>1534</v>
      </c>
      <c r="BD68" s="14">
        <v>500</v>
      </c>
      <c r="BE68" s="14" t="s">
        <v>2045</v>
      </c>
      <c r="BG68" s="126" t="s">
        <v>1580</v>
      </c>
      <c r="BH68" s="126">
        <v>1760</v>
      </c>
      <c r="BI68" s="126" t="s">
        <v>2045</v>
      </c>
      <c r="BK68" s="127" t="s">
        <v>1966</v>
      </c>
      <c r="BL68" s="127">
        <v>1200</v>
      </c>
      <c r="BM68" s="127" t="s">
        <v>2045</v>
      </c>
      <c r="BO68" s="14" t="s">
        <v>1272</v>
      </c>
      <c r="BP68" s="14">
        <v>200</v>
      </c>
      <c r="BQ68" s="14" t="s">
        <v>2045</v>
      </c>
      <c r="BS68" s="126" t="s">
        <v>909</v>
      </c>
      <c r="BT68" s="126">
        <v>400</v>
      </c>
      <c r="BU68" s="126" t="s">
        <v>2045</v>
      </c>
      <c r="BW68" s="14" t="s">
        <v>470</v>
      </c>
      <c r="BX68" s="14">
        <v>2400</v>
      </c>
      <c r="BY68" s="14" t="s">
        <v>2043</v>
      </c>
      <c r="CA68" s="127" t="s">
        <v>1999</v>
      </c>
      <c r="CB68" s="127">
        <v>180</v>
      </c>
      <c r="CC68" s="127" t="s">
        <v>2045</v>
      </c>
      <c r="CE68" s="127" t="s">
        <v>2186</v>
      </c>
      <c r="CF68" s="127">
        <v>500</v>
      </c>
      <c r="CG68" s="127" t="s">
        <v>2045</v>
      </c>
      <c r="CI68" s="169" t="s">
        <v>592</v>
      </c>
      <c r="CJ68" s="169">
        <v>9000</v>
      </c>
      <c r="CK68" s="169" t="s">
        <v>2043</v>
      </c>
      <c r="CM68" s="8"/>
      <c r="CN68" s="140" t="s">
        <v>72</v>
      </c>
      <c r="CO68" s="14">
        <v>500</v>
      </c>
      <c r="CP68" s="162" t="s">
        <v>2045</v>
      </c>
      <c r="CS68" s="14" t="s">
        <v>1966</v>
      </c>
      <c r="CT68" s="14">
        <v>2000</v>
      </c>
      <c r="CU68" s="14" t="s">
        <v>2045</v>
      </c>
      <c r="CV68" s="8"/>
      <c r="CX68" s="162" t="s">
        <v>1733</v>
      </c>
      <c r="CY68" s="14">
        <v>1600</v>
      </c>
      <c r="CZ68" s="14" t="s">
        <v>2045</v>
      </c>
      <c r="DA68" s="8"/>
      <c r="DC68" s="14" t="s">
        <v>581</v>
      </c>
      <c r="DD68" s="14">
        <v>2000</v>
      </c>
      <c r="DE68" s="14" t="s">
        <v>2043</v>
      </c>
      <c r="DO68" s="127"/>
      <c r="DP68" s="127"/>
      <c r="DQ68" s="127"/>
    </row>
    <row r="69" spans="2:121">
      <c r="B69" s="14" t="s">
        <v>1244</v>
      </c>
      <c r="C69" s="14">
        <v>940</v>
      </c>
      <c r="D69" s="14" t="s">
        <v>2045</v>
      </c>
      <c r="G69" s="14" t="s">
        <v>907</v>
      </c>
      <c r="H69" s="14">
        <v>4200</v>
      </c>
      <c r="I69" s="14" t="s">
        <v>2043</v>
      </c>
      <c r="O69" s="14" t="s">
        <v>1885</v>
      </c>
      <c r="P69" s="14">
        <v>300</v>
      </c>
      <c r="Q69" s="14" t="s">
        <v>2045</v>
      </c>
      <c r="W69" s="158" t="s">
        <v>142</v>
      </c>
      <c r="X69" s="158">
        <v>4600</v>
      </c>
      <c r="Y69" s="158" t="s">
        <v>2043</v>
      </c>
      <c r="AA69" s="127" t="s">
        <v>774</v>
      </c>
      <c r="AB69" s="127">
        <v>1200</v>
      </c>
      <c r="AC69" s="127" t="s">
        <v>2043</v>
      </c>
      <c r="AE69" s="127" t="s">
        <v>90</v>
      </c>
      <c r="AF69" s="127">
        <v>2000</v>
      </c>
      <c r="AG69" s="127" t="s">
        <v>2045</v>
      </c>
      <c r="AI69" s="127" t="s">
        <v>2132</v>
      </c>
      <c r="AJ69" s="127">
        <v>600</v>
      </c>
      <c r="AK69" s="127" t="s">
        <v>2054</v>
      </c>
      <c r="AU69" s="14" t="s">
        <v>1079</v>
      </c>
      <c r="AV69" s="14">
        <v>1200</v>
      </c>
      <c r="AW69" s="14" t="s">
        <v>2045</v>
      </c>
      <c r="AY69" s="127" t="s">
        <v>2192</v>
      </c>
      <c r="AZ69" s="127">
        <v>800</v>
      </c>
      <c r="BA69" s="127" t="s">
        <v>2045</v>
      </c>
      <c r="BC69" s="14" t="s">
        <v>470</v>
      </c>
      <c r="BD69" s="14">
        <v>2200</v>
      </c>
      <c r="BE69" s="14" t="s">
        <v>2043</v>
      </c>
      <c r="BG69" s="126" t="s">
        <v>1682</v>
      </c>
      <c r="BH69" s="126">
        <v>200</v>
      </c>
      <c r="BI69" s="126" t="s">
        <v>2045</v>
      </c>
      <c r="BK69" s="127" t="s">
        <v>1131</v>
      </c>
      <c r="BL69" s="127">
        <v>500</v>
      </c>
      <c r="BM69" s="127" t="s">
        <v>2045</v>
      </c>
      <c r="BO69" s="127" t="s">
        <v>1261</v>
      </c>
      <c r="BP69" s="127">
        <v>300</v>
      </c>
      <c r="BQ69" s="127" t="s">
        <v>2045</v>
      </c>
      <c r="BS69" s="14" t="s">
        <v>1183</v>
      </c>
      <c r="BT69" s="14">
        <v>1600</v>
      </c>
      <c r="BU69" s="14" t="s">
        <v>2043</v>
      </c>
      <c r="BW69" s="14" t="s">
        <v>1135</v>
      </c>
      <c r="BX69" s="14">
        <v>2000</v>
      </c>
      <c r="BY69" s="14" t="s">
        <v>2043</v>
      </c>
      <c r="CA69" s="460" t="s">
        <v>2128</v>
      </c>
      <c r="CB69" s="460">
        <v>200</v>
      </c>
      <c r="CC69" s="460" t="s">
        <v>2045</v>
      </c>
      <c r="CE69" s="127" t="s">
        <v>106</v>
      </c>
      <c r="CF69" s="127">
        <v>500</v>
      </c>
      <c r="CG69" s="127" t="s">
        <v>2045</v>
      </c>
      <c r="CI69" s="129" t="s">
        <v>907</v>
      </c>
      <c r="CJ69" s="129">
        <v>6000</v>
      </c>
      <c r="CK69" s="129" t="s">
        <v>2043</v>
      </c>
      <c r="CM69" s="8"/>
      <c r="CN69" s="140" t="s">
        <v>1881</v>
      </c>
      <c r="CO69" s="14">
        <v>840</v>
      </c>
      <c r="CP69" s="162" t="s">
        <v>2045</v>
      </c>
      <c r="CS69" s="14" t="s">
        <v>1654</v>
      </c>
      <c r="CT69" s="14">
        <v>1000</v>
      </c>
      <c r="CU69" s="14" t="s">
        <v>2045</v>
      </c>
      <c r="CV69" s="8"/>
      <c r="CX69" s="162" t="s">
        <v>2113</v>
      </c>
      <c r="CY69" s="14">
        <v>200</v>
      </c>
      <c r="CZ69" s="14" t="s">
        <v>2045</v>
      </c>
      <c r="DA69" s="8"/>
      <c r="DC69" s="14" t="s">
        <v>68</v>
      </c>
      <c r="DD69" s="14">
        <v>600</v>
      </c>
      <c r="DE69" s="14" t="s">
        <v>2043</v>
      </c>
      <c r="DO69" s="127"/>
      <c r="DP69" s="127"/>
      <c r="DQ69" s="127"/>
    </row>
    <row r="70" spans="2:121">
      <c r="B70" s="14" t="s">
        <v>1420</v>
      </c>
      <c r="C70" s="14">
        <v>300</v>
      </c>
      <c r="D70" s="14" t="s">
        <v>2045</v>
      </c>
      <c r="G70" s="127" t="s">
        <v>1999</v>
      </c>
      <c r="H70" s="127">
        <v>200</v>
      </c>
      <c r="I70" s="127" t="s">
        <v>2045</v>
      </c>
      <c r="O70" s="141" t="s">
        <v>1881</v>
      </c>
      <c r="P70" s="141">
        <v>1200</v>
      </c>
      <c r="Q70" s="141" t="s">
        <v>2045</v>
      </c>
      <c r="W70" s="14" t="s">
        <v>265</v>
      </c>
      <c r="X70" s="14">
        <v>8000</v>
      </c>
      <c r="Y70" s="14" t="s">
        <v>2043</v>
      </c>
      <c r="AA70" s="127" t="s">
        <v>1791</v>
      </c>
      <c r="AB70" s="127">
        <v>2000</v>
      </c>
      <c r="AC70" s="127" t="s">
        <v>2043</v>
      </c>
      <c r="AE70" s="127" t="s">
        <v>2061</v>
      </c>
      <c r="AF70" s="127">
        <v>2200</v>
      </c>
      <c r="AG70" s="127" t="s">
        <v>2043</v>
      </c>
      <c r="AU70" s="47" t="s">
        <v>1272</v>
      </c>
      <c r="AV70" s="47">
        <v>300</v>
      </c>
      <c r="AW70" s="47" t="s">
        <v>2045</v>
      </c>
      <c r="AY70" s="127" t="s">
        <v>2059</v>
      </c>
      <c r="AZ70" s="127">
        <v>500</v>
      </c>
      <c r="BA70" s="127" t="s">
        <v>2045</v>
      </c>
      <c r="BC70" s="14" t="s">
        <v>2193</v>
      </c>
      <c r="BD70" s="14">
        <v>200</v>
      </c>
      <c r="BE70" s="14" t="s">
        <v>2045</v>
      </c>
      <c r="BG70" s="126" t="s">
        <v>2194</v>
      </c>
      <c r="BH70" s="126">
        <v>1200</v>
      </c>
      <c r="BI70" s="126" t="s">
        <v>2045</v>
      </c>
      <c r="BK70" s="127" t="s">
        <v>1845</v>
      </c>
      <c r="BL70" s="127">
        <v>285</v>
      </c>
      <c r="BM70" s="127" t="s">
        <v>2045</v>
      </c>
      <c r="BO70" s="14" t="s">
        <v>1520</v>
      </c>
      <c r="BP70" s="14">
        <v>400</v>
      </c>
      <c r="BQ70" s="14" t="s">
        <v>2045</v>
      </c>
      <c r="BS70" s="14" t="s">
        <v>470</v>
      </c>
      <c r="BT70" s="14">
        <v>2100</v>
      </c>
      <c r="BU70" s="14" t="s">
        <v>2043</v>
      </c>
      <c r="BW70" s="14" t="s">
        <v>513</v>
      </c>
      <c r="BX70" s="14">
        <v>1200</v>
      </c>
      <c r="BY70" s="14" t="s">
        <v>2043</v>
      </c>
      <c r="CA70" s="14" t="s">
        <v>2005</v>
      </c>
      <c r="CB70" s="14">
        <v>300</v>
      </c>
      <c r="CC70" s="14" t="s">
        <v>2045</v>
      </c>
      <c r="CE70" s="14" t="s">
        <v>2077</v>
      </c>
      <c r="CF70" s="14">
        <v>800</v>
      </c>
      <c r="CG70" s="14"/>
      <c r="CI70" s="127" t="s">
        <v>1603</v>
      </c>
      <c r="CJ70" s="127">
        <v>6000</v>
      </c>
      <c r="CK70" s="127" t="s">
        <v>2043</v>
      </c>
      <c r="CM70" s="8"/>
      <c r="CN70" s="140" t="s">
        <v>694</v>
      </c>
      <c r="CO70" s="14">
        <v>700</v>
      </c>
      <c r="CP70" s="162" t="s">
        <v>2045</v>
      </c>
      <c r="CS70" s="14" t="s">
        <v>1231</v>
      </c>
      <c r="CT70" s="14">
        <v>2000</v>
      </c>
      <c r="CU70" s="14" t="s">
        <v>2043</v>
      </c>
      <c r="CV70" s="8"/>
      <c r="CX70" s="162" t="s">
        <v>2121</v>
      </c>
      <c r="CY70" s="14">
        <v>300</v>
      </c>
      <c r="CZ70" s="14" t="s">
        <v>2045</v>
      </c>
      <c r="DA70" s="8"/>
      <c r="DC70" s="14" t="s">
        <v>2061</v>
      </c>
      <c r="DD70" s="14">
        <v>2000</v>
      </c>
      <c r="DE70" s="14" t="s">
        <v>2043</v>
      </c>
      <c r="DO70" s="127"/>
      <c r="DP70" s="127"/>
      <c r="DQ70" s="127"/>
    </row>
    <row r="71" spans="2:121">
      <c r="B71" s="14" t="s">
        <v>2132</v>
      </c>
      <c r="C71" s="14">
        <v>300</v>
      </c>
      <c r="D71" s="14" t="s">
        <v>2045</v>
      </c>
      <c r="G71" s="73" t="s">
        <v>1060</v>
      </c>
      <c r="H71" s="73">
        <v>9000</v>
      </c>
      <c r="I71" s="73" t="s">
        <v>2043</v>
      </c>
      <c r="W71" s="14" t="s">
        <v>491</v>
      </c>
      <c r="X71" s="14">
        <v>1600</v>
      </c>
      <c r="Y71" s="14" t="s">
        <v>2043</v>
      </c>
      <c r="AA71" s="14" t="s">
        <v>584</v>
      </c>
      <c r="AB71" s="14">
        <v>4400</v>
      </c>
      <c r="AC71" s="14" t="s">
        <v>2043</v>
      </c>
      <c r="AE71" s="14" t="s">
        <v>2143</v>
      </c>
      <c r="AF71" s="14">
        <v>2000</v>
      </c>
      <c r="AG71" s="14" t="s">
        <v>2045</v>
      </c>
      <c r="AU71" s="14" t="s">
        <v>706</v>
      </c>
      <c r="AV71" s="14">
        <v>200</v>
      </c>
      <c r="AW71" s="14" t="s">
        <v>2045</v>
      </c>
      <c r="AY71" s="14" t="s">
        <v>1358</v>
      </c>
      <c r="AZ71" s="14">
        <v>500</v>
      </c>
      <c r="BA71" s="14" t="s">
        <v>2045</v>
      </c>
      <c r="BC71" s="14" t="s">
        <v>213</v>
      </c>
      <c r="BD71" s="14">
        <v>420</v>
      </c>
      <c r="BE71" s="14" t="s">
        <v>2045</v>
      </c>
      <c r="BG71" s="14" t="s">
        <v>2165</v>
      </c>
      <c r="BH71" s="14">
        <v>200</v>
      </c>
      <c r="BI71" s="14" t="s">
        <v>2045</v>
      </c>
      <c r="BK71" s="127" t="s">
        <v>1326</v>
      </c>
      <c r="BL71" s="127">
        <v>480</v>
      </c>
      <c r="BM71" s="127" t="s">
        <v>2045</v>
      </c>
      <c r="BO71" s="127" t="s">
        <v>1264</v>
      </c>
      <c r="BP71" s="127">
        <v>800</v>
      </c>
      <c r="BQ71" s="127" t="s">
        <v>2045</v>
      </c>
      <c r="BS71" s="14" t="s">
        <v>316</v>
      </c>
      <c r="BT71" s="14">
        <v>12000</v>
      </c>
      <c r="BU71" s="14" t="s">
        <v>2043</v>
      </c>
      <c r="BW71" s="14" t="s">
        <v>1644</v>
      </c>
      <c r="BX71" s="14">
        <v>1200</v>
      </c>
      <c r="BY71" s="14" t="s">
        <v>2043</v>
      </c>
      <c r="CA71" s="14" t="s">
        <v>1966</v>
      </c>
      <c r="CB71" s="14">
        <v>1980</v>
      </c>
      <c r="CC71" s="14" t="s">
        <v>2045</v>
      </c>
      <c r="CE71" s="141" t="s">
        <v>2056</v>
      </c>
      <c r="CF71" s="141">
        <v>1240</v>
      </c>
      <c r="CG71" s="141" t="s">
        <v>2043</v>
      </c>
      <c r="CI71" s="743" t="s">
        <v>316</v>
      </c>
      <c r="CJ71" s="743">
        <v>8000</v>
      </c>
      <c r="CK71" s="743" t="s">
        <v>2043</v>
      </c>
      <c r="CM71" s="8"/>
      <c r="CN71" s="140" t="s">
        <v>1305</v>
      </c>
      <c r="CO71" s="14">
        <v>210</v>
      </c>
      <c r="CP71" s="162" t="s">
        <v>2045</v>
      </c>
      <c r="CS71" s="14" t="s">
        <v>2099</v>
      </c>
      <c r="CT71" s="14">
        <v>800</v>
      </c>
      <c r="CU71" s="14" t="s">
        <v>2045</v>
      </c>
      <c r="CV71" s="8"/>
      <c r="CX71" s="162" t="s">
        <v>694</v>
      </c>
      <c r="CY71" s="14">
        <v>700</v>
      </c>
      <c r="CZ71" s="14" t="s">
        <v>2045</v>
      </c>
      <c r="DA71" s="8"/>
      <c r="DC71" s="14" t="s">
        <v>2069</v>
      </c>
      <c r="DD71" s="14">
        <v>200</v>
      </c>
      <c r="DE71" s="14" t="s">
        <v>2043</v>
      </c>
      <c r="DO71" s="127"/>
      <c r="DP71" s="127"/>
      <c r="DQ71" s="127"/>
    </row>
    <row r="72" spans="23:109">
      <c r="W72" s="14" t="s">
        <v>667</v>
      </c>
      <c r="X72" s="14">
        <v>2000</v>
      </c>
      <c r="Y72" s="14" t="s">
        <v>2043</v>
      </c>
      <c r="AA72" s="127" t="s">
        <v>1817</v>
      </c>
      <c r="AB72" s="127">
        <v>10000</v>
      </c>
      <c r="AC72" s="127" t="s">
        <v>2043</v>
      </c>
      <c r="AE72" s="14" t="s">
        <v>954</v>
      </c>
      <c r="AF72" s="14">
        <v>1600</v>
      </c>
      <c r="AG72" s="14" t="s">
        <v>2043</v>
      </c>
      <c r="AU72" s="14" t="s">
        <v>2133</v>
      </c>
      <c r="AV72" s="14">
        <v>360</v>
      </c>
      <c r="AW72" s="14" t="s">
        <v>2045</v>
      </c>
      <c r="AY72" s="14" t="s">
        <v>2143</v>
      </c>
      <c r="AZ72" s="14">
        <v>1600</v>
      </c>
      <c r="BA72" s="14" t="s">
        <v>2045</v>
      </c>
      <c r="BC72" s="14" t="s">
        <v>1349</v>
      </c>
      <c r="BD72" s="14">
        <v>200</v>
      </c>
      <c r="BE72" s="14" t="s">
        <v>2045</v>
      </c>
      <c r="BG72" s="14" t="s">
        <v>2195</v>
      </c>
      <c r="BH72" s="14">
        <v>880</v>
      </c>
      <c r="BI72" s="14" t="s">
        <v>2045</v>
      </c>
      <c r="BK72" s="127" t="s">
        <v>1438</v>
      </c>
      <c r="BL72" s="127">
        <v>500</v>
      </c>
      <c r="BM72" s="127" t="s">
        <v>2045</v>
      </c>
      <c r="BO72" s="127" t="s">
        <v>1244</v>
      </c>
      <c r="BP72" s="127">
        <v>1200</v>
      </c>
      <c r="BQ72" s="127" t="s">
        <v>2045</v>
      </c>
      <c r="BS72" s="14" t="s">
        <v>1135</v>
      </c>
      <c r="BT72" s="14">
        <v>2000</v>
      </c>
      <c r="BU72" s="14" t="s">
        <v>2043</v>
      </c>
      <c r="BW72" s="137" t="s">
        <v>76</v>
      </c>
      <c r="BX72" s="137">
        <v>500</v>
      </c>
      <c r="BY72" s="137" t="s">
        <v>2043</v>
      </c>
      <c r="CA72" s="14" t="s">
        <v>2138</v>
      </c>
      <c r="CB72" s="14">
        <v>180</v>
      </c>
      <c r="CC72" s="14" t="s">
        <v>2045</v>
      </c>
      <c r="CE72" s="141" t="s">
        <v>2075</v>
      </c>
      <c r="CF72" s="141">
        <v>1800</v>
      </c>
      <c r="CG72" s="141" t="s">
        <v>2043</v>
      </c>
      <c r="CI72" s="127" t="s">
        <v>771</v>
      </c>
      <c r="CJ72" s="127">
        <v>200</v>
      </c>
      <c r="CK72" s="127" t="s">
        <v>2045</v>
      </c>
      <c r="CM72" s="8"/>
      <c r="CN72" s="140" t="s">
        <v>1046</v>
      </c>
      <c r="CO72" s="14">
        <v>800</v>
      </c>
      <c r="CP72" s="162" t="s">
        <v>2043</v>
      </c>
      <c r="CS72" s="14" t="s">
        <v>408</v>
      </c>
      <c r="CT72" s="14">
        <v>200</v>
      </c>
      <c r="CU72" s="14" t="s">
        <v>2045</v>
      </c>
      <c r="CV72" s="8"/>
      <c r="CX72" s="580" t="s">
        <v>2081</v>
      </c>
      <c r="CY72" s="137">
        <v>320</v>
      </c>
      <c r="CZ72" s="137" t="s">
        <v>2045</v>
      </c>
      <c r="DA72" s="8"/>
      <c r="DC72" s="14" t="s">
        <v>72</v>
      </c>
      <c r="DD72" s="14">
        <v>1800</v>
      </c>
      <c r="DE72" s="14" t="s">
        <v>2043</v>
      </c>
    </row>
    <row r="73" spans="23:109">
      <c r="W73" s="127" t="s">
        <v>403</v>
      </c>
      <c r="X73" s="127">
        <v>1600</v>
      </c>
      <c r="Y73" s="127" t="s">
        <v>2043</v>
      </c>
      <c r="AA73" s="127" t="s">
        <v>1416</v>
      </c>
      <c r="AB73" s="127">
        <v>2400</v>
      </c>
      <c r="AC73" s="127" t="s">
        <v>2043</v>
      </c>
      <c r="AE73" s="127" t="s">
        <v>67</v>
      </c>
      <c r="AF73" s="127">
        <v>1000</v>
      </c>
      <c r="AG73" s="127" t="s">
        <v>2043</v>
      </c>
      <c r="AU73" s="127" t="s">
        <v>2179</v>
      </c>
      <c r="AV73" s="127">
        <v>200</v>
      </c>
      <c r="AW73" s="127" t="s">
        <v>2045</v>
      </c>
      <c r="AY73" s="14" t="s">
        <v>1272</v>
      </c>
      <c r="AZ73" s="14">
        <v>300</v>
      </c>
      <c r="BA73" s="47" t="s">
        <v>2045</v>
      </c>
      <c r="BC73" s="14" t="s">
        <v>1644</v>
      </c>
      <c r="BD73" s="14">
        <v>2400</v>
      </c>
      <c r="BE73" s="14" t="s">
        <v>2043</v>
      </c>
      <c r="BG73" s="14" t="s">
        <v>286</v>
      </c>
      <c r="BH73" s="14">
        <v>260</v>
      </c>
      <c r="BI73" s="14" t="s">
        <v>2045</v>
      </c>
      <c r="BK73" s="127" t="s">
        <v>2117</v>
      </c>
      <c r="BL73" s="127">
        <v>300</v>
      </c>
      <c r="BM73" s="127" t="s">
        <v>2045</v>
      </c>
      <c r="BO73" s="127" t="s">
        <v>1079</v>
      </c>
      <c r="BP73" s="127">
        <v>1000</v>
      </c>
      <c r="BQ73" s="127" t="s">
        <v>2045</v>
      </c>
      <c r="BS73" s="14" t="s">
        <v>1847</v>
      </c>
      <c r="BT73" s="14">
        <v>300</v>
      </c>
      <c r="BU73" s="14" t="s">
        <v>2045</v>
      </c>
      <c r="BW73" s="141" t="s">
        <v>2103</v>
      </c>
      <c r="BX73" s="141">
        <v>100</v>
      </c>
      <c r="BY73" s="141" t="s">
        <v>2045</v>
      </c>
      <c r="CA73" s="14" t="s">
        <v>2139</v>
      </c>
      <c r="CB73" s="14">
        <v>200</v>
      </c>
      <c r="CC73" s="14" t="s">
        <v>2045</v>
      </c>
      <c r="CE73" s="137" t="s">
        <v>76</v>
      </c>
      <c r="CF73" s="137">
        <v>500</v>
      </c>
      <c r="CG73" s="137" t="s">
        <v>2043</v>
      </c>
      <c r="CI73" s="160" t="s">
        <v>1830</v>
      </c>
      <c r="CJ73" s="160">
        <v>500</v>
      </c>
      <c r="CK73" s="160" t="s">
        <v>2045</v>
      </c>
      <c r="CM73" s="8"/>
      <c r="CN73" s="140" t="s">
        <v>63</v>
      </c>
      <c r="CO73" s="14">
        <v>3200</v>
      </c>
      <c r="CP73" s="162" t="s">
        <v>2043</v>
      </c>
      <c r="CS73" s="14" t="s">
        <v>994</v>
      </c>
      <c r="CT73" s="14">
        <v>300</v>
      </c>
      <c r="CU73" s="14" t="s">
        <v>2045</v>
      </c>
      <c r="CV73" s="8"/>
      <c r="CX73" s="162" t="s">
        <v>72</v>
      </c>
      <c r="CY73" s="14">
        <v>2000</v>
      </c>
      <c r="CZ73" s="14" t="s">
        <v>2043</v>
      </c>
      <c r="DA73" s="8"/>
      <c r="DC73" s="127" t="s">
        <v>106</v>
      </c>
      <c r="DD73" s="127">
        <v>500</v>
      </c>
      <c r="DE73" s="127" t="s">
        <v>2045</v>
      </c>
    </row>
    <row r="74" spans="23:109">
      <c r="W74" s="127" t="s">
        <v>1125</v>
      </c>
      <c r="X74" s="127">
        <v>10000</v>
      </c>
      <c r="Y74" s="127" t="s">
        <v>2043</v>
      </c>
      <c r="AA74" s="14" t="s">
        <v>907</v>
      </c>
      <c r="AB74" s="14">
        <v>5400</v>
      </c>
      <c r="AC74" s="14" t="s">
        <v>2043</v>
      </c>
      <c r="AE74" s="14" t="s">
        <v>106</v>
      </c>
      <c r="AF74" s="14">
        <v>1200</v>
      </c>
      <c r="AG74" s="14" t="s">
        <v>2043</v>
      </c>
      <c r="AY74" s="14" t="s">
        <v>1153</v>
      </c>
      <c r="AZ74" s="14">
        <v>600</v>
      </c>
      <c r="BA74" s="14" t="s">
        <v>2045</v>
      </c>
      <c r="BC74" s="460" t="s">
        <v>2075</v>
      </c>
      <c r="BD74" s="460">
        <v>1600</v>
      </c>
      <c r="BE74" s="460" t="s">
        <v>2043</v>
      </c>
      <c r="BG74" s="127" t="s">
        <v>411</v>
      </c>
      <c r="BH74" s="127">
        <v>400</v>
      </c>
      <c r="BI74" s="127" t="s">
        <v>2045</v>
      </c>
      <c r="BK74" s="127" t="s">
        <v>1654</v>
      </c>
      <c r="BL74" s="127">
        <v>210</v>
      </c>
      <c r="BM74" s="127" t="s">
        <v>2045</v>
      </c>
      <c r="BO74" s="14" t="s">
        <v>1688</v>
      </c>
      <c r="BP74" s="14">
        <v>180</v>
      </c>
      <c r="BQ74" s="14" t="s">
        <v>2045</v>
      </c>
      <c r="BS74" s="14" t="s">
        <v>2104</v>
      </c>
      <c r="BT74" s="14" t="s">
        <v>2149</v>
      </c>
      <c r="BU74" s="14" t="s">
        <v>2045</v>
      </c>
      <c r="BW74" s="141" t="s">
        <v>2100</v>
      </c>
      <c r="BX74" s="141">
        <v>200</v>
      </c>
      <c r="BY74" s="141" t="s">
        <v>2045</v>
      </c>
      <c r="CA74" s="14" t="s">
        <v>1654</v>
      </c>
      <c r="CB74" s="14">
        <v>200</v>
      </c>
      <c r="CC74" s="14" t="s">
        <v>2045</v>
      </c>
      <c r="CE74" s="141" t="s">
        <v>2100</v>
      </c>
      <c r="CF74" s="141">
        <v>500</v>
      </c>
      <c r="CG74" s="141" t="s">
        <v>2045</v>
      </c>
      <c r="CI74" s="14" t="s">
        <v>2104</v>
      </c>
      <c r="CJ74" s="14">
        <v>200</v>
      </c>
      <c r="CK74" s="14" t="s">
        <v>2045</v>
      </c>
      <c r="CN74" s="14"/>
      <c r="CO74" s="14"/>
      <c r="CP74" s="162"/>
      <c r="CS74" s="127" t="s">
        <v>238</v>
      </c>
      <c r="CT74" s="127">
        <v>12000</v>
      </c>
      <c r="CU74" s="127" t="s">
        <v>2043</v>
      </c>
      <c r="CV74" s="8"/>
      <c r="CX74" s="162" t="s">
        <v>1231</v>
      </c>
      <c r="CY74" s="14">
        <v>2000</v>
      </c>
      <c r="CZ74" s="14" t="s">
        <v>2043</v>
      </c>
      <c r="DA74" s="8"/>
      <c r="DC74" s="14" t="s">
        <v>2077</v>
      </c>
      <c r="DD74" s="14">
        <v>1200</v>
      </c>
      <c r="DE74" s="14" t="s">
        <v>2043</v>
      </c>
    </row>
    <row r="75" spans="23:125">
      <c r="W75" s="14" t="s">
        <v>160</v>
      </c>
      <c r="X75" s="14">
        <v>4000</v>
      </c>
      <c r="Y75" s="14" t="s">
        <v>2043</v>
      </c>
      <c r="AA75" s="14" t="s">
        <v>923</v>
      </c>
      <c r="AB75" s="14">
        <v>1800</v>
      </c>
      <c r="AC75" s="14" t="s">
        <v>2045</v>
      </c>
      <c r="AE75" s="14" t="s">
        <v>76</v>
      </c>
      <c r="AF75" s="14">
        <v>535</v>
      </c>
      <c r="AG75" s="14" t="s">
        <v>2043</v>
      </c>
      <c r="AY75" s="127" t="s">
        <v>1944</v>
      </c>
      <c r="AZ75" s="127">
        <v>480</v>
      </c>
      <c r="BA75" s="127" t="s">
        <v>2045</v>
      </c>
      <c r="BC75" s="460" t="s">
        <v>2196</v>
      </c>
      <c r="BD75" s="460">
        <v>500</v>
      </c>
      <c r="BE75" s="460" t="s">
        <v>2043</v>
      </c>
      <c r="BG75" s="127" t="s">
        <v>1388</v>
      </c>
      <c r="BH75" s="127">
        <v>405</v>
      </c>
      <c r="BI75" s="127" t="s">
        <v>2045</v>
      </c>
      <c r="BK75" s="127" t="s">
        <v>2145</v>
      </c>
      <c r="BL75" s="127">
        <v>200</v>
      </c>
      <c r="BM75" s="127" t="s">
        <v>2045</v>
      </c>
      <c r="BO75" s="14" t="s">
        <v>1420</v>
      </c>
      <c r="BP75" s="14">
        <v>210</v>
      </c>
      <c r="BQ75" s="14" t="s">
        <v>2045</v>
      </c>
      <c r="BS75" s="14" t="s">
        <v>2077</v>
      </c>
      <c r="BT75" s="155">
        <v>400</v>
      </c>
      <c r="BW75" s="141" t="s">
        <v>2176</v>
      </c>
      <c r="BX75" s="141">
        <v>200</v>
      </c>
      <c r="BY75" s="141" t="s">
        <v>2045</v>
      </c>
      <c r="CA75" s="14" t="s">
        <v>1272</v>
      </c>
      <c r="CB75" s="14">
        <v>220</v>
      </c>
      <c r="CC75" s="14" t="s">
        <v>2045</v>
      </c>
      <c r="CE75" s="141" t="s">
        <v>2176</v>
      </c>
      <c r="CF75" s="141">
        <v>500</v>
      </c>
      <c r="CG75" s="141" t="s">
        <v>2045</v>
      </c>
      <c r="CI75" s="14" t="s">
        <v>470</v>
      </c>
      <c r="CJ75" s="14">
        <v>2400</v>
      </c>
      <c r="CK75" s="14" t="s">
        <v>2043</v>
      </c>
      <c r="CN75" s="47"/>
      <c r="CO75" s="47"/>
      <c r="CP75" s="47"/>
      <c r="CS75" s="127" t="s">
        <v>250</v>
      </c>
      <c r="CT75" s="127">
        <v>6000</v>
      </c>
      <c r="CU75" s="127" t="s">
        <v>2043</v>
      </c>
      <c r="CV75" s="8"/>
      <c r="CX75" s="580" t="s">
        <v>2099</v>
      </c>
      <c r="CY75" s="137">
        <v>800</v>
      </c>
      <c r="CZ75" s="137" t="s">
        <v>2045</v>
      </c>
      <c r="DA75" s="8"/>
      <c r="DC75" s="14" t="s">
        <v>2056</v>
      </c>
      <c r="DD75" s="14">
        <v>1600</v>
      </c>
      <c r="DE75" s="14" t="s">
        <v>2043</v>
      </c>
      <c r="DS75" s="14"/>
      <c r="DT75" s="14"/>
      <c r="DU75" s="14"/>
    </row>
    <row r="76" spans="23:109">
      <c r="W76" s="14" t="s">
        <v>581</v>
      </c>
      <c r="X76" s="14">
        <v>800</v>
      </c>
      <c r="Y76" s="14" t="s">
        <v>2043</v>
      </c>
      <c r="AA76" s="129" t="s">
        <v>61</v>
      </c>
      <c r="AB76" s="129">
        <v>1400</v>
      </c>
      <c r="AC76" s="575" t="s">
        <v>2043</v>
      </c>
      <c r="AD76" s="780" t="s">
        <v>2105</v>
      </c>
      <c r="AE76" s="127" t="s">
        <v>2132</v>
      </c>
      <c r="AF76" s="127">
        <v>600</v>
      </c>
      <c r="AG76" s="127" t="s">
        <v>2054</v>
      </c>
      <c r="AY76" s="14" t="s">
        <v>2197</v>
      </c>
      <c r="AZ76" s="14">
        <v>1200</v>
      </c>
      <c r="BA76" s="14" t="s">
        <v>2045</v>
      </c>
      <c r="BC76" s="460" t="s">
        <v>106</v>
      </c>
      <c r="BD76" s="460">
        <v>800</v>
      </c>
      <c r="BE76" s="460" t="s">
        <v>2043</v>
      </c>
      <c r="BG76" s="14" t="s">
        <v>1771</v>
      </c>
      <c r="BH76" s="14">
        <v>400</v>
      </c>
      <c r="BI76" s="14" t="s">
        <v>2045</v>
      </c>
      <c r="BK76" s="14" t="s">
        <v>2171</v>
      </c>
      <c r="BL76" s="14">
        <v>300</v>
      </c>
      <c r="BM76" s="14" t="s">
        <v>2045</v>
      </c>
      <c r="BO76" s="127" t="s">
        <v>1467</v>
      </c>
      <c r="BP76" s="127">
        <v>200</v>
      </c>
      <c r="BQ76" s="127" t="s">
        <v>2045</v>
      </c>
      <c r="BS76" s="14" t="s">
        <v>2056</v>
      </c>
      <c r="BT76" s="155">
        <v>1240</v>
      </c>
      <c r="BW76" s="141" t="s">
        <v>2128</v>
      </c>
      <c r="BX76" s="141">
        <v>200</v>
      </c>
      <c r="BY76" s="141" t="s">
        <v>2045</v>
      </c>
      <c r="CA76" s="14" t="s">
        <v>1952</v>
      </c>
      <c r="CB76" s="14">
        <v>400</v>
      </c>
      <c r="CC76" s="14" t="s">
        <v>2045</v>
      </c>
      <c r="CE76" s="14" t="s">
        <v>68</v>
      </c>
      <c r="CF76" s="14">
        <v>1200</v>
      </c>
      <c r="CG76" s="14" t="s">
        <v>2045</v>
      </c>
      <c r="CI76" s="14" t="s">
        <v>313</v>
      </c>
      <c r="CJ76" s="14">
        <v>520</v>
      </c>
      <c r="CK76" s="14" t="s">
        <v>2045</v>
      </c>
      <c r="CS76" s="127" t="s">
        <v>592</v>
      </c>
      <c r="CT76" s="127">
        <v>15000</v>
      </c>
      <c r="CU76" s="127" t="s">
        <v>2043</v>
      </c>
      <c r="CV76" s="8"/>
      <c r="CX76" s="143" t="s">
        <v>923</v>
      </c>
      <c r="CY76" s="127">
        <v>2060</v>
      </c>
      <c r="CZ76" s="127" t="s">
        <v>2045</v>
      </c>
      <c r="DA76" s="8"/>
      <c r="DC76" s="127" t="s">
        <v>2048</v>
      </c>
      <c r="DD76" s="127">
        <v>2000</v>
      </c>
      <c r="DE76" s="127" t="s">
        <v>2043</v>
      </c>
    </row>
    <row r="77" spans="23:109">
      <c r="W77" s="14" t="s">
        <v>2071</v>
      </c>
      <c r="X77" s="14">
        <v>2000</v>
      </c>
      <c r="Y77" s="14" t="s">
        <v>2043</v>
      </c>
      <c r="AA77" s="127" t="s">
        <v>90</v>
      </c>
      <c r="AB77" s="127">
        <v>2000</v>
      </c>
      <c r="AC77" s="143" t="s">
        <v>2045</v>
      </c>
      <c r="AD77" s="780" t="s">
        <v>2105</v>
      </c>
      <c r="AE77" s="127" t="s">
        <v>2099</v>
      </c>
      <c r="AF77" s="127">
        <v>460</v>
      </c>
      <c r="AG77" s="127" t="s">
        <v>2045</v>
      </c>
      <c r="AY77" s="14" t="s">
        <v>1299</v>
      </c>
      <c r="AZ77" s="14">
        <v>200</v>
      </c>
      <c r="BA77" s="14" t="s">
        <v>2045</v>
      </c>
      <c r="BC77" s="460" t="s">
        <v>76</v>
      </c>
      <c r="BD77" s="460">
        <v>500</v>
      </c>
      <c r="BE77" s="460" t="s">
        <v>2043</v>
      </c>
      <c r="BG77" s="14" t="s">
        <v>1588</v>
      </c>
      <c r="BH77" s="14">
        <v>240</v>
      </c>
      <c r="BI77" s="14" t="s">
        <v>2045</v>
      </c>
      <c r="BK77" s="14" t="s">
        <v>1349</v>
      </c>
      <c r="BL77" s="14">
        <v>1000</v>
      </c>
      <c r="BM77" s="14" t="s">
        <v>2045</v>
      </c>
      <c r="BO77" s="47" t="s">
        <v>1588</v>
      </c>
      <c r="BP77" s="47">
        <v>600</v>
      </c>
      <c r="BQ77" s="47" t="s">
        <v>2045</v>
      </c>
      <c r="BS77" s="14" t="s">
        <v>1723</v>
      </c>
      <c r="BT77" s="155">
        <v>1040</v>
      </c>
      <c r="BW77" s="127" t="s">
        <v>2064</v>
      </c>
      <c r="BX77" s="127">
        <v>600</v>
      </c>
      <c r="BY77" s="127" t="s">
        <v>2045</v>
      </c>
      <c r="CA77" s="47" t="s">
        <v>1303</v>
      </c>
      <c r="CB77" s="47">
        <v>300</v>
      </c>
      <c r="CC77" s="47" t="s">
        <v>2045</v>
      </c>
      <c r="CE77" s="14" t="s">
        <v>2099</v>
      </c>
      <c r="CF77" s="14">
        <v>900</v>
      </c>
      <c r="CG77" s="14" t="s">
        <v>2045</v>
      </c>
      <c r="CI77" s="14" t="s">
        <v>1374</v>
      </c>
      <c r="CJ77" s="14">
        <v>340</v>
      </c>
      <c r="CK77" s="14" t="s">
        <v>2045</v>
      </c>
      <c r="CS77" s="127" t="s">
        <v>196</v>
      </c>
      <c r="CT77" s="127">
        <v>6000</v>
      </c>
      <c r="CU77" s="127" t="s">
        <v>2043</v>
      </c>
      <c r="CV77" s="8"/>
      <c r="CX77" s="162" t="s">
        <v>2046</v>
      </c>
      <c r="CY77" s="14">
        <v>1600</v>
      </c>
      <c r="CZ77" s="14" t="s">
        <v>2043</v>
      </c>
      <c r="DA77" s="8"/>
      <c r="DC77" s="162" t="s">
        <v>1654</v>
      </c>
      <c r="DD77" s="14">
        <v>600</v>
      </c>
      <c r="DE77" s="14" t="s">
        <v>2045</v>
      </c>
    </row>
    <row r="78" spans="23:109">
      <c r="W78" s="14" t="s">
        <v>175</v>
      </c>
      <c r="X78" s="14">
        <v>2000</v>
      </c>
      <c r="Y78" s="14" t="s">
        <v>2043</v>
      </c>
      <c r="AA78" s="127" t="s">
        <v>2061</v>
      </c>
      <c r="AB78" s="127">
        <v>2200</v>
      </c>
      <c r="AC78" s="143" t="s">
        <v>2043</v>
      </c>
      <c r="AD78" s="780" t="s">
        <v>2105</v>
      </c>
      <c r="AE78" s="14" t="s">
        <v>2077</v>
      </c>
      <c r="AF78" s="14">
        <v>600</v>
      </c>
      <c r="AG78" s="14" t="s">
        <v>2043</v>
      </c>
      <c r="AY78" s="14" t="s">
        <v>286</v>
      </c>
      <c r="AZ78" s="14">
        <v>1000</v>
      </c>
      <c r="BA78" s="14" t="s">
        <v>2045</v>
      </c>
      <c r="BC78" s="460" t="s">
        <v>2044</v>
      </c>
      <c r="BD78" s="460">
        <v>405</v>
      </c>
      <c r="BE78" s="460" t="s">
        <v>2045</v>
      </c>
      <c r="BG78" s="14" t="s">
        <v>1797</v>
      </c>
      <c r="BH78" s="14">
        <v>300</v>
      </c>
      <c r="BI78" s="14" t="s">
        <v>2045</v>
      </c>
      <c r="BK78" s="14" t="s">
        <v>470</v>
      </c>
      <c r="BL78" s="14">
        <v>3000</v>
      </c>
      <c r="BM78" s="14" t="s">
        <v>2043</v>
      </c>
      <c r="BO78" s="14" t="s">
        <v>994</v>
      </c>
      <c r="BP78" s="14">
        <v>375</v>
      </c>
      <c r="BQ78" s="14" t="s">
        <v>2045</v>
      </c>
      <c r="BS78" s="14" t="s">
        <v>2065</v>
      </c>
      <c r="BT78" s="155">
        <v>560</v>
      </c>
      <c r="BW78" s="137" t="s">
        <v>76</v>
      </c>
      <c r="BX78" s="137">
        <v>500</v>
      </c>
      <c r="BY78" s="137" t="s">
        <v>2043</v>
      </c>
      <c r="CA78" s="14" t="s">
        <v>706</v>
      </c>
      <c r="CB78" s="14">
        <v>200</v>
      </c>
      <c r="CC78" s="14" t="s">
        <v>2045</v>
      </c>
      <c r="CE78" s="14" t="s">
        <v>592</v>
      </c>
      <c r="CF78" s="14">
        <v>6000</v>
      </c>
      <c r="CG78" s="14" t="s">
        <v>2043</v>
      </c>
      <c r="CI78" s="14" t="s">
        <v>1534</v>
      </c>
      <c r="CJ78" s="14">
        <v>500</v>
      </c>
      <c r="CK78" s="14" t="s">
        <v>2045</v>
      </c>
      <c r="CS78" s="14" t="s">
        <v>528</v>
      </c>
      <c r="CT78" s="14">
        <v>2400</v>
      </c>
      <c r="CU78" s="14" t="s">
        <v>2043</v>
      </c>
      <c r="CV78" s="8"/>
      <c r="CX78" s="127"/>
      <c r="CY78" s="184"/>
      <c r="CZ78" s="184"/>
      <c r="DC78" s="127" t="s">
        <v>669</v>
      </c>
      <c r="DD78" s="127">
        <v>150</v>
      </c>
      <c r="DE78" s="127" t="s">
        <v>2045</v>
      </c>
    </row>
    <row r="79" spans="23:109">
      <c r="W79" s="127" t="s">
        <v>403</v>
      </c>
      <c r="X79" s="127">
        <v>1200</v>
      </c>
      <c r="Y79" s="127" t="s">
        <v>2043</v>
      </c>
      <c r="AA79" s="14" t="s">
        <v>2143</v>
      </c>
      <c r="AB79" s="14">
        <v>2000</v>
      </c>
      <c r="AC79" s="162" t="s">
        <v>2045</v>
      </c>
      <c r="AD79" s="780" t="s">
        <v>2105</v>
      </c>
      <c r="AE79" s="14" t="s">
        <v>2056</v>
      </c>
      <c r="AF79" s="14">
        <v>300</v>
      </c>
      <c r="AG79" s="14" t="s">
        <v>2043</v>
      </c>
      <c r="AY79" s="14" t="s">
        <v>1773</v>
      </c>
      <c r="AZ79" s="14">
        <v>500</v>
      </c>
      <c r="BA79" s="14" t="s">
        <v>2045</v>
      </c>
      <c r="BC79" s="137" t="s">
        <v>2194</v>
      </c>
      <c r="BD79" s="137">
        <v>1200</v>
      </c>
      <c r="BE79" s="137" t="s">
        <v>2045</v>
      </c>
      <c r="BG79" s="154" t="s">
        <v>319</v>
      </c>
      <c r="BH79" s="154">
        <v>100</v>
      </c>
      <c r="BI79" s="154" t="s">
        <v>2045</v>
      </c>
      <c r="BK79" s="14" t="s">
        <v>316</v>
      </c>
      <c r="BL79" s="14">
        <v>18000</v>
      </c>
      <c r="BM79" s="14" t="s">
        <v>2043</v>
      </c>
      <c r="BO79" s="14" t="s">
        <v>1472</v>
      </c>
      <c r="BP79" s="14">
        <v>500</v>
      </c>
      <c r="BQ79" s="14" t="s">
        <v>2045</v>
      </c>
      <c r="BS79" s="14" t="s">
        <v>63</v>
      </c>
      <c r="BT79" s="155">
        <v>2250</v>
      </c>
      <c r="BW79" s="14" t="s">
        <v>2065</v>
      </c>
      <c r="BX79" s="14">
        <v>560</v>
      </c>
      <c r="BY79" s="14" t="s">
        <v>2043</v>
      </c>
      <c r="CA79" s="14" t="s">
        <v>2138</v>
      </c>
      <c r="CB79" s="14">
        <v>180</v>
      </c>
      <c r="CC79" s="14" t="s">
        <v>2045</v>
      </c>
      <c r="CE79" s="14" t="s">
        <v>196</v>
      </c>
      <c r="CF79" s="14">
        <v>4000</v>
      </c>
      <c r="CG79" s="14" t="s">
        <v>2043</v>
      </c>
      <c r="CI79" s="14" t="s">
        <v>2186</v>
      </c>
      <c r="CJ79" s="14">
        <v>105</v>
      </c>
      <c r="CK79" s="14" t="s">
        <v>2045</v>
      </c>
      <c r="CS79" s="14" t="s">
        <v>309</v>
      </c>
      <c r="CT79" s="14">
        <v>10000</v>
      </c>
      <c r="CU79" s="14" t="s">
        <v>2043</v>
      </c>
      <c r="CV79" s="8">
        <v>20000</v>
      </c>
      <c r="DC79" s="127" t="s">
        <v>2139</v>
      </c>
      <c r="DD79" s="127">
        <v>200</v>
      </c>
      <c r="DE79" s="127" t="s">
        <v>2045</v>
      </c>
    </row>
    <row r="80" spans="23:109">
      <c r="W80" s="14" t="s">
        <v>491</v>
      </c>
      <c r="X80" s="14">
        <v>1200</v>
      </c>
      <c r="Y80" s="14" t="s">
        <v>2043</v>
      </c>
      <c r="AA80" s="14" t="s">
        <v>954</v>
      </c>
      <c r="AB80" s="14">
        <v>1600</v>
      </c>
      <c r="AC80" s="162" t="s">
        <v>2043</v>
      </c>
      <c r="AD80" s="780" t="s">
        <v>2105</v>
      </c>
      <c r="AE80" s="127" t="s">
        <v>2061</v>
      </c>
      <c r="AF80" s="127">
        <v>1400</v>
      </c>
      <c r="AG80" s="127" t="s">
        <v>2043</v>
      </c>
      <c r="AY80" s="127" t="s">
        <v>2198</v>
      </c>
      <c r="AZ80" s="127">
        <v>200</v>
      </c>
      <c r="BA80" s="127" t="s">
        <v>2045</v>
      </c>
      <c r="BC80" s="137" t="s">
        <v>2048</v>
      </c>
      <c r="BD80" s="137">
        <v>1600</v>
      </c>
      <c r="BE80" s="137" t="s">
        <v>2045</v>
      </c>
      <c r="BG80" s="127" t="s">
        <v>1964</v>
      </c>
      <c r="BH80" s="127">
        <v>375</v>
      </c>
      <c r="BI80" s="127" t="s">
        <v>2045</v>
      </c>
      <c r="BK80" s="14" t="s">
        <v>151</v>
      </c>
      <c r="BL80" s="14">
        <v>4400</v>
      </c>
      <c r="BM80" s="14" t="s">
        <v>2043</v>
      </c>
      <c r="BO80" s="14" t="s">
        <v>1231</v>
      </c>
      <c r="BP80" s="14">
        <v>2400</v>
      </c>
      <c r="BQ80" s="14" t="s">
        <v>2043</v>
      </c>
      <c r="BS80" s="14" t="s">
        <v>61</v>
      </c>
      <c r="BT80" s="155">
        <v>1600</v>
      </c>
      <c r="BW80" s="14" t="s">
        <v>2077</v>
      </c>
      <c r="BX80" s="14">
        <v>400</v>
      </c>
      <c r="BY80" s="14" t="s">
        <v>2043</v>
      </c>
      <c r="CA80" s="137" t="s">
        <v>90</v>
      </c>
      <c r="CB80" s="137">
        <v>510</v>
      </c>
      <c r="CC80" s="137" t="s">
        <v>2045</v>
      </c>
      <c r="CE80" s="14" t="s">
        <v>1231</v>
      </c>
      <c r="CF80" s="14">
        <v>2400</v>
      </c>
      <c r="CG80" s="14" t="s">
        <v>2043</v>
      </c>
      <c r="CI80" s="14" t="s">
        <v>63</v>
      </c>
      <c r="CJ80" s="14">
        <v>4000</v>
      </c>
      <c r="CK80" s="14" t="s">
        <v>2043</v>
      </c>
      <c r="CS80" s="14" t="s">
        <v>907</v>
      </c>
      <c r="CT80" s="14">
        <v>9000</v>
      </c>
      <c r="CU80" s="14" t="s">
        <v>2043</v>
      </c>
      <c r="CV80" s="8"/>
      <c r="DC80" s="127" t="s">
        <v>1678</v>
      </c>
      <c r="DD80" s="127">
        <v>280</v>
      </c>
      <c r="DE80" s="127" t="s">
        <v>2045</v>
      </c>
    </row>
    <row r="81" spans="23:100">
      <c r="W81" s="14" t="s">
        <v>235</v>
      </c>
      <c r="X81" s="14">
        <v>1200</v>
      </c>
      <c r="Y81" s="14" t="s">
        <v>2043</v>
      </c>
      <c r="AA81" s="127" t="s">
        <v>67</v>
      </c>
      <c r="AB81" s="127">
        <v>1000</v>
      </c>
      <c r="AC81" s="143" t="s">
        <v>2043</v>
      </c>
      <c r="AD81" s="780" t="s">
        <v>2105</v>
      </c>
      <c r="AE81" s="14" t="s">
        <v>2048</v>
      </c>
      <c r="AF81" s="14">
        <v>4000</v>
      </c>
      <c r="AG81" s="14" t="s">
        <v>2043</v>
      </c>
      <c r="AY81" s="14" t="s">
        <v>1680</v>
      </c>
      <c r="AZ81" s="14">
        <v>300</v>
      </c>
      <c r="BA81" s="14" t="s">
        <v>2045</v>
      </c>
      <c r="BG81" s="127" t="s">
        <v>2145</v>
      </c>
      <c r="BH81" s="127">
        <v>200</v>
      </c>
      <c r="BI81" s="127" t="s">
        <v>2045</v>
      </c>
      <c r="BK81" s="14" t="s">
        <v>1603</v>
      </c>
      <c r="BL81" s="14">
        <v>9000</v>
      </c>
      <c r="BM81" s="14" t="s">
        <v>2043</v>
      </c>
      <c r="BO81" s="14" t="s">
        <v>1465</v>
      </c>
      <c r="BP81" s="14">
        <v>200</v>
      </c>
      <c r="BQ81" s="14" t="s">
        <v>2045</v>
      </c>
      <c r="BS81" s="14" t="s">
        <v>2196</v>
      </c>
      <c r="BT81" s="155">
        <v>200</v>
      </c>
      <c r="BW81" s="141" t="s">
        <v>2056</v>
      </c>
      <c r="BX81" s="141">
        <v>1240</v>
      </c>
      <c r="BY81" s="141" t="s">
        <v>2043</v>
      </c>
      <c r="CA81" s="14" t="s">
        <v>2099</v>
      </c>
      <c r="CB81" s="14">
        <v>900</v>
      </c>
      <c r="CC81" s="14" t="s">
        <v>2045</v>
      </c>
      <c r="CE81" s="127" t="s">
        <v>1060</v>
      </c>
      <c r="CF81" s="127">
        <v>6000</v>
      </c>
      <c r="CG81" s="127" t="s">
        <v>2043</v>
      </c>
      <c r="CI81" s="127" t="s">
        <v>2186</v>
      </c>
      <c r="CJ81" s="127">
        <v>500</v>
      </c>
      <c r="CK81" s="127" t="s">
        <v>2045</v>
      </c>
      <c r="CS81" s="14" t="s">
        <v>584</v>
      </c>
      <c r="CT81" s="14">
        <v>6000</v>
      </c>
      <c r="CU81" s="14" t="s">
        <v>2043</v>
      </c>
      <c r="CV81" s="8"/>
    </row>
    <row r="82" spans="23:100">
      <c r="W82" s="14" t="s">
        <v>2199</v>
      </c>
      <c r="X82" s="14">
        <v>5300</v>
      </c>
      <c r="Y82" s="14" t="s">
        <v>2045</v>
      </c>
      <c r="AA82" s="14" t="s">
        <v>106</v>
      </c>
      <c r="AB82" s="14">
        <v>1200</v>
      </c>
      <c r="AC82" s="162" t="s">
        <v>2043</v>
      </c>
      <c r="AD82" s="780" t="s">
        <v>2105</v>
      </c>
      <c r="AE82" s="14" t="s">
        <v>67</v>
      </c>
      <c r="AF82" s="14">
        <v>1200</v>
      </c>
      <c r="AG82" s="14" t="s">
        <v>2043</v>
      </c>
      <c r="AY82" s="14" t="s">
        <v>110</v>
      </c>
      <c r="AZ82" s="14">
        <v>1600</v>
      </c>
      <c r="BA82" s="14" t="s">
        <v>2043</v>
      </c>
      <c r="BG82" s="73" t="s">
        <v>1183</v>
      </c>
      <c r="BH82" s="73">
        <v>1200</v>
      </c>
      <c r="BI82" s="73" t="s">
        <v>2043</v>
      </c>
      <c r="BK82" s="14" t="s">
        <v>250</v>
      </c>
      <c r="BL82" s="14">
        <v>4400</v>
      </c>
      <c r="BM82" s="14" t="s">
        <v>2043</v>
      </c>
      <c r="BO82" s="14" t="s">
        <v>1347</v>
      </c>
      <c r="BP82" s="14">
        <v>200</v>
      </c>
      <c r="BQ82" s="14" t="s">
        <v>2045</v>
      </c>
      <c r="BS82" s="14" t="s">
        <v>1131</v>
      </c>
      <c r="BT82" s="14">
        <v>500</v>
      </c>
      <c r="BU82" s="14" t="s">
        <v>2045</v>
      </c>
      <c r="BW82" s="141" t="s">
        <v>106</v>
      </c>
      <c r="BX82" s="141">
        <v>1200</v>
      </c>
      <c r="BY82" s="141" t="s">
        <v>2043</v>
      </c>
      <c r="CA82" s="14" t="s">
        <v>2118</v>
      </c>
      <c r="CB82" s="14">
        <v>300</v>
      </c>
      <c r="CC82" s="14" t="s">
        <v>2045</v>
      </c>
      <c r="CE82" s="499" t="s">
        <v>1791</v>
      </c>
      <c r="CF82" s="499">
        <v>3200</v>
      </c>
      <c r="CG82" s="499" t="s">
        <v>2043</v>
      </c>
      <c r="CI82" s="127" t="s">
        <v>106</v>
      </c>
      <c r="CJ82" s="127">
        <v>500</v>
      </c>
      <c r="CK82" s="127" t="s">
        <v>2045</v>
      </c>
      <c r="CS82" s="14" t="s">
        <v>1603</v>
      </c>
      <c r="CT82" s="14">
        <v>6000</v>
      </c>
      <c r="CU82" s="14" t="s">
        <v>2043</v>
      </c>
      <c r="CV82" s="8"/>
    </row>
    <row r="83" spans="23:100">
      <c r="W83" s="14" t="s">
        <v>1722</v>
      </c>
      <c r="X83" s="14">
        <v>2000</v>
      </c>
      <c r="Y83" s="14" t="s">
        <v>2043</v>
      </c>
      <c r="AA83" s="129" t="s">
        <v>76</v>
      </c>
      <c r="AB83" s="129">
        <v>535</v>
      </c>
      <c r="AC83" s="575" t="s">
        <v>2043</v>
      </c>
      <c r="AD83" s="780" t="s">
        <v>2105</v>
      </c>
      <c r="AE83" s="14" t="s">
        <v>2065</v>
      </c>
      <c r="AF83" s="14">
        <v>580</v>
      </c>
      <c r="AG83" s="14" t="s">
        <v>2043</v>
      </c>
      <c r="BG83" s="14" t="s">
        <v>337</v>
      </c>
      <c r="BH83" s="14">
        <v>1200</v>
      </c>
      <c r="BI83" s="14" t="s">
        <v>2045</v>
      </c>
      <c r="BK83" s="14" t="s">
        <v>238</v>
      </c>
      <c r="BL83" s="14">
        <v>8000</v>
      </c>
      <c r="BM83" s="14" t="s">
        <v>2043</v>
      </c>
      <c r="BO83" s="14" t="s">
        <v>1597</v>
      </c>
      <c r="BP83" s="14">
        <v>400</v>
      </c>
      <c r="BQ83" s="14" t="s">
        <v>2045</v>
      </c>
      <c r="BS83" s="14" t="s">
        <v>244</v>
      </c>
      <c r="BT83" s="14">
        <v>6000</v>
      </c>
      <c r="BU83" s="14" t="s">
        <v>2043</v>
      </c>
      <c r="CA83" s="14" t="s">
        <v>316</v>
      </c>
      <c r="CB83" s="14">
        <v>6000</v>
      </c>
      <c r="CC83" s="14" t="s">
        <v>2043</v>
      </c>
      <c r="CE83" s="515" t="s">
        <v>774</v>
      </c>
      <c r="CF83" s="515">
        <v>4000</v>
      </c>
      <c r="CG83" s="515" t="s">
        <v>2043</v>
      </c>
      <c r="CI83" s="14" t="s">
        <v>2077</v>
      </c>
      <c r="CJ83" s="14">
        <v>1200</v>
      </c>
      <c r="CK83" s="14" t="s">
        <v>2043</v>
      </c>
      <c r="CS83" s="14" t="s">
        <v>1305</v>
      </c>
      <c r="CT83" s="14">
        <v>210</v>
      </c>
      <c r="CU83" s="14" t="s">
        <v>2045</v>
      </c>
      <c r="CV83" s="8"/>
    </row>
    <row r="84" spans="23:100">
      <c r="W84" s="14" t="s">
        <v>2055</v>
      </c>
      <c r="X84" s="14">
        <v>200</v>
      </c>
      <c r="Y84" s="14" t="s">
        <v>2045</v>
      </c>
      <c r="AA84" s="127" t="s">
        <v>2132</v>
      </c>
      <c r="AB84" s="127">
        <v>600</v>
      </c>
      <c r="AC84" s="143" t="s">
        <v>2054</v>
      </c>
      <c r="AD84" s="659" t="s">
        <v>2105</v>
      </c>
      <c r="BG84" s="14" t="s">
        <v>1374</v>
      </c>
      <c r="BH84" s="14">
        <v>1200</v>
      </c>
      <c r="BI84" s="14" t="s">
        <v>2045</v>
      </c>
      <c r="BK84" s="14" t="s">
        <v>1597</v>
      </c>
      <c r="BL84" s="14">
        <v>400</v>
      </c>
      <c r="BM84" s="14" t="s">
        <v>2045</v>
      </c>
      <c r="BO84" s="14" t="s">
        <v>1797</v>
      </c>
      <c r="BP84" s="14">
        <v>300</v>
      </c>
      <c r="BQ84" s="14" t="s">
        <v>2045</v>
      </c>
      <c r="BS84" s="14" t="s">
        <v>1068</v>
      </c>
      <c r="BT84" s="14">
        <v>200</v>
      </c>
      <c r="BU84" s="14" t="s">
        <v>2045</v>
      </c>
      <c r="CA84" s="14" t="s">
        <v>470</v>
      </c>
      <c r="CB84" s="14">
        <v>2400</v>
      </c>
      <c r="CC84" s="14" t="s">
        <v>2043</v>
      </c>
      <c r="CE84" s="127" t="s">
        <v>972</v>
      </c>
      <c r="CF84" s="127">
        <v>1600</v>
      </c>
      <c r="CG84" s="127" t="s">
        <v>2043</v>
      </c>
      <c r="CI84" s="141" t="s">
        <v>2056</v>
      </c>
      <c r="CJ84" s="141">
        <v>1600</v>
      </c>
      <c r="CK84" s="141" t="s">
        <v>2043</v>
      </c>
      <c r="CS84" s="14" t="s">
        <v>2056</v>
      </c>
      <c r="CT84" s="14">
        <v>1600</v>
      </c>
      <c r="CU84" s="14" t="s">
        <v>2043</v>
      </c>
      <c r="CV84" s="8"/>
    </row>
    <row r="85" spans="23:89">
      <c r="W85" s="14" t="s">
        <v>1636</v>
      </c>
      <c r="X85" s="14">
        <v>200</v>
      </c>
      <c r="Y85" s="14" t="s">
        <v>2045</v>
      </c>
      <c r="AA85" s="127" t="s">
        <v>2099</v>
      </c>
      <c r="AB85" s="127">
        <v>460</v>
      </c>
      <c r="AC85" s="143" t="s">
        <v>2045</v>
      </c>
      <c r="AD85" s="659" t="s">
        <v>2105</v>
      </c>
      <c r="BG85" s="14" t="s">
        <v>313</v>
      </c>
      <c r="BH85" s="14">
        <v>600</v>
      </c>
      <c r="BI85" s="14" t="s">
        <v>2045</v>
      </c>
      <c r="BK85" s="14" t="s">
        <v>1406</v>
      </c>
      <c r="BL85" s="14">
        <v>1420</v>
      </c>
      <c r="BM85" s="14" t="s">
        <v>2045</v>
      </c>
      <c r="BO85" s="127" t="s">
        <v>2117</v>
      </c>
      <c r="BP85" s="127">
        <v>300</v>
      </c>
      <c r="BQ85" s="127" t="s">
        <v>2045</v>
      </c>
      <c r="BS85" s="14" t="s">
        <v>405</v>
      </c>
      <c r="BT85" s="14">
        <v>980</v>
      </c>
      <c r="BU85" s="14" t="s">
        <v>2045</v>
      </c>
      <c r="CA85" s="14" t="s">
        <v>630</v>
      </c>
      <c r="CB85" s="14">
        <v>1600</v>
      </c>
      <c r="CC85" s="14" t="s">
        <v>2043</v>
      </c>
      <c r="CE85" s="746" t="s">
        <v>909</v>
      </c>
      <c r="CF85" s="746">
        <v>400</v>
      </c>
      <c r="CG85" s="746" t="s">
        <v>2045</v>
      </c>
      <c r="CI85" s="141" t="s">
        <v>2075</v>
      </c>
      <c r="CJ85" s="141">
        <v>1800</v>
      </c>
      <c r="CK85" s="141" t="s">
        <v>2043</v>
      </c>
    </row>
    <row r="86" spans="23:89">
      <c r="W86" s="127" t="s">
        <v>967</v>
      </c>
      <c r="X86" s="127">
        <v>1980</v>
      </c>
      <c r="Y86" s="127" t="s">
        <v>2045</v>
      </c>
      <c r="AA86" s="14" t="s">
        <v>2077</v>
      </c>
      <c r="AB86" s="14">
        <v>600</v>
      </c>
      <c r="AC86" s="162" t="s">
        <v>2043</v>
      </c>
      <c r="AD86" s="659" t="s">
        <v>2105</v>
      </c>
      <c r="BG86" s="162" t="s">
        <v>513</v>
      </c>
      <c r="BH86" s="14">
        <v>2000</v>
      </c>
      <c r="BI86" s="14" t="s">
        <v>2043</v>
      </c>
      <c r="BK86" s="14" t="s">
        <v>909</v>
      </c>
      <c r="BL86" s="14">
        <v>400</v>
      </c>
      <c r="BM86" s="14" t="s">
        <v>2045</v>
      </c>
      <c r="BO86" s="127" t="s">
        <v>2145</v>
      </c>
      <c r="BP86" s="127">
        <v>200</v>
      </c>
      <c r="BQ86" s="127" t="s">
        <v>2045</v>
      </c>
      <c r="BS86" s="14" t="s">
        <v>1747</v>
      </c>
      <c r="BT86" s="14">
        <v>800</v>
      </c>
      <c r="BU86" s="14" t="s">
        <v>2045</v>
      </c>
      <c r="CA86" s="737" t="s">
        <v>907</v>
      </c>
      <c r="CB86" s="737">
        <v>8700</v>
      </c>
      <c r="CC86" s="737" t="s">
        <v>2043</v>
      </c>
      <c r="CE86" s="14" t="s">
        <v>316</v>
      </c>
      <c r="CF86" s="14">
        <v>9000</v>
      </c>
      <c r="CG86" s="14" t="s">
        <v>2043</v>
      </c>
      <c r="CI86" s="137" t="s">
        <v>76</v>
      </c>
      <c r="CJ86" s="137">
        <v>500</v>
      </c>
      <c r="CK86" s="137" t="s">
        <v>2043</v>
      </c>
    </row>
    <row r="87" spans="23:89">
      <c r="W87" s="130" t="s">
        <v>1969</v>
      </c>
      <c r="X87" s="130">
        <v>1000</v>
      </c>
      <c r="Y87" s="130" t="s">
        <v>2043</v>
      </c>
      <c r="AA87" s="14" t="s">
        <v>2056</v>
      </c>
      <c r="AB87" s="14">
        <v>300</v>
      </c>
      <c r="AC87" s="162" t="s">
        <v>2043</v>
      </c>
      <c r="AD87" s="659" t="s">
        <v>2105</v>
      </c>
      <c r="BG87" s="127" t="s">
        <v>630</v>
      </c>
      <c r="BH87" s="127">
        <v>3000</v>
      </c>
      <c r="BI87" s="127" t="s">
        <v>2043</v>
      </c>
      <c r="BK87" s="14" t="s">
        <v>907</v>
      </c>
      <c r="BL87" s="14">
        <v>8000</v>
      </c>
      <c r="BM87" s="14" t="s">
        <v>2043</v>
      </c>
      <c r="BO87" s="14" t="s">
        <v>2171</v>
      </c>
      <c r="BP87" s="14">
        <v>300</v>
      </c>
      <c r="BQ87" s="14" t="s">
        <v>2045</v>
      </c>
      <c r="BS87" s="14" t="s">
        <v>1605</v>
      </c>
      <c r="BT87" s="14">
        <v>200</v>
      </c>
      <c r="BU87" s="14" t="s">
        <v>2045</v>
      </c>
      <c r="CA87" s="746" t="s">
        <v>909</v>
      </c>
      <c r="CB87" s="746">
        <v>400</v>
      </c>
      <c r="CC87" s="746" t="s">
        <v>2045</v>
      </c>
      <c r="CE87" s="14" t="s">
        <v>2104</v>
      </c>
      <c r="CF87" s="14">
        <v>200</v>
      </c>
      <c r="CG87" s="14" t="s">
        <v>2045</v>
      </c>
      <c r="CI87" s="141" t="s">
        <v>2100</v>
      </c>
      <c r="CJ87" s="141">
        <v>500</v>
      </c>
      <c r="CK87" s="141" t="s">
        <v>2045</v>
      </c>
    </row>
    <row r="88" spans="27:89">
      <c r="AA88" s="127" t="s">
        <v>2061</v>
      </c>
      <c r="AB88" s="127">
        <v>1400</v>
      </c>
      <c r="AC88" s="143" t="s">
        <v>2043</v>
      </c>
      <c r="AD88" s="659" t="s">
        <v>2105</v>
      </c>
      <c r="BG88" s="14" t="s">
        <v>1644</v>
      </c>
      <c r="BH88" s="14">
        <v>2400</v>
      </c>
      <c r="BI88" s="14" t="s">
        <v>2043</v>
      </c>
      <c r="BO88" s="14" t="s">
        <v>2165</v>
      </c>
      <c r="BP88" s="14">
        <v>200</v>
      </c>
      <c r="BQ88" s="14" t="s">
        <v>2045</v>
      </c>
      <c r="BS88" s="127" t="s">
        <v>1797</v>
      </c>
      <c r="BT88" s="127">
        <v>300</v>
      </c>
      <c r="BU88" s="127" t="s">
        <v>2045</v>
      </c>
      <c r="CA88" s="129" t="s">
        <v>1791</v>
      </c>
      <c r="CB88" s="129">
        <v>3200</v>
      </c>
      <c r="CC88" s="129" t="s">
        <v>2043</v>
      </c>
      <c r="CE88" s="14" t="s">
        <v>313</v>
      </c>
      <c r="CF88" s="14">
        <v>320</v>
      </c>
      <c r="CG88" s="14" t="s">
        <v>2045</v>
      </c>
      <c r="CI88" s="141" t="s">
        <v>2176</v>
      </c>
      <c r="CJ88" s="141">
        <v>500</v>
      </c>
      <c r="CK88" s="141" t="s">
        <v>2045</v>
      </c>
    </row>
    <row r="89" spans="59:89">
      <c r="BG89" s="14" t="s">
        <v>1135</v>
      </c>
      <c r="BH89" s="14">
        <v>2800</v>
      </c>
      <c r="BI89" s="14" t="s">
        <v>2043</v>
      </c>
      <c r="BO89" s="14" t="s">
        <v>1960</v>
      </c>
      <c r="BP89" s="14">
        <v>200</v>
      </c>
      <c r="BQ89" s="14" t="s">
        <v>2045</v>
      </c>
      <c r="BS89" s="127" t="s">
        <v>331</v>
      </c>
      <c r="BT89" s="127">
        <v>6000</v>
      </c>
      <c r="BU89" s="127" t="s">
        <v>2043</v>
      </c>
      <c r="CA89" s="129" t="s">
        <v>774</v>
      </c>
      <c r="CB89" s="129">
        <v>4000</v>
      </c>
      <c r="CC89" s="129" t="s">
        <v>2043</v>
      </c>
      <c r="CE89" s="14" t="s">
        <v>1374</v>
      </c>
      <c r="CF89" s="14">
        <v>340</v>
      </c>
      <c r="CG89" s="14" t="s">
        <v>2045</v>
      </c>
      <c r="CI89" s="14" t="s">
        <v>68</v>
      </c>
      <c r="CJ89" s="14">
        <v>1200</v>
      </c>
      <c r="CK89" s="14" t="s">
        <v>2045</v>
      </c>
    </row>
    <row r="90" spans="59:89">
      <c r="BG90" s="14" t="s">
        <v>1830</v>
      </c>
      <c r="BH90" s="14">
        <v>300</v>
      </c>
      <c r="BI90" s="14" t="s">
        <v>2045</v>
      </c>
      <c r="BO90" s="738" t="s">
        <v>1459</v>
      </c>
      <c r="BP90" s="738">
        <v>400</v>
      </c>
      <c r="BQ90" s="738" t="s">
        <v>2045</v>
      </c>
      <c r="BS90" s="14" t="s">
        <v>306</v>
      </c>
      <c r="BT90" s="14">
        <v>2000</v>
      </c>
      <c r="BU90" s="14" t="s">
        <v>2043</v>
      </c>
      <c r="CA90" s="14" t="s">
        <v>1603</v>
      </c>
      <c r="CB90" s="14">
        <v>3000</v>
      </c>
      <c r="CC90" s="14" t="s">
        <v>2043</v>
      </c>
      <c r="CE90" s="14" t="s">
        <v>1644</v>
      </c>
      <c r="CF90" s="14">
        <v>2000</v>
      </c>
      <c r="CG90" s="14" t="s">
        <v>2043</v>
      </c>
      <c r="CI90" s="14" t="s">
        <v>2099</v>
      </c>
      <c r="CJ90" s="14">
        <v>900</v>
      </c>
      <c r="CK90" s="14" t="s">
        <v>2045</v>
      </c>
    </row>
    <row r="91" spans="59:89">
      <c r="BG91" s="143" t="s">
        <v>1628</v>
      </c>
      <c r="BH91" s="14">
        <v>600</v>
      </c>
      <c r="BI91" s="14" t="s">
        <v>2045</v>
      </c>
      <c r="BO91" s="126" t="s">
        <v>1580</v>
      </c>
      <c r="BP91" s="126">
        <v>1760</v>
      </c>
      <c r="BQ91" s="126" t="s">
        <v>2045</v>
      </c>
      <c r="BS91" s="127" t="s">
        <v>2073</v>
      </c>
      <c r="BT91" s="127">
        <v>240</v>
      </c>
      <c r="BU91" s="14" t="s">
        <v>2045</v>
      </c>
      <c r="CA91" s="14" t="s">
        <v>238</v>
      </c>
      <c r="CB91" s="14">
        <v>12000</v>
      </c>
      <c r="CC91" s="14" t="s">
        <v>2043</v>
      </c>
      <c r="CE91" s="130" t="s">
        <v>907</v>
      </c>
      <c r="CF91" s="130">
        <v>5000</v>
      </c>
      <c r="CG91" s="130" t="s">
        <v>2043</v>
      </c>
      <c r="CI91" s="14" t="s">
        <v>2061</v>
      </c>
      <c r="CJ91" s="14">
        <v>2000</v>
      </c>
      <c r="CK91" s="14" t="s">
        <v>2043</v>
      </c>
    </row>
    <row r="92" spans="59:89">
      <c r="BG92" s="14" t="s">
        <v>1534</v>
      </c>
      <c r="BH92" s="14">
        <v>500</v>
      </c>
      <c r="BI92" s="14" t="s">
        <v>2045</v>
      </c>
      <c r="BO92" s="14" t="s">
        <v>286</v>
      </c>
      <c r="BP92" s="14">
        <v>260</v>
      </c>
      <c r="BQ92" s="14" t="s">
        <v>2045</v>
      </c>
      <c r="BS92" s="14" t="s">
        <v>1718</v>
      </c>
      <c r="BT92" s="14">
        <v>2000</v>
      </c>
      <c r="BU92" s="14" t="s">
        <v>2043</v>
      </c>
      <c r="CA92" s="14" t="s">
        <v>1590</v>
      </c>
      <c r="CB92" s="14">
        <v>2000</v>
      </c>
      <c r="CC92" s="14" t="s">
        <v>2043</v>
      </c>
      <c r="CI92" s="14" t="s">
        <v>2169</v>
      </c>
      <c r="CJ92" s="14">
        <v>800</v>
      </c>
      <c r="CK92" s="14" t="s">
        <v>2043</v>
      </c>
    </row>
    <row r="93" spans="59:89">
      <c r="BG93" s="14" t="s">
        <v>213</v>
      </c>
      <c r="BH93" s="14">
        <v>420</v>
      </c>
      <c r="BI93" s="14" t="s">
        <v>2045</v>
      </c>
      <c r="BO93" s="47" t="s">
        <v>1666</v>
      </c>
      <c r="BP93" s="47">
        <v>480</v>
      </c>
      <c r="BQ93" s="47" t="s">
        <v>2045</v>
      </c>
      <c r="BS93" s="14" t="s">
        <v>2047</v>
      </c>
      <c r="BT93" s="14">
        <v>240</v>
      </c>
      <c r="BU93" s="14" t="s">
        <v>2045</v>
      </c>
      <c r="CA93" s="14" t="s">
        <v>592</v>
      </c>
      <c r="CB93" s="14">
        <v>6000</v>
      </c>
      <c r="CC93" s="14" t="s">
        <v>2043</v>
      </c>
      <c r="CI93" s="14"/>
      <c r="CJ93" s="14"/>
      <c r="CK93" s="14"/>
    </row>
    <row r="94" spans="59:89">
      <c r="BG94" s="14" t="s">
        <v>2193</v>
      </c>
      <c r="BH94" s="14">
        <v>200</v>
      </c>
      <c r="BI94" s="14" t="s">
        <v>2045</v>
      </c>
      <c r="BO94" s="127" t="s">
        <v>1999</v>
      </c>
      <c r="BP94" s="127">
        <v>180</v>
      </c>
      <c r="BQ94" s="127" t="s">
        <v>2045</v>
      </c>
      <c r="CA94" s="14" t="s">
        <v>1060</v>
      </c>
      <c r="CB94" s="14">
        <v>6000</v>
      </c>
      <c r="CC94" s="14" t="s">
        <v>2043</v>
      </c>
      <c r="CI94" s="14"/>
      <c r="CJ94" s="14"/>
      <c r="CK94" s="14"/>
    </row>
    <row r="95" spans="59:69">
      <c r="BG95" s="14" t="s">
        <v>1349</v>
      </c>
      <c r="BH95" s="14">
        <v>200</v>
      </c>
      <c r="BI95" s="14" t="s">
        <v>2045</v>
      </c>
      <c r="BO95" s="127" t="s">
        <v>1666</v>
      </c>
      <c r="BP95" s="127">
        <v>100</v>
      </c>
      <c r="BQ95" s="127" t="s">
        <v>2045</v>
      </c>
    </row>
    <row r="96" spans="59:69">
      <c r="BG96" s="14" t="s">
        <v>470</v>
      </c>
      <c r="BH96" s="14">
        <v>2500</v>
      </c>
      <c r="BI96" s="14" t="s">
        <v>2043</v>
      </c>
      <c r="BO96" s="14" t="s">
        <v>1958</v>
      </c>
      <c r="BP96" s="14">
        <v>200</v>
      </c>
      <c r="BQ96" s="14" t="s">
        <v>2045</v>
      </c>
    </row>
    <row r="97" spans="59:69">
      <c r="BG97" s="14" t="s">
        <v>316</v>
      </c>
      <c r="BH97" s="14">
        <v>18000</v>
      </c>
      <c r="BI97" s="14" t="s">
        <v>2043</v>
      </c>
      <c r="BO97" s="127" t="s">
        <v>1670</v>
      </c>
      <c r="BP97" s="127">
        <v>1200</v>
      </c>
      <c r="BQ97" s="127" t="s">
        <v>2045</v>
      </c>
    </row>
    <row r="98" spans="67:69">
      <c r="BO98" s="14" t="s">
        <v>1733</v>
      </c>
      <c r="BP98" s="14">
        <v>990</v>
      </c>
      <c r="BQ98" s="14" t="s">
        <v>2045</v>
      </c>
    </row>
    <row r="99" spans="67:69">
      <c r="BO99" s="14" t="s">
        <v>1241</v>
      </c>
      <c r="BP99" s="14">
        <v>200</v>
      </c>
      <c r="BQ99" s="14" t="s">
        <v>2045</v>
      </c>
    </row>
    <row r="100" spans="67:69">
      <c r="BO100" s="14" t="s">
        <v>909</v>
      </c>
      <c r="BP100" s="14">
        <v>400</v>
      </c>
      <c r="BQ100" s="14" t="s">
        <v>2045</v>
      </c>
    </row>
  </sheetData>
  <autoFilter xmlns:etc="http://www.wps.cn/officeDocument/2017/etCustomData" ref="G2:I71" etc:filterBottomFollowUsedRange="0">
    <extLst/>
  </autoFilter>
  <conditionalFormatting sqref="BE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{945680d3-a4a7-4036-8269-23fe672e91ee}</x14:id>
        </ext>
      </extLst>
    </cfRule>
  </conditionalFormatting>
  <conditionalFormatting sqref="AW3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{57df3e82-005a-4ced-a5cb-8e89a3b10eeb}</x14:id>
        </ext>
      </extLst>
    </cfRule>
  </conditionalFormatting>
  <conditionalFormatting sqref="BQ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{9fd67449-68b3-4355-b942-5f74e178fc8a}</x14:id>
        </ext>
      </extLst>
    </cfRule>
  </conditionalFormatting>
  <conditionalFormatting sqref="BA5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{a6470805-7bef-47d8-b984-93e09aa28dbc}</x14:id>
        </ext>
      </extLst>
    </cfRule>
  </conditionalFormatting>
  <conditionalFormatting sqref="BE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{698b94ac-1b76-4e69-bbb3-0c00883bf176}</x14:id>
        </ext>
      </extLst>
    </cfRule>
  </conditionalFormatting>
  <conditionalFormatting sqref="BI7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{22b9f068-fdbe-49be-8a70-9f40a0cb32d2}</x14:id>
        </ext>
      </extLst>
    </cfRule>
  </conditionalFormatting>
  <conditionalFormatting sqref="AC8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{5a950331-c70d-4fd9-a58c-f346e2fc6e97}</x14:id>
        </ext>
      </extLst>
    </cfRule>
  </conditionalFormatting>
  <conditionalFormatting sqref="AC9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{15fbb8c9-cb04-4d57-93da-b463a48e9214}</x14:id>
        </ext>
      </extLst>
    </cfRule>
  </conditionalFormatting>
  <conditionalFormatting sqref="AK9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{e29532b9-0b3f-4abc-b2ac-367a702f3fed}</x14:id>
        </ext>
      </extLst>
    </cfRule>
  </conditionalFormatting>
  <conditionalFormatting sqref="AC10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{a4d90a40-8c94-4697-9def-ac2183ac50d8}</x14:id>
        </ext>
      </extLst>
    </cfRule>
  </conditionalFormatting>
  <conditionalFormatting sqref="AW11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{edf9f733-7c6d-421a-aa01-921dd0b17f04}</x14:id>
        </ext>
      </extLst>
    </cfRule>
  </conditionalFormatting>
  <conditionalFormatting sqref="BM1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{849c9cf9-caaa-4558-88eb-868a1812483a}</x14:id>
        </ext>
      </extLst>
    </cfRule>
  </conditionalFormatting>
  <conditionalFormatting sqref="AC12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{a919b250-ac5b-46bb-801e-9ca1b210a6e9}</x14:id>
        </ext>
      </extLst>
    </cfRule>
  </conditionalFormatting>
  <conditionalFormatting sqref="BA1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{e58aeb70-99a6-42ec-b0a0-d4a355554fb7}</x14:id>
        </ext>
      </extLst>
    </cfRule>
  </conditionalFormatting>
  <conditionalFormatting sqref="AO13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{bc6a5c8c-78dc-4dae-9bd4-528eeefd7bdb}</x14:id>
        </ext>
      </extLst>
    </cfRule>
  </conditionalFormatting>
  <conditionalFormatting sqref="AC14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{92685148-ef35-4126-b747-d967cf1da24b}</x14:id>
        </ext>
      </extLst>
    </cfRule>
  </conditionalFormatting>
  <conditionalFormatting sqref="AK14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{608cfe5b-1324-4d4f-8a62-44e17bddffad}</x14:id>
        </ext>
      </extLst>
    </cfRule>
  </conditionalFormatting>
  <conditionalFormatting sqref="AW14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{4463b89c-d7ab-464d-92c0-e25d02903c41}</x14:id>
        </ext>
      </extLst>
    </cfRule>
  </conditionalFormatting>
  <conditionalFormatting sqref="M15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{a3cea2b2-51e2-4bf6-bd8d-00ff040e6939}</x14:id>
        </ext>
      </extLst>
    </cfRule>
  </conditionalFormatting>
  <conditionalFormatting sqref="AK15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{db9d5499-8bb0-476f-b0f7-eb4295a6ae0f}</x14:id>
        </ext>
      </extLst>
    </cfRule>
  </conditionalFormatting>
  <conditionalFormatting sqref="AO15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{41a1f039-d994-4068-b70a-58b0bfd9c600}</x14:id>
        </ext>
      </extLst>
    </cfRule>
  </conditionalFormatting>
  <conditionalFormatting sqref="I16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{1e3440e1-128a-41e3-969f-253d24cdcdff}</x14:id>
        </ext>
      </extLst>
    </cfRule>
  </conditionalFormatting>
  <conditionalFormatting sqref="U1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{d205ec63-ed2b-4ecb-86e9-ca34aafacc46}</x14:id>
        </ext>
      </extLst>
    </cfRule>
  </conditionalFormatting>
  <conditionalFormatting sqref="AG16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{93e1615d-b70b-400e-8028-e48e9e0b98e4}</x14:id>
        </ext>
      </extLst>
    </cfRule>
  </conditionalFormatting>
  <conditionalFormatting sqref="AS16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{b48465e1-3e59-4d2e-8ea8-f70af264e36a}</x14:id>
        </ext>
      </extLst>
    </cfRule>
  </conditionalFormatting>
  <conditionalFormatting sqref="AC17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{1474a4a3-f24d-4716-9077-4bb5e83d00d9}</x14:id>
        </ext>
      </extLst>
    </cfRule>
  </conditionalFormatting>
  <conditionalFormatting sqref="AK17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{3431cf52-b11a-4b41-9a21-ecb6162fe99b}</x14:id>
        </ext>
      </extLst>
    </cfRule>
  </conditionalFormatting>
  <conditionalFormatting sqref="AO17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{59f488ee-f86d-462c-a767-4d443f1e0b72}</x14:id>
        </ext>
      </extLst>
    </cfRule>
  </conditionalFormatting>
  <conditionalFormatting sqref="BA17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{ec69d54d-a34d-4f4b-ab6e-d737b28bb8ee}</x14:id>
        </ext>
      </extLst>
    </cfRule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{21b7cb41-e56a-465c-ae1f-0e9e08f1051b}</x14:id>
        </ext>
      </extLst>
    </cfRule>
  </conditionalFormatting>
  <conditionalFormatting sqref="AO18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{e619b420-6283-41fa-82df-d8095271cedb}</x14:id>
        </ext>
      </extLst>
    </cfRule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{04bb5480-6a99-4333-9e07-8e25cf3ad5e3}</x14:id>
        </ext>
      </extLst>
    </cfRule>
  </conditionalFormatting>
  <conditionalFormatting sqref="AS1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{a8d595cf-54d0-4f21-be46-03fee7c34615}</x14:id>
        </ext>
      </extLst>
    </cfRule>
  </conditionalFormatting>
  <conditionalFormatting sqref="U19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{0f8237d8-b5e4-4689-b2b1-61a6110c613e}</x14:id>
        </ext>
      </extLst>
    </cfRule>
  </conditionalFormatting>
  <conditionalFormatting sqref="AK19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{fec2fb29-01f3-47f1-a5d3-e812258ea4a3}</x14:id>
        </ext>
      </extLst>
    </cfRule>
  </conditionalFormatting>
  <conditionalFormatting sqref="AO20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{afa31932-5147-4637-b9b3-b54fb4462d36}</x14:id>
        </ext>
      </extLst>
    </cfRule>
  </conditionalFormatting>
  <conditionalFormatting sqref="AS20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{d9933b4a-0308-4e1a-985d-24d6fe06164a}</x14:id>
        </ext>
      </extLst>
    </cfRule>
  </conditionalFormatting>
  <conditionalFormatting sqref="BI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{34859cab-17a4-4b30-aadf-f68370892a16}</x14:id>
        </ext>
      </extLst>
    </cfRule>
  </conditionalFormatting>
  <conditionalFormatting sqref="M21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{eaff135e-9c23-4fce-93e5-1e90d3304fed}</x14:id>
        </ext>
      </extLst>
    </cfRule>
  </conditionalFormatting>
  <conditionalFormatting sqref="AS21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{93a7e061-d97b-4264-9bbe-0cbfad1277ba}</x14:id>
        </ext>
      </extLst>
    </cfRule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{efadffba-e15c-422a-b3ee-08d89bea0778}</x14:id>
        </ext>
      </extLst>
    </cfRule>
  </conditionalFormatting>
  <conditionalFormatting sqref="AW21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{d58807eb-d777-4692-81c8-0e810a8c6ed0}</x14:id>
        </ext>
      </extLst>
    </cfRule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{38074873-9b4c-4bad-8645-8bc6a375309e}</x14:id>
        </ext>
      </extLst>
    </cfRule>
  </conditionalFormatting>
  <conditionalFormatting sqref="M22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{9727e6a8-d595-46f6-b963-050606809296}</x14:id>
        </ext>
      </extLst>
    </cfRule>
  </conditionalFormatting>
  <conditionalFormatting sqref="Q22"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{dfd566a9-7470-4ea2-8029-fa08160086eb}</x14:id>
        </ext>
      </extLst>
    </cfRule>
  </conditionalFormatting>
  <conditionalFormatting sqref="AK22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{e1299ef5-4c68-429e-8a46-1d76a4500ea0}</x14:id>
        </ext>
      </extLst>
    </cfRule>
  </conditionalFormatting>
  <conditionalFormatting sqref="AW2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{8e2183d4-8250-4309-8686-da5fb59c06ed}</x14:id>
        </ext>
      </extLst>
    </cfRule>
  </conditionalFormatting>
  <conditionalFormatting sqref="U23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{4849e194-0bbd-4530-8165-06f991fa0bcb}</x14:id>
        </ext>
      </extLst>
    </cfRule>
  </conditionalFormatting>
  <conditionalFormatting sqref="AG23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{6c66b5e9-daa8-41c2-9b63-3f31dee1b157}</x14:id>
        </ext>
      </extLst>
    </cfRule>
  </conditionalFormatting>
  <conditionalFormatting sqref="AS23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{fe353a6b-ea6d-46b6-9891-c51cfcfcaa1e}</x14:id>
        </ext>
      </extLst>
    </cfRule>
  </conditionalFormatting>
  <conditionalFormatting sqref="BA23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{d5f316c5-92cf-444d-8ca9-5e135f97df70}</x14:id>
        </ext>
      </extLst>
    </cfRule>
  </conditionalFormatting>
  <conditionalFormatting sqref="AC24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{ee0455f9-15a0-4cdf-8b7e-9ed8c09591ca}</x14:id>
        </ext>
      </extLst>
    </cfRule>
  </conditionalFormatting>
  <conditionalFormatting sqref="BE24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{319a3d05-340d-4507-b70b-6ec8afcde467}</x14:id>
        </ext>
      </extLst>
    </cfRule>
  </conditionalFormatting>
  <conditionalFormatting sqref="Q25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{b3ad6d51-986c-4259-83c7-cf8ff9245f10}</x14:id>
        </ext>
      </extLst>
    </cfRule>
  </conditionalFormatting>
  <conditionalFormatting sqref="AW25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{dfa44e6f-a3f3-4db0-a9e8-b148ec1acb00}</x14:id>
        </ext>
      </extLst>
    </cfRule>
  </conditionalFormatting>
  <conditionalFormatting sqref="Q26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{30370fcd-2ff0-477e-b392-aa8a96f4d778}</x14:id>
        </ext>
      </extLst>
    </cfRule>
  </conditionalFormatting>
  <conditionalFormatting sqref="AG26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{870cfb80-a301-4736-b4b6-3b10b9ac1073}</x14:id>
        </ext>
      </extLst>
    </cfRule>
  </conditionalFormatting>
  <conditionalFormatting sqref="AK26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{0d333e7b-a824-4f85-8a50-e5d3018ae8d4}</x14:id>
        </ext>
      </extLst>
    </cfRule>
  </conditionalFormatting>
  <conditionalFormatting sqref="BA27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{620d3003-2586-4b09-a448-bf42c482da51}</x14:id>
        </ext>
      </extLst>
    </cfRule>
  </conditionalFormatting>
  <conditionalFormatting sqref="BY2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{554e679c-c364-4592-97d1-ef34abb7a437}</x14:id>
        </ext>
      </extLst>
    </cfRule>
  </conditionalFormatting>
  <conditionalFormatting sqref="Q28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{17583e07-dfe0-4286-a17f-8dfc7d836bfb}</x14:id>
        </ext>
      </extLst>
    </cfRule>
  </conditionalFormatting>
  <conditionalFormatting sqref="AW2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{0a1bc673-968f-45e8-8435-d1924e7ffd6c}</x14:id>
        </ext>
      </extLst>
    </cfRule>
  </conditionalFormatting>
  <conditionalFormatting sqref="Q29">
    <cfRule type="dataBar" priority="58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{ee2f783c-47b0-4fb4-8f82-5155026ee846}</x14:id>
        </ext>
      </extLst>
    </cfRule>
  </conditionalFormatting>
  <conditionalFormatting sqref="AG29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{4646ee5d-d41d-40d3-bd1e-dfa162f6f88a}</x14:id>
        </ext>
      </extLst>
    </cfRule>
  </conditionalFormatting>
  <conditionalFormatting sqref="AK29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{ae828676-6673-48b2-bfd6-b05351ab848f}</x14:id>
        </ext>
      </extLst>
    </cfRule>
  </conditionalFormatting>
  <conditionalFormatting sqref="AW29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{7eebbc05-4a6b-43e8-aac2-d666766150d0}</x14:id>
        </ext>
      </extLst>
    </cfRule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{c195d224-c81c-4e97-bbfd-26bf794c6eae}</x14:id>
        </ext>
      </extLst>
    </cfRule>
  </conditionalFormatting>
  <conditionalFormatting sqref="BA2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{dcac42ce-ff72-4448-baa6-cb755674989d}</x14:id>
        </ext>
      </extLst>
    </cfRule>
  </conditionalFormatting>
  <conditionalFormatting sqref="AK30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{ff2ed984-a650-4e81-8c5e-99cf5bcbaab8}</x14:id>
        </ext>
      </extLst>
    </cfRule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{535d0694-3600-43c8-ba2c-749f2ab2944e}</x14:id>
        </ext>
      </extLst>
    </cfRule>
  </conditionalFormatting>
  <conditionalFormatting sqref="AS30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{d2733de3-a554-4896-9bc8-34a27742696c}</x14:id>
        </ext>
      </extLst>
    </cfRule>
  </conditionalFormatting>
  <conditionalFormatting sqref="BI3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{bbab26ae-f4fa-4cdf-9cbd-3ebc509ad0e3}</x14:id>
        </ext>
      </extLst>
    </cfRule>
  </conditionalFormatting>
  <conditionalFormatting sqref="Q31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{7ec9a3a4-7229-4b66-8cc5-7433a044e25c}</x14:id>
        </ext>
      </extLst>
    </cfRule>
  </conditionalFormatting>
  <conditionalFormatting sqref="AS31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{97253a66-8151-459f-8602-939220887b5d}</x14:id>
        </ext>
      </extLst>
    </cfRule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{e63c2b04-1fbe-4dd0-ba08-ad54421ac30d}</x14:id>
        </ext>
      </extLst>
    </cfRule>
  </conditionalFormatting>
  <conditionalFormatting sqref="BE3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{3c7c73a2-414f-4628-8ede-8a7ee46ee085}</x14:id>
        </ext>
      </extLst>
    </cfRule>
  </conditionalFormatting>
  <conditionalFormatting sqref="AG32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{756ab01a-f271-45e4-bcd6-a5d575d3271a}</x14:id>
        </ext>
      </extLst>
    </cfRule>
  </conditionalFormatting>
  <conditionalFormatting sqref="BI3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{ebabea81-5a68-40bc-8650-352c0531ff3e}</x14:id>
        </ext>
      </extLst>
    </cfRule>
  </conditionalFormatting>
  <conditionalFormatting sqref="BI3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{f63e8fa5-8348-4313-b755-4a7858686260}</x14:id>
        </ext>
      </extLst>
    </cfRule>
  </conditionalFormatting>
  <conditionalFormatting sqref="BQ3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{17302812-c7ae-42c2-b619-6246f8258d21}</x14:id>
        </ext>
      </extLst>
    </cfRule>
  </conditionalFormatting>
  <conditionalFormatting sqref="AG39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{317dc5cd-2ef0-4add-8033-25aafb66244b}</x14:id>
        </ext>
      </extLst>
    </cfRule>
  </conditionalFormatting>
  <conditionalFormatting sqref="BA40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{4b92600f-aea2-4572-90c1-cdeb9b158381}</x14:id>
        </ext>
      </extLst>
    </cfRule>
  </conditionalFormatting>
  <conditionalFormatting sqref="AC47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{3b6c4218-1026-46e2-922d-efe680686656}</x14:id>
        </ext>
      </extLst>
    </cfRule>
  </conditionalFormatting>
  <conditionalFormatting sqref="AG53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{72c60f38-029e-44bf-b97b-ae702c10de1b}</x14:id>
        </ext>
      </extLst>
    </cfRule>
  </conditionalFormatting>
  <conditionalFormatting sqref="Y62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{0efd540d-1948-430e-a296-cedcbdc6566b}</x14:id>
        </ext>
      </extLst>
    </cfRule>
  </conditionalFormatting>
  <conditionalFormatting sqref="Y63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{a3e32dde-04c4-4082-bb19-968c8f84267f}</x14:id>
        </ext>
      </extLst>
    </cfRule>
  </conditionalFormatting>
  <conditionalFormatting sqref="Y65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{99746384-c730-48f8-8c3a-86828212adb9}</x14:id>
        </ext>
      </extLst>
    </cfRule>
  </conditionalFormatting>
  <conditionalFormatting sqref="Y67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{ef43052e-4fcf-407e-8a93-972d30ca5bed}</x14:id>
        </ext>
      </extLst>
    </cfRule>
  </conditionalFormatting>
  <conditionalFormatting sqref="Y70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{a0a01af7-f63f-4eae-ab88-93e30ab9964d}</x14:id>
        </ext>
      </extLst>
    </cfRule>
  </conditionalFormatting>
  <conditionalFormatting sqref="Y71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{21180694-116e-4cc0-aa52-4f08babb5ac3}</x14:id>
        </ext>
      </extLst>
    </cfRule>
  </conditionalFormatting>
  <conditionalFormatting sqref="Y72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{54286a03-10bd-4a75-95cb-a58d5c9844df}</x14:id>
        </ext>
      </extLst>
    </cfRule>
  </conditionalFormatting>
  <conditionalFormatting sqref="Y75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{c9fac48d-284c-405a-80f9-5766c47ca720}</x14:id>
        </ext>
      </extLst>
    </cfRule>
  </conditionalFormatting>
  <conditionalFormatting sqref="Y77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{cf857b5a-2d5d-41e0-a1dd-a6002871bb42}</x14:id>
        </ext>
      </extLst>
    </cfRule>
  </conditionalFormatting>
  <conditionalFormatting sqref="Y80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{7b739f14-f60d-421c-ada0-4a2a96392963}</x14:id>
        </ext>
      </extLst>
    </cfRule>
  </conditionalFormatting>
  <conditionalFormatting sqref="Y81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{0bb65354-c5af-40c7-951e-36983f0c42f7}</x14:id>
        </ext>
      </extLst>
    </cfRule>
  </conditionalFormatting>
  <conditionalFormatting sqref="Y82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{583f5e25-9237-4718-bf16-e4b25570ad1b}</x14:id>
        </ext>
      </extLst>
    </cfRule>
  </conditionalFormatting>
  <conditionalFormatting sqref="BU8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{5a15822d-9165-4fe6-a5a0-62ca2f6a2d23}</x14:id>
        </ext>
      </extLst>
    </cfRule>
  </conditionalFormatting>
  <conditionalFormatting sqref="AC16:AC17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{34fb605e-8752-4a1c-b3cc-0ba7f5b3c6dc}</x14:id>
        </ext>
      </extLst>
    </cfRule>
  </conditionalFormatting>
  <conditionalFormatting sqref="BU22:BU2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{8c6c6b02-58c0-44d4-950e-89c1a2df288c}</x14:id>
        </ext>
      </extLst>
    </cfRule>
  </conditionalFormatting>
  <conditionalFormatting sqref="CC24:CC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{feefbbe8-a35a-46c8-a90d-ed242bb2027c}</x14:id>
        </ext>
      </extLst>
    </cfRule>
  </conditionalFormatting>
  <conditionalFormatting sqref="CG33:CG3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{91e0a5e2-c3f8-4309-8d0c-abc4cafaa493}</x14:id>
        </ext>
      </extLst>
    </cfRule>
  </conditionalFormatting>
  <conditionalFormatting sqref="BY11:BY13 BY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{0318ef99-dd00-4fb4-ae6b-6cbaf47aee23}</x14:id>
        </ext>
      </extLst>
    </cfRule>
  </conditionalFormatting>
  <pageMargins left="0.7" right="0.7" top="0.75" bottom="0.75" header="0.3" footer="0.3"/>
  <headerFooter/>
  <customProperties>
    <customPr name="_pios_id" r:id="rId1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5680d3-a4a7-4036-8269-23fe672e91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BE2</xm:sqref>
        </x14:conditionalFormatting>
        <x14:conditionalFormatting xmlns:xm="http://schemas.microsoft.com/office/excel/2006/main">
          <x14:cfRule type="dataBar" id="{57df3e82-005a-4ced-a5cb-8e89a3b10e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AW3</xm:sqref>
        </x14:conditionalFormatting>
        <x14:conditionalFormatting xmlns:xm="http://schemas.microsoft.com/office/excel/2006/main">
          <x14:cfRule type="dataBar" id="{9fd67449-68b3-4355-b942-5f74e178fc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BQ4</xm:sqref>
        </x14:conditionalFormatting>
        <x14:conditionalFormatting xmlns:xm="http://schemas.microsoft.com/office/excel/2006/main">
          <x14:cfRule type="dataBar" id="{a6470805-7bef-47d8-b984-93e09aa28d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BA5</xm:sqref>
        </x14:conditionalFormatting>
        <x14:conditionalFormatting xmlns:xm="http://schemas.microsoft.com/office/excel/2006/main">
          <x14:cfRule type="dataBar" id="{698b94ac-1b76-4e69-bbb3-0c00883bf1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BE5</xm:sqref>
        </x14:conditionalFormatting>
        <x14:conditionalFormatting xmlns:xm="http://schemas.microsoft.com/office/excel/2006/main">
          <x14:cfRule type="dataBar" id="{22b9f068-fdbe-49be-8a70-9f40a0cb32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BI7</xm:sqref>
        </x14:conditionalFormatting>
        <x14:conditionalFormatting xmlns:xm="http://schemas.microsoft.com/office/excel/2006/main">
          <x14:cfRule type="dataBar" id="{5a950331-c70d-4fd9-a58c-f346e2fc6e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AC8</xm:sqref>
        </x14:conditionalFormatting>
        <x14:conditionalFormatting xmlns:xm="http://schemas.microsoft.com/office/excel/2006/main">
          <x14:cfRule type="dataBar" id="{15fbb8c9-cb04-4d57-93da-b463a48e92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AC9</xm:sqref>
        </x14:conditionalFormatting>
        <x14:conditionalFormatting xmlns:xm="http://schemas.microsoft.com/office/excel/2006/main">
          <x14:cfRule type="dataBar" id="{e29532b9-0b3f-4abc-b2ac-367a702f3f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AK9</xm:sqref>
        </x14:conditionalFormatting>
        <x14:conditionalFormatting xmlns:xm="http://schemas.microsoft.com/office/excel/2006/main">
          <x14:cfRule type="dataBar" id="{a4d90a40-8c94-4697-9def-ac2183ac50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AC10</xm:sqref>
        </x14:conditionalFormatting>
        <x14:conditionalFormatting xmlns:xm="http://schemas.microsoft.com/office/excel/2006/main">
          <x14:cfRule type="dataBar" id="{edf9f733-7c6d-421a-aa01-921dd0b17f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AW11</xm:sqref>
        </x14:conditionalFormatting>
        <x14:conditionalFormatting xmlns:xm="http://schemas.microsoft.com/office/excel/2006/main">
          <x14:cfRule type="dataBar" id="{849c9cf9-caaa-4558-88eb-868a181248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BM11</xm:sqref>
        </x14:conditionalFormatting>
        <x14:conditionalFormatting xmlns:xm="http://schemas.microsoft.com/office/excel/2006/main">
          <x14:cfRule type="dataBar" id="{a919b250-ac5b-46bb-801e-9ca1b210a6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AC12</xm:sqref>
        </x14:conditionalFormatting>
        <x14:conditionalFormatting xmlns:xm="http://schemas.microsoft.com/office/excel/2006/main">
          <x14:cfRule type="dataBar" id="{e58aeb70-99a6-42ec-b0a0-d4a355554f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BA12</xm:sqref>
        </x14:conditionalFormatting>
        <x14:conditionalFormatting xmlns:xm="http://schemas.microsoft.com/office/excel/2006/main">
          <x14:cfRule type="dataBar" id="{bc6a5c8c-78dc-4dae-9bd4-528eeefd7b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AO13</xm:sqref>
        </x14:conditionalFormatting>
        <x14:conditionalFormatting xmlns:xm="http://schemas.microsoft.com/office/excel/2006/main">
          <x14:cfRule type="dataBar" id="{92685148-ef35-4126-b747-d967cf1da2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AC14</xm:sqref>
        </x14:conditionalFormatting>
        <x14:conditionalFormatting xmlns:xm="http://schemas.microsoft.com/office/excel/2006/main">
          <x14:cfRule type="dataBar" id="{608cfe5b-1324-4d4f-8a62-44e17bddff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AK14</xm:sqref>
        </x14:conditionalFormatting>
        <x14:conditionalFormatting xmlns:xm="http://schemas.microsoft.com/office/excel/2006/main">
          <x14:cfRule type="dataBar" id="{4463b89c-d7ab-464d-92c0-e25d02903c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AW14</xm:sqref>
        </x14:conditionalFormatting>
        <x14:conditionalFormatting xmlns:xm="http://schemas.microsoft.com/office/excel/2006/main">
          <x14:cfRule type="dataBar" id="{a3cea2b2-51e2-4bf6-bd8d-00ff040e69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</xm:sqref>
        </x14:conditionalFormatting>
        <x14:conditionalFormatting xmlns:xm="http://schemas.microsoft.com/office/excel/2006/main">
          <x14:cfRule type="dataBar" id="{db9d5499-8bb0-476f-b0f7-eb4295a6ae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AK15</xm:sqref>
        </x14:conditionalFormatting>
        <x14:conditionalFormatting xmlns:xm="http://schemas.microsoft.com/office/excel/2006/main">
          <x14:cfRule type="dataBar" id="{41a1f039-d994-4068-b70a-58b0bfd9c6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AO15</xm:sqref>
        </x14:conditionalFormatting>
        <x14:conditionalFormatting xmlns:xm="http://schemas.microsoft.com/office/excel/2006/main">
          <x14:cfRule type="dataBar" id="{1e3440e1-128a-41e3-969f-253d24cdcd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I16</xm:sqref>
        </x14:conditionalFormatting>
        <x14:conditionalFormatting xmlns:xm="http://schemas.microsoft.com/office/excel/2006/main">
          <x14:cfRule type="dataBar" id="{d205ec63-ed2b-4ecb-86e9-ca34aafacc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U16</xm:sqref>
        </x14:conditionalFormatting>
        <x14:conditionalFormatting xmlns:xm="http://schemas.microsoft.com/office/excel/2006/main">
          <x14:cfRule type="dataBar" id="{93e1615d-b70b-400e-8028-e48e9e0b9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AG16</xm:sqref>
        </x14:conditionalFormatting>
        <x14:conditionalFormatting xmlns:xm="http://schemas.microsoft.com/office/excel/2006/main">
          <x14:cfRule type="dataBar" id="{b48465e1-3e59-4d2e-8ea8-f70af264e3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AS16</xm:sqref>
        </x14:conditionalFormatting>
        <x14:conditionalFormatting xmlns:xm="http://schemas.microsoft.com/office/excel/2006/main">
          <x14:cfRule type="dataBar" id="{1474a4a3-f24d-4716-9077-4bb5e83d0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AC17</xm:sqref>
        </x14:conditionalFormatting>
        <x14:conditionalFormatting xmlns:xm="http://schemas.microsoft.com/office/excel/2006/main">
          <x14:cfRule type="dataBar" id="{3431cf52-b11a-4b41-9a21-ecb6162fe9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AK17</xm:sqref>
        </x14:conditionalFormatting>
        <x14:conditionalFormatting xmlns:xm="http://schemas.microsoft.com/office/excel/2006/main">
          <x14:cfRule type="dataBar" id="{59f488ee-f86d-462c-a767-4d443f1e0b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AO17</xm:sqref>
        </x14:conditionalFormatting>
        <x14:conditionalFormatting xmlns:xm="http://schemas.microsoft.com/office/excel/2006/main">
          <x14:cfRule type="dataBar" id="{ec69d54d-a34d-4f4b-ab6e-d737b28bb8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1b7cb41-e56a-465c-ae1f-0e9e08f105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BA17</xm:sqref>
        </x14:conditionalFormatting>
        <x14:conditionalFormatting xmlns:xm="http://schemas.microsoft.com/office/excel/2006/main">
          <x14:cfRule type="dataBar" id="{e619b420-6283-41fa-82df-d8095271ce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4bb5480-6a99-4333-9e07-8e25cf3ad5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AO18</xm:sqref>
        </x14:conditionalFormatting>
        <x14:conditionalFormatting xmlns:xm="http://schemas.microsoft.com/office/excel/2006/main">
          <x14:cfRule type="dataBar" id="{a8d595cf-54d0-4f21-be46-03fee7c346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AS18</xm:sqref>
        </x14:conditionalFormatting>
        <x14:conditionalFormatting xmlns:xm="http://schemas.microsoft.com/office/excel/2006/main">
          <x14:cfRule type="dataBar" id="{0f8237d8-b5e4-4689-b2b1-61a6110c61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U19</xm:sqref>
        </x14:conditionalFormatting>
        <x14:conditionalFormatting xmlns:xm="http://schemas.microsoft.com/office/excel/2006/main">
          <x14:cfRule type="dataBar" id="{fec2fb29-01f3-47f1-a5d3-e812258ea4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AK19</xm:sqref>
        </x14:conditionalFormatting>
        <x14:conditionalFormatting xmlns:xm="http://schemas.microsoft.com/office/excel/2006/main">
          <x14:cfRule type="dataBar" id="{afa31932-5147-4637-b9b3-b54fb4462d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AO20</xm:sqref>
        </x14:conditionalFormatting>
        <x14:conditionalFormatting xmlns:xm="http://schemas.microsoft.com/office/excel/2006/main">
          <x14:cfRule type="dataBar" id="{d9933b4a-0308-4e1a-985d-24d6fe0616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AS20</xm:sqref>
        </x14:conditionalFormatting>
        <x14:conditionalFormatting xmlns:xm="http://schemas.microsoft.com/office/excel/2006/main">
          <x14:cfRule type="dataBar" id="{34859cab-17a4-4b30-aadf-f68370892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BI20</xm:sqref>
        </x14:conditionalFormatting>
        <x14:conditionalFormatting xmlns:xm="http://schemas.microsoft.com/office/excel/2006/main">
          <x14:cfRule type="dataBar" id="{eaff135e-9c23-4fce-93e5-1e90d3304f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93a7e061-d97b-4264-9bbe-0cbfad1277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fadffba-e15c-422a-b3ee-08d89bea07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AS21</xm:sqref>
        </x14:conditionalFormatting>
        <x14:conditionalFormatting xmlns:xm="http://schemas.microsoft.com/office/excel/2006/main">
          <x14:cfRule type="dataBar" id="{d58807eb-d777-4692-81c8-0e810a8c6e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8074873-9b4c-4bad-8645-8bc6a37530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AW21</xm:sqref>
        </x14:conditionalFormatting>
        <x14:conditionalFormatting xmlns:xm="http://schemas.microsoft.com/office/excel/2006/main">
          <x14:cfRule type="dataBar" id="{9727e6a8-d595-46f6-b963-0506068092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dfd566a9-7470-4ea2-8029-fa08160086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Q22</xm:sqref>
        </x14:conditionalFormatting>
        <x14:conditionalFormatting xmlns:xm="http://schemas.microsoft.com/office/excel/2006/main">
          <x14:cfRule type="dataBar" id="{e1299ef5-4c68-429e-8a46-1d76a4500e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AK22</xm:sqref>
        </x14:conditionalFormatting>
        <x14:conditionalFormatting xmlns:xm="http://schemas.microsoft.com/office/excel/2006/main">
          <x14:cfRule type="dataBar" id="{8e2183d4-8250-4309-8686-da5fb59c06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AW22</xm:sqref>
        </x14:conditionalFormatting>
        <x14:conditionalFormatting xmlns:xm="http://schemas.microsoft.com/office/excel/2006/main">
          <x14:cfRule type="dataBar" id="{4849e194-0bbd-4530-8165-06f991fa0b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U23</xm:sqref>
        </x14:conditionalFormatting>
        <x14:conditionalFormatting xmlns:xm="http://schemas.microsoft.com/office/excel/2006/main">
          <x14:cfRule type="dataBar" id="{6c66b5e9-daa8-41c2-9b63-3f31dee1b1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AG23</xm:sqref>
        </x14:conditionalFormatting>
        <x14:conditionalFormatting xmlns:xm="http://schemas.microsoft.com/office/excel/2006/main">
          <x14:cfRule type="dataBar" id="{fe353a6b-ea6d-46b6-9891-c51cfcfcaa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AS23</xm:sqref>
        </x14:conditionalFormatting>
        <x14:conditionalFormatting xmlns:xm="http://schemas.microsoft.com/office/excel/2006/main">
          <x14:cfRule type="dataBar" id="{d5f316c5-92cf-444d-8ca9-5e135f97df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BA23</xm:sqref>
        </x14:conditionalFormatting>
        <x14:conditionalFormatting xmlns:xm="http://schemas.microsoft.com/office/excel/2006/main">
          <x14:cfRule type="dataBar" id="{ee0455f9-15a0-4cdf-8b7e-9ed8c09591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AC24</xm:sqref>
        </x14:conditionalFormatting>
        <x14:conditionalFormatting xmlns:xm="http://schemas.microsoft.com/office/excel/2006/main">
          <x14:cfRule type="dataBar" id="{319a3d05-340d-4507-b70b-6ec8afcde4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BE24</xm:sqref>
        </x14:conditionalFormatting>
        <x14:conditionalFormatting xmlns:xm="http://schemas.microsoft.com/office/excel/2006/main">
          <x14:cfRule type="dataBar" id="{b3ad6d51-986c-4259-83c7-cf8ff9245f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Q25</xm:sqref>
        </x14:conditionalFormatting>
        <x14:conditionalFormatting xmlns:xm="http://schemas.microsoft.com/office/excel/2006/main">
          <x14:cfRule type="dataBar" id="{dfa44e6f-a3f3-4db0-a9e8-b148ec1acb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AW25</xm:sqref>
        </x14:conditionalFormatting>
        <x14:conditionalFormatting xmlns:xm="http://schemas.microsoft.com/office/excel/2006/main">
          <x14:cfRule type="dataBar" id="{30370fcd-2ff0-477e-b392-aa8a96f4d7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Q26</xm:sqref>
        </x14:conditionalFormatting>
        <x14:conditionalFormatting xmlns:xm="http://schemas.microsoft.com/office/excel/2006/main">
          <x14:cfRule type="dataBar" id="{870cfb80-a301-4736-b4b6-3b10b9ac10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AG26</xm:sqref>
        </x14:conditionalFormatting>
        <x14:conditionalFormatting xmlns:xm="http://schemas.microsoft.com/office/excel/2006/main">
          <x14:cfRule type="dataBar" id="{0d333e7b-a824-4f85-8a50-e5d3018ae8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AK26</xm:sqref>
        </x14:conditionalFormatting>
        <x14:conditionalFormatting xmlns:xm="http://schemas.microsoft.com/office/excel/2006/main">
          <x14:cfRule type="dataBar" id="{620d3003-2586-4b09-a448-bf42c482da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BA27</xm:sqref>
        </x14:conditionalFormatting>
        <x14:conditionalFormatting xmlns:xm="http://schemas.microsoft.com/office/excel/2006/main">
          <x14:cfRule type="dataBar" id="{554e679c-c364-4592-97d1-ef34abb7a4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BY27</xm:sqref>
        </x14:conditionalFormatting>
        <x14:conditionalFormatting xmlns:xm="http://schemas.microsoft.com/office/excel/2006/main">
          <x14:cfRule type="dataBar" id="{17583e07-dfe0-4286-a17f-8dfc7d836b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Q28</xm:sqref>
        </x14:conditionalFormatting>
        <x14:conditionalFormatting xmlns:xm="http://schemas.microsoft.com/office/excel/2006/main">
          <x14:cfRule type="dataBar" id="{0a1bc673-968f-45e8-8435-d1924e7ffd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AW28</xm:sqref>
        </x14:conditionalFormatting>
        <x14:conditionalFormatting xmlns:xm="http://schemas.microsoft.com/office/excel/2006/main">
          <x14:cfRule type="dataBar" id="{ee2f783c-47b0-4fb4-8f82-5155026ee8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Q29</xm:sqref>
        </x14:conditionalFormatting>
        <x14:conditionalFormatting xmlns:xm="http://schemas.microsoft.com/office/excel/2006/main">
          <x14:cfRule type="dataBar" id="{4646ee5d-d41d-40d3-bd1e-dfa162f6f8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AG29</xm:sqref>
        </x14:conditionalFormatting>
        <x14:conditionalFormatting xmlns:xm="http://schemas.microsoft.com/office/excel/2006/main">
          <x14:cfRule type="dataBar" id="{ae828676-6673-48b2-bfd6-b05351ab84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AK29</xm:sqref>
        </x14:conditionalFormatting>
        <x14:conditionalFormatting xmlns:xm="http://schemas.microsoft.com/office/excel/2006/main">
          <x14:cfRule type="dataBar" id="{7eebbc05-4a6b-43e8-aac2-d666766150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195d224-c81c-4e97-bbfd-26bf794c6e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AW29</xm:sqref>
        </x14:conditionalFormatting>
        <x14:conditionalFormatting xmlns:xm="http://schemas.microsoft.com/office/excel/2006/main">
          <x14:cfRule type="dataBar" id="{dcac42ce-ff72-4448-baa6-cb75567498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BA29</xm:sqref>
        </x14:conditionalFormatting>
        <x14:conditionalFormatting xmlns:xm="http://schemas.microsoft.com/office/excel/2006/main">
          <x14:cfRule type="dataBar" id="{ff2ed984-a650-4e81-8c5e-99cf5bcbaa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35d0694-3600-43c8-ba2c-749f2ab294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AK30</xm:sqref>
        </x14:conditionalFormatting>
        <x14:conditionalFormatting xmlns:xm="http://schemas.microsoft.com/office/excel/2006/main">
          <x14:cfRule type="dataBar" id="{d2733de3-a554-4896-9bc8-34a2774269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AS30</xm:sqref>
        </x14:conditionalFormatting>
        <x14:conditionalFormatting xmlns:xm="http://schemas.microsoft.com/office/excel/2006/main">
          <x14:cfRule type="dataBar" id="{bbab26ae-f4fa-4cdf-9cbd-3ebc509ad0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BI30</xm:sqref>
        </x14:conditionalFormatting>
        <x14:conditionalFormatting xmlns:xm="http://schemas.microsoft.com/office/excel/2006/main">
          <x14:cfRule type="dataBar" id="{7ec9a3a4-7229-4b66-8cc5-7433a044e2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Q31</xm:sqref>
        </x14:conditionalFormatting>
        <x14:conditionalFormatting xmlns:xm="http://schemas.microsoft.com/office/excel/2006/main">
          <x14:cfRule type="dataBar" id="{97253a66-8151-459f-8602-939220887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63c2b04-1fbe-4dd0-ba08-ad54421ac3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AS31</xm:sqref>
        </x14:conditionalFormatting>
        <x14:conditionalFormatting xmlns:xm="http://schemas.microsoft.com/office/excel/2006/main">
          <x14:cfRule type="dataBar" id="{3c7c73a2-414f-4628-8ede-8a7ee46ee0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BE31</xm:sqref>
        </x14:conditionalFormatting>
        <x14:conditionalFormatting xmlns:xm="http://schemas.microsoft.com/office/excel/2006/main">
          <x14:cfRule type="dataBar" id="{756ab01a-f271-45e4-bcd6-a5d575d327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AG32</xm:sqref>
        </x14:conditionalFormatting>
        <x14:conditionalFormatting xmlns:xm="http://schemas.microsoft.com/office/excel/2006/main">
          <x14:cfRule type="dataBar" id="{ebabea81-5a68-40bc-8650-352c0531ff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BI32</xm:sqref>
        </x14:conditionalFormatting>
        <x14:conditionalFormatting xmlns:xm="http://schemas.microsoft.com/office/excel/2006/main">
          <x14:cfRule type="dataBar" id="{f63e8fa5-8348-4313-b755-4a78586862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BI34</xm:sqref>
        </x14:conditionalFormatting>
        <x14:conditionalFormatting xmlns:xm="http://schemas.microsoft.com/office/excel/2006/main">
          <x14:cfRule type="dataBar" id="{17302812-c7ae-42c2-b619-6246f8258d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BQ35</xm:sqref>
        </x14:conditionalFormatting>
        <x14:conditionalFormatting xmlns:xm="http://schemas.microsoft.com/office/excel/2006/main">
          <x14:cfRule type="dataBar" id="{317dc5cd-2ef0-4add-8033-25aafb6624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AG39</xm:sqref>
        </x14:conditionalFormatting>
        <x14:conditionalFormatting xmlns:xm="http://schemas.microsoft.com/office/excel/2006/main">
          <x14:cfRule type="dataBar" id="{4b92600f-aea2-4572-90c1-cdeb9b158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BA40</xm:sqref>
        </x14:conditionalFormatting>
        <x14:conditionalFormatting xmlns:xm="http://schemas.microsoft.com/office/excel/2006/main">
          <x14:cfRule type="dataBar" id="{3b6c4218-1026-46e2-922d-efe6806866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AC47</xm:sqref>
        </x14:conditionalFormatting>
        <x14:conditionalFormatting xmlns:xm="http://schemas.microsoft.com/office/excel/2006/main">
          <x14:cfRule type="dataBar" id="{72c60f38-029e-44bf-b97b-ae702c10de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AG53</xm:sqref>
        </x14:conditionalFormatting>
        <x14:conditionalFormatting xmlns:xm="http://schemas.microsoft.com/office/excel/2006/main">
          <x14:cfRule type="dataBar" id="{0efd540d-1948-430e-a296-cedcbdc65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Y62</xm:sqref>
        </x14:conditionalFormatting>
        <x14:conditionalFormatting xmlns:xm="http://schemas.microsoft.com/office/excel/2006/main">
          <x14:cfRule type="dataBar" id="{a3e32dde-04c4-4082-bb19-968c8f8426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Y63</xm:sqref>
        </x14:conditionalFormatting>
        <x14:conditionalFormatting xmlns:xm="http://schemas.microsoft.com/office/excel/2006/main">
          <x14:cfRule type="dataBar" id="{99746384-c730-48f8-8c3a-86828212ad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Y65</xm:sqref>
        </x14:conditionalFormatting>
        <x14:conditionalFormatting xmlns:xm="http://schemas.microsoft.com/office/excel/2006/main">
          <x14:cfRule type="dataBar" id="{ef43052e-4fcf-407e-8a93-972d30ca5b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Y67</xm:sqref>
        </x14:conditionalFormatting>
        <x14:conditionalFormatting xmlns:xm="http://schemas.microsoft.com/office/excel/2006/main">
          <x14:cfRule type="dataBar" id="{a0a01af7-f63f-4eae-ab88-93e30ab996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Y70</xm:sqref>
        </x14:conditionalFormatting>
        <x14:conditionalFormatting xmlns:xm="http://schemas.microsoft.com/office/excel/2006/main">
          <x14:cfRule type="dataBar" id="{21180694-116e-4cc0-aa52-4f08babb5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Y71</xm:sqref>
        </x14:conditionalFormatting>
        <x14:conditionalFormatting xmlns:xm="http://schemas.microsoft.com/office/excel/2006/main">
          <x14:cfRule type="dataBar" id="{54286a03-10bd-4a75-95cb-a58d5c9844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Y72</xm:sqref>
        </x14:conditionalFormatting>
        <x14:conditionalFormatting xmlns:xm="http://schemas.microsoft.com/office/excel/2006/main">
          <x14:cfRule type="dataBar" id="{c9fac48d-284c-405a-80f9-5766c47ca7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Y75</xm:sqref>
        </x14:conditionalFormatting>
        <x14:conditionalFormatting xmlns:xm="http://schemas.microsoft.com/office/excel/2006/main">
          <x14:cfRule type="dataBar" id="{cf857b5a-2d5d-41e0-a1dd-a6002871bb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Y77</xm:sqref>
        </x14:conditionalFormatting>
        <x14:conditionalFormatting xmlns:xm="http://schemas.microsoft.com/office/excel/2006/main">
          <x14:cfRule type="dataBar" id="{7b739f14-f60d-421c-ada0-4a2a963929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Y80</xm:sqref>
        </x14:conditionalFormatting>
        <x14:conditionalFormatting xmlns:xm="http://schemas.microsoft.com/office/excel/2006/main">
          <x14:cfRule type="dataBar" id="{0bb65354-c5af-40c7-951e-36983f0c42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Y81</xm:sqref>
        </x14:conditionalFormatting>
        <x14:conditionalFormatting xmlns:xm="http://schemas.microsoft.com/office/excel/2006/main">
          <x14:cfRule type="dataBar" id="{583f5e25-9237-4718-bf16-e4b25570a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Y82</xm:sqref>
        </x14:conditionalFormatting>
        <x14:conditionalFormatting xmlns:xm="http://schemas.microsoft.com/office/excel/2006/main">
          <x14:cfRule type="dataBar" id="{5a15822d-9165-4fe6-a5a0-62ca2f6a2d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BU88</xm:sqref>
        </x14:conditionalFormatting>
        <x14:conditionalFormatting xmlns:xm="http://schemas.microsoft.com/office/excel/2006/main">
          <x14:cfRule type="dataBar" id="{34fb605e-8752-4a1c-b3cc-0ba7f5b3c6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AC16:AC17</xm:sqref>
        </x14:conditionalFormatting>
        <x14:conditionalFormatting xmlns:xm="http://schemas.microsoft.com/office/excel/2006/main">
          <x14:cfRule type="dataBar" id="{8c6c6b02-58c0-44d4-950e-89c1a2df28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BU22:BU23</xm:sqref>
        </x14:conditionalFormatting>
        <x14:conditionalFormatting xmlns:xm="http://schemas.microsoft.com/office/excel/2006/main">
          <x14:cfRule type="dataBar" id="{feefbbe8-a35a-46c8-a90d-ed242bb202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CC24:CC25</xm:sqref>
        </x14:conditionalFormatting>
        <x14:conditionalFormatting xmlns:xm="http://schemas.microsoft.com/office/excel/2006/main">
          <x14:cfRule type="dataBar" id="{91e0a5e2-c3f8-4309-8d0c-abc4cafaa4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CG33:CG34</xm:sqref>
        </x14:conditionalFormatting>
        <x14:conditionalFormatting xmlns:xm="http://schemas.microsoft.com/office/excel/2006/main">
          <x14:cfRule type="dataBar" id="{0318ef99-dd00-4fb4-ae6b-6cbaf47aee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BY11:BY13 BY9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pageSetUpPr fitToPage="1"/>
  </sheetPr>
  <dimension ref="A1:AH6102"/>
  <sheetViews>
    <sheetView tabSelected="1" zoomScale="55" zoomScaleNormal="55" topLeftCell="A4800" workbookViewId="0">
      <selection activeCell="K4825" sqref="K4825"/>
    </sheetView>
  </sheetViews>
  <sheetFormatPr defaultColWidth="9.13888888888889" defaultRowHeight="13.2"/>
  <cols>
    <col min="1" max="1" width="9.13888888888889" style="47" customWidth="1"/>
    <col min="2" max="2" width="9.85185185185185" style="47" customWidth="1"/>
    <col min="3" max="3" width="8.42592592592593" style="47" customWidth="1"/>
    <col min="4" max="4" width="7" style="47" customWidth="1"/>
    <col min="5" max="5" width="13.1388888888889" style="290" hidden="1" customWidth="1"/>
    <col min="6" max="6" width="11.8518518518519" style="47" customWidth="1"/>
    <col min="7" max="7" width="24.712962962963" style="61" customWidth="1"/>
    <col min="8" max="8" width="2.42592592592593" style="47" customWidth="1"/>
    <col min="9" max="9" width="9.85185185185185" style="47" customWidth="1"/>
    <col min="10" max="10" width="8.42592592592593" style="47" customWidth="1"/>
    <col min="11" max="11" width="7" style="47" customWidth="1"/>
    <col min="12" max="12" width="18.4259259259259" style="47" hidden="1" customWidth="1"/>
    <col min="13" max="13" width="9.28703703703704" style="47" customWidth="1"/>
    <col min="14" max="14" width="24.712962962963" style="61" customWidth="1"/>
    <col min="15" max="15" width="2.42592592592593" style="47" customWidth="1"/>
    <col min="16" max="16" width="9.85185185185185" style="47" customWidth="1"/>
    <col min="17" max="17" width="8.42592592592593" style="47" customWidth="1"/>
    <col min="18" max="18" width="7" style="47" customWidth="1"/>
    <col min="19" max="19" width="29.712962962963" style="47" hidden="1" customWidth="1"/>
    <col min="20" max="20" width="10.4259259259259" style="47" customWidth="1"/>
    <col min="21" max="21" width="24.712962962963" style="47" customWidth="1"/>
    <col min="22" max="22" width="2.42592592592593" style="47" customWidth="1"/>
    <col min="23" max="23" width="9.85185185185185" style="47" customWidth="1"/>
    <col min="24" max="24" width="8.42592592592593" style="47" customWidth="1"/>
    <col min="25" max="25" width="7" style="47" customWidth="1"/>
    <col min="26" max="26" width="10.4259259259259" style="47" customWidth="1"/>
    <col min="27" max="27" width="27.287037037037" style="47" customWidth="1"/>
    <col min="28" max="28" width="9.13888888888889" style="47"/>
    <col min="29" max="29" width="35.8518518518519" style="47" customWidth="1"/>
    <col min="30" max="16384" width="9.13888888888889" style="47"/>
  </cols>
  <sheetData>
    <row r="1" ht="31.2" spans="1:15">
      <c r="A1" s="291" t="s">
        <v>2200</v>
      </c>
      <c r="B1" s="291" t="s">
        <v>2201</v>
      </c>
      <c r="C1" s="292" t="s">
        <v>2202</v>
      </c>
      <c r="D1" s="292"/>
      <c r="E1" s="293" t="s">
        <v>2203</v>
      </c>
      <c r="F1" s="121" t="s">
        <v>2204</v>
      </c>
      <c r="G1" s="121" t="s">
        <v>2205</v>
      </c>
      <c r="H1" s="269" t="s">
        <v>2206</v>
      </c>
      <c r="I1" s="291" t="s">
        <v>2207</v>
      </c>
      <c r="J1" s="292" t="s">
        <v>2202</v>
      </c>
      <c r="K1" s="292"/>
      <c r="L1" s="291" t="s">
        <v>2203</v>
      </c>
      <c r="M1" s="121" t="s">
        <v>2208</v>
      </c>
      <c r="N1" s="121" t="s">
        <v>2205</v>
      </c>
      <c r="O1" s="269" t="s">
        <v>2206</v>
      </c>
    </row>
    <row r="2" ht="14.4" spans="1:23">
      <c r="A2" s="294" t="s">
        <v>2209</v>
      </c>
      <c r="B2" s="6" t="s">
        <v>265</v>
      </c>
      <c r="C2" s="6">
        <v>8000</v>
      </c>
      <c r="D2" s="6"/>
      <c r="E2" s="52" t="s">
        <v>2043</v>
      </c>
      <c r="F2" s="15" t="s">
        <v>54</v>
      </c>
      <c r="G2" s="295"/>
      <c r="H2" s="15"/>
      <c r="I2" s="14" t="s">
        <v>216</v>
      </c>
      <c r="J2" s="14">
        <v>1600</v>
      </c>
      <c r="K2" s="6"/>
      <c r="L2" s="6" t="s">
        <v>2043</v>
      </c>
      <c r="M2" s="15" t="s">
        <v>54</v>
      </c>
      <c r="N2" s="295"/>
      <c r="O2" s="15"/>
      <c r="P2" s="303"/>
      <c r="Q2" s="303"/>
      <c r="R2" s="303"/>
      <c r="S2" s="303"/>
      <c r="V2" s="303"/>
      <c r="W2" s="303"/>
    </row>
    <row r="3" ht="14.4" spans="1:23">
      <c r="A3" s="294"/>
      <c r="B3" s="14" t="s">
        <v>148</v>
      </c>
      <c r="C3" s="14">
        <v>2000</v>
      </c>
      <c r="D3" s="14"/>
      <c r="E3" s="52" t="s">
        <v>2043</v>
      </c>
      <c r="F3" s="15" t="s">
        <v>54</v>
      </c>
      <c r="G3" s="295"/>
      <c r="H3" s="15"/>
      <c r="I3" s="14" t="s">
        <v>166</v>
      </c>
      <c r="J3" s="14">
        <v>8000</v>
      </c>
      <c r="K3" s="14"/>
      <c r="L3" s="6" t="s">
        <v>2043</v>
      </c>
      <c r="M3" s="15" t="s">
        <v>54</v>
      </c>
      <c r="N3" s="53"/>
      <c r="O3" s="15"/>
      <c r="P3" s="303"/>
      <c r="Q3" s="303"/>
      <c r="R3" s="303"/>
      <c r="S3" s="303"/>
      <c r="V3" s="303"/>
      <c r="W3" s="303"/>
    </row>
    <row r="4" ht="14.4" spans="1:23">
      <c r="A4" s="294"/>
      <c r="B4" s="14" t="s">
        <v>128</v>
      </c>
      <c r="C4" s="14">
        <v>20000</v>
      </c>
      <c r="D4" s="14"/>
      <c r="E4" s="52" t="s">
        <v>2043</v>
      </c>
      <c r="F4" s="14" t="s">
        <v>2210</v>
      </c>
      <c r="G4" s="53"/>
      <c r="H4" s="15"/>
      <c r="I4" s="14" t="s">
        <v>250</v>
      </c>
      <c r="J4" s="14">
        <v>20000</v>
      </c>
      <c r="K4" s="14"/>
      <c r="L4" s="6" t="s">
        <v>2043</v>
      </c>
      <c r="M4" s="15" t="s">
        <v>54</v>
      </c>
      <c r="N4" s="53"/>
      <c r="O4" s="15"/>
      <c r="P4" s="303"/>
      <c r="Q4" s="303"/>
      <c r="R4" s="303"/>
      <c r="S4" s="303"/>
      <c r="V4" s="303"/>
      <c r="W4" s="303"/>
    </row>
    <row r="5" ht="14.4" spans="1:23">
      <c r="A5" s="294"/>
      <c r="B5" s="14"/>
      <c r="C5" s="14"/>
      <c r="D5" s="14"/>
      <c r="E5" s="52"/>
      <c r="F5" s="14"/>
      <c r="G5" s="53"/>
      <c r="H5" s="15"/>
      <c r="K5" s="14"/>
      <c r="O5" s="15"/>
      <c r="P5" s="303"/>
      <c r="Q5" s="303"/>
      <c r="R5" s="303"/>
      <c r="S5" s="303"/>
      <c r="V5" s="303"/>
      <c r="W5" s="303"/>
    </row>
    <row r="6" ht="14.4" spans="1:23">
      <c r="A6" s="294"/>
      <c r="B6" s="14"/>
      <c r="C6" s="14"/>
      <c r="D6" s="14"/>
      <c r="E6" s="52"/>
      <c r="F6" s="14"/>
      <c r="G6" s="53"/>
      <c r="H6" s="15"/>
      <c r="K6" s="14"/>
      <c r="O6" s="15"/>
      <c r="P6" s="303"/>
      <c r="Q6" s="303"/>
      <c r="R6" s="303"/>
      <c r="S6" s="303"/>
      <c r="V6" s="303"/>
      <c r="W6" s="303"/>
    </row>
    <row r="7" ht="14.4" spans="1:23">
      <c r="A7" s="294"/>
      <c r="B7" s="14"/>
      <c r="C7" s="14"/>
      <c r="D7" s="14"/>
      <c r="E7" s="52"/>
      <c r="F7" s="14"/>
      <c r="G7" s="53"/>
      <c r="H7" s="15"/>
      <c r="I7" s="14"/>
      <c r="J7" s="14"/>
      <c r="K7" s="14"/>
      <c r="L7" s="14"/>
      <c r="M7" s="14"/>
      <c r="N7" s="53"/>
      <c r="O7" s="15"/>
      <c r="P7" s="303"/>
      <c r="Q7" s="303"/>
      <c r="R7" s="303"/>
      <c r="S7" s="303"/>
      <c r="V7" s="303"/>
      <c r="W7" s="303"/>
    </row>
    <row r="8" ht="14.4" spans="1:23">
      <c r="A8" s="294"/>
      <c r="B8" s="6"/>
      <c r="C8" s="6"/>
      <c r="D8" s="6"/>
      <c r="E8" s="52"/>
      <c r="F8" s="14"/>
      <c r="G8" s="295"/>
      <c r="H8" s="15"/>
      <c r="I8" s="14"/>
      <c r="J8" s="14"/>
      <c r="K8" s="6"/>
      <c r="L8" s="14"/>
      <c r="M8" s="14"/>
      <c r="N8" s="53"/>
      <c r="O8" s="15"/>
      <c r="P8" s="303"/>
      <c r="Q8" s="303"/>
      <c r="R8" s="303"/>
      <c r="S8" s="303"/>
      <c r="V8" s="303"/>
      <c r="W8" s="303"/>
    </row>
    <row r="9" ht="14.4" spans="1:23">
      <c r="A9" s="294"/>
      <c r="B9" s="6"/>
      <c r="C9" s="6"/>
      <c r="D9" s="6"/>
      <c r="E9" s="52"/>
      <c r="F9" s="14"/>
      <c r="G9" s="53"/>
      <c r="H9" s="15"/>
      <c r="I9" s="14"/>
      <c r="J9" s="14"/>
      <c r="K9" s="6"/>
      <c r="L9" s="14"/>
      <c r="M9" s="14"/>
      <c r="N9" s="53"/>
      <c r="O9" s="15"/>
      <c r="P9" s="303"/>
      <c r="Q9" s="303"/>
      <c r="R9" s="303"/>
      <c r="S9" s="303"/>
      <c r="V9" s="303"/>
      <c r="W9" s="303"/>
    </row>
    <row r="10" ht="14.4" spans="1:23">
      <c r="A10" s="294"/>
      <c r="B10" s="14"/>
      <c r="C10" s="14"/>
      <c r="D10" s="14"/>
      <c r="E10" s="52"/>
      <c r="F10" s="14"/>
      <c r="G10" s="53"/>
      <c r="H10" s="15"/>
      <c r="I10" s="14"/>
      <c r="J10" s="14"/>
      <c r="K10" s="14"/>
      <c r="L10" s="14"/>
      <c r="M10" s="14"/>
      <c r="N10" s="53"/>
      <c r="O10" s="15"/>
      <c r="P10" s="303"/>
      <c r="Q10" s="303"/>
      <c r="R10" s="303"/>
      <c r="S10" s="303"/>
      <c r="V10" s="303"/>
      <c r="W10" s="303"/>
    </row>
    <row r="11" ht="15.6" spans="1:15">
      <c r="A11" s="296" t="s">
        <v>2211</v>
      </c>
      <c r="B11" s="296"/>
      <c r="C11" s="297">
        <f>SUM(C2:C10)</f>
        <v>30000</v>
      </c>
      <c r="D11" s="297"/>
      <c r="E11" s="298"/>
      <c r="F11" s="297"/>
      <c r="G11" s="299"/>
      <c r="H11" s="269"/>
      <c r="I11" s="296"/>
      <c r="J11" s="297">
        <f>SUM(J2:J10)</f>
        <v>29600</v>
      </c>
      <c r="K11" s="297"/>
      <c r="L11" s="297"/>
      <c r="M11" s="296"/>
      <c r="N11" s="304"/>
      <c r="O11" s="269"/>
    </row>
    <row r="12" ht="62.4" spans="1:23">
      <c r="A12" s="291" t="s">
        <v>2212</v>
      </c>
      <c r="B12" s="291" t="s">
        <v>2201</v>
      </c>
      <c r="C12" s="292" t="s">
        <v>2202</v>
      </c>
      <c r="D12" s="292"/>
      <c r="E12" s="293" t="s">
        <v>2203</v>
      </c>
      <c r="F12" s="121" t="s">
        <v>2204</v>
      </c>
      <c r="G12" s="121" t="s">
        <v>2205</v>
      </c>
      <c r="H12" s="269"/>
      <c r="I12" s="291" t="s">
        <v>2207</v>
      </c>
      <c r="J12" s="292" t="s">
        <v>2202</v>
      </c>
      <c r="K12" s="292"/>
      <c r="L12" s="291" t="s">
        <v>2203</v>
      </c>
      <c r="M12" s="121" t="s">
        <v>2208</v>
      </c>
      <c r="N12" s="121" t="s">
        <v>2205</v>
      </c>
      <c r="O12" s="269"/>
      <c r="P12" s="292"/>
      <c r="Q12" s="291" t="s">
        <v>2203</v>
      </c>
      <c r="R12" s="121" t="s">
        <v>2208</v>
      </c>
      <c r="S12" s="121" t="s">
        <v>2205</v>
      </c>
      <c r="V12" s="291" t="s">
        <v>2213</v>
      </c>
      <c r="W12" s="292" t="s">
        <v>2202</v>
      </c>
    </row>
    <row r="13" ht="14.4" spans="1:23">
      <c r="A13" s="300" t="s">
        <v>2214</v>
      </c>
      <c r="B13" s="14" t="s">
        <v>128</v>
      </c>
      <c r="C13" s="14">
        <v>2000</v>
      </c>
      <c r="D13" s="14"/>
      <c r="E13" s="52" t="s">
        <v>2043</v>
      </c>
      <c r="F13" s="14" t="s">
        <v>54</v>
      </c>
      <c r="G13" s="53"/>
      <c r="H13" s="15"/>
      <c r="I13" s="14" t="s">
        <v>131</v>
      </c>
      <c r="J13" s="14">
        <v>8000</v>
      </c>
      <c r="K13" s="14"/>
      <c r="L13" s="6" t="s">
        <v>2043</v>
      </c>
      <c r="M13" s="14" t="s">
        <v>54</v>
      </c>
      <c r="N13" s="53"/>
      <c r="O13" s="15"/>
      <c r="P13" s="303"/>
      <c r="Q13" s="303"/>
      <c r="R13" s="303"/>
      <c r="S13" s="303"/>
      <c r="V13" s="303"/>
      <c r="W13" s="303"/>
    </row>
    <row r="14" ht="14.4" spans="1:23">
      <c r="A14" s="300"/>
      <c r="B14" s="14" t="s">
        <v>187</v>
      </c>
      <c r="C14" s="14">
        <v>3500</v>
      </c>
      <c r="D14" s="14"/>
      <c r="E14" s="52" t="s">
        <v>2045</v>
      </c>
      <c r="F14" s="14" t="s">
        <v>54</v>
      </c>
      <c r="G14" s="53"/>
      <c r="H14" s="15"/>
      <c r="I14" s="14" t="s">
        <v>289</v>
      </c>
      <c r="J14" s="14">
        <v>8000</v>
      </c>
      <c r="K14" s="14"/>
      <c r="L14" s="6" t="s">
        <v>2043</v>
      </c>
      <c r="M14" s="14" t="s">
        <v>54</v>
      </c>
      <c r="N14" s="53"/>
      <c r="O14" s="15"/>
      <c r="P14" s="303"/>
      <c r="Q14" s="303"/>
      <c r="R14" s="303"/>
      <c r="S14" s="303"/>
      <c r="V14" s="303"/>
      <c r="W14" s="303"/>
    </row>
    <row r="15" ht="14.4" spans="1:23">
      <c r="A15" s="300"/>
      <c r="B15" s="14" t="s">
        <v>319</v>
      </c>
      <c r="C15" s="14">
        <v>5000</v>
      </c>
      <c r="D15" s="14"/>
      <c r="E15" s="52" t="s">
        <v>2043</v>
      </c>
      <c r="F15" s="14" t="s">
        <v>54</v>
      </c>
      <c r="G15" s="53"/>
      <c r="H15" s="15"/>
      <c r="I15" s="14" t="s">
        <v>124</v>
      </c>
      <c r="J15" s="14">
        <v>10000</v>
      </c>
      <c r="K15" s="14"/>
      <c r="L15" s="6" t="s">
        <v>2043</v>
      </c>
      <c r="M15" s="14" t="s">
        <v>54</v>
      </c>
      <c r="N15" s="53"/>
      <c r="O15" s="15"/>
      <c r="P15" s="303"/>
      <c r="Q15" s="303"/>
      <c r="R15" s="303"/>
      <c r="S15" s="303"/>
      <c r="V15" s="303"/>
      <c r="W15" s="303"/>
    </row>
    <row r="16" ht="14.4" spans="1:23">
      <c r="A16" s="300"/>
      <c r="B16" s="14" t="s">
        <v>160</v>
      </c>
      <c r="C16" s="14">
        <v>6000</v>
      </c>
      <c r="D16" s="14"/>
      <c r="E16" s="52" t="s">
        <v>2043</v>
      </c>
      <c r="F16" s="14" t="s">
        <v>54</v>
      </c>
      <c r="G16" s="53"/>
      <c r="H16" s="15"/>
      <c r="I16" s="14" t="s">
        <v>151</v>
      </c>
      <c r="J16" s="14">
        <v>3200</v>
      </c>
      <c r="K16" s="14"/>
      <c r="L16" s="6" t="s">
        <v>2043</v>
      </c>
      <c r="M16" s="14" t="s">
        <v>54</v>
      </c>
      <c r="N16" s="295"/>
      <c r="O16" s="15"/>
      <c r="P16" s="303"/>
      <c r="Q16" s="303"/>
      <c r="R16" s="303"/>
      <c r="S16" s="303"/>
      <c r="V16" s="303"/>
      <c r="W16" s="303"/>
    </row>
    <row r="17" ht="14.4" spans="1:23">
      <c r="A17" s="300"/>
      <c r="B17" s="6" t="s">
        <v>235</v>
      </c>
      <c r="C17" s="6">
        <v>6000</v>
      </c>
      <c r="D17" s="6"/>
      <c r="E17" s="52" t="s">
        <v>2043</v>
      </c>
      <c r="F17" s="14" t="s">
        <v>54</v>
      </c>
      <c r="G17" s="295"/>
      <c r="H17" s="15"/>
      <c r="I17" s="14" t="s">
        <v>271</v>
      </c>
      <c r="J17" s="14">
        <v>6000</v>
      </c>
      <c r="K17" s="6"/>
      <c r="L17" s="6" t="s">
        <v>2043</v>
      </c>
      <c r="M17" s="14" t="s">
        <v>54</v>
      </c>
      <c r="N17" s="53"/>
      <c r="O17" s="15"/>
      <c r="P17" s="303"/>
      <c r="Q17" s="303"/>
      <c r="R17" s="303"/>
      <c r="S17" s="303"/>
      <c r="V17" s="303"/>
      <c r="W17" s="303"/>
    </row>
    <row r="18" ht="14.4" spans="1:23">
      <c r="A18" s="300"/>
      <c r="B18" s="14" t="s">
        <v>135</v>
      </c>
      <c r="C18" s="14">
        <v>8000</v>
      </c>
      <c r="D18" s="14"/>
      <c r="E18" s="52" t="s">
        <v>2043</v>
      </c>
      <c r="F18" s="14" t="s">
        <v>54</v>
      </c>
      <c r="G18" s="295" t="s">
        <v>2215</v>
      </c>
      <c r="H18" s="15"/>
      <c r="I18" s="14" t="s">
        <v>196</v>
      </c>
      <c r="J18" s="14">
        <v>12000</v>
      </c>
      <c r="K18" s="14"/>
      <c r="L18" s="6" t="s">
        <v>2043</v>
      </c>
      <c r="M18" s="14" t="s">
        <v>54</v>
      </c>
      <c r="N18" s="53"/>
      <c r="O18" s="15"/>
      <c r="P18" s="303"/>
      <c r="Q18" s="303"/>
      <c r="R18" s="303"/>
      <c r="S18" s="303"/>
      <c r="V18" s="303"/>
      <c r="W18" s="303"/>
    </row>
    <row r="19" ht="14.4" spans="1:23">
      <c r="A19" s="300"/>
      <c r="B19" s="14" t="s">
        <v>280</v>
      </c>
      <c r="C19" s="14">
        <v>4000</v>
      </c>
      <c r="D19" s="14"/>
      <c r="E19" s="52" t="s">
        <v>2043</v>
      </c>
      <c r="F19" s="14" t="s">
        <v>54</v>
      </c>
      <c r="G19" s="53" t="s">
        <v>2216</v>
      </c>
      <c r="H19" s="15"/>
      <c r="I19" s="14" t="s">
        <v>145</v>
      </c>
      <c r="J19" s="14">
        <v>2000</v>
      </c>
      <c r="K19" s="14"/>
      <c r="L19" s="6" t="s">
        <v>2043</v>
      </c>
      <c r="M19" s="14" t="s">
        <v>54</v>
      </c>
      <c r="N19" s="53"/>
      <c r="O19" s="15"/>
      <c r="P19" s="303"/>
      <c r="Q19" s="303"/>
      <c r="R19" s="303"/>
      <c r="S19" s="303"/>
      <c r="V19" s="303"/>
      <c r="W19" s="303"/>
    </row>
    <row r="20" ht="14.4" spans="1:23">
      <c r="A20" s="300"/>
      <c r="B20" s="14"/>
      <c r="C20" s="14"/>
      <c r="D20" s="14"/>
      <c r="E20" s="52"/>
      <c r="F20" s="14"/>
      <c r="G20" s="53"/>
      <c r="H20" s="15"/>
      <c r="I20" s="14"/>
      <c r="J20" s="14"/>
      <c r="K20" s="14"/>
      <c r="L20" s="14"/>
      <c r="M20" s="14"/>
      <c r="N20" s="53"/>
      <c r="O20" s="15"/>
      <c r="P20" s="303"/>
      <c r="Q20" s="303"/>
      <c r="R20" s="303"/>
      <c r="S20" s="303"/>
      <c r="V20" s="303"/>
      <c r="W20" s="303"/>
    </row>
    <row r="21" ht="14.4" spans="1:23">
      <c r="A21" s="300"/>
      <c r="B21" s="14"/>
      <c r="C21" s="14"/>
      <c r="D21" s="14"/>
      <c r="E21" s="52"/>
      <c r="F21" s="14"/>
      <c r="G21" s="53"/>
      <c r="H21" s="15"/>
      <c r="I21" s="14"/>
      <c r="J21" s="14"/>
      <c r="K21" s="14"/>
      <c r="L21" s="14"/>
      <c r="M21" s="14"/>
      <c r="N21" s="53"/>
      <c r="O21" s="15"/>
      <c r="P21" s="303"/>
      <c r="Q21" s="303"/>
      <c r="R21" s="303"/>
      <c r="S21" s="303"/>
      <c r="V21" s="303"/>
      <c r="W21" s="303"/>
    </row>
    <row r="22" ht="14.4" spans="1:23">
      <c r="A22" s="300"/>
      <c r="B22" s="14"/>
      <c r="C22" s="14"/>
      <c r="D22" s="14"/>
      <c r="E22" s="52"/>
      <c r="F22" s="14"/>
      <c r="G22" s="53"/>
      <c r="H22" s="15"/>
      <c r="I22" s="14"/>
      <c r="J22" s="14"/>
      <c r="K22" s="14"/>
      <c r="L22" s="14"/>
      <c r="M22" s="14"/>
      <c r="N22" s="53"/>
      <c r="O22" s="15"/>
      <c r="P22" s="303"/>
      <c r="Q22" s="303"/>
      <c r="R22" s="303"/>
      <c r="S22" s="303"/>
      <c r="V22" s="303"/>
      <c r="W22" s="303"/>
    </row>
    <row r="23" ht="15.6" spans="1:15">
      <c r="A23" s="296"/>
      <c r="B23" s="296"/>
      <c r="C23" s="297">
        <f>SUM(C13:C22)</f>
        <v>34500</v>
      </c>
      <c r="D23" s="297"/>
      <c r="E23" s="298"/>
      <c r="F23" s="297"/>
      <c r="G23" s="299"/>
      <c r="H23" s="269"/>
      <c r="I23" s="296"/>
      <c r="J23" s="297">
        <f>SUM(J13:J22)</f>
        <v>49200</v>
      </c>
      <c r="K23" s="297"/>
      <c r="L23" s="297"/>
      <c r="M23" s="296"/>
      <c r="N23" s="304"/>
      <c r="O23" s="269"/>
    </row>
    <row r="24" ht="31.2" spans="1:15">
      <c r="A24" s="291" t="s">
        <v>2217</v>
      </c>
      <c r="B24" s="291" t="s">
        <v>2201</v>
      </c>
      <c r="C24" s="292" t="s">
        <v>2202</v>
      </c>
      <c r="D24" s="292"/>
      <c r="E24" s="293" t="s">
        <v>2203</v>
      </c>
      <c r="F24" s="121" t="s">
        <v>2204</v>
      </c>
      <c r="G24" s="121" t="s">
        <v>2205</v>
      </c>
      <c r="H24" s="269"/>
      <c r="I24" s="291" t="s">
        <v>2207</v>
      </c>
      <c r="J24" s="292" t="s">
        <v>2202</v>
      </c>
      <c r="K24" s="292"/>
      <c r="L24" s="291" t="s">
        <v>2203</v>
      </c>
      <c r="M24" s="121" t="s">
        <v>2208</v>
      </c>
      <c r="N24" s="121" t="s">
        <v>2205</v>
      </c>
      <c r="O24" s="269"/>
    </row>
    <row r="25" ht="14.4" spans="1:23">
      <c r="A25" s="300"/>
      <c r="B25" s="14" t="s">
        <v>280</v>
      </c>
      <c r="C25" s="14">
        <v>10000</v>
      </c>
      <c r="D25" s="14"/>
      <c r="E25" s="52" t="s">
        <v>2043</v>
      </c>
      <c r="F25" s="14" t="s">
        <v>54</v>
      </c>
      <c r="G25" s="53" t="s">
        <v>2216</v>
      </c>
      <c r="H25" s="15"/>
      <c r="I25" s="14" t="s">
        <v>145</v>
      </c>
      <c r="J25" s="14">
        <v>10000</v>
      </c>
      <c r="K25" s="14"/>
      <c r="L25" s="6" t="s">
        <v>2043</v>
      </c>
      <c r="M25" s="14" t="s">
        <v>2218</v>
      </c>
      <c r="N25" s="53"/>
      <c r="O25" s="15"/>
      <c r="P25" s="303"/>
      <c r="Q25" s="303"/>
      <c r="R25" s="303"/>
      <c r="S25" s="303"/>
      <c r="V25" s="303"/>
      <c r="W25" s="303"/>
    </row>
    <row r="26" ht="14.4" spans="1:23">
      <c r="A26" s="300"/>
      <c r="B26" s="301" t="s">
        <v>135</v>
      </c>
      <c r="C26" s="301">
        <v>5000</v>
      </c>
      <c r="D26" s="301"/>
      <c r="E26" s="301" t="s">
        <v>2043</v>
      </c>
      <c r="F26" s="14" t="s">
        <v>54</v>
      </c>
      <c r="G26" s="302" t="s">
        <v>2219</v>
      </c>
      <c r="H26" s="15"/>
      <c r="I26" s="14" t="s">
        <v>322</v>
      </c>
      <c r="J26" s="14">
        <v>1200</v>
      </c>
      <c r="K26" s="301"/>
      <c r="L26" s="6" t="s">
        <v>2043</v>
      </c>
      <c r="M26" s="14" t="s">
        <v>2218</v>
      </c>
      <c r="N26" s="53"/>
      <c r="O26" s="15"/>
      <c r="P26" s="303"/>
      <c r="Q26" s="303"/>
      <c r="R26" s="303"/>
      <c r="S26" s="303"/>
      <c r="V26" s="303"/>
      <c r="W26" s="303"/>
    </row>
    <row r="27" ht="14.4" spans="1:23">
      <c r="A27" s="300"/>
      <c r="B27" s="14" t="s">
        <v>256</v>
      </c>
      <c r="C27" s="14">
        <v>10000</v>
      </c>
      <c r="D27" s="14"/>
      <c r="E27" s="52" t="s">
        <v>2043</v>
      </c>
      <c r="F27" s="14" t="s">
        <v>54</v>
      </c>
      <c r="G27" s="53" t="s">
        <v>2220</v>
      </c>
      <c r="H27" s="15"/>
      <c r="I27" s="14" t="s">
        <v>325</v>
      </c>
      <c r="J27" s="14">
        <v>1200</v>
      </c>
      <c r="K27" s="14"/>
      <c r="L27" s="14"/>
      <c r="M27" s="14" t="s">
        <v>2218</v>
      </c>
      <c r="N27" s="53"/>
      <c r="O27" s="15"/>
      <c r="P27" s="303"/>
      <c r="Q27" s="303"/>
      <c r="R27" s="303"/>
      <c r="S27" s="303"/>
      <c r="V27" s="303"/>
      <c r="W27" s="303"/>
    </row>
    <row r="28" ht="14.4" spans="1:23">
      <c r="A28" s="300"/>
      <c r="B28" s="14" t="s">
        <v>259</v>
      </c>
      <c r="C28" s="14">
        <v>10000</v>
      </c>
      <c r="D28" s="14"/>
      <c r="E28" s="52" t="s">
        <v>2043</v>
      </c>
      <c r="F28" s="14" t="s">
        <v>54</v>
      </c>
      <c r="G28" s="53" t="s">
        <v>2220</v>
      </c>
      <c r="H28" s="15"/>
      <c r="I28" s="14" t="s">
        <v>229</v>
      </c>
      <c r="J28" s="14">
        <v>3000</v>
      </c>
      <c r="K28" s="14"/>
      <c r="L28" s="14"/>
      <c r="M28" s="14" t="s">
        <v>2218</v>
      </c>
      <c r="N28" s="53"/>
      <c r="O28" s="15"/>
      <c r="P28" s="303"/>
      <c r="Q28" s="303"/>
      <c r="R28" s="303"/>
      <c r="S28" s="303"/>
      <c r="V28" s="303"/>
      <c r="W28" s="303"/>
    </row>
    <row r="29" ht="14.4" spans="1:23">
      <c r="A29" s="300"/>
      <c r="B29" s="14" t="s">
        <v>241</v>
      </c>
      <c r="C29" s="14">
        <v>10000</v>
      </c>
      <c r="D29" s="14"/>
      <c r="E29" s="52" t="s">
        <v>2043</v>
      </c>
      <c r="F29" s="14" t="s">
        <v>54</v>
      </c>
      <c r="G29" s="53" t="s">
        <v>2220</v>
      </c>
      <c r="H29" s="15"/>
      <c r="I29" s="14" t="s">
        <v>166</v>
      </c>
      <c r="J29" s="14">
        <v>7600</v>
      </c>
      <c r="K29" s="14"/>
      <c r="L29" s="14"/>
      <c r="M29" s="14" t="s">
        <v>2218</v>
      </c>
      <c r="N29" s="53"/>
      <c r="O29" s="15"/>
      <c r="P29" s="303"/>
      <c r="Q29" s="303"/>
      <c r="R29" s="303"/>
      <c r="S29" s="303"/>
      <c r="V29" s="303"/>
      <c r="W29" s="303"/>
    </row>
    <row r="30" ht="14.4" spans="1:23">
      <c r="A30" s="300"/>
      <c r="B30" s="14" t="s">
        <v>274</v>
      </c>
      <c r="C30" s="14">
        <v>8000</v>
      </c>
      <c r="D30" s="14"/>
      <c r="E30" s="52" t="s">
        <v>2043</v>
      </c>
      <c r="F30" s="14" t="s">
        <v>54</v>
      </c>
      <c r="G30" s="53" t="s">
        <v>2220</v>
      </c>
      <c r="H30" s="15"/>
      <c r="I30" s="14" t="s">
        <v>131</v>
      </c>
      <c r="J30" s="14">
        <v>12000</v>
      </c>
      <c r="K30" s="14"/>
      <c r="L30" s="14"/>
      <c r="M30" s="14" t="s">
        <v>2218</v>
      </c>
      <c r="N30" s="53"/>
      <c r="O30" s="15"/>
      <c r="P30" s="303"/>
      <c r="Q30" s="303"/>
      <c r="R30" s="303"/>
      <c r="S30" s="303"/>
      <c r="V30" s="303"/>
      <c r="W30" s="303"/>
    </row>
    <row r="31" ht="14.4" spans="1:23">
      <c r="A31" s="300"/>
      <c r="B31" s="14" t="s">
        <v>253</v>
      </c>
      <c r="C31" s="14">
        <v>7500</v>
      </c>
      <c r="D31" s="14"/>
      <c r="E31" s="52"/>
      <c r="F31" s="14" t="s">
        <v>54</v>
      </c>
      <c r="G31" s="53"/>
      <c r="H31" s="15"/>
      <c r="I31" s="14"/>
      <c r="J31" s="14"/>
      <c r="K31" s="14"/>
      <c r="L31" s="14"/>
      <c r="M31" s="14"/>
      <c r="N31" s="53"/>
      <c r="O31" s="15"/>
      <c r="P31" s="303"/>
      <c r="Q31" s="303"/>
      <c r="R31" s="303"/>
      <c r="S31" s="303"/>
      <c r="V31" s="303"/>
      <c r="W31" s="303"/>
    </row>
    <row r="32" ht="14.4" spans="1:23">
      <c r="A32" s="300"/>
      <c r="B32" s="14"/>
      <c r="C32" s="14"/>
      <c r="D32" s="14"/>
      <c r="E32" s="52"/>
      <c r="F32" s="14"/>
      <c r="G32" s="53"/>
      <c r="H32" s="15"/>
      <c r="I32" s="14"/>
      <c r="J32" s="14"/>
      <c r="K32" s="14"/>
      <c r="L32" s="14"/>
      <c r="M32" s="14"/>
      <c r="N32" s="53"/>
      <c r="O32" s="15"/>
      <c r="P32" s="303"/>
      <c r="Q32" s="303"/>
      <c r="R32" s="303"/>
      <c r="S32" s="303"/>
      <c r="V32" s="303"/>
      <c r="W32" s="303"/>
    </row>
    <row r="33" ht="14.4" spans="1:23">
      <c r="A33" s="300"/>
      <c r="B33" s="14"/>
      <c r="C33" s="14"/>
      <c r="D33" s="14"/>
      <c r="E33" s="52"/>
      <c r="F33" s="14"/>
      <c r="G33" s="53"/>
      <c r="H33" s="15"/>
      <c r="I33" s="14"/>
      <c r="J33" s="14"/>
      <c r="K33" s="14"/>
      <c r="L33" s="14"/>
      <c r="M33" s="14"/>
      <c r="N33" s="53"/>
      <c r="O33" s="15"/>
      <c r="P33" s="303"/>
      <c r="Q33" s="303"/>
      <c r="R33" s="303"/>
      <c r="S33" s="303"/>
      <c r="V33" s="303"/>
      <c r="W33" s="303"/>
    </row>
    <row r="34" ht="14.4" spans="1:23">
      <c r="A34" s="300"/>
      <c r="B34" s="14"/>
      <c r="C34" s="14"/>
      <c r="D34" s="14"/>
      <c r="E34" s="52"/>
      <c r="F34" s="14"/>
      <c r="G34" s="53"/>
      <c r="H34" s="15"/>
      <c r="I34" s="14"/>
      <c r="J34" s="14"/>
      <c r="K34" s="14"/>
      <c r="L34" s="14"/>
      <c r="M34" s="14"/>
      <c r="N34" s="53"/>
      <c r="O34" s="15"/>
      <c r="P34" s="303"/>
      <c r="Q34" s="303"/>
      <c r="R34" s="303"/>
      <c r="S34" s="303"/>
      <c r="V34" s="303"/>
      <c r="W34" s="303"/>
    </row>
    <row r="35" ht="15.6" spans="1:15">
      <c r="A35" s="296"/>
      <c r="B35" s="296"/>
      <c r="C35" s="297">
        <f>SUM(C25:C34)</f>
        <v>60500</v>
      </c>
      <c r="D35" s="297"/>
      <c r="E35" s="298"/>
      <c r="F35" s="297"/>
      <c r="G35" s="299"/>
      <c r="H35" s="269"/>
      <c r="I35" s="296"/>
      <c r="J35" s="297">
        <f>SUM(J25:J34)</f>
        <v>35000</v>
      </c>
      <c r="K35" s="297"/>
      <c r="L35" s="297"/>
      <c r="M35" s="296"/>
      <c r="N35" s="304"/>
      <c r="O35" s="269"/>
    </row>
    <row r="36" ht="31.2" spans="1:15">
      <c r="A36" s="291" t="s">
        <v>2221</v>
      </c>
      <c r="B36" s="291" t="s">
        <v>2201</v>
      </c>
      <c r="C36" s="292" t="s">
        <v>2202</v>
      </c>
      <c r="D36" s="292"/>
      <c r="E36" s="293" t="s">
        <v>2203</v>
      </c>
      <c r="F36" s="121" t="s">
        <v>2204</v>
      </c>
      <c r="G36" s="121" t="s">
        <v>2205</v>
      </c>
      <c r="H36" s="269"/>
      <c r="I36" s="291" t="s">
        <v>2207</v>
      </c>
      <c r="J36" s="292" t="s">
        <v>2202</v>
      </c>
      <c r="K36" s="292"/>
      <c r="L36" s="291" t="s">
        <v>2203</v>
      </c>
      <c r="M36" s="121" t="s">
        <v>2208</v>
      </c>
      <c r="N36" s="121" t="s">
        <v>2205</v>
      </c>
      <c r="O36" s="269"/>
    </row>
    <row r="37" ht="14.4" spans="1:23">
      <c r="A37" s="300"/>
      <c r="B37" s="14" t="s">
        <v>253</v>
      </c>
      <c r="C37" s="14">
        <v>500</v>
      </c>
      <c r="D37" s="14"/>
      <c r="E37" s="52"/>
      <c r="F37" s="14" t="s">
        <v>54</v>
      </c>
      <c r="G37" s="53"/>
      <c r="H37" s="15"/>
      <c r="I37" s="14" t="s">
        <v>131</v>
      </c>
      <c r="J37" s="14">
        <v>2000</v>
      </c>
      <c r="K37" s="14"/>
      <c r="L37" s="14"/>
      <c r="M37" s="14" t="s">
        <v>54</v>
      </c>
      <c r="N37" s="53"/>
      <c r="O37" s="15"/>
      <c r="P37" s="303"/>
      <c r="Q37" s="303"/>
      <c r="R37" s="303"/>
      <c r="S37" s="303"/>
      <c r="V37" s="303"/>
      <c r="W37" s="303"/>
    </row>
    <row r="38" ht="14.4" spans="1:23">
      <c r="A38" s="300"/>
      <c r="B38" s="14" t="s">
        <v>175</v>
      </c>
      <c r="C38" s="14">
        <v>14000</v>
      </c>
      <c r="D38" s="14"/>
      <c r="E38" s="52" t="s">
        <v>2043</v>
      </c>
      <c r="F38" s="14" t="s">
        <v>54</v>
      </c>
      <c r="G38" s="53"/>
      <c r="H38" s="15"/>
      <c r="I38" s="14" t="s">
        <v>328</v>
      </c>
      <c r="J38" s="14">
        <v>6000</v>
      </c>
      <c r="K38" s="14"/>
      <c r="L38" s="14"/>
      <c r="M38" s="14" t="s">
        <v>54</v>
      </c>
      <c r="N38" s="53" t="s">
        <v>2222</v>
      </c>
      <c r="O38" s="15"/>
      <c r="P38" s="303"/>
      <c r="Q38" s="303"/>
      <c r="R38" s="303"/>
      <c r="S38" s="303"/>
      <c r="V38" s="303"/>
      <c r="W38" s="303"/>
    </row>
    <row r="39" ht="14.4" spans="1:23">
      <c r="A39" s="300"/>
      <c r="B39" s="14" t="s">
        <v>306</v>
      </c>
      <c r="C39" s="14">
        <v>2400</v>
      </c>
      <c r="D39" s="14"/>
      <c r="E39" s="52" t="s">
        <v>2043</v>
      </c>
      <c r="F39" s="14" t="s">
        <v>54</v>
      </c>
      <c r="G39" s="53"/>
      <c r="H39" s="15"/>
      <c r="I39" s="14" t="s">
        <v>151</v>
      </c>
      <c r="J39" s="14">
        <v>1200</v>
      </c>
      <c r="K39" s="14"/>
      <c r="L39" s="14"/>
      <c r="M39" s="14" t="s">
        <v>54</v>
      </c>
      <c r="N39" s="53"/>
      <c r="O39" s="15"/>
      <c r="P39" s="303"/>
      <c r="Q39" s="303"/>
      <c r="R39" s="303"/>
      <c r="S39" s="303"/>
      <c r="V39" s="303"/>
      <c r="W39" s="303"/>
    </row>
    <row r="40" ht="14.4" spans="1:23">
      <c r="A40" s="300"/>
      <c r="B40" s="6" t="s">
        <v>244</v>
      </c>
      <c r="C40" s="6">
        <v>6000</v>
      </c>
      <c r="D40" s="6"/>
      <c r="E40" s="52" t="s">
        <v>2043</v>
      </c>
      <c r="F40" s="14" t="s">
        <v>54</v>
      </c>
      <c r="G40" s="53"/>
      <c r="H40" s="15"/>
      <c r="I40" s="14" t="s">
        <v>250</v>
      </c>
      <c r="J40" s="14">
        <v>20000</v>
      </c>
      <c r="K40" s="6"/>
      <c r="L40" s="14"/>
      <c r="M40" s="14" t="s">
        <v>54</v>
      </c>
      <c r="N40" s="53"/>
      <c r="O40" s="15"/>
      <c r="P40" s="303"/>
      <c r="Q40" s="303"/>
      <c r="R40" s="303"/>
      <c r="S40" s="303"/>
      <c r="V40" s="303"/>
      <c r="W40" s="303"/>
    </row>
    <row r="41" ht="14.4" spans="1:23">
      <c r="A41" s="300"/>
      <c r="B41" s="301" t="s">
        <v>135</v>
      </c>
      <c r="C41" s="301">
        <v>10000</v>
      </c>
      <c r="D41" s="301"/>
      <c r="E41" s="301" t="s">
        <v>2043</v>
      </c>
      <c r="F41" s="14" t="s">
        <v>54</v>
      </c>
      <c r="G41" s="302" t="s">
        <v>105</v>
      </c>
      <c r="H41" s="15"/>
      <c r="I41" s="14" t="s">
        <v>139</v>
      </c>
      <c r="J41" s="14">
        <v>6000</v>
      </c>
      <c r="K41" s="301"/>
      <c r="L41" s="14"/>
      <c r="M41" s="14" t="s">
        <v>54</v>
      </c>
      <c r="N41" s="53"/>
      <c r="O41" s="15"/>
      <c r="P41" s="303"/>
      <c r="Q41" s="303"/>
      <c r="R41" s="303"/>
      <c r="S41" s="303"/>
      <c r="V41" s="303"/>
      <c r="W41" s="303"/>
    </row>
    <row r="42" ht="14.4" spans="1:23">
      <c r="A42" s="300"/>
      <c r="B42" s="14" t="s">
        <v>297</v>
      </c>
      <c r="C42" s="14">
        <v>6000</v>
      </c>
      <c r="D42" s="14"/>
      <c r="E42" s="52" t="s">
        <v>2043</v>
      </c>
      <c r="F42" s="14" t="s">
        <v>54</v>
      </c>
      <c r="G42" s="53"/>
      <c r="H42" s="15"/>
      <c r="I42" s="14" t="s">
        <v>124</v>
      </c>
      <c r="J42" s="14">
        <v>10000</v>
      </c>
      <c r="K42" s="14"/>
      <c r="L42" s="14"/>
      <c r="M42" s="14" t="s">
        <v>54</v>
      </c>
      <c r="N42" s="53"/>
      <c r="O42" s="15"/>
      <c r="P42" s="303"/>
      <c r="Q42" s="303"/>
      <c r="R42" s="303"/>
      <c r="S42" s="303"/>
      <c r="V42" s="303"/>
      <c r="W42" s="303"/>
    </row>
    <row r="43" ht="14.4" spans="1:23">
      <c r="A43" s="300"/>
      <c r="B43" s="14"/>
      <c r="C43" s="14"/>
      <c r="D43" s="14"/>
      <c r="E43" s="52"/>
      <c r="F43" s="14"/>
      <c r="G43" s="53"/>
      <c r="H43" s="15"/>
      <c r="I43" s="14"/>
      <c r="J43" s="14"/>
      <c r="K43" s="14"/>
      <c r="L43" s="14"/>
      <c r="M43" s="14"/>
      <c r="N43" s="53"/>
      <c r="O43" s="15"/>
      <c r="P43" s="303"/>
      <c r="Q43" s="303"/>
      <c r="R43" s="303"/>
      <c r="S43" s="303"/>
      <c r="V43" s="303"/>
      <c r="W43" s="303"/>
    </row>
    <row r="44" ht="14.4" spans="1:23">
      <c r="A44" s="300"/>
      <c r="B44" s="6"/>
      <c r="C44" s="6"/>
      <c r="D44" s="6"/>
      <c r="E44" s="52"/>
      <c r="F44" s="14"/>
      <c r="G44" s="53"/>
      <c r="H44" s="15"/>
      <c r="I44" s="14"/>
      <c r="J44" s="14"/>
      <c r="K44" s="6"/>
      <c r="L44" s="14"/>
      <c r="M44" s="14"/>
      <c r="N44" s="53"/>
      <c r="O44" s="15"/>
      <c r="P44" s="303"/>
      <c r="Q44" s="303"/>
      <c r="R44" s="303"/>
      <c r="S44" s="303"/>
      <c r="V44" s="303"/>
      <c r="W44" s="303"/>
    </row>
    <row r="45" ht="14.4" spans="1:23">
      <c r="A45" s="300"/>
      <c r="B45" s="14"/>
      <c r="C45" s="14"/>
      <c r="D45" s="14"/>
      <c r="E45" s="52"/>
      <c r="F45" s="14"/>
      <c r="G45" s="53"/>
      <c r="H45" s="15"/>
      <c r="I45" s="14"/>
      <c r="J45" s="14"/>
      <c r="K45" s="14"/>
      <c r="L45" s="14"/>
      <c r="M45" s="14"/>
      <c r="N45" s="53"/>
      <c r="O45" s="15"/>
      <c r="P45" s="303"/>
      <c r="Q45" s="303"/>
      <c r="R45" s="303"/>
      <c r="S45" s="303"/>
      <c r="V45" s="303"/>
      <c r="W45" s="303"/>
    </row>
    <row r="46" ht="14.4" spans="1:23">
      <c r="A46" s="300"/>
      <c r="H46" s="15"/>
      <c r="I46" s="14"/>
      <c r="J46" s="14"/>
      <c r="L46" s="14"/>
      <c r="M46" s="14"/>
      <c r="N46" s="53"/>
      <c r="O46" s="15"/>
      <c r="P46" s="303"/>
      <c r="Q46" s="303"/>
      <c r="R46" s="303"/>
      <c r="S46" s="303"/>
      <c r="V46" s="303"/>
      <c r="W46" s="303"/>
    </row>
    <row r="47" ht="15.6" spans="1:15">
      <c r="A47" s="296"/>
      <c r="B47" s="296"/>
      <c r="C47" s="297">
        <f>SUM(C37:C46)</f>
        <v>38900</v>
      </c>
      <c r="D47" s="297"/>
      <c r="E47" s="298"/>
      <c r="F47" s="297"/>
      <c r="G47" s="299"/>
      <c r="H47" s="269"/>
      <c r="I47" s="296"/>
      <c r="J47" s="297">
        <f>SUM(J37:J46)</f>
        <v>45200</v>
      </c>
      <c r="K47" s="297"/>
      <c r="L47" s="297"/>
      <c r="M47" s="296"/>
      <c r="N47" s="304"/>
      <c r="O47" s="269"/>
    </row>
    <row r="48" ht="31.2" spans="1:15">
      <c r="A48" s="291" t="s">
        <v>2223</v>
      </c>
      <c r="B48" s="291" t="s">
        <v>2201</v>
      </c>
      <c r="C48" s="292" t="s">
        <v>2202</v>
      </c>
      <c r="D48" s="292"/>
      <c r="E48" s="293" t="s">
        <v>2203</v>
      </c>
      <c r="F48" s="121" t="s">
        <v>2204</v>
      </c>
      <c r="G48" s="121" t="s">
        <v>2205</v>
      </c>
      <c r="H48" s="269"/>
      <c r="I48" s="291" t="s">
        <v>2207</v>
      </c>
      <c r="J48" s="292" t="s">
        <v>2202</v>
      </c>
      <c r="K48" s="292"/>
      <c r="L48" s="291" t="s">
        <v>2203</v>
      </c>
      <c r="M48" s="121" t="s">
        <v>2208</v>
      </c>
      <c r="N48" s="121" t="s">
        <v>2205</v>
      </c>
      <c r="O48" s="269"/>
    </row>
    <row r="49" ht="14.4" spans="1:23">
      <c r="A49" s="300"/>
      <c r="B49" s="14" t="s">
        <v>297</v>
      </c>
      <c r="C49" s="14">
        <v>6000</v>
      </c>
      <c r="D49" s="14"/>
      <c r="E49" s="52" t="s">
        <v>2043</v>
      </c>
      <c r="F49" s="14" t="s">
        <v>54</v>
      </c>
      <c r="G49" s="53"/>
      <c r="H49" s="15"/>
      <c r="I49" s="305" t="s">
        <v>316</v>
      </c>
      <c r="J49" s="305">
        <v>3600</v>
      </c>
      <c r="K49" s="14"/>
      <c r="L49" s="14"/>
      <c r="M49" s="14" t="s">
        <v>54</v>
      </c>
      <c r="N49" s="306"/>
      <c r="O49" s="15"/>
      <c r="P49" s="303"/>
      <c r="Q49" s="303"/>
      <c r="R49" s="303"/>
      <c r="S49" s="303"/>
      <c r="V49" s="303"/>
      <c r="W49" s="303"/>
    </row>
    <row r="50" ht="14.4" spans="1:23">
      <c r="A50" s="300"/>
      <c r="B50" s="14" t="s">
        <v>235</v>
      </c>
      <c r="C50" s="14">
        <v>5000</v>
      </c>
      <c r="D50" s="14"/>
      <c r="E50" s="52" t="s">
        <v>2043</v>
      </c>
      <c r="F50" s="14" t="s">
        <v>54</v>
      </c>
      <c r="G50" s="53"/>
      <c r="H50" s="15"/>
      <c r="I50" s="14" t="s">
        <v>289</v>
      </c>
      <c r="J50" s="14">
        <v>8000</v>
      </c>
      <c r="K50" s="14"/>
      <c r="L50" s="14"/>
      <c r="M50" s="14" t="s">
        <v>54</v>
      </c>
      <c r="N50" s="53"/>
      <c r="O50" s="15"/>
      <c r="P50" s="303"/>
      <c r="Q50" s="303"/>
      <c r="R50" s="303"/>
      <c r="S50" s="303"/>
      <c r="V50" s="303"/>
      <c r="W50" s="303"/>
    </row>
    <row r="51" ht="14.4" spans="1:23">
      <c r="A51" s="300"/>
      <c r="B51" s="14" t="s">
        <v>160</v>
      </c>
      <c r="C51" s="14">
        <v>6000</v>
      </c>
      <c r="D51" s="14"/>
      <c r="E51" s="52" t="s">
        <v>2043</v>
      </c>
      <c r="F51" s="14" t="s">
        <v>54</v>
      </c>
      <c r="G51" s="53"/>
      <c r="H51" s="15"/>
      <c r="I51" s="14" t="s">
        <v>145</v>
      </c>
      <c r="J51" s="14">
        <v>16000</v>
      </c>
      <c r="K51" s="14"/>
      <c r="L51" s="14"/>
      <c r="M51" s="14" t="s">
        <v>54</v>
      </c>
      <c r="N51" s="53"/>
      <c r="O51" s="15"/>
      <c r="P51" s="303"/>
      <c r="Q51" s="303"/>
      <c r="R51" s="303"/>
      <c r="S51" s="303"/>
      <c r="V51" s="303"/>
      <c r="W51" s="303"/>
    </row>
    <row r="52" ht="14.4" spans="1:23">
      <c r="A52" s="300"/>
      <c r="B52" s="14" t="s">
        <v>148</v>
      </c>
      <c r="C52" s="14">
        <v>6000</v>
      </c>
      <c r="D52" s="14"/>
      <c r="E52" s="52" t="s">
        <v>2043</v>
      </c>
      <c r="F52" s="14" t="s">
        <v>54</v>
      </c>
      <c r="G52" s="53"/>
      <c r="H52" s="15"/>
      <c r="I52" s="14" t="s">
        <v>328</v>
      </c>
      <c r="J52" s="14">
        <v>6000</v>
      </c>
      <c r="K52" s="14"/>
      <c r="L52" s="14"/>
      <c r="M52" s="14" t="s">
        <v>54</v>
      </c>
      <c r="N52" s="53"/>
      <c r="O52" s="15"/>
      <c r="P52" s="303"/>
      <c r="Q52" s="303"/>
      <c r="R52" s="303"/>
      <c r="S52" s="303"/>
      <c r="V52" s="303"/>
      <c r="W52" s="303"/>
    </row>
    <row r="53" ht="14.4" spans="1:23">
      <c r="A53" s="300"/>
      <c r="B53" s="14" t="s">
        <v>280</v>
      </c>
      <c r="C53" s="14">
        <v>8000</v>
      </c>
      <c r="D53" s="14"/>
      <c r="E53" s="52" t="s">
        <v>2043</v>
      </c>
      <c r="F53" s="14" t="s">
        <v>54</v>
      </c>
      <c r="G53" s="53"/>
      <c r="H53" s="15"/>
      <c r="I53" s="14"/>
      <c r="J53" s="14"/>
      <c r="K53" s="14"/>
      <c r="L53" s="14"/>
      <c r="M53" s="14"/>
      <c r="N53" s="53"/>
      <c r="O53" s="15"/>
      <c r="P53" s="303"/>
      <c r="Q53" s="303"/>
      <c r="R53" s="303"/>
      <c r="S53" s="303"/>
      <c r="V53" s="303"/>
      <c r="W53" s="303"/>
    </row>
    <row r="54" ht="14.4" spans="1:23">
      <c r="A54" s="300"/>
      <c r="B54" s="14" t="s">
        <v>331</v>
      </c>
      <c r="C54" s="14">
        <v>2000</v>
      </c>
      <c r="D54" s="14"/>
      <c r="E54" s="52" t="s">
        <v>2043</v>
      </c>
      <c r="F54" s="14" t="s">
        <v>54</v>
      </c>
      <c r="G54" s="53"/>
      <c r="H54" s="15"/>
      <c r="I54" s="14"/>
      <c r="J54" s="14"/>
      <c r="K54" s="14"/>
      <c r="L54" s="14"/>
      <c r="M54" s="14"/>
      <c r="N54" s="53"/>
      <c r="O54" s="15"/>
      <c r="P54" s="303"/>
      <c r="Q54" s="303"/>
      <c r="R54" s="303"/>
      <c r="S54" s="303"/>
      <c r="V54" s="303"/>
      <c r="W54" s="303"/>
    </row>
    <row r="55" ht="14.4" spans="1:23">
      <c r="A55" s="300"/>
      <c r="B55" s="14" t="s">
        <v>241</v>
      </c>
      <c r="C55" s="14">
        <v>6500</v>
      </c>
      <c r="D55" s="14"/>
      <c r="E55" s="52" t="s">
        <v>2043</v>
      </c>
      <c r="F55" s="14" t="s">
        <v>54</v>
      </c>
      <c r="G55" s="53"/>
      <c r="H55" s="15"/>
      <c r="I55" s="14"/>
      <c r="J55" s="14"/>
      <c r="K55" s="14"/>
      <c r="L55" s="14"/>
      <c r="M55" s="14"/>
      <c r="N55" s="53"/>
      <c r="O55" s="15"/>
      <c r="P55" s="303"/>
      <c r="Q55" s="303"/>
      <c r="R55" s="303"/>
      <c r="S55" s="303"/>
      <c r="V55" s="303"/>
      <c r="W55" s="303"/>
    </row>
    <row r="56" ht="14.4" spans="1:23">
      <c r="A56" s="300"/>
      <c r="B56" s="14"/>
      <c r="C56" s="14"/>
      <c r="D56" s="14"/>
      <c r="E56" s="52"/>
      <c r="F56" s="14"/>
      <c r="G56" s="53"/>
      <c r="H56" s="15"/>
      <c r="I56" s="14"/>
      <c r="J56" s="14"/>
      <c r="K56" s="14"/>
      <c r="L56" s="14"/>
      <c r="M56" s="14"/>
      <c r="N56" s="53"/>
      <c r="O56" s="15"/>
      <c r="P56" s="303"/>
      <c r="Q56" s="303"/>
      <c r="R56" s="303"/>
      <c r="S56" s="303"/>
      <c r="V56" s="303"/>
      <c r="W56" s="303"/>
    </row>
    <row r="57" ht="14.4" spans="1:23">
      <c r="A57" s="300"/>
      <c r="B57" s="14"/>
      <c r="C57" s="14"/>
      <c r="D57" s="14"/>
      <c r="E57" s="52"/>
      <c r="F57" s="14"/>
      <c r="G57" s="53"/>
      <c r="H57" s="15"/>
      <c r="I57" s="14"/>
      <c r="J57" s="14"/>
      <c r="K57" s="14"/>
      <c r="L57" s="14"/>
      <c r="M57" s="14"/>
      <c r="N57" s="53"/>
      <c r="O57" s="15"/>
      <c r="P57" s="303"/>
      <c r="Q57" s="303"/>
      <c r="R57" s="303"/>
      <c r="S57" s="303"/>
      <c r="V57" s="303"/>
      <c r="W57" s="303"/>
    </row>
    <row r="58" ht="14.4" spans="1:23">
      <c r="A58" s="300"/>
      <c r="B58" s="14"/>
      <c r="C58" s="14"/>
      <c r="D58" s="14"/>
      <c r="E58" s="52"/>
      <c r="F58" s="14"/>
      <c r="G58" s="53"/>
      <c r="H58" s="15"/>
      <c r="I58" s="14"/>
      <c r="J58" s="14"/>
      <c r="K58" s="14"/>
      <c r="L58" s="14"/>
      <c r="M58" s="14"/>
      <c r="N58" s="53"/>
      <c r="O58" s="15"/>
      <c r="P58" s="303"/>
      <c r="Q58" s="303"/>
      <c r="R58" s="303"/>
      <c r="S58" s="303"/>
      <c r="V58" s="303"/>
      <c r="W58" s="303"/>
    </row>
    <row r="59" ht="15.6" spans="1:15">
      <c r="A59" s="296"/>
      <c r="B59" s="296"/>
      <c r="C59" s="297">
        <f>SUM(C49:C58)</f>
        <v>39500</v>
      </c>
      <c r="D59" s="297"/>
      <c r="E59" s="298"/>
      <c r="F59" s="297"/>
      <c r="G59" s="299"/>
      <c r="H59" s="269"/>
      <c r="I59" s="296"/>
      <c r="J59" s="297">
        <f>SUM(J49:J58)</f>
        <v>33600</v>
      </c>
      <c r="K59" s="297"/>
      <c r="L59" s="297"/>
      <c r="M59" s="296"/>
      <c r="N59" s="304"/>
      <c r="O59" s="269"/>
    </row>
    <row r="60" ht="31.2" spans="1:15">
      <c r="A60" s="291" t="s">
        <v>2224</v>
      </c>
      <c r="B60" s="291" t="s">
        <v>2201</v>
      </c>
      <c r="C60" s="292" t="s">
        <v>2202</v>
      </c>
      <c r="D60" s="292"/>
      <c r="E60" s="293" t="s">
        <v>2203</v>
      </c>
      <c r="F60" s="121" t="s">
        <v>2204</v>
      </c>
      <c r="G60" s="121" t="s">
        <v>2205</v>
      </c>
      <c r="H60" s="269"/>
      <c r="I60" s="291" t="s">
        <v>2207</v>
      </c>
      <c r="J60" s="292" t="s">
        <v>2202</v>
      </c>
      <c r="K60" s="292"/>
      <c r="L60" s="291" t="s">
        <v>2203</v>
      </c>
      <c r="M60" s="121" t="s">
        <v>2208</v>
      </c>
      <c r="N60" s="121" t="s">
        <v>2205</v>
      </c>
      <c r="O60" s="269"/>
    </row>
    <row r="61" ht="14.4" spans="1:23">
      <c r="A61" s="300"/>
      <c r="B61" s="14" t="s">
        <v>241</v>
      </c>
      <c r="C61" s="14">
        <v>1500</v>
      </c>
      <c r="D61" s="14"/>
      <c r="E61" s="52" t="s">
        <v>2043</v>
      </c>
      <c r="F61" s="14" t="s">
        <v>54</v>
      </c>
      <c r="G61" s="53"/>
      <c r="H61" s="15"/>
      <c r="I61" s="14" t="s">
        <v>216</v>
      </c>
      <c r="J61" s="14">
        <v>6000</v>
      </c>
      <c r="K61" s="14"/>
      <c r="L61" s="14"/>
      <c r="M61" s="14" t="s">
        <v>2218</v>
      </c>
      <c r="N61" s="53"/>
      <c r="O61" s="15"/>
      <c r="P61" s="303"/>
      <c r="Q61" s="303"/>
      <c r="R61" s="303"/>
      <c r="S61" s="303"/>
      <c r="V61" s="303"/>
      <c r="W61" s="303"/>
    </row>
    <row r="62" ht="14.4" spans="1:23">
      <c r="A62" s="300"/>
      <c r="B62" s="14" t="s">
        <v>274</v>
      </c>
      <c r="C62" s="14">
        <v>5000</v>
      </c>
      <c r="D62" s="14"/>
      <c r="E62" s="52" t="s">
        <v>2043</v>
      </c>
      <c r="F62" s="14" t="s">
        <v>54</v>
      </c>
      <c r="G62" s="53"/>
      <c r="H62" s="15"/>
      <c r="I62" s="14" t="s">
        <v>262</v>
      </c>
      <c r="J62" s="14">
        <v>5000</v>
      </c>
      <c r="K62" s="14"/>
      <c r="L62" s="14"/>
      <c r="M62" s="14" t="s">
        <v>2218</v>
      </c>
      <c r="N62" s="53"/>
      <c r="O62" s="15"/>
      <c r="P62" s="303"/>
      <c r="Q62" s="303"/>
      <c r="R62" s="303"/>
      <c r="S62" s="303"/>
      <c r="V62" s="303"/>
      <c r="W62" s="303"/>
    </row>
    <row r="63" ht="14.4" spans="1:19">
      <c r="A63" s="300"/>
      <c r="B63" s="14" t="s">
        <v>244</v>
      </c>
      <c r="C63" s="14">
        <v>2500</v>
      </c>
      <c r="D63" s="14"/>
      <c r="E63" s="52" t="s">
        <v>2043</v>
      </c>
      <c r="F63" s="14" t="s">
        <v>54</v>
      </c>
      <c r="G63" s="53"/>
      <c r="H63" s="15"/>
      <c r="I63" s="14" t="s">
        <v>316</v>
      </c>
      <c r="J63" s="14">
        <v>5000</v>
      </c>
      <c r="K63" s="14"/>
      <c r="L63" s="14"/>
      <c r="M63" s="14" t="s">
        <v>2218</v>
      </c>
      <c r="N63" s="53"/>
      <c r="O63" s="15"/>
      <c r="P63" s="303"/>
      <c r="Q63" s="303"/>
      <c r="R63" s="303"/>
      <c r="S63" s="303"/>
    </row>
    <row r="64" ht="14.4" spans="1:19">
      <c r="A64" s="300"/>
      <c r="B64" s="14" t="s">
        <v>190</v>
      </c>
      <c r="C64" s="14">
        <v>4000</v>
      </c>
      <c r="D64" s="14"/>
      <c r="E64" s="52" t="s">
        <v>2043</v>
      </c>
      <c r="F64" s="14" t="s">
        <v>54</v>
      </c>
      <c r="G64" s="53"/>
      <c r="H64" s="15"/>
      <c r="I64" s="305" t="s">
        <v>313</v>
      </c>
      <c r="J64" s="305">
        <v>4000</v>
      </c>
      <c r="K64" s="14"/>
      <c r="L64" s="14"/>
      <c r="M64" s="14" t="s">
        <v>2218</v>
      </c>
      <c r="N64" s="53"/>
      <c r="O64" s="15"/>
      <c r="P64" s="303"/>
      <c r="Q64" s="303"/>
      <c r="R64" s="303"/>
      <c r="S64" s="303"/>
    </row>
    <row r="65" ht="14.4" spans="1:19">
      <c r="A65" s="300"/>
      <c r="B65" s="14" t="s">
        <v>259</v>
      </c>
      <c r="C65" s="14">
        <v>8000</v>
      </c>
      <c r="D65" s="14"/>
      <c r="E65" s="52" t="s">
        <v>2043</v>
      </c>
      <c r="F65" s="14" t="s">
        <v>54</v>
      </c>
      <c r="G65" s="53"/>
      <c r="H65" s="15"/>
      <c r="I65" s="305" t="s">
        <v>337</v>
      </c>
      <c r="J65" s="305">
        <v>2000</v>
      </c>
      <c r="K65" s="14"/>
      <c r="L65" s="14"/>
      <c r="M65" s="14" t="s">
        <v>2218</v>
      </c>
      <c r="N65" s="53"/>
      <c r="O65" s="15"/>
      <c r="P65" s="303"/>
      <c r="Q65" s="303"/>
      <c r="R65" s="303"/>
      <c r="S65" s="303"/>
    </row>
    <row r="66" ht="14.4" spans="1:19">
      <c r="A66" s="300"/>
      <c r="B66" s="14" t="s">
        <v>256</v>
      </c>
      <c r="C66" s="14">
        <v>8000</v>
      </c>
      <c r="D66" s="14"/>
      <c r="E66" s="52" t="s">
        <v>2043</v>
      </c>
      <c r="F66" s="14" t="s">
        <v>54</v>
      </c>
      <c r="G66" s="53"/>
      <c r="H66" s="15"/>
      <c r="I66" s="14" t="s">
        <v>124</v>
      </c>
      <c r="J66" s="14">
        <v>14000</v>
      </c>
      <c r="K66" s="14"/>
      <c r="L66" s="14"/>
      <c r="M66" s="14" t="s">
        <v>2218</v>
      </c>
      <c r="N66" s="53"/>
      <c r="O66" s="15"/>
      <c r="P66" s="303"/>
      <c r="Q66" s="303"/>
      <c r="R66" s="303"/>
      <c r="S66" s="303"/>
    </row>
    <row r="67" ht="14.4" spans="1:19">
      <c r="A67" s="300"/>
      <c r="B67" s="14" t="s">
        <v>331</v>
      </c>
      <c r="C67" s="14">
        <v>4000</v>
      </c>
      <c r="D67" s="14"/>
      <c r="E67" s="52" t="s">
        <v>2043</v>
      </c>
      <c r="F67" s="14" t="s">
        <v>54</v>
      </c>
      <c r="G67" s="53"/>
      <c r="H67" s="15"/>
      <c r="I67" s="14" t="s">
        <v>328</v>
      </c>
      <c r="J67" s="14">
        <v>8000</v>
      </c>
      <c r="K67" s="14"/>
      <c r="L67" s="14"/>
      <c r="M67" s="14" t="s">
        <v>2218</v>
      </c>
      <c r="N67" s="53" t="s">
        <v>2225</v>
      </c>
      <c r="O67" s="15"/>
      <c r="P67" s="303"/>
      <c r="Q67" s="303"/>
      <c r="R67" s="303"/>
      <c r="S67" s="303"/>
    </row>
    <row r="68" ht="14.4" spans="1:19">
      <c r="A68" s="300"/>
      <c r="B68" s="14" t="s">
        <v>175</v>
      </c>
      <c r="C68" s="14">
        <v>4000</v>
      </c>
      <c r="D68" s="14"/>
      <c r="E68" s="52" t="s">
        <v>2043</v>
      </c>
      <c r="F68" s="14" t="s">
        <v>54</v>
      </c>
      <c r="G68" s="53"/>
      <c r="H68" s="15"/>
      <c r="I68" s="14"/>
      <c r="J68" s="14"/>
      <c r="K68" s="14"/>
      <c r="L68" s="14"/>
      <c r="M68" s="14"/>
      <c r="N68" s="53"/>
      <c r="O68" s="15"/>
      <c r="P68" s="303"/>
      <c r="Q68" s="303"/>
      <c r="R68" s="303"/>
      <c r="S68" s="303"/>
    </row>
    <row r="69" ht="14.4" spans="1:19">
      <c r="A69" s="300"/>
      <c r="B69" s="14" t="s">
        <v>128</v>
      </c>
      <c r="C69" s="14">
        <v>10000</v>
      </c>
      <c r="D69" s="14"/>
      <c r="E69" s="52" t="s">
        <v>2043</v>
      </c>
      <c r="F69" s="14" t="s">
        <v>54</v>
      </c>
      <c r="G69" s="53"/>
      <c r="H69" s="15"/>
      <c r="I69" s="14"/>
      <c r="J69" s="14"/>
      <c r="K69" s="14"/>
      <c r="L69" s="14"/>
      <c r="M69" s="14"/>
      <c r="N69" s="53"/>
      <c r="O69" s="15"/>
      <c r="P69" s="303"/>
      <c r="Q69" s="303"/>
      <c r="R69" s="303"/>
      <c r="S69" s="303"/>
    </row>
    <row r="70" ht="14.4" spans="1:19">
      <c r="A70" s="300"/>
      <c r="B70" s="14"/>
      <c r="C70" s="14"/>
      <c r="D70" s="14"/>
      <c r="E70" s="52"/>
      <c r="F70" s="14"/>
      <c r="G70" s="53"/>
      <c r="H70" s="15"/>
      <c r="I70" s="14"/>
      <c r="J70" s="14"/>
      <c r="K70" s="14"/>
      <c r="L70" s="14"/>
      <c r="M70" s="14"/>
      <c r="N70" s="53"/>
      <c r="O70" s="15"/>
      <c r="P70" s="303"/>
      <c r="Q70" s="303"/>
      <c r="R70" s="303"/>
      <c r="S70" s="303"/>
    </row>
    <row r="71" ht="15.6" spans="1:15">
      <c r="A71" s="296"/>
      <c r="B71" s="296"/>
      <c r="C71" s="297">
        <f>SUM(C61:C69)</f>
        <v>47000</v>
      </c>
      <c r="D71" s="297"/>
      <c r="E71" s="298"/>
      <c r="F71" s="297"/>
      <c r="G71" s="299"/>
      <c r="H71" s="269"/>
      <c r="I71" s="296"/>
      <c r="J71" s="297">
        <f>SUM(J61:J70)</f>
        <v>44000</v>
      </c>
      <c r="K71" s="297"/>
      <c r="L71" s="297"/>
      <c r="M71" s="296"/>
      <c r="N71" s="304"/>
      <c r="O71" s="269"/>
    </row>
    <row r="72" ht="31.2" spans="1:15">
      <c r="A72" s="291" t="s">
        <v>2226</v>
      </c>
      <c r="B72" s="291" t="s">
        <v>2201</v>
      </c>
      <c r="C72" s="292" t="s">
        <v>2202</v>
      </c>
      <c r="D72" s="292"/>
      <c r="E72" s="293" t="s">
        <v>2203</v>
      </c>
      <c r="F72" s="121" t="s">
        <v>2204</v>
      </c>
      <c r="G72" s="121" t="s">
        <v>2205</v>
      </c>
      <c r="H72" s="269"/>
      <c r="I72" s="291" t="s">
        <v>2207</v>
      </c>
      <c r="J72" s="292" t="s">
        <v>2202</v>
      </c>
      <c r="K72" s="292"/>
      <c r="L72" s="291" t="s">
        <v>2203</v>
      </c>
      <c r="M72" s="121" t="s">
        <v>2208</v>
      </c>
      <c r="N72" s="121" t="s">
        <v>2205</v>
      </c>
      <c r="O72" s="269"/>
    </row>
    <row r="73" ht="14.4" spans="1:23">
      <c r="A73" s="300"/>
      <c r="B73" s="14" t="s">
        <v>280</v>
      </c>
      <c r="C73" s="14">
        <v>6000</v>
      </c>
      <c r="D73" s="14"/>
      <c r="E73" s="52"/>
      <c r="F73" s="14" t="s">
        <v>54</v>
      </c>
      <c r="G73" s="53"/>
      <c r="H73" s="15"/>
      <c r="I73" s="14" t="s">
        <v>328</v>
      </c>
      <c r="J73" s="14">
        <v>4000</v>
      </c>
      <c r="K73" s="14"/>
      <c r="L73" s="14"/>
      <c r="M73" s="14" t="s">
        <v>54</v>
      </c>
      <c r="N73" s="53"/>
      <c r="O73" s="15"/>
      <c r="P73" s="303"/>
      <c r="Q73" s="303"/>
      <c r="R73" s="303"/>
      <c r="S73" s="303"/>
      <c r="V73" s="303"/>
      <c r="W73" s="303"/>
    </row>
    <row r="74" ht="14.4" spans="1:23">
      <c r="A74" s="300"/>
      <c r="B74" s="14" t="s">
        <v>2227</v>
      </c>
      <c r="C74" s="14">
        <v>1200</v>
      </c>
      <c r="D74" s="14"/>
      <c r="E74" s="52"/>
      <c r="F74" s="14" t="s">
        <v>54</v>
      </c>
      <c r="G74" s="53" t="s">
        <v>2228</v>
      </c>
      <c r="H74" s="15"/>
      <c r="I74" s="14" t="s">
        <v>277</v>
      </c>
      <c r="J74" s="14">
        <v>4000</v>
      </c>
      <c r="K74" s="14"/>
      <c r="L74" s="14"/>
      <c r="M74" s="14" t="s">
        <v>54</v>
      </c>
      <c r="N74" s="53"/>
      <c r="O74" s="15"/>
      <c r="P74" s="303"/>
      <c r="Q74" s="303"/>
      <c r="R74" s="303"/>
      <c r="S74" s="303"/>
      <c r="V74" s="303"/>
      <c r="W74" s="303"/>
    </row>
    <row r="75" ht="14.4" spans="1:23">
      <c r="A75" s="300"/>
      <c r="B75" s="14" t="s">
        <v>375</v>
      </c>
      <c r="C75" s="14">
        <v>5000</v>
      </c>
      <c r="D75" s="14"/>
      <c r="E75" s="52"/>
      <c r="F75" s="14" t="s">
        <v>54</v>
      </c>
      <c r="G75" s="53"/>
      <c r="H75" s="15"/>
      <c r="I75" s="14" t="s">
        <v>131</v>
      </c>
      <c r="J75" s="14">
        <v>10000</v>
      </c>
      <c r="K75" s="14"/>
      <c r="L75" s="14"/>
      <c r="M75" s="14" t="s">
        <v>54</v>
      </c>
      <c r="N75" s="53"/>
      <c r="O75" s="15"/>
      <c r="P75" s="303"/>
      <c r="Q75" s="303"/>
      <c r="R75" s="303"/>
      <c r="S75" s="303"/>
      <c r="V75" s="303"/>
      <c r="W75" s="303"/>
    </row>
    <row r="76" ht="14.4" spans="1:23">
      <c r="A76" s="300"/>
      <c r="B76" s="14" t="s">
        <v>175</v>
      </c>
      <c r="C76" s="14">
        <v>4000</v>
      </c>
      <c r="D76" s="14"/>
      <c r="E76" s="52"/>
      <c r="F76" s="14" t="s">
        <v>54</v>
      </c>
      <c r="G76" s="53" t="s">
        <v>2229</v>
      </c>
      <c r="H76" s="15"/>
      <c r="I76" s="14" t="s">
        <v>271</v>
      </c>
      <c r="J76" s="14">
        <v>6000</v>
      </c>
      <c r="K76" s="14"/>
      <c r="L76" s="14"/>
      <c r="M76" s="14" t="s">
        <v>54</v>
      </c>
      <c r="N76" s="53"/>
      <c r="O76" s="15"/>
      <c r="P76" s="303"/>
      <c r="Q76" s="303"/>
      <c r="R76" s="303"/>
      <c r="S76" s="303"/>
      <c r="V76" s="303"/>
      <c r="W76" s="303"/>
    </row>
    <row r="77" ht="14.4" spans="1:23">
      <c r="A77" s="300"/>
      <c r="B77" s="14" t="s">
        <v>334</v>
      </c>
      <c r="C77" s="14">
        <v>2000</v>
      </c>
      <c r="D77" s="14"/>
      <c r="E77" s="52"/>
      <c r="F77" s="14" t="s">
        <v>54</v>
      </c>
      <c r="G77" s="53"/>
      <c r="H77" s="15"/>
      <c r="I77" s="14" t="s">
        <v>145</v>
      </c>
      <c r="J77" s="14">
        <v>8000</v>
      </c>
      <c r="K77" s="14"/>
      <c r="L77" s="14"/>
      <c r="M77" s="14" t="s">
        <v>54</v>
      </c>
      <c r="N77" s="53"/>
      <c r="O77" s="15"/>
      <c r="P77" s="303"/>
      <c r="Q77" s="303"/>
      <c r="R77" s="303"/>
      <c r="S77" s="303"/>
      <c r="V77" s="303"/>
      <c r="W77" s="303"/>
    </row>
    <row r="78" ht="14.4" spans="1:23">
      <c r="A78" s="300"/>
      <c r="B78" s="14" t="s">
        <v>265</v>
      </c>
      <c r="C78" s="14">
        <v>5000</v>
      </c>
      <c r="D78" s="14"/>
      <c r="E78" s="52"/>
      <c r="F78" s="14" t="s">
        <v>54</v>
      </c>
      <c r="G78" s="53"/>
      <c r="H78" s="15"/>
      <c r="I78" s="14" t="s">
        <v>131</v>
      </c>
      <c r="J78" s="14">
        <v>4500</v>
      </c>
      <c r="K78" s="14"/>
      <c r="L78" s="14"/>
      <c r="M78" s="14" t="s">
        <v>54</v>
      </c>
      <c r="N78" s="53"/>
      <c r="O78" s="15"/>
      <c r="P78" s="303"/>
      <c r="Q78" s="303"/>
      <c r="R78" s="303"/>
      <c r="S78" s="303"/>
      <c r="V78" s="303"/>
      <c r="W78" s="303"/>
    </row>
    <row r="79" ht="14.4" spans="1:23">
      <c r="A79" s="300"/>
      <c r="B79" s="14" t="s">
        <v>128</v>
      </c>
      <c r="C79" s="14">
        <v>8000</v>
      </c>
      <c r="D79" s="14"/>
      <c r="E79" s="52"/>
      <c r="F79" s="14" t="s">
        <v>54</v>
      </c>
      <c r="G79" s="53"/>
      <c r="H79" s="15"/>
      <c r="I79" s="14"/>
      <c r="J79" s="14"/>
      <c r="K79" s="14"/>
      <c r="L79" s="14"/>
      <c r="M79" s="14"/>
      <c r="N79" s="53"/>
      <c r="O79" s="15"/>
      <c r="P79" s="303"/>
      <c r="Q79" s="303"/>
      <c r="R79" s="303"/>
      <c r="S79" s="303"/>
      <c r="V79" s="303"/>
      <c r="W79" s="303"/>
    </row>
    <row r="80" ht="14.4" spans="1:23">
      <c r="A80" s="300"/>
      <c r="B80" s="14"/>
      <c r="C80" s="14"/>
      <c r="D80" s="14"/>
      <c r="E80" s="52"/>
      <c r="F80" s="14"/>
      <c r="G80" s="53"/>
      <c r="H80" s="15"/>
      <c r="I80" s="14"/>
      <c r="J80" s="14"/>
      <c r="K80" s="14"/>
      <c r="L80" s="14"/>
      <c r="M80" s="14"/>
      <c r="N80" s="53"/>
      <c r="O80" s="15"/>
      <c r="P80" s="303"/>
      <c r="Q80" s="303"/>
      <c r="R80" s="303"/>
      <c r="S80" s="303"/>
      <c r="V80" s="303"/>
      <c r="W80" s="303"/>
    </row>
    <row r="81" ht="14.4" spans="1:23">
      <c r="A81" s="300"/>
      <c r="B81" s="14"/>
      <c r="C81" s="14"/>
      <c r="D81" s="14"/>
      <c r="E81" s="52"/>
      <c r="F81" s="14"/>
      <c r="G81" s="53"/>
      <c r="H81" s="15"/>
      <c r="I81" s="14"/>
      <c r="J81" s="14"/>
      <c r="K81" s="14"/>
      <c r="L81" s="14"/>
      <c r="M81" s="14"/>
      <c r="N81" s="53"/>
      <c r="O81" s="15"/>
      <c r="P81" s="303"/>
      <c r="Q81" s="303"/>
      <c r="R81" s="303"/>
      <c r="S81" s="303"/>
      <c r="V81" s="303"/>
      <c r="W81" s="303"/>
    </row>
    <row r="82" ht="14.4" spans="1:23">
      <c r="A82" s="300"/>
      <c r="B82" s="14"/>
      <c r="C82" s="14"/>
      <c r="D82" s="14"/>
      <c r="E82" s="52"/>
      <c r="F82" s="14"/>
      <c r="G82" s="53"/>
      <c r="H82" s="15"/>
      <c r="I82" s="14"/>
      <c r="J82" s="14"/>
      <c r="K82" s="14"/>
      <c r="L82" s="14"/>
      <c r="M82" s="14"/>
      <c r="N82" s="53"/>
      <c r="O82" s="15"/>
      <c r="P82" s="303"/>
      <c r="Q82" s="303"/>
      <c r="R82" s="303"/>
      <c r="S82" s="303"/>
      <c r="V82" s="303"/>
      <c r="W82" s="303"/>
    </row>
    <row r="83" ht="15.6" spans="1:15">
      <c r="A83" s="296"/>
      <c r="B83" s="296"/>
      <c r="C83" s="297">
        <f>SUM(C73:C82)</f>
        <v>31200</v>
      </c>
      <c r="D83" s="297"/>
      <c r="E83" s="298"/>
      <c r="F83" s="297"/>
      <c r="G83" s="299"/>
      <c r="H83" s="269"/>
      <c r="I83" s="296"/>
      <c r="J83" s="297">
        <f>SUM(J73:J82)</f>
        <v>36500</v>
      </c>
      <c r="K83" s="297"/>
      <c r="L83" s="297"/>
      <c r="M83" s="296"/>
      <c r="N83" s="304"/>
      <c r="O83" s="269"/>
    </row>
    <row r="84" ht="31.2" spans="1:15">
      <c r="A84" s="291" t="s">
        <v>2230</v>
      </c>
      <c r="B84" s="291" t="s">
        <v>2201</v>
      </c>
      <c r="C84" s="292" t="s">
        <v>2202</v>
      </c>
      <c r="D84" s="292"/>
      <c r="E84" s="293" t="s">
        <v>2203</v>
      </c>
      <c r="F84" s="121" t="s">
        <v>2204</v>
      </c>
      <c r="G84" s="121" t="s">
        <v>2205</v>
      </c>
      <c r="H84" s="269"/>
      <c r="I84" s="291" t="s">
        <v>2207</v>
      </c>
      <c r="J84" s="292" t="s">
        <v>2202</v>
      </c>
      <c r="K84" s="292"/>
      <c r="L84" s="291" t="s">
        <v>2203</v>
      </c>
      <c r="M84" s="121" t="s">
        <v>2208</v>
      </c>
      <c r="N84" s="121" t="s">
        <v>2205</v>
      </c>
      <c r="O84" s="269"/>
    </row>
    <row r="85" ht="14.4" spans="1:23">
      <c r="A85" s="300"/>
      <c r="B85" s="14" t="s">
        <v>142</v>
      </c>
      <c r="C85" s="14">
        <v>2000</v>
      </c>
      <c r="D85" s="14"/>
      <c r="E85" s="52"/>
      <c r="F85" s="14"/>
      <c r="G85" s="53"/>
      <c r="H85" s="15"/>
      <c r="I85" s="14" t="s">
        <v>289</v>
      </c>
      <c r="J85" s="14">
        <v>3400</v>
      </c>
      <c r="K85" s="14"/>
      <c r="L85" s="14"/>
      <c r="M85" s="14" t="s">
        <v>54</v>
      </c>
      <c r="N85" s="53"/>
      <c r="O85" s="15"/>
      <c r="P85" s="303"/>
      <c r="Q85" s="303"/>
      <c r="R85" s="303"/>
      <c r="S85" s="303"/>
      <c r="V85" s="303"/>
      <c r="W85" s="303"/>
    </row>
    <row r="86" ht="14.4" spans="1:23">
      <c r="A86" s="300"/>
      <c r="B86" s="14"/>
      <c r="C86" s="14"/>
      <c r="D86" s="14"/>
      <c r="E86" s="52"/>
      <c r="F86" s="14"/>
      <c r="G86" s="53"/>
      <c r="H86" s="15"/>
      <c r="I86" s="14"/>
      <c r="J86" s="14"/>
      <c r="K86" s="14"/>
      <c r="L86" s="14"/>
      <c r="M86" s="14"/>
      <c r="N86" s="53"/>
      <c r="O86" s="15"/>
      <c r="P86" s="303"/>
      <c r="Q86" s="303"/>
      <c r="R86" s="303"/>
      <c r="S86" s="303"/>
      <c r="V86" s="303"/>
      <c r="W86" s="303"/>
    </row>
    <row r="87" ht="14.4" spans="1:23">
      <c r="A87" s="300"/>
      <c r="B87" s="14"/>
      <c r="C87" s="14"/>
      <c r="D87" s="14"/>
      <c r="E87" s="52"/>
      <c r="F87" s="14"/>
      <c r="G87" s="53"/>
      <c r="H87" s="15"/>
      <c r="I87" s="14"/>
      <c r="J87" s="14"/>
      <c r="K87" s="14"/>
      <c r="L87" s="14"/>
      <c r="M87" s="14"/>
      <c r="N87" s="53"/>
      <c r="O87" s="15"/>
      <c r="P87" s="303"/>
      <c r="Q87" s="303"/>
      <c r="R87" s="303"/>
      <c r="S87" s="303"/>
      <c r="V87" s="303"/>
      <c r="W87" s="303"/>
    </row>
    <row r="88" ht="14.4" spans="1:23">
      <c r="A88" s="300"/>
      <c r="B88" s="14"/>
      <c r="C88" s="14"/>
      <c r="D88" s="14"/>
      <c r="E88" s="52"/>
      <c r="F88" s="14"/>
      <c r="G88" s="53"/>
      <c r="H88" s="15"/>
      <c r="I88" s="14"/>
      <c r="J88" s="14"/>
      <c r="K88" s="14"/>
      <c r="L88" s="14"/>
      <c r="M88" s="14"/>
      <c r="N88" s="53"/>
      <c r="O88" s="15"/>
      <c r="P88" s="303"/>
      <c r="Q88" s="303"/>
      <c r="R88" s="303"/>
      <c r="S88" s="303"/>
      <c r="V88" s="303"/>
      <c r="W88" s="303"/>
    </row>
    <row r="89" ht="14.4" spans="1:23">
      <c r="A89" s="300"/>
      <c r="B89" s="14"/>
      <c r="C89" s="14"/>
      <c r="D89" s="14"/>
      <c r="E89" s="52"/>
      <c r="F89" s="14"/>
      <c r="G89" s="53"/>
      <c r="H89" s="15"/>
      <c r="I89" s="14"/>
      <c r="J89" s="14"/>
      <c r="K89" s="14"/>
      <c r="L89" s="14"/>
      <c r="M89" s="14"/>
      <c r="N89" s="53"/>
      <c r="O89" s="15"/>
      <c r="P89" s="303"/>
      <c r="Q89" s="303"/>
      <c r="R89" s="303"/>
      <c r="S89" s="303"/>
      <c r="V89" s="303"/>
      <c r="W89" s="303"/>
    </row>
    <row r="90" ht="14.4" spans="1:23">
      <c r="A90" s="300"/>
      <c r="B90" s="14"/>
      <c r="C90" s="14"/>
      <c r="D90" s="14"/>
      <c r="E90" s="52"/>
      <c r="F90" s="14"/>
      <c r="G90" s="53"/>
      <c r="H90" s="15"/>
      <c r="I90" s="14"/>
      <c r="J90" s="14"/>
      <c r="K90" s="14"/>
      <c r="L90" s="14"/>
      <c r="M90" s="14"/>
      <c r="N90" s="53"/>
      <c r="O90" s="15"/>
      <c r="P90" s="303"/>
      <c r="Q90" s="303"/>
      <c r="R90" s="303"/>
      <c r="S90" s="303"/>
      <c r="V90" s="303"/>
      <c r="W90" s="303"/>
    </row>
    <row r="91" ht="14.4" spans="1:23">
      <c r="A91" s="300"/>
      <c r="B91" s="14"/>
      <c r="C91" s="14"/>
      <c r="D91" s="14"/>
      <c r="E91" s="52"/>
      <c r="F91" s="14"/>
      <c r="G91" s="53"/>
      <c r="H91" s="15"/>
      <c r="I91" s="14"/>
      <c r="J91" s="14"/>
      <c r="K91" s="14"/>
      <c r="L91" s="14"/>
      <c r="M91" s="14"/>
      <c r="N91" s="53"/>
      <c r="O91" s="15"/>
      <c r="P91" s="303"/>
      <c r="Q91" s="303"/>
      <c r="R91" s="303"/>
      <c r="S91" s="303"/>
      <c r="V91" s="303"/>
      <c r="W91" s="303"/>
    </row>
    <row r="92" ht="14.4" spans="1:23">
      <c r="A92" s="300"/>
      <c r="B92" s="14"/>
      <c r="C92" s="14"/>
      <c r="D92" s="14"/>
      <c r="E92" s="52"/>
      <c r="F92" s="14"/>
      <c r="G92" s="53"/>
      <c r="H92" s="15"/>
      <c r="I92" s="14"/>
      <c r="J92" s="14"/>
      <c r="K92" s="14"/>
      <c r="L92" s="14"/>
      <c r="M92" s="14"/>
      <c r="N92" s="53"/>
      <c r="O92" s="15"/>
      <c r="P92" s="303"/>
      <c r="Q92" s="303"/>
      <c r="R92" s="303"/>
      <c r="S92" s="303"/>
      <c r="V92" s="303"/>
      <c r="W92" s="303"/>
    </row>
    <row r="93" ht="14.4" spans="1:23">
      <c r="A93" s="300"/>
      <c r="B93" s="14"/>
      <c r="C93" s="14"/>
      <c r="D93" s="14"/>
      <c r="E93" s="52"/>
      <c r="F93" s="14"/>
      <c r="G93" s="53"/>
      <c r="H93" s="15"/>
      <c r="I93" s="14"/>
      <c r="J93" s="14"/>
      <c r="K93" s="14"/>
      <c r="L93" s="14"/>
      <c r="M93" s="14"/>
      <c r="N93" s="53"/>
      <c r="O93" s="15"/>
      <c r="P93" s="303"/>
      <c r="Q93" s="303"/>
      <c r="R93" s="303"/>
      <c r="S93" s="303"/>
      <c r="V93" s="303"/>
      <c r="W93" s="303"/>
    </row>
    <row r="94" ht="14.4" spans="1:23">
      <c r="A94" s="300"/>
      <c r="B94" s="14"/>
      <c r="C94" s="14"/>
      <c r="D94" s="14"/>
      <c r="E94" s="52"/>
      <c r="F94" s="14"/>
      <c r="G94" s="53"/>
      <c r="H94" s="15"/>
      <c r="I94" s="14"/>
      <c r="J94" s="14"/>
      <c r="K94" s="14"/>
      <c r="L94" s="14"/>
      <c r="M94" s="14"/>
      <c r="N94" s="53"/>
      <c r="O94" s="15"/>
      <c r="P94" s="303"/>
      <c r="Q94" s="303"/>
      <c r="R94" s="303"/>
      <c r="S94" s="303"/>
      <c r="V94" s="303"/>
      <c r="W94" s="303"/>
    </row>
    <row r="95" ht="15.6" spans="1:15">
      <c r="A95" s="296"/>
      <c r="B95" s="296"/>
      <c r="C95" s="297">
        <f>SUM(C85:C94)</f>
        <v>2000</v>
      </c>
      <c r="D95" s="297"/>
      <c r="E95" s="298"/>
      <c r="F95" s="297"/>
      <c r="G95" s="299"/>
      <c r="H95" s="269"/>
      <c r="I95" s="296"/>
      <c r="J95" s="297">
        <f>SUM(J85:J94)</f>
        <v>3400</v>
      </c>
      <c r="K95" s="297"/>
      <c r="L95" s="297"/>
      <c r="M95" s="296"/>
      <c r="N95" s="304"/>
      <c r="O95" s="269"/>
    </row>
    <row r="96" ht="31.2" spans="1:15">
      <c r="A96" s="291" t="s">
        <v>2231</v>
      </c>
      <c r="B96" s="291" t="s">
        <v>2201</v>
      </c>
      <c r="C96" s="292" t="s">
        <v>2202</v>
      </c>
      <c r="D96" s="292"/>
      <c r="E96" s="293" t="s">
        <v>2203</v>
      </c>
      <c r="F96" s="121" t="s">
        <v>2204</v>
      </c>
      <c r="G96" s="121" t="s">
        <v>2205</v>
      </c>
      <c r="H96" s="269"/>
      <c r="I96" s="291" t="s">
        <v>2207</v>
      </c>
      <c r="J96" s="292" t="s">
        <v>2202</v>
      </c>
      <c r="K96" s="292"/>
      <c r="L96" s="291" t="s">
        <v>2203</v>
      </c>
      <c r="M96" s="121" t="s">
        <v>2208</v>
      </c>
      <c r="N96" s="121" t="s">
        <v>2205</v>
      </c>
      <c r="O96" s="269"/>
    </row>
    <row r="97" ht="14.4" spans="1:23">
      <c r="A97" s="300"/>
      <c r="B97" s="14" t="s">
        <v>142</v>
      </c>
      <c r="C97" s="14">
        <v>2000</v>
      </c>
      <c r="D97" s="14"/>
      <c r="E97" s="52"/>
      <c r="F97" s="14" t="s">
        <v>2218</v>
      </c>
      <c r="G97" s="53"/>
      <c r="H97" s="15"/>
      <c r="I97" s="14" t="s">
        <v>289</v>
      </c>
      <c r="J97" s="14">
        <v>5600</v>
      </c>
      <c r="K97" s="14"/>
      <c r="L97" s="14"/>
      <c r="M97" s="14" t="s">
        <v>2218</v>
      </c>
      <c r="N97" s="53"/>
      <c r="O97" s="15"/>
      <c r="P97" s="303"/>
      <c r="Q97" s="303"/>
      <c r="R97" s="303"/>
      <c r="S97" s="303"/>
      <c r="V97" s="303"/>
      <c r="W97" s="303"/>
    </row>
    <row r="98" ht="14.4" spans="1:23">
      <c r="A98" s="300"/>
      <c r="B98" s="14" t="s">
        <v>148</v>
      </c>
      <c r="C98" s="14">
        <v>5000</v>
      </c>
      <c r="D98" s="14"/>
      <c r="E98" s="52"/>
      <c r="F98" s="14" t="s">
        <v>2218</v>
      </c>
      <c r="G98" s="53"/>
      <c r="H98" s="15"/>
      <c r="I98" s="14" t="s">
        <v>204</v>
      </c>
      <c r="J98" s="14">
        <v>1100</v>
      </c>
      <c r="K98" s="14"/>
      <c r="L98" s="14"/>
      <c r="M98" s="14" t="s">
        <v>2218</v>
      </c>
      <c r="N98" s="53"/>
      <c r="O98" s="15"/>
      <c r="P98" s="303"/>
      <c r="Q98" s="303"/>
      <c r="R98" s="303"/>
      <c r="S98" s="303"/>
      <c r="V98" s="303"/>
      <c r="W98" s="303"/>
    </row>
    <row r="99" ht="14.4" spans="1:23">
      <c r="A99" s="300"/>
      <c r="B99" s="14" t="s">
        <v>342</v>
      </c>
      <c r="C99" s="14">
        <v>2400</v>
      </c>
      <c r="D99" s="14"/>
      <c r="E99" s="52"/>
      <c r="F99" s="14" t="s">
        <v>2218</v>
      </c>
      <c r="G99" s="53"/>
      <c r="H99" s="15"/>
      <c r="I99" s="14" t="s">
        <v>216</v>
      </c>
      <c r="J99" s="14">
        <v>10000</v>
      </c>
      <c r="K99" s="14"/>
      <c r="L99" s="14"/>
      <c r="M99" s="14" t="s">
        <v>2218</v>
      </c>
      <c r="N99" s="53"/>
      <c r="O99" s="15"/>
      <c r="P99" s="303"/>
      <c r="Q99" s="303"/>
      <c r="R99" s="303"/>
      <c r="S99" s="303"/>
      <c r="V99" s="303"/>
      <c r="W99" s="303"/>
    </row>
    <row r="100" ht="14.4" spans="1:23">
      <c r="A100" s="300"/>
      <c r="B100" s="153" t="s">
        <v>253</v>
      </c>
      <c r="C100" s="153">
        <v>3500</v>
      </c>
      <c r="D100" s="153"/>
      <c r="E100" s="307"/>
      <c r="F100" s="14" t="s">
        <v>2218</v>
      </c>
      <c r="G100" s="306"/>
      <c r="H100" s="15"/>
      <c r="I100" s="14" t="s">
        <v>145</v>
      </c>
      <c r="J100" s="14">
        <v>8000</v>
      </c>
      <c r="K100" s="153"/>
      <c r="L100" s="14"/>
      <c r="M100" s="14" t="s">
        <v>2218</v>
      </c>
      <c r="N100" s="53"/>
      <c r="O100" s="15"/>
      <c r="P100" s="303"/>
      <c r="Q100" s="303"/>
      <c r="R100" s="303"/>
      <c r="S100" s="303"/>
      <c r="V100" s="303"/>
      <c r="W100" s="303"/>
    </row>
    <row r="101" ht="14.4" spans="1:23">
      <c r="A101" s="300"/>
      <c r="B101" s="14" t="s">
        <v>256</v>
      </c>
      <c r="C101" s="14">
        <v>8000</v>
      </c>
      <c r="D101" s="14"/>
      <c r="E101" s="52"/>
      <c r="F101" s="14" t="s">
        <v>2218</v>
      </c>
      <c r="G101" s="53"/>
      <c r="H101" s="15"/>
      <c r="I101" s="14" t="s">
        <v>124</v>
      </c>
      <c r="J101" s="14">
        <v>10000</v>
      </c>
      <c r="K101" s="14"/>
      <c r="L101" s="14"/>
      <c r="M101" s="14" t="s">
        <v>2218</v>
      </c>
      <c r="N101" s="53"/>
      <c r="O101" s="15"/>
      <c r="P101" s="303"/>
      <c r="Q101" s="303"/>
      <c r="R101" s="303"/>
      <c r="S101" s="303"/>
      <c r="V101" s="303"/>
      <c r="W101" s="303"/>
    </row>
    <row r="102" ht="14.4" spans="1:23">
      <c r="A102" s="300"/>
      <c r="B102" s="14" t="s">
        <v>345</v>
      </c>
      <c r="C102" s="14">
        <v>1600</v>
      </c>
      <c r="D102" s="14"/>
      <c r="E102" s="52"/>
      <c r="F102" s="14" t="s">
        <v>2218</v>
      </c>
      <c r="G102" s="53"/>
      <c r="H102" s="15"/>
      <c r="I102" s="14" t="s">
        <v>351</v>
      </c>
      <c r="J102" s="14">
        <v>1600</v>
      </c>
      <c r="K102" s="14"/>
      <c r="L102" s="14" t="s">
        <v>2045</v>
      </c>
      <c r="M102" s="14" t="s">
        <v>2218</v>
      </c>
      <c r="N102" s="53"/>
      <c r="O102" s="15"/>
      <c r="P102" s="303"/>
      <c r="Q102" s="303"/>
      <c r="R102" s="303"/>
      <c r="S102" s="303"/>
      <c r="V102" s="303"/>
      <c r="W102" s="303"/>
    </row>
    <row r="103" ht="14.4" spans="1:23">
      <c r="A103" s="300"/>
      <c r="B103" s="153" t="s">
        <v>244</v>
      </c>
      <c r="C103" s="153">
        <v>3000</v>
      </c>
      <c r="D103" s="153"/>
      <c r="E103" s="307"/>
      <c r="F103" s="14" t="s">
        <v>2218</v>
      </c>
      <c r="G103" s="306"/>
      <c r="H103" s="15"/>
      <c r="I103" s="14"/>
      <c r="J103" s="14"/>
      <c r="K103" s="153"/>
      <c r="L103" s="14"/>
      <c r="M103" s="14"/>
      <c r="N103" s="53"/>
      <c r="O103" s="15"/>
      <c r="P103" s="303"/>
      <c r="Q103" s="303"/>
      <c r="R103" s="303"/>
      <c r="S103" s="303"/>
      <c r="V103" s="303"/>
      <c r="W103" s="303"/>
    </row>
    <row r="104" ht="14.4" spans="1:23">
      <c r="A104" s="300"/>
      <c r="B104" s="14" t="s">
        <v>360</v>
      </c>
      <c r="C104" s="14">
        <v>2000</v>
      </c>
      <c r="D104" s="14"/>
      <c r="E104" s="52"/>
      <c r="F104" s="14" t="s">
        <v>2218</v>
      </c>
      <c r="G104" s="53"/>
      <c r="H104" s="15"/>
      <c r="I104" s="14"/>
      <c r="J104" s="14"/>
      <c r="K104" s="14"/>
      <c r="L104" s="14"/>
      <c r="M104" s="14"/>
      <c r="N104" s="53"/>
      <c r="O104" s="15"/>
      <c r="P104" s="303"/>
      <c r="Q104" s="303"/>
      <c r="R104" s="303"/>
      <c r="S104" s="303"/>
      <c r="V104" s="303"/>
      <c r="W104" s="303"/>
    </row>
    <row r="105" ht="14.4" spans="1:23">
      <c r="A105" s="300"/>
      <c r="B105" s="14"/>
      <c r="C105" s="14"/>
      <c r="D105" s="14"/>
      <c r="E105" s="52"/>
      <c r="F105" s="14"/>
      <c r="G105" s="53"/>
      <c r="H105" s="15"/>
      <c r="I105" s="14"/>
      <c r="J105" s="14"/>
      <c r="K105" s="14"/>
      <c r="L105" s="14"/>
      <c r="M105" s="14"/>
      <c r="N105" s="53"/>
      <c r="O105" s="15"/>
      <c r="P105" s="303"/>
      <c r="Q105" s="303"/>
      <c r="R105" s="303"/>
      <c r="S105" s="303"/>
      <c r="V105" s="303"/>
      <c r="W105" s="303"/>
    </row>
    <row r="106" ht="14.4" spans="1:23">
      <c r="A106" s="300"/>
      <c r="B106" s="14"/>
      <c r="C106" s="14"/>
      <c r="D106" s="14"/>
      <c r="E106" s="52"/>
      <c r="F106" s="14"/>
      <c r="G106" s="53"/>
      <c r="H106" s="15"/>
      <c r="I106" s="14"/>
      <c r="J106" s="14"/>
      <c r="K106" s="14"/>
      <c r="L106" s="14"/>
      <c r="M106" s="14"/>
      <c r="N106" s="53"/>
      <c r="O106" s="15"/>
      <c r="P106" s="303"/>
      <c r="Q106" s="303"/>
      <c r="R106" s="303"/>
      <c r="S106" s="303"/>
      <c r="V106" s="303"/>
      <c r="W106" s="303"/>
    </row>
    <row r="107" ht="15.6" spans="1:15">
      <c r="A107" s="296"/>
      <c r="B107" s="296"/>
      <c r="C107" s="297">
        <f>SUM(C97:C106)</f>
        <v>27500</v>
      </c>
      <c r="D107" s="297"/>
      <c r="E107" s="298"/>
      <c r="F107" s="297"/>
      <c r="G107" s="299"/>
      <c r="H107" s="269"/>
      <c r="I107" s="296"/>
      <c r="J107" s="297">
        <f>SUM(J97:J105)</f>
        <v>36300</v>
      </c>
      <c r="K107" s="297"/>
      <c r="L107" s="297"/>
      <c r="M107" s="296"/>
      <c r="N107" s="304"/>
      <c r="O107" s="269"/>
    </row>
    <row r="108" ht="31.2" spans="1:15">
      <c r="A108" s="291" t="s">
        <v>2232</v>
      </c>
      <c r="B108" s="291" t="s">
        <v>2201</v>
      </c>
      <c r="C108" s="292" t="s">
        <v>2202</v>
      </c>
      <c r="D108" s="292"/>
      <c r="E108" s="293" t="s">
        <v>2203</v>
      </c>
      <c r="F108" s="121" t="s">
        <v>2204</v>
      </c>
      <c r="G108" s="121" t="s">
        <v>2205</v>
      </c>
      <c r="H108" s="269"/>
      <c r="I108" s="291" t="s">
        <v>2207</v>
      </c>
      <c r="J108" s="292" t="s">
        <v>2202</v>
      </c>
      <c r="K108" s="292"/>
      <c r="L108" s="291" t="s">
        <v>2203</v>
      </c>
      <c r="M108" s="121" t="s">
        <v>2208</v>
      </c>
      <c r="N108" s="121" t="s">
        <v>2205</v>
      </c>
      <c r="O108" s="269"/>
    </row>
    <row r="109" spans="1:15">
      <c r="A109" s="14"/>
      <c r="B109" s="14" t="s">
        <v>190</v>
      </c>
      <c r="C109" s="14">
        <v>4000</v>
      </c>
      <c r="D109" s="14"/>
      <c r="E109" s="52"/>
      <c r="F109" s="14" t="s">
        <v>2218</v>
      </c>
      <c r="G109" s="53"/>
      <c r="H109" s="14"/>
      <c r="I109" s="14" t="s">
        <v>354</v>
      </c>
      <c r="J109" s="14">
        <v>1600</v>
      </c>
      <c r="K109" s="14"/>
      <c r="L109" s="14" t="s">
        <v>2045</v>
      </c>
      <c r="M109" s="14" t="s">
        <v>2218</v>
      </c>
      <c r="N109" s="53"/>
      <c r="O109" s="14"/>
    </row>
    <row r="110" spans="1:15">
      <c r="A110" s="14"/>
      <c r="B110" s="14" t="s">
        <v>363</v>
      </c>
      <c r="C110" s="14">
        <v>2000</v>
      </c>
      <c r="D110" s="14"/>
      <c r="E110" s="52"/>
      <c r="F110" s="14" t="s">
        <v>2218</v>
      </c>
      <c r="G110" s="53"/>
      <c r="H110" s="14"/>
      <c r="I110" s="14" t="s">
        <v>348</v>
      </c>
      <c r="J110" s="14">
        <v>4000</v>
      </c>
      <c r="K110" s="14"/>
      <c r="L110" s="14" t="s">
        <v>2045</v>
      </c>
      <c r="M110" s="14" t="s">
        <v>2218</v>
      </c>
      <c r="N110" s="309"/>
      <c r="O110" s="14"/>
    </row>
    <row r="111" spans="1:15">
      <c r="A111" s="14"/>
      <c r="B111" s="14" t="s">
        <v>357</v>
      </c>
      <c r="C111" s="14">
        <v>1000</v>
      </c>
      <c r="D111" s="14"/>
      <c r="E111" s="52" t="s">
        <v>2045</v>
      </c>
      <c r="F111" s="14" t="s">
        <v>2218</v>
      </c>
      <c r="G111" s="53"/>
      <c r="H111" s="14"/>
      <c r="I111" s="14" t="s">
        <v>328</v>
      </c>
      <c r="J111" s="14">
        <v>8000</v>
      </c>
      <c r="K111" s="14"/>
      <c r="L111" s="14"/>
      <c r="M111" s="14" t="s">
        <v>2218</v>
      </c>
      <c r="N111" s="53"/>
      <c r="O111" s="14"/>
    </row>
    <row r="112" spans="1:15">
      <c r="A112" s="14"/>
      <c r="B112" s="14" t="s">
        <v>142</v>
      </c>
      <c r="C112" s="14">
        <v>6000</v>
      </c>
      <c r="D112" s="14"/>
      <c r="E112" s="52"/>
      <c r="F112" s="14" t="s">
        <v>2218</v>
      </c>
      <c r="G112" s="53" t="s">
        <v>2233</v>
      </c>
      <c r="H112" s="14"/>
      <c r="I112" s="14" t="s">
        <v>166</v>
      </c>
      <c r="J112" s="14">
        <v>6000</v>
      </c>
      <c r="K112" s="14"/>
      <c r="L112" s="14"/>
      <c r="M112" s="14" t="s">
        <v>2218</v>
      </c>
      <c r="N112" s="53" t="s">
        <v>2234</v>
      </c>
      <c r="O112" s="14"/>
    </row>
    <row r="113" spans="1:15">
      <c r="A113" s="14"/>
      <c r="B113" s="14" t="s">
        <v>319</v>
      </c>
      <c r="C113" s="14">
        <v>6000</v>
      </c>
      <c r="D113" s="14"/>
      <c r="E113" s="52"/>
      <c r="F113" s="14" t="s">
        <v>2218</v>
      </c>
      <c r="G113" s="53"/>
      <c r="H113" s="14"/>
      <c r="I113" s="310" t="s">
        <v>131</v>
      </c>
      <c r="J113" s="310">
        <v>2800</v>
      </c>
      <c r="K113" s="14"/>
      <c r="L113" s="310"/>
      <c r="M113" s="14" t="s">
        <v>2218</v>
      </c>
      <c r="N113" s="74"/>
      <c r="O113" s="14"/>
    </row>
    <row r="114" spans="1:15">
      <c r="A114" s="14"/>
      <c r="B114" s="14" t="s">
        <v>366</v>
      </c>
      <c r="C114" s="14">
        <v>1600</v>
      </c>
      <c r="D114" s="14"/>
      <c r="E114" s="52" t="s">
        <v>2045</v>
      </c>
      <c r="F114" s="14" t="s">
        <v>2218</v>
      </c>
      <c r="G114" s="53"/>
      <c r="H114" s="14"/>
      <c r="I114" s="14" t="s">
        <v>151</v>
      </c>
      <c r="J114" s="14">
        <v>2000</v>
      </c>
      <c r="K114" s="14"/>
      <c r="L114" s="14"/>
      <c r="M114" s="14" t="s">
        <v>2218</v>
      </c>
      <c r="N114" s="53"/>
      <c r="O114" s="14"/>
    </row>
    <row r="115" spans="1:15">
      <c r="A115" s="14"/>
      <c r="B115" s="73" t="s">
        <v>369</v>
      </c>
      <c r="C115" s="73">
        <v>6000</v>
      </c>
      <c r="D115" s="73"/>
      <c r="E115" s="308" t="s">
        <v>2045</v>
      </c>
      <c r="F115" s="73" t="s">
        <v>2218</v>
      </c>
      <c r="G115" s="74" t="s">
        <v>2235</v>
      </c>
      <c r="H115" s="14"/>
      <c r="I115" s="14" t="s">
        <v>250</v>
      </c>
      <c r="J115" s="14">
        <v>8000</v>
      </c>
      <c r="K115" s="73"/>
      <c r="L115" s="14"/>
      <c r="M115" s="14" t="s">
        <v>2218</v>
      </c>
      <c r="N115" s="53"/>
      <c r="O115" s="14"/>
    </row>
    <row r="116" spans="1:15">
      <c r="A116" s="14"/>
      <c r="B116" s="14" t="s">
        <v>372</v>
      </c>
      <c r="C116" s="14">
        <v>3200</v>
      </c>
      <c r="D116" s="14"/>
      <c r="E116" s="52" t="s">
        <v>2045</v>
      </c>
      <c r="F116" s="14" t="s">
        <v>2218</v>
      </c>
      <c r="G116" s="53"/>
      <c r="H116" s="14"/>
      <c r="I116" s="14"/>
      <c r="J116" s="14"/>
      <c r="K116" s="14"/>
      <c r="L116" s="14"/>
      <c r="M116" s="14"/>
      <c r="N116" s="53"/>
      <c r="O116" s="14"/>
    </row>
    <row r="117" spans="1:15">
      <c r="A117" s="14"/>
      <c r="B117" s="14" t="s">
        <v>241</v>
      </c>
      <c r="C117" s="14">
        <v>6000</v>
      </c>
      <c r="D117" s="14"/>
      <c r="E117" s="52"/>
      <c r="F117" s="14" t="s">
        <v>2218</v>
      </c>
      <c r="H117" s="14"/>
      <c r="I117" s="14"/>
      <c r="J117" s="14"/>
      <c r="K117" s="14"/>
      <c r="L117" s="14"/>
      <c r="M117" s="14"/>
      <c r="N117" s="53"/>
      <c r="O117" s="14"/>
    </row>
    <row r="118" spans="1:15">
      <c r="A118" s="14"/>
      <c r="B118" s="73" t="s">
        <v>175</v>
      </c>
      <c r="C118" s="73">
        <v>800</v>
      </c>
      <c r="D118" s="73"/>
      <c r="E118" s="308"/>
      <c r="F118" s="14" t="s">
        <v>2218</v>
      </c>
      <c r="G118" s="74" t="s">
        <v>2236</v>
      </c>
      <c r="H118" s="14"/>
      <c r="I118" s="14"/>
      <c r="J118" s="14"/>
      <c r="K118" s="73"/>
      <c r="L118" s="14"/>
      <c r="M118" s="14"/>
      <c r="N118" s="53"/>
      <c r="O118" s="14"/>
    </row>
    <row r="119" spans="1:15">
      <c r="A119" s="14"/>
      <c r="B119" s="14" t="s">
        <v>135</v>
      </c>
      <c r="C119" s="14">
        <v>6000</v>
      </c>
      <c r="D119" s="14"/>
      <c r="E119" s="52"/>
      <c r="F119" s="14" t="s">
        <v>2218</v>
      </c>
      <c r="G119" s="53"/>
      <c r="H119" s="14"/>
      <c r="I119" s="14"/>
      <c r="J119" s="14"/>
      <c r="K119" s="14"/>
      <c r="L119" s="14"/>
      <c r="M119" s="14"/>
      <c r="N119" s="53"/>
      <c r="O119" s="14"/>
    </row>
    <row r="120" spans="1:15">
      <c r="A120" s="14"/>
      <c r="B120" s="14"/>
      <c r="C120" s="14"/>
      <c r="D120" s="14"/>
      <c r="E120" s="52"/>
      <c r="F120" s="14"/>
      <c r="G120" s="53"/>
      <c r="H120" s="14"/>
      <c r="I120" s="14"/>
      <c r="J120" s="14"/>
      <c r="K120" s="14"/>
      <c r="L120" s="14"/>
      <c r="M120" s="14"/>
      <c r="N120" s="53"/>
      <c r="O120" s="14"/>
    </row>
    <row r="121" ht="15.6" spans="1:15">
      <c r="A121" s="296"/>
      <c r="B121" s="296"/>
      <c r="C121" s="297">
        <f>SUM(C109:C120)</f>
        <v>42600</v>
      </c>
      <c r="D121" s="297"/>
      <c r="E121" s="298"/>
      <c r="F121" s="297"/>
      <c r="G121" s="299"/>
      <c r="H121" s="269"/>
      <c r="I121" s="296"/>
      <c r="J121" s="297">
        <f>SUM(J109:J120)</f>
        <v>32400</v>
      </c>
      <c r="K121" s="297"/>
      <c r="L121" s="297"/>
      <c r="M121" s="296"/>
      <c r="N121" s="304"/>
      <c r="O121" s="269"/>
    </row>
    <row r="122" ht="31.2" spans="1:15">
      <c r="A122" s="291" t="s">
        <v>2237</v>
      </c>
      <c r="B122" s="291" t="s">
        <v>2201</v>
      </c>
      <c r="C122" s="292" t="s">
        <v>2202</v>
      </c>
      <c r="D122" s="292"/>
      <c r="E122" s="293" t="s">
        <v>2203</v>
      </c>
      <c r="F122" s="121" t="s">
        <v>2204</v>
      </c>
      <c r="G122" s="121" t="s">
        <v>2205</v>
      </c>
      <c r="H122" s="269"/>
      <c r="I122" s="291" t="s">
        <v>2207</v>
      </c>
      <c r="J122" s="292" t="s">
        <v>2202</v>
      </c>
      <c r="K122" s="292"/>
      <c r="L122" s="291" t="s">
        <v>2203</v>
      </c>
      <c r="M122" s="121" t="s">
        <v>2208</v>
      </c>
      <c r="N122" s="121" t="s">
        <v>2205</v>
      </c>
      <c r="O122" s="269"/>
    </row>
    <row r="123" spans="2:15">
      <c r="B123" s="14" t="s">
        <v>135</v>
      </c>
      <c r="C123" s="14">
        <v>2000</v>
      </c>
      <c r="D123" s="14"/>
      <c r="E123" s="52"/>
      <c r="F123" s="14" t="s">
        <v>2218</v>
      </c>
      <c r="G123" s="53"/>
      <c r="H123" s="14"/>
      <c r="I123" s="14" t="s">
        <v>216</v>
      </c>
      <c r="J123" s="14">
        <v>4000</v>
      </c>
      <c r="K123" s="14"/>
      <c r="L123" s="14" t="s">
        <v>2141</v>
      </c>
      <c r="M123" s="14" t="s">
        <v>2218</v>
      </c>
      <c r="N123" s="53"/>
      <c r="O123" s="14"/>
    </row>
    <row r="124" spans="2:15">
      <c r="B124" s="14" t="s">
        <v>220</v>
      </c>
      <c r="C124" s="14">
        <v>6000</v>
      </c>
      <c r="D124" s="14"/>
      <c r="E124" s="52"/>
      <c r="F124" s="14" t="s">
        <v>2218</v>
      </c>
      <c r="G124" s="53"/>
      <c r="H124" s="14"/>
      <c r="I124" s="14" t="s">
        <v>207</v>
      </c>
      <c r="J124" s="14">
        <v>3000</v>
      </c>
      <c r="K124" s="14"/>
      <c r="L124" s="14" t="s">
        <v>2045</v>
      </c>
      <c r="M124" s="14" t="s">
        <v>2218</v>
      </c>
      <c r="N124" s="53"/>
      <c r="O124" s="14"/>
    </row>
    <row r="125" spans="2:15">
      <c r="B125" s="14" t="s">
        <v>160</v>
      </c>
      <c r="C125" s="14">
        <v>2000</v>
      </c>
      <c r="D125" s="14"/>
      <c r="E125" s="52"/>
      <c r="F125" s="14" t="s">
        <v>2218</v>
      </c>
      <c r="G125" s="53"/>
      <c r="H125" s="14"/>
      <c r="I125" s="14" t="s">
        <v>262</v>
      </c>
      <c r="J125" s="14">
        <v>4000</v>
      </c>
      <c r="K125" s="14"/>
      <c r="L125" s="14"/>
      <c r="M125" s="14" t="s">
        <v>2218</v>
      </c>
      <c r="N125" s="53"/>
      <c r="O125" s="14"/>
    </row>
    <row r="126" spans="2:15">
      <c r="B126" s="14" t="s">
        <v>375</v>
      </c>
      <c r="C126" s="14">
        <v>11000</v>
      </c>
      <c r="D126" s="14"/>
      <c r="E126" s="52"/>
      <c r="F126" s="14" t="s">
        <v>2218</v>
      </c>
      <c r="G126" s="53"/>
      <c r="H126" s="14"/>
      <c r="I126" s="14" t="s">
        <v>139</v>
      </c>
      <c r="J126" s="14">
        <v>4000</v>
      </c>
      <c r="K126" s="14"/>
      <c r="L126" s="14"/>
      <c r="M126" s="14" t="s">
        <v>2218</v>
      </c>
      <c r="N126" s="53" t="s">
        <v>2238</v>
      </c>
      <c r="O126" s="14"/>
    </row>
    <row r="127" spans="2:15">
      <c r="B127" s="14" t="s">
        <v>175</v>
      </c>
      <c r="C127" s="14">
        <v>5200</v>
      </c>
      <c r="D127" s="14"/>
      <c r="E127" s="52"/>
      <c r="F127" s="14" t="s">
        <v>2218</v>
      </c>
      <c r="G127" s="53"/>
      <c r="H127" s="14"/>
      <c r="I127" s="14" t="s">
        <v>131</v>
      </c>
      <c r="J127" s="14">
        <v>10000</v>
      </c>
      <c r="K127" s="14"/>
      <c r="L127" s="14"/>
      <c r="M127" s="14" t="s">
        <v>2218</v>
      </c>
      <c r="N127" s="53" t="s">
        <v>2238</v>
      </c>
      <c r="O127" s="14"/>
    </row>
    <row r="128" spans="2:15">
      <c r="B128" s="14" t="s">
        <v>160</v>
      </c>
      <c r="C128" s="14">
        <v>2000</v>
      </c>
      <c r="D128" s="14"/>
      <c r="E128" s="52"/>
      <c r="F128" s="14" t="s">
        <v>2218</v>
      </c>
      <c r="G128" s="53"/>
      <c r="H128" s="14"/>
      <c r="I128" s="14" t="s">
        <v>145</v>
      </c>
      <c r="J128" s="14">
        <v>6000</v>
      </c>
      <c r="K128" s="14"/>
      <c r="L128" s="14"/>
      <c r="M128" s="14" t="s">
        <v>2218</v>
      </c>
      <c r="N128" s="53"/>
      <c r="O128" s="14"/>
    </row>
    <row r="129" spans="2:15">
      <c r="B129" s="14" t="s">
        <v>244</v>
      </c>
      <c r="C129" s="14">
        <v>400</v>
      </c>
      <c r="D129" s="14"/>
      <c r="E129" s="52"/>
      <c r="F129" s="14" t="s">
        <v>2218</v>
      </c>
      <c r="G129" s="53"/>
      <c r="H129" s="14"/>
      <c r="I129" s="14" t="s">
        <v>124</v>
      </c>
      <c r="J129" s="14">
        <v>9000</v>
      </c>
      <c r="K129" s="14"/>
      <c r="L129" s="14"/>
      <c r="M129" s="14" t="s">
        <v>2218</v>
      </c>
      <c r="N129" s="53"/>
      <c r="O129" s="14"/>
    </row>
    <row r="130" spans="2:15">
      <c r="B130" s="14"/>
      <c r="C130" s="14"/>
      <c r="D130" s="14"/>
      <c r="E130" s="52"/>
      <c r="F130" s="14"/>
      <c r="G130" s="53"/>
      <c r="H130" s="14"/>
      <c r="I130" s="14"/>
      <c r="J130" s="14"/>
      <c r="K130" s="14"/>
      <c r="L130" s="14"/>
      <c r="M130" s="14"/>
      <c r="N130" s="53"/>
      <c r="O130" s="14"/>
    </row>
    <row r="131" spans="2:15">
      <c r="B131" s="14"/>
      <c r="C131" s="14"/>
      <c r="D131" s="14"/>
      <c r="E131" s="52"/>
      <c r="F131" s="14"/>
      <c r="G131" s="53"/>
      <c r="H131" s="14"/>
      <c r="I131" s="14"/>
      <c r="J131" s="14"/>
      <c r="K131" s="14"/>
      <c r="L131" s="14"/>
      <c r="M131" s="14"/>
      <c r="N131" s="53"/>
      <c r="O131" s="14"/>
    </row>
    <row r="132" ht="15.6" spans="1:15">
      <c r="A132" s="296"/>
      <c r="B132" s="296"/>
      <c r="C132" s="297">
        <f>SUM(C123:C131)</f>
        <v>28600</v>
      </c>
      <c r="D132" s="297"/>
      <c r="E132" s="298"/>
      <c r="F132" s="297"/>
      <c r="G132" s="299"/>
      <c r="H132" s="269"/>
      <c r="I132" s="296"/>
      <c r="J132" s="297">
        <f>SUM(J123:J131)</f>
        <v>40000</v>
      </c>
      <c r="K132" s="297"/>
      <c r="L132" s="297"/>
      <c r="M132" s="296"/>
      <c r="N132" s="304"/>
      <c r="O132" s="269"/>
    </row>
    <row r="133" ht="31.2" spans="1:15">
      <c r="A133" s="291" t="s">
        <v>2239</v>
      </c>
      <c r="B133" s="291" t="s">
        <v>2201</v>
      </c>
      <c r="C133" s="292" t="s">
        <v>2202</v>
      </c>
      <c r="D133" s="292"/>
      <c r="E133" s="293" t="s">
        <v>2203</v>
      </c>
      <c r="F133" s="121" t="s">
        <v>2204</v>
      </c>
      <c r="G133" s="121" t="s">
        <v>2205</v>
      </c>
      <c r="H133" s="269"/>
      <c r="I133" s="291" t="s">
        <v>2207</v>
      </c>
      <c r="J133" s="292" t="s">
        <v>2202</v>
      </c>
      <c r="K133" s="292"/>
      <c r="L133" s="291" t="s">
        <v>2203</v>
      </c>
      <c r="M133" s="121" t="s">
        <v>2208</v>
      </c>
      <c r="N133" s="121" t="s">
        <v>2205</v>
      </c>
      <c r="O133" s="269"/>
    </row>
    <row r="134" spans="1:15">
      <c r="A134" s="14"/>
      <c r="B134" s="14" t="s">
        <v>244</v>
      </c>
      <c r="C134" s="14">
        <v>4500</v>
      </c>
      <c r="D134" s="14"/>
      <c r="E134" s="52"/>
      <c r="F134" s="14" t="s">
        <v>2218</v>
      </c>
      <c r="G134" s="53"/>
      <c r="H134" s="14"/>
      <c r="I134" s="14" t="s">
        <v>325</v>
      </c>
      <c r="J134" s="14">
        <v>1500</v>
      </c>
      <c r="K134" s="14"/>
      <c r="L134" s="14" t="s">
        <v>2045</v>
      </c>
      <c r="M134" s="14" t="s">
        <v>2218</v>
      </c>
      <c r="N134" s="53"/>
      <c r="O134" s="14"/>
    </row>
    <row r="135" spans="1:15">
      <c r="A135" s="14"/>
      <c r="B135" s="14" t="s">
        <v>241</v>
      </c>
      <c r="C135" s="14">
        <v>8000</v>
      </c>
      <c r="D135" s="14"/>
      <c r="E135" s="52"/>
      <c r="F135" s="14" t="s">
        <v>2218</v>
      </c>
      <c r="G135" s="53"/>
      <c r="H135" s="14"/>
      <c r="I135" s="14" t="s">
        <v>377</v>
      </c>
      <c r="J135" s="14">
        <v>2000</v>
      </c>
      <c r="K135" s="14"/>
      <c r="L135" s="14"/>
      <c r="M135" s="14" t="s">
        <v>2218</v>
      </c>
      <c r="N135" s="53"/>
      <c r="O135" s="14"/>
    </row>
    <row r="136" spans="1:15">
      <c r="A136" s="14"/>
      <c r="B136" s="14" t="s">
        <v>253</v>
      </c>
      <c r="C136" s="14">
        <v>7000</v>
      </c>
      <c r="D136" s="14"/>
      <c r="E136" s="52"/>
      <c r="F136" s="14" t="s">
        <v>2218</v>
      </c>
      <c r="G136" s="53"/>
      <c r="H136" s="14"/>
      <c r="I136" s="14" t="s">
        <v>328</v>
      </c>
      <c r="J136" s="14">
        <v>1600</v>
      </c>
      <c r="K136" s="14"/>
      <c r="L136" s="14"/>
      <c r="M136" s="14" t="s">
        <v>2218</v>
      </c>
      <c r="N136" s="53"/>
      <c r="O136" s="14"/>
    </row>
    <row r="137" spans="1:15">
      <c r="A137" s="14"/>
      <c r="B137" s="14" t="s">
        <v>175</v>
      </c>
      <c r="C137" s="14">
        <v>1200</v>
      </c>
      <c r="D137" s="14"/>
      <c r="E137" s="52"/>
      <c r="F137" s="14" t="s">
        <v>2218</v>
      </c>
      <c r="G137" s="53" t="s">
        <v>2236</v>
      </c>
      <c r="H137" s="14"/>
      <c r="I137" s="14" t="s">
        <v>271</v>
      </c>
      <c r="J137" s="14">
        <v>6000</v>
      </c>
      <c r="K137" s="14"/>
      <c r="L137" s="14"/>
      <c r="M137" s="14" t="s">
        <v>2218</v>
      </c>
      <c r="N137" s="53"/>
      <c r="O137" s="14"/>
    </row>
    <row r="138" ht="26.4" spans="1:15">
      <c r="A138" s="14"/>
      <c r="B138" s="305" t="s">
        <v>380</v>
      </c>
      <c r="C138" s="305">
        <v>1600</v>
      </c>
      <c r="D138" s="305"/>
      <c r="E138" s="301"/>
      <c r="F138" s="305" t="s">
        <v>2240</v>
      </c>
      <c r="G138" s="306" t="s">
        <v>2241</v>
      </c>
      <c r="H138" s="14"/>
      <c r="I138" s="14" t="s">
        <v>250</v>
      </c>
      <c r="J138" s="14">
        <v>10000</v>
      </c>
      <c r="K138" s="305"/>
      <c r="L138" s="14"/>
      <c r="M138" s="14" t="s">
        <v>2218</v>
      </c>
      <c r="N138" s="53"/>
      <c r="O138" s="14"/>
    </row>
    <row r="139" ht="26.4" spans="1:15">
      <c r="A139" s="14"/>
      <c r="B139" s="14" t="s">
        <v>160</v>
      </c>
      <c r="C139" s="14">
        <v>3500</v>
      </c>
      <c r="D139" s="14"/>
      <c r="E139" s="52"/>
      <c r="F139" s="14" t="s">
        <v>2218</v>
      </c>
      <c r="G139" s="53" t="s">
        <v>2242</v>
      </c>
      <c r="H139" s="14"/>
      <c r="I139" s="14" t="s">
        <v>216</v>
      </c>
      <c r="J139" s="14">
        <v>6000</v>
      </c>
      <c r="K139" s="14"/>
      <c r="L139" s="14"/>
      <c r="M139" s="14" t="s">
        <v>2218</v>
      </c>
      <c r="N139" s="53"/>
      <c r="O139" s="14"/>
    </row>
    <row r="140" spans="1:15">
      <c r="A140" s="14"/>
      <c r="B140" s="14" t="s">
        <v>148</v>
      </c>
      <c r="C140" s="14">
        <v>10000</v>
      </c>
      <c r="D140" s="14"/>
      <c r="E140" s="52"/>
      <c r="F140" s="14" t="s">
        <v>2218</v>
      </c>
      <c r="G140" s="53"/>
      <c r="H140" s="14"/>
      <c r="I140" s="14" t="s">
        <v>383</v>
      </c>
      <c r="J140" s="14">
        <v>4000</v>
      </c>
      <c r="K140" s="14"/>
      <c r="L140" s="14"/>
      <c r="M140" s="14" t="s">
        <v>2218</v>
      </c>
      <c r="N140" s="53"/>
      <c r="O140" s="14"/>
    </row>
    <row r="141" spans="1:15">
      <c r="A141" s="14"/>
      <c r="B141" s="14" t="s">
        <v>386</v>
      </c>
      <c r="C141" s="14">
        <v>1200</v>
      </c>
      <c r="D141" s="14"/>
      <c r="E141" s="52" t="s">
        <v>2067</v>
      </c>
      <c r="F141" s="14" t="s">
        <v>2218</v>
      </c>
      <c r="G141" s="53"/>
      <c r="H141" s="14"/>
      <c r="I141" s="14" t="s">
        <v>268</v>
      </c>
      <c r="J141" s="14">
        <v>6000</v>
      </c>
      <c r="K141" s="14"/>
      <c r="L141" s="14"/>
      <c r="M141" s="14" t="s">
        <v>2218</v>
      </c>
      <c r="N141" s="53"/>
      <c r="O141" s="14"/>
    </row>
    <row r="142" spans="1:15">
      <c r="A142" s="14"/>
      <c r="B142" s="14" t="s">
        <v>300</v>
      </c>
      <c r="C142" s="14">
        <v>1000</v>
      </c>
      <c r="D142" s="14"/>
      <c r="E142" s="52"/>
      <c r="F142" s="14" t="s">
        <v>2218</v>
      </c>
      <c r="G142" s="53"/>
      <c r="H142" s="14"/>
      <c r="K142" s="14"/>
      <c r="O142" s="14"/>
    </row>
    <row r="143" spans="1:15">
      <c r="A143" s="14"/>
      <c r="B143" s="14" t="s">
        <v>265</v>
      </c>
      <c r="C143" s="14">
        <v>4000</v>
      </c>
      <c r="D143" s="14"/>
      <c r="E143" s="52"/>
      <c r="F143" s="14" t="s">
        <v>2218</v>
      </c>
      <c r="G143" s="53"/>
      <c r="H143" s="14"/>
      <c r="K143" s="14"/>
      <c r="O143" s="14"/>
    </row>
    <row r="144" spans="1:15">
      <c r="A144" s="14"/>
      <c r="B144" s="14"/>
      <c r="C144" s="14"/>
      <c r="D144" s="14"/>
      <c r="E144" s="52"/>
      <c r="F144" s="14"/>
      <c r="G144" s="53"/>
      <c r="H144" s="14"/>
      <c r="K144" s="14"/>
      <c r="O144" s="14"/>
    </row>
    <row r="145" spans="1:15">
      <c r="A145" s="14"/>
      <c r="B145" s="14"/>
      <c r="C145" s="14"/>
      <c r="D145" s="14"/>
      <c r="E145" s="52"/>
      <c r="F145" s="14"/>
      <c r="G145" s="53"/>
      <c r="H145" s="14"/>
      <c r="K145" s="14"/>
      <c r="O145" s="14"/>
    </row>
    <row r="146" ht="15.6" spans="1:15">
      <c r="A146" s="296"/>
      <c r="B146" s="296"/>
      <c r="C146" s="297">
        <f>SUM(C134:C145)</f>
        <v>42000</v>
      </c>
      <c r="D146" s="297"/>
      <c r="E146" s="298"/>
      <c r="F146" s="297"/>
      <c r="G146" s="299"/>
      <c r="H146" s="269"/>
      <c r="I146" s="296"/>
      <c r="J146" s="297">
        <f>SUM(J134:J145)</f>
        <v>37100</v>
      </c>
      <c r="K146" s="297"/>
      <c r="L146" s="297"/>
      <c r="M146" s="296"/>
      <c r="N146" s="304"/>
      <c r="O146" s="269"/>
    </row>
    <row r="147" ht="31.2" spans="1:15">
      <c r="A147" s="291" t="s">
        <v>2243</v>
      </c>
      <c r="B147" s="291" t="s">
        <v>2201</v>
      </c>
      <c r="C147" s="292" t="s">
        <v>2202</v>
      </c>
      <c r="D147" s="292"/>
      <c r="E147" s="293" t="s">
        <v>2203</v>
      </c>
      <c r="F147" s="121" t="s">
        <v>2204</v>
      </c>
      <c r="G147" s="121" t="s">
        <v>2205</v>
      </c>
      <c r="H147" s="269"/>
      <c r="I147" s="291" t="s">
        <v>2207</v>
      </c>
      <c r="J147" s="292" t="s">
        <v>2202</v>
      </c>
      <c r="K147" s="292"/>
      <c r="L147" s="291" t="s">
        <v>2203</v>
      </c>
      <c r="M147" s="121" t="s">
        <v>2208</v>
      </c>
      <c r="N147" s="121" t="s">
        <v>2205</v>
      </c>
      <c r="O147" s="269"/>
    </row>
    <row r="148" ht="13.95" spans="1:23">
      <c r="A148" s="14"/>
      <c r="B148" s="305" t="s">
        <v>380</v>
      </c>
      <c r="C148" s="305">
        <v>1600</v>
      </c>
      <c r="D148" s="305"/>
      <c r="E148" s="301"/>
      <c r="F148" s="14" t="s">
        <v>2218</v>
      </c>
      <c r="G148" s="306"/>
      <c r="H148" s="14"/>
      <c r="I148" s="6" t="s">
        <v>145</v>
      </c>
      <c r="J148" s="6">
        <v>10000</v>
      </c>
      <c r="K148" s="305"/>
      <c r="L148" s="14"/>
      <c r="M148" s="14" t="s">
        <v>2218</v>
      </c>
      <c r="N148" s="53"/>
      <c r="O148" s="14"/>
      <c r="P148" s="314"/>
      <c r="Q148" s="314"/>
      <c r="W148" s="314"/>
    </row>
    <row r="149" spans="1:15">
      <c r="A149" s="14"/>
      <c r="B149" s="14" t="s">
        <v>135</v>
      </c>
      <c r="C149" s="14">
        <v>8000</v>
      </c>
      <c r="D149" s="14"/>
      <c r="E149" s="52"/>
      <c r="F149" s="14" t="s">
        <v>2218</v>
      </c>
      <c r="G149" s="53"/>
      <c r="H149" s="14"/>
      <c r="I149" s="6" t="s">
        <v>131</v>
      </c>
      <c r="J149" s="6">
        <v>10000</v>
      </c>
      <c r="K149" s="14"/>
      <c r="L149" s="14"/>
      <c r="M149" s="14" t="s">
        <v>2218</v>
      </c>
      <c r="N149" s="53"/>
      <c r="O149" s="14"/>
    </row>
    <row r="150" spans="1:15">
      <c r="A150" s="14"/>
      <c r="B150" s="14" t="s">
        <v>389</v>
      </c>
      <c r="C150" s="14">
        <v>2000</v>
      </c>
      <c r="D150" s="14"/>
      <c r="E150" s="52"/>
      <c r="F150" s="14" t="s">
        <v>2218</v>
      </c>
      <c r="G150" s="53"/>
      <c r="H150" s="14"/>
      <c r="I150" s="6" t="s">
        <v>139</v>
      </c>
      <c r="J150" s="6">
        <v>4000</v>
      </c>
      <c r="K150" s="14"/>
      <c r="L150" s="14"/>
      <c r="M150" s="14" t="s">
        <v>2218</v>
      </c>
      <c r="N150" s="53"/>
      <c r="O150" s="14"/>
    </row>
    <row r="151" spans="1:15">
      <c r="A151" s="14"/>
      <c r="B151" s="14" t="s">
        <v>397</v>
      </c>
      <c r="C151" s="14">
        <v>1200</v>
      </c>
      <c r="D151" s="14"/>
      <c r="E151" s="52"/>
      <c r="F151" s="14" t="s">
        <v>2218</v>
      </c>
      <c r="G151" s="53"/>
      <c r="H151" s="14"/>
      <c r="I151" s="6" t="s">
        <v>196</v>
      </c>
      <c r="J151" s="6">
        <v>6000</v>
      </c>
      <c r="K151" s="14"/>
      <c r="L151" s="6"/>
      <c r="M151" s="14" t="s">
        <v>2218</v>
      </c>
      <c r="N151" s="315"/>
      <c r="O151" s="14"/>
    </row>
    <row r="152" spans="1:15">
      <c r="A152" s="14"/>
      <c r="B152" s="14" t="s">
        <v>235</v>
      </c>
      <c r="C152" s="14">
        <v>4000</v>
      </c>
      <c r="D152" s="14"/>
      <c r="E152" s="52"/>
      <c r="F152" s="14" t="s">
        <v>2218</v>
      </c>
      <c r="G152" s="53"/>
      <c r="H152" s="14"/>
      <c r="I152" s="6" t="s">
        <v>400</v>
      </c>
      <c r="J152" s="6">
        <v>1000</v>
      </c>
      <c r="K152" s="14"/>
      <c r="L152" s="14"/>
      <c r="M152" s="14" t="s">
        <v>2218</v>
      </c>
      <c r="N152" s="53"/>
      <c r="O152" s="14"/>
    </row>
    <row r="153" spans="1:15">
      <c r="A153" s="14"/>
      <c r="B153" s="14" t="s">
        <v>160</v>
      </c>
      <c r="C153" s="14">
        <v>8000</v>
      </c>
      <c r="D153" s="14"/>
      <c r="E153" s="52"/>
      <c r="F153" s="14" t="s">
        <v>2218</v>
      </c>
      <c r="G153" s="53"/>
      <c r="H153" s="14"/>
      <c r="I153" s="14"/>
      <c r="J153" s="14"/>
      <c r="K153" s="14"/>
      <c r="L153" s="14"/>
      <c r="M153" s="14"/>
      <c r="N153" s="53"/>
      <c r="O153" s="14"/>
    </row>
    <row r="154" spans="1:15">
      <c r="A154" s="14"/>
      <c r="B154" s="14" t="s">
        <v>403</v>
      </c>
      <c r="C154" s="14">
        <v>1000</v>
      </c>
      <c r="D154" s="14"/>
      <c r="E154" s="52"/>
      <c r="F154" s="14" t="s">
        <v>2218</v>
      </c>
      <c r="G154" s="53"/>
      <c r="H154" s="14"/>
      <c r="I154" s="305" t="s">
        <v>316</v>
      </c>
      <c r="J154" s="305">
        <v>4800</v>
      </c>
      <c r="K154" s="14"/>
      <c r="L154" s="305" t="s">
        <v>2244</v>
      </c>
      <c r="M154" s="6" t="s">
        <v>88</v>
      </c>
      <c r="N154" s="306" t="s">
        <v>2245</v>
      </c>
      <c r="O154" s="14"/>
    </row>
    <row r="155" spans="1:15">
      <c r="A155" s="14"/>
      <c r="B155" s="14" t="s">
        <v>187</v>
      </c>
      <c r="C155" s="14">
        <v>2000</v>
      </c>
      <c r="D155" s="14"/>
      <c r="E155" s="52"/>
      <c r="F155" s="14" t="s">
        <v>2218</v>
      </c>
      <c r="G155" s="53"/>
      <c r="H155" s="14"/>
      <c r="I155" s="14"/>
      <c r="J155" s="14"/>
      <c r="K155" s="14"/>
      <c r="L155" s="14"/>
      <c r="M155" s="14"/>
      <c r="N155" s="53" t="s">
        <v>2246</v>
      </c>
      <c r="O155" s="14"/>
    </row>
    <row r="156" spans="1:15">
      <c r="A156" s="14"/>
      <c r="B156" s="311" t="s">
        <v>244</v>
      </c>
      <c r="C156" s="6">
        <v>8000</v>
      </c>
      <c r="D156" s="6"/>
      <c r="E156" s="52"/>
      <c r="F156" s="14" t="s">
        <v>2218</v>
      </c>
      <c r="G156" s="53" t="s">
        <v>2247</v>
      </c>
      <c r="H156" s="14"/>
      <c r="I156" s="14"/>
      <c r="J156" s="14"/>
      <c r="K156" s="6"/>
      <c r="L156" s="14"/>
      <c r="M156" s="14"/>
      <c r="N156" s="53"/>
      <c r="O156" s="14"/>
    </row>
    <row r="157" spans="1:15">
      <c r="A157" s="14"/>
      <c r="B157" s="312" t="s">
        <v>422</v>
      </c>
      <c r="C157" s="312">
        <v>1000</v>
      </c>
      <c r="D157" s="312"/>
      <c r="E157" s="307"/>
      <c r="F157" s="14" t="s">
        <v>2218</v>
      </c>
      <c r="G157" s="306"/>
      <c r="H157" s="14"/>
      <c r="I157" s="14"/>
      <c r="J157" s="14"/>
      <c r="K157" s="312"/>
      <c r="L157" s="14"/>
      <c r="M157" s="14"/>
      <c r="N157" s="53"/>
      <c r="O157" s="14"/>
    </row>
    <row r="158" spans="1:15">
      <c r="A158" s="14"/>
      <c r="B158" s="312" t="s">
        <v>440</v>
      </c>
      <c r="C158" s="312">
        <v>1200</v>
      </c>
      <c r="D158" s="312"/>
      <c r="E158" s="307"/>
      <c r="F158" s="14" t="s">
        <v>2218</v>
      </c>
      <c r="G158" s="306"/>
      <c r="H158" s="14"/>
      <c r="I158" s="14"/>
      <c r="J158" s="14"/>
      <c r="K158" s="312"/>
      <c r="L158" s="14"/>
      <c r="M158" s="14"/>
      <c r="N158" s="53"/>
      <c r="O158" s="14"/>
    </row>
    <row r="159" spans="1:15">
      <c r="A159" s="14"/>
      <c r="B159" s="312" t="s">
        <v>274</v>
      </c>
      <c r="C159" s="312">
        <v>5000</v>
      </c>
      <c r="D159" s="312"/>
      <c r="E159" s="307"/>
      <c r="F159" s="14" t="s">
        <v>2218</v>
      </c>
      <c r="G159" s="306"/>
      <c r="H159" s="14"/>
      <c r="I159" s="14"/>
      <c r="J159" s="14"/>
      <c r="K159" s="312"/>
      <c r="L159" s="14"/>
      <c r="M159" s="14"/>
      <c r="N159" s="53"/>
      <c r="O159" s="14"/>
    </row>
    <row r="160" spans="1:15">
      <c r="A160" s="14"/>
      <c r="B160" s="14"/>
      <c r="C160" s="14"/>
      <c r="D160" s="14"/>
      <c r="E160" s="52"/>
      <c r="F160" s="14"/>
      <c r="G160" s="53"/>
      <c r="H160" s="14"/>
      <c r="I160" s="14"/>
      <c r="J160" s="14"/>
      <c r="K160" s="14"/>
      <c r="L160" s="14"/>
      <c r="M160" s="14"/>
      <c r="N160" s="53"/>
      <c r="O160" s="14"/>
    </row>
    <row r="161" spans="1:15">
      <c r="A161" s="14"/>
      <c r="B161" s="14"/>
      <c r="C161" s="14"/>
      <c r="D161" s="14"/>
      <c r="E161" s="52"/>
      <c r="F161" s="14"/>
      <c r="G161" s="53"/>
      <c r="H161" s="14"/>
      <c r="I161" s="14"/>
      <c r="J161" s="14"/>
      <c r="K161" s="14"/>
      <c r="L161" s="14"/>
      <c r="M161" s="14"/>
      <c r="N161" s="53"/>
      <c r="O161" s="14"/>
    </row>
    <row r="162" spans="1:15">
      <c r="A162" s="14"/>
      <c r="B162" s="14"/>
      <c r="C162" s="14"/>
      <c r="D162" s="14"/>
      <c r="E162" s="52"/>
      <c r="F162" s="14"/>
      <c r="G162" s="53"/>
      <c r="H162" s="14"/>
      <c r="I162" s="14"/>
      <c r="J162" s="14"/>
      <c r="K162" s="14"/>
      <c r="L162" s="14"/>
      <c r="M162" s="14"/>
      <c r="N162" s="53"/>
      <c r="O162" s="14"/>
    </row>
    <row r="163" spans="1:15">
      <c r="A163" s="14"/>
      <c r="B163" s="14"/>
      <c r="C163" s="14"/>
      <c r="D163" s="14"/>
      <c r="E163" s="52"/>
      <c r="F163" s="14"/>
      <c r="G163" s="53"/>
      <c r="H163" s="14"/>
      <c r="I163" s="6"/>
      <c r="J163" s="6"/>
      <c r="K163" s="14"/>
      <c r="L163" s="14"/>
      <c r="M163" s="14"/>
      <c r="N163" s="53"/>
      <c r="O163" s="14"/>
    </row>
    <row r="164" spans="1:15">
      <c r="A164" s="14"/>
      <c r="B164" s="14"/>
      <c r="C164" s="14"/>
      <c r="D164" s="14"/>
      <c r="E164" s="52"/>
      <c r="F164" s="14"/>
      <c r="G164" s="53"/>
      <c r="H164" s="14"/>
      <c r="I164" s="6"/>
      <c r="J164" s="6"/>
      <c r="K164" s="14"/>
      <c r="L164" s="14"/>
      <c r="M164" s="14"/>
      <c r="N164" s="53"/>
      <c r="O164" s="14"/>
    </row>
    <row r="165" spans="1:15">
      <c r="A165" s="14"/>
      <c r="B165" s="14"/>
      <c r="C165" s="14"/>
      <c r="D165" s="14"/>
      <c r="E165" s="52"/>
      <c r="F165" s="14"/>
      <c r="G165" s="53"/>
      <c r="H165" s="14"/>
      <c r="I165" s="14"/>
      <c r="J165" s="14"/>
      <c r="K165" s="14"/>
      <c r="L165" s="14"/>
      <c r="M165" s="14"/>
      <c r="N165" s="53"/>
      <c r="O165" s="14"/>
    </row>
    <row r="166" ht="15.6" spans="1:15">
      <c r="A166" s="296"/>
      <c r="B166" s="296"/>
      <c r="C166" s="297">
        <f>SUM(C148:C165)</f>
        <v>43000</v>
      </c>
      <c r="D166" s="297"/>
      <c r="E166" s="298"/>
      <c r="F166" s="297"/>
      <c r="G166" s="299"/>
      <c r="H166" s="269"/>
      <c r="I166" s="296"/>
      <c r="J166" s="297">
        <f>SUM(J148:J165)</f>
        <v>35800</v>
      </c>
      <c r="K166" s="297"/>
      <c r="L166" s="297"/>
      <c r="M166" s="296"/>
      <c r="N166" s="304"/>
      <c r="O166" s="269"/>
    </row>
    <row r="167" ht="31.2" spans="1:15">
      <c r="A167" s="291" t="s">
        <v>2248</v>
      </c>
      <c r="B167" s="291" t="s">
        <v>2201</v>
      </c>
      <c r="C167" s="292" t="s">
        <v>2202</v>
      </c>
      <c r="D167" s="292"/>
      <c r="E167" s="293" t="s">
        <v>2203</v>
      </c>
      <c r="F167" s="121" t="s">
        <v>2204</v>
      </c>
      <c r="G167" s="121" t="s">
        <v>2205</v>
      </c>
      <c r="H167" s="269"/>
      <c r="I167" s="291" t="s">
        <v>2207</v>
      </c>
      <c r="J167" s="292" t="s">
        <v>2202</v>
      </c>
      <c r="K167" s="292"/>
      <c r="L167" s="291" t="s">
        <v>2203</v>
      </c>
      <c r="M167" s="121" t="s">
        <v>2208</v>
      </c>
      <c r="N167" s="121" t="s">
        <v>2205</v>
      </c>
      <c r="O167" s="269"/>
    </row>
    <row r="168" ht="26.4" spans="1:15">
      <c r="A168" s="14"/>
      <c r="B168" s="312" t="s">
        <v>303</v>
      </c>
      <c r="C168" s="312">
        <v>2400</v>
      </c>
      <c r="D168" s="312"/>
      <c r="E168" s="52"/>
      <c r="F168" s="14" t="s">
        <v>2218</v>
      </c>
      <c r="G168" s="53"/>
      <c r="H168" s="14"/>
      <c r="I168" s="316" t="s">
        <v>394</v>
      </c>
      <c r="J168" s="316">
        <v>3400</v>
      </c>
      <c r="K168" s="312"/>
      <c r="L168" s="317"/>
      <c r="M168" s="14" t="s">
        <v>2218</v>
      </c>
      <c r="N168" s="318" t="s">
        <v>2249</v>
      </c>
      <c r="O168" s="14"/>
    </row>
    <row r="169" spans="1:15">
      <c r="A169" s="14"/>
      <c r="B169" s="14" t="s">
        <v>241</v>
      </c>
      <c r="C169" s="14">
        <v>8000</v>
      </c>
      <c r="D169" s="14"/>
      <c r="E169" s="52"/>
      <c r="F169" s="14" t="s">
        <v>2218</v>
      </c>
      <c r="G169" s="53"/>
      <c r="H169" s="14"/>
      <c r="I169" s="6" t="s">
        <v>392</v>
      </c>
      <c r="J169" s="6">
        <v>1600</v>
      </c>
      <c r="K169" s="14"/>
      <c r="L169" s="14"/>
      <c r="M169" s="14" t="s">
        <v>2218</v>
      </c>
      <c r="N169" s="53"/>
      <c r="O169" s="14"/>
    </row>
    <row r="170" spans="1:15">
      <c r="A170" s="14"/>
      <c r="B170" s="14" t="s">
        <v>425</v>
      </c>
      <c r="C170" s="14">
        <v>1000</v>
      </c>
      <c r="D170" s="14"/>
      <c r="E170" s="52"/>
      <c r="F170" s="14" t="s">
        <v>2218</v>
      </c>
      <c r="G170" s="53"/>
      <c r="H170" s="14"/>
      <c r="I170" s="6" t="s">
        <v>268</v>
      </c>
      <c r="J170" s="6">
        <v>6000</v>
      </c>
      <c r="K170" s="14"/>
      <c r="L170" s="14"/>
      <c r="M170" s="14" t="s">
        <v>2218</v>
      </c>
      <c r="N170" s="53"/>
      <c r="O170" s="14"/>
    </row>
    <row r="171" spans="1:15">
      <c r="A171" s="14"/>
      <c r="B171" s="14" t="s">
        <v>369</v>
      </c>
      <c r="C171" s="14">
        <v>4000</v>
      </c>
      <c r="D171" s="14"/>
      <c r="E171" s="52"/>
      <c r="F171" s="14" t="s">
        <v>2218</v>
      </c>
      <c r="G171" s="53" t="s">
        <v>2250</v>
      </c>
      <c r="H171" s="14"/>
      <c r="I171" s="6" t="s">
        <v>428</v>
      </c>
      <c r="J171" s="6">
        <v>1500</v>
      </c>
      <c r="K171" s="14"/>
      <c r="L171" s="14"/>
      <c r="M171" s="14" t="s">
        <v>2218</v>
      </c>
      <c r="N171" s="53"/>
      <c r="O171" s="14"/>
    </row>
    <row r="172" spans="1:22">
      <c r="A172" s="14"/>
      <c r="B172" s="14" t="s">
        <v>256</v>
      </c>
      <c r="C172" s="14">
        <v>5000</v>
      </c>
      <c r="D172" s="14"/>
      <c r="E172" s="52"/>
      <c r="F172" s="14" t="s">
        <v>2218</v>
      </c>
      <c r="G172" s="53" t="s">
        <v>2251</v>
      </c>
      <c r="H172" s="14"/>
      <c r="I172" s="6" t="s">
        <v>431</v>
      </c>
      <c r="J172" s="6">
        <v>3200</v>
      </c>
      <c r="K172" s="14"/>
      <c r="L172" s="14"/>
      <c r="M172" s="14" t="s">
        <v>2218</v>
      </c>
      <c r="N172" s="53" t="s">
        <v>2252</v>
      </c>
      <c r="O172" s="14"/>
      <c r="V172" s="47">
        <v>2088</v>
      </c>
    </row>
    <row r="173" spans="1:22">
      <c r="A173" s="14"/>
      <c r="B173" s="14" t="s">
        <v>345</v>
      </c>
      <c r="C173" s="14">
        <v>2400</v>
      </c>
      <c r="D173" s="14"/>
      <c r="E173" s="52"/>
      <c r="F173" s="14" t="s">
        <v>2218</v>
      </c>
      <c r="G173" s="53"/>
      <c r="H173" s="14"/>
      <c r="I173" s="6" t="s">
        <v>420</v>
      </c>
      <c r="J173" s="6">
        <v>2000</v>
      </c>
      <c r="K173" s="14"/>
      <c r="L173" s="6"/>
      <c r="M173" s="14" t="s">
        <v>2218</v>
      </c>
      <c r="N173" s="315"/>
      <c r="O173" s="14"/>
      <c r="V173" s="47">
        <v>500</v>
      </c>
    </row>
    <row r="174" spans="1:22">
      <c r="A174" s="14"/>
      <c r="B174" s="6" t="s">
        <v>331</v>
      </c>
      <c r="C174" s="6">
        <v>1400</v>
      </c>
      <c r="D174" s="6"/>
      <c r="E174" s="52"/>
      <c r="F174" s="14" t="s">
        <v>2218</v>
      </c>
      <c r="G174" s="53"/>
      <c r="H174" s="14"/>
      <c r="I174" s="6" t="s">
        <v>271</v>
      </c>
      <c r="J174" s="6">
        <v>6000</v>
      </c>
      <c r="K174" s="6"/>
      <c r="L174" s="14"/>
      <c r="M174" s="14" t="s">
        <v>2218</v>
      </c>
      <c r="N174" s="53"/>
      <c r="O174" s="14"/>
      <c r="V174" s="47">
        <f>V172-V173</f>
        <v>1588</v>
      </c>
    </row>
    <row r="175" spans="1:15">
      <c r="A175" s="14"/>
      <c r="B175" s="6" t="s">
        <v>434</v>
      </c>
      <c r="C175" s="6">
        <v>1000</v>
      </c>
      <c r="D175" s="6"/>
      <c r="E175" s="52"/>
      <c r="F175" s="14" t="s">
        <v>2218</v>
      </c>
      <c r="G175" s="53"/>
      <c r="H175" s="14"/>
      <c r="I175" s="6" t="s">
        <v>316</v>
      </c>
      <c r="J175" s="6">
        <v>6000</v>
      </c>
      <c r="K175" s="6"/>
      <c r="L175" s="14"/>
      <c r="M175" s="14" t="s">
        <v>2218</v>
      </c>
      <c r="N175" s="53" t="s">
        <v>2253</v>
      </c>
      <c r="O175" s="14"/>
    </row>
    <row r="176" spans="1:15">
      <c r="A176" s="14"/>
      <c r="B176" s="6" t="s">
        <v>175</v>
      </c>
      <c r="C176" s="6">
        <v>1000</v>
      </c>
      <c r="D176" s="6"/>
      <c r="E176" s="52"/>
      <c r="F176" s="14" t="s">
        <v>2218</v>
      </c>
      <c r="G176" s="53" t="s">
        <v>2254</v>
      </c>
      <c r="H176" s="14"/>
      <c r="I176" s="14"/>
      <c r="J176" s="14"/>
      <c r="K176" s="6"/>
      <c r="L176" s="14"/>
      <c r="M176" s="14"/>
      <c r="N176" s="53"/>
      <c r="O176" s="14"/>
    </row>
    <row r="177" spans="1:15">
      <c r="A177" s="14"/>
      <c r="B177" s="14" t="s">
        <v>414</v>
      </c>
      <c r="C177" s="14">
        <v>2400</v>
      </c>
      <c r="D177" s="14"/>
      <c r="E177" s="52"/>
      <c r="F177" s="14" t="s">
        <v>2218</v>
      </c>
      <c r="G177" s="53"/>
      <c r="H177" s="14"/>
      <c r="I177" s="14"/>
      <c r="J177" s="14"/>
      <c r="K177" s="14"/>
      <c r="L177" s="14"/>
      <c r="M177" s="14"/>
      <c r="N177" s="53"/>
      <c r="O177" s="14"/>
    </row>
    <row r="178" spans="1:15">
      <c r="A178" s="14"/>
      <c r="B178" s="14"/>
      <c r="C178" s="14"/>
      <c r="D178" s="14"/>
      <c r="E178" s="52"/>
      <c r="F178" s="14"/>
      <c r="G178" s="53"/>
      <c r="H178" s="14"/>
      <c r="I178" s="14"/>
      <c r="J178" s="14"/>
      <c r="K178" s="14"/>
      <c r="L178" s="14"/>
      <c r="M178" s="14"/>
      <c r="N178" s="53"/>
      <c r="O178" s="14"/>
    </row>
    <row r="179" spans="1:15">
      <c r="A179" s="14"/>
      <c r="B179" s="14"/>
      <c r="C179" s="14"/>
      <c r="D179" s="14"/>
      <c r="E179" s="52"/>
      <c r="F179" s="14"/>
      <c r="G179" s="53"/>
      <c r="H179" s="14"/>
      <c r="I179" s="14"/>
      <c r="J179" s="14"/>
      <c r="K179" s="14"/>
      <c r="L179" s="14"/>
      <c r="M179" s="14"/>
      <c r="N179" s="53"/>
      <c r="O179" s="14"/>
    </row>
    <row r="180" spans="1:15">
      <c r="A180" s="14"/>
      <c r="B180" s="14"/>
      <c r="C180" s="14"/>
      <c r="D180" s="14"/>
      <c r="E180" s="52"/>
      <c r="F180" s="14"/>
      <c r="G180" s="53"/>
      <c r="H180" s="14"/>
      <c r="I180" s="14"/>
      <c r="J180" s="14"/>
      <c r="K180" s="14"/>
      <c r="L180" s="14"/>
      <c r="M180" s="14"/>
      <c r="N180" s="53"/>
      <c r="O180" s="14"/>
    </row>
    <row r="181" spans="1:15">
      <c r="A181" s="14"/>
      <c r="B181" s="14"/>
      <c r="C181" s="14"/>
      <c r="D181" s="14"/>
      <c r="E181" s="52"/>
      <c r="F181" s="14"/>
      <c r="G181" s="53"/>
      <c r="H181" s="14"/>
      <c r="I181" s="14"/>
      <c r="J181" s="14"/>
      <c r="K181" s="14"/>
      <c r="L181" s="14"/>
      <c r="M181" s="14"/>
      <c r="N181" s="53"/>
      <c r="O181" s="14"/>
    </row>
    <row r="182" spans="1:15">
      <c r="A182" s="14"/>
      <c r="B182" s="14"/>
      <c r="C182" s="14"/>
      <c r="D182" s="14"/>
      <c r="E182" s="52"/>
      <c r="F182" s="14"/>
      <c r="G182" s="53"/>
      <c r="H182" s="14"/>
      <c r="I182" s="14"/>
      <c r="J182" s="14"/>
      <c r="K182" s="14"/>
      <c r="L182" s="14"/>
      <c r="M182" s="14"/>
      <c r="N182" s="53"/>
      <c r="O182" s="14"/>
    </row>
    <row r="183" spans="1:15">
      <c r="A183" s="14"/>
      <c r="B183" s="14"/>
      <c r="C183" s="14"/>
      <c r="D183" s="14"/>
      <c r="E183" s="52"/>
      <c r="F183" s="14"/>
      <c r="G183" s="53"/>
      <c r="H183" s="14"/>
      <c r="I183" s="14"/>
      <c r="J183" s="14"/>
      <c r="K183" s="14"/>
      <c r="L183" s="14"/>
      <c r="M183" s="14"/>
      <c r="N183" s="53"/>
      <c r="O183" s="14"/>
    </row>
    <row r="184" spans="1:15">
      <c r="A184" s="14"/>
      <c r="B184" s="14"/>
      <c r="C184" s="14"/>
      <c r="D184" s="14"/>
      <c r="E184" s="52"/>
      <c r="F184" s="14"/>
      <c r="G184" s="53"/>
      <c r="H184" s="14"/>
      <c r="I184" s="14"/>
      <c r="J184" s="14"/>
      <c r="K184" s="14"/>
      <c r="L184" s="14"/>
      <c r="M184" s="14"/>
      <c r="N184" s="53"/>
      <c r="O184" s="14"/>
    </row>
    <row r="185" spans="1:15">
      <c r="A185" s="14"/>
      <c r="B185" s="14"/>
      <c r="C185" s="14"/>
      <c r="D185" s="14"/>
      <c r="E185" s="52"/>
      <c r="F185" s="14"/>
      <c r="G185" s="53"/>
      <c r="H185" s="14"/>
      <c r="I185" s="14"/>
      <c r="J185" s="14"/>
      <c r="K185" s="14"/>
      <c r="L185" s="14"/>
      <c r="M185" s="14"/>
      <c r="N185" s="53"/>
      <c r="O185" s="14"/>
    </row>
    <row r="186" ht="15.6" spans="1:15">
      <c r="A186" s="296"/>
      <c r="B186" s="296"/>
      <c r="C186" s="297">
        <f>SUM(C168:C185)</f>
        <v>28600</v>
      </c>
      <c r="D186" s="297"/>
      <c r="E186" s="298"/>
      <c r="F186" s="297"/>
      <c r="G186" s="299"/>
      <c r="H186" s="269"/>
      <c r="I186" s="296"/>
      <c r="J186" s="297">
        <f>SUM(J168:J185)</f>
        <v>29700</v>
      </c>
      <c r="K186" s="297"/>
      <c r="L186" s="297"/>
      <c r="M186" s="296"/>
      <c r="N186" s="304"/>
      <c r="O186" s="269"/>
    </row>
    <row r="187" ht="31.2" spans="1:15">
      <c r="A187" s="291" t="s">
        <v>2255</v>
      </c>
      <c r="B187" s="291" t="s">
        <v>2201</v>
      </c>
      <c r="C187" s="292" t="s">
        <v>2202</v>
      </c>
      <c r="D187" s="292"/>
      <c r="E187" s="293" t="s">
        <v>2203</v>
      </c>
      <c r="F187" s="121" t="s">
        <v>2204</v>
      </c>
      <c r="G187" s="121" t="s">
        <v>2205</v>
      </c>
      <c r="H187" s="269"/>
      <c r="I187" s="291" t="s">
        <v>2207</v>
      </c>
      <c r="J187" s="292" t="s">
        <v>2202</v>
      </c>
      <c r="K187" s="292"/>
      <c r="L187" s="291" t="s">
        <v>2203</v>
      </c>
      <c r="M187" s="121" t="s">
        <v>2208</v>
      </c>
      <c r="N187" s="121" t="s">
        <v>2205</v>
      </c>
      <c r="O187" s="269"/>
    </row>
    <row r="188" spans="1:15">
      <c r="A188" s="14"/>
      <c r="B188" s="14" t="s">
        <v>286</v>
      </c>
      <c r="C188" s="14">
        <v>2000</v>
      </c>
      <c r="D188" s="14"/>
      <c r="E188" s="52"/>
      <c r="F188" s="14" t="s">
        <v>2218</v>
      </c>
      <c r="G188" s="53"/>
      <c r="H188" s="14"/>
      <c r="I188" s="6" t="s">
        <v>145</v>
      </c>
      <c r="J188" s="6">
        <v>4000</v>
      </c>
      <c r="K188" s="14"/>
      <c r="L188" s="6"/>
      <c r="M188" s="14" t="s">
        <v>2218</v>
      </c>
      <c r="N188" s="315" t="s">
        <v>2256</v>
      </c>
      <c r="O188" s="14"/>
    </row>
    <row r="189" spans="1:15">
      <c r="A189" s="14"/>
      <c r="B189" s="14" t="s">
        <v>408</v>
      </c>
      <c r="C189" s="14">
        <v>4000</v>
      </c>
      <c r="D189" s="14"/>
      <c r="E189" s="52"/>
      <c r="F189" s="14" t="s">
        <v>2218</v>
      </c>
      <c r="G189" s="53"/>
      <c r="H189" s="14"/>
      <c r="I189" s="14" t="s">
        <v>124</v>
      </c>
      <c r="J189" s="14">
        <v>10000</v>
      </c>
      <c r="K189" s="14"/>
      <c r="L189" s="14"/>
      <c r="M189" s="14" t="s">
        <v>2218</v>
      </c>
      <c r="N189" s="53"/>
      <c r="O189" s="14"/>
    </row>
    <row r="190" spans="1:15">
      <c r="A190" s="14"/>
      <c r="B190" s="14" t="s">
        <v>294</v>
      </c>
      <c r="C190" s="14">
        <v>4000</v>
      </c>
      <c r="D190" s="14"/>
      <c r="E190" s="52"/>
      <c r="F190" s="14" t="s">
        <v>2218</v>
      </c>
      <c r="G190" s="53"/>
      <c r="H190" s="14"/>
      <c r="I190" s="153" t="s">
        <v>377</v>
      </c>
      <c r="J190" s="153">
        <v>4400</v>
      </c>
      <c r="K190" s="14"/>
      <c r="L190" s="153"/>
      <c r="M190" s="14" t="s">
        <v>2218</v>
      </c>
      <c r="N190" s="319"/>
      <c r="O190" s="14"/>
    </row>
    <row r="191" spans="1:15">
      <c r="A191" s="14"/>
      <c r="B191" s="14" t="s">
        <v>291</v>
      </c>
      <c r="C191" s="313">
        <v>4500</v>
      </c>
      <c r="D191" s="313"/>
      <c r="E191" s="52"/>
      <c r="F191" s="14" t="s">
        <v>2218</v>
      </c>
      <c r="G191" s="53"/>
      <c r="H191" s="14"/>
      <c r="I191" s="6" t="s">
        <v>449</v>
      </c>
      <c r="J191" s="6">
        <v>2400</v>
      </c>
      <c r="K191" s="313"/>
      <c r="L191" s="6"/>
      <c r="M191" s="14" t="s">
        <v>2218</v>
      </c>
      <c r="N191" s="315"/>
      <c r="O191" s="14"/>
    </row>
    <row r="192" spans="1:15">
      <c r="A192" s="14"/>
      <c r="B192" s="6" t="s">
        <v>437</v>
      </c>
      <c r="C192" s="6">
        <v>2400</v>
      </c>
      <c r="D192" s="6"/>
      <c r="E192" s="52"/>
      <c r="F192" s="14" t="s">
        <v>2218</v>
      </c>
      <c r="G192" s="53"/>
      <c r="H192" s="14"/>
      <c r="K192" s="6"/>
      <c r="O192" s="14"/>
    </row>
    <row r="193" spans="1:15">
      <c r="A193" s="14"/>
      <c r="B193" s="14" t="s">
        <v>280</v>
      </c>
      <c r="C193" s="14">
        <v>3000</v>
      </c>
      <c r="D193" s="14"/>
      <c r="E193" s="52"/>
      <c r="F193" s="14" t="s">
        <v>2218</v>
      </c>
      <c r="G193" s="53"/>
      <c r="H193" s="14"/>
      <c r="I193" s="14" t="s">
        <v>431</v>
      </c>
      <c r="J193" s="14">
        <v>800</v>
      </c>
      <c r="K193" s="14"/>
      <c r="L193" s="14"/>
      <c r="M193" s="14" t="s">
        <v>2218</v>
      </c>
      <c r="N193" s="53"/>
      <c r="O193" s="14"/>
    </row>
    <row r="194" spans="1:15">
      <c r="A194" s="14"/>
      <c r="B194" s="14" t="s">
        <v>446</v>
      </c>
      <c r="C194" s="14">
        <v>3200</v>
      </c>
      <c r="D194" s="14"/>
      <c r="E194" s="52"/>
      <c r="F194" s="14" t="s">
        <v>2218</v>
      </c>
      <c r="G194" s="53"/>
      <c r="H194" s="14"/>
      <c r="I194" s="14" t="s">
        <v>289</v>
      </c>
      <c r="J194" s="14">
        <v>6000</v>
      </c>
      <c r="K194" s="14"/>
      <c r="L194" s="14"/>
      <c r="M194" s="14" t="s">
        <v>2218</v>
      </c>
      <c r="N194" s="53"/>
      <c r="O194" s="14"/>
    </row>
    <row r="195" spans="1:15">
      <c r="A195" s="14"/>
      <c r="B195" s="14" t="s">
        <v>142</v>
      </c>
      <c r="C195" s="14">
        <v>8000</v>
      </c>
      <c r="D195" s="14"/>
      <c r="E195" s="52"/>
      <c r="F195" s="14" t="s">
        <v>2218</v>
      </c>
      <c r="G195" s="53"/>
      <c r="H195" s="14"/>
      <c r="I195" s="6" t="s">
        <v>145</v>
      </c>
      <c r="J195" s="6">
        <v>3300</v>
      </c>
      <c r="K195" s="14"/>
      <c r="L195" s="6"/>
      <c r="M195" s="14" t="s">
        <v>2218</v>
      </c>
      <c r="N195" s="315"/>
      <c r="O195" s="14"/>
    </row>
    <row r="196" spans="1:15">
      <c r="A196" s="14"/>
      <c r="B196" s="14" t="s">
        <v>452</v>
      </c>
      <c r="C196" s="14">
        <v>3200</v>
      </c>
      <c r="D196" s="14"/>
      <c r="E196" s="52"/>
      <c r="F196" s="14" t="s">
        <v>2218</v>
      </c>
      <c r="G196" s="53"/>
      <c r="H196" s="14"/>
      <c r="I196" s="14"/>
      <c r="J196" s="14"/>
      <c r="K196" s="14"/>
      <c r="L196" s="14"/>
      <c r="M196" s="14"/>
      <c r="N196" s="53"/>
      <c r="O196" s="14"/>
    </row>
    <row r="197" spans="1:15">
      <c r="A197" s="14"/>
      <c r="B197" s="14"/>
      <c r="C197" s="14"/>
      <c r="D197" s="14"/>
      <c r="E197" s="52"/>
      <c r="F197" s="14"/>
      <c r="G197" s="53"/>
      <c r="H197" s="14"/>
      <c r="I197" s="14"/>
      <c r="J197" s="14"/>
      <c r="K197" s="14"/>
      <c r="L197" s="14"/>
      <c r="M197" s="14"/>
      <c r="N197" s="53"/>
      <c r="O197" s="14"/>
    </row>
    <row r="198" spans="1:15">
      <c r="A198" s="14"/>
      <c r="B198" s="14"/>
      <c r="C198" s="14"/>
      <c r="D198" s="14"/>
      <c r="E198" s="52"/>
      <c r="F198" s="14"/>
      <c r="G198" s="53"/>
      <c r="H198" s="14"/>
      <c r="I198" s="14"/>
      <c r="J198" s="14"/>
      <c r="K198" s="14"/>
      <c r="L198" s="14"/>
      <c r="M198" s="14"/>
      <c r="N198" s="53"/>
      <c r="O198" s="14"/>
    </row>
    <row r="199" spans="1:15">
      <c r="A199" s="14"/>
      <c r="B199" s="14"/>
      <c r="C199" s="14"/>
      <c r="D199" s="14"/>
      <c r="E199" s="52"/>
      <c r="F199" s="14"/>
      <c r="G199" s="53"/>
      <c r="H199" s="14"/>
      <c r="I199" s="14"/>
      <c r="J199" s="14"/>
      <c r="K199" s="14"/>
      <c r="L199" s="14"/>
      <c r="M199" s="14"/>
      <c r="N199" s="53"/>
      <c r="O199" s="14"/>
    </row>
    <row r="200" spans="1:15">
      <c r="A200" s="14"/>
      <c r="B200" s="14"/>
      <c r="C200" s="14"/>
      <c r="D200" s="14"/>
      <c r="E200" s="52"/>
      <c r="F200" s="14"/>
      <c r="G200" s="53"/>
      <c r="H200" s="14"/>
      <c r="I200" s="14"/>
      <c r="J200" s="14"/>
      <c r="K200" s="14"/>
      <c r="L200" s="14"/>
      <c r="M200" s="14"/>
      <c r="N200" s="53"/>
      <c r="O200" s="14"/>
    </row>
    <row r="201" spans="1:15">
      <c r="A201" s="14"/>
      <c r="B201" s="14"/>
      <c r="C201" s="14"/>
      <c r="D201" s="14"/>
      <c r="E201" s="52"/>
      <c r="F201" s="14"/>
      <c r="G201" s="53"/>
      <c r="H201" s="14"/>
      <c r="I201" s="14"/>
      <c r="J201" s="14"/>
      <c r="K201" s="14"/>
      <c r="L201" s="14"/>
      <c r="M201" s="14"/>
      <c r="N201" s="53"/>
      <c r="O201" s="14"/>
    </row>
    <row r="202" spans="1:15">
      <c r="A202" s="14"/>
      <c r="B202" s="14"/>
      <c r="C202" s="14"/>
      <c r="D202" s="14"/>
      <c r="E202" s="52"/>
      <c r="F202" s="14"/>
      <c r="G202" s="53"/>
      <c r="H202" s="14"/>
      <c r="I202" s="6"/>
      <c r="J202" s="6"/>
      <c r="K202" s="14"/>
      <c r="L202" s="6"/>
      <c r="M202" s="6"/>
      <c r="N202" s="315"/>
      <c r="O202" s="14"/>
    </row>
    <row r="203" spans="1:15">
      <c r="A203" s="14"/>
      <c r="B203" s="14"/>
      <c r="C203" s="14"/>
      <c r="D203" s="14"/>
      <c r="E203" s="52"/>
      <c r="F203" s="14"/>
      <c r="G203" s="53"/>
      <c r="H203" s="14"/>
      <c r="I203" s="6"/>
      <c r="J203" s="6"/>
      <c r="K203" s="14"/>
      <c r="L203" s="6"/>
      <c r="M203" s="6"/>
      <c r="N203" s="315"/>
      <c r="O203" s="14"/>
    </row>
    <row r="204" spans="1:15">
      <c r="A204" s="14"/>
      <c r="B204" s="14"/>
      <c r="C204" s="14"/>
      <c r="D204" s="14"/>
      <c r="E204" s="52"/>
      <c r="F204" s="14"/>
      <c r="G204" s="53"/>
      <c r="H204" s="14"/>
      <c r="I204" s="6"/>
      <c r="J204" s="6"/>
      <c r="K204" s="14"/>
      <c r="L204" s="6"/>
      <c r="M204" s="6"/>
      <c r="N204" s="315"/>
      <c r="O204" s="14"/>
    </row>
    <row r="205" spans="1:15">
      <c r="A205" s="14"/>
      <c r="B205" s="14"/>
      <c r="C205" s="14"/>
      <c r="D205" s="14"/>
      <c r="E205" s="52"/>
      <c r="F205" s="14"/>
      <c r="G205" s="53"/>
      <c r="H205" s="14"/>
      <c r="I205" s="14"/>
      <c r="J205" s="14"/>
      <c r="K205" s="14"/>
      <c r="L205" s="14"/>
      <c r="M205" s="14"/>
      <c r="N205" s="53"/>
      <c r="O205" s="14"/>
    </row>
    <row r="206" ht="15.6" spans="1:15">
      <c r="A206" s="296"/>
      <c r="B206" s="296"/>
      <c r="C206" s="297">
        <f>SUM(C188:C205)</f>
        <v>34300</v>
      </c>
      <c r="D206" s="297"/>
      <c r="E206" s="298"/>
      <c r="F206" s="297"/>
      <c r="G206" s="299"/>
      <c r="H206" s="269"/>
      <c r="I206" s="296"/>
      <c r="J206" s="297">
        <f>SUM(J188:J205)</f>
        <v>30900</v>
      </c>
      <c r="K206" s="297"/>
      <c r="L206" s="297"/>
      <c r="M206" s="296"/>
      <c r="N206" s="304"/>
      <c r="O206" s="269"/>
    </row>
    <row r="207" ht="31.2" spans="1:15">
      <c r="A207" s="291" t="s">
        <v>2257</v>
      </c>
      <c r="B207" s="291" t="s">
        <v>2201</v>
      </c>
      <c r="C207" s="292" t="s">
        <v>2202</v>
      </c>
      <c r="D207" s="292"/>
      <c r="E207" s="320" t="s">
        <v>2203</v>
      </c>
      <c r="F207" s="121" t="s">
        <v>2204</v>
      </c>
      <c r="G207" s="121" t="s">
        <v>2205</v>
      </c>
      <c r="H207" s="269"/>
      <c r="I207" s="291" t="s">
        <v>2207</v>
      </c>
      <c r="J207" s="292" t="s">
        <v>2202</v>
      </c>
      <c r="K207" s="292"/>
      <c r="L207" s="121" t="s">
        <v>2203</v>
      </c>
      <c r="M207" s="121" t="s">
        <v>2208</v>
      </c>
      <c r="N207" s="121" t="s">
        <v>2205</v>
      </c>
      <c r="O207" s="269"/>
    </row>
    <row r="208" spans="1:15">
      <c r="A208" s="14"/>
      <c r="B208" s="14" t="s">
        <v>452</v>
      </c>
      <c r="C208" s="14">
        <v>3200</v>
      </c>
      <c r="D208" s="14"/>
      <c r="E208" s="52"/>
      <c r="F208" s="14" t="s">
        <v>2218</v>
      </c>
      <c r="G208" s="53"/>
      <c r="H208" s="14"/>
      <c r="I208" s="6" t="s">
        <v>145</v>
      </c>
      <c r="J208" s="6">
        <f>427*20-3300</f>
        <v>5240</v>
      </c>
      <c r="K208" s="14"/>
      <c r="L208" s="6"/>
      <c r="M208" s="14" t="s">
        <v>2218</v>
      </c>
      <c r="N208" s="53"/>
      <c r="O208" s="14"/>
    </row>
    <row r="209" spans="1:15">
      <c r="A209" s="14"/>
      <c r="B209" s="14" t="s">
        <v>300</v>
      </c>
      <c r="C209" s="313">
        <v>4000</v>
      </c>
      <c r="D209" s="313"/>
      <c r="E209" s="52"/>
      <c r="F209" s="14" t="s">
        <v>2218</v>
      </c>
      <c r="G209" s="53"/>
      <c r="H209" s="14"/>
      <c r="I209" s="14" t="s">
        <v>131</v>
      </c>
      <c r="J209" s="313">
        <v>12000</v>
      </c>
      <c r="K209" s="313"/>
      <c r="L209" s="14"/>
      <c r="M209" s="14" t="s">
        <v>2218</v>
      </c>
      <c r="N209" s="53"/>
      <c r="O209" s="14"/>
    </row>
    <row r="210" spans="1:15">
      <c r="A210" s="14"/>
      <c r="B210" s="14" t="s">
        <v>389</v>
      </c>
      <c r="C210" s="14">
        <v>3200</v>
      </c>
      <c r="D210" s="14"/>
      <c r="E210" s="52"/>
      <c r="F210" s="14" t="s">
        <v>2218</v>
      </c>
      <c r="G210" s="53"/>
      <c r="H210" s="14"/>
      <c r="I210" s="153" t="s">
        <v>262</v>
      </c>
      <c r="J210" s="153">
        <v>10000</v>
      </c>
      <c r="K210" s="14"/>
      <c r="L210" s="153"/>
      <c r="M210" s="14" t="s">
        <v>2218</v>
      </c>
      <c r="N210" s="319"/>
      <c r="O210" s="14"/>
    </row>
    <row r="211" spans="1:15">
      <c r="A211" s="14"/>
      <c r="B211" s="14" t="s">
        <v>265</v>
      </c>
      <c r="C211" s="14">
        <v>5000</v>
      </c>
      <c r="D211" s="14"/>
      <c r="E211" s="52"/>
      <c r="F211" s="14" t="s">
        <v>2218</v>
      </c>
      <c r="G211" s="53"/>
      <c r="H211" s="14"/>
      <c r="I211" s="14" t="s">
        <v>268</v>
      </c>
      <c r="J211" s="14">
        <v>8000</v>
      </c>
      <c r="K211" s="14"/>
      <c r="L211" s="14"/>
      <c r="M211" s="14" t="s">
        <v>2218</v>
      </c>
      <c r="N211" s="53"/>
      <c r="O211" s="14"/>
    </row>
    <row r="212" spans="1:15">
      <c r="A212" s="14"/>
      <c r="B212" s="14" t="s">
        <v>235</v>
      </c>
      <c r="C212" s="313">
        <v>10000</v>
      </c>
      <c r="D212" s="313"/>
      <c r="E212" s="52"/>
      <c r="F212" s="14" t="s">
        <v>2218</v>
      </c>
      <c r="G212" s="53"/>
      <c r="H212" s="14"/>
      <c r="I212" s="14" t="s">
        <v>394</v>
      </c>
      <c r="J212" s="14">
        <v>8000</v>
      </c>
      <c r="K212" s="313"/>
      <c r="L212" s="14"/>
      <c r="M212" s="14" t="s">
        <v>2218</v>
      </c>
      <c r="N212" s="53"/>
      <c r="O212" s="14"/>
    </row>
    <row r="213" spans="1:15">
      <c r="A213" s="14"/>
      <c r="B213" s="14" t="s">
        <v>154</v>
      </c>
      <c r="C213" s="14">
        <v>8000</v>
      </c>
      <c r="D213" s="14"/>
      <c r="E213" s="52"/>
      <c r="F213" s="14" t="s">
        <v>2218</v>
      </c>
      <c r="G213" s="53"/>
      <c r="H213" s="14"/>
      <c r="I213" s="14" t="s">
        <v>250</v>
      </c>
      <c r="J213" s="14">
        <v>2400</v>
      </c>
      <c r="K213" s="14"/>
      <c r="L213" s="14"/>
      <c r="M213" s="14" t="s">
        <v>2218</v>
      </c>
      <c r="N213" s="53"/>
      <c r="O213" s="14"/>
    </row>
    <row r="214" spans="1:15">
      <c r="A214" s="14"/>
      <c r="B214" s="14" t="s">
        <v>241</v>
      </c>
      <c r="C214" s="14">
        <v>6000</v>
      </c>
      <c r="D214" s="14"/>
      <c r="E214" s="52" t="s">
        <v>2258</v>
      </c>
      <c r="F214" s="14" t="s">
        <v>2218</v>
      </c>
      <c r="G214" s="53" t="s">
        <v>2259</v>
      </c>
      <c r="H214" s="14"/>
      <c r="I214" s="14"/>
      <c r="J214" s="14"/>
      <c r="K214" s="14"/>
      <c r="L214" s="14"/>
      <c r="M214" s="14"/>
      <c r="N214" s="53"/>
      <c r="O214" s="14"/>
    </row>
    <row r="215" spans="1:15">
      <c r="A215" s="14"/>
      <c r="B215" s="14"/>
      <c r="C215" s="14"/>
      <c r="D215" s="14"/>
      <c r="E215" s="52"/>
      <c r="F215" s="14"/>
      <c r="G215" s="53"/>
      <c r="H215" s="14"/>
      <c r="I215" s="14"/>
      <c r="J215" s="14"/>
      <c r="K215" s="14"/>
      <c r="L215" s="14"/>
      <c r="M215" s="14"/>
      <c r="N215" s="53"/>
      <c r="O215" s="14"/>
    </row>
    <row r="216" spans="1:15">
      <c r="A216" s="14"/>
      <c r="B216" s="14"/>
      <c r="C216" s="14"/>
      <c r="D216" s="14"/>
      <c r="E216" s="52"/>
      <c r="F216" s="14"/>
      <c r="G216" s="53"/>
      <c r="H216" s="14"/>
      <c r="I216" s="14"/>
      <c r="J216" s="14"/>
      <c r="K216" s="14"/>
      <c r="L216" s="14"/>
      <c r="M216" s="14"/>
      <c r="N216" s="53"/>
      <c r="O216" s="14"/>
    </row>
    <row r="217" spans="1:15">
      <c r="A217" s="14"/>
      <c r="B217" s="14"/>
      <c r="C217" s="14"/>
      <c r="D217" s="14"/>
      <c r="E217" s="52"/>
      <c r="F217" s="14"/>
      <c r="G217" s="53"/>
      <c r="H217" s="14"/>
      <c r="I217" s="14"/>
      <c r="J217" s="14"/>
      <c r="K217" s="14"/>
      <c r="L217" s="14"/>
      <c r="M217" s="14"/>
      <c r="N217" s="53"/>
      <c r="O217" s="14"/>
    </row>
    <row r="218" spans="1:15">
      <c r="A218" s="14"/>
      <c r="B218" s="14"/>
      <c r="C218" s="14"/>
      <c r="D218" s="14"/>
      <c r="E218" s="52"/>
      <c r="F218" s="14"/>
      <c r="G218" s="53"/>
      <c r="H218" s="14"/>
      <c r="I218" s="14"/>
      <c r="J218" s="14"/>
      <c r="K218" s="14"/>
      <c r="L218" s="14"/>
      <c r="M218" s="14"/>
      <c r="N218" s="53"/>
      <c r="O218" s="14"/>
    </row>
    <row r="219" spans="1:15">
      <c r="A219" s="14"/>
      <c r="B219" s="14"/>
      <c r="C219" s="14"/>
      <c r="D219" s="14"/>
      <c r="E219" s="52"/>
      <c r="F219" s="14"/>
      <c r="G219" s="53"/>
      <c r="H219" s="14"/>
      <c r="I219" s="14"/>
      <c r="J219" s="14"/>
      <c r="K219" s="14"/>
      <c r="L219" s="14"/>
      <c r="M219" s="14"/>
      <c r="N219" s="53"/>
      <c r="O219" s="14"/>
    </row>
    <row r="220" spans="1:15">
      <c r="A220" s="14"/>
      <c r="B220" s="14"/>
      <c r="C220" s="14"/>
      <c r="D220" s="14"/>
      <c r="E220" s="52"/>
      <c r="F220" s="14"/>
      <c r="G220" s="53"/>
      <c r="H220" s="14"/>
      <c r="I220" s="14"/>
      <c r="J220" s="14"/>
      <c r="K220" s="14"/>
      <c r="L220" s="14"/>
      <c r="M220" s="14"/>
      <c r="N220" s="53"/>
      <c r="O220" s="14"/>
    </row>
    <row r="221" spans="1:15">
      <c r="A221" s="14"/>
      <c r="B221" s="14"/>
      <c r="C221" s="14"/>
      <c r="D221" s="14"/>
      <c r="E221" s="52"/>
      <c r="F221" s="14"/>
      <c r="G221" s="53"/>
      <c r="H221" s="14"/>
      <c r="I221" s="14"/>
      <c r="J221" s="14"/>
      <c r="K221" s="14"/>
      <c r="L221" s="14"/>
      <c r="M221" s="14"/>
      <c r="N221" s="53"/>
      <c r="O221" s="14"/>
    </row>
    <row r="222" spans="1:15">
      <c r="A222" s="14"/>
      <c r="B222" s="14"/>
      <c r="C222" s="14"/>
      <c r="D222" s="14"/>
      <c r="E222" s="52"/>
      <c r="F222" s="14"/>
      <c r="G222" s="53"/>
      <c r="H222" s="14"/>
      <c r="I222" s="6"/>
      <c r="J222" s="6"/>
      <c r="K222" s="14"/>
      <c r="L222" s="6"/>
      <c r="M222" s="6"/>
      <c r="N222" s="315"/>
      <c r="O222" s="14"/>
    </row>
    <row r="223" spans="1:15">
      <c r="A223" s="14"/>
      <c r="B223" s="14"/>
      <c r="C223" s="14"/>
      <c r="D223" s="14"/>
      <c r="E223" s="52"/>
      <c r="F223" s="14"/>
      <c r="G223" s="53"/>
      <c r="H223" s="14"/>
      <c r="I223" s="6"/>
      <c r="J223" s="6"/>
      <c r="K223" s="14"/>
      <c r="L223" s="6"/>
      <c r="M223" s="6"/>
      <c r="N223" s="315"/>
      <c r="O223" s="14"/>
    </row>
    <row r="224" spans="1:15">
      <c r="A224" s="14"/>
      <c r="B224" s="14"/>
      <c r="C224" s="14"/>
      <c r="D224" s="14"/>
      <c r="E224" s="52"/>
      <c r="F224" s="14"/>
      <c r="G224" s="53"/>
      <c r="H224" s="14"/>
      <c r="I224" s="6"/>
      <c r="J224" s="6"/>
      <c r="K224" s="14"/>
      <c r="L224" s="6"/>
      <c r="M224" s="6"/>
      <c r="N224" s="315"/>
      <c r="O224" s="14"/>
    </row>
    <row r="225" spans="1:15">
      <c r="A225" s="14"/>
      <c r="B225" s="14"/>
      <c r="C225" s="14"/>
      <c r="D225" s="14"/>
      <c r="E225" s="52"/>
      <c r="F225" s="14"/>
      <c r="G225" s="53"/>
      <c r="H225" s="14"/>
      <c r="I225" s="14"/>
      <c r="J225" s="14"/>
      <c r="K225" s="14"/>
      <c r="L225" s="14"/>
      <c r="M225" s="14"/>
      <c r="N225" s="53"/>
      <c r="O225" s="14"/>
    </row>
    <row r="226" ht="15.6" spans="1:15">
      <c r="A226" s="296"/>
      <c r="B226" s="296"/>
      <c r="C226" s="297">
        <f>SUM(C208:C225)</f>
        <v>39400</v>
      </c>
      <c r="D226" s="297"/>
      <c r="E226" s="298"/>
      <c r="F226" s="297"/>
      <c r="G226" s="299"/>
      <c r="H226" s="269"/>
      <c r="I226" s="296"/>
      <c r="J226" s="297">
        <f>SUM(J208:J225)</f>
        <v>45640</v>
      </c>
      <c r="K226" s="297"/>
      <c r="L226" s="297"/>
      <c r="M226" s="296"/>
      <c r="N226" s="304"/>
      <c r="O226" s="269"/>
    </row>
    <row r="227" ht="31.2" spans="1:15">
      <c r="A227" s="291" t="s">
        <v>2260</v>
      </c>
      <c r="B227" s="291" t="s">
        <v>2201</v>
      </c>
      <c r="C227" s="292" t="s">
        <v>2202</v>
      </c>
      <c r="D227" s="292"/>
      <c r="E227" s="293" t="s">
        <v>2203</v>
      </c>
      <c r="F227" s="121" t="s">
        <v>2204</v>
      </c>
      <c r="G227" s="121" t="s">
        <v>2205</v>
      </c>
      <c r="H227" s="269"/>
      <c r="I227" s="291" t="s">
        <v>2207</v>
      </c>
      <c r="J227" s="292" t="s">
        <v>2202</v>
      </c>
      <c r="K227" s="292"/>
      <c r="L227" s="291" t="s">
        <v>2203</v>
      </c>
      <c r="M227" s="121" t="s">
        <v>2208</v>
      </c>
      <c r="N227" s="121" t="s">
        <v>2205</v>
      </c>
      <c r="O227" s="269"/>
    </row>
    <row r="228" spans="1:15">
      <c r="A228" s="14"/>
      <c r="B228" s="14" t="s">
        <v>241</v>
      </c>
      <c r="C228" s="14">
        <v>4500</v>
      </c>
      <c r="D228" s="14"/>
      <c r="E228" s="52" t="s">
        <v>2258</v>
      </c>
      <c r="F228" s="14" t="s">
        <v>54</v>
      </c>
      <c r="G228" s="53" t="s">
        <v>2259</v>
      </c>
      <c r="H228" s="14"/>
      <c r="I228" s="14" t="s">
        <v>250</v>
      </c>
      <c r="J228" s="14">
        <v>17000</v>
      </c>
      <c r="K228" s="14"/>
      <c r="L228" s="14"/>
      <c r="M228" s="14" t="s">
        <v>54</v>
      </c>
      <c r="N228" s="53"/>
      <c r="O228" s="14"/>
    </row>
    <row r="229" spans="1:15">
      <c r="A229" s="14"/>
      <c r="B229" s="14" t="s">
        <v>274</v>
      </c>
      <c r="C229" s="14">
        <v>8000</v>
      </c>
      <c r="D229" s="14"/>
      <c r="E229" s="52"/>
      <c r="F229" s="14" t="s">
        <v>54</v>
      </c>
      <c r="G229" s="53"/>
      <c r="H229" s="14"/>
      <c r="I229" s="14" t="s">
        <v>124</v>
      </c>
      <c r="J229" s="14">
        <v>6000</v>
      </c>
      <c r="K229" s="14"/>
      <c r="L229" s="14">
        <v>1</v>
      </c>
      <c r="M229" s="14" t="s">
        <v>54</v>
      </c>
      <c r="N229" s="53"/>
      <c r="O229" s="14"/>
    </row>
    <row r="230" spans="1:15">
      <c r="A230" s="14"/>
      <c r="B230" s="14" t="s">
        <v>259</v>
      </c>
      <c r="C230" s="14">
        <v>6000</v>
      </c>
      <c r="D230" s="14"/>
      <c r="E230" s="52"/>
      <c r="F230" s="14" t="s">
        <v>54</v>
      </c>
      <c r="G230" s="53"/>
      <c r="H230" s="14"/>
      <c r="I230" s="153" t="s">
        <v>479</v>
      </c>
      <c r="J230" s="153">
        <v>1200</v>
      </c>
      <c r="K230" s="14"/>
      <c r="L230" s="153"/>
      <c r="M230" s="153"/>
      <c r="N230" s="306" t="s">
        <v>2261</v>
      </c>
      <c r="O230" s="14"/>
    </row>
    <row r="231" spans="1:15">
      <c r="A231" s="14"/>
      <c r="B231" s="14" t="s">
        <v>331</v>
      </c>
      <c r="C231" s="14">
        <v>4000</v>
      </c>
      <c r="D231" s="14"/>
      <c r="E231" s="52"/>
      <c r="F231" s="14" t="s">
        <v>54</v>
      </c>
      <c r="G231" s="53"/>
      <c r="H231" s="14"/>
      <c r="I231" s="14" t="s">
        <v>151</v>
      </c>
      <c r="J231" s="14">
        <v>2000</v>
      </c>
      <c r="K231" s="14"/>
      <c r="L231" s="14"/>
      <c r="M231" s="14" t="s">
        <v>54</v>
      </c>
      <c r="N231" s="53"/>
      <c r="O231" s="14"/>
    </row>
    <row r="232" spans="1:15">
      <c r="A232" s="14"/>
      <c r="B232" s="14" t="s">
        <v>256</v>
      </c>
      <c r="C232" s="14">
        <v>5500</v>
      </c>
      <c r="D232" s="14"/>
      <c r="E232" s="52"/>
      <c r="F232" s="14" t="s">
        <v>54</v>
      </c>
      <c r="G232" s="53"/>
      <c r="H232" s="14"/>
      <c r="I232" s="14" t="s">
        <v>377</v>
      </c>
      <c r="J232" s="14">
        <v>2800</v>
      </c>
      <c r="K232" s="14"/>
      <c r="L232" s="14">
        <v>1</v>
      </c>
      <c r="M232" s="14" t="s">
        <v>54</v>
      </c>
      <c r="N232" s="53"/>
      <c r="O232" s="14"/>
    </row>
    <row r="233" spans="1:15">
      <c r="A233" s="14"/>
      <c r="B233" s="14" t="s">
        <v>244</v>
      </c>
      <c r="C233" s="14">
        <v>8000</v>
      </c>
      <c r="D233" s="14"/>
      <c r="E233" s="52"/>
      <c r="F233" s="14" t="s">
        <v>54</v>
      </c>
      <c r="G233" s="53"/>
      <c r="H233" s="14"/>
      <c r="I233" s="14" t="s">
        <v>443</v>
      </c>
      <c r="J233" s="6">
        <v>2400</v>
      </c>
      <c r="K233" s="14"/>
      <c r="L233" s="14"/>
      <c r="M233" s="14" t="s">
        <v>54</v>
      </c>
      <c r="N233" s="53"/>
      <c r="O233" s="14"/>
    </row>
    <row r="234" spans="1:15">
      <c r="A234" s="14"/>
      <c r="B234" s="14" t="s">
        <v>455</v>
      </c>
      <c r="C234" s="14">
        <v>1600</v>
      </c>
      <c r="D234" s="14"/>
      <c r="E234" s="52"/>
      <c r="F234" s="14" t="s">
        <v>54</v>
      </c>
      <c r="G234" s="53"/>
      <c r="H234" s="14"/>
      <c r="I234" s="14" t="s">
        <v>328</v>
      </c>
      <c r="J234" s="14">
        <v>2800</v>
      </c>
      <c r="K234" s="14"/>
      <c r="L234" s="14"/>
      <c r="M234" s="14" t="s">
        <v>54</v>
      </c>
      <c r="N234" s="53"/>
      <c r="O234" s="14"/>
    </row>
    <row r="235" spans="1:15">
      <c r="A235" s="14"/>
      <c r="B235" s="6" t="s">
        <v>148</v>
      </c>
      <c r="C235" s="6">
        <v>10000</v>
      </c>
      <c r="D235" s="6"/>
      <c r="E235" s="52"/>
      <c r="F235" s="14" t="s">
        <v>54</v>
      </c>
      <c r="G235" s="53"/>
      <c r="H235" s="14"/>
      <c r="I235" s="14"/>
      <c r="J235" s="14"/>
      <c r="K235" s="6"/>
      <c r="L235" s="14"/>
      <c r="M235" s="14"/>
      <c r="N235" s="53"/>
      <c r="O235" s="14"/>
    </row>
    <row r="236" spans="1:15">
      <c r="A236" s="14"/>
      <c r="B236" s="14" t="s">
        <v>220</v>
      </c>
      <c r="C236" s="14">
        <v>4000</v>
      </c>
      <c r="D236" s="14"/>
      <c r="E236" s="52"/>
      <c r="F236" s="14" t="s">
        <v>54</v>
      </c>
      <c r="G236" s="53"/>
      <c r="H236" s="14"/>
      <c r="I236" s="14"/>
      <c r="J236" s="14"/>
      <c r="K236" s="14"/>
      <c r="L236" s="14"/>
      <c r="M236" s="14"/>
      <c r="N236" s="53"/>
      <c r="O236" s="14"/>
    </row>
    <row r="237" spans="1:15">
      <c r="A237" s="14"/>
      <c r="B237" s="14"/>
      <c r="C237" s="14"/>
      <c r="D237" s="14"/>
      <c r="E237" s="52"/>
      <c r="F237" s="14"/>
      <c r="G237" s="53"/>
      <c r="H237" s="14"/>
      <c r="I237" s="14"/>
      <c r="J237" s="14"/>
      <c r="K237" s="14"/>
      <c r="L237" s="14"/>
      <c r="M237" s="14"/>
      <c r="N237" s="53"/>
      <c r="O237" s="14"/>
    </row>
    <row r="238" spans="1:15">
      <c r="A238" s="14"/>
      <c r="B238" s="14"/>
      <c r="C238" s="14"/>
      <c r="D238" s="14"/>
      <c r="E238" s="52"/>
      <c r="F238" s="14"/>
      <c r="G238" s="53"/>
      <c r="H238" s="14"/>
      <c r="I238" s="14"/>
      <c r="J238" s="14"/>
      <c r="K238" s="14"/>
      <c r="L238" s="14"/>
      <c r="M238" s="14"/>
      <c r="N238" s="53"/>
      <c r="O238" s="14"/>
    </row>
    <row r="239" spans="1:15">
      <c r="A239" s="14"/>
      <c r="B239" s="14"/>
      <c r="C239" s="14"/>
      <c r="D239" s="14"/>
      <c r="E239" s="52"/>
      <c r="F239" s="14"/>
      <c r="G239" s="53"/>
      <c r="H239" s="14"/>
      <c r="I239" s="14"/>
      <c r="J239" s="14"/>
      <c r="K239" s="14"/>
      <c r="L239" s="14"/>
      <c r="M239" s="14"/>
      <c r="N239" s="53"/>
      <c r="O239" s="14"/>
    </row>
    <row r="240" spans="1:15">
      <c r="A240" s="14"/>
      <c r="B240" s="14"/>
      <c r="C240" s="14"/>
      <c r="D240" s="14"/>
      <c r="E240" s="52"/>
      <c r="F240" s="14"/>
      <c r="G240" s="53"/>
      <c r="H240" s="14"/>
      <c r="I240" s="14"/>
      <c r="J240" s="14"/>
      <c r="K240" s="14"/>
      <c r="L240" s="14"/>
      <c r="M240" s="14"/>
      <c r="N240" s="53"/>
      <c r="O240" s="14"/>
    </row>
    <row r="241" spans="1:15">
      <c r="A241" s="14"/>
      <c r="B241" s="14"/>
      <c r="C241" s="14"/>
      <c r="D241" s="14"/>
      <c r="E241" s="52"/>
      <c r="F241" s="14"/>
      <c r="G241" s="53"/>
      <c r="H241" s="14"/>
      <c r="I241" s="14"/>
      <c r="J241" s="14"/>
      <c r="K241" s="14"/>
      <c r="L241" s="14"/>
      <c r="M241" s="14"/>
      <c r="N241" s="53"/>
      <c r="O241" s="14"/>
    </row>
    <row r="242" spans="1:15">
      <c r="A242" s="14"/>
      <c r="B242" s="14"/>
      <c r="C242" s="14"/>
      <c r="D242" s="14"/>
      <c r="E242" s="52"/>
      <c r="F242" s="14"/>
      <c r="G242" s="53"/>
      <c r="H242" s="14"/>
      <c r="I242" s="6"/>
      <c r="J242" s="6"/>
      <c r="K242" s="14"/>
      <c r="L242" s="6"/>
      <c r="M242" s="6"/>
      <c r="N242" s="315"/>
      <c r="O242" s="14"/>
    </row>
    <row r="243" spans="1:15">
      <c r="A243" s="14"/>
      <c r="B243" s="14"/>
      <c r="C243" s="14"/>
      <c r="D243" s="14"/>
      <c r="E243" s="52"/>
      <c r="F243" s="14"/>
      <c r="G243" s="53"/>
      <c r="H243" s="14"/>
      <c r="I243" s="6"/>
      <c r="J243" s="6"/>
      <c r="K243" s="14"/>
      <c r="L243" s="6"/>
      <c r="M243" s="6"/>
      <c r="N243" s="315"/>
      <c r="O243" s="14"/>
    </row>
    <row r="244" spans="1:15">
      <c r="A244" s="14"/>
      <c r="B244" s="14"/>
      <c r="C244" s="14"/>
      <c r="D244" s="14"/>
      <c r="E244" s="52"/>
      <c r="F244" s="14"/>
      <c r="G244" s="53"/>
      <c r="H244" s="14"/>
      <c r="I244" s="14"/>
      <c r="J244" s="14"/>
      <c r="K244" s="14"/>
      <c r="L244" s="14"/>
      <c r="M244" s="14"/>
      <c r="N244" s="53"/>
      <c r="O244" s="14"/>
    </row>
    <row r="245" spans="1:15">
      <c r="A245" s="14"/>
      <c r="B245" s="14"/>
      <c r="C245" s="14"/>
      <c r="D245" s="14"/>
      <c r="E245" s="52"/>
      <c r="F245" s="14"/>
      <c r="G245" s="53"/>
      <c r="H245" s="14"/>
      <c r="I245" s="14"/>
      <c r="J245" s="14"/>
      <c r="K245" s="14"/>
      <c r="L245" s="14"/>
      <c r="M245" s="14"/>
      <c r="N245" s="53"/>
      <c r="O245" s="14"/>
    </row>
    <row r="246" ht="15.6" spans="1:15">
      <c r="A246" s="296"/>
      <c r="B246" s="296"/>
      <c r="C246" s="297">
        <f>SUM(C228:C245)</f>
        <v>51600</v>
      </c>
      <c r="D246" s="297"/>
      <c r="E246" s="298"/>
      <c r="F246" s="297"/>
      <c r="G246" s="299"/>
      <c r="H246" s="269"/>
      <c r="I246" s="296"/>
      <c r="J246" s="297">
        <f>SUM(J228:J245)</f>
        <v>34200</v>
      </c>
      <c r="K246" s="297"/>
      <c r="L246" s="297"/>
      <c r="M246" s="296"/>
      <c r="N246" s="304"/>
      <c r="O246" s="269"/>
    </row>
    <row r="247" ht="31.2" spans="1:15">
      <c r="A247" s="291" t="s">
        <v>2262</v>
      </c>
      <c r="B247" s="291" t="s">
        <v>2201</v>
      </c>
      <c r="C247" s="292" t="s">
        <v>2202</v>
      </c>
      <c r="D247" s="292"/>
      <c r="E247" s="293" t="s">
        <v>2203</v>
      </c>
      <c r="F247" s="121" t="s">
        <v>2204</v>
      </c>
      <c r="G247" s="121" t="s">
        <v>2205</v>
      </c>
      <c r="H247" s="269"/>
      <c r="I247" s="291" t="s">
        <v>2207</v>
      </c>
      <c r="J247" s="292" t="s">
        <v>2202</v>
      </c>
      <c r="K247" s="292"/>
      <c r="L247" s="291" t="s">
        <v>2203</v>
      </c>
      <c r="M247" s="121" t="s">
        <v>2208</v>
      </c>
      <c r="N247" s="121" t="s">
        <v>2205</v>
      </c>
      <c r="O247" s="269"/>
    </row>
    <row r="248" spans="1:15">
      <c r="A248" s="14"/>
      <c r="B248" s="14" t="s">
        <v>220</v>
      </c>
      <c r="C248" s="14">
        <v>4000</v>
      </c>
      <c r="D248" s="14"/>
      <c r="E248" s="52"/>
      <c r="F248" s="14" t="s">
        <v>2218</v>
      </c>
      <c r="G248" s="53"/>
      <c r="H248" s="14"/>
      <c r="I248" s="14" t="s">
        <v>145</v>
      </c>
      <c r="J248" s="14">
        <v>12000</v>
      </c>
      <c r="K248" s="14"/>
      <c r="L248" s="14"/>
      <c r="M248" s="14" t="s">
        <v>2218</v>
      </c>
      <c r="N248" s="53"/>
      <c r="O248" s="14"/>
    </row>
    <row r="249" spans="1:15">
      <c r="A249" s="14"/>
      <c r="B249" s="14" t="s">
        <v>363</v>
      </c>
      <c r="C249" s="14">
        <v>2000</v>
      </c>
      <c r="D249" s="14"/>
      <c r="E249" s="52"/>
      <c r="F249" s="14" t="s">
        <v>2218</v>
      </c>
      <c r="G249" s="53"/>
      <c r="H249" s="14"/>
      <c r="I249" s="14" t="s">
        <v>124</v>
      </c>
      <c r="J249" s="14">
        <v>12000</v>
      </c>
      <c r="K249" s="14"/>
      <c r="L249" s="14"/>
      <c r="M249" s="14" t="s">
        <v>2218</v>
      </c>
      <c r="N249" s="53"/>
      <c r="O249" s="14"/>
    </row>
    <row r="250" spans="1:15">
      <c r="A250" s="14"/>
      <c r="B250" s="14" t="s">
        <v>280</v>
      </c>
      <c r="C250" s="14">
        <v>12000</v>
      </c>
      <c r="D250" s="14"/>
      <c r="E250" s="52"/>
      <c r="F250" s="14" t="s">
        <v>2218</v>
      </c>
      <c r="G250" s="53"/>
      <c r="H250" s="14"/>
      <c r="I250" s="14" t="s">
        <v>196</v>
      </c>
      <c r="J250" s="14">
        <v>10000</v>
      </c>
      <c r="K250" s="14"/>
      <c r="L250" s="14"/>
      <c r="M250" s="14" t="s">
        <v>2218</v>
      </c>
      <c r="N250" s="53"/>
      <c r="O250" s="14"/>
    </row>
    <row r="251" spans="1:15">
      <c r="A251" s="14"/>
      <c r="B251" s="14" t="s">
        <v>157</v>
      </c>
      <c r="C251" s="14">
        <v>3500</v>
      </c>
      <c r="D251" s="14"/>
      <c r="E251" s="52"/>
      <c r="F251" s="14" t="s">
        <v>2218</v>
      </c>
      <c r="G251" s="53"/>
      <c r="H251" s="14"/>
      <c r="I251" s="14" t="s">
        <v>207</v>
      </c>
      <c r="J251" s="14">
        <v>2000</v>
      </c>
      <c r="K251" s="14"/>
      <c r="L251" s="14"/>
      <c r="M251" s="14" t="s">
        <v>2218</v>
      </c>
      <c r="N251" s="53"/>
      <c r="O251" s="14"/>
    </row>
    <row r="252" spans="1:15">
      <c r="A252" s="14"/>
      <c r="B252" s="14" t="s">
        <v>142</v>
      </c>
      <c r="C252" s="14">
        <v>16000</v>
      </c>
      <c r="D252" s="14"/>
      <c r="E252" s="52"/>
      <c r="F252" s="14" t="s">
        <v>2218</v>
      </c>
      <c r="G252" s="53"/>
      <c r="H252" s="14"/>
      <c r="I252" s="14" t="s">
        <v>250</v>
      </c>
      <c r="J252" s="14">
        <v>6000</v>
      </c>
      <c r="K252" s="14"/>
      <c r="L252" s="14"/>
      <c r="M252" s="14" t="s">
        <v>2218</v>
      </c>
      <c r="N252" s="53"/>
      <c r="O252" s="14"/>
    </row>
    <row r="253" spans="1:15">
      <c r="A253" s="14"/>
      <c r="B253" s="14" t="s">
        <v>452</v>
      </c>
      <c r="C253" s="14">
        <v>4000</v>
      </c>
      <c r="D253" s="14"/>
      <c r="E253" s="52"/>
      <c r="F253" s="14" t="s">
        <v>2218</v>
      </c>
      <c r="G253" s="53"/>
      <c r="H253" s="14"/>
      <c r="I253" s="14" t="s">
        <v>216</v>
      </c>
      <c r="J253" s="14">
        <v>7000</v>
      </c>
      <c r="K253" s="14"/>
      <c r="L253" s="14"/>
      <c r="M253" s="14" t="s">
        <v>2218</v>
      </c>
      <c r="N253" s="53"/>
      <c r="O253" s="14"/>
    </row>
    <row r="254" spans="1:15">
      <c r="A254" s="14"/>
      <c r="B254" s="14" t="s">
        <v>135</v>
      </c>
      <c r="C254" s="14">
        <v>7000</v>
      </c>
      <c r="D254" s="14"/>
      <c r="E254" s="52"/>
      <c r="F254" s="14" t="s">
        <v>2218</v>
      </c>
      <c r="G254" s="53" t="s">
        <v>2235</v>
      </c>
      <c r="H254" s="14"/>
      <c r="I254" s="14"/>
      <c r="J254" s="14"/>
      <c r="K254" s="14"/>
      <c r="L254" s="14"/>
      <c r="M254" s="14"/>
      <c r="N254" s="53"/>
      <c r="O254" s="14"/>
    </row>
    <row r="255" spans="1:15">
      <c r="A255" s="14"/>
      <c r="B255" s="14" t="s">
        <v>160</v>
      </c>
      <c r="C255" s="14">
        <v>6000</v>
      </c>
      <c r="D255" s="14"/>
      <c r="E255" s="52"/>
      <c r="F255" s="14" t="s">
        <v>2218</v>
      </c>
      <c r="G255" s="53"/>
      <c r="H255" s="14"/>
      <c r="I255" s="14"/>
      <c r="J255" s="14"/>
      <c r="K255" s="14"/>
      <c r="L255" s="14"/>
      <c r="M255" s="14"/>
      <c r="N255" s="53"/>
      <c r="O255" s="14"/>
    </row>
    <row r="256" spans="1:15">
      <c r="A256" s="14"/>
      <c r="B256" s="14"/>
      <c r="C256" s="14"/>
      <c r="D256" s="14"/>
      <c r="E256" s="52"/>
      <c r="F256" s="14"/>
      <c r="G256" s="53"/>
      <c r="H256" s="14"/>
      <c r="I256" s="14"/>
      <c r="J256" s="14"/>
      <c r="K256" s="14"/>
      <c r="L256" s="14"/>
      <c r="M256" s="14"/>
      <c r="N256" s="53"/>
      <c r="O256" s="14"/>
    </row>
    <row r="257" spans="1:15">
      <c r="A257" s="14"/>
      <c r="B257" s="14"/>
      <c r="C257" s="14"/>
      <c r="D257" s="14"/>
      <c r="E257" s="52"/>
      <c r="F257" s="14"/>
      <c r="G257" s="53"/>
      <c r="H257" s="14"/>
      <c r="I257" s="14"/>
      <c r="J257" s="14"/>
      <c r="K257" s="14"/>
      <c r="L257" s="14"/>
      <c r="M257" s="14"/>
      <c r="N257" s="53"/>
      <c r="O257" s="14"/>
    </row>
    <row r="258" spans="1:15">
      <c r="A258" s="14"/>
      <c r="B258" s="14"/>
      <c r="C258" s="14"/>
      <c r="D258" s="14"/>
      <c r="E258" s="52"/>
      <c r="F258" s="14"/>
      <c r="G258" s="53"/>
      <c r="H258" s="14"/>
      <c r="I258" s="14"/>
      <c r="J258" s="14"/>
      <c r="K258" s="14"/>
      <c r="L258" s="14"/>
      <c r="M258" s="14"/>
      <c r="N258" s="53"/>
      <c r="O258" s="14"/>
    </row>
    <row r="259" spans="1:15">
      <c r="A259" s="14"/>
      <c r="B259" s="14"/>
      <c r="C259" s="14"/>
      <c r="D259" s="14"/>
      <c r="E259" s="52"/>
      <c r="F259" s="14"/>
      <c r="G259" s="53"/>
      <c r="H259" s="14"/>
      <c r="I259" s="14"/>
      <c r="J259" s="14"/>
      <c r="K259" s="14"/>
      <c r="L259" s="14"/>
      <c r="M259" s="14"/>
      <c r="N259" s="53"/>
      <c r="O259" s="14"/>
    </row>
    <row r="260" spans="1:15">
      <c r="A260" s="14"/>
      <c r="B260" s="14"/>
      <c r="C260" s="14"/>
      <c r="D260" s="14"/>
      <c r="E260" s="52"/>
      <c r="F260" s="14"/>
      <c r="G260" s="53"/>
      <c r="H260" s="14"/>
      <c r="I260" s="14"/>
      <c r="J260" s="14"/>
      <c r="K260" s="14"/>
      <c r="L260" s="14"/>
      <c r="M260" s="14"/>
      <c r="N260" s="53"/>
      <c r="O260" s="14"/>
    </row>
    <row r="261" spans="1:15">
      <c r="A261" s="14"/>
      <c r="B261" s="14"/>
      <c r="C261" s="14"/>
      <c r="D261" s="14"/>
      <c r="E261" s="52"/>
      <c r="F261" s="14"/>
      <c r="G261" s="53"/>
      <c r="H261" s="14"/>
      <c r="I261" s="14"/>
      <c r="J261" s="14"/>
      <c r="K261" s="14"/>
      <c r="L261" s="14"/>
      <c r="M261" s="14"/>
      <c r="N261" s="53"/>
      <c r="O261" s="14"/>
    </row>
    <row r="262" spans="1:15">
      <c r="A262" s="14"/>
      <c r="B262" s="14"/>
      <c r="C262" s="14"/>
      <c r="D262" s="14"/>
      <c r="E262" s="52"/>
      <c r="F262" s="14"/>
      <c r="G262" s="53"/>
      <c r="H262" s="14"/>
      <c r="I262" s="14"/>
      <c r="J262" s="14"/>
      <c r="K262" s="14"/>
      <c r="L262" s="14"/>
      <c r="M262" s="14"/>
      <c r="N262" s="53"/>
      <c r="O262" s="14"/>
    </row>
    <row r="263" spans="1:15">
      <c r="A263" s="14"/>
      <c r="B263" s="14"/>
      <c r="C263" s="14"/>
      <c r="D263" s="14"/>
      <c r="E263" s="52"/>
      <c r="F263" s="14"/>
      <c r="G263" s="53"/>
      <c r="H263" s="14"/>
      <c r="I263" s="6"/>
      <c r="J263" s="6"/>
      <c r="K263" s="14"/>
      <c r="L263" s="6"/>
      <c r="M263" s="6"/>
      <c r="N263" s="315"/>
      <c r="O263" s="14"/>
    </row>
    <row r="264" spans="1:15">
      <c r="A264" s="14"/>
      <c r="B264" s="14"/>
      <c r="C264" s="14"/>
      <c r="D264" s="14"/>
      <c r="E264" s="52"/>
      <c r="F264" s="14"/>
      <c r="G264" s="53"/>
      <c r="H264" s="14"/>
      <c r="I264" s="6"/>
      <c r="J264" s="6"/>
      <c r="K264" s="14"/>
      <c r="L264" s="6"/>
      <c r="M264" s="6"/>
      <c r="N264" s="315"/>
      <c r="O264" s="14"/>
    </row>
    <row r="265" spans="1:15">
      <c r="A265" s="14"/>
      <c r="B265" s="14"/>
      <c r="C265" s="14"/>
      <c r="D265" s="14"/>
      <c r="E265" s="52"/>
      <c r="F265" s="14"/>
      <c r="G265" s="53"/>
      <c r="H265" s="14"/>
      <c r="I265" s="14"/>
      <c r="J265" s="14"/>
      <c r="K265" s="14"/>
      <c r="L265" s="14"/>
      <c r="M265" s="14"/>
      <c r="N265" s="53"/>
      <c r="O265" s="14"/>
    </row>
    <row r="266" ht="15.6" spans="1:15">
      <c r="A266" s="296"/>
      <c r="B266" s="296"/>
      <c r="C266" s="297">
        <f>SUM(C248:C265)</f>
        <v>54500</v>
      </c>
      <c r="D266" s="297"/>
      <c r="E266" s="298"/>
      <c r="F266" s="297"/>
      <c r="G266" s="299"/>
      <c r="H266" s="269"/>
      <c r="I266" s="296"/>
      <c r="J266" s="297">
        <f>SUM(J248:J265)</f>
        <v>49000</v>
      </c>
      <c r="K266" s="297"/>
      <c r="L266" s="297"/>
      <c r="M266" s="296"/>
      <c r="N266" s="304"/>
      <c r="O266" s="269"/>
    </row>
    <row r="267" ht="31.2" spans="1:15">
      <c r="A267" s="291" t="s">
        <v>2263</v>
      </c>
      <c r="B267" s="291" t="s">
        <v>2201</v>
      </c>
      <c r="C267" s="292" t="s">
        <v>2202</v>
      </c>
      <c r="D267" s="292"/>
      <c r="E267" s="293" t="s">
        <v>2203</v>
      </c>
      <c r="F267" s="121" t="s">
        <v>2204</v>
      </c>
      <c r="G267" s="121" t="s">
        <v>2205</v>
      </c>
      <c r="H267" s="269"/>
      <c r="I267" s="291" t="s">
        <v>2207</v>
      </c>
      <c r="J267" s="292" t="s">
        <v>2202</v>
      </c>
      <c r="K267" s="292"/>
      <c r="L267" s="291" t="s">
        <v>2203</v>
      </c>
      <c r="M267" s="121" t="s">
        <v>2208</v>
      </c>
      <c r="N267" s="121" t="s">
        <v>2205</v>
      </c>
      <c r="O267" s="269"/>
    </row>
    <row r="268" spans="1:15">
      <c r="A268" s="162"/>
      <c r="B268" s="14" t="s">
        <v>160</v>
      </c>
      <c r="C268" s="14">
        <v>4000</v>
      </c>
      <c r="D268" s="14"/>
      <c r="E268" s="52"/>
      <c r="F268" s="14" t="s">
        <v>2218</v>
      </c>
      <c r="G268" s="53"/>
      <c r="H268" s="14"/>
      <c r="I268" s="14" t="s">
        <v>216</v>
      </c>
      <c r="J268" s="14">
        <v>3000</v>
      </c>
      <c r="K268" s="14"/>
      <c r="L268" s="14"/>
      <c r="M268" s="14" t="s">
        <v>2218</v>
      </c>
      <c r="N268" s="53"/>
      <c r="O268" s="14"/>
    </row>
    <row r="269" spans="1:15">
      <c r="A269" s="162"/>
      <c r="B269" s="14" t="s">
        <v>201</v>
      </c>
      <c r="C269" s="14">
        <v>2500</v>
      </c>
      <c r="D269" s="14"/>
      <c r="E269" s="52"/>
      <c r="F269" s="14" t="s">
        <v>2218</v>
      </c>
      <c r="G269" s="53"/>
      <c r="H269" s="14"/>
      <c r="I269" s="14" t="s">
        <v>131</v>
      </c>
      <c r="J269" s="14">
        <v>10000</v>
      </c>
      <c r="K269" s="14"/>
      <c r="L269" s="14"/>
      <c r="M269" s="14" t="s">
        <v>2218</v>
      </c>
      <c r="N269" s="53" t="s">
        <v>2238</v>
      </c>
      <c r="O269" s="14"/>
    </row>
    <row r="270" spans="1:15">
      <c r="A270" s="162"/>
      <c r="B270" s="14" t="s">
        <v>458</v>
      </c>
      <c r="C270" s="14">
        <v>7000</v>
      </c>
      <c r="D270" s="14"/>
      <c r="E270" s="52"/>
      <c r="F270" s="14" t="s">
        <v>2218</v>
      </c>
      <c r="G270" s="53"/>
      <c r="H270" s="14"/>
      <c r="I270" s="305" t="s">
        <v>309</v>
      </c>
      <c r="J270" s="305">
        <v>4000</v>
      </c>
      <c r="K270" s="14"/>
      <c r="L270" s="305"/>
      <c r="M270" s="14" t="s">
        <v>2218</v>
      </c>
      <c r="N270" s="306" t="s">
        <v>2264</v>
      </c>
      <c r="O270" s="14"/>
    </row>
    <row r="271" spans="1:15">
      <c r="A271" s="162"/>
      <c r="B271" s="305" t="s">
        <v>461</v>
      </c>
      <c r="C271" s="305">
        <v>3500</v>
      </c>
      <c r="D271" s="305"/>
      <c r="E271" s="301"/>
      <c r="F271" s="14" t="s">
        <v>2218</v>
      </c>
      <c r="G271" s="306" t="s">
        <v>2265</v>
      </c>
      <c r="H271" s="14"/>
      <c r="I271" s="14" t="s">
        <v>316</v>
      </c>
      <c r="J271" s="14">
        <v>10000</v>
      </c>
      <c r="K271" s="305"/>
      <c r="L271" s="14"/>
      <c r="M271" s="14" t="s">
        <v>2218</v>
      </c>
      <c r="N271" s="53"/>
      <c r="O271" s="14"/>
    </row>
    <row r="272" spans="1:15">
      <c r="A272" s="162"/>
      <c r="B272" s="14" t="s">
        <v>253</v>
      </c>
      <c r="C272" s="14">
        <v>7000</v>
      </c>
      <c r="D272" s="14"/>
      <c r="E272" s="52"/>
      <c r="F272" s="14" t="s">
        <v>2218</v>
      </c>
      <c r="G272" s="53"/>
      <c r="H272" s="14"/>
      <c r="I272" s="14"/>
      <c r="J272" s="14"/>
      <c r="K272" s="14"/>
      <c r="L272" s="14"/>
      <c r="M272" s="14"/>
      <c r="N272" s="53"/>
      <c r="O272" s="14"/>
    </row>
    <row r="273" spans="1:15">
      <c r="A273" s="162"/>
      <c r="B273" s="14" t="s">
        <v>244</v>
      </c>
      <c r="C273" s="14">
        <v>3000</v>
      </c>
      <c r="D273" s="14"/>
      <c r="E273" s="52"/>
      <c r="F273" s="14" t="s">
        <v>2218</v>
      </c>
      <c r="G273" s="53"/>
      <c r="H273" s="14"/>
      <c r="I273" s="14"/>
      <c r="J273" s="14"/>
      <c r="K273" s="14"/>
      <c r="L273" s="14"/>
      <c r="M273" s="14"/>
      <c r="N273" s="53"/>
      <c r="O273" s="14"/>
    </row>
    <row r="274" spans="1:15">
      <c r="A274" s="162"/>
      <c r="B274" s="14" t="s">
        <v>2266</v>
      </c>
      <c r="C274" s="14">
        <v>2500</v>
      </c>
      <c r="D274" s="14"/>
      <c r="E274" s="52"/>
      <c r="F274" s="14" t="s">
        <v>2218</v>
      </c>
      <c r="G274" s="53"/>
      <c r="H274" s="14"/>
      <c r="I274" s="14"/>
      <c r="J274" s="14"/>
      <c r="K274" s="14"/>
      <c r="L274" s="14"/>
      <c r="M274" s="14"/>
      <c r="N274" s="53"/>
      <c r="O274" s="14"/>
    </row>
    <row r="275" spans="1:15">
      <c r="A275" s="162"/>
      <c r="B275" s="305" t="s">
        <v>90</v>
      </c>
      <c r="C275" s="305">
        <v>2000</v>
      </c>
      <c r="D275" s="305"/>
      <c r="E275" s="301"/>
      <c r="F275" s="14" t="s">
        <v>2218</v>
      </c>
      <c r="G275" s="306" t="s">
        <v>2267</v>
      </c>
      <c r="H275" s="14"/>
      <c r="I275" s="14"/>
      <c r="J275" s="14"/>
      <c r="K275" s="305"/>
      <c r="L275" s="14"/>
      <c r="M275" s="14"/>
      <c r="N275" s="53"/>
      <c r="O275" s="14"/>
    </row>
    <row r="276" spans="1:15">
      <c r="A276" s="162"/>
      <c r="B276" s="14"/>
      <c r="C276" s="14"/>
      <c r="D276" s="14"/>
      <c r="E276" s="52"/>
      <c r="F276" s="14"/>
      <c r="G276" s="53"/>
      <c r="H276" s="14"/>
      <c r="I276" s="14"/>
      <c r="J276" s="14"/>
      <c r="K276" s="14"/>
      <c r="L276" s="14"/>
      <c r="M276" s="14"/>
      <c r="N276" s="53"/>
      <c r="O276" s="14"/>
    </row>
    <row r="277" spans="1:15">
      <c r="A277" s="162"/>
      <c r="B277" s="14"/>
      <c r="C277" s="14"/>
      <c r="D277" s="14"/>
      <c r="E277" s="52"/>
      <c r="F277" s="14"/>
      <c r="G277" s="53"/>
      <c r="H277" s="14"/>
      <c r="I277" s="14"/>
      <c r="J277" s="14"/>
      <c r="K277" s="14"/>
      <c r="L277" s="14"/>
      <c r="M277" s="14"/>
      <c r="N277" s="53"/>
      <c r="O277" s="14"/>
    </row>
    <row r="278" spans="1:15">
      <c r="A278" s="162"/>
      <c r="B278" s="14"/>
      <c r="C278" s="14"/>
      <c r="D278" s="14"/>
      <c r="E278" s="52"/>
      <c r="F278" s="14"/>
      <c r="G278" s="53"/>
      <c r="H278" s="14"/>
      <c r="I278" s="14"/>
      <c r="J278" s="14"/>
      <c r="K278" s="14"/>
      <c r="L278" s="14"/>
      <c r="M278" s="14"/>
      <c r="N278" s="53"/>
      <c r="O278" s="14"/>
    </row>
    <row r="279" spans="1:15">
      <c r="A279" s="162"/>
      <c r="B279" s="14"/>
      <c r="C279" s="14"/>
      <c r="D279" s="14"/>
      <c r="E279" s="52"/>
      <c r="F279" s="14"/>
      <c r="G279" s="53"/>
      <c r="H279" s="14"/>
      <c r="I279" s="14"/>
      <c r="J279" s="14"/>
      <c r="K279" s="14"/>
      <c r="L279" s="14"/>
      <c r="M279" s="14"/>
      <c r="N279" s="53"/>
      <c r="O279" s="14"/>
    </row>
    <row r="280" spans="1:15">
      <c r="A280" s="162"/>
      <c r="B280" s="14"/>
      <c r="C280" s="14"/>
      <c r="D280" s="14"/>
      <c r="E280" s="52"/>
      <c r="F280" s="14"/>
      <c r="G280" s="53"/>
      <c r="H280" s="14"/>
      <c r="I280" s="14"/>
      <c r="J280" s="14"/>
      <c r="K280" s="14"/>
      <c r="L280" s="14"/>
      <c r="M280" s="14"/>
      <c r="N280" s="53"/>
      <c r="O280" s="14"/>
    </row>
    <row r="281" spans="1:15">
      <c r="A281" s="162"/>
      <c r="B281" s="14"/>
      <c r="C281" s="14"/>
      <c r="D281" s="14"/>
      <c r="E281" s="52"/>
      <c r="F281" s="14"/>
      <c r="G281" s="53"/>
      <c r="H281" s="14"/>
      <c r="I281" s="14"/>
      <c r="J281" s="14"/>
      <c r="K281" s="14"/>
      <c r="L281" s="14"/>
      <c r="M281" s="14"/>
      <c r="N281" s="53"/>
      <c r="O281" s="14"/>
    </row>
    <row r="282" spans="1:15">
      <c r="A282" s="162"/>
      <c r="B282" s="14"/>
      <c r="C282" s="14"/>
      <c r="D282" s="14"/>
      <c r="E282" s="52"/>
      <c r="F282" s="14"/>
      <c r="G282" s="53"/>
      <c r="H282" s="14"/>
      <c r="I282" s="6"/>
      <c r="J282" s="6"/>
      <c r="K282" s="14"/>
      <c r="L282" s="6"/>
      <c r="M282" s="6"/>
      <c r="N282" s="315"/>
      <c r="O282" s="14"/>
    </row>
    <row r="283" spans="1:15">
      <c r="A283" s="162"/>
      <c r="B283" s="14"/>
      <c r="C283" s="14"/>
      <c r="D283" s="14"/>
      <c r="E283" s="52"/>
      <c r="F283" s="14"/>
      <c r="G283" s="53"/>
      <c r="H283" s="14"/>
      <c r="I283" s="6"/>
      <c r="J283" s="6"/>
      <c r="K283" s="14"/>
      <c r="L283" s="6"/>
      <c r="M283" s="6"/>
      <c r="N283" s="315"/>
      <c r="O283" s="14"/>
    </row>
    <row r="284" spans="1:15">
      <c r="A284" s="162"/>
      <c r="B284" s="14"/>
      <c r="C284" s="14"/>
      <c r="D284" s="14"/>
      <c r="E284" s="52"/>
      <c r="F284" s="14"/>
      <c r="G284" s="53"/>
      <c r="H284" s="14"/>
      <c r="I284" s="6"/>
      <c r="J284" s="6"/>
      <c r="K284" s="14"/>
      <c r="L284" s="6"/>
      <c r="M284" s="6"/>
      <c r="N284" s="315"/>
      <c r="O284" s="14"/>
    </row>
    <row r="285" spans="1:15">
      <c r="A285" s="162"/>
      <c r="B285" s="14"/>
      <c r="C285" s="14"/>
      <c r="D285" s="14"/>
      <c r="E285" s="52"/>
      <c r="F285" s="14"/>
      <c r="G285" s="53"/>
      <c r="H285" s="14"/>
      <c r="I285" s="14"/>
      <c r="J285" s="14"/>
      <c r="K285" s="14"/>
      <c r="L285" s="14"/>
      <c r="M285" s="14"/>
      <c r="N285" s="53"/>
      <c r="O285" s="14"/>
    </row>
    <row r="286" ht="15.6" spans="1:15">
      <c r="A286" s="296"/>
      <c r="B286" s="296"/>
      <c r="C286" s="297">
        <f>SUM(C268:C285)</f>
        <v>31500</v>
      </c>
      <c r="D286" s="297"/>
      <c r="E286" s="298"/>
      <c r="F286" s="297"/>
      <c r="G286" s="299"/>
      <c r="H286" s="269"/>
      <c r="I286" s="296"/>
      <c r="J286" s="297">
        <f>SUM(J268:J285)</f>
        <v>27000</v>
      </c>
      <c r="K286" s="297"/>
      <c r="L286" s="297"/>
      <c r="M286" s="296"/>
      <c r="N286" s="304"/>
      <c r="O286" s="269"/>
    </row>
    <row r="287" ht="31.2" spans="1:15">
      <c r="A287" s="291" t="s">
        <v>2268</v>
      </c>
      <c r="B287" s="291" t="s">
        <v>2201</v>
      </c>
      <c r="C287" s="292" t="s">
        <v>2202</v>
      </c>
      <c r="D287" s="292"/>
      <c r="E287" s="293" t="s">
        <v>2203</v>
      </c>
      <c r="F287" s="121" t="s">
        <v>2204</v>
      </c>
      <c r="G287" s="121" t="s">
        <v>2205</v>
      </c>
      <c r="H287" s="269"/>
      <c r="I287" s="291" t="s">
        <v>2207</v>
      </c>
      <c r="J287" s="292" t="s">
        <v>2202</v>
      </c>
      <c r="K287" s="292"/>
      <c r="L287" s="291" t="s">
        <v>2203</v>
      </c>
      <c r="M287" s="121" t="s">
        <v>2208</v>
      </c>
      <c r="N287" s="121" t="s">
        <v>2205</v>
      </c>
      <c r="O287" s="269"/>
    </row>
    <row r="288" spans="1:15">
      <c r="A288" s="14"/>
      <c r="B288" s="153" t="s">
        <v>2269</v>
      </c>
      <c r="C288" s="153">
        <v>1000</v>
      </c>
      <c r="D288" s="153"/>
      <c r="E288" s="307"/>
      <c r="F288" s="153" t="s">
        <v>88</v>
      </c>
      <c r="G288" s="319" t="s">
        <v>2270</v>
      </c>
      <c r="H288" s="162"/>
      <c r="I288" s="14" t="s">
        <v>316</v>
      </c>
      <c r="J288" s="14">
        <v>8000</v>
      </c>
      <c r="K288" s="153"/>
      <c r="L288" s="14"/>
      <c r="M288" s="14" t="s">
        <v>2218</v>
      </c>
      <c r="N288" s="53"/>
      <c r="O288" s="162"/>
    </row>
    <row r="289" spans="1:15">
      <c r="A289" s="14"/>
      <c r="B289" s="14" t="s">
        <v>256</v>
      </c>
      <c r="C289" s="14">
        <v>15000</v>
      </c>
      <c r="D289" s="14"/>
      <c r="E289" s="52"/>
      <c r="F289" s="14" t="s">
        <v>2218</v>
      </c>
      <c r="G289" s="306" t="s">
        <v>2271</v>
      </c>
      <c r="H289" s="162"/>
      <c r="I289" s="14" t="s">
        <v>467</v>
      </c>
      <c r="J289" s="14">
        <v>1200</v>
      </c>
      <c r="K289" s="14"/>
      <c r="L289" s="14"/>
      <c r="M289" s="14" t="s">
        <v>2218</v>
      </c>
      <c r="N289" s="53"/>
      <c r="O289" s="162"/>
    </row>
    <row r="290" spans="1:15">
      <c r="A290" s="14"/>
      <c r="B290" s="14" t="s">
        <v>372</v>
      </c>
      <c r="C290" s="14">
        <v>7000</v>
      </c>
      <c r="D290" s="14"/>
      <c r="E290" s="52"/>
      <c r="F290" s="14" t="s">
        <v>2218</v>
      </c>
      <c r="G290" s="53"/>
      <c r="H290" s="162"/>
      <c r="I290" s="14" t="s">
        <v>470</v>
      </c>
      <c r="J290" s="14">
        <v>3000</v>
      </c>
      <c r="K290" s="14"/>
      <c r="L290" s="14"/>
      <c r="M290" s="14" t="s">
        <v>2218</v>
      </c>
      <c r="N290" s="53"/>
      <c r="O290" s="162"/>
    </row>
    <row r="291" spans="1:15">
      <c r="A291" s="14"/>
      <c r="B291" s="14" t="s">
        <v>241</v>
      </c>
      <c r="C291" s="14">
        <v>10000</v>
      </c>
      <c r="D291" s="14"/>
      <c r="E291" s="52"/>
      <c r="F291" s="14" t="s">
        <v>2218</v>
      </c>
      <c r="G291" s="53"/>
      <c r="H291" s="162"/>
      <c r="I291" s="305" t="s">
        <v>166</v>
      </c>
      <c r="J291" s="305">
        <v>5000</v>
      </c>
      <c r="K291" s="14"/>
      <c r="L291" s="305"/>
      <c r="M291" s="14" t="s">
        <v>2218</v>
      </c>
      <c r="N291" s="306"/>
      <c r="O291" s="162"/>
    </row>
    <row r="292" spans="1:15">
      <c r="A292" s="14"/>
      <c r="B292" s="14" t="s">
        <v>375</v>
      </c>
      <c r="C292" s="14">
        <v>12000</v>
      </c>
      <c r="D292" s="14"/>
      <c r="E292" s="52"/>
      <c r="F292" s="14" t="s">
        <v>2218</v>
      </c>
      <c r="G292" s="53"/>
      <c r="H292" s="162"/>
      <c r="I292" s="14" t="s">
        <v>417</v>
      </c>
      <c r="J292" s="14">
        <v>2000</v>
      </c>
      <c r="K292" s="14"/>
      <c r="L292" s="14"/>
      <c r="M292" s="14" t="s">
        <v>2218</v>
      </c>
      <c r="N292" s="53"/>
      <c r="O292" s="162"/>
    </row>
    <row r="293" spans="1:15">
      <c r="A293" s="14"/>
      <c r="B293" s="14" t="s">
        <v>175</v>
      </c>
      <c r="C293" s="14">
        <v>4000</v>
      </c>
      <c r="D293" s="14"/>
      <c r="E293" s="52"/>
      <c r="F293" s="14" t="s">
        <v>2218</v>
      </c>
      <c r="G293" s="53"/>
      <c r="H293" s="162"/>
      <c r="I293" s="14" t="s">
        <v>479</v>
      </c>
      <c r="J293" s="14">
        <v>1200</v>
      </c>
      <c r="K293" s="14"/>
      <c r="L293" s="14"/>
      <c r="M293" s="14" t="s">
        <v>2218</v>
      </c>
      <c r="N293" s="53"/>
      <c r="O293" s="162"/>
    </row>
    <row r="294" spans="1:15">
      <c r="A294" s="14"/>
      <c r="B294" s="14" t="s">
        <v>2269</v>
      </c>
      <c r="C294" s="14">
        <v>1000</v>
      </c>
      <c r="D294" s="14"/>
      <c r="E294" s="52"/>
      <c r="F294" s="14" t="s">
        <v>2218</v>
      </c>
      <c r="G294" s="53" t="s">
        <v>2272</v>
      </c>
      <c r="H294" s="162"/>
      <c r="I294" s="305" t="s">
        <v>473</v>
      </c>
      <c r="J294" s="305">
        <v>4000</v>
      </c>
      <c r="K294" s="14"/>
      <c r="L294" s="305"/>
      <c r="M294" s="14" t="s">
        <v>2218</v>
      </c>
      <c r="N294" s="306"/>
      <c r="O294" s="162"/>
    </row>
    <row r="295" spans="1:15">
      <c r="A295" s="14"/>
      <c r="B295" s="14" t="s">
        <v>280</v>
      </c>
      <c r="C295" s="14">
        <v>10000</v>
      </c>
      <c r="D295" s="14"/>
      <c r="E295" s="52"/>
      <c r="F295" s="14" t="s">
        <v>2218</v>
      </c>
      <c r="G295" s="53"/>
      <c r="H295" s="162"/>
      <c r="I295" s="14" t="s">
        <v>131</v>
      </c>
      <c r="J295" s="14">
        <v>10000</v>
      </c>
      <c r="K295" s="14"/>
      <c r="L295" s="14"/>
      <c r="M295" s="14" t="s">
        <v>2218</v>
      </c>
      <c r="N295" s="53"/>
      <c r="O295" s="162"/>
    </row>
    <row r="296" spans="1:15">
      <c r="A296" s="14"/>
      <c r="B296" s="14"/>
      <c r="C296" s="14"/>
      <c r="D296" s="14"/>
      <c r="E296" s="52"/>
      <c r="F296" s="14"/>
      <c r="G296" s="53"/>
      <c r="H296" s="162"/>
      <c r="I296" s="14" t="s">
        <v>145</v>
      </c>
      <c r="J296" s="14">
        <v>6000</v>
      </c>
      <c r="K296" s="14"/>
      <c r="L296" s="14"/>
      <c r="M296" s="14" t="s">
        <v>2218</v>
      </c>
      <c r="N296" s="53"/>
      <c r="O296" s="162"/>
    </row>
    <row r="297" spans="1:15">
      <c r="A297" s="14"/>
      <c r="B297" s="14"/>
      <c r="C297" s="14"/>
      <c r="D297" s="14"/>
      <c r="E297" s="52"/>
      <c r="F297" s="14"/>
      <c r="G297" s="53"/>
      <c r="H297" s="162"/>
      <c r="I297" s="14"/>
      <c r="J297" s="14"/>
      <c r="K297" s="14"/>
      <c r="L297" s="14"/>
      <c r="M297" s="14"/>
      <c r="N297" s="53"/>
      <c r="O297" s="162"/>
    </row>
    <row r="298" spans="1:15">
      <c r="A298" s="14"/>
      <c r="B298" s="14"/>
      <c r="C298" s="14"/>
      <c r="D298" s="14"/>
      <c r="E298" s="52"/>
      <c r="F298" s="14"/>
      <c r="G298" s="53"/>
      <c r="H298" s="162"/>
      <c r="I298" s="14"/>
      <c r="J298" s="14"/>
      <c r="K298" s="14"/>
      <c r="L298" s="14"/>
      <c r="M298" s="14"/>
      <c r="N298" s="53"/>
      <c r="O298" s="162"/>
    </row>
    <row r="299" spans="1:15">
      <c r="A299" s="14"/>
      <c r="B299" s="14"/>
      <c r="C299" s="14"/>
      <c r="D299" s="14"/>
      <c r="E299" s="52"/>
      <c r="F299" s="14"/>
      <c r="G299" s="53"/>
      <c r="H299" s="162"/>
      <c r="I299" s="14"/>
      <c r="J299" s="14"/>
      <c r="K299" s="14"/>
      <c r="L299" s="14"/>
      <c r="M299" s="14"/>
      <c r="N299" s="53"/>
      <c r="O299" s="162"/>
    </row>
    <row r="300" spans="1:15">
      <c r="A300" s="14"/>
      <c r="B300" s="14"/>
      <c r="C300" s="14"/>
      <c r="D300" s="14"/>
      <c r="E300" s="52"/>
      <c r="F300" s="14"/>
      <c r="G300" s="53"/>
      <c r="H300" s="162"/>
      <c r="I300" s="14"/>
      <c r="J300" s="14"/>
      <c r="K300" s="14"/>
      <c r="L300" s="14"/>
      <c r="M300" s="14"/>
      <c r="N300" s="53"/>
      <c r="O300" s="162"/>
    </row>
    <row r="301" spans="1:15">
      <c r="A301" s="14"/>
      <c r="B301" s="14"/>
      <c r="C301" s="14"/>
      <c r="D301" s="14"/>
      <c r="E301" s="52"/>
      <c r="F301" s="14"/>
      <c r="G301" s="53"/>
      <c r="H301" s="162"/>
      <c r="I301" s="14"/>
      <c r="J301" s="14"/>
      <c r="K301" s="14"/>
      <c r="L301" s="14"/>
      <c r="M301" s="14"/>
      <c r="N301" s="53"/>
      <c r="O301" s="162"/>
    </row>
    <row r="302" spans="1:15">
      <c r="A302" s="14"/>
      <c r="B302" s="14"/>
      <c r="C302" s="14"/>
      <c r="D302" s="14"/>
      <c r="E302" s="52"/>
      <c r="F302" s="14"/>
      <c r="G302" s="53"/>
      <c r="H302" s="162"/>
      <c r="I302" s="6"/>
      <c r="J302" s="6"/>
      <c r="K302" s="14"/>
      <c r="L302" s="6"/>
      <c r="M302" s="6"/>
      <c r="N302" s="315"/>
      <c r="O302" s="162"/>
    </row>
    <row r="303" spans="1:15">
      <c r="A303" s="14"/>
      <c r="B303" s="14"/>
      <c r="C303" s="14"/>
      <c r="D303" s="14"/>
      <c r="E303" s="52"/>
      <c r="F303" s="14"/>
      <c r="G303" s="53"/>
      <c r="H303" s="162"/>
      <c r="I303" s="6"/>
      <c r="J303" s="6"/>
      <c r="K303" s="14"/>
      <c r="L303" s="6"/>
      <c r="M303" s="6"/>
      <c r="N303" s="315"/>
      <c r="O303" s="162"/>
    </row>
    <row r="304" spans="1:15">
      <c r="A304" s="14"/>
      <c r="B304" s="14"/>
      <c r="C304" s="14"/>
      <c r="D304" s="14"/>
      <c r="E304" s="52"/>
      <c r="F304" s="14"/>
      <c r="G304" s="53"/>
      <c r="H304" s="162"/>
      <c r="I304" s="6"/>
      <c r="J304" s="6"/>
      <c r="K304" s="14"/>
      <c r="L304" s="6"/>
      <c r="M304" s="6"/>
      <c r="N304" s="315"/>
      <c r="O304" s="162"/>
    </row>
    <row r="305" spans="1:15">
      <c r="A305" s="14"/>
      <c r="B305" s="14"/>
      <c r="C305" s="14"/>
      <c r="D305" s="14"/>
      <c r="E305" s="52"/>
      <c r="F305" s="14"/>
      <c r="G305" s="53"/>
      <c r="H305" s="14"/>
      <c r="I305" s="14"/>
      <c r="J305" s="14"/>
      <c r="K305" s="14"/>
      <c r="L305" s="14"/>
      <c r="M305" s="14"/>
      <c r="N305" s="53"/>
      <c r="O305" s="14"/>
    </row>
    <row r="306" ht="15.6" spans="1:15">
      <c r="A306" s="296"/>
      <c r="B306" s="321"/>
      <c r="C306" s="322">
        <f>SUM(C288:C305)</f>
        <v>60000</v>
      </c>
      <c r="D306" s="322"/>
      <c r="E306" s="323"/>
      <c r="F306" s="322"/>
      <c r="G306" s="324"/>
      <c r="H306" s="269"/>
      <c r="I306" s="296"/>
      <c r="J306" s="322">
        <f>SUM(J288:J305)</f>
        <v>40400</v>
      </c>
      <c r="K306" s="322"/>
      <c r="L306" s="297"/>
      <c r="M306" s="296"/>
      <c r="N306" s="304"/>
      <c r="O306" s="269"/>
    </row>
    <row r="307" ht="31.2" spans="1:15">
      <c r="A307" s="291" t="s">
        <v>2273</v>
      </c>
      <c r="B307" s="291" t="s">
        <v>2201</v>
      </c>
      <c r="C307" s="292" t="s">
        <v>2202</v>
      </c>
      <c r="D307" s="292"/>
      <c r="E307" s="293" t="s">
        <v>2203</v>
      </c>
      <c r="F307" s="121" t="s">
        <v>2204</v>
      </c>
      <c r="G307" s="121" t="s">
        <v>2205</v>
      </c>
      <c r="H307" s="269"/>
      <c r="I307" s="291" t="s">
        <v>2207</v>
      </c>
      <c r="J307" s="292" t="s">
        <v>2202</v>
      </c>
      <c r="K307" s="292"/>
      <c r="L307" s="291" t="s">
        <v>2203</v>
      </c>
      <c r="M307" s="121" t="s">
        <v>2208</v>
      </c>
      <c r="N307" s="121" t="s">
        <v>2205</v>
      </c>
      <c r="O307" s="269"/>
    </row>
    <row r="308" spans="1:15">
      <c r="A308" s="14"/>
      <c r="B308" s="14" t="s">
        <v>2274</v>
      </c>
      <c r="C308" s="14">
        <v>12000</v>
      </c>
      <c r="D308" s="14"/>
      <c r="E308" s="52"/>
      <c r="F308" s="14" t="s">
        <v>2218</v>
      </c>
      <c r="G308" s="53"/>
      <c r="H308" s="162"/>
      <c r="I308" s="14" t="s">
        <v>145</v>
      </c>
      <c r="J308" s="14">
        <v>4000</v>
      </c>
      <c r="K308" s="14"/>
      <c r="L308" s="14"/>
      <c r="M308" s="14" t="s">
        <v>2218</v>
      </c>
      <c r="N308" s="53"/>
      <c r="O308" s="162"/>
    </row>
    <row r="309" spans="1:15">
      <c r="A309" s="14"/>
      <c r="B309" s="14" t="s">
        <v>148</v>
      </c>
      <c r="C309" s="14">
        <v>15000</v>
      </c>
      <c r="D309" s="14"/>
      <c r="E309" s="52"/>
      <c r="F309" s="14" t="s">
        <v>2218</v>
      </c>
      <c r="G309" s="53"/>
      <c r="H309" s="162"/>
      <c r="I309" s="14" t="s">
        <v>124</v>
      </c>
      <c r="J309" s="14">
        <v>8000</v>
      </c>
      <c r="K309" s="14"/>
      <c r="L309" s="14"/>
      <c r="M309" s="14" t="s">
        <v>2218</v>
      </c>
      <c r="N309" s="53"/>
      <c r="O309" s="162"/>
    </row>
    <row r="310" spans="1:15">
      <c r="A310" s="14"/>
      <c r="B310" s="14" t="s">
        <v>157</v>
      </c>
      <c r="C310" s="14">
        <v>6000</v>
      </c>
      <c r="D310" s="14"/>
      <c r="E310" s="52"/>
      <c r="F310" s="14" t="s">
        <v>2218</v>
      </c>
      <c r="G310" s="53" t="s">
        <v>2275</v>
      </c>
      <c r="H310" s="162"/>
      <c r="I310" s="14" t="s">
        <v>151</v>
      </c>
      <c r="J310" s="14">
        <v>3400</v>
      </c>
      <c r="K310" s="14"/>
      <c r="L310" s="14"/>
      <c r="M310" s="14" t="s">
        <v>2218</v>
      </c>
      <c r="N310" s="53"/>
      <c r="O310" s="162"/>
    </row>
    <row r="311" spans="1:15">
      <c r="A311" s="14"/>
      <c r="B311" s="14" t="s">
        <v>300</v>
      </c>
      <c r="C311" s="14">
        <v>4000</v>
      </c>
      <c r="D311" s="14"/>
      <c r="E311" s="52"/>
      <c r="F311" s="14" t="s">
        <v>2218</v>
      </c>
      <c r="G311" s="53" t="s">
        <v>2276</v>
      </c>
      <c r="H311" s="14"/>
      <c r="I311" s="14" t="s">
        <v>271</v>
      </c>
      <c r="J311" s="14">
        <v>6000</v>
      </c>
      <c r="K311" s="14"/>
      <c r="L311" s="14"/>
      <c r="M311" s="14" t="s">
        <v>2218</v>
      </c>
      <c r="N311" s="53"/>
      <c r="O311" s="14"/>
    </row>
    <row r="312" spans="1:15">
      <c r="A312" s="14"/>
      <c r="B312" s="14" t="s">
        <v>414</v>
      </c>
      <c r="C312" s="14">
        <v>4000</v>
      </c>
      <c r="D312" s="14"/>
      <c r="E312" s="52"/>
      <c r="F312" s="14" t="s">
        <v>2218</v>
      </c>
      <c r="G312" s="53"/>
      <c r="H312" s="14"/>
      <c r="I312" s="14" t="s">
        <v>394</v>
      </c>
      <c r="J312" s="14">
        <v>8500</v>
      </c>
      <c r="K312" s="14"/>
      <c r="L312" s="14"/>
      <c r="M312" s="14" t="s">
        <v>2218</v>
      </c>
      <c r="N312" s="53" t="s">
        <v>2238</v>
      </c>
      <c r="O312" s="14"/>
    </row>
    <row r="313" spans="1:15">
      <c r="A313" s="14"/>
      <c r="B313" s="14" t="s">
        <v>256</v>
      </c>
      <c r="C313" s="14">
        <v>10000</v>
      </c>
      <c r="D313" s="14"/>
      <c r="E313" s="52"/>
      <c r="F313" s="14" t="s">
        <v>2218</v>
      </c>
      <c r="G313" s="53"/>
      <c r="H313" s="14"/>
      <c r="I313" s="14" t="s">
        <v>443</v>
      </c>
      <c r="J313" s="14">
        <v>2500</v>
      </c>
      <c r="K313" s="14"/>
      <c r="L313" s="14"/>
      <c r="M313" s="14" t="s">
        <v>2218</v>
      </c>
      <c r="N313" s="53" t="s">
        <v>2238</v>
      </c>
      <c r="O313" s="14"/>
    </row>
    <row r="314" spans="1:15">
      <c r="A314" s="14"/>
      <c r="B314" s="14" t="s">
        <v>274</v>
      </c>
      <c r="C314" s="14">
        <v>5000</v>
      </c>
      <c r="D314" s="14"/>
      <c r="E314" s="52"/>
      <c r="F314" s="14" t="s">
        <v>2218</v>
      </c>
      <c r="G314" s="53"/>
      <c r="H314" s="14"/>
      <c r="I314" s="14" t="s">
        <v>485</v>
      </c>
      <c r="J314" s="14">
        <v>4500</v>
      </c>
      <c r="K314" s="14"/>
      <c r="L314" s="14"/>
      <c r="M314" s="14" t="s">
        <v>2218</v>
      </c>
      <c r="N314" s="53"/>
      <c r="O314" s="14"/>
    </row>
    <row r="315" spans="1:15">
      <c r="A315" s="14"/>
      <c r="B315" s="14"/>
      <c r="C315" s="14"/>
      <c r="D315" s="14"/>
      <c r="E315" s="52"/>
      <c r="F315" s="14"/>
      <c r="G315" s="53"/>
      <c r="H315" s="14"/>
      <c r="I315" s="14"/>
      <c r="J315" s="14"/>
      <c r="K315" s="14"/>
      <c r="L315" s="14"/>
      <c r="M315" s="14"/>
      <c r="N315" s="53"/>
      <c r="O315" s="14"/>
    </row>
    <row r="316" spans="1:15">
      <c r="A316" s="14"/>
      <c r="B316" s="14"/>
      <c r="C316" s="14"/>
      <c r="D316" s="14"/>
      <c r="E316" s="52"/>
      <c r="F316" s="14"/>
      <c r="G316" s="53"/>
      <c r="H316" s="14"/>
      <c r="I316" s="14"/>
      <c r="J316" s="14"/>
      <c r="K316" s="14"/>
      <c r="L316" s="14"/>
      <c r="M316" s="14"/>
      <c r="N316" s="53"/>
      <c r="O316" s="14"/>
    </row>
    <row r="317" spans="1:15">
      <c r="A317" s="14"/>
      <c r="B317" s="14"/>
      <c r="C317" s="14"/>
      <c r="D317" s="14"/>
      <c r="E317" s="52"/>
      <c r="F317" s="14"/>
      <c r="G317" s="53"/>
      <c r="H317" s="14"/>
      <c r="I317" s="14"/>
      <c r="J317" s="14"/>
      <c r="K317" s="14"/>
      <c r="L317" s="14"/>
      <c r="M317" s="14"/>
      <c r="N317" s="53"/>
      <c r="O317" s="14"/>
    </row>
    <row r="318" spans="1:15">
      <c r="A318" s="14"/>
      <c r="B318" s="14"/>
      <c r="C318" s="14"/>
      <c r="D318" s="14"/>
      <c r="E318" s="52"/>
      <c r="F318" s="14"/>
      <c r="G318" s="53"/>
      <c r="H318" s="14"/>
      <c r="I318" s="14"/>
      <c r="J318" s="14"/>
      <c r="K318" s="14"/>
      <c r="L318" s="14"/>
      <c r="M318" s="14"/>
      <c r="N318" s="53"/>
      <c r="O318" s="14"/>
    </row>
    <row r="319" spans="1:15">
      <c r="A319" s="14"/>
      <c r="B319" s="14"/>
      <c r="C319" s="14"/>
      <c r="D319" s="14"/>
      <c r="E319" s="52"/>
      <c r="F319" s="14"/>
      <c r="G319" s="53"/>
      <c r="H319" s="14"/>
      <c r="I319" s="14"/>
      <c r="J319" s="14"/>
      <c r="K319" s="14"/>
      <c r="L319" s="14"/>
      <c r="M319" s="14"/>
      <c r="N319" s="53"/>
      <c r="O319" s="14"/>
    </row>
    <row r="320" spans="1:15">
      <c r="A320" s="14"/>
      <c r="B320" s="14"/>
      <c r="C320" s="14"/>
      <c r="D320" s="14"/>
      <c r="E320" s="52"/>
      <c r="F320" s="14"/>
      <c r="G320" s="53"/>
      <c r="H320" s="14"/>
      <c r="I320" s="14"/>
      <c r="J320" s="14"/>
      <c r="K320" s="14"/>
      <c r="L320" s="14"/>
      <c r="M320" s="14"/>
      <c r="N320" s="53"/>
      <c r="O320" s="14"/>
    </row>
    <row r="321" spans="1:15">
      <c r="A321" s="14"/>
      <c r="B321" s="14"/>
      <c r="C321" s="14"/>
      <c r="D321" s="14"/>
      <c r="E321" s="52"/>
      <c r="F321" s="14"/>
      <c r="G321" s="53"/>
      <c r="H321" s="14"/>
      <c r="I321" s="14"/>
      <c r="J321" s="14"/>
      <c r="K321" s="14"/>
      <c r="L321" s="14"/>
      <c r="M321" s="14"/>
      <c r="N321" s="53"/>
      <c r="O321" s="14"/>
    </row>
    <row r="322" spans="1:15">
      <c r="A322" s="14"/>
      <c r="B322" s="14"/>
      <c r="C322" s="14"/>
      <c r="D322" s="14"/>
      <c r="E322" s="52"/>
      <c r="F322" s="14"/>
      <c r="G322" s="53"/>
      <c r="H322" s="14"/>
      <c r="I322" s="6"/>
      <c r="J322" s="6"/>
      <c r="K322" s="14"/>
      <c r="L322" s="6"/>
      <c r="M322" s="6"/>
      <c r="N322" s="315"/>
      <c r="O322" s="14"/>
    </row>
    <row r="323" spans="1:15">
      <c r="A323" s="14"/>
      <c r="B323" s="14"/>
      <c r="C323" s="14"/>
      <c r="D323" s="14"/>
      <c r="E323" s="52"/>
      <c r="F323" s="14"/>
      <c r="G323" s="53"/>
      <c r="H323" s="14"/>
      <c r="I323" s="6"/>
      <c r="J323" s="6"/>
      <c r="K323" s="14"/>
      <c r="L323" s="6"/>
      <c r="M323" s="6"/>
      <c r="N323" s="315"/>
      <c r="O323" s="14"/>
    </row>
    <row r="324" spans="1:15">
      <c r="A324" s="14"/>
      <c r="B324" s="14"/>
      <c r="C324" s="14"/>
      <c r="D324" s="14"/>
      <c r="E324" s="52"/>
      <c r="F324" s="14"/>
      <c r="G324" s="53"/>
      <c r="H324" s="14"/>
      <c r="I324" s="6"/>
      <c r="J324" s="6"/>
      <c r="K324" s="14"/>
      <c r="L324" s="6"/>
      <c r="M324" s="6"/>
      <c r="N324" s="315"/>
      <c r="O324" s="14"/>
    </row>
    <row r="325" spans="1:15">
      <c r="A325" s="14"/>
      <c r="B325" s="14"/>
      <c r="C325" s="14"/>
      <c r="D325" s="14"/>
      <c r="E325" s="52"/>
      <c r="F325" s="14"/>
      <c r="G325" s="53"/>
      <c r="H325" s="14"/>
      <c r="I325" s="14"/>
      <c r="J325" s="14"/>
      <c r="K325" s="14"/>
      <c r="L325" s="14"/>
      <c r="M325" s="14"/>
      <c r="N325" s="53"/>
      <c r="O325" s="14"/>
    </row>
    <row r="326" ht="15.6" spans="1:15">
      <c r="A326" s="296"/>
      <c r="B326" s="321"/>
      <c r="C326" s="322">
        <f>SUM(C308:C325)</f>
        <v>56000</v>
      </c>
      <c r="D326" s="322"/>
      <c r="E326" s="323"/>
      <c r="F326" s="322"/>
      <c r="G326" s="324"/>
      <c r="H326" s="269"/>
      <c r="I326" s="296"/>
      <c r="J326" s="322">
        <f>SUM(J308:J325)</f>
        <v>36900</v>
      </c>
      <c r="K326" s="322"/>
      <c r="L326" s="297"/>
      <c r="M326" s="296"/>
      <c r="N326" s="304"/>
      <c r="O326" s="269"/>
    </row>
    <row r="327" ht="31.2" spans="1:15">
      <c r="A327" s="291" t="s">
        <v>2277</v>
      </c>
      <c r="B327" s="291" t="s">
        <v>2201</v>
      </c>
      <c r="C327" s="292" t="s">
        <v>2202</v>
      </c>
      <c r="D327" s="292"/>
      <c r="E327" s="293"/>
      <c r="F327" s="121" t="s">
        <v>2204</v>
      </c>
      <c r="G327" s="121" t="s">
        <v>2205</v>
      </c>
      <c r="H327" s="269"/>
      <c r="I327" s="291" t="s">
        <v>2207</v>
      </c>
      <c r="J327" s="292" t="s">
        <v>2202</v>
      </c>
      <c r="K327" s="292"/>
      <c r="L327" s="291" t="s">
        <v>2203</v>
      </c>
      <c r="M327" s="121" t="s">
        <v>2208</v>
      </c>
      <c r="N327" s="121" t="s">
        <v>2205</v>
      </c>
      <c r="O327" s="269"/>
    </row>
    <row r="328" spans="1:15">
      <c r="A328" s="14"/>
      <c r="B328" s="14" t="s">
        <v>274</v>
      </c>
      <c r="C328" s="14">
        <v>3000</v>
      </c>
      <c r="D328" s="14"/>
      <c r="E328" s="52"/>
      <c r="F328" s="14" t="s">
        <v>2218</v>
      </c>
      <c r="G328" s="53"/>
      <c r="H328" s="162"/>
      <c r="I328" s="14" t="s">
        <v>131</v>
      </c>
      <c r="J328" s="14">
        <v>14000</v>
      </c>
      <c r="K328" s="14"/>
      <c r="L328" s="14"/>
      <c r="M328" s="14" t="s">
        <v>2218</v>
      </c>
      <c r="N328" s="53" t="s">
        <v>2278</v>
      </c>
      <c r="O328" s="162"/>
    </row>
    <row r="329" spans="1:15">
      <c r="A329" s="14"/>
      <c r="B329" s="14" t="s">
        <v>241</v>
      </c>
      <c r="C329" s="14">
        <v>8000</v>
      </c>
      <c r="D329" s="14"/>
      <c r="E329" s="52"/>
      <c r="F329" s="14" t="s">
        <v>2218</v>
      </c>
      <c r="G329" s="53" t="s">
        <v>2279</v>
      </c>
      <c r="H329" s="162"/>
      <c r="I329" s="301" t="s">
        <v>207</v>
      </c>
      <c r="J329" s="301">
        <v>3200</v>
      </c>
      <c r="K329" s="14"/>
      <c r="L329" s="301"/>
      <c r="M329" s="14" t="s">
        <v>2218</v>
      </c>
      <c r="N329" s="302" t="s">
        <v>2280</v>
      </c>
      <c r="O329" s="162"/>
    </row>
    <row r="330" spans="1:15">
      <c r="A330" s="14"/>
      <c r="B330" s="14" t="s">
        <v>306</v>
      </c>
      <c r="C330" s="14">
        <v>5000</v>
      </c>
      <c r="D330" s="14"/>
      <c r="E330" s="52"/>
      <c r="F330" s="14" t="s">
        <v>2218</v>
      </c>
      <c r="G330" s="53" t="s">
        <v>2281</v>
      </c>
      <c r="H330" s="162"/>
      <c r="I330" s="14" t="s">
        <v>145</v>
      </c>
      <c r="J330" s="14">
        <v>8000</v>
      </c>
      <c r="K330" s="14"/>
      <c r="L330" s="14"/>
      <c r="M330" s="14" t="s">
        <v>2218</v>
      </c>
      <c r="N330" s="53" t="s">
        <v>2282</v>
      </c>
      <c r="O330" s="162"/>
    </row>
    <row r="331" spans="1:15">
      <c r="A331" s="14"/>
      <c r="B331" s="14" t="s">
        <v>175</v>
      </c>
      <c r="C331" s="14">
        <v>8000</v>
      </c>
      <c r="D331" s="14"/>
      <c r="E331" s="52"/>
      <c r="F331" s="14" t="s">
        <v>2218</v>
      </c>
      <c r="G331" s="53"/>
      <c r="H331" s="162"/>
      <c r="I331" s="301" t="s">
        <v>309</v>
      </c>
      <c r="J331" s="301">
        <v>4000</v>
      </c>
      <c r="K331" s="14"/>
      <c r="L331" s="301"/>
      <c r="M331" s="14" t="s">
        <v>2218</v>
      </c>
      <c r="N331" s="53" t="s">
        <v>2283</v>
      </c>
      <c r="O331" s="162"/>
    </row>
    <row r="332" spans="1:15">
      <c r="A332" s="14"/>
      <c r="B332" s="14" t="s">
        <v>488</v>
      </c>
      <c r="C332" s="14">
        <v>2000</v>
      </c>
      <c r="D332" s="14"/>
      <c r="E332" s="52"/>
      <c r="F332" s="14" t="s">
        <v>2218</v>
      </c>
      <c r="G332" s="53"/>
      <c r="H332" s="162"/>
      <c r="I332" s="14" t="s">
        <v>250</v>
      </c>
      <c r="J332" s="14">
        <v>10000</v>
      </c>
      <c r="K332" s="14"/>
      <c r="L332" s="14"/>
      <c r="M332" s="14" t="s">
        <v>2218</v>
      </c>
      <c r="N332" s="53"/>
      <c r="O332" s="162"/>
    </row>
    <row r="333" spans="1:15">
      <c r="A333" s="14"/>
      <c r="B333" s="14" t="s">
        <v>157</v>
      </c>
      <c r="C333" s="14">
        <v>5000</v>
      </c>
      <c r="D333" s="14"/>
      <c r="E333" s="52"/>
      <c r="F333" s="14" t="s">
        <v>2218</v>
      </c>
      <c r="G333" s="53" t="s">
        <v>2284</v>
      </c>
      <c r="H333" s="162"/>
      <c r="I333" s="14"/>
      <c r="J333" s="14"/>
      <c r="K333" s="14"/>
      <c r="L333" s="14"/>
      <c r="M333" s="14"/>
      <c r="N333" s="53"/>
      <c r="O333" s="162"/>
    </row>
    <row r="334" spans="1:15">
      <c r="A334" s="14"/>
      <c r="B334" s="14"/>
      <c r="C334" s="14"/>
      <c r="D334" s="14"/>
      <c r="E334" s="52"/>
      <c r="F334" s="14"/>
      <c r="G334" s="53"/>
      <c r="H334" s="162"/>
      <c r="I334" s="14"/>
      <c r="J334" s="14"/>
      <c r="K334" s="14"/>
      <c r="L334" s="14"/>
      <c r="M334" s="14"/>
      <c r="N334" s="53"/>
      <c r="O334" s="162"/>
    </row>
    <row r="335" spans="1:15">
      <c r="A335" s="14"/>
      <c r="B335" s="14"/>
      <c r="C335" s="14"/>
      <c r="D335" s="14"/>
      <c r="E335" s="52"/>
      <c r="F335" s="14"/>
      <c r="G335" s="53"/>
      <c r="H335" s="162"/>
      <c r="I335" s="14"/>
      <c r="J335" s="14"/>
      <c r="K335" s="14"/>
      <c r="L335" s="14"/>
      <c r="M335" s="14"/>
      <c r="N335" s="53"/>
      <c r="O335" s="162"/>
    </row>
    <row r="336" spans="1:15">
      <c r="A336" s="14"/>
      <c r="B336" s="153" t="s">
        <v>253</v>
      </c>
      <c r="C336" s="153">
        <v>10000</v>
      </c>
      <c r="D336" s="153"/>
      <c r="E336" s="307" t="s">
        <v>2238</v>
      </c>
      <c r="F336" s="153" t="s">
        <v>2285</v>
      </c>
      <c r="G336" s="319" t="s">
        <v>2286</v>
      </c>
      <c r="H336" s="162"/>
      <c r="I336" s="14"/>
      <c r="J336" s="14"/>
      <c r="K336" s="153"/>
      <c r="L336" s="14"/>
      <c r="M336" s="14"/>
      <c r="N336" s="53"/>
      <c r="O336" s="162"/>
    </row>
    <row r="337" spans="1:15">
      <c r="A337" s="14"/>
      <c r="B337" s="14"/>
      <c r="C337" s="14"/>
      <c r="D337" s="14"/>
      <c r="E337" s="52"/>
      <c r="F337" s="14"/>
      <c r="G337" s="53"/>
      <c r="H337" s="162"/>
      <c r="I337" s="14"/>
      <c r="J337" s="14"/>
      <c r="K337" s="14"/>
      <c r="L337" s="14"/>
      <c r="M337" s="14"/>
      <c r="N337" s="53"/>
      <c r="O337" s="162"/>
    </row>
    <row r="338" spans="1:15">
      <c r="A338" s="14"/>
      <c r="B338" s="14"/>
      <c r="C338" s="14"/>
      <c r="D338" s="14"/>
      <c r="E338" s="52"/>
      <c r="F338" s="14"/>
      <c r="G338" s="53"/>
      <c r="H338" s="162"/>
      <c r="I338" s="14"/>
      <c r="J338" s="14"/>
      <c r="K338" s="14"/>
      <c r="L338" s="14"/>
      <c r="M338" s="14"/>
      <c r="N338" s="53"/>
      <c r="O338" s="162"/>
    </row>
    <row r="339" spans="1:15">
      <c r="A339" s="14"/>
      <c r="B339" s="14"/>
      <c r="C339" s="14"/>
      <c r="D339" s="14"/>
      <c r="E339" s="52"/>
      <c r="F339" s="14"/>
      <c r="G339" s="53"/>
      <c r="H339" s="162"/>
      <c r="I339" s="14"/>
      <c r="J339" s="14"/>
      <c r="K339" s="14"/>
      <c r="L339" s="14"/>
      <c r="M339" s="14"/>
      <c r="N339" s="53"/>
      <c r="O339" s="162"/>
    </row>
    <row r="340" spans="1:15">
      <c r="A340" s="14"/>
      <c r="B340" s="14"/>
      <c r="C340" s="14"/>
      <c r="D340" s="14"/>
      <c r="E340" s="52"/>
      <c r="F340" s="14"/>
      <c r="G340" s="53"/>
      <c r="H340" s="162"/>
      <c r="I340" s="14"/>
      <c r="J340" s="14"/>
      <c r="K340" s="14"/>
      <c r="L340" s="14"/>
      <c r="M340" s="14"/>
      <c r="N340" s="53"/>
      <c r="O340" s="162"/>
    </row>
    <row r="341" spans="1:15">
      <c r="A341" s="14"/>
      <c r="B341" s="14"/>
      <c r="C341" s="14"/>
      <c r="D341" s="14"/>
      <c r="E341" s="52"/>
      <c r="F341" s="14"/>
      <c r="G341" s="53"/>
      <c r="H341" s="14"/>
      <c r="I341" s="14"/>
      <c r="J341" s="14"/>
      <c r="K341" s="14"/>
      <c r="L341" s="14"/>
      <c r="M341" s="14"/>
      <c r="N341" s="53"/>
      <c r="O341" s="14"/>
    </row>
    <row r="342" spans="1:15">
      <c r="A342" s="14"/>
      <c r="B342" s="14"/>
      <c r="C342" s="14"/>
      <c r="D342" s="14"/>
      <c r="E342" s="52"/>
      <c r="F342" s="14"/>
      <c r="G342" s="53"/>
      <c r="H342" s="14"/>
      <c r="I342" s="6"/>
      <c r="J342" s="6"/>
      <c r="K342" s="14"/>
      <c r="L342" s="6"/>
      <c r="M342" s="6"/>
      <c r="N342" s="315"/>
      <c r="O342" s="14"/>
    </row>
    <row r="343" spans="1:15">
      <c r="A343" s="14"/>
      <c r="B343" s="14"/>
      <c r="C343" s="14"/>
      <c r="D343" s="14"/>
      <c r="E343" s="52"/>
      <c r="F343" s="14"/>
      <c r="G343" s="53"/>
      <c r="H343" s="14"/>
      <c r="I343" s="6"/>
      <c r="J343" s="6"/>
      <c r="K343" s="14"/>
      <c r="L343" s="6"/>
      <c r="M343" s="6"/>
      <c r="N343" s="315"/>
      <c r="O343" s="14"/>
    </row>
    <row r="344" spans="1:15">
      <c r="A344" s="14"/>
      <c r="B344" s="14"/>
      <c r="C344" s="14"/>
      <c r="D344" s="14"/>
      <c r="E344" s="52"/>
      <c r="F344" s="14"/>
      <c r="G344" s="53"/>
      <c r="H344" s="14"/>
      <c r="I344" s="6"/>
      <c r="J344" s="6"/>
      <c r="K344" s="14"/>
      <c r="L344" s="6"/>
      <c r="M344" s="6"/>
      <c r="N344" s="315"/>
      <c r="O344" s="14"/>
    </row>
    <row r="345" spans="1:15">
      <c r="A345" s="14"/>
      <c r="B345" s="14"/>
      <c r="C345" s="14"/>
      <c r="D345" s="14"/>
      <c r="E345" s="52"/>
      <c r="F345" s="14"/>
      <c r="G345" s="53"/>
      <c r="H345" s="14"/>
      <c r="I345" s="14"/>
      <c r="J345" s="14"/>
      <c r="K345" s="14"/>
      <c r="L345" s="14"/>
      <c r="M345" s="14"/>
      <c r="N345" s="53"/>
      <c r="O345" s="14"/>
    </row>
    <row r="346" ht="15.6" spans="1:15">
      <c r="A346" s="296"/>
      <c r="B346" s="321"/>
      <c r="C346" s="322">
        <f>SUM(C328:C345)</f>
        <v>41000</v>
      </c>
      <c r="D346" s="322"/>
      <c r="E346" s="323"/>
      <c r="F346" s="322"/>
      <c r="G346" s="324"/>
      <c r="H346" s="269"/>
      <c r="I346" s="296"/>
      <c r="J346" s="322">
        <f>SUM(J328:J345)</f>
        <v>39200</v>
      </c>
      <c r="K346" s="322"/>
      <c r="L346" s="297"/>
      <c r="M346" s="296"/>
      <c r="N346" s="304"/>
      <c r="O346" s="269"/>
    </row>
    <row r="347" ht="31.2" spans="1:15">
      <c r="A347" s="291" t="s">
        <v>2287</v>
      </c>
      <c r="B347" s="291" t="s">
        <v>2201</v>
      </c>
      <c r="C347" s="292" t="s">
        <v>2202</v>
      </c>
      <c r="D347" s="292"/>
      <c r="E347" s="293" t="s">
        <v>2203</v>
      </c>
      <c r="F347" s="121" t="s">
        <v>2204</v>
      </c>
      <c r="G347" s="121" t="s">
        <v>2205</v>
      </c>
      <c r="H347" s="269"/>
      <c r="I347" s="291" t="s">
        <v>2207</v>
      </c>
      <c r="J347" s="292" t="s">
        <v>2202</v>
      </c>
      <c r="K347" s="292"/>
      <c r="L347" s="291" t="s">
        <v>2203</v>
      </c>
      <c r="M347" s="121" t="s">
        <v>2208</v>
      </c>
      <c r="N347" s="121" t="s">
        <v>2205</v>
      </c>
      <c r="O347" s="269"/>
    </row>
    <row r="348" spans="1:15">
      <c r="A348" s="14"/>
      <c r="B348" s="14" t="s">
        <v>265</v>
      </c>
      <c r="C348" s="14">
        <v>10000</v>
      </c>
      <c r="D348" s="14"/>
      <c r="E348" s="52"/>
      <c r="F348" s="14" t="s">
        <v>2218</v>
      </c>
      <c r="G348" s="53"/>
      <c r="H348" s="14"/>
      <c r="I348" s="14" t="s">
        <v>271</v>
      </c>
      <c r="J348" s="14">
        <v>10000</v>
      </c>
      <c r="K348" s="14"/>
      <c r="L348" s="14"/>
      <c r="M348" s="14" t="s">
        <v>2218</v>
      </c>
      <c r="N348" s="53"/>
      <c r="O348" s="14"/>
    </row>
    <row r="349" spans="1:15">
      <c r="A349" s="14"/>
      <c r="B349" s="14" t="s">
        <v>389</v>
      </c>
      <c r="C349" s="14">
        <v>8000</v>
      </c>
      <c r="D349" s="14"/>
      <c r="E349" s="52"/>
      <c r="F349" s="14" t="s">
        <v>2218</v>
      </c>
      <c r="G349" s="53"/>
      <c r="H349" s="14"/>
      <c r="I349" s="14" t="s">
        <v>204</v>
      </c>
      <c r="J349" s="14">
        <v>1200</v>
      </c>
      <c r="K349" s="14"/>
      <c r="L349" s="14"/>
      <c r="M349" s="14" t="s">
        <v>2218</v>
      </c>
      <c r="N349" s="53"/>
      <c r="O349" s="14"/>
    </row>
    <row r="350" spans="1:15">
      <c r="A350" s="14"/>
      <c r="B350" s="14" t="s">
        <v>446</v>
      </c>
      <c r="C350" s="14">
        <v>2000</v>
      </c>
      <c r="D350" s="14"/>
      <c r="E350" s="52"/>
      <c r="F350" s="14" t="s">
        <v>2218</v>
      </c>
      <c r="G350" s="53"/>
      <c r="H350" s="14"/>
      <c r="I350" s="14" t="s">
        <v>139</v>
      </c>
      <c r="J350" s="14">
        <v>6000</v>
      </c>
      <c r="K350" s="14"/>
      <c r="L350" s="14"/>
      <c r="M350" s="14" t="s">
        <v>2218</v>
      </c>
      <c r="N350" s="53"/>
      <c r="O350" s="14"/>
    </row>
    <row r="351" spans="1:15">
      <c r="A351" s="14"/>
      <c r="B351" s="14" t="s">
        <v>90</v>
      </c>
      <c r="C351" s="14">
        <v>2000</v>
      </c>
      <c r="D351" s="14"/>
      <c r="E351" s="52"/>
      <c r="F351" s="14" t="s">
        <v>2218</v>
      </c>
      <c r="G351" s="53" t="s">
        <v>2288</v>
      </c>
      <c r="H351" s="14"/>
      <c r="I351" s="14" t="s">
        <v>289</v>
      </c>
      <c r="J351" s="14">
        <v>8000</v>
      </c>
      <c r="K351" s="14"/>
      <c r="L351" s="14"/>
      <c r="M351" s="14" t="s">
        <v>2218</v>
      </c>
      <c r="N351" s="53"/>
      <c r="O351" s="14"/>
    </row>
    <row r="352" spans="1:15">
      <c r="A352" s="14"/>
      <c r="B352" s="14" t="s">
        <v>291</v>
      </c>
      <c r="C352" s="14">
        <v>8000</v>
      </c>
      <c r="D352" s="14"/>
      <c r="E352" s="52"/>
      <c r="F352" s="14" t="s">
        <v>2218</v>
      </c>
      <c r="G352" s="53"/>
      <c r="H352" s="14"/>
      <c r="I352" s="14" t="s">
        <v>124</v>
      </c>
      <c r="J352" s="14">
        <v>14000</v>
      </c>
      <c r="K352" s="14"/>
      <c r="L352" s="14"/>
      <c r="M352" s="14" t="s">
        <v>2218</v>
      </c>
      <c r="N352" s="53"/>
      <c r="O352" s="14"/>
    </row>
    <row r="353" spans="1:15">
      <c r="A353" s="14"/>
      <c r="B353" s="14" t="s">
        <v>491</v>
      </c>
      <c r="C353" s="14">
        <v>3000</v>
      </c>
      <c r="D353" s="14"/>
      <c r="E353" s="52"/>
      <c r="F353" s="14" t="s">
        <v>2218</v>
      </c>
      <c r="G353" s="53"/>
      <c r="H353" s="14"/>
      <c r="I353" s="14" t="s">
        <v>473</v>
      </c>
      <c r="J353" s="14">
        <v>4000</v>
      </c>
      <c r="K353" s="14"/>
      <c r="L353" s="14"/>
      <c r="M353" s="14" t="s">
        <v>2218</v>
      </c>
      <c r="N353" s="53"/>
      <c r="O353" s="14"/>
    </row>
    <row r="354" spans="1:15">
      <c r="A354" s="14"/>
      <c r="B354" s="14" t="s">
        <v>135</v>
      </c>
      <c r="C354" s="14">
        <v>20000</v>
      </c>
      <c r="D354" s="14"/>
      <c r="E354" s="52"/>
      <c r="F354" s="14" t="s">
        <v>2218</v>
      </c>
      <c r="G354" s="53" t="s">
        <v>2289</v>
      </c>
      <c r="H354" s="14"/>
      <c r="I354" s="14" t="s">
        <v>262</v>
      </c>
      <c r="J354" s="14">
        <v>6000</v>
      </c>
      <c r="K354" s="14"/>
      <c r="L354" s="14"/>
      <c r="M354" s="14" t="s">
        <v>2218</v>
      </c>
      <c r="N354" s="53"/>
      <c r="O354" s="14"/>
    </row>
    <row r="355" spans="1:15">
      <c r="A355" s="14"/>
      <c r="B355" s="14" t="s">
        <v>375</v>
      </c>
      <c r="C355" s="14">
        <v>12000</v>
      </c>
      <c r="D355" s="14"/>
      <c r="E355" s="52"/>
      <c r="F355" s="14" t="s">
        <v>2218</v>
      </c>
      <c r="G355" s="53" t="s">
        <v>2290</v>
      </c>
      <c r="H355" s="14"/>
      <c r="I355" s="14"/>
      <c r="J355" s="14"/>
      <c r="K355" s="14"/>
      <c r="L355" s="14"/>
      <c r="M355" s="14"/>
      <c r="N355" s="53"/>
      <c r="O355" s="14"/>
    </row>
    <row r="356" spans="1:15">
      <c r="A356" s="14"/>
      <c r="B356" s="14"/>
      <c r="C356" s="14"/>
      <c r="D356" s="14"/>
      <c r="E356" s="52"/>
      <c r="F356" s="14"/>
      <c r="G356" s="53"/>
      <c r="H356" s="14"/>
      <c r="I356" s="14"/>
      <c r="J356" s="14"/>
      <c r="K356" s="14"/>
      <c r="L356" s="14"/>
      <c r="M356" s="14"/>
      <c r="N356" s="53"/>
      <c r="O356" s="14"/>
    </row>
    <row r="357" spans="1:15">
      <c r="A357" s="14"/>
      <c r="B357" s="14"/>
      <c r="C357" s="14"/>
      <c r="D357" s="14"/>
      <c r="E357" s="52"/>
      <c r="F357" s="14"/>
      <c r="G357" s="53"/>
      <c r="H357" s="14"/>
      <c r="I357" s="14"/>
      <c r="J357" s="14"/>
      <c r="K357" s="14"/>
      <c r="L357" s="14"/>
      <c r="M357" s="14"/>
      <c r="N357" s="53"/>
      <c r="O357" s="14"/>
    </row>
    <row r="358" spans="1:15">
      <c r="A358" s="14"/>
      <c r="B358" s="14"/>
      <c r="C358" s="14"/>
      <c r="D358" s="14"/>
      <c r="E358" s="52"/>
      <c r="F358" s="14"/>
      <c r="G358" s="53"/>
      <c r="H358" s="14"/>
      <c r="I358" s="14"/>
      <c r="J358" s="14"/>
      <c r="K358" s="14"/>
      <c r="L358" s="14"/>
      <c r="M358" s="14"/>
      <c r="N358" s="53"/>
      <c r="O358" s="14"/>
    </row>
    <row r="359" spans="1:15">
      <c r="A359" s="14"/>
      <c r="B359" s="14"/>
      <c r="C359" s="14"/>
      <c r="D359" s="14"/>
      <c r="E359" s="52"/>
      <c r="F359" s="14"/>
      <c r="G359" s="53"/>
      <c r="H359" s="14"/>
      <c r="I359" s="14"/>
      <c r="J359" s="14"/>
      <c r="K359" s="14"/>
      <c r="L359" s="14"/>
      <c r="M359" s="14"/>
      <c r="N359" s="53"/>
      <c r="O359" s="14"/>
    </row>
    <row r="360" spans="1:15">
      <c r="A360" s="14"/>
      <c r="B360" s="14"/>
      <c r="C360" s="14"/>
      <c r="D360" s="14"/>
      <c r="E360" s="52"/>
      <c r="F360" s="14"/>
      <c r="G360" s="53"/>
      <c r="H360" s="14"/>
      <c r="I360" s="14"/>
      <c r="J360" s="14"/>
      <c r="K360" s="14"/>
      <c r="L360" s="14"/>
      <c r="M360" s="14"/>
      <c r="N360" s="53"/>
      <c r="O360" s="14"/>
    </row>
    <row r="361" spans="1:15">
      <c r="A361" s="14"/>
      <c r="B361" s="14"/>
      <c r="C361" s="14"/>
      <c r="D361" s="14"/>
      <c r="E361" s="52"/>
      <c r="F361" s="14"/>
      <c r="G361" s="53"/>
      <c r="H361" s="14"/>
      <c r="I361" s="14"/>
      <c r="J361" s="14"/>
      <c r="K361" s="14"/>
      <c r="L361" s="14"/>
      <c r="M361" s="14"/>
      <c r="N361" s="53"/>
      <c r="O361" s="14"/>
    </row>
    <row r="362" spans="1:15">
      <c r="A362" s="14"/>
      <c r="B362" s="14"/>
      <c r="C362" s="14"/>
      <c r="D362" s="14"/>
      <c r="E362" s="52"/>
      <c r="F362" s="14"/>
      <c r="G362" s="53"/>
      <c r="H362" s="14"/>
      <c r="I362" s="6"/>
      <c r="J362" s="6"/>
      <c r="K362" s="14"/>
      <c r="L362" s="6"/>
      <c r="M362" s="6"/>
      <c r="N362" s="315"/>
      <c r="O362" s="14"/>
    </row>
    <row r="363" spans="1:15">
      <c r="A363" s="14"/>
      <c r="B363" s="14"/>
      <c r="C363" s="14"/>
      <c r="D363" s="14"/>
      <c r="E363" s="52"/>
      <c r="F363" s="14"/>
      <c r="G363" s="53"/>
      <c r="H363" s="14"/>
      <c r="I363" s="6"/>
      <c r="J363" s="6"/>
      <c r="K363" s="14"/>
      <c r="L363" s="6"/>
      <c r="M363" s="6"/>
      <c r="N363" s="315"/>
      <c r="O363" s="14"/>
    </row>
    <row r="364" spans="1:15">
      <c r="A364" s="14"/>
      <c r="B364" s="14"/>
      <c r="C364" s="14"/>
      <c r="D364" s="14"/>
      <c r="E364" s="52"/>
      <c r="F364" s="14"/>
      <c r="G364" s="53"/>
      <c r="H364" s="14"/>
      <c r="I364" s="6"/>
      <c r="J364" s="6"/>
      <c r="K364" s="14"/>
      <c r="L364" s="6"/>
      <c r="M364" s="6"/>
      <c r="N364" s="315"/>
      <c r="O364" s="14"/>
    </row>
    <row r="365" spans="1:15">
      <c r="A365" s="14"/>
      <c r="B365" s="14"/>
      <c r="C365" s="14"/>
      <c r="D365" s="14"/>
      <c r="E365" s="52"/>
      <c r="F365" s="14"/>
      <c r="G365" s="53"/>
      <c r="H365" s="14"/>
      <c r="I365" s="14"/>
      <c r="J365" s="14"/>
      <c r="K365" s="14"/>
      <c r="L365" s="14"/>
      <c r="M365" s="14"/>
      <c r="N365" s="53"/>
      <c r="O365" s="14"/>
    </row>
    <row r="366" ht="15.6" spans="1:15">
      <c r="A366" s="296"/>
      <c r="B366" s="321"/>
      <c r="C366" s="322">
        <f>SUM(C348:C365)</f>
        <v>65000</v>
      </c>
      <c r="D366" s="322"/>
      <c r="E366" s="323"/>
      <c r="F366" s="322"/>
      <c r="G366" s="324"/>
      <c r="H366" s="269"/>
      <c r="I366" s="296"/>
      <c r="J366" s="322">
        <f>SUM(J348:J365)</f>
        <v>49200</v>
      </c>
      <c r="K366" s="322"/>
      <c r="L366" s="297"/>
      <c r="M366" s="296"/>
      <c r="N366" s="304"/>
      <c r="O366" s="269"/>
    </row>
    <row r="367" ht="31.2" spans="1:15">
      <c r="A367" s="291" t="s">
        <v>2291</v>
      </c>
      <c r="B367" s="291" t="s">
        <v>2201</v>
      </c>
      <c r="C367" s="292" t="s">
        <v>2202</v>
      </c>
      <c r="D367" s="292"/>
      <c r="E367" s="293" t="s">
        <v>2292</v>
      </c>
      <c r="F367" s="121" t="s">
        <v>2204</v>
      </c>
      <c r="G367" s="121" t="s">
        <v>2205</v>
      </c>
      <c r="H367" s="269"/>
      <c r="I367" s="291" t="s">
        <v>2207</v>
      </c>
      <c r="J367" s="292" t="s">
        <v>2202</v>
      </c>
      <c r="K367" s="292"/>
      <c r="L367" s="291" t="s">
        <v>2292</v>
      </c>
      <c r="M367" s="121" t="s">
        <v>2208</v>
      </c>
      <c r="N367" s="121" t="s">
        <v>2205</v>
      </c>
      <c r="O367" s="269"/>
    </row>
    <row r="368" spans="1:15">
      <c r="A368" s="14"/>
      <c r="B368" s="14" t="s">
        <v>375</v>
      </c>
      <c r="C368" s="14">
        <v>4000</v>
      </c>
      <c r="D368" s="14"/>
      <c r="E368" s="325">
        <v>43521</v>
      </c>
      <c r="F368" s="14" t="s">
        <v>2218</v>
      </c>
      <c r="G368" s="53"/>
      <c r="H368" s="14"/>
      <c r="I368" s="14" t="s">
        <v>262</v>
      </c>
      <c r="J368" s="14">
        <v>4000</v>
      </c>
      <c r="K368" s="14"/>
      <c r="L368" s="180">
        <v>43521</v>
      </c>
      <c r="M368" s="14" t="s">
        <v>2218</v>
      </c>
      <c r="N368" s="53"/>
      <c r="O368" s="14"/>
    </row>
    <row r="369" spans="1:15">
      <c r="A369" s="14"/>
      <c r="B369" s="14" t="s">
        <v>175</v>
      </c>
      <c r="C369" s="14">
        <v>2000</v>
      </c>
      <c r="D369" s="14"/>
      <c r="E369" s="325">
        <v>43521</v>
      </c>
      <c r="F369" s="14" t="s">
        <v>2218</v>
      </c>
      <c r="G369" s="53" t="s">
        <v>2293</v>
      </c>
      <c r="H369" s="14"/>
      <c r="I369" s="14" t="s">
        <v>268</v>
      </c>
      <c r="J369" s="14">
        <v>6000</v>
      </c>
      <c r="K369" s="14"/>
      <c r="L369" s="180">
        <v>43522</v>
      </c>
      <c r="M369" s="14" t="s">
        <v>2218</v>
      </c>
      <c r="N369" s="53" t="s">
        <v>2293</v>
      </c>
      <c r="O369" s="14"/>
    </row>
    <row r="370" spans="1:15">
      <c r="A370" s="14"/>
      <c r="B370" s="14" t="s">
        <v>259</v>
      </c>
      <c r="C370" s="14">
        <v>8000</v>
      </c>
      <c r="D370" s="14"/>
      <c r="E370" s="301" t="s">
        <v>2238</v>
      </c>
      <c r="F370" s="305" t="s">
        <v>2238</v>
      </c>
      <c r="G370" s="53"/>
      <c r="H370" s="14"/>
      <c r="I370" s="14" t="s">
        <v>216</v>
      </c>
      <c r="J370" s="14">
        <v>10000</v>
      </c>
      <c r="K370" s="14"/>
      <c r="L370" s="180">
        <v>43523</v>
      </c>
      <c r="M370" s="305" t="s">
        <v>2238</v>
      </c>
      <c r="N370" s="53" t="s">
        <v>2294</v>
      </c>
      <c r="O370" s="14"/>
    </row>
    <row r="371" spans="1:15">
      <c r="A371" s="14"/>
      <c r="B371" s="14" t="s">
        <v>244</v>
      </c>
      <c r="C371" s="14">
        <v>8000</v>
      </c>
      <c r="D371" s="14"/>
      <c r="E371" s="325">
        <v>43522</v>
      </c>
      <c r="F371" s="14" t="s">
        <v>2218</v>
      </c>
      <c r="G371" s="53" t="s">
        <v>2295</v>
      </c>
      <c r="H371" s="14"/>
      <c r="I371" s="14" t="s">
        <v>238</v>
      </c>
      <c r="J371" s="14">
        <v>3000</v>
      </c>
      <c r="K371" s="14"/>
      <c r="L371" s="180">
        <v>43524</v>
      </c>
      <c r="M371" s="14" t="s">
        <v>2218</v>
      </c>
      <c r="N371" s="53"/>
      <c r="O371" s="14"/>
    </row>
    <row r="372" spans="1:15">
      <c r="A372" s="14"/>
      <c r="B372" s="14" t="s">
        <v>148</v>
      </c>
      <c r="C372" s="14">
        <v>25000</v>
      </c>
      <c r="D372" s="14"/>
      <c r="E372" s="325">
        <v>43523</v>
      </c>
      <c r="F372" s="14" t="s">
        <v>2218</v>
      </c>
      <c r="G372" s="53" t="s">
        <v>2296</v>
      </c>
      <c r="H372" s="14"/>
      <c r="I372" s="14" t="s">
        <v>316</v>
      </c>
      <c r="J372" s="14">
        <v>20000</v>
      </c>
      <c r="K372" s="14"/>
      <c r="L372" s="180">
        <v>43526</v>
      </c>
      <c r="M372" s="14" t="s">
        <v>2218</v>
      </c>
      <c r="N372" s="53"/>
      <c r="O372" s="14"/>
    </row>
    <row r="373" spans="1:15">
      <c r="A373" s="14"/>
      <c r="B373" s="14" t="s">
        <v>128</v>
      </c>
      <c r="C373" s="14">
        <v>10000</v>
      </c>
      <c r="D373" s="14"/>
      <c r="E373" s="52"/>
      <c r="F373" s="14" t="s">
        <v>2297</v>
      </c>
      <c r="G373" s="53"/>
      <c r="H373" s="14"/>
      <c r="I373" s="14" t="s">
        <v>131</v>
      </c>
      <c r="J373" s="14">
        <v>18000</v>
      </c>
      <c r="K373" s="14"/>
      <c r="L373" s="14"/>
      <c r="M373" s="14" t="s">
        <v>2298</v>
      </c>
      <c r="N373" s="53"/>
      <c r="O373" s="14"/>
    </row>
    <row r="374" spans="1:15">
      <c r="A374" s="14"/>
      <c r="B374" s="14"/>
      <c r="C374" s="14"/>
      <c r="D374" s="14"/>
      <c r="E374" s="52"/>
      <c r="F374" s="14"/>
      <c r="G374" s="53"/>
      <c r="H374" s="14"/>
      <c r="I374" s="14"/>
      <c r="J374" s="14"/>
      <c r="K374" s="14"/>
      <c r="L374" s="14"/>
      <c r="M374" s="14"/>
      <c r="N374" s="53"/>
      <c r="O374" s="14"/>
    </row>
    <row r="375" spans="1:15">
      <c r="A375" s="14"/>
      <c r="B375" s="14"/>
      <c r="C375" s="14"/>
      <c r="D375" s="14"/>
      <c r="E375" s="52"/>
      <c r="F375" s="14"/>
      <c r="G375" s="53"/>
      <c r="H375" s="14"/>
      <c r="I375" s="14"/>
      <c r="J375" s="14"/>
      <c r="K375" s="14"/>
      <c r="L375" s="14"/>
      <c r="M375" s="14"/>
      <c r="N375" s="53"/>
      <c r="O375" s="14"/>
    </row>
    <row r="376" spans="1:15">
      <c r="A376" s="14"/>
      <c r="B376" s="14"/>
      <c r="C376" s="14"/>
      <c r="D376" s="14"/>
      <c r="E376" s="52"/>
      <c r="F376" s="14"/>
      <c r="G376" s="53"/>
      <c r="H376" s="14"/>
      <c r="I376" s="14"/>
      <c r="J376" s="14"/>
      <c r="K376" s="14"/>
      <c r="L376" s="14"/>
      <c r="M376" s="14"/>
      <c r="N376" s="53"/>
      <c r="O376" s="14"/>
    </row>
    <row r="377" spans="1:15">
      <c r="A377" s="14"/>
      <c r="B377" s="14"/>
      <c r="C377" s="14"/>
      <c r="D377" s="14"/>
      <c r="E377" s="52"/>
      <c r="F377" s="14"/>
      <c r="G377" s="53"/>
      <c r="H377" s="14"/>
      <c r="I377" s="14"/>
      <c r="J377" s="14"/>
      <c r="K377" s="14"/>
      <c r="L377" s="14"/>
      <c r="M377" s="14"/>
      <c r="N377" s="53"/>
      <c r="O377" s="14"/>
    </row>
    <row r="378" spans="1:15">
      <c r="A378" s="14"/>
      <c r="B378" s="14"/>
      <c r="C378" s="14"/>
      <c r="D378" s="14"/>
      <c r="E378" s="52"/>
      <c r="F378" s="14"/>
      <c r="G378" s="53"/>
      <c r="H378" s="14"/>
      <c r="I378" s="14"/>
      <c r="J378" s="14"/>
      <c r="K378" s="14"/>
      <c r="L378" s="14"/>
      <c r="M378" s="14"/>
      <c r="N378" s="53"/>
      <c r="O378" s="14"/>
    </row>
    <row r="379" spans="1:15">
      <c r="A379" s="14"/>
      <c r="B379" s="14"/>
      <c r="C379" s="14"/>
      <c r="D379" s="14"/>
      <c r="E379" s="52"/>
      <c r="F379" s="14"/>
      <c r="G379" s="53"/>
      <c r="H379" s="14"/>
      <c r="I379" s="14"/>
      <c r="J379" s="14"/>
      <c r="K379" s="14"/>
      <c r="L379" s="14"/>
      <c r="M379" s="14"/>
      <c r="N379" s="53"/>
      <c r="O379" s="14"/>
    </row>
    <row r="380" spans="1:15">
      <c r="A380" s="14"/>
      <c r="B380" s="14"/>
      <c r="C380" s="14"/>
      <c r="D380" s="14"/>
      <c r="E380" s="52"/>
      <c r="F380" s="14"/>
      <c r="G380" s="53"/>
      <c r="H380" s="14"/>
      <c r="I380" s="14"/>
      <c r="J380" s="14"/>
      <c r="K380" s="14"/>
      <c r="L380" s="14"/>
      <c r="M380" s="14"/>
      <c r="N380" s="53"/>
      <c r="O380" s="14"/>
    </row>
    <row r="381" spans="1:15">
      <c r="A381" s="14"/>
      <c r="B381" s="14"/>
      <c r="C381" s="14"/>
      <c r="D381" s="14"/>
      <c r="E381" s="52"/>
      <c r="F381" s="14"/>
      <c r="G381" s="53"/>
      <c r="H381" s="14"/>
      <c r="I381" s="14"/>
      <c r="J381" s="14"/>
      <c r="K381" s="14"/>
      <c r="L381" s="14"/>
      <c r="M381" s="14"/>
      <c r="N381" s="53"/>
      <c r="O381" s="14"/>
    </row>
    <row r="382" spans="1:15">
      <c r="A382" s="14"/>
      <c r="B382" s="14"/>
      <c r="C382" s="14"/>
      <c r="D382" s="14"/>
      <c r="E382" s="52"/>
      <c r="F382" s="14"/>
      <c r="G382" s="53"/>
      <c r="H382" s="14"/>
      <c r="I382" s="6"/>
      <c r="J382" s="6"/>
      <c r="K382" s="14"/>
      <c r="L382" s="6"/>
      <c r="M382" s="6"/>
      <c r="N382" s="315"/>
      <c r="O382" s="14"/>
    </row>
    <row r="383" spans="1:15">
      <c r="A383" s="14"/>
      <c r="B383" s="14"/>
      <c r="C383" s="14"/>
      <c r="D383" s="14"/>
      <c r="E383" s="52"/>
      <c r="F383" s="14"/>
      <c r="G383" s="53"/>
      <c r="H383" s="14"/>
      <c r="I383" s="6"/>
      <c r="J383" s="6"/>
      <c r="K383" s="14"/>
      <c r="L383" s="6"/>
      <c r="M383" s="6"/>
      <c r="N383" s="315"/>
      <c r="O383" s="14"/>
    </row>
    <row r="384" spans="1:15">
      <c r="A384" s="14"/>
      <c r="B384" s="14"/>
      <c r="C384" s="14"/>
      <c r="D384" s="14"/>
      <c r="E384" s="52"/>
      <c r="F384" s="14"/>
      <c r="G384" s="53"/>
      <c r="H384" s="14"/>
      <c r="I384" s="6"/>
      <c r="J384" s="6"/>
      <c r="K384" s="14"/>
      <c r="L384" s="6"/>
      <c r="M384" s="6"/>
      <c r="N384" s="315"/>
      <c r="O384" s="14"/>
    </row>
    <row r="385" spans="1:15">
      <c r="A385" s="14"/>
      <c r="B385" s="14"/>
      <c r="C385" s="14"/>
      <c r="D385" s="14"/>
      <c r="E385" s="52"/>
      <c r="F385" s="14"/>
      <c r="G385" s="53"/>
      <c r="H385" s="14"/>
      <c r="I385" s="14"/>
      <c r="J385" s="14"/>
      <c r="K385" s="14"/>
      <c r="L385" s="14"/>
      <c r="M385" s="14"/>
      <c r="N385" s="53"/>
      <c r="O385" s="14"/>
    </row>
    <row r="386" ht="15.6" spans="1:15">
      <c r="A386" s="296"/>
      <c r="B386" s="321"/>
      <c r="C386" s="322">
        <f>SUM(C368:C385)</f>
        <v>57000</v>
      </c>
      <c r="D386" s="322"/>
      <c r="E386" s="323"/>
      <c r="F386" s="322"/>
      <c r="G386" s="324"/>
      <c r="H386" s="269"/>
      <c r="I386" s="296"/>
      <c r="J386" s="322">
        <f>SUM(J368:J385)</f>
        <v>61000</v>
      </c>
      <c r="K386" s="322"/>
      <c r="L386" s="297"/>
      <c r="M386" s="296"/>
      <c r="N386" s="304"/>
      <c r="O386" s="269"/>
    </row>
    <row r="387" ht="31.2" spans="1:15">
      <c r="A387" s="291" t="s">
        <v>2299</v>
      </c>
      <c r="B387" s="291" t="s">
        <v>2201</v>
      </c>
      <c r="C387" s="292" t="s">
        <v>2202</v>
      </c>
      <c r="D387" s="292"/>
      <c r="E387" s="293" t="s">
        <v>2203</v>
      </c>
      <c r="F387" s="121" t="s">
        <v>2204</v>
      </c>
      <c r="G387" s="121" t="s">
        <v>2205</v>
      </c>
      <c r="H387" s="269"/>
      <c r="I387" s="291" t="s">
        <v>2207</v>
      </c>
      <c r="J387" s="292" t="s">
        <v>2202</v>
      </c>
      <c r="K387" s="292"/>
      <c r="L387" s="291" t="s">
        <v>2203</v>
      </c>
      <c r="M387" s="121" t="s">
        <v>2208</v>
      </c>
      <c r="N387" s="121" t="s">
        <v>2205</v>
      </c>
      <c r="O387" s="269"/>
    </row>
    <row r="388" spans="1:15">
      <c r="A388" s="14"/>
      <c r="B388" s="14" t="s">
        <v>259</v>
      </c>
      <c r="C388" s="14">
        <v>10000</v>
      </c>
      <c r="D388" s="14"/>
      <c r="E388" s="52"/>
      <c r="F388" s="14" t="s">
        <v>2218</v>
      </c>
      <c r="G388" s="53"/>
      <c r="H388" s="14"/>
      <c r="I388" s="14" t="s">
        <v>394</v>
      </c>
      <c r="J388" s="14">
        <v>8000</v>
      </c>
      <c r="K388" s="14"/>
      <c r="L388" s="14"/>
      <c r="M388" s="14" t="s">
        <v>2218</v>
      </c>
      <c r="N388" s="53"/>
      <c r="O388" s="14"/>
    </row>
    <row r="389" spans="1:15">
      <c r="A389" s="14"/>
      <c r="B389" s="14" t="s">
        <v>241</v>
      </c>
      <c r="C389" s="14">
        <v>8000</v>
      </c>
      <c r="D389" s="14"/>
      <c r="E389" s="52"/>
      <c r="F389" s="14" t="s">
        <v>2218</v>
      </c>
      <c r="G389" s="53" t="s">
        <v>2300</v>
      </c>
      <c r="H389" s="14"/>
      <c r="I389" s="14" t="s">
        <v>216</v>
      </c>
      <c r="J389" s="14">
        <v>12000</v>
      </c>
      <c r="K389" s="14"/>
      <c r="L389" s="180"/>
      <c r="M389" s="14" t="s">
        <v>2218</v>
      </c>
      <c r="N389" s="53"/>
      <c r="O389" s="14"/>
    </row>
    <row r="390" spans="1:15">
      <c r="A390" s="14"/>
      <c r="B390" s="14" t="s">
        <v>244</v>
      </c>
      <c r="C390" s="14">
        <v>3000</v>
      </c>
      <c r="D390" s="14"/>
      <c r="E390" s="52"/>
      <c r="F390" s="14" t="s">
        <v>2218</v>
      </c>
      <c r="G390" s="53" t="s">
        <v>2301</v>
      </c>
      <c r="H390" s="14"/>
      <c r="I390" s="14" t="s">
        <v>145</v>
      </c>
      <c r="J390" s="14">
        <v>17000</v>
      </c>
      <c r="K390" s="14"/>
      <c r="L390" s="14"/>
      <c r="M390" s="14" t="s">
        <v>2218</v>
      </c>
      <c r="N390" s="53" t="s">
        <v>2278</v>
      </c>
      <c r="O390" s="14"/>
    </row>
    <row r="391" spans="1:15">
      <c r="A391" s="14"/>
      <c r="B391" s="14" t="s">
        <v>496</v>
      </c>
      <c r="C391" s="14">
        <v>1200</v>
      </c>
      <c r="D391" s="14"/>
      <c r="E391" s="52"/>
      <c r="F391" s="14" t="s">
        <v>2218</v>
      </c>
      <c r="G391" s="53"/>
      <c r="H391" s="14"/>
      <c r="I391" s="14" t="s">
        <v>499</v>
      </c>
      <c r="J391" s="14">
        <v>4000</v>
      </c>
      <c r="K391" s="14"/>
      <c r="L391" s="14"/>
      <c r="M391" s="14" t="s">
        <v>2218</v>
      </c>
      <c r="N391" s="53"/>
      <c r="O391" s="14"/>
    </row>
    <row r="392" spans="1:15">
      <c r="A392" s="14"/>
      <c r="B392" s="14" t="s">
        <v>425</v>
      </c>
      <c r="C392" s="14">
        <v>3000</v>
      </c>
      <c r="D392" s="14"/>
      <c r="E392" s="52"/>
      <c r="F392" s="14" t="s">
        <v>2302</v>
      </c>
      <c r="G392" s="53" t="s">
        <v>2303</v>
      </c>
      <c r="H392" s="14"/>
      <c r="I392" s="14"/>
      <c r="J392" s="14"/>
      <c r="K392" s="14"/>
      <c r="L392" s="14"/>
      <c r="M392" s="14"/>
      <c r="N392" s="53"/>
      <c r="O392" s="14"/>
    </row>
    <row r="393" spans="1:15">
      <c r="A393" s="14"/>
      <c r="B393" s="14" t="s">
        <v>274</v>
      </c>
      <c r="C393" s="14">
        <v>4000</v>
      </c>
      <c r="D393" s="14"/>
      <c r="E393" s="52"/>
      <c r="F393" s="14" t="s">
        <v>2302</v>
      </c>
      <c r="G393" s="53" t="s">
        <v>2304</v>
      </c>
      <c r="H393" s="14"/>
      <c r="I393" s="14"/>
      <c r="J393" s="14"/>
      <c r="K393" s="14"/>
      <c r="L393" s="14"/>
      <c r="M393" s="14"/>
      <c r="N393" s="53"/>
      <c r="O393" s="14"/>
    </row>
    <row r="394" spans="1:15">
      <c r="A394" s="14"/>
      <c r="B394" s="14" t="s">
        <v>256</v>
      </c>
      <c r="C394" s="14">
        <v>15000</v>
      </c>
      <c r="D394" s="14"/>
      <c r="E394" s="52"/>
      <c r="F394" s="14" t="s">
        <v>2302</v>
      </c>
      <c r="G394" s="53" t="s">
        <v>2305</v>
      </c>
      <c r="H394" s="14"/>
      <c r="I394" s="14"/>
      <c r="J394" s="14"/>
      <c r="K394" s="14"/>
      <c r="L394" s="14"/>
      <c r="M394" s="14"/>
      <c r="N394" s="53"/>
      <c r="O394" s="14"/>
    </row>
    <row r="395" spans="1:15">
      <c r="A395" s="14"/>
      <c r="B395" s="14"/>
      <c r="C395" s="14"/>
      <c r="D395" s="14"/>
      <c r="E395" s="52"/>
      <c r="F395" s="14"/>
      <c r="G395" s="53"/>
      <c r="H395" s="14"/>
      <c r="I395" s="14"/>
      <c r="J395" s="14"/>
      <c r="K395" s="14"/>
      <c r="L395" s="14"/>
      <c r="M395" s="14"/>
      <c r="N395" s="53"/>
      <c r="O395" s="14"/>
    </row>
    <row r="396" spans="1:15">
      <c r="A396" s="14"/>
      <c r="B396" s="14"/>
      <c r="C396" s="14"/>
      <c r="D396" s="14"/>
      <c r="E396" s="52"/>
      <c r="F396" s="14"/>
      <c r="G396" s="53"/>
      <c r="H396" s="14"/>
      <c r="I396" s="14"/>
      <c r="J396" s="14"/>
      <c r="K396" s="14"/>
      <c r="L396" s="14"/>
      <c r="M396" s="14"/>
      <c r="N396" s="53"/>
      <c r="O396" s="14"/>
    </row>
    <row r="397" spans="1:15">
      <c r="A397" s="14"/>
      <c r="B397" s="14"/>
      <c r="C397" s="14"/>
      <c r="D397" s="14"/>
      <c r="E397" s="52"/>
      <c r="F397" s="14"/>
      <c r="G397" s="53"/>
      <c r="H397" s="14"/>
      <c r="I397" s="14"/>
      <c r="J397" s="14"/>
      <c r="K397" s="14"/>
      <c r="L397" s="14"/>
      <c r="M397" s="14"/>
      <c r="N397" s="53"/>
      <c r="O397" s="14"/>
    </row>
    <row r="398" spans="1:15">
      <c r="A398" s="14"/>
      <c r="B398" s="14"/>
      <c r="C398" s="14"/>
      <c r="D398" s="14"/>
      <c r="E398" s="52"/>
      <c r="F398" s="14"/>
      <c r="H398" s="14"/>
      <c r="I398" s="14"/>
      <c r="J398" s="14"/>
      <c r="K398" s="14"/>
      <c r="L398" s="14"/>
      <c r="M398" s="14"/>
      <c r="N398" s="53"/>
      <c r="O398" s="14"/>
    </row>
    <row r="399" spans="1:15">
      <c r="A399" s="14"/>
      <c r="B399" s="14"/>
      <c r="C399" s="14"/>
      <c r="D399" s="14"/>
      <c r="E399" s="52"/>
      <c r="F399" s="14"/>
      <c r="G399" s="53"/>
      <c r="H399" s="14"/>
      <c r="I399" s="14"/>
      <c r="J399" s="14"/>
      <c r="K399" s="14"/>
      <c r="L399" s="14"/>
      <c r="M399" s="14"/>
      <c r="N399" s="53"/>
      <c r="O399" s="14"/>
    </row>
    <row r="400" spans="1:15">
      <c r="A400" s="14"/>
      <c r="B400" s="14"/>
      <c r="C400" s="14"/>
      <c r="D400" s="14"/>
      <c r="E400" s="52"/>
      <c r="F400" s="14"/>
      <c r="G400" s="53"/>
      <c r="H400" s="14"/>
      <c r="I400" s="14"/>
      <c r="J400" s="14"/>
      <c r="K400" s="14"/>
      <c r="L400" s="14"/>
      <c r="M400" s="14"/>
      <c r="N400" s="53"/>
      <c r="O400" s="14"/>
    </row>
    <row r="401" spans="1:15">
      <c r="A401" s="14"/>
      <c r="B401" s="14"/>
      <c r="C401" s="14"/>
      <c r="D401" s="14"/>
      <c r="E401" s="52"/>
      <c r="F401" s="14"/>
      <c r="G401" s="53"/>
      <c r="H401" s="14"/>
      <c r="I401" s="14"/>
      <c r="J401" s="14"/>
      <c r="K401" s="14"/>
      <c r="L401" s="14"/>
      <c r="M401" s="14"/>
      <c r="N401" s="53"/>
      <c r="O401" s="14"/>
    </row>
    <row r="402" spans="1:15">
      <c r="A402" s="14"/>
      <c r="B402" s="14"/>
      <c r="C402" s="14"/>
      <c r="D402" s="14"/>
      <c r="E402" s="52"/>
      <c r="F402" s="14"/>
      <c r="G402" s="53"/>
      <c r="H402" s="14"/>
      <c r="I402" s="6"/>
      <c r="J402" s="6"/>
      <c r="K402" s="14"/>
      <c r="L402" s="6"/>
      <c r="M402" s="6"/>
      <c r="N402" s="315"/>
      <c r="O402" s="14"/>
    </row>
    <row r="403" spans="1:15">
      <c r="A403" s="14"/>
      <c r="B403" s="14"/>
      <c r="C403" s="14"/>
      <c r="D403" s="14"/>
      <c r="E403" s="52"/>
      <c r="F403" s="14"/>
      <c r="G403" s="53"/>
      <c r="H403" s="14"/>
      <c r="I403" s="6"/>
      <c r="J403" s="6"/>
      <c r="K403" s="14"/>
      <c r="L403" s="6"/>
      <c r="M403" s="6"/>
      <c r="N403" s="315"/>
      <c r="O403" s="14"/>
    </row>
    <row r="404" spans="1:15">
      <c r="A404" s="14"/>
      <c r="B404" s="14"/>
      <c r="C404" s="14"/>
      <c r="D404" s="14"/>
      <c r="E404" s="52"/>
      <c r="F404" s="14"/>
      <c r="G404" s="53"/>
      <c r="H404" s="14"/>
      <c r="I404" s="6"/>
      <c r="J404" s="6"/>
      <c r="K404" s="14"/>
      <c r="L404" s="6"/>
      <c r="M404" s="6"/>
      <c r="N404" s="315"/>
      <c r="O404" s="14"/>
    </row>
    <row r="405" spans="1:15">
      <c r="A405" s="14"/>
      <c r="B405" s="14"/>
      <c r="C405" s="14"/>
      <c r="D405" s="14"/>
      <c r="E405" s="52"/>
      <c r="F405" s="14"/>
      <c r="G405" s="53"/>
      <c r="H405" s="14"/>
      <c r="I405" s="14"/>
      <c r="J405" s="14"/>
      <c r="K405" s="14"/>
      <c r="L405" s="14"/>
      <c r="M405" s="14"/>
      <c r="N405" s="53"/>
      <c r="O405" s="14"/>
    </row>
    <row r="406" ht="15.6" spans="1:15">
      <c r="A406" s="296"/>
      <c r="B406" s="321"/>
      <c r="C406" s="322">
        <f>SUM(C388:C405)</f>
        <v>44200</v>
      </c>
      <c r="D406" s="322"/>
      <c r="E406" s="323"/>
      <c r="F406" s="322"/>
      <c r="G406" s="324"/>
      <c r="H406" s="269"/>
      <c r="I406" s="321"/>
      <c r="J406" s="322">
        <f>SUM(J388:J405)</f>
        <v>41000</v>
      </c>
      <c r="K406" s="322"/>
      <c r="L406" s="322"/>
      <c r="M406" s="321"/>
      <c r="N406" s="327"/>
      <c r="O406" s="269"/>
    </row>
    <row r="407" ht="31.2" spans="1:15">
      <c r="A407" s="291" t="s">
        <v>2306</v>
      </c>
      <c r="B407" s="291" t="s">
        <v>2201</v>
      </c>
      <c r="C407" s="292" t="s">
        <v>2202</v>
      </c>
      <c r="D407" s="292"/>
      <c r="E407" s="293" t="s">
        <v>2203</v>
      </c>
      <c r="F407" s="121" t="s">
        <v>2204</v>
      </c>
      <c r="G407" s="121" t="s">
        <v>2205</v>
      </c>
      <c r="H407" s="269"/>
      <c r="I407" s="291" t="s">
        <v>2207</v>
      </c>
      <c r="J407" s="292" t="s">
        <v>2202</v>
      </c>
      <c r="K407" s="292"/>
      <c r="L407" s="291" t="s">
        <v>2203</v>
      </c>
      <c r="M407" s="121" t="s">
        <v>2208</v>
      </c>
      <c r="N407" s="121" t="s">
        <v>2205</v>
      </c>
      <c r="O407" s="269"/>
    </row>
    <row r="408" spans="1:15">
      <c r="A408" s="14"/>
      <c r="B408" s="14" t="s">
        <v>244</v>
      </c>
      <c r="C408" s="14">
        <v>1500</v>
      </c>
      <c r="D408" s="14"/>
      <c r="E408" s="52"/>
      <c r="F408" s="14" t="s">
        <v>54</v>
      </c>
      <c r="G408" s="53" t="s">
        <v>2301</v>
      </c>
      <c r="H408" s="14"/>
      <c r="I408" s="14" t="s">
        <v>124</v>
      </c>
      <c r="J408" s="14">
        <v>14000</v>
      </c>
      <c r="K408" s="14"/>
      <c r="L408" s="14"/>
      <c r="M408" s="14" t="s">
        <v>54</v>
      </c>
      <c r="N408" s="53"/>
      <c r="O408" s="14"/>
    </row>
    <row r="409" spans="1:15">
      <c r="A409" s="14"/>
      <c r="B409" s="14" t="s">
        <v>2307</v>
      </c>
      <c r="C409" s="14">
        <v>1600</v>
      </c>
      <c r="D409" s="14"/>
      <c r="E409" s="52"/>
      <c r="F409" s="14" t="s">
        <v>54</v>
      </c>
      <c r="G409" s="53"/>
      <c r="H409" s="14"/>
      <c r="I409" s="14" t="s">
        <v>166</v>
      </c>
      <c r="J409" s="14">
        <v>10000</v>
      </c>
      <c r="K409" s="14"/>
      <c r="L409" s="14"/>
      <c r="M409" s="14" t="s">
        <v>54</v>
      </c>
      <c r="N409" s="53"/>
      <c r="O409" s="14"/>
    </row>
    <row r="410" spans="1:15">
      <c r="A410" s="14"/>
      <c r="B410" s="14" t="s">
        <v>458</v>
      </c>
      <c r="C410" s="14">
        <v>2400</v>
      </c>
      <c r="D410" s="14"/>
      <c r="E410" s="52"/>
      <c r="F410" s="14" t="s">
        <v>54</v>
      </c>
      <c r="G410" s="53"/>
      <c r="H410" s="14"/>
      <c r="I410" s="14" t="s">
        <v>485</v>
      </c>
      <c r="J410" s="14">
        <v>6000</v>
      </c>
      <c r="K410" s="14"/>
      <c r="L410" s="14"/>
      <c r="M410" s="14" t="s">
        <v>54</v>
      </c>
      <c r="N410" s="53" t="s">
        <v>2308</v>
      </c>
      <c r="O410" s="14"/>
    </row>
    <row r="411" spans="1:15">
      <c r="A411" s="14"/>
      <c r="B411" s="14" t="s">
        <v>461</v>
      </c>
      <c r="C411" s="14">
        <v>4000</v>
      </c>
      <c r="D411" s="14"/>
      <c r="E411" s="52"/>
      <c r="F411" s="14" t="s">
        <v>54</v>
      </c>
      <c r="G411" s="53" t="s">
        <v>2309</v>
      </c>
      <c r="H411" s="14"/>
      <c r="I411" s="14" t="s">
        <v>207</v>
      </c>
      <c r="J411" s="14">
        <v>5000</v>
      </c>
      <c r="K411" s="14"/>
      <c r="L411" s="180"/>
      <c r="M411" s="14" t="s">
        <v>54</v>
      </c>
      <c r="N411" s="53"/>
      <c r="O411" s="14"/>
    </row>
    <row r="412" spans="1:15">
      <c r="A412" s="14"/>
      <c r="B412" s="14" t="s">
        <v>90</v>
      </c>
      <c r="C412" s="14">
        <v>1500</v>
      </c>
      <c r="D412" s="14"/>
      <c r="E412" s="52"/>
      <c r="F412" s="14" t="s">
        <v>54</v>
      </c>
      <c r="G412" s="53"/>
      <c r="H412" s="14"/>
      <c r="I412" s="14" t="s">
        <v>204</v>
      </c>
      <c r="J412" s="14">
        <v>2000</v>
      </c>
      <c r="K412" s="14"/>
      <c r="L412" s="14"/>
      <c r="M412" s="14" t="s">
        <v>54</v>
      </c>
      <c r="N412" s="53"/>
      <c r="O412" s="14"/>
    </row>
    <row r="413" spans="1:15">
      <c r="A413" s="14"/>
      <c r="B413" s="14" t="s">
        <v>437</v>
      </c>
      <c r="C413" s="14">
        <v>4700</v>
      </c>
      <c r="D413" s="14"/>
      <c r="E413" s="52"/>
      <c r="F413" s="14" t="s">
        <v>54</v>
      </c>
      <c r="G413" s="53"/>
      <c r="H413" s="14"/>
      <c r="I413" s="14" t="s">
        <v>277</v>
      </c>
      <c r="J413" s="14">
        <v>6000</v>
      </c>
      <c r="K413" s="14"/>
      <c r="L413" s="14"/>
      <c r="M413" s="14" t="s">
        <v>54</v>
      </c>
      <c r="N413" s="53"/>
      <c r="O413" s="14"/>
    </row>
    <row r="414" spans="1:15">
      <c r="A414" s="14"/>
      <c r="B414" s="14" t="s">
        <v>280</v>
      </c>
      <c r="C414" s="14">
        <v>15000</v>
      </c>
      <c r="D414" s="14"/>
      <c r="E414" s="52"/>
      <c r="F414" s="14" t="s">
        <v>54</v>
      </c>
      <c r="G414" s="53"/>
      <c r="H414" s="14"/>
      <c r="I414" s="14"/>
      <c r="J414" s="14"/>
      <c r="K414" s="14"/>
      <c r="L414" s="14"/>
      <c r="M414" s="14"/>
      <c r="N414" s="53"/>
      <c r="O414" s="14"/>
    </row>
    <row r="415" spans="1:15">
      <c r="A415" s="14"/>
      <c r="B415" s="14" t="s">
        <v>265</v>
      </c>
      <c r="C415" s="14">
        <v>10000</v>
      </c>
      <c r="D415" s="14"/>
      <c r="E415" s="52"/>
      <c r="F415" s="14" t="s">
        <v>54</v>
      </c>
      <c r="G415" s="53"/>
      <c r="H415" s="14"/>
      <c r="I415" s="14"/>
      <c r="J415" s="14"/>
      <c r="K415" s="14"/>
      <c r="L415" s="14"/>
      <c r="M415" s="14"/>
      <c r="N415" s="53"/>
      <c r="O415" s="14"/>
    </row>
    <row r="416" spans="1:15">
      <c r="A416" s="14"/>
      <c r="B416" s="14" t="s">
        <v>220</v>
      </c>
      <c r="C416" s="14">
        <v>5500</v>
      </c>
      <c r="D416" s="14"/>
      <c r="E416" s="52"/>
      <c r="F416" s="14" t="s">
        <v>54</v>
      </c>
      <c r="G416" s="53"/>
      <c r="H416" s="14"/>
      <c r="I416" s="14"/>
      <c r="J416" s="14"/>
      <c r="K416" s="14"/>
      <c r="L416" s="14"/>
      <c r="M416" s="14"/>
      <c r="N416" s="53"/>
      <c r="O416" s="14"/>
    </row>
    <row r="417" spans="1:15">
      <c r="A417" s="14"/>
      <c r="B417" s="14"/>
      <c r="C417" s="14"/>
      <c r="D417" s="14"/>
      <c r="E417" s="52"/>
      <c r="F417" s="14"/>
      <c r="G417" s="53"/>
      <c r="H417" s="14"/>
      <c r="I417" s="14"/>
      <c r="J417" s="14"/>
      <c r="K417" s="14"/>
      <c r="L417" s="14"/>
      <c r="M417" s="14"/>
      <c r="N417" s="53"/>
      <c r="O417" s="14"/>
    </row>
    <row r="418" spans="1:15">
      <c r="A418" s="14"/>
      <c r="B418" s="14"/>
      <c r="C418" s="14"/>
      <c r="D418" s="14"/>
      <c r="E418" s="52"/>
      <c r="F418" s="14"/>
      <c r="G418" s="53"/>
      <c r="H418" s="14"/>
      <c r="I418" s="14"/>
      <c r="J418" s="14"/>
      <c r="K418" s="14"/>
      <c r="L418" s="14"/>
      <c r="M418" s="14"/>
      <c r="N418" s="53"/>
      <c r="O418" s="14"/>
    </row>
    <row r="419" spans="1:15">
      <c r="A419" s="14"/>
      <c r="B419" s="14"/>
      <c r="C419" s="14"/>
      <c r="D419" s="14"/>
      <c r="E419" s="52"/>
      <c r="F419" s="14"/>
      <c r="G419" s="53"/>
      <c r="H419" s="14"/>
      <c r="I419" s="14"/>
      <c r="J419" s="14"/>
      <c r="K419" s="14"/>
      <c r="L419" s="14"/>
      <c r="M419" s="14"/>
      <c r="N419" s="53"/>
      <c r="O419" s="14"/>
    </row>
    <row r="420" spans="1:15">
      <c r="A420" s="14"/>
      <c r="B420" s="14"/>
      <c r="C420" s="14"/>
      <c r="D420" s="14"/>
      <c r="E420" s="52"/>
      <c r="F420" s="14"/>
      <c r="G420" s="53"/>
      <c r="H420" s="14"/>
      <c r="I420" s="14"/>
      <c r="J420" s="14"/>
      <c r="K420" s="14"/>
      <c r="L420" s="14"/>
      <c r="M420" s="14"/>
      <c r="N420" s="53"/>
      <c r="O420" s="14"/>
    </row>
    <row r="421" spans="1:15">
      <c r="A421" s="14"/>
      <c r="B421" s="14"/>
      <c r="C421" s="14"/>
      <c r="D421" s="14"/>
      <c r="E421" s="52"/>
      <c r="F421" s="14"/>
      <c r="G421" s="53"/>
      <c r="H421" s="14"/>
      <c r="I421" s="14"/>
      <c r="J421" s="14"/>
      <c r="K421" s="14"/>
      <c r="L421" s="14"/>
      <c r="M421" s="14"/>
      <c r="N421" s="53"/>
      <c r="O421" s="14"/>
    </row>
    <row r="422" spans="1:15">
      <c r="A422" s="14"/>
      <c r="B422" s="14"/>
      <c r="C422" s="14"/>
      <c r="D422" s="14"/>
      <c r="E422" s="52"/>
      <c r="F422" s="14"/>
      <c r="G422" s="53"/>
      <c r="H422" s="14"/>
      <c r="I422" s="14"/>
      <c r="J422" s="14"/>
      <c r="K422" s="14"/>
      <c r="L422" s="14"/>
      <c r="M422" s="14"/>
      <c r="N422" s="53"/>
      <c r="O422" s="14"/>
    </row>
    <row r="423" spans="1:15">
      <c r="A423" s="14"/>
      <c r="B423" s="14"/>
      <c r="C423" s="14"/>
      <c r="D423" s="14"/>
      <c r="E423" s="52"/>
      <c r="F423" s="14"/>
      <c r="G423" s="53"/>
      <c r="H423" s="14"/>
      <c r="I423" s="14"/>
      <c r="J423" s="14"/>
      <c r="K423" s="14"/>
      <c r="L423" s="14"/>
      <c r="M423" s="14"/>
      <c r="N423" s="53"/>
      <c r="O423" s="14"/>
    </row>
    <row r="424" spans="1:15">
      <c r="A424" s="14"/>
      <c r="B424" s="14"/>
      <c r="C424" s="14"/>
      <c r="D424" s="14"/>
      <c r="E424" s="52"/>
      <c r="F424" s="14"/>
      <c r="G424" s="53"/>
      <c r="H424" s="14"/>
      <c r="I424" s="14"/>
      <c r="J424" s="14"/>
      <c r="K424" s="14"/>
      <c r="L424" s="14"/>
      <c r="M424" s="14"/>
      <c r="N424" s="53"/>
      <c r="O424" s="14"/>
    </row>
    <row r="425" spans="1:15">
      <c r="A425" s="14"/>
      <c r="B425" s="14"/>
      <c r="C425" s="14"/>
      <c r="D425" s="14"/>
      <c r="E425" s="52"/>
      <c r="F425" s="14"/>
      <c r="G425" s="53"/>
      <c r="H425" s="14"/>
      <c r="I425" s="14"/>
      <c r="J425" s="14"/>
      <c r="K425" s="14"/>
      <c r="L425" s="14"/>
      <c r="M425" s="14"/>
      <c r="N425" s="53"/>
      <c r="O425" s="14"/>
    </row>
    <row r="426" ht="15.6" spans="1:15">
      <c r="A426" s="296"/>
      <c r="B426" s="296"/>
      <c r="C426" s="297">
        <f>SUM(C408:C425)</f>
        <v>46200</v>
      </c>
      <c r="D426" s="297"/>
      <c r="E426" s="298"/>
      <c r="F426" s="297"/>
      <c r="G426" s="299"/>
      <c r="H426" s="269"/>
      <c r="I426" s="296"/>
      <c r="J426" s="297">
        <f>SUM(J408:J425)</f>
        <v>43000</v>
      </c>
      <c r="K426" s="297"/>
      <c r="L426" s="297"/>
      <c r="M426" s="296"/>
      <c r="N426" s="304"/>
      <c r="O426" s="269"/>
    </row>
    <row r="427" ht="31.2" spans="1:15">
      <c r="A427" s="291" t="s">
        <v>2310</v>
      </c>
      <c r="B427" s="291" t="s">
        <v>2201</v>
      </c>
      <c r="C427" s="292" t="s">
        <v>2202</v>
      </c>
      <c r="D427" s="292"/>
      <c r="E427" s="293" t="s">
        <v>2203</v>
      </c>
      <c r="F427" s="121" t="s">
        <v>2204</v>
      </c>
      <c r="G427" s="121" t="s">
        <v>2205</v>
      </c>
      <c r="H427" s="269"/>
      <c r="I427" s="291" t="s">
        <v>2207</v>
      </c>
      <c r="J427" s="292" t="s">
        <v>2202</v>
      </c>
      <c r="K427" s="292"/>
      <c r="L427" s="291" t="s">
        <v>2203</v>
      </c>
      <c r="M427" s="121" t="s">
        <v>2208</v>
      </c>
      <c r="N427" s="121" t="s">
        <v>2205</v>
      </c>
      <c r="O427" s="269"/>
    </row>
    <row r="428" spans="1:15">
      <c r="A428" s="14"/>
      <c r="B428" s="14" t="s">
        <v>128</v>
      </c>
      <c r="C428" s="14">
        <v>10000</v>
      </c>
      <c r="D428" s="14"/>
      <c r="E428" s="52"/>
      <c r="F428" s="14" t="s">
        <v>54</v>
      </c>
      <c r="G428" s="53"/>
      <c r="H428" s="14"/>
      <c r="I428" s="14" t="s">
        <v>145</v>
      </c>
      <c r="J428" s="14">
        <v>20000</v>
      </c>
      <c r="K428" s="14"/>
      <c r="L428" s="14"/>
      <c r="M428" s="14" t="s">
        <v>54</v>
      </c>
      <c r="N428" s="53"/>
      <c r="O428" s="14"/>
    </row>
    <row r="429" spans="1:15">
      <c r="A429" s="14"/>
      <c r="B429" s="14" t="s">
        <v>375</v>
      </c>
      <c r="C429" s="14">
        <v>12000</v>
      </c>
      <c r="D429" s="14"/>
      <c r="E429" s="52"/>
      <c r="F429" s="14" t="s">
        <v>54</v>
      </c>
      <c r="G429" s="53"/>
      <c r="H429" s="14"/>
      <c r="I429" s="14" t="s">
        <v>289</v>
      </c>
      <c r="J429" s="14">
        <v>8000</v>
      </c>
      <c r="K429" s="14"/>
      <c r="L429" s="14"/>
      <c r="M429" s="14" t="s">
        <v>54</v>
      </c>
      <c r="N429" s="53"/>
      <c r="O429" s="14"/>
    </row>
    <row r="430" spans="1:15">
      <c r="A430" s="14"/>
      <c r="B430" s="14" t="s">
        <v>175</v>
      </c>
      <c r="C430" s="14">
        <v>2000</v>
      </c>
      <c r="D430" s="14"/>
      <c r="E430" s="52"/>
      <c r="F430" s="14" t="s">
        <v>54</v>
      </c>
      <c r="G430" s="53" t="s">
        <v>2236</v>
      </c>
      <c r="H430" s="14"/>
      <c r="I430" s="14" t="s">
        <v>328</v>
      </c>
      <c r="J430" s="14">
        <v>8500</v>
      </c>
      <c r="K430" s="14"/>
      <c r="L430" s="14"/>
      <c r="M430" s="14" t="s">
        <v>54</v>
      </c>
      <c r="N430" s="53"/>
      <c r="O430" s="14"/>
    </row>
    <row r="431" spans="1:15">
      <c r="A431" s="14"/>
      <c r="B431" s="14" t="s">
        <v>190</v>
      </c>
      <c r="C431" s="14">
        <v>5200</v>
      </c>
      <c r="D431" s="14"/>
      <c r="E431" s="52"/>
      <c r="F431" s="14" t="s">
        <v>54</v>
      </c>
      <c r="G431" s="53"/>
      <c r="H431" s="14"/>
      <c r="I431" s="14"/>
      <c r="J431" s="14"/>
      <c r="K431" s="14"/>
      <c r="L431" s="14"/>
      <c r="M431" s="14"/>
      <c r="N431" s="53"/>
      <c r="O431" s="14"/>
    </row>
    <row r="432" spans="1:15">
      <c r="A432" s="14"/>
      <c r="B432" s="14" t="s">
        <v>300</v>
      </c>
      <c r="C432" s="14">
        <v>4000</v>
      </c>
      <c r="D432" s="14"/>
      <c r="E432" s="52"/>
      <c r="F432" s="14" t="s">
        <v>54</v>
      </c>
      <c r="G432" s="53"/>
      <c r="H432" s="14"/>
      <c r="I432" s="6"/>
      <c r="J432" s="6"/>
      <c r="K432" s="14"/>
      <c r="L432" s="14"/>
      <c r="M432" s="14"/>
      <c r="N432" s="53"/>
      <c r="O432" s="14"/>
    </row>
    <row r="433" spans="1:15">
      <c r="A433" s="14"/>
      <c r="B433" s="14"/>
      <c r="C433" s="14"/>
      <c r="D433" s="14"/>
      <c r="E433" s="52"/>
      <c r="F433" s="14"/>
      <c r="G433" s="53"/>
      <c r="H433" s="14"/>
      <c r="I433" s="6"/>
      <c r="J433" s="6"/>
      <c r="K433" s="14"/>
      <c r="L433" s="14"/>
      <c r="M433" s="14"/>
      <c r="N433" s="53"/>
      <c r="O433" s="14"/>
    </row>
    <row r="434" spans="1:15">
      <c r="A434" s="14"/>
      <c r="B434" s="14"/>
      <c r="C434" s="14"/>
      <c r="D434" s="14"/>
      <c r="E434" s="52"/>
      <c r="F434" s="14"/>
      <c r="G434" s="53"/>
      <c r="H434" s="14"/>
      <c r="I434" s="14"/>
      <c r="J434" s="14"/>
      <c r="K434" s="14"/>
      <c r="L434" s="14"/>
      <c r="M434" s="14"/>
      <c r="N434" s="53"/>
      <c r="O434" s="14"/>
    </row>
    <row r="435" spans="1:15">
      <c r="A435" s="14"/>
      <c r="B435" s="14"/>
      <c r="C435" s="14"/>
      <c r="D435" s="14"/>
      <c r="E435" s="52"/>
      <c r="F435" s="14"/>
      <c r="G435" s="53"/>
      <c r="H435" s="14"/>
      <c r="I435" s="14"/>
      <c r="J435" s="14"/>
      <c r="K435" s="14"/>
      <c r="L435" s="14"/>
      <c r="M435" s="14"/>
      <c r="N435" s="53"/>
      <c r="O435" s="14"/>
    </row>
    <row r="436" spans="1:15">
      <c r="A436" s="14"/>
      <c r="B436" s="14"/>
      <c r="C436" s="14"/>
      <c r="D436" s="14"/>
      <c r="E436" s="52"/>
      <c r="F436" s="14"/>
      <c r="G436" s="53"/>
      <c r="H436" s="14"/>
      <c r="I436" s="14"/>
      <c r="J436" s="14"/>
      <c r="K436" s="14"/>
      <c r="L436" s="14"/>
      <c r="M436" s="14"/>
      <c r="N436" s="53"/>
      <c r="O436" s="14"/>
    </row>
    <row r="437" spans="1:15">
      <c r="A437" s="14"/>
      <c r="B437" s="14"/>
      <c r="C437" s="14"/>
      <c r="D437" s="14"/>
      <c r="E437" s="52"/>
      <c r="F437" s="14"/>
      <c r="G437" s="53"/>
      <c r="H437" s="14"/>
      <c r="I437" s="14"/>
      <c r="J437" s="14"/>
      <c r="K437" s="14"/>
      <c r="L437" s="14"/>
      <c r="M437" s="14"/>
      <c r="N437" s="53"/>
      <c r="O437" s="14"/>
    </row>
    <row r="438" spans="1:15">
      <c r="A438" s="14"/>
      <c r="B438" s="14"/>
      <c r="C438" s="14"/>
      <c r="D438" s="14"/>
      <c r="E438" s="52"/>
      <c r="F438" s="14"/>
      <c r="G438" s="53"/>
      <c r="H438" s="14"/>
      <c r="I438" s="14"/>
      <c r="J438" s="14"/>
      <c r="K438" s="14"/>
      <c r="L438" s="14"/>
      <c r="M438" s="14"/>
      <c r="N438" s="53"/>
      <c r="O438" s="14"/>
    </row>
    <row r="439" spans="1:15">
      <c r="A439" s="14"/>
      <c r="B439" s="14"/>
      <c r="C439" s="14"/>
      <c r="D439" s="14"/>
      <c r="E439" s="52"/>
      <c r="F439" s="14"/>
      <c r="G439" s="53"/>
      <c r="H439" s="14"/>
      <c r="I439" s="14"/>
      <c r="J439" s="14"/>
      <c r="K439" s="14"/>
      <c r="L439" s="14"/>
      <c r="M439" s="14"/>
      <c r="N439" s="53"/>
      <c r="O439" s="14"/>
    </row>
    <row r="440" spans="1:15">
      <c r="A440" s="14"/>
      <c r="B440" s="14"/>
      <c r="C440" s="14"/>
      <c r="D440" s="14"/>
      <c r="E440" s="52"/>
      <c r="F440" s="14"/>
      <c r="G440" s="53"/>
      <c r="H440" s="14"/>
      <c r="I440" s="14"/>
      <c r="J440" s="14"/>
      <c r="K440" s="14"/>
      <c r="L440" s="14"/>
      <c r="M440" s="14"/>
      <c r="N440" s="53"/>
      <c r="O440" s="14"/>
    </row>
    <row r="441" spans="1:15">
      <c r="A441" s="14"/>
      <c r="B441" s="14"/>
      <c r="C441" s="14"/>
      <c r="D441" s="14"/>
      <c r="E441" s="52"/>
      <c r="F441" s="14"/>
      <c r="G441" s="53"/>
      <c r="H441" s="14"/>
      <c r="I441" s="14"/>
      <c r="J441" s="14"/>
      <c r="K441" s="14"/>
      <c r="L441" s="14"/>
      <c r="M441" s="14"/>
      <c r="N441" s="53"/>
      <c r="O441" s="14"/>
    </row>
    <row r="442" spans="1:15">
      <c r="A442" s="14"/>
      <c r="B442" s="14"/>
      <c r="C442" s="14"/>
      <c r="D442" s="14"/>
      <c r="E442" s="52"/>
      <c r="F442" s="14"/>
      <c r="G442" s="53"/>
      <c r="H442" s="14"/>
      <c r="I442" s="14"/>
      <c r="J442" s="14"/>
      <c r="K442" s="14"/>
      <c r="L442" s="6"/>
      <c r="M442" s="6"/>
      <c r="N442" s="315"/>
      <c r="O442" s="14"/>
    </row>
    <row r="443" spans="1:15">
      <c r="A443" s="14"/>
      <c r="B443" s="14"/>
      <c r="C443" s="14"/>
      <c r="D443" s="14"/>
      <c r="E443" s="52"/>
      <c r="F443" s="14"/>
      <c r="G443" s="53"/>
      <c r="H443" s="14"/>
      <c r="I443" s="14"/>
      <c r="J443" s="14"/>
      <c r="K443" s="14"/>
      <c r="L443" s="6"/>
      <c r="M443" s="6"/>
      <c r="N443" s="315"/>
      <c r="O443" s="14"/>
    </row>
    <row r="444" spans="1:15">
      <c r="A444" s="14"/>
      <c r="B444" s="14"/>
      <c r="C444" s="14"/>
      <c r="D444" s="14"/>
      <c r="E444" s="52"/>
      <c r="F444" s="14"/>
      <c r="G444" s="53"/>
      <c r="H444" s="14"/>
      <c r="I444" s="14"/>
      <c r="J444" s="14"/>
      <c r="K444" s="14"/>
      <c r="L444" s="6"/>
      <c r="M444" s="6"/>
      <c r="N444" s="315"/>
      <c r="O444" s="14"/>
    </row>
    <row r="445" spans="1:15">
      <c r="A445" s="14"/>
      <c r="B445" s="14"/>
      <c r="C445" s="14"/>
      <c r="D445" s="14"/>
      <c r="E445" s="52"/>
      <c r="F445" s="14"/>
      <c r="G445" s="53"/>
      <c r="H445" s="14"/>
      <c r="I445" s="14"/>
      <c r="J445" s="14"/>
      <c r="K445" s="14"/>
      <c r="L445" s="14"/>
      <c r="M445" s="14"/>
      <c r="N445" s="53"/>
      <c r="O445" s="14"/>
    </row>
    <row r="446" ht="15.6" spans="1:15">
      <c r="A446" s="296"/>
      <c r="B446" s="321"/>
      <c r="C446" s="322">
        <f>SUM(C428:C443)</f>
        <v>33200</v>
      </c>
      <c r="D446" s="322"/>
      <c r="E446" s="323"/>
      <c r="F446" s="322"/>
      <c r="G446" s="324"/>
      <c r="H446" s="326"/>
      <c r="I446" s="321"/>
      <c r="J446" s="322">
        <f>SUM(J428:J445)</f>
        <v>36500</v>
      </c>
      <c r="K446" s="322"/>
      <c r="L446" s="322"/>
      <c r="M446" s="321"/>
      <c r="N446" s="327"/>
      <c r="O446" s="326"/>
    </row>
    <row r="447" ht="31.2" spans="1:15">
      <c r="A447" s="291" t="s">
        <v>2311</v>
      </c>
      <c r="B447" s="291" t="s">
        <v>2201</v>
      </c>
      <c r="C447" s="292" t="s">
        <v>2202</v>
      </c>
      <c r="D447" s="292"/>
      <c r="E447" s="293" t="s">
        <v>2203</v>
      </c>
      <c r="F447" s="121" t="s">
        <v>2204</v>
      </c>
      <c r="G447" s="121" t="s">
        <v>2205</v>
      </c>
      <c r="H447" s="269"/>
      <c r="I447" s="291" t="s">
        <v>2207</v>
      </c>
      <c r="J447" s="292" t="s">
        <v>2202</v>
      </c>
      <c r="K447" s="292"/>
      <c r="L447" s="291" t="s">
        <v>2203</v>
      </c>
      <c r="M447" s="121" t="s">
        <v>2208</v>
      </c>
      <c r="N447" s="121" t="s">
        <v>2205</v>
      </c>
      <c r="O447" s="269"/>
    </row>
    <row r="448" spans="1:15">
      <c r="A448" s="14"/>
      <c r="B448" s="14" t="s">
        <v>446</v>
      </c>
      <c r="C448" s="14">
        <v>4000</v>
      </c>
      <c r="D448" s="14"/>
      <c r="E448" s="52"/>
      <c r="F448" s="14" t="s">
        <v>54</v>
      </c>
      <c r="G448" s="53"/>
      <c r="H448" s="14"/>
      <c r="I448" s="14" t="s">
        <v>131</v>
      </c>
      <c r="J448" s="14">
        <v>20000</v>
      </c>
      <c r="K448" s="14"/>
      <c r="L448" s="14"/>
      <c r="M448" s="14" t="s">
        <v>54</v>
      </c>
      <c r="N448" s="53" t="s">
        <v>2278</v>
      </c>
      <c r="O448" s="14"/>
    </row>
    <row r="449" spans="1:15">
      <c r="A449" s="14"/>
      <c r="B449" s="14" t="s">
        <v>142</v>
      </c>
      <c r="C449" s="14">
        <v>12000</v>
      </c>
      <c r="D449" s="14"/>
      <c r="E449" s="52"/>
      <c r="F449" s="14" t="s">
        <v>54</v>
      </c>
      <c r="G449" s="53"/>
      <c r="H449" s="14"/>
      <c r="I449" s="6" t="s">
        <v>151</v>
      </c>
      <c r="J449" s="6">
        <v>3200</v>
      </c>
      <c r="K449" s="14"/>
      <c r="L449" s="14"/>
      <c r="M449" s="14" t="s">
        <v>54</v>
      </c>
      <c r="N449" s="53"/>
      <c r="O449" s="14"/>
    </row>
    <row r="450" spans="1:15">
      <c r="A450" s="14"/>
      <c r="B450" s="14" t="s">
        <v>160</v>
      </c>
      <c r="C450" s="14">
        <v>10000</v>
      </c>
      <c r="D450" s="14"/>
      <c r="E450" s="52"/>
      <c r="F450" s="14" t="s">
        <v>54</v>
      </c>
      <c r="G450" s="53"/>
      <c r="H450" s="14"/>
      <c r="I450" s="14" t="s">
        <v>325</v>
      </c>
      <c r="J450" s="14">
        <v>2000</v>
      </c>
      <c r="K450" s="14"/>
      <c r="L450" s="14"/>
      <c r="M450" s="14" t="s">
        <v>54</v>
      </c>
      <c r="N450" s="53"/>
      <c r="O450" s="14"/>
    </row>
    <row r="451" spans="1:15">
      <c r="A451" s="14"/>
      <c r="B451" s="14" t="s">
        <v>154</v>
      </c>
      <c r="C451" s="14">
        <v>10000</v>
      </c>
      <c r="D451" s="14"/>
      <c r="E451" s="52"/>
      <c r="F451" s="14" t="s">
        <v>54</v>
      </c>
      <c r="G451" s="53"/>
      <c r="H451" s="14"/>
      <c r="I451" s="14" t="s">
        <v>229</v>
      </c>
      <c r="J451" s="14">
        <v>3200</v>
      </c>
      <c r="K451" s="14"/>
      <c r="L451" s="14"/>
      <c r="M451" s="14" t="s">
        <v>54</v>
      </c>
      <c r="N451" s="53"/>
      <c r="O451" s="14"/>
    </row>
    <row r="452" spans="1:15">
      <c r="A452" s="14"/>
      <c r="B452" s="14" t="s">
        <v>414</v>
      </c>
      <c r="C452" s="14">
        <v>4000</v>
      </c>
      <c r="D452" s="14"/>
      <c r="E452" s="52"/>
      <c r="F452" s="14" t="s">
        <v>54</v>
      </c>
      <c r="G452" s="53"/>
      <c r="H452" s="14"/>
      <c r="I452" s="14" t="s">
        <v>268</v>
      </c>
      <c r="J452" s="14">
        <v>10000</v>
      </c>
      <c r="K452" s="14"/>
      <c r="L452" s="14"/>
      <c r="M452" s="14" t="s">
        <v>54</v>
      </c>
      <c r="N452" s="53"/>
      <c r="O452" s="14"/>
    </row>
    <row r="453" spans="1:15">
      <c r="A453" s="14"/>
      <c r="B453" s="14" t="s">
        <v>455</v>
      </c>
      <c r="C453" s="14">
        <v>2000</v>
      </c>
      <c r="D453" s="14"/>
      <c r="E453" s="52"/>
      <c r="F453" s="14" t="s">
        <v>54</v>
      </c>
      <c r="G453" s="53" t="s">
        <v>2045</v>
      </c>
      <c r="H453" s="14"/>
      <c r="I453" s="14" t="s">
        <v>226</v>
      </c>
      <c r="J453" s="14">
        <v>3000</v>
      </c>
      <c r="K453" s="14"/>
      <c r="L453" s="14"/>
      <c r="M453" s="14" t="s">
        <v>54</v>
      </c>
      <c r="N453" s="53"/>
      <c r="O453" s="14"/>
    </row>
    <row r="454" spans="1:15">
      <c r="A454" s="14"/>
      <c r="B454" s="14" t="s">
        <v>190</v>
      </c>
      <c r="C454" s="14">
        <v>4000</v>
      </c>
      <c r="D454" s="14"/>
      <c r="E454" s="52"/>
      <c r="F454" s="14" t="s">
        <v>54</v>
      </c>
      <c r="G454" s="53"/>
      <c r="H454" s="14"/>
      <c r="I454" s="14"/>
      <c r="J454" s="14"/>
      <c r="K454" s="14"/>
      <c r="L454" s="14"/>
      <c r="M454" s="14"/>
      <c r="N454" s="53"/>
      <c r="O454" s="14"/>
    </row>
    <row r="455" spans="1:15">
      <c r="A455" s="14"/>
      <c r="B455" s="14" t="s">
        <v>488</v>
      </c>
      <c r="C455" s="14">
        <v>2500</v>
      </c>
      <c r="D455" s="14"/>
      <c r="E455" s="52"/>
      <c r="F455" s="14" t="s">
        <v>54</v>
      </c>
      <c r="G455" s="53"/>
      <c r="H455" s="14"/>
      <c r="I455" s="14"/>
      <c r="J455" s="14"/>
      <c r="K455" s="14"/>
      <c r="L455" s="14"/>
      <c r="M455" s="14"/>
      <c r="N455" s="53"/>
      <c r="O455" s="14"/>
    </row>
    <row r="456" spans="1:15">
      <c r="A456" s="14"/>
      <c r="B456" s="14"/>
      <c r="C456" s="14"/>
      <c r="D456" s="14"/>
      <c r="E456" s="52"/>
      <c r="F456" s="14"/>
      <c r="G456" s="53"/>
      <c r="H456" s="14"/>
      <c r="I456" s="14"/>
      <c r="J456" s="14"/>
      <c r="K456" s="14"/>
      <c r="L456" s="14"/>
      <c r="M456" s="14"/>
      <c r="N456" s="53"/>
      <c r="O456" s="14"/>
    </row>
    <row r="457" spans="1:15">
      <c r="A457" s="14"/>
      <c r="B457" s="14"/>
      <c r="C457" s="14"/>
      <c r="D457" s="14"/>
      <c r="E457" s="52"/>
      <c r="F457" s="14"/>
      <c r="G457" s="53"/>
      <c r="H457" s="14"/>
      <c r="I457" s="14"/>
      <c r="J457" s="14"/>
      <c r="K457" s="14"/>
      <c r="L457" s="14"/>
      <c r="M457" s="14"/>
      <c r="N457" s="53"/>
      <c r="O457" s="14"/>
    </row>
    <row r="458" spans="1:15">
      <c r="A458" s="14"/>
      <c r="B458" s="14"/>
      <c r="C458" s="14"/>
      <c r="D458" s="14"/>
      <c r="E458" s="52"/>
      <c r="F458" s="14"/>
      <c r="G458" s="53"/>
      <c r="H458" s="14"/>
      <c r="I458" s="14"/>
      <c r="J458" s="14"/>
      <c r="K458" s="14"/>
      <c r="L458" s="14"/>
      <c r="M458" s="14"/>
      <c r="N458" s="53"/>
      <c r="O458" s="14"/>
    </row>
    <row r="459" spans="1:15">
      <c r="A459" s="14"/>
      <c r="B459" s="14"/>
      <c r="C459" s="14"/>
      <c r="D459" s="14"/>
      <c r="E459" s="52"/>
      <c r="F459" s="14"/>
      <c r="G459" s="53"/>
      <c r="H459" s="14"/>
      <c r="I459" s="14"/>
      <c r="J459" s="14"/>
      <c r="K459" s="14"/>
      <c r="L459" s="14"/>
      <c r="M459" s="14"/>
      <c r="N459" s="53"/>
      <c r="O459" s="14"/>
    </row>
    <row r="460" spans="1:15">
      <c r="A460" s="14"/>
      <c r="B460" s="14"/>
      <c r="C460" s="14"/>
      <c r="D460" s="14"/>
      <c r="E460" s="52"/>
      <c r="F460" s="14"/>
      <c r="G460" s="53"/>
      <c r="H460" s="14"/>
      <c r="I460" s="14"/>
      <c r="J460" s="14"/>
      <c r="K460" s="14"/>
      <c r="L460" s="14"/>
      <c r="M460" s="14"/>
      <c r="N460" s="53"/>
      <c r="O460" s="14"/>
    </row>
    <row r="461" spans="1:15">
      <c r="A461" s="14"/>
      <c r="B461" s="14"/>
      <c r="C461" s="14"/>
      <c r="D461" s="14"/>
      <c r="E461" s="52"/>
      <c r="F461" s="14"/>
      <c r="G461" s="53"/>
      <c r="H461" s="14"/>
      <c r="I461" s="14"/>
      <c r="J461" s="14"/>
      <c r="K461" s="14"/>
      <c r="L461" s="14"/>
      <c r="M461" s="14"/>
      <c r="N461" s="53"/>
      <c r="O461" s="14"/>
    </row>
    <row r="462" spans="1:15">
      <c r="A462" s="14"/>
      <c r="B462" s="14"/>
      <c r="C462" s="14"/>
      <c r="D462" s="14"/>
      <c r="E462" s="52"/>
      <c r="F462" s="14"/>
      <c r="G462" s="53"/>
      <c r="H462" s="14"/>
      <c r="I462" s="14"/>
      <c r="J462" s="14"/>
      <c r="K462" s="14"/>
      <c r="L462" s="6"/>
      <c r="M462" s="6"/>
      <c r="N462" s="315"/>
      <c r="O462" s="14"/>
    </row>
    <row r="463" spans="1:15">
      <c r="A463" s="14"/>
      <c r="B463" s="14"/>
      <c r="C463" s="14"/>
      <c r="D463" s="14"/>
      <c r="E463" s="52"/>
      <c r="F463" s="14"/>
      <c r="G463" s="53"/>
      <c r="H463" s="14"/>
      <c r="I463" s="14"/>
      <c r="J463" s="14"/>
      <c r="K463" s="14"/>
      <c r="L463" s="6"/>
      <c r="M463" s="6"/>
      <c r="N463" s="315"/>
      <c r="O463" s="14"/>
    </row>
    <row r="464" spans="1:15">
      <c r="A464" s="14"/>
      <c r="B464" s="14"/>
      <c r="C464" s="14"/>
      <c r="D464" s="14"/>
      <c r="E464" s="52"/>
      <c r="F464" s="14"/>
      <c r="G464" s="53"/>
      <c r="H464" s="14"/>
      <c r="I464" s="14"/>
      <c r="J464" s="14"/>
      <c r="K464" s="14"/>
      <c r="L464" s="6"/>
      <c r="M464" s="6"/>
      <c r="N464" s="315"/>
      <c r="O464" s="14"/>
    </row>
    <row r="465" spans="1:15">
      <c r="A465" s="14"/>
      <c r="B465" s="14"/>
      <c r="C465" s="14"/>
      <c r="D465" s="14"/>
      <c r="E465" s="52"/>
      <c r="F465" s="14"/>
      <c r="G465" s="53"/>
      <c r="H465" s="14"/>
      <c r="I465" s="14"/>
      <c r="J465" s="14"/>
      <c r="K465" s="14"/>
      <c r="L465" s="14"/>
      <c r="M465" s="14"/>
      <c r="N465" s="53"/>
      <c r="O465" s="14"/>
    </row>
    <row r="466" ht="15.6" spans="1:15">
      <c r="A466" s="296"/>
      <c r="B466" s="321"/>
      <c r="C466" s="322">
        <f>SUM(C448:C461)</f>
        <v>48500</v>
      </c>
      <c r="D466" s="322"/>
      <c r="E466" s="323"/>
      <c r="F466" s="322"/>
      <c r="G466" s="324"/>
      <c r="H466" s="326"/>
      <c r="I466" s="321"/>
      <c r="J466" s="322">
        <f>SUM(J448:J465)</f>
        <v>41400</v>
      </c>
      <c r="K466" s="322"/>
      <c r="L466" s="322"/>
      <c r="M466" s="321"/>
      <c r="N466" s="327"/>
      <c r="O466" s="326"/>
    </row>
    <row r="467" ht="31.2" spans="1:15">
      <c r="A467" s="291" t="s">
        <v>2312</v>
      </c>
      <c r="B467" s="291" t="s">
        <v>2201</v>
      </c>
      <c r="C467" s="292" t="s">
        <v>2202</v>
      </c>
      <c r="D467" s="292"/>
      <c r="E467" s="293" t="s">
        <v>2203</v>
      </c>
      <c r="F467" s="121" t="s">
        <v>2204</v>
      </c>
      <c r="G467" s="121" t="s">
        <v>2205</v>
      </c>
      <c r="H467" s="269"/>
      <c r="I467" s="291" t="s">
        <v>2207</v>
      </c>
      <c r="J467" s="292" t="s">
        <v>2202</v>
      </c>
      <c r="K467" s="292"/>
      <c r="L467" s="291" t="s">
        <v>2203</v>
      </c>
      <c r="M467" s="121" t="s">
        <v>2208</v>
      </c>
      <c r="N467" s="121" t="s">
        <v>2205</v>
      </c>
      <c r="O467" s="269"/>
    </row>
    <row r="468" spans="1:15">
      <c r="A468" s="14"/>
      <c r="B468" s="14" t="s">
        <v>476</v>
      </c>
      <c r="C468" s="14">
        <v>4000</v>
      </c>
      <c r="D468" s="14"/>
      <c r="E468" s="52"/>
      <c r="F468" s="14" t="s">
        <v>2218</v>
      </c>
      <c r="G468" s="53"/>
      <c r="H468" s="14"/>
      <c r="I468" s="14" t="s">
        <v>216</v>
      </c>
      <c r="J468" s="14">
        <v>10000</v>
      </c>
      <c r="K468" s="14"/>
      <c r="L468" s="14"/>
      <c r="M468" s="14" t="s">
        <v>54</v>
      </c>
      <c r="N468" s="53"/>
      <c r="O468" s="14"/>
    </row>
    <row r="469" spans="1:15">
      <c r="A469" s="14"/>
      <c r="B469" s="14" t="s">
        <v>491</v>
      </c>
      <c r="C469" s="14">
        <v>3000</v>
      </c>
      <c r="D469" s="14"/>
      <c r="E469" s="52"/>
      <c r="F469" s="14" t="s">
        <v>2218</v>
      </c>
      <c r="G469" s="53"/>
      <c r="H469" s="14"/>
      <c r="I469" s="14" t="s">
        <v>145</v>
      </c>
      <c r="J469" s="14">
        <v>8600</v>
      </c>
      <c r="K469" s="14"/>
      <c r="L469" s="14"/>
      <c r="M469" s="14" t="s">
        <v>54</v>
      </c>
      <c r="N469" s="53"/>
      <c r="O469" s="14"/>
    </row>
    <row r="470" spans="1:15">
      <c r="A470" s="14"/>
      <c r="B470" s="14" t="s">
        <v>437</v>
      </c>
      <c r="C470" s="14">
        <v>2000</v>
      </c>
      <c r="D470" s="14"/>
      <c r="E470" s="52"/>
      <c r="F470" s="14" t="s">
        <v>2218</v>
      </c>
      <c r="G470" s="53"/>
      <c r="H470" s="14"/>
      <c r="I470" s="14" t="s">
        <v>151</v>
      </c>
      <c r="J470" s="14">
        <v>3200</v>
      </c>
      <c r="K470" s="14"/>
      <c r="L470" s="14"/>
      <c r="M470" s="14" t="s">
        <v>54</v>
      </c>
      <c r="N470" s="53"/>
      <c r="O470" s="14"/>
    </row>
    <row r="471" spans="1:15">
      <c r="A471" s="14"/>
      <c r="B471" s="14" t="s">
        <v>280</v>
      </c>
      <c r="C471" s="14">
        <v>18000</v>
      </c>
      <c r="D471" s="14"/>
      <c r="E471" s="52"/>
      <c r="F471" s="14" t="s">
        <v>2218</v>
      </c>
      <c r="G471" s="53"/>
      <c r="H471" s="14"/>
      <c r="I471" s="6" t="s">
        <v>250</v>
      </c>
      <c r="J471" s="6">
        <v>17000</v>
      </c>
      <c r="K471" s="14"/>
      <c r="L471" s="14"/>
      <c r="M471" s="14" t="s">
        <v>2298</v>
      </c>
      <c r="N471" s="53"/>
      <c r="O471" s="14"/>
    </row>
    <row r="472" spans="1:15">
      <c r="A472" s="14"/>
      <c r="B472" s="14"/>
      <c r="C472" s="14"/>
      <c r="D472" s="14"/>
      <c r="E472" s="52"/>
      <c r="F472" s="14"/>
      <c r="G472" s="53"/>
      <c r="H472" s="14"/>
      <c r="I472" s="14"/>
      <c r="J472" s="14"/>
      <c r="K472" s="14"/>
      <c r="L472" s="14"/>
      <c r="M472" s="14"/>
      <c r="N472" s="53"/>
      <c r="O472" s="14"/>
    </row>
    <row r="473" spans="1:15">
      <c r="A473" s="14"/>
      <c r="B473" s="14"/>
      <c r="C473" s="14"/>
      <c r="D473" s="14"/>
      <c r="E473" s="52"/>
      <c r="F473" s="14"/>
      <c r="G473" s="53"/>
      <c r="H473" s="14"/>
      <c r="I473" s="14"/>
      <c r="J473" s="14"/>
      <c r="K473" s="14"/>
      <c r="L473" s="14"/>
      <c r="M473" s="14"/>
      <c r="N473" s="53"/>
      <c r="O473" s="14"/>
    </row>
    <row r="474" spans="1:15">
      <c r="A474" s="14"/>
      <c r="B474" s="14"/>
      <c r="C474" s="14"/>
      <c r="D474" s="14"/>
      <c r="E474" s="52"/>
      <c r="F474" s="14"/>
      <c r="G474" s="53"/>
      <c r="H474" s="14"/>
      <c r="I474" s="14"/>
      <c r="J474" s="14"/>
      <c r="K474" s="14"/>
      <c r="L474" s="14"/>
      <c r="M474" s="14"/>
      <c r="N474" s="328"/>
      <c r="O474" s="14"/>
    </row>
    <row r="475" spans="1:15">
      <c r="A475" s="14"/>
      <c r="B475" s="14"/>
      <c r="C475" s="14"/>
      <c r="D475" s="14"/>
      <c r="E475" s="52"/>
      <c r="F475" s="14"/>
      <c r="G475" s="53"/>
      <c r="H475" s="14"/>
      <c r="I475" s="6"/>
      <c r="J475" s="6"/>
      <c r="K475" s="14"/>
      <c r="L475" s="14"/>
      <c r="M475" s="14"/>
      <c r="N475" s="53"/>
      <c r="O475" s="14"/>
    </row>
    <row r="476" spans="1:15">
      <c r="A476" s="14"/>
      <c r="B476" s="14"/>
      <c r="C476" s="14"/>
      <c r="D476" s="14"/>
      <c r="E476" s="52"/>
      <c r="F476" s="14"/>
      <c r="G476" s="53"/>
      <c r="H476" s="14"/>
      <c r="I476" s="14"/>
      <c r="J476" s="14"/>
      <c r="K476" s="14"/>
      <c r="L476" s="14"/>
      <c r="M476" s="14"/>
      <c r="N476" s="53"/>
      <c r="O476" s="14"/>
    </row>
    <row r="477" spans="1:15">
      <c r="A477" s="14"/>
      <c r="B477" s="14"/>
      <c r="C477" s="14"/>
      <c r="D477" s="14"/>
      <c r="E477" s="52"/>
      <c r="F477" s="14"/>
      <c r="G477" s="53"/>
      <c r="H477" s="14"/>
      <c r="I477" s="14"/>
      <c r="J477" s="14"/>
      <c r="K477" s="14"/>
      <c r="L477" s="14"/>
      <c r="M477" s="14"/>
      <c r="N477" s="53"/>
      <c r="O477" s="14"/>
    </row>
    <row r="478" spans="1:15">
      <c r="A478" s="14"/>
      <c r="B478" s="14"/>
      <c r="C478" s="14"/>
      <c r="D478" s="14"/>
      <c r="E478" s="52"/>
      <c r="F478" s="14"/>
      <c r="G478" s="53"/>
      <c r="H478" s="14"/>
      <c r="I478" s="14"/>
      <c r="J478" s="14"/>
      <c r="K478" s="14"/>
      <c r="L478" s="14"/>
      <c r="M478" s="14"/>
      <c r="N478" s="53"/>
      <c r="O478" s="14"/>
    </row>
    <row r="479" spans="1:15">
      <c r="A479" s="14"/>
      <c r="B479" s="14"/>
      <c r="C479" s="14"/>
      <c r="D479" s="14"/>
      <c r="E479" s="52"/>
      <c r="F479" s="14"/>
      <c r="G479" s="53"/>
      <c r="H479" s="14"/>
      <c r="I479" s="14"/>
      <c r="J479" s="14"/>
      <c r="K479" s="14"/>
      <c r="L479" s="14"/>
      <c r="M479" s="14"/>
      <c r="N479" s="53"/>
      <c r="O479" s="14"/>
    </row>
    <row r="480" spans="1:15">
      <c r="A480" s="14"/>
      <c r="B480" s="14"/>
      <c r="C480" s="14"/>
      <c r="D480" s="14"/>
      <c r="E480" s="52"/>
      <c r="F480" s="14"/>
      <c r="G480" s="53"/>
      <c r="H480" s="14"/>
      <c r="I480" s="14"/>
      <c r="J480" s="14"/>
      <c r="K480" s="14"/>
      <c r="L480" s="14"/>
      <c r="M480" s="14"/>
      <c r="N480" s="53"/>
      <c r="O480" s="14"/>
    </row>
    <row r="481" spans="1:15">
      <c r="A481" s="14"/>
      <c r="B481" s="14"/>
      <c r="C481" s="14"/>
      <c r="D481" s="14"/>
      <c r="E481" s="52"/>
      <c r="F481" s="14"/>
      <c r="G481" s="53"/>
      <c r="H481" s="14"/>
      <c r="I481" s="14"/>
      <c r="J481" s="14"/>
      <c r="K481" s="14"/>
      <c r="L481" s="14"/>
      <c r="M481" s="14"/>
      <c r="N481" s="53"/>
      <c r="O481" s="14"/>
    </row>
    <row r="482" spans="1:15">
      <c r="A482" s="14"/>
      <c r="B482" s="14"/>
      <c r="C482" s="14"/>
      <c r="D482" s="14"/>
      <c r="E482" s="52"/>
      <c r="F482" s="14"/>
      <c r="G482" s="53"/>
      <c r="H482" s="14"/>
      <c r="I482" s="14"/>
      <c r="J482" s="14"/>
      <c r="K482" s="14"/>
      <c r="L482" s="6"/>
      <c r="M482" s="6"/>
      <c r="N482" s="315"/>
      <c r="O482" s="14"/>
    </row>
    <row r="483" spans="1:15">
      <c r="A483" s="14"/>
      <c r="B483" s="14"/>
      <c r="C483" s="14"/>
      <c r="D483" s="14"/>
      <c r="E483" s="52"/>
      <c r="F483" s="14"/>
      <c r="G483" s="53"/>
      <c r="H483" s="14"/>
      <c r="I483" s="14"/>
      <c r="J483" s="14"/>
      <c r="K483" s="14"/>
      <c r="L483" s="6"/>
      <c r="M483" s="6"/>
      <c r="N483" s="315"/>
      <c r="O483" s="14"/>
    </row>
    <row r="484" spans="1:15">
      <c r="A484" s="14"/>
      <c r="B484" s="14"/>
      <c r="C484" s="14"/>
      <c r="D484" s="14"/>
      <c r="E484" s="52"/>
      <c r="F484" s="14"/>
      <c r="G484" s="53"/>
      <c r="H484" s="14"/>
      <c r="I484" s="14"/>
      <c r="J484" s="14"/>
      <c r="K484" s="14"/>
      <c r="L484" s="6"/>
      <c r="M484" s="6"/>
      <c r="N484" s="315"/>
      <c r="O484" s="14"/>
    </row>
    <row r="485" spans="1:15">
      <c r="A485" s="14"/>
      <c r="B485" s="14"/>
      <c r="C485" s="14"/>
      <c r="D485" s="14"/>
      <c r="E485" s="52"/>
      <c r="F485" s="14"/>
      <c r="G485" s="53"/>
      <c r="H485" s="14"/>
      <c r="I485" s="14"/>
      <c r="J485" s="14"/>
      <c r="K485" s="14"/>
      <c r="L485" s="14"/>
      <c r="M485" s="14"/>
      <c r="N485" s="53"/>
      <c r="O485" s="14"/>
    </row>
    <row r="486" ht="15.6" spans="1:15">
      <c r="A486" s="296"/>
      <c r="B486" s="321"/>
      <c r="C486" s="322">
        <f>SUM(C468:C485)</f>
        <v>27000</v>
      </c>
      <c r="D486" s="322"/>
      <c r="E486" s="323"/>
      <c r="F486" s="322"/>
      <c r="G486" s="324"/>
      <c r="H486" s="326"/>
      <c r="I486" s="321"/>
      <c r="J486" s="322">
        <f>SUM(J468:J485)</f>
        <v>38800</v>
      </c>
      <c r="K486" s="322"/>
      <c r="L486" s="322"/>
      <c r="M486" s="321"/>
      <c r="N486" s="327"/>
      <c r="O486" s="326"/>
    </row>
    <row r="487" ht="31.2" spans="1:15">
      <c r="A487" s="291" t="s">
        <v>2313</v>
      </c>
      <c r="B487" s="291" t="s">
        <v>2201</v>
      </c>
      <c r="C487" s="292" t="s">
        <v>2202</v>
      </c>
      <c r="D487" s="292"/>
      <c r="E487" s="293" t="s">
        <v>2203</v>
      </c>
      <c r="F487" s="121" t="s">
        <v>2204</v>
      </c>
      <c r="G487" s="121" t="s">
        <v>2205</v>
      </c>
      <c r="H487" s="269"/>
      <c r="I487" s="291" t="s">
        <v>2207</v>
      </c>
      <c r="J487" s="292" t="s">
        <v>2202</v>
      </c>
      <c r="K487" s="292"/>
      <c r="L487" s="291" t="s">
        <v>2203</v>
      </c>
      <c r="M487" s="121" t="s">
        <v>2208</v>
      </c>
      <c r="N487" s="121" t="s">
        <v>2205</v>
      </c>
      <c r="O487" s="269"/>
    </row>
    <row r="488" spans="1:15">
      <c r="A488" s="14"/>
      <c r="B488" s="14" t="s">
        <v>175</v>
      </c>
      <c r="C488" s="14">
        <v>8000</v>
      </c>
      <c r="D488" s="14"/>
      <c r="E488" s="52"/>
      <c r="F488" s="14" t="s">
        <v>54</v>
      </c>
      <c r="G488" s="53"/>
      <c r="H488" s="14"/>
      <c r="I488" s="14" t="s">
        <v>289</v>
      </c>
      <c r="J488" s="14">
        <v>8000</v>
      </c>
      <c r="K488" s="14"/>
      <c r="L488" s="14"/>
      <c r="M488" s="14" t="s">
        <v>54</v>
      </c>
      <c r="N488" s="53"/>
      <c r="O488" s="14"/>
    </row>
    <row r="489" spans="1:15">
      <c r="A489" s="14"/>
      <c r="B489" s="14" t="s">
        <v>244</v>
      </c>
      <c r="C489" s="14">
        <v>8000</v>
      </c>
      <c r="D489" s="14"/>
      <c r="E489" s="52"/>
      <c r="F489" s="14" t="s">
        <v>54</v>
      </c>
      <c r="G489" s="53"/>
      <c r="H489" s="14"/>
      <c r="I489" s="14" t="s">
        <v>328</v>
      </c>
      <c r="J489" s="14">
        <v>10000</v>
      </c>
      <c r="K489" s="14"/>
      <c r="L489" s="14"/>
      <c r="M489" s="14" t="s">
        <v>54</v>
      </c>
      <c r="N489" s="53"/>
      <c r="O489" s="14"/>
    </row>
    <row r="490" spans="1:15">
      <c r="A490" s="14"/>
      <c r="B490" s="14" t="s">
        <v>148</v>
      </c>
      <c r="C490" s="14">
        <v>12000</v>
      </c>
      <c r="D490" s="14"/>
      <c r="E490" s="52"/>
      <c r="F490" s="14" t="s">
        <v>54</v>
      </c>
      <c r="G490" s="53" t="s">
        <v>2238</v>
      </c>
      <c r="H490" s="14"/>
      <c r="I490" s="14" t="s">
        <v>394</v>
      </c>
      <c r="J490" s="14">
        <v>10000</v>
      </c>
      <c r="K490" s="14"/>
      <c r="L490" s="14"/>
      <c r="M490" s="14" t="s">
        <v>54</v>
      </c>
      <c r="N490" s="53"/>
      <c r="O490" s="14"/>
    </row>
    <row r="491" spans="1:15">
      <c r="A491" s="14"/>
      <c r="B491" s="14" t="s">
        <v>135</v>
      </c>
      <c r="C491" s="14">
        <v>23000</v>
      </c>
      <c r="D491" s="14"/>
      <c r="E491" s="52"/>
      <c r="F491" s="14" t="s">
        <v>54</v>
      </c>
      <c r="G491" s="53" t="s">
        <v>2314</v>
      </c>
      <c r="H491" s="14"/>
      <c r="I491" s="14" t="s">
        <v>268</v>
      </c>
      <c r="J491" s="14">
        <v>8000</v>
      </c>
      <c r="K491" s="14"/>
      <c r="L491" s="14"/>
      <c r="M491" s="14" t="s">
        <v>2298</v>
      </c>
      <c r="N491" s="53"/>
      <c r="O491" s="14"/>
    </row>
    <row r="492" spans="1:15">
      <c r="A492" s="14"/>
      <c r="H492" s="14"/>
      <c r="I492" s="14" t="s">
        <v>485</v>
      </c>
      <c r="J492" s="14">
        <v>6000</v>
      </c>
      <c r="L492" s="14"/>
      <c r="M492" s="14" t="s">
        <v>88</v>
      </c>
      <c r="N492" s="53"/>
      <c r="O492" s="14"/>
    </row>
    <row r="493" spans="1:15">
      <c r="A493" s="14"/>
      <c r="B493" s="14"/>
      <c r="C493" s="14"/>
      <c r="D493" s="14"/>
      <c r="E493" s="52"/>
      <c r="F493" s="14"/>
      <c r="G493" s="53"/>
      <c r="H493" s="14"/>
      <c r="I493" s="6"/>
      <c r="J493" s="6"/>
      <c r="K493" s="14"/>
      <c r="L493" s="14"/>
      <c r="M493" s="14"/>
      <c r="N493" s="53"/>
      <c r="O493" s="14"/>
    </row>
    <row r="494" spans="1:15">
      <c r="A494" s="14"/>
      <c r="B494" s="14"/>
      <c r="C494" s="14"/>
      <c r="D494" s="14"/>
      <c r="E494" s="52"/>
      <c r="F494" s="14"/>
      <c r="G494" s="53"/>
      <c r="H494" s="14"/>
      <c r="I494" s="14"/>
      <c r="J494" s="14"/>
      <c r="K494" s="14"/>
      <c r="L494" s="14"/>
      <c r="M494" s="14"/>
      <c r="N494" s="328"/>
      <c r="O494" s="14"/>
    </row>
    <row r="495" spans="1:15">
      <c r="A495" s="14"/>
      <c r="B495" s="14"/>
      <c r="C495" s="14"/>
      <c r="D495" s="14"/>
      <c r="E495" s="52"/>
      <c r="F495" s="14"/>
      <c r="G495" s="53"/>
      <c r="H495" s="14"/>
      <c r="I495" s="6"/>
      <c r="J495" s="6"/>
      <c r="K495" s="14"/>
      <c r="L495" s="14"/>
      <c r="M495" s="14"/>
      <c r="N495" s="53"/>
      <c r="O495" s="14"/>
    </row>
    <row r="496" spans="1:15">
      <c r="A496" s="14"/>
      <c r="B496" s="14"/>
      <c r="C496" s="14"/>
      <c r="D496" s="14"/>
      <c r="E496" s="52"/>
      <c r="F496" s="14"/>
      <c r="G496" s="53"/>
      <c r="H496" s="14"/>
      <c r="I496" s="14"/>
      <c r="J496" s="14"/>
      <c r="K496" s="14"/>
      <c r="L496" s="14"/>
      <c r="M496" s="14"/>
      <c r="N496" s="53"/>
      <c r="O496" s="14"/>
    </row>
    <row r="497" spans="1:15">
      <c r="A497" s="14"/>
      <c r="B497" s="14"/>
      <c r="C497" s="14"/>
      <c r="D497" s="14"/>
      <c r="E497" s="52"/>
      <c r="F497" s="14"/>
      <c r="G497" s="53"/>
      <c r="H497" s="14"/>
      <c r="I497" s="14"/>
      <c r="J497" s="14"/>
      <c r="K497" s="14"/>
      <c r="L497" s="14"/>
      <c r="M497" s="14"/>
      <c r="N497" s="53"/>
      <c r="O497" s="14"/>
    </row>
    <row r="498" ht="15.6" spans="1:15">
      <c r="A498" s="296"/>
      <c r="B498" s="321"/>
      <c r="C498" s="322">
        <f>SUM(C488:C497)</f>
        <v>51000</v>
      </c>
      <c r="D498" s="322"/>
      <c r="E498" s="323"/>
      <c r="F498" s="322"/>
      <c r="G498" s="324"/>
      <c r="H498" s="326"/>
      <c r="I498" s="321"/>
      <c r="J498" s="322">
        <f>SUM(J488:J497)</f>
        <v>42000</v>
      </c>
      <c r="K498" s="322"/>
      <c r="L498" s="322"/>
      <c r="M498" s="321"/>
      <c r="N498" s="327"/>
      <c r="O498" s="326"/>
    </row>
    <row r="499" ht="31.2" spans="1:15">
      <c r="A499" s="291" t="s">
        <v>2315</v>
      </c>
      <c r="B499" s="291" t="s">
        <v>2201</v>
      </c>
      <c r="C499" s="292" t="s">
        <v>2202</v>
      </c>
      <c r="D499" s="292"/>
      <c r="E499" s="293" t="s">
        <v>2203</v>
      </c>
      <c r="F499" s="121" t="s">
        <v>2204</v>
      </c>
      <c r="G499" s="121" t="s">
        <v>2205</v>
      </c>
      <c r="H499" s="269"/>
      <c r="I499" s="291" t="s">
        <v>2207</v>
      </c>
      <c r="J499" s="292" t="s">
        <v>2202</v>
      </c>
      <c r="K499" s="292"/>
      <c r="L499" s="291" t="s">
        <v>2203</v>
      </c>
      <c r="M499" s="121" t="s">
        <v>2208</v>
      </c>
      <c r="N499" s="121" t="s">
        <v>2205</v>
      </c>
      <c r="O499" s="269"/>
    </row>
    <row r="500" spans="1:15">
      <c r="A500" s="14"/>
      <c r="B500" s="14" t="s">
        <v>265</v>
      </c>
      <c r="C500" s="14">
        <v>10000</v>
      </c>
      <c r="D500" s="14"/>
      <c r="E500" s="52"/>
      <c r="F500" s="14" t="s">
        <v>54</v>
      </c>
      <c r="G500" s="53"/>
      <c r="H500" s="14"/>
      <c r="I500" s="14" t="s">
        <v>145</v>
      </c>
      <c r="J500" s="14">
        <v>18000</v>
      </c>
      <c r="K500" s="14"/>
      <c r="L500" s="14"/>
      <c r="M500" s="14" t="s">
        <v>54</v>
      </c>
      <c r="N500" s="53"/>
      <c r="O500" s="14"/>
    </row>
    <row r="501" spans="1:15">
      <c r="A501" s="14"/>
      <c r="B501" s="14" t="s">
        <v>148</v>
      </c>
      <c r="C501" s="14">
        <v>15000</v>
      </c>
      <c r="D501" s="14"/>
      <c r="E501" s="52"/>
      <c r="F501" s="14" t="s">
        <v>54</v>
      </c>
      <c r="G501" s="53"/>
      <c r="H501" s="14"/>
      <c r="I501" s="14" t="s">
        <v>131</v>
      </c>
      <c r="J501" s="14">
        <v>13000</v>
      </c>
      <c r="K501" s="14"/>
      <c r="L501" s="14"/>
      <c r="M501" s="14" t="s">
        <v>54</v>
      </c>
      <c r="N501" s="53"/>
      <c r="O501" s="14"/>
    </row>
    <row r="502" spans="1:15">
      <c r="A502" s="14"/>
      <c r="B502" s="14" t="s">
        <v>452</v>
      </c>
      <c r="C502" s="14">
        <v>3000</v>
      </c>
      <c r="D502" s="14"/>
      <c r="E502" s="52"/>
      <c r="F502" s="14" t="s">
        <v>54</v>
      </c>
      <c r="G502" s="53"/>
      <c r="H502" s="14"/>
      <c r="I502" s="6" t="s">
        <v>124</v>
      </c>
      <c r="J502" s="6">
        <v>19000</v>
      </c>
      <c r="K502" s="14"/>
      <c r="L502" s="14"/>
      <c r="M502" s="14" t="s">
        <v>54</v>
      </c>
      <c r="N502" s="53"/>
      <c r="O502" s="14"/>
    </row>
    <row r="503" spans="1:15">
      <c r="A503" s="14"/>
      <c r="B503" s="14" t="s">
        <v>458</v>
      </c>
      <c r="C503" s="14">
        <v>6000</v>
      </c>
      <c r="D503" s="14"/>
      <c r="E503" s="52"/>
      <c r="F503" s="14" t="s">
        <v>54</v>
      </c>
      <c r="G503" s="53"/>
      <c r="H503" s="14"/>
      <c r="I503" s="14" t="s">
        <v>196</v>
      </c>
      <c r="J503" s="14">
        <v>2400</v>
      </c>
      <c r="K503" s="14"/>
      <c r="L503" s="14"/>
      <c r="M503" s="14" t="s">
        <v>54</v>
      </c>
      <c r="N503" s="53"/>
      <c r="O503" s="14"/>
    </row>
    <row r="504" spans="1:15">
      <c r="A504" s="14"/>
      <c r="B504" s="14" t="s">
        <v>461</v>
      </c>
      <c r="C504" s="14">
        <v>3000</v>
      </c>
      <c r="D504" s="14"/>
      <c r="E504" s="52"/>
      <c r="F504" s="14" t="s">
        <v>54</v>
      </c>
      <c r="G504" s="53"/>
      <c r="H504" s="14"/>
      <c r="I504" s="14"/>
      <c r="J504" s="14"/>
      <c r="K504" s="14"/>
      <c r="L504" s="14"/>
      <c r="M504" s="14"/>
      <c r="N504" s="53"/>
      <c r="O504" s="14"/>
    </row>
    <row r="505" spans="1:15">
      <c r="A505" s="14"/>
      <c r="B505" s="86" t="s">
        <v>375</v>
      </c>
      <c r="C505" s="86">
        <v>20000</v>
      </c>
      <c r="D505" s="86"/>
      <c r="E505" s="86"/>
      <c r="F505" s="14" t="s">
        <v>54</v>
      </c>
      <c r="G505" s="309"/>
      <c r="H505" s="14"/>
      <c r="I505" s="14"/>
      <c r="J505" s="14"/>
      <c r="K505" s="86"/>
      <c r="L505" s="14"/>
      <c r="M505" s="14"/>
      <c r="N505" s="53"/>
      <c r="O505" s="14"/>
    </row>
    <row r="506" spans="1:15">
      <c r="A506" s="14"/>
      <c r="B506" s="14"/>
      <c r="C506" s="14"/>
      <c r="D506" s="14"/>
      <c r="E506" s="52"/>
      <c r="F506" s="14"/>
      <c r="G506" s="53"/>
      <c r="H506" s="14"/>
      <c r="I506" s="14"/>
      <c r="J506" s="14"/>
      <c r="K506" s="14"/>
      <c r="L506" s="14"/>
      <c r="M506" s="14"/>
      <c r="N506" s="328"/>
      <c r="O506" s="14"/>
    </row>
    <row r="507" ht="15.6" spans="1:15">
      <c r="A507" s="296"/>
      <c r="B507" s="321"/>
      <c r="C507" s="322">
        <f>SUM(C500:C506)</f>
        <v>57000</v>
      </c>
      <c r="D507" s="322"/>
      <c r="E507" s="323"/>
      <c r="F507" s="322"/>
      <c r="G507" s="324"/>
      <c r="H507" s="326"/>
      <c r="I507" s="321"/>
      <c r="J507" s="322">
        <f>SUM(J500:J506)</f>
        <v>52400</v>
      </c>
      <c r="K507" s="322"/>
      <c r="L507" s="322"/>
      <c r="M507" s="321"/>
      <c r="N507" s="327"/>
      <c r="O507" s="326"/>
    </row>
    <row r="508" ht="31.2" spans="1:15">
      <c r="A508" s="291" t="s">
        <v>2316</v>
      </c>
      <c r="B508" s="291" t="s">
        <v>2201</v>
      </c>
      <c r="C508" s="292" t="s">
        <v>2202</v>
      </c>
      <c r="D508" s="292"/>
      <c r="E508" s="293" t="s">
        <v>2203</v>
      </c>
      <c r="F508" s="121" t="s">
        <v>2204</v>
      </c>
      <c r="G508" s="121" t="s">
        <v>2205</v>
      </c>
      <c r="H508" s="269"/>
      <c r="I508" s="291" t="s">
        <v>2207</v>
      </c>
      <c r="J508" s="292" t="s">
        <v>2202</v>
      </c>
      <c r="K508" s="292"/>
      <c r="L508" s="291" t="s">
        <v>2203</v>
      </c>
      <c r="M508" s="121" t="s">
        <v>2208</v>
      </c>
      <c r="N508" s="121" t="s">
        <v>2205</v>
      </c>
      <c r="O508" s="269"/>
    </row>
    <row r="509" spans="1:15">
      <c r="A509" s="14"/>
      <c r="B509" s="14" t="s">
        <v>175</v>
      </c>
      <c r="C509" s="14">
        <v>2000</v>
      </c>
      <c r="D509" s="14"/>
      <c r="E509" s="52"/>
      <c r="F509" s="14" t="s">
        <v>54</v>
      </c>
      <c r="G509" s="53"/>
      <c r="H509" s="14"/>
      <c r="I509" s="14" t="s">
        <v>196</v>
      </c>
      <c r="J509" s="14">
        <f>12000-2400</f>
        <v>9600</v>
      </c>
      <c r="K509" s="14"/>
      <c r="M509" s="14" t="s">
        <v>54</v>
      </c>
      <c r="O509" s="14"/>
    </row>
    <row r="510" spans="1:15">
      <c r="A510" s="14"/>
      <c r="B510" s="14" t="s">
        <v>244</v>
      </c>
      <c r="C510" s="14">
        <v>6000</v>
      </c>
      <c r="D510" s="14"/>
      <c r="E510" s="52"/>
      <c r="F510" s="14" t="s">
        <v>54</v>
      </c>
      <c r="G510" s="53"/>
      <c r="H510" s="14"/>
      <c r="I510" s="14" t="s">
        <v>207</v>
      </c>
      <c r="J510" s="14">
        <v>4000</v>
      </c>
      <c r="K510" s="14"/>
      <c r="L510" s="14"/>
      <c r="M510" s="14" t="s">
        <v>54</v>
      </c>
      <c r="N510" s="53"/>
      <c r="O510" s="14"/>
    </row>
    <row r="511" spans="1:15">
      <c r="A511" s="14"/>
      <c r="B511" s="14" t="s">
        <v>142</v>
      </c>
      <c r="C511" s="14">
        <v>6000</v>
      </c>
      <c r="D511" s="14"/>
      <c r="E511" s="52"/>
      <c r="F511" s="14" t="s">
        <v>54</v>
      </c>
      <c r="G511" s="53"/>
      <c r="H511" s="14"/>
      <c r="I511" s="14" t="s">
        <v>216</v>
      </c>
      <c r="J511" s="14">
        <v>14000</v>
      </c>
      <c r="K511" s="14"/>
      <c r="L511" s="14"/>
      <c r="M511" s="14" t="s">
        <v>54</v>
      </c>
      <c r="N511" s="53"/>
      <c r="O511" s="14"/>
    </row>
    <row r="512" spans="1:15">
      <c r="A512" s="14"/>
      <c r="B512" s="14" t="s">
        <v>280</v>
      </c>
      <c r="C512" s="14">
        <v>15000</v>
      </c>
      <c r="D512" s="14"/>
      <c r="E512" s="52"/>
      <c r="F512" s="14" t="s">
        <v>54</v>
      </c>
      <c r="G512" s="53"/>
      <c r="H512" s="14"/>
      <c r="I512" s="14" t="s">
        <v>309</v>
      </c>
      <c r="J512" s="14">
        <v>7200</v>
      </c>
      <c r="K512" s="14"/>
      <c r="L512" s="14"/>
      <c r="M512" s="14" t="s">
        <v>54</v>
      </c>
      <c r="N512" s="53"/>
      <c r="O512" s="14"/>
    </row>
    <row r="513" spans="1:15">
      <c r="A513" s="14"/>
      <c r="B513" s="14" t="s">
        <v>220</v>
      </c>
      <c r="C513" s="14">
        <v>8000</v>
      </c>
      <c r="D513" s="14"/>
      <c r="E513" s="52"/>
      <c r="F513" s="14" t="s">
        <v>54</v>
      </c>
      <c r="G513" s="53"/>
      <c r="H513" s="14"/>
      <c r="I513" s="14" t="s">
        <v>131</v>
      </c>
      <c r="J513" s="14">
        <v>15000</v>
      </c>
      <c r="K513" s="14"/>
      <c r="L513" s="14"/>
      <c r="M513" s="14" t="s">
        <v>2298</v>
      </c>
      <c r="N513" s="53"/>
      <c r="O513" s="14"/>
    </row>
    <row r="514" spans="1:15">
      <c r="A514" s="14"/>
      <c r="B514" s="14" t="s">
        <v>154</v>
      </c>
      <c r="C514" s="14">
        <v>8000</v>
      </c>
      <c r="D514" s="14"/>
      <c r="E514" s="52"/>
      <c r="F514" s="14" t="s">
        <v>2298</v>
      </c>
      <c r="G514" s="53"/>
      <c r="H514" s="14"/>
      <c r="I514" s="6" t="s">
        <v>124</v>
      </c>
      <c r="J514" s="6">
        <v>20000</v>
      </c>
      <c r="K514" s="14"/>
      <c r="L514" s="14"/>
      <c r="M514" s="14"/>
      <c r="N514" s="53"/>
      <c r="O514" s="14"/>
    </row>
    <row r="515" spans="1:15">
      <c r="A515" s="14"/>
      <c r="B515" s="14" t="s">
        <v>128</v>
      </c>
      <c r="C515" s="14">
        <v>20000</v>
      </c>
      <c r="D515" s="14"/>
      <c r="E515" s="52"/>
      <c r="F515" s="14"/>
      <c r="G515" s="53"/>
      <c r="H515" s="14"/>
      <c r="I515" s="14"/>
      <c r="J515" s="14"/>
      <c r="K515" s="14"/>
      <c r="L515" s="14"/>
      <c r="M515" s="14"/>
      <c r="N515" s="53"/>
      <c r="O515" s="14"/>
    </row>
    <row r="516" spans="1:15">
      <c r="A516" s="14"/>
      <c r="B516" s="14"/>
      <c r="C516" s="14"/>
      <c r="D516" s="14"/>
      <c r="E516" s="52"/>
      <c r="F516" s="14"/>
      <c r="G516" s="53"/>
      <c r="H516" s="14"/>
      <c r="I516" s="6"/>
      <c r="J516" s="6"/>
      <c r="K516" s="14"/>
      <c r="L516" s="14"/>
      <c r="M516" s="14"/>
      <c r="N516" s="53"/>
      <c r="O516" s="14"/>
    </row>
    <row r="517" spans="1:15">
      <c r="A517" s="14"/>
      <c r="B517" s="14"/>
      <c r="C517" s="14"/>
      <c r="D517" s="14"/>
      <c r="E517" s="52"/>
      <c r="F517" s="14"/>
      <c r="G517" s="53"/>
      <c r="H517" s="14"/>
      <c r="I517" s="14"/>
      <c r="J517" s="14"/>
      <c r="K517" s="14"/>
      <c r="L517" s="14"/>
      <c r="M517" s="14"/>
      <c r="N517" s="328"/>
      <c r="O517" s="14"/>
    </row>
    <row r="518" ht="15.6" spans="1:15">
      <c r="A518" s="321"/>
      <c r="B518" s="321"/>
      <c r="C518" s="322">
        <f>SUM(C509:C517)</f>
        <v>65000</v>
      </c>
      <c r="D518" s="322"/>
      <c r="E518" s="323"/>
      <c r="F518" s="322"/>
      <c r="G518" s="324"/>
      <c r="H518" s="326"/>
      <c r="I518" s="321"/>
      <c r="J518" s="322">
        <f>SUM(J510:J516)</f>
        <v>60200</v>
      </c>
      <c r="K518" s="322"/>
      <c r="L518" s="322"/>
      <c r="M518" s="321"/>
      <c r="N518" s="327"/>
      <c r="O518" s="326"/>
    </row>
    <row r="519" ht="31.2" spans="1:15">
      <c r="A519" s="291" t="s">
        <v>2317</v>
      </c>
      <c r="B519" s="291" t="s">
        <v>2201</v>
      </c>
      <c r="C519" s="292" t="s">
        <v>2202</v>
      </c>
      <c r="D519" s="292"/>
      <c r="E519" s="293" t="s">
        <v>2203</v>
      </c>
      <c r="F519" s="121" t="s">
        <v>2204</v>
      </c>
      <c r="G519" s="121" t="s">
        <v>2205</v>
      </c>
      <c r="H519" s="269"/>
      <c r="I519" s="291" t="s">
        <v>2207</v>
      </c>
      <c r="J519" s="292" t="s">
        <v>2202</v>
      </c>
      <c r="K519" s="292"/>
      <c r="L519" s="291" t="s">
        <v>2203</v>
      </c>
      <c r="M519" s="121" t="s">
        <v>2208</v>
      </c>
      <c r="N519" s="121" t="s">
        <v>2205</v>
      </c>
      <c r="O519" s="269"/>
    </row>
    <row r="520" ht="26.4" spans="1:15">
      <c r="A520" s="14"/>
      <c r="B520" s="14" t="s">
        <v>235</v>
      </c>
      <c r="C520" s="14">
        <v>14000</v>
      </c>
      <c r="D520" s="14"/>
      <c r="E520" s="52"/>
      <c r="F520" s="14" t="s">
        <v>54</v>
      </c>
      <c r="G520" s="53"/>
      <c r="H520" s="14"/>
      <c r="I520" s="14" t="s">
        <v>328</v>
      </c>
      <c r="J520" s="14">
        <v>12000</v>
      </c>
      <c r="K520" s="14"/>
      <c r="L520" s="14"/>
      <c r="M520" s="14" t="s">
        <v>54</v>
      </c>
      <c r="N520" s="61" t="s">
        <v>2318</v>
      </c>
      <c r="O520" s="14"/>
    </row>
    <row r="521" spans="1:15">
      <c r="A521" s="14"/>
      <c r="B521" s="14" t="s">
        <v>319</v>
      </c>
      <c r="C521" s="14">
        <v>6000</v>
      </c>
      <c r="D521" s="14"/>
      <c r="E521" s="52"/>
      <c r="F521" s="126" t="s">
        <v>2319</v>
      </c>
      <c r="G521" s="188" t="s">
        <v>2320</v>
      </c>
      <c r="H521" s="14"/>
      <c r="I521" s="14" t="s">
        <v>394</v>
      </c>
      <c r="J521" s="14">
        <v>10000</v>
      </c>
      <c r="K521" s="14"/>
      <c r="L521" s="14"/>
      <c r="M521" s="14" t="s">
        <v>54</v>
      </c>
      <c r="N521" s="53" t="s">
        <v>2321</v>
      </c>
      <c r="O521" s="14"/>
    </row>
    <row r="522" spans="1:15">
      <c r="A522" s="14"/>
      <c r="B522" s="14" t="s">
        <v>187</v>
      </c>
      <c r="C522" s="14">
        <v>4000</v>
      </c>
      <c r="D522" s="14"/>
      <c r="E522" s="52"/>
      <c r="F522" s="126" t="s">
        <v>2319</v>
      </c>
      <c r="G522" s="188" t="s">
        <v>2320</v>
      </c>
      <c r="H522" s="14"/>
      <c r="I522" s="14" t="s">
        <v>145</v>
      </c>
      <c r="J522" s="14">
        <v>3000</v>
      </c>
      <c r="K522" s="14"/>
      <c r="L522" s="14"/>
      <c r="M522" s="14" t="s">
        <v>54</v>
      </c>
      <c r="N522" s="53"/>
      <c r="O522" s="14"/>
    </row>
    <row r="523" spans="1:15">
      <c r="A523" s="14"/>
      <c r="B523" s="14" t="s">
        <v>458</v>
      </c>
      <c r="C523" s="14">
        <v>5000</v>
      </c>
      <c r="D523" s="14"/>
      <c r="E523" s="52"/>
      <c r="F523" s="14" t="s">
        <v>54</v>
      </c>
      <c r="G523" s="53"/>
      <c r="H523" s="14"/>
      <c r="I523" s="14"/>
      <c r="J523" s="14"/>
      <c r="K523" s="14"/>
      <c r="L523" s="14"/>
      <c r="M523" s="14"/>
      <c r="N523" s="53"/>
      <c r="O523" s="14"/>
    </row>
    <row r="524" spans="1:15">
      <c r="A524" s="14"/>
      <c r="B524" s="14" t="s">
        <v>496</v>
      </c>
      <c r="C524" s="14">
        <v>1000</v>
      </c>
      <c r="D524" s="14"/>
      <c r="E524" s="52"/>
      <c r="F524" s="14" t="s">
        <v>54</v>
      </c>
      <c r="G524" s="53"/>
      <c r="H524" s="14"/>
      <c r="I524" s="14"/>
      <c r="J524" s="14"/>
      <c r="K524" s="14"/>
      <c r="L524" s="14"/>
      <c r="M524" s="14"/>
      <c r="N524" s="53"/>
      <c r="O524" s="14"/>
    </row>
    <row r="525" spans="1:15">
      <c r="A525" s="14"/>
      <c r="B525" s="14" t="s">
        <v>502</v>
      </c>
      <c r="C525" s="14">
        <v>1500</v>
      </c>
      <c r="D525" s="14"/>
      <c r="E525" s="52"/>
      <c r="F525" s="14" t="s">
        <v>54</v>
      </c>
      <c r="G525" s="53"/>
      <c r="H525" s="14"/>
      <c r="I525" s="14"/>
      <c r="J525" s="14"/>
      <c r="K525" s="14"/>
      <c r="L525" s="14"/>
      <c r="M525" s="14"/>
      <c r="N525" s="53"/>
      <c r="O525" s="14"/>
    </row>
    <row r="526" spans="1:15">
      <c r="A526" s="14"/>
      <c r="B526" s="14" t="s">
        <v>505</v>
      </c>
      <c r="C526" s="14">
        <v>2000</v>
      </c>
      <c r="D526" s="14"/>
      <c r="E526" s="52"/>
      <c r="F526" s="14" t="s">
        <v>54</v>
      </c>
      <c r="G526" s="53"/>
      <c r="H526" s="14"/>
      <c r="I526" s="14"/>
      <c r="J526" s="14"/>
      <c r="K526" s="14"/>
      <c r="L526" s="14"/>
      <c r="M526" s="14"/>
      <c r="N526" s="53"/>
      <c r="O526" s="14"/>
    </row>
    <row r="527" spans="1:15">
      <c r="A527" s="14"/>
      <c r="B527" s="14"/>
      <c r="C527" s="14"/>
      <c r="D527" s="14"/>
      <c r="E527" s="52"/>
      <c r="F527" s="14"/>
      <c r="G527" s="53"/>
      <c r="H527" s="14"/>
      <c r="I527" s="6"/>
      <c r="J527" s="6"/>
      <c r="K527" s="14"/>
      <c r="L527" s="14"/>
      <c r="M527" s="14"/>
      <c r="N527" s="53"/>
      <c r="O527" s="14"/>
    </row>
    <row r="528" spans="1:15">
      <c r="A528" s="14"/>
      <c r="B528" s="14"/>
      <c r="C528" s="14"/>
      <c r="D528" s="14"/>
      <c r="E528" s="52"/>
      <c r="F528" s="14"/>
      <c r="G528" s="53"/>
      <c r="H528" s="14"/>
      <c r="I528" s="14"/>
      <c r="J528" s="14"/>
      <c r="K528" s="14"/>
      <c r="L528" s="14"/>
      <c r="M528" s="14"/>
      <c r="N528" s="328"/>
      <c r="O528" s="14"/>
    </row>
    <row r="529" ht="15.6" spans="1:15">
      <c r="A529" s="321"/>
      <c r="B529" s="321"/>
      <c r="C529" s="322">
        <f>SUM(C520:C528)</f>
        <v>33500</v>
      </c>
      <c r="D529" s="322"/>
      <c r="E529" s="323"/>
      <c r="F529" s="322"/>
      <c r="G529" s="324"/>
      <c r="H529" s="326"/>
      <c r="I529" s="321"/>
      <c r="J529" s="322">
        <f>SUM(J520:J528)</f>
        <v>25000</v>
      </c>
      <c r="K529" s="322"/>
      <c r="L529" s="322"/>
      <c r="M529" s="321"/>
      <c r="N529" s="327"/>
      <c r="O529" s="326"/>
    </row>
    <row r="530" ht="15.6" spans="1:15">
      <c r="A530" s="291" t="s">
        <v>2322</v>
      </c>
      <c r="B530" s="291"/>
      <c r="C530" s="292"/>
      <c r="D530" s="292"/>
      <c r="E530" s="293"/>
      <c r="F530" s="121"/>
      <c r="G530" s="121"/>
      <c r="H530" s="269"/>
      <c r="I530" s="291"/>
      <c r="J530" s="292"/>
      <c r="K530" s="292"/>
      <c r="L530" s="291"/>
      <c r="M530" s="121"/>
      <c r="N530" s="121"/>
      <c r="O530" s="269"/>
    </row>
    <row r="531" spans="1:15">
      <c r="A531" s="14"/>
      <c r="B531" s="14" t="s">
        <v>175</v>
      </c>
      <c r="C531" s="14">
        <v>2000</v>
      </c>
      <c r="D531" s="14"/>
      <c r="E531" s="52"/>
      <c r="F531" s="14" t="s">
        <v>54</v>
      </c>
      <c r="G531" s="53"/>
      <c r="H531" s="14"/>
      <c r="I531" s="14" t="s">
        <v>145</v>
      </c>
      <c r="J531" s="14">
        <v>7000</v>
      </c>
      <c r="K531" s="14"/>
      <c r="L531" s="14"/>
      <c r="M531" s="14" t="s">
        <v>54</v>
      </c>
      <c r="N531" s="53"/>
      <c r="O531" s="14"/>
    </row>
    <row r="532" spans="1:15">
      <c r="A532" s="14"/>
      <c r="B532" s="14" t="s">
        <v>190</v>
      </c>
      <c r="C532" s="14">
        <v>6000</v>
      </c>
      <c r="D532" s="14"/>
      <c r="E532" s="52"/>
      <c r="F532" s="14" t="s">
        <v>54</v>
      </c>
      <c r="G532" s="53"/>
      <c r="H532" s="14"/>
      <c r="I532" s="14" t="s">
        <v>124</v>
      </c>
      <c r="J532" s="14">
        <v>5200</v>
      </c>
      <c r="K532" s="14"/>
      <c r="L532" s="14"/>
      <c r="M532" s="14" t="s">
        <v>54</v>
      </c>
      <c r="N532" s="53" t="s">
        <v>2323</v>
      </c>
      <c r="O532" s="14"/>
    </row>
    <row r="533" spans="1:15">
      <c r="A533" s="14"/>
      <c r="B533" s="14" t="s">
        <v>148</v>
      </c>
      <c r="C533" s="14">
        <v>15000</v>
      </c>
      <c r="D533" s="14"/>
      <c r="E533" s="52"/>
      <c r="F533" s="14" t="s">
        <v>54</v>
      </c>
      <c r="G533" s="53"/>
      <c r="H533" s="14"/>
      <c r="I533" s="14" t="s">
        <v>151</v>
      </c>
      <c r="J533" s="14">
        <v>3200</v>
      </c>
      <c r="K533" s="14"/>
      <c r="L533" s="14"/>
      <c r="M533" s="14" t="s">
        <v>54</v>
      </c>
      <c r="N533" s="53" t="s">
        <v>2324</v>
      </c>
      <c r="O533" s="14"/>
    </row>
    <row r="534" spans="1:15">
      <c r="A534" s="14"/>
      <c r="B534" s="14" t="s">
        <v>280</v>
      </c>
      <c r="C534" s="14">
        <v>25000</v>
      </c>
      <c r="D534" s="14"/>
      <c r="E534" s="52"/>
      <c r="F534" s="14" t="s">
        <v>54</v>
      </c>
      <c r="G534" s="53"/>
      <c r="H534" s="14"/>
      <c r="I534" s="14" t="s">
        <v>250</v>
      </c>
      <c r="J534" s="14">
        <v>20000</v>
      </c>
      <c r="K534" s="14"/>
      <c r="L534" s="14"/>
      <c r="M534" s="14" t="s">
        <v>54</v>
      </c>
      <c r="N534" s="53"/>
      <c r="O534" s="14"/>
    </row>
    <row r="535" spans="1:15">
      <c r="A535" s="14"/>
      <c r="B535" s="14" t="s">
        <v>157</v>
      </c>
      <c r="C535" s="14">
        <v>1500</v>
      </c>
      <c r="D535" s="14"/>
      <c r="E535" s="52"/>
      <c r="F535" s="14" t="s">
        <v>54</v>
      </c>
      <c r="G535" s="53"/>
      <c r="H535" s="14"/>
      <c r="I535" s="6" t="s">
        <v>443</v>
      </c>
      <c r="J535" s="6">
        <v>4000</v>
      </c>
      <c r="K535" s="14"/>
      <c r="L535" s="14"/>
      <c r="M535" s="14" t="s">
        <v>54</v>
      </c>
      <c r="N535" s="53"/>
      <c r="O535" s="14"/>
    </row>
    <row r="536" spans="1:15">
      <c r="A536" s="14"/>
      <c r="B536" s="14" t="s">
        <v>241</v>
      </c>
      <c r="C536" s="14">
        <v>12000</v>
      </c>
      <c r="D536" s="14"/>
      <c r="E536" s="52"/>
      <c r="F536" s="14" t="s">
        <v>54</v>
      </c>
      <c r="G536" s="53"/>
      <c r="H536" s="14"/>
      <c r="I536" s="14" t="s">
        <v>485</v>
      </c>
      <c r="J536" s="14">
        <v>5000</v>
      </c>
      <c r="K536" s="14"/>
      <c r="L536" s="14"/>
      <c r="M536" s="14" t="s">
        <v>54</v>
      </c>
      <c r="N536" s="53"/>
      <c r="O536" s="14"/>
    </row>
    <row r="537" spans="1:15">
      <c r="A537" s="14"/>
      <c r="B537" s="14"/>
      <c r="C537" s="14"/>
      <c r="D537" s="14"/>
      <c r="E537" s="52"/>
      <c r="F537" s="14"/>
      <c r="G537" s="53"/>
      <c r="H537" s="14"/>
      <c r="I537" s="14"/>
      <c r="J537" s="14"/>
      <c r="K537" s="14"/>
      <c r="L537" s="14"/>
      <c r="M537" s="14"/>
      <c r="N537" s="53"/>
      <c r="O537" s="14"/>
    </row>
    <row r="538" spans="1:15">
      <c r="A538" s="14"/>
      <c r="B538" s="14"/>
      <c r="C538" s="14"/>
      <c r="D538" s="14"/>
      <c r="E538" s="52"/>
      <c r="F538" s="14"/>
      <c r="G538" s="53"/>
      <c r="H538" s="14"/>
      <c r="I538" s="14"/>
      <c r="J538" s="14"/>
      <c r="K538" s="14"/>
      <c r="L538" s="14"/>
      <c r="M538" s="14"/>
      <c r="N538" s="53"/>
      <c r="O538" s="14"/>
    </row>
    <row r="539" spans="1:15">
      <c r="A539" s="14"/>
      <c r="B539" s="14"/>
      <c r="C539" s="14"/>
      <c r="D539" s="14"/>
      <c r="E539" s="52"/>
      <c r="F539" s="14"/>
      <c r="G539" s="53"/>
      <c r="H539" s="14"/>
      <c r="I539" s="14"/>
      <c r="J539" s="14"/>
      <c r="K539" s="14"/>
      <c r="L539" s="14"/>
      <c r="M539" s="14"/>
      <c r="N539" s="53"/>
      <c r="O539" s="14"/>
    </row>
    <row r="540" ht="15.6" spans="1:15">
      <c r="A540" s="321"/>
      <c r="B540" s="296"/>
      <c r="C540" s="297">
        <f>SUM(C531:C539)</f>
        <v>61500</v>
      </c>
      <c r="D540" s="297"/>
      <c r="E540" s="298"/>
      <c r="F540" s="297"/>
      <c r="G540" s="299"/>
      <c r="H540" s="269"/>
      <c r="I540" s="296"/>
      <c r="J540" s="297">
        <f>SUM(J531:J539)</f>
        <v>44400</v>
      </c>
      <c r="K540" s="297"/>
      <c r="L540" s="297"/>
      <c r="M540" s="296"/>
      <c r="N540" s="304"/>
      <c r="O540" s="269"/>
    </row>
    <row r="541" ht="15.6" spans="1:15">
      <c r="A541" s="291" t="s">
        <v>2325</v>
      </c>
      <c r="B541" s="291"/>
      <c r="C541" s="292"/>
      <c r="D541" s="292"/>
      <c r="E541" s="293"/>
      <c r="F541" s="121"/>
      <c r="G541" s="121"/>
      <c r="H541" s="269"/>
      <c r="I541" s="291"/>
      <c r="J541" s="292"/>
      <c r="K541" s="292"/>
      <c r="L541" s="291"/>
      <c r="M541" s="121"/>
      <c r="N541" s="121"/>
      <c r="O541" s="269"/>
    </row>
    <row r="542" spans="1:15">
      <c r="A542" s="14"/>
      <c r="B542" s="14" t="s">
        <v>259</v>
      </c>
      <c r="C542" s="14">
        <v>10000</v>
      </c>
      <c r="D542" s="14"/>
      <c r="E542" s="52"/>
      <c r="F542" s="14" t="s">
        <v>54</v>
      </c>
      <c r="G542" s="53"/>
      <c r="H542" s="14"/>
      <c r="I542" s="14" t="s">
        <v>226</v>
      </c>
      <c r="J542" s="14">
        <v>4000</v>
      </c>
      <c r="K542" s="14"/>
      <c r="L542" s="14"/>
      <c r="M542" s="14" t="s">
        <v>54</v>
      </c>
      <c r="N542" s="53"/>
      <c r="O542" s="14"/>
    </row>
    <row r="543" spans="1:15">
      <c r="A543" s="14"/>
      <c r="B543" s="14" t="s">
        <v>507</v>
      </c>
      <c r="C543" s="14">
        <v>2500</v>
      </c>
      <c r="D543" s="14"/>
      <c r="E543" s="52"/>
      <c r="F543" s="14" t="s">
        <v>54</v>
      </c>
      <c r="G543" s="53"/>
      <c r="H543" s="14"/>
      <c r="I543" s="14" t="s">
        <v>196</v>
      </c>
      <c r="J543" s="14">
        <v>11000</v>
      </c>
      <c r="K543" s="14"/>
      <c r="L543" s="14"/>
      <c r="M543" s="14" t="s">
        <v>54</v>
      </c>
      <c r="N543" s="53"/>
      <c r="O543" s="14"/>
    </row>
    <row r="544" spans="1:15">
      <c r="A544" s="14"/>
      <c r="B544" s="14" t="s">
        <v>253</v>
      </c>
      <c r="C544" s="14">
        <v>9000</v>
      </c>
      <c r="D544" s="14"/>
      <c r="E544" s="52"/>
      <c r="F544" s="14" t="s">
        <v>54</v>
      </c>
      <c r="G544" s="53"/>
      <c r="H544" s="14"/>
      <c r="I544" s="14" t="s">
        <v>124</v>
      </c>
      <c r="J544" s="14">
        <v>10000</v>
      </c>
      <c r="K544" s="14"/>
      <c r="L544" s="14"/>
      <c r="M544" s="14" t="s">
        <v>54</v>
      </c>
      <c r="N544" s="53"/>
      <c r="O544" s="14"/>
    </row>
    <row r="545" spans="1:15">
      <c r="A545" s="14"/>
      <c r="B545" s="14" t="s">
        <v>303</v>
      </c>
      <c r="C545" s="14">
        <v>2000</v>
      </c>
      <c r="D545" s="14"/>
      <c r="E545" s="52"/>
      <c r="F545" s="14" t="s">
        <v>54</v>
      </c>
      <c r="G545" s="53"/>
      <c r="H545" s="14"/>
      <c r="I545" s="6" t="s">
        <v>131</v>
      </c>
      <c r="J545" s="6">
        <v>10000</v>
      </c>
      <c r="K545" s="14"/>
      <c r="L545" s="14"/>
      <c r="M545" s="14" t="s">
        <v>54</v>
      </c>
      <c r="N545" s="53"/>
      <c r="O545" s="14"/>
    </row>
    <row r="546" spans="1:15">
      <c r="A546" s="14"/>
      <c r="B546" s="14" t="s">
        <v>256</v>
      </c>
      <c r="C546" s="14">
        <v>15000</v>
      </c>
      <c r="D546" s="14"/>
      <c r="E546" s="52"/>
      <c r="F546" s="14" t="s">
        <v>54</v>
      </c>
      <c r="G546" s="53"/>
      <c r="H546" s="14"/>
      <c r="I546" s="6" t="s">
        <v>289</v>
      </c>
      <c r="J546" s="6">
        <v>6000</v>
      </c>
      <c r="K546" s="14"/>
      <c r="L546" s="14"/>
      <c r="M546" s="14" t="s">
        <v>54</v>
      </c>
      <c r="N546" s="53"/>
      <c r="O546" s="14"/>
    </row>
    <row r="547" spans="1:15">
      <c r="A547" s="14"/>
      <c r="B547" s="14" t="s">
        <v>331</v>
      </c>
      <c r="C547" s="14">
        <v>3000</v>
      </c>
      <c r="D547" s="14"/>
      <c r="E547" s="52"/>
      <c r="F547" s="14" t="s">
        <v>54</v>
      </c>
      <c r="G547" s="53"/>
      <c r="H547" s="14"/>
      <c r="I547" s="14"/>
      <c r="J547" s="14"/>
      <c r="K547" s="14"/>
      <c r="L547" s="14"/>
      <c r="M547" s="14"/>
      <c r="N547" s="53"/>
      <c r="O547" s="14"/>
    </row>
    <row r="548" spans="1:15">
      <c r="A548" s="14"/>
      <c r="B548" s="14" t="s">
        <v>175</v>
      </c>
      <c r="C548" s="14">
        <v>2000</v>
      </c>
      <c r="D548" s="14"/>
      <c r="E548" s="52"/>
      <c r="F548" s="14" t="s">
        <v>54</v>
      </c>
      <c r="G548" s="53"/>
      <c r="H548" s="14"/>
      <c r="I548" s="14"/>
      <c r="J548" s="14"/>
      <c r="K548" s="14"/>
      <c r="L548" s="14"/>
      <c r="M548" s="14"/>
      <c r="N548" s="53"/>
      <c r="O548" s="14"/>
    </row>
    <row r="549" spans="1:15">
      <c r="A549" s="14"/>
      <c r="B549" s="14" t="s">
        <v>414</v>
      </c>
      <c r="C549" s="14">
        <v>4000</v>
      </c>
      <c r="D549" s="14"/>
      <c r="E549" s="52"/>
      <c r="F549" s="14" t="s">
        <v>54</v>
      </c>
      <c r="G549" s="53"/>
      <c r="H549" s="14"/>
      <c r="I549" s="14"/>
      <c r="J549" s="14"/>
      <c r="K549" s="14"/>
      <c r="L549" s="14"/>
      <c r="M549" s="14"/>
      <c r="N549" s="53"/>
      <c r="O549" s="14"/>
    </row>
    <row r="550" spans="1:15">
      <c r="A550" s="14"/>
      <c r="B550" s="14" t="s">
        <v>294</v>
      </c>
      <c r="C550" s="14">
        <v>2000</v>
      </c>
      <c r="D550" s="14"/>
      <c r="E550" s="52"/>
      <c r="F550" s="14" t="s">
        <v>54</v>
      </c>
      <c r="G550" s="53"/>
      <c r="H550" s="14"/>
      <c r="I550" s="14"/>
      <c r="J550" s="14"/>
      <c r="K550" s="14"/>
      <c r="L550" s="14"/>
      <c r="M550" s="14"/>
      <c r="N550" s="328"/>
      <c r="O550" s="14"/>
    </row>
    <row r="551" ht="15.6" spans="1:15">
      <c r="A551" s="296"/>
      <c r="B551" s="296"/>
      <c r="C551" s="297">
        <f>SUM(C542:C550)</f>
        <v>49500</v>
      </c>
      <c r="D551" s="297"/>
      <c r="E551" s="298"/>
      <c r="F551" s="297"/>
      <c r="G551" s="299"/>
      <c r="H551" s="269"/>
      <c r="I551" s="296"/>
      <c r="J551" s="297">
        <f>SUM(J542:J550)</f>
        <v>41000</v>
      </c>
      <c r="K551" s="297"/>
      <c r="L551" s="297"/>
      <c r="M551" s="296"/>
      <c r="N551" s="304"/>
      <c r="O551" s="269"/>
    </row>
    <row r="552" ht="15.6" spans="1:15">
      <c r="A552" s="291" t="s">
        <v>2326</v>
      </c>
      <c r="B552" s="291"/>
      <c r="C552" s="292"/>
      <c r="D552" s="292"/>
      <c r="E552" s="293"/>
      <c r="F552" s="121"/>
      <c r="G552" s="121"/>
      <c r="H552" s="269"/>
      <c r="I552" s="291"/>
      <c r="J552" s="292"/>
      <c r="K552" s="292"/>
      <c r="L552" s="291"/>
      <c r="M552" s="121"/>
      <c r="N552" s="121"/>
      <c r="O552" s="269"/>
    </row>
    <row r="553" spans="1:15">
      <c r="A553" s="14"/>
      <c r="B553" s="14" t="s">
        <v>510</v>
      </c>
      <c r="C553" s="14">
        <v>2000</v>
      </c>
      <c r="D553" s="14"/>
      <c r="E553" s="52"/>
      <c r="F553" s="14" t="s">
        <v>54</v>
      </c>
      <c r="G553" s="53"/>
      <c r="H553" s="14"/>
      <c r="I553" s="6" t="s">
        <v>289</v>
      </c>
      <c r="J553" s="6">
        <v>7600</v>
      </c>
      <c r="K553" s="14"/>
      <c r="L553" s="14"/>
      <c r="M553" s="14" t="s">
        <v>54</v>
      </c>
      <c r="N553" s="53"/>
      <c r="O553" s="14"/>
    </row>
    <row r="554" spans="1:15">
      <c r="A554" s="14"/>
      <c r="B554" s="14" t="s">
        <v>375</v>
      </c>
      <c r="C554" s="14">
        <v>18000</v>
      </c>
      <c r="D554" s="14"/>
      <c r="E554" s="52"/>
      <c r="F554" s="14" t="s">
        <v>54</v>
      </c>
      <c r="G554" s="53"/>
      <c r="H554" s="14"/>
      <c r="I554" s="14" t="s">
        <v>262</v>
      </c>
      <c r="J554" s="14">
        <v>10000</v>
      </c>
      <c r="K554" s="14"/>
      <c r="L554" s="14"/>
      <c r="M554" s="14" t="s">
        <v>54</v>
      </c>
      <c r="N554" s="53"/>
      <c r="O554" s="14"/>
    </row>
    <row r="555" spans="1:15">
      <c r="A555" s="14"/>
      <c r="B555" s="14" t="s">
        <v>175</v>
      </c>
      <c r="C555" s="14">
        <v>4000</v>
      </c>
      <c r="D555" s="14"/>
      <c r="E555" s="52"/>
      <c r="F555" s="14" t="s">
        <v>54</v>
      </c>
      <c r="G555" s="53"/>
      <c r="H555" s="14"/>
      <c r="I555" s="14" t="s">
        <v>229</v>
      </c>
      <c r="J555" s="14">
        <v>2800</v>
      </c>
      <c r="K555" s="14"/>
      <c r="L555" s="14"/>
      <c r="M555" s="14" t="s">
        <v>54</v>
      </c>
      <c r="N555" s="53" t="s">
        <v>2327</v>
      </c>
      <c r="O555" s="14"/>
    </row>
    <row r="556" spans="1:15">
      <c r="A556" s="14"/>
      <c r="B556" s="14" t="s">
        <v>280</v>
      </c>
      <c r="C556" s="14">
        <v>18000</v>
      </c>
      <c r="D556" s="14"/>
      <c r="E556" s="52"/>
      <c r="F556" s="14" t="s">
        <v>54</v>
      </c>
      <c r="G556" s="53"/>
      <c r="H556" s="14"/>
      <c r="I556" s="14" t="s">
        <v>216</v>
      </c>
      <c r="J556" s="14">
        <v>14000</v>
      </c>
      <c r="K556" s="14"/>
      <c r="L556" s="14"/>
      <c r="M556" s="14" t="s">
        <v>54</v>
      </c>
      <c r="N556" s="53" t="s">
        <v>26</v>
      </c>
      <c r="O556" s="14"/>
    </row>
    <row r="557" spans="1:15">
      <c r="A557" s="14"/>
      <c r="B557" s="14" t="s">
        <v>300</v>
      </c>
      <c r="C557" s="14">
        <v>4500</v>
      </c>
      <c r="D557" s="14"/>
      <c r="E557" s="52"/>
      <c r="F557" s="14" t="s">
        <v>54</v>
      </c>
      <c r="G557" s="53"/>
      <c r="H557" s="14"/>
      <c r="I557" s="14"/>
      <c r="J557" s="14"/>
      <c r="K557" s="14"/>
      <c r="L557" s="14"/>
      <c r="M557" s="14"/>
      <c r="N557" s="53"/>
      <c r="O557" s="14"/>
    </row>
    <row r="558" spans="1:15">
      <c r="A558" s="14"/>
      <c r="B558" s="14" t="s">
        <v>160</v>
      </c>
      <c r="C558" s="14">
        <v>5000</v>
      </c>
      <c r="D558" s="14"/>
      <c r="E558" s="52"/>
      <c r="F558" s="14" t="s">
        <v>54</v>
      </c>
      <c r="G558" s="53"/>
      <c r="H558" s="14"/>
      <c r="I558" s="14"/>
      <c r="J558" s="14"/>
      <c r="K558" s="14"/>
      <c r="L558" s="14"/>
      <c r="M558" s="14"/>
      <c r="N558" s="53"/>
      <c r="O558" s="14"/>
    </row>
    <row r="559" spans="1:15">
      <c r="A559" s="14"/>
      <c r="B559" s="14" t="s">
        <v>461</v>
      </c>
      <c r="C559" s="14">
        <v>4000</v>
      </c>
      <c r="D559" s="14"/>
      <c r="E559" s="52"/>
      <c r="F559" s="14" t="s">
        <v>54</v>
      </c>
      <c r="G559" s="53"/>
      <c r="H559" s="14"/>
      <c r="I559" s="14"/>
      <c r="J559" s="14"/>
      <c r="K559" s="14"/>
      <c r="L559" s="14"/>
      <c r="M559" s="14"/>
      <c r="N559" s="53"/>
      <c r="O559" s="14"/>
    </row>
    <row r="560" spans="1:15">
      <c r="A560" s="14"/>
      <c r="B560" s="14"/>
      <c r="C560" s="14"/>
      <c r="D560" s="14"/>
      <c r="E560" s="52"/>
      <c r="F560" s="14"/>
      <c r="G560" s="53"/>
      <c r="H560" s="14"/>
      <c r="I560" s="14"/>
      <c r="J560" s="14"/>
      <c r="K560" s="14"/>
      <c r="L560" s="14"/>
      <c r="M560" s="14"/>
      <c r="N560" s="53"/>
      <c r="O560" s="14"/>
    </row>
    <row r="561" spans="1:15">
      <c r="A561" s="14"/>
      <c r="B561" s="14"/>
      <c r="C561" s="14"/>
      <c r="D561" s="14"/>
      <c r="E561" s="52"/>
      <c r="F561" s="14"/>
      <c r="G561" s="53"/>
      <c r="H561" s="14"/>
      <c r="I561" s="14"/>
      <c r="J561" s="14"/>
      <c r="K561" s="14"/>
      <c r="L561" s="14"/>
      <c r="M561" s="14"/>
      <c r="N561" s="53"/>
      <c r="O561" s="14"/>
    </row>
    <row r="562" ht="15.6" spans="1:15">
      <c r="A562" s="296"/>
      <c r="B562" s="296"/>
      <c r="C562" s="297">
        <f>SUM(C553:C561)</f>
        <v>55500</v>
      </c>
      <c r="D562" s="297"/>
      <c r="E562" s="298"/>
      <c r="F562" s="297"/>
      <c r="G562" s="299"/>
      <c r="H562" s="269"/>
      <c r="I562" s="296"/>
      <c r="J562" s="297">
        <f>SUM(J553:J560)</f>
        <v>34400</v>
      </c>
      <c r="K562" s="297"/>
      <c r="L562" s="297"/>
      <c r="M562" s="296"/>
      <c r="N562" s="304"/>
      <c r="O562" s="269"/>
    </row>
    <row r="563" ht="15.6" spans="1:15">
      <c r="A563" s="291" t="s">
        <v>2328</v>
      </c>
      <c r="B563" s="291"/>
      <c r="C563" s="292"/>
      <c r="D563" s="292"/>
      <c r="E563" s="293"/>
      <c r="F563" s="121"/>
      <c r="G563" s="121"/>
      <c r="H563" s="269"/>
      <c r="I563" s="291"/>
      <c r="J563" s="292"/>
      <c r="K563" s="292"/>
      <c r="L563" s="291"/>
      <c r="M563" s="121"/>
      <c r="N563" s="121"/>
      <c r="O563" s="269"/>
    </row>
    <row r="564" spans="1:15">
      <c r="A564" s="14"/>
      <c r="B564" s="14" t="s">
        <v>291</v>
      </c>
      <c r="C564" s="14">
        <v>5000</v>
      </c>
      <c r="D564" s="14"/>
      <c r="E564" s="52"/>
      <c r="F564" s="14" t="s">
        <v>54</v>
      </c>
      <c r="G564" s="53"/>
      <c r="H564" s="14"/>
      <c r="I564" s="14" t="s">
        <v>316</v>
      </c>
      <c r="J564" s="14">
        <v>10000</v>
      </c>
      <c r="K564" s="14"/>
      <c r="L564" s="14"/>
      <c r="M564" s="14" t="s">
        <v>54</v>
      </c>
      <c r="N564" s="53"/>
      <c r="O564" s="14"/>
    </row>
    <row r="565" spans="1:15">
      <c r="A565" s="14"/>
      <c r="B565" s="14" t="s">
        <v>319</v>
      </c>
      <c r="C565" s="14">
        <v>2000</v>
      </c>
      <c r="D565" s="14"/>
      <c r="E565" s="52"/>
      <c r="F565" s="14" t="s">
        <v>54</v>
      </c>
      <c r="G565" s="53"/>
      <c r="H565" s="14"/>
      <c r="I565" s="14" t="s">
        <v>309</v>
      </c>
      <c r="J565" s="14">
        <v>10000</v>
      </c>
      <c r="K565" s="14"/>
      <c r="L565" s="14"/>
      <c r="M565" s="14" t="s">
        <v>54</v>
      </c>
      <c r="N565" s="53"/>
      <c r="O565" s="14"/>
    </row>
    <row r="566" spans="1:15">
      <c r="A566" s="14"/>
      <c r="B566" s="14" t="s">
        <v>187</v>
      </c>
      <c r="C566" s="14">
        <v>2500</v>
      </c>
      <c r="D566" s="14"/>
      <c r="E566" s="52"/>
      <c r="F566" s="14" t="s">
        <v>54</v>
      </c>
      <c r="G566" s="53"/>
      <c r="H566" s="14"/>
      <c r="I566" s="14" t="s">
        <v>124</v>
      </c>
      <c r="J566" s="14">
        <v>20000</v>
      </c>
      <c r="K566" s="14"/>
      <c r="L566" s="14"/>
      <c r="M566" s="14" t="s">
        <v>54</v>
      </c>
      <c r="N566" s="53"/>
      <c r="O566" s="14"/>
    </row>
    <row r="567" spans="1:15">
      <c r="A567" s="14"/>
      <c r="B567" s="14" t="s">
        <v>491</v>
      </c>
      <c r="C567" s="14">
        <v>2000</v>
      </c>
      <c r="D567" s="14"/>
      <c r="E567" s="52"/>
      <c r="F567" s="14" t="s">
        <v>54</v>
      </c>
      <c r="G567" s="53"/>
      <c r="H567" s="14"/>
      <c r="I567" s="6" t="s">
        <v>131</v>
      </c>
      <c r="J567" s="6">
        <v>10000</v>
      </c>
      <c r="K567" s="14"/>
      <c r="L567" s="14"/>
      <c r="M567" s="14" t="s">
        <v>2298</v>
      </c>
      <c r="N567" s="53"/>
      <c r="O567" s="14"/>
    </row>
    <row r="568" spans="1:15">
      <c r="A568" s="14"/>
      <c r="B568" s="14" t="s">
        <v>235</v>
      </c>
      <c r="C568" s="14">
        <v>10000</v>
      </c>
      <c r="D568" s="14"/>
      <c r="E568" s="52"/>
      <c r="F568" s="14" t="s">
        <v>54</v>
      </c>
      <c r="G568" s="53"/>
      <c r="H568" s="14"/>
      <c r="I568" s="6" t="s">
        <v>377</v>
      </c>
      <c r="J568" s="6">
        <v>3000</v>
      </c>
      <c r="K568" s="14"/>
      <c r="L568" s="14"/>
      <c r="M568" s="14" t="s">
        <v>88</v>
      </c>
      <c r="N568" s="53"/>
      <c r="O568" s="14"/>
    </row>
    <row r="569" spans="1:15">
      <c r="A569" s="14"/>
      <c r="B569" s="14" t="s">
        <v>244</v>
      </c>
      <c r="C569" s="14">
        <v>11000</v>
      </c>
      <c r="D569" s="14"/>
      <c r="E569" s="52"/>
      <c r="F569" s="14" t="s">
        <v>54</v>
      </c>
      <c r="G569" s="53"/>
      <c r="H569" s="14"/>
      <c r="I569" s="14"/>
      <c r="J569" s="14"/>
      <c r="K569" s="14"/>
      <c r="L569" s="14"/>
      <c r="M569" s="14"/>
      <c r="N569" s="53"/>
      <c r="O569" s="14"/>
    </row>
    <row r="570" spans="1:15">
      <c r="A570" s="14"/>
      <c r="B570" s="14" t="s">
        <v>148</v>
      </c>
      <c r="C570" s="14">
        <v>10000</v>
      </c>
      <c r="D570" s="14"/>
      <c r="E570" s="52"/>
      <c r="F570" s="14" t="s">
        <v>54</v>
      </c>
      <c r="G570" s="53"/>
      <c r="H570" s="14"/>
      <c r="I570" s="6"/>
      <c r="J570" s="6"/>
      <c r="K570" s="14"/>
      <c r="L570" s="14"/>
      <c r="M570" s="14"/>
      <c r="N570" s="53"/>
      <c r="O570" s="14"/>
    </row>
    <row r="571" spans="1:15">
      <c r="A571" s="14"/>
      <c r="B571" s="14" t="s">
        <v>142</v>
      </c>
      <c r="C571" s="14">
        <v>8000</v>
      </c>
      <c r="D571" s="14"/>
      <c r="E571" s="52"/>
      <c r="F571" s="14" t="s">
        <v>54</v>
      </c>
      <c r="G571" s="53"/>
      <c r="H571" s="14"/>
      <c r="I571" s="14"/>
      <c r="J571" s="14"/>
      <c r="K571" s="14"/>
      <c r="L571" s="14"/>
      <c r="M571" s="14"/>
      <c r="N571" s="53"/>
      <c r="O571" s="14"/>
    </row>
    <row r="572" spans="1:15">
      <c r="A572" s="14"/>
      <c r="B572" s="126" t="s">
        <v>135</v>
      </c>
      <c r="C572" s="126">
        <v>8000</v>
      </c>
      <c r="D572" s="126"/>
      <c r="E572" s="307"/>
      <c r="F572" s="14" t="s">
        <v>54</v>
      </c>
      <c r="G572" s="188"/>
      <c r="H572" s="14"/>
      <c r="I572" s="14"/>
      <c r="J572" s="14"/>
      <c r="K572" s="126"/>
      <c r="L572" s="14"/>
      <c r="M572" s="14"/>
      <c r="N572" s="53"/>
      <c r="O572" s="14"/>
    </row>
    <row r="573" ht="15.6" spans="1:15">
      <c r="A573" s="296"/>
      <c r="B573" s="296"/>
      <c r="C573" s="297">
        <f>SUM(C564:C572)</f>
        <v>58500</v>
      </c>
      <c r="D573" s="297"/>
      <c r="E573" s="298"/>
      <c r="F573" s="297"/>
      <c r="G573" s="299"/>
      <c r="H573" s="269"/>
      <c r="I573" s="296"/>
      <c r="J573" s="297">
        <f>SUM(J564:J572)</f>
        <v>53000</v>
      </c>
      <c r="K573" s="297"/>
      <c r="L573" s="297"/>
      <c r="M573" s="296"/>
      <c r="N573" s="304"/>
      <c r="O573" s="269"/>
    </row>
    <row r="574" ht="15.6" spans="1:15">
      <c r="A574" s="291" t="s">
        <v>2329</v>
      </c>
      <c r="B574" s="291"/>
      <c r="C574" s="292"/>
      <c r="D574" s="292"/>
      <c r="E574" s="293"/>
      <c r="F574" s="121"/>
      <c r="G574" s="121"/>
      <c r="H574" s="269"/>
      <c r="I574" s="291"/>
      <c r="J574" s="292"/>
      <c r="K574" s="292"/>
      <c r="L574" s="291"/>
      <c r="M574" s="121"/>
      <c r="N574" s="121"/>
      <c r="O574" s="269"/>
    </row>
    <row r="575" s="179" customFormat="1" ht="15.6" spans="1:15">
      <c r="A575" s="329"/>
      <c r="B575" s="330" t="s">
        <v>135</v>
      </c>
      <c r="C575" s="331">
        <v>2000</v>
      </c>
      <c r="D575" s="331"/>
      <c r="E575" s="332"/>
      <c r="F575" s="14" t="s">
        <v>54</v>
      </c>
      <c r="G575" s="134"/>
      <c r="H575" s="134"/>
      <c r="I575" s="6" t="s">
        <v>377</v>
      </c>
      <c r="J575" s="6">
        <v>3000</v>
      </c>
      <c r="K575" s="331"/>
      <c r="L575" s="14"/>
      <c r="M575" s="14" t="s">
        <v>54</v>
      </c>
      <c r="N575" s="134"/>
      <c r="O575" s="134"/>
    </row>
    <row r="576" ht="13.8" spans="1:15">
      <c r="A576" s="329"/>
      <c r="B576" s="14" t="s">
        <v>220</v>
      </c>
      <c r="C576" s="14">
        <v>8000</v>
      </c>
      <c r="D576" s="14"/>
      <c r="E576" s="52"/>
      <c r="F576" s="14" t="s">
        <v>54</v>
      </c>
      <c r="G576" s="53"/>
      <c r="H576" s="14"/>
      <c r="I576" s="14" t="s">
        <v>348</v>
      </c>
      <c r="J576" s="14">
        <v>4000</v>
      </c>
      <c r="K576" s="14"/>
      <c r="L576" s="14" t="s">
        <v>2330</v>
      </c>
      <c r="M576" s="14" t="s">
        <v>54</v>
      </c>
      <c r="N576" s="53"/>
      <c r="O576" s="14"/>
    </row>
    <row r="577" ht="13.8" spans="1:15">
      <c r="A577" s="329"/>
      <c r="B577" s="14" t="s">
        <v>223</v>
      </c>
      <c r="C577" s="14">
        <v>1400</v>
      </c>
      <c r="D577" s="14"/>
      <c r="E577" s="52"/>
      <c r="F577" s="14" t="s">
        <v>54</v>
      </c>
      <c r="G577" s="53"/>
      <c r="H577" s="14"/>
      <c r="I577" s="6" t="s">
        <v>328</v>
      </c>
      <c r="J577" s="6">
        <v>4500</v>
      </c>
      <c r="K577" s="14"/>
      <c r="L577" s="14" t="s">
        <v>2330</v>
      </c>
      <c r="M577" s="14" t="s">
        <v>54</v>
      </c>
      <c r="N577" s="53"/>
      <c r="O577" s="14"/>
    </row>
    <row r="578" spans="1:15">
      <c r="A578" s="14"/>
      <c r="B578" s="14" t="s">
        <v>286</v>
      </c>
      <c r="C578" s="14">
        <v>4000</v>
      </c>
      <c r="D578" s="14"/>
      <c r="E578" s="52"/>
      <c r="F578" s="14" t="s">
        <v>54</v>
      </c>
      <c r="G578" s="53"/>
      <c r="H578" s="14"/>
      <c r="I578" s="14" t="s">
        <v>213</v>
      </c>
      <c r="J578" s="14">
        <v>6000</v>
      </c>
      <c r="K578" s="14"/>
      <c r="L578" s="14" t="s">
        <v>2330</v>
      </c>
      <c r="M578" s="14" t="s">
        <v>54</v>
      </c>
      <c r="N578" s="53"/>
      <c r="O578" s="14"/>
    </row>
    <row r="579" ht="26.4" spans="1:15">
      <c r="A579" s="14"/>
      <c r="B579" s="14" t="s">
        <v>175</v>
      </c>
      <c r="C579" s="14">
        <v>2000</v>
      </c>
      <c r="D579" s="14"/>
      <c r="E579" s="52"/>
      <c r="F579" s="14" t="s">
        <v>54</v>
      </c>
      <c r="G579" s="53" t="s">
        <v>2331</v>
      </c>
      <c r="H579" s="14"/>
      <c r="I579" s="6" t="s">
        <v>513</v>
      </c>
      <c r="J579" s="6">
        <v>1500</v>
      </c>
      <c r="K579" s="14"/>
      <c r="L579" s="14" t="s">
        <v>2332</v>
      </c>
      <c r="M579" s="14" t="s">
        <v>54</v>
      </c>
      <c r="N579" s="53"/>
      <c r="O579" s="14"/>
    </row>
    <row r="580" spans="1:15">
      <c r="A580" s="14"/>
      <c r="B580" s="14" t="s">
        <v>274</v>
      </c>
      <c r="C580" s="14">
        <v>8500</v>
      </c>
      <c r="D580" s="14"/>
      <c r="E580" s="52"/>
      <c r="F580" s="14" t="s">
        <v>54</v>
      </c>
      <c r="G580" s="53"/>
      <c r="H580" s="14"/>
      <c r="I580" s="14" t="s">
        <v>313</v>
      </c>
      <c r="J580" s="14">
        <v>1000</v>
      </c>
      <c r="K580" s="14"/>
      <c r="L580" s="14"/>
      <c r="M580" s="14" t="s">
        <v>54</v>
      </c>
      <c r="N580" s="53"/>
      <c r="O580" s="14"/>
    </row>
    <row r="581" spans="1:15">
      <c r="A581" s="14"/>
      <c r="B581" s="14" t="s">
        <v>259</v>
      </c>
      <c r="C581" s="14">
        <v>10000</v>
      </c>
      <c r="D581" s="14"/>
      <c r="E581" s="52"/>
      <c r="F581" s="14" t="s">
        <v>54</v>
      </c>
      <c r="G581" s="53"/>
      <c r="H581" s="14"/>
      <c r="I581" s="126" t="s">
        <v>470</v>
      </c>
      <c r="J581" s="126">
        <v>2500</v>
      </c>
      <c r="K581" s="14"/>
      <c r="L581" s="14"/>
      <c r="M581" s="14" t="s">
        <v>54</v>
      </c>
      <c r="N581" s="53" t="s">
        <v>2333</v>
      </c>
      <c r="O581" s="14"/>
    </row>
    <row r="582" spans="1:15">
      <c r="A582" s="14"/>
      <c r="B582" s="14" t="s">
        <v>306</v>
      </c>
      <c r="C582" s="126">
        <v>4000</v>
      </c>
      <c r="D582" s="126"/>
      <c r="E582" s="52"/>
      <c r="F582" s="14" t="s">
        <v>54</v>
      </c>
      <c r="G582" s="53"/>
      <c r="H582" s="14"/>
      <c r="I582" s="14" t="s">
        <v>467</v>
      </c>
      <c r="J582" s="14">
        <v>1200</v>
      </c>
      <c r="K582" s="126"/>
      <c r="L582" s="14"/>
      <c r="M582" s="14" t="s">
        <v>54</v>
      </c>
      <c r="N582" s="53"/>
      <c r="O582" s="14"/>
    </row>
    <row r="583" spans="1:15">
      <c r="A583" s="14"/>
      <c r="B583" s="14"/>
      <c r="C583" s="14"/>
      <c r="D583" s="14"/>
      <c r="E583" s="52"/>
      <c r="F583" s="14"/>
      <c r="G583" s="53"/>
      <c r="H583" s="14"/>
      <c r="I583" s="6" t="s">
        <v>516</v>
      </c>
      <c r="J583" s="6">
        <v>4500</v>
      </c>
      <c r="K583" s="14"/>
      <c r="L583" s="14"/>
      <c r="M583" s="14" t="s">
        <v>54</v>
      </c>
      <c r="N583" s="53"/>
      <c r="O583" s="14"/>
    </row>
    <row r="584" ht="15.6" spans="1:15">
      <c r="A584" s="296"/>
      <c r="B584" s="296"/>
      <c r="C584" s="297">
        <f>SUM(C575:C583)</f>
        <v>39900</v>
      </c>
      <c r="D584" s="297"/>
      <c r="E584" s="298"/>
      <c r="F584" s="297"/>
      <c r="G584" s="299"/>
      <c r="H584" s="269"/>
      <c r="I584" s="296"/>
      <c r="J584" s="297">
        <f>SUM(J575:J583)</f>
        <v>28200</v>
      </c>
      <c r="K584" s="297"/>
      <c r="L584" s="297"/>
      <c r="M584" s="296"/>
      <c r="N584" s="304"/>
      <c r="O584" s="269"/>
    </row>
    <row r="585" ht="15.6" spans="1:15">
      <c r="A585" s="291" t="s">
        <v>2334</v>
      </c>
      <c r="B585" s="291"/>
      <c r="C585" s="292"/>
      <c r="D585" s="292"/>
      <c r="E585" s="293"/>
      <c r="F585" s="121"/>
      <c r="G585" s="121"/>
      <c r="H585" s="269"/>
      <c r="I585" s="291"/>
      <c r="J585" s="292"/>
      <c r="K585" s="292"/>
      <c r="L585" s="291"/>
      <c r="M585" s="121"/>
      <c r="N585" s="121"/>
      <c r="O585" s="269"/>
    </row>
    <row r="586" ht="26.4" spans="1:15">
      <c r="A586" s="14"/>
      <c r="B586" s="14" t="s">
        <v>175</v>
      </c>
      <c r="C586" s="14">
        <v>2100</v>
      </c>
      <c r="D586" s="14"/>
      <c r="E586" s="325">
        <v>43626</v>
      </c>
      <c r="F586" s="14" t="s">
        <v>54</v>
      </c>
      <c r="G586" s="53" t="s">
        <v>2335</v>
      </c>
      <c r="H586" s="14"/>
      <c r="I586" s="6" t="s">
        <v>516</v>
      </c>
      <c r="J586" s="6">
        <v>600</v>
      </c>
      <c r="K586" s="14"/>
      <c r="L586" s="14"/>
      <c r="M586" s="14" t="s">
        <v>54</v>
      </c>
      <c r="N586" s="53"/>
      <c r="O586" s="14"/>
    </row>
    <row r="587" spans="1:15">
      <c r="A587" s="14"/>
      <c r="B587" s="14" t="s">
        <v>190</v>
      </c>
      <c r="C587" s="14">
        <v>9200</v>
      </c>
      <c r="D587" s="14"/>
      <c r="E587" s="325">
        <v>43627</v>
      </c>
      <c r="F587" s="14" t="s">
        <v>54</v>
      </c>
      <c r="G587" s="53" t="s">
        <v>2336</v>
      </c>
      <c r="H587" s="14"/>
      <c r="I587" s="333" t="s">
        <v>145</v>
      </c>
      <c r="J587" s="333">
        <v>20000</v>
      </c>
      <c r="K587" s="14"/>
      <c r="L587" s="180">
        <v>43628</v>
      </c>
      <c r="M587" s="14" t="s">
        <v>54</v>
      </c>
      <c r="N587" s="53"/>
      <c r="O587" s="14"/>
    </row>
    <row r="588" spans="1:15">
      <c r="A588" s="14"/>
      <c r="B588" s="14" t="s">
        <v>488</v>
      </c>
      <c r="C588" s="14">
        <v>2200</v>
      </c>
      <c r="D588" s="14"/>
      <c r="E588" s="325">
        <v>43627</v>
      </c>
      <c r="F588" s="14" t="s">
        <v>54</v>
      </c>
      <c r="G588" s="53" t="s">
        <v>2337</v>
      </c>
      <c r="H588" s="14"/>
      <c r="I588" s="14" t="s">
        <v>139</v>
      </c>
      <c r="J588" s="14">
        <v>6000</v>
      </c>
      <c r="K588" s="14"/>
      <c r="L588" s="180">
        <v>43628</v>
      </c>
      <c r="M588" s="14" t="s">
        <v>54</v>
      </c>
      <c r="N588" s="53"/>
      <c r="O588" s="14"/>
    </row>
    <row r="589" spans="1:15">
      <c r="A589" s="14"/>
      <c r="B589" s="14" t="s">
        <v>452</v>
      </c>
      <c r="C589" s="14">
        <v>3000</v>
      </c>
      <c r="D589" s="14"/>
      <c r="E589" s="325">
        <v>43628</v>
      </c>
      <c r="F589" s="14" t="s">
        <v>54</v>
      </c>
      <c r="G589" s="53" t="s">
        <v>2338</v>
      </c>
      <c r="H589" s="14"/>
      <c r="I589" s="14" t="s">
        <v>131</v>
      </c>
      <c r="J589" s="14">
        <v>20000</v>
      </c>
      <c r="K589" s="14"/>
      <c r="L589" s="180">
        <v>43630</v>
      </c>
      <c r="M589" s="14" t="s">
        <v>54</v>
      </c>
      <c r="N589" s="53"/>
      <c r="O589" s="14"/>
    </row>
    <row r="590" spans="1:15">
      <c r="A590" s="14"/>
      <c r="B590" s="14" t="s">
        <v>446</v>
      </c>
      <c r="C590" s="14">
        <v>2000</v>
      </c>
      <c r="D590" s="14"/>
      <c r="E590" s="325">
        <v>43628</v>
      </c>
      <c r="F590" s="14" t="s">
        <v>54</v>
      </c>
      <c r="G590" s="53"/>
      <c r="H590" s="14"/>
      <c r="I590" s="14" t="s">
        <v>394</v>
      </c>
      <c r="J590" s="14">
        <v>3000</v>
      </c>
      <c r="K590" s="14"/>
      <c r="L590" s="180">
        <v>43631</v>
      </c>
      <c r="M590" s="14" t="s">
        <v>54</v>
      </c>
      <c r="N590" s="53"/>
      <c r="O590" s="14"/>
    </row>
    <row r="591" spans="1:15">
      <c r="A591" s="14"/>
      <c r="B591" s="86" t="s">
        <v>193</v>
      </c>
      <c r="C591" s="14">
        <v>3000</v>
      </c>
      <c r="D591" s="14"/>
      <c r="E591" s="325">
        <v>43628</v>
      </c>
      <c r="F591" s="14" t="s">
        <v>54</v>
      </c>
      <c r="G591" s="53"/>
      <c r="H591" s="14"/>
      <c r="I591" s="14"/>
      <c r="J591" s="14"/>
      <c r="K591" s="14"/>
      <c r="L591" s="14"/>
      <c r="M591" s="14"/>
      <c r="N591" s="53"/>
      <c r="O591" s="14"/>
    </row>
    <row r="592" spans="1:15">
      <c r="A592" s="14"/>
      <c r="B592" s="86" t="s">
        <v>397</v>
      </c>
      <c r="C592" s="14">
        <v>1500</v>
      </c>
      <c r="D592" s="14"/>
      <c r="E592" s="325">
        <v>43629</v>
      </c>
      <c r="F592" s="14" t="s">
        <v>54</v>
      </c>
      <c r="G592" s="53"/>
      <c r="H592" s="14"/>
      <c r="I592" s="14"/>
      <c r="J592" s="14"/>
      <c r="K592" s="14"/>
      <c r="L592" s="14"/>
      <c r="M592" s="14"/>
      <c r="N592" s="53"/>
      <c r="O592" s="14"/>
    </row>
    <row r="593" spans="1:15">
      <c r="A593" s="14"/>
      <c r="B593" s="14" t="s">
        <v>522</v>
      </c>
      <c r="C593" s="14">
        <v>1000</v>
      </c>
      <c r="D593" s="14"/>
      <c r="E593" s="325">
        <v>43630</v>
      </c>
      <c r="F593" s="14" t="s">
        <v>54</v>
      </c>
      <c r="G593" s="53"/>
      <c r="H593" s="14"/>
      <c r="I593" s="14"/>
      <c r="J593" s="14"/>
      <c r="K593" s="14"/>
      <c r="L593" s="14"/>
      <c r="M593" s="14"/>
      <c r="N593" s="53"/>
      <c r="O593" s="14"/>
    </row>
    <row r="594" spans="1:15">
      <c r="A594" s="14"/>
      <c r="B594" s="14" t="s">
        <v>294</v>
      </c>
      <c r="C594" s="14">
        <v>3200</v>
      </c>
      <c r="D594" s="14"/>
      <c r="E594" s="325">
        <v>43630</v>
      </c>
      <c r="F594" s="14" t="s">
        <v>54</v>
      </c>
      <c r="G594" s="53"/>
      <c r="H594" s="14"/>
      <c r="I594" s="14"/>
      <c r="J594" s="14"/>
      <c r="K594" s="14"/>
      <c r="L594" s="14"/>
      <c r="M594" s="14"/>
      <c r="N594" s="53"/>
      <c r="O594" s="14"/>
    </row>
    <row r="595" spans="1:15">
      <c r="A595" s="14"/>
      <c r="B595" s="14" t="s">
        <v>241</v>
      </c>
      <c r="C595" s="14">
        <v>10000</v>
      </c>
      <c r="D595" s="14"/>
      <c r="E595" s="325">
        <v>43631</v>
      </c>
      <c r="F595" s="14" t="s">
        <v>54</v>
      </c>
      <c r="G595" s="53" t="s">
        <v>2278</v>
      </c>
      <c r="H595" s="14"/>
      <c r="I595" s="14"/>
      <c r="J595" s="14"/>
      <c r="K595" s="14"/>
      <c r="L595" s="14"/>
      <c r="M595" s="14"/>
      <c r="N595" s="53"/>
      <c r="O595" s="14"/>
    </row>
    <row r="596" spans="1:15">
      <c r="A596" s="14"/>
      <c r="B596" s="14"/>
      <c r="C596" s="14"/>
      <c r="D596" s="14"/>
      <c r="E596" s="52"/>
      <c r="F596" s="14"/>
      <c r="G596" s="53"/>
      <c r="H596" s="14"/>
      <c r="I596" s="14"/>
      <c r="J596" s="14"/>
      <c r="K596" s="14"/>
      <c r="L596" s="14"/>
      <c r="M596" s="14"/>
      <c r="N596" s="53"/>
      <c r="O596" s="14"/>
    </row>
    <row r="597" spans="1:15">
      <c r="A597" s="14"/>
      <c r="B597" s="14"/>
      <c r="C597" s="14"/>
      <c r="D597" s="14"/>
      <c r="E597" s="52"/>
      <c r="F597" s="14"/>
      <c r="G597" s="53"/>
      <c r="H597" s="14"/>
      <c r="I597" s="14"/>
      <c r="J597" s="14"/>
      <c r="K597" s="14"/>
      <c r="L597" s="14"/>
      <c r="M597" s="14"/>
      <c r="N597" s="53"/>
      <c r="O597" s="14"/>
    </row>
    <row r="598" spans="1:15">
      <c r="A598" s="14"/>
      <c r="B598" s="14"/>
      <c r="C598" s="14"/>
      <c r="D598" s="14"/>
      <c r="E598" s="52"/>
      <c r="F598" s="14"/>
      <c r="G598" s="53"/>
      <c r="H598" s="14"/>
      <c r="I598" s="14"/>
      <c r="J598" s="14"/>
      <c r="K598" s="14"/>
      <c r="L598" s="14"/>
      <c r="M598" s="14"/>
      <c r="N598" s="53"/>
      <c r="O598" s="14"/>
    </row>
    <row r="599" ht="15.6" spans="1:15">
      <c r="A599" s="296"/>
      <c r="B599" s="296"/>
      <c r="C599" s="297">
        <f>SUM(C586:C598)</f>
        <v>37200</v>
      </c>
      <c r="D599" s="297"/>
      <c r="E599" s="298"/>
      <c r="F599" s="297"/>
      <c r="G599" s="299"/>
      <c r="H599" s="269"/>
      <c r="I599" s="296"/>
      <c r="J599" s="297">
        <f>SUM(J586:J598)</f>
        <v>49600</v>
      </c>
      <c r="K599" s="297"/>
      <c r="L599" s="297"/>
      <c r="M599" s="296"/>
      <c r="N599" s="304"/>
      <c r="O599" s="269"/>
    </row>
    <row r="600" ht="15.6" spans="1:15">
      <c r="A600" s="291" t="s">
        <v>2339</v>
      </c>
      <c r="B600" s="291"/>
      <c r="C600" s="292"/>
      <c r="D600" s="292"/>
      <c r="E600" s="293"/>
      <c r="F600" s="121"/>
      <c r="G600" s="121"/>
      <c r="H600" s="269"/>
      <c r="I600" s="291"/>
      <c r="J600" s="292"/>
      <c r="K600" s="292"/>
      <c r="L600" s="291"/>
      <c r="M600" s="121"/>
      <c r="N600" s="121"/>
      <c r="O600" s="269"/>
    </row>
    <row r="601" spans="1:15">
      <c r="A601" s="14"/>
      <c r="B601" s="86" t="s">
        <v>306</v>
      </c>
      <c r="C601" s="86">
        <v>2000</v>
      </c>
      <c r="D601" s="86"/>
      <c r="E601" s="325">
        <v>43633</v>
      </c>
      <c r="F601" s="14" t="s">
        <v>54</v>
      </c>
      <c r="G601" s="53"/>
      <c r="H601" s="14"/>
      <c r="I601" s="14" t="s">
        <v>394</v>
      </c>
      <c r="J601" s="14">
        <v>8000</v>
      </c>
      <c r="K601" s="86"/>
      <c r="L601" s="180">
        <v>43633</v>
      </c>
      <c r="M601" s="14" t="s">
        <v>54</v>
      </c>
      <c r="N601" s="53"/>
      <c r="O601" s="14"/>
    </row>
    <row r="602" spans="1:15">
      <c r="A602" s="14"/>
      <c r="B602" s="14" t="s">
        <v>256</v>
      </c>
      <c r="C602" s="14">
        <v>15000</v>
      </c>
      <c r="D602" s="14"/>
      <c r="E602" s="325">
        <v>43633</v>
      </c>
      <c r="F602" s="14" t="s">
        <v>54</v>
      </c>
      <c r="G602" s="53"/>
      <c r="H602" s="14"/>
      <c r="I602" s="14" t="s">
        <v>268</v>
      </c>
      <c r="J602" s="14">
        <v>2000</v>
      </c>
      <c r="K602" s="14"/>
      <c r="L602" s="180">
        <v>43633</v>
      </c>
      <c r="M602" s="14" t="s">
        <v>54</v>
      </c>
      <c r="N602" s="53"/>
      <c r="O602" s="14"/>
    </row>
    <row r="603" spans="1:15">
      <c r="A603" s="14"/>
      <c r="B603" s="86" t="s">
        <v>519</v>
      </c>
      <c r="C603" s="14">
        <v>2000</v>
      </c>
      <c r="D603" s="14"/>
      <c r="E603" s="325">
        <v>43633</v>
      </c>
      <c r="F603" s="14" t="s">
        <v>54</v>
      </c>
      <c r="G603" s="53"/>
      <c r="H603" s="14"/>
      <c r="I603" s="14" t="s">
        <v>151</v>
      </c>
      <c r="J603" s="14">
        <v>4000</v>
      </c>
      <c r="K603" s="14"/>
      <c r="L603" s="180">
        <v>43635</v>
      </c>
      <c r="M603" s="14" t="s">
        <v>54</v>
      </c>
      <c r="N603" s="53"/>
      <c r="O603" s="14"/>
    </row>
    <row r="604" spans="1:15">
      <c r="A604" s="14"/>
      <c r="B604" s="86" t="s">
        <v>331</v>
      </c>
      <c r="C604" s="86">
        <v>4000</v>
      </c>
      <c r="D604" s="86"/>
      <c r="E604" s="325">
        <v>43634</v>
      </c>
      <c r="F604" s="14" t="s">
        <v>54</v>
      </c>
      <c r="G604" s="53"/>
      <c r="H604" s="14"/>
      <c r="I604" s="86" t="s">
        <v>250</v>
      </c>
      <c r="J604" s="14">
        <v>8000</v>
      </c>
      <c r="K604" s="86"/>
      <c r="L604" s="180">
        <v>43636</v>
      </c>
      <c r="M604" s="14" t="s">
        <v>54</v>
      </c>
      <c r="N604" s="53"/>
      <c r="O604" s="14"/>
    </row>
    <row r="605" spans="1:15">
      <c r="A605" s="14"/>
      <c r="B605" s="86" t="s">
        <v>175</v>
      </c>
      <c r="C605" s="14">
        <v>800</v>
      </c>
      <c r="D605" s="14"/>
      <c r="E605" s="325">
        <v>43634</v>
      </c>
      <c r="F605" s="14" t="s">
        <v>54</v>
      </c>
      <c r="G605" s="53" t="s">
        <v>2340</v>
      </c>
      <c r="H605" s="14"/>
      <c r="I605" s="86" t="s">
        <v>196</v>
      </c>
      <c r="J605" s="14">
        <v>8000</v>
      </c>
      <c r="K605" s="14"/>
      <c r="L605" s="180">
        <v>43637</v>
      </c>
      <c r="M605" s="14" t="s">
        <v>54</v>
      </c>
      <c r="N605" s="53"/>
      <c r="O605" s="14"/>
    </row>
    <row r="606" spans="1:15">
      <c r="A606" s="14"/>
      <c r="B606" s="86" t="s">
        <v>525</v>
      </c>
      <c r="C606" s="86">
        <v>1000</v>
      </c>
      <c r="D606" s="86"/>
      <c r="E606" s="325">
        <v>43635</v>
      </c>
      <c r="F606" s="14" t="s">
        <v>54</v>
      </c>
      <c r="G606" s="53"/>
      <c r="H606" s="14"/>
      <c r="I606" s="86" t="s">
        <v>528</v>
      </c>
      <c r="J606" s="14">
        <v>2000</v>
      </c>
      <c r="K606" s="86"/>
      <c r="L606" s="14"/>
      <c r="M606" s="14" t="s">
        <v>54</v>
      </c>
      <c r="N606" s="53"/>
      <c r="O606" s="14"/>
    </row>
    <row r="607" spans="1:15">
      <c r="A607" s="14"/>
      <c r="B607" s="86" t="s">
        <v>265</v>
      </c>
      <c r="C607" s="86">
        <v>5000</v>
      </c>
      <c r="D607" s="86"/>
      <c r="E607" s="325">
        <v>43638</v>
      </c>
      <c r="F607" s="14" t="s">
        <v>54</v>
      </c>
      <c r="G607" s="53"/>
      <c r="H607" s="14"/>
      <c r="I607" s="86" t="s">
        <v>277</v>
      </c>
      <c r="J607" s="86">
        <v>3500</v>
      </c>
      <c r="K607" s="86"/>
      <c r="L607" s="180">
        <v>43637</v>
      </c>
      <c r="M607" s="14" t="s">
        <v>54</v>
      </c>
      <c r="N607" s="53"/>
      <c r="O607" s="14"/>
    </row>
    <row r="608" spans="1:15">
      <c r="A608" s="14"/>
      <c r="B608" s="86" t="s">
        <v>389</v>
      </c>
      <c r="C608" s="86">
        <v>2000</v>
      </c>
      <c r="D608" s="86"/>
      <c r="E608" s="325">
        <v>43638</v>
      </c>
      <c r="F608" s="14" t="s">
        <v>54</v>
      </c>
      <c r="G608" s="53"/>
      <c r="H608" s="14"/>
      <c r="I608" s="334" t="s">
        <v>531</v>
      </c>
      <c r="J608" s="6">
        <v>1500</v>
      </c>
      <c r="K608" s="86"/>
      <c r="L608" s="180">
        <v>43634</v>
      </c>
      <c r="M608" s="14" t="s">
        <v>54</v>
      </c>
      <c r="N608" s="53"/>
      <c r="O608" s="14"/>
    </row>
    <row r="609" spans="1:15">
      <c r="A609" s="14"/>
      <c r="B609" s="86" t="s">
        <v>135</v>
      </c>
      <c r="C609" s="86">
        <v>12000</v>
      </c>
      <c r="D609" s="86"/>
      <c r="E609" s="325">
        <v>43637</v>
      </c>
      <c r="F609" s="14" t="s">
        <v>54</v>
      </c>
      <c r="G609" s="53"/>
      <c r="H609" s="14"/>
      <c r="I609" s="14" t="s">
        <v>534</v>
      </c>
      <c r="J609" s="14">
        <v>2000</v>
      </c>
      <c r="K609" s="86"/>
      <c r="L609" s="14"/>
      <c r="M609" s="14" t="s">
        <v>54</v>
      </c>
      <c r="N609" s="53"/>
      <c r="O609" s="14"/>
    </row>
    <row r="610" spans="1:15">
      <c r="A610" s="14"/>
      <c r="B610" s="14"/>
      <c r="C610" s="14"/>
      <c r="D610" s="14"/>
      <c r="E610" s="52"/>
      <c r="F610" s="14"/>
      <c r="G610" s="53"/>
      <c r="H610" s="14"/>
      <c r="I610" s="14" t="s">
        <v>537</v>
      </c>
      <c r="J610" s="14">
        <v>2400</v>
      </c>
      <c r="K610" s="14"/>
      <c r="L610" s="14"/>
      <c r="M610" s="14" t="s">
        <v>54</v>
      </c>
      <c r="N610" s="53"/>
      <c r="O610" s="14"/>
    </row>
    <row r="611" spans="1:15">
      <c r="A611" s="14"/>
      <c r="B611" s="14"/>
      <c r="C611" s="14"/>
      <c r="D611" s="14"/>
      <c r="E611" s="52"/>
      <c r="F611" s="14"/>
      <c r="G611" s="53"/>
      <c r="H611" s="14"/>
      <c r="I611" s="86" t="s">
        <v>540</v>
      </c>
      <c r="J611" s="86">
        <v>2000</v>
      </c>
      <c r="K611" s="14"/>
      <c r="L611" s="180">
        <v>43634</v>
      </c>
      <c r="M611" s="14" t="s">
        <v>54</v>
      </c>
      <c r="N611" s="53"/>
      <c r="O611" s="14"/>
    </row>
    <row r="612" spans="1:15">
      <c r="A612" s="14"/>
      <c r="B612" s="14"/>
      <c r="C612" s="14"/>
      <c r="D612" s="14"/>
      <c r="E612" s="52"/>
      <c r="F612" s="14"/>
      <c r="G612" s="53"/>
      <c r="H612" s="14"/>
      <c r="I612" s="14" t="s">
        <v>328</v>
      </c>
      <c r="J612" s="14">
        <v>3000</v>
      </c>
      <c r="K612" s="14"/>
      <c r="L612" s="14"/>
      <c r="M612" s="14" t="s">
        <v>54</v>
      </c>
      <c r="N612" s="53"/>
      <c r="O612" s="14"/>
    </row>
    <row r="613" spans="1:15">
      <c r="A613" s="14"/>
      <c r="B613" s="14"/>
      <c r="C613" s="14"/>
      <c r="D613" s="14"/>
      <c r="E613" s="52"/>
      <c r="F613" s="14"/>
      <c r="G613" s="53"/>
      <c r="H613" s="14"/>
      <c r="I613" s="14"/>
      <c r="J613" s="14"/>
      <c r="K613" s="14"/>
      <c r="L613" s="180"/>
      <c r="M613" s="14"/>
      <c r="N613" s="53"/>
      <c r="O613" s="14"/>
    </row>
    <row r="614" spans="1:15">
      <c r="A614" s="14"/>
      <c r="B614" s="14"/>
      <c r="C614" s="14"/>
      <c r="D614" s="14"/>
      <c r="E614" s="52"/>
      <c r="F614" s="14"/>
      <c r="G614" s="53"/>
      <c r="H614" s="14"/>
      <c r="I614" s="14"/>
      <c r="J614" s="14"/>
      <c r="K614" s="14"/>
      <c r="L614" s="14"/>
      <c r="M614" s="14"/>
      <c r="N614" s="53"/>
      <c r="O614" s="14"/>
    </row>
    <row r="615" spans="1:15">
      <c r="A615" s="14"/>
      <c r="B615" s="14"/>
      <c r="C615" s="14"/>
      <c r="D615" s="14"/>
      <c r="E615" s="52"/>
      <c r="F615" s="14"/>
      <c r="G615" s="53"/>
      <c r="H615" s="14"/>
      <c r="I615" s="14"/>
      <c r="J615" s="14"/>
      <c r="K615" s="14"/>
      <c r="L615" s="14"/>
      <c r="M615" s="14"/>
      <c r="N615" s="53"/>
      <c r="O615" s="14"/>
    </row>
    <row r="616" spans="1:15">
      <c r="A616" s="14"/>
      <c r="B616" s="14"/>
      <c r="C616" s="14"/>
      <c r="D616" s="14"/>
      <c r="E616" s="52"/>
      <c r="F616" s="14"/>
      <c r="G616" s="53"/>
      <c r="H616" s="14"/>
      <c r="I616" s="14"/>
      <c r="J616" s="14"/>
      <c r="K616" s="14"/>
      <c r="L616" s="14"/>
      <c r="M616" s="14"/>
      <c r="N616" s="53"/>
      <c r="O616" s="14"/>
    </row>
    <row r="617" ht="15.6" spans="1:15">
      <c r="A617" s="296"/>
      <c r="B617" s="296"/>
      <c r="C617" s="297">
        <f>SUM(C601:C615)</f>
        <v>43800</v>
      </c>
      <c r="D617" s="297"/>
      <c r="E617" s="298"/>
      <c r="F617" s="297"/>
      <c r="G617" s="299"/>
      <c r="H617" s="269"/>
      <c r="I617" s="296"/>
      <c r="J617" s="297">
        <f>SUM(J601:J615)</f>
        <v>46400</v>
      </c>
      <c r="K617" s="297"/>
      <c r="L617" s="297"/>
      <c r="M617" s="296"/>
      <c r="N617" s="304"/>
      <c r="O617" s="269"/>
    </row>
    <row r="618" ht="15.6" spans="1:15">
      <c r="A618" s="291" t="s">
        <v>2341</v>
      </c>
      <c r="B618" s="291"/>
      <c r="C618" s="292"/>
      <c r="D618" s="292"/>
      <c r="E618" s="293"/>
      <c r="F618" s="121"/>
      <c r="G618" s="121"/>
      <c r="H618" s="269"/>
      <c r="I618" s="291"/>
      <c r="J618" s="292"/>
      <c r="K618" s="292"/>
      <c r="L618" s="291"/>
      <c r="M618" s="121"/>
      <c r="N618" s="121"/>
      <c r="O618" s="269"/>
    </row>
    <row r="619" spans="1:15">
      <c r="A619" s="14"/>
      <c r="B619" s="86" t="s">
        <v>135</v>
      </c>
      <c r="C619" s="86">
        <v>10000</v>
      </c>
      <c r="D619" s="86"/>
      <c r="E619" s="325">
        <v>43637</v>
      </c>
      <c r="F619" s="14" t="s">
        <v>2218</v>
      </c>
      <c r="G619" s="53"/>
      <c r="H619" s="14"/>
      <c r="I619" s="14" t="s">
        <v>328</v>
      </c>
      <c r="J619" s="14">
        <v>2200</v>
      </c>
      <c r="K619" s="86"/>
      <c r="L619" s="14"/>
      <c r="M619" s="14" t="s">
        <v>2218</v>
      </c>
      <c r="N619" s="53" t="s">
        <v>2342</v>
      </c>
      <c r="O619" s="14"/>
    </row>
    <row r="620" spans="1:15">
      <c r="A620" s="14"/>
      <c r="B620" s="86" t="s">
        <v>491</v>
      </c>
      <c r="C620" s="86">
        <v>1500</v>
      </c>
      <c r="D620" s="86"/>
      <c r="E620" s="325">
        <v>43638</v>
      </c>
      <c r="F620" s="14" t="s">
        <v>2218</v>
      </c>
      <c r="G620" s="306"/>
      <c r="H620" s="14"/>
      <c r="I620" s="14" t="s">
        <v>166</v>
      </c>
      <c r="J620" s="14">
        <v>3200</v>
      </c>
      <c r="K620" s="86"/>
      <c r="L620" s="180">
        <v>43633</v>
      </c>
      <c r="M620" s="14" t="s">
        <v>2218</v>
      </c>
      <c r="N620" s="53" t="s">
        <v>2342</v>
      </c>
      <c r="O620" s="14"/>
    </row>
    <row r="621" spans="1:15">
      <c r="A621" s="14"/>
      <c r="B621" s="86" t="s">
        <v>181</v>
      </c>
      <c r="C621" s="86">
        <v>4000</v>
      </c>
      <c r="D621" s="86"/>
      <c r="E621" s="52"/>
      <c r="F621" s="14" t="s">
        <v>2218</v>
      </c>
      <c r="G621" s="53"/>
      <c r="H621" s="14"/>
      <c r="I621" s="14" t="s">
        <v>499</v>
      </c>
      <c r="J621" s="14">
        <v>2400</v>
      </c>
      <c r="K621" s="86"/>
      <c r="L621" s="14"/>
      <c r="M621" s="14" t="s">
        <v>2218</v>
      </c>
      <c r="N621" s="53"/>
      <c r="O621" s="14"/>
    </row>
    <row r="622" spans="1:15">
      <c r="A622" s="14"/>
      <c r="B622" s="14" t="s">
        <v>496</v>
      </c>
      <c r="C622" s="14">
        <v>2000</v>
      </c>
      <c r="D622" s="14"/>
      <c r="E622" s="52"/>
      <c r="F622" s="14" t="s">
        <v>2218</v>
      </c>
      <c r="G622" s="53"/>
      <c r="H622" s="14"/>
      <c r="I622" s="14" t="s">
        <v>262</v>
      </c>
      <c r="J622" s="14">
        <v>4000</v>
      </c>
      <c r="K622" s="14"/>
      <c r="L622" s="14"/>
      <c r="M622" s="14" t="s">
        <v>2218</v>
      </c>
      <c r="N622" s="53"/>
      <c r="O622" s="14"/>
    </row>
    <row r="623" spans="1:15">
      <c r="A623" s="14"/>
      <c r="B623" s="86"/>
      <c r="C623" s="86"/>
      <c r="D623" s="86"/>
      <c r="E623" s="325"/>
      <c r="F623" s="14"/>
      <c r="G623" s="53"/>
      <c r="H623" s="14"/>
      <c r="I623" s="14" t="s">
        <v>131</v>
      </c>
      <c r="J623" s="14">
        <v>10000</v>
      </c>
      <c r="K623" s="86"/>
      <c r="L623" s="14"/>
      <c r="M623" s="14" t="s">
        <v>2218</v>
      </c>
      <c r="N623" s="53"/>
      <c r="O623" s="14"/>
    </row>
    <row r="624" spans="1:15">
      <c r="A624" s="14"/>
      <c r="B624" s="305"/>
      <c r="C624" s="305"/>
      <c r="D624" s="305"/>
      <c r="E624" s="301"/>
      <c r="F624" s="305"/>
      <c r="G624" s="306"/>
      <c r="H624" s="14"/>
      <c r="I624" s="86" t="s">
        <v>124</v>
      </c>
      <c r="J624" s="14">
        <v>2000</v>
      </c>
      <c r="K624" s="305"/>
      <c r="L624" s="180">
        <v>43638</v>
      </c>
      <c r="M624" s="14" t="s">
        <v>2218</v>
      </c>
      <c r="N624" s="53"/>
      <c r="O624" s="14"/>
    </row>
    <row r="625" spans="1:15">
      <c r="A625" s="14"/>
      <c r="B625" s="14"/>
      <c r="C625" s="14"/>
      <c r="D625" s="14"/>
      <c r="E625" s="52"/>
      <c r="F625" s="14"/>
      <c r="G625" s="53"/>
      <c r="H625" s="14"/>
      <c r="I625" s="14"/>
      <c r="J625" s="14"/>
      <c r="K625" s="14"/>
      <c r="L625" s="14"/>
      <c r="M625" s="14"/>
      <c r="N625" s="53"/>
      <c r="O625" s="14"/>
    </row>
    <row r="626" ht="15.6" spans="1:15">
      <c r="A626" s="296"/>
      <c r="B626" s="296"/>
      <c r="C626" s="297">
        <f>SUM(C619:C625)</f>
        <v>17500</v>
      </c>
      <c r="D626" s="297"/>
      <c r="E626" s="298"/>
      <c r="F626" s="297"/>
      <c r="G626" s="299"/>
      <c r="H626" s="269"/>
      <c r="I626" s="296"/>
      <c r="J626" s="297">
        <f>SUM(J619:J625)</f>
        <v>23800</v>
      </c>
      <c r="K626" s="297"/>
      <c r="L626" s="297"/>
      <c r="M626" s="296"/>
      <c r="N626" s="304"/>
      <c r="O626" s="269"/>
    </row>
    <row r="627" ht="15.6" spans="1:15">
      <c r="A627" s="291" t="s">
        <v>2343</v>
      </c>
      <c r="B627" s="291"/>
      <c r="C627" s="292"/>
      <c r="D627" s="292"/>
      <c r="E627" s="293" t="s">
        <v>2344</v>
      </c>
      <c r="F627" s="121"/>
      <c r="G627" s="121"/>
      <c r="H627" s="269"/>
      <c r="I627" s="291"/>
      <c r="J627" s="292"/>
      <c r="K627" s="292"/>
      <c r="L627" s="291"/>
      <c r="M627" s="121"/>
      <c r="N627" s="121"/>
      <c r="O627" s="269"/>
    </row>
    <row r="628" spans="1:15">
      <c r="A628" s="14"/>
      <c r="B628" s="86" t="s">
        <v>193</v>
      </c>
      <c r="C628" s="86">
        <v>4000</v>
      </c>
      <c r="D628" s="86"/>
      <c r="E628" s="325" t="s">
        <v>2345</v>
      </c>
      <c r="F628" s="14" t="s">
        <v>2346</v>
      </c>
      <c r="G628" s="53"/>
      <c r="H628" s="14"/>
      <c r="I628" s="14" t="s">
        <v>131</v>
      </c>
      <c r="J628" s="14">
        <v>10000</v>
      </c>
      <c r="K628" s="86"/>
      <c r="L628" s="180" t="s">
        <v>2345</v>
      </c>
      <c r="M628" s="14" t="s">
        <v>2346</v>
      </c>
      <c r="N628" s="53"/>
      <c r="O628" s="14"/>
    </row>
    <row r="629" spans="1:15">
      <c r="A629" s="14"/>
      <c r="B629" s="86" t="s">
        <v>175</v>
      </c>
      <c r="C629" s="86">
        <v>1200</v>
      </c>
      <c r="D629" s="86"/>
      <c r="E629" s="325" t="s">
        <v>2345</v>
      </c>
      <c r="F629" s="14" t="s">
        <v>2346</v>
      </c>
      <c r="G629" s="306"/>
      <c r="H629" s="14"/>
      <c r="I629" s="14" t="s">
        <v>348</v>
      </c>
      <c r="J629" s="14">
        <v>4000</v>
      </c>
      <c r="K629" s="86"/>
      <c r="L629" s="180" t="s">
        <v>2345</v>
      </c>
      <c r="M629" s="14" t="s">
        <v>2346</v>
      </c>
      <c r="N629" s="53"/>
      <c r="O629" s="14"/>
    </row>
    <row r="630" spans="1:15">
      <c r="A630" s="14"/>
      <c r="B630" s="86" t="s">
        <v>148</v>
      </c>
      <c r="C630" s="86">
        <v>8000</v>
      </c>
      <c r="D630" s="86"/>
      <c r="E630" s="325" t="s">
        <v>2345</v>
      </c>
      <c r="F630" s="14" t="s">
        <v>2346</v>
      </c>
      <c r="G630" s="53"/>
      <c r="H630" s="14"/>
      <c r="I630" s="14" t="s">
        <v>328</v>
      </c>
      <c r="J630" s="14">
        <v>1200</v>
      </c>
      <c r="K630" s="86"/>
      <c r="L630" s="180" t="s">
        <v>2345</v>
      </c>
      <c r="M630" s="14" t="s">
        <v>2346</v>
      </c>
      <c r="N630" s="53"/>
      <c r="O630" s="14"/>
    </row>
    <row r="631" spans="1:15">
      <c r="A631" s="14"/>
      <c r="B631" s="14" t="s">
        <v>452</v>
      </c>
      <c r="C631" s="14">
        <v>2500</v>
      </c>
      <c r="D631" s="14"/>
      <c r="E631" s="325" t="s">
        <v>2345</v>
      </c>
      <c r="F631" s="14" t="s">
        <v>2346</v>
      </c>
      <c r="G631" s="53"/>
      <c r="H631" s="14"/>
      <c r="I631" s="14" t="s">
        <v>268</v>
      </c>
      <c r="J631" s="14">
        <v>6000</v>
      </c>
      <c r="K631" s="14"/>
      <c r="L631" s="180" t="s">
        <v>2345</v>
      </c>
      <c r="M631" s="14" t="s">
        <v>2346</v>
      </c>
      <c r="N631" s="53"/>
      <c r="O631" s="14"/>
    </row>
    <row r="632" spans="1:15">
      <c r="A632" s="14"/>
      <c r="B632" s="86" t="s">
        <v>142</v>
      </c>
      <c r="C632" s="86">
        <v>6000</v>
      </c>
      <c r="D632" s="86"/>
      <c r="E632" s="325" t="s">
        <v>2345</v>
      </c>
      <c r="F632" s="14" t="s">
        <v>2346</v>
      </c>
      <c r="G632" s="53"/>
      <c r="H632" s="14"/>
      <c r="I632" s="86" t="s">
        <v>216</v>
      </c>
      <c r="J632" s="14">
        <v>10000</v>
      </c>
      <c r="K632" s="86"/>
      <c r="L632" s="180" t="s">
        <v>2345</v>
      </c>
      <c r="M632" s="14" t="s">
        <v>2346</v>
      </c>
      <c r="N632" s="53"/>
      <c r="O632" s="14"/>
    </row>
    <row r="633" spans="1:15">
      <c r="A633" s="14"/>
      <c r="B633" s="86" t="s">
        <v>259</v>
      </c>
      <c r="C633" s="86">
        <v>8000</v>
      </c>
      <c r="D633" s="86"/>
      <c r="E633" s="325" t="s">
        <v>2345</v>
      </c>
      <c r="F633" s="14" t="s">
        <v>2346</v>
      </c>
      <c r="G633" s="53"/>
      <c r="H633" s="14"/>
      <c r="I633" s="14" t="s">
        <v>250</v>
      </c>
      <c r="J633" s="14">
        <v>10000</v>
      </c>
      <c r="K633" s="86"/>
      <c r="L633" s="180" t="s">
        <v>2345</v>
      </c>
      <c r="M633" s="14" t="s">
        <v>2346</v>
      </c>
      <c r="N633" s="53"/>
      <c r="O633" s="14"/>
    </row>
    <row r="634" spans="1:15">
      <c r="A634" s="14"/>
      <c r="B634" s="86" t="s">
        <v>241</v>
      </c>
      <c r="C634" s="86">
        <v>5000</v>
      </c>
      <c r="D634" s="86"/>
      <c r="E634" s="325" t="s">
        <v>2345</v>
      </c>
      <c r="F634" s="14" t="s">
        <v>2346</v>
      </c>
      <c r="G634" s="53"/>
      <c r="H634" s="14"/>
      <c r="I634" s="14" t="s">
        <v>473</v>
      </c>
      <c r="J634" s="14">
        <v>3000</v>
      </c>
      <c r="K634" s="86"/>
      <c r="L634" s="180" t="s">
        <v>2345</v>
      </c>
      <c r="M634" s="14" t="s">
        <v>2346</v>
      </c>
      <c r="N634" s="53"/>
      <c r="O634" s="14"/>
    </row>
    <row r="635" spans="1:15">
      <c r="A635" s="14"/>
      <c r="B635" s="86" t="s">
        <v>256</v>
      </c>
      <c r="C635" s="86">
        <v>8000</v>
      </c>
      <c r="D635" s="86"/>
      <c r="E635" s="325" t="s">
        <v>2345</v>
      </c>
      <c r="F635" s="14" t="s">
        <v>2346</v>
      </c>
      <c r="G635" s="53"/>
      <c r="H635" s="14"/>
      <c r="I635" s="130" t="s">
        <v>131</v>
      </c>
      <c r="J635" s="130">
        <v>5200</v>
      </c>
      <c r="K635" s="86"/>
      <c r="L635" s="180" t="s">
        <v>2345</v>
      </c>
      <c r="M635" s="14" t="s">
        <v>2346</v>
      </c>
      <c r="O635" s="14"/>
    </row>
    <row r="636" spans="1:15">
      <c r="A636" s="14"/>
      <c r="B636" s="86" t="s">
        <v>422</v>
      </c>
      <c r="C636" s="86">
        <v>1200</v>
      </c>
      <c r="D636" s="86"/>
      <c r="E636" s="325" t="s">
        <v>2345</v>
      </c>
      <c r="F636" s="14" t="s">
        <v>2346</v>
      </c>
      <c r="G636" s="53"/>
      <c r="H636" s="14"/>
      <c r="I636" s="14"/>
      <c r="J636" s="14"/>
      <c r="K636" s="86"/>
      <c r="L636" s="14"/>
      <c r="M636" s="14"/>
      <c r="N636" s="53"/>
      <c r="O636" s="14"/>
    </row>
    <row r="637" spans="1:15">
      <c r="A637" s="14"/>
      <c r="B637" s="14" t="s">
        <v>360</v>
      </c>
      <c r="C637" s="14">
        <v>2000</v>
      </c>
      <c r="D637" s="14"/>
      <c r="E637" s="325" t="s">
        <v>2345</v>
      </c>
      <c r="F637" s="14" t="s">
        <v>2346</v>
      </c>
      <c r="G637" s="53"/>
      <c r="H637" s="14"/>
      <c r="I637" s="14"/>
      <c r="J637" s="14"/>
      <c r="K637" s="14"/>
      <c r="L637" s="14"/>
      <c r="M637" s="14"/>
      <c r="N637" s="53"/>
      <c r="O637" s="14"/>
    </row>
    <row r="638" spans="1:15">
      <c r="A638" s="14"/>
      <c r="B638" s="86"/>
      <c r="C638" s="86"/>
      <c r="D638" s="86"/>
      <c r="E638" s="325"/>
      <c r="F638" s="14"/>
      <c r="G638" s="53"/>
      <c r="H638" s="14"/>
      <c r="I638" s="14"/>
      <c r="J638" s="14"/>
      <c r="K638" s="86"/>
      <c r="L638" s="180"/>
      <c r="M638" s="14"/>
      <c r="N638" s="53"/>
      <c r="O638" s="14"/>
    </row>
    <row r="639" spans="1:15">
      <c r="A639" s="14"/>
      <c r="B639" s="86"/>
      <c r="C639" s="86"/>
      <c r="D639" s="86"/>
      <c r="E639" s="52"/>
      <c r="F639" s="14"/>
      <c r="G639" s="53"/>
      <c r="H639" s="14"/>
      <c r="I639" s="14"/>
      <c r="J639" s="14"/>
      <c r="K639" s="86"/>
      <c r="L639" s="14"/>
      <c r="M639" s="14"/>
      <c r="N639" s="53"/>
      <c r="O639" s="14"/>
    </row>
    <row r="640" spans="1:15">
      <c r="A640" s="14"/>
      <c r="B640" s="14"/>
      <c r="C640" s="14"/>
      <c r="D640" s="14"/>
      <c r="E640" s="52"/>
      <c r="F640" s="14"/>
      <c r="G640" s="53"/>
      <c r="H640" s="14"/>
      <c r="I640" s="14"/>
      <c r="J640" s="14"/>
      <c r="K640" s="14"/>
      <c r="L640" s="14"/>
      <c r="M640" s="14"/>
      <c r="N640" s="53"/>
      <c r="O640" s="14"/>
    </row>
    <row r="641" spans="1:15">
      <c r="A641" s="14"/>
      <c r="B641" s="86"/>
      <c r="C641" s="86"/>
      <c r="D641" s="86"/>
      <c r="E641" s="325"/>
      <c r="F641" s="14"/>
      <c r="G641" s="53"/>
      <c r="H641" s="14"/>
      <c r="I641" s="14"/>
      <c r="J641" s="14"/>
      <c r="K641" s="86"/>
      <c r="L641" s="14"/>
      <c r="M641" s="14"/>
      <c r="N641" s="53"/>
      <c r="O641" s="14"/>
    </row>
    <row r="642" spans="1:15">
      <c r="A642" s="14"/>
      <c r="B642" s="14"/>
      <c r="C642" s="14"/>
      <c r="D642" s="14"/>
      <c r="E642" s="52"/>
      <c r="F642" s="14"/>
      <c r="G642" s="53"/>
      <c r="H642" s="14"/>
      <c r="I642" s="14"/>
      <c r="J642" s="14"/>
      <c r="K642" s="14"/>
      <c r="L642" s="14"/>
      <c r="M642" s="14"/>
      <c r="N642" s="53"/>
      <c r="O642" s="14"/>
    </row>
    <row r="643" spans="1:15">
      <c r="A643" s="14"/>
      <c r="B643" s="14"/>
      <c r="C643" s="14"/>
      <c r="D643" s="14"/>
      <c r="E643" s="52"/>
      <c r="F643" s="14"/>
      <c r="G643" s="53"/>
      <c r="H643" s="14"/>
      <c r="I643" s="14"/>
      <c r="J643" s="14"/>
      <c r="K643" s="14"/>
      <c r="L643" s="14"/>
      <c r="M643" s="14"/>
      <c r="N643" s="53"/>
      <c r="O643" s="14"/>
    </row>
    <row r="644" spans="1:15">
      <c r="A644" s="14"/>
      <c r="B644" s="14"/>
      <c r="C644" s="14"/>
      <c r="D644" s="14"/>
      <c r="E644" s="52"/>
      <c r="F644" s="14"/>
      <c r="G644" s="53"/>
      <c r="H644" s="14"/>
      <c r="I644" s="14"/>
      <c r="J644" s="14"/>
      <c r="K644" s="14"/>
      <c r="L644" s="14"/>
      <c r="M644" s="14"/>
      <c r="N644" s="53"/>
      <c r="O644" s="14"/>
    </row>
    <row r="645" ht="15.6" spans="1:15">
      <c r="A645" s="296"/>
      <c r="B645" s="296"/>
      <c r="C645" s="297">
        <f>SUM(C628:C644)</f>
        <v>45900</v>
      </c>
      <c r="D645" s="297"/>
      <c r="E645" s="298"/>
      <c r="F645" s="297"/>
      <c r="G645" s="299"/>
      <c r="H645" s="269"/>
      <c r="I645" s="296"/>
      <c r="J645" s="297">
        <f>SUM(J628:J644)</f>
        <v>49400</v>
      </c>
      <c r="K645" s="297"/>
      <c r="L645" s="297"/>
      <c r="M645" s="296"/>
      <c r="N645" s="304"/>
      <c r="O645" s="269"/>
    </row>
    <row r="646" ht="15.6" spans="1:15">
      <c r="A646" s="291" t="s">
        <v>2347</v>
      </c>
      <c r="B646" s="291"/>
      <c r="C646" s="292"/>
      <c r="D646" s="292"/>
      <c r="E646" s="293"/>
      <c r="F646" s="121"/>
      <c r="G646" s="121"/>
      <c r="H646" s="269"/>
      <c r="I646" s="291"/>
      <c r="J646" s="292"/>
      <c r="K646" s="292"/>
      <c r="L646" s="291"/>
      <c r="M646" s="121"/>
      <c r="N646" s="121"/>
      <c r="O646" s="269"/>
    </row>
    <row r="647" spans="1:15">
      <c r="A647" s="14"/>
      <c r="B647" s="86" t="s">
        <v>414</v>
      </c>
      <c r="C647" s="86">
        <v>2400</v>
      </c>
      <c r="D647" s="86"/>
      <c r="E647" s="325" t="s">
        <v>2345</v>
      </c>
      <c r="F647" s="14" t="s">
        <v>2218</v>
      </c>
      <c r="G647" s="53" t="s">
        <v>2259</v>
      </c>
      <c r="H647" s="14"/>
      <c r="I647" s="14" t="s">
        <v>145</v>
      </c>
      <c r="J647" s="14">
        <v>10000</v>
      </c>
      <c r="K647" s="86"/>
      <c r="L647" s="180" t="s">
        <v>2345</v>
      </c>
      <c r="M647" s="14" t="s">
        <v>2218</v>
      </c>
      <c r="N647" s="53" t="s">
        <v>2278</v>
      </c>
      <c r="O647" s="14"/>
    </row>
    <row r="648" spans="1:15">
      <c r="A648" s="14"/>
      <c r="B648" s="14"/>
      <c r="C648" s="14"/>
      <c r="D648" s="14"/>
      <c r="E648" s="52"/>
      <c r="F648" s="14"/>
      <c r="G648" s="53"/>
      <c r="H648" s="14"/>
      <c r="I648" s="14" t="s">
        <v>262</v>
      </c>
      <c r="J648" s="14">
        <v>2000</v>
      </c>
      <c r="K648" s="14"/>
      <c r="L648" s="180" t="s">
        <v>2345</v>
      </c>
      <c r="M648" s="14" t="s">
        <v>2218</v>
      </c>
      <c r="N648" s="53"/>
      <c r="O648" s="14"/>
    </row>
    <row r="649" spans="1:15">
      <c r="A649" s="14"/>
      <c r="B649" s="86"/>
      <c r="C649" s="86"/>
      <c r="D649" s="86"/>
      <c r="E649" s="52"/>
      <c r="F649" s="14"/>
      <c r="G649" s="53"/>
      <c r="H649" s="14"/>
      <c r="I649" s="14"/>
      <c r="J649" s="14"/>
      <c r="K649" s="86"/>
      <c r="L649" s="14"/>
      <c r="M649" s="14"/>
      <c r="N649" s="53"/>
      <c r="O649" s="14"/>
    </row>
    <row r="650" spans="1:15">
      <c r="A650" s="14"/>
      <c r="B650" s="14"/>
      <c r="C650" s="14"/>
      <c r="D650" s="14"/>
      <c r="E650" s="52"/>
      <c r="F650" s="14"/>
      <c r="G650" s="53"/>
      <c r="H650" s="14"/>
      <c r="I650" s="14"/>
      <c r="J650" s="14"/>
      <c r="K650" s="14"/>
      <c r="L650" s="14"/>
      <c r="M650" s="14"/>
      <c r="N650" s="53"/>
      <c r="O650" s="14"/>
    </row>
    <row r="651" spans="1:15">
      <c r="A651" s="14"/>
      <c r="B651" s="86"/>
      <c r="C651" s="86"/>
      <c r="D651" s="86"/>
      <c r="E651" s="325"/>
      <c r="F651" s="14"/>
      <c r="G651" s="53"/>
      <c r="H651" s="14"/>
      <c r="I651" s="14"/>
      <c r="J651" s="14"/>
      <c r="K651" s="86"/>
      <c r="L651" s="14"/>
      <c r="M651" s="14"/>
      <c r="N651" s="53"/>
      <c r="O651" s="14"/>
    </row>
    <row r="652" spans="1:15">
      <c r="A652" s="14"/>
      <c r="B652" s="14"/>
      <c r="C652" s="14"/>
      <c r="D652" s="14"/>
      <c r="E652" s="52"/>
      <c r="F652" s="14"/>
      <c r="G652" s="53"/>
      <c r="H652" s="14"/>
      <c r="I652" s="14"/>
      <c r="J652" s="14"/>
      <c r="K652" s="14"/>
      <c r="L652" s="14"/>
      <c r="M652" s="14"/>
      <c r="N652" s="53"/>
      <c r="O652" s="14"/>
    </row>
    <row r="653" spans="1:15">
      <c r="A653" s="14"/>
      <c r="B653" s="86"/>
      <c r="C653" s="86"/>
      <c r="D653" s="86"/>
      <c r="E653" s="52"/>
      <c r="F653" s="14"/>
      <c r="G653" s="53"/>
      <c r="H653" s="14"/>
      <c r="I653" s="14"/>
      <c r="J653" s="14"/>
      <c r="K653" s="86"/>
      <c r="L653" s="180"/>
      <c r="M653" s="14"/>
      <c r="N653" s="53"/>
      <c r="O653" s="14"/>
    </row>
    <row r="654" spans="1:15">
      <c r="A654" s="14"/>
      <c r="B654" s="86"/>
      <c r="C654" s="86"/>
      <c r="D654" s="86"/>
      <c r="E654" s="52"/>
      <c r="F654" s="14"/>
      <c r="G654" s="53"/>
      <c r="H654" s="14"/>
      <c r="I654" s="14"/>
      <c r="J654" s="14"/>
      <c r="K654" s="86"/>
      <c r="L654" s="14"/>
      <c r="M654" s="14"/>
      <c r="N654" s="53"/>
      <c r="O654" s="14"/>
    </row>
    <row r="655" spans="1:15">
      <c r="A655" s="14"/>
      <c r="B655" s="14"/>
      <c r="C655" s="14"/>
      <c r="D655" s="14"/>
      <c r="E655" s="52"/>
      <c r="F655" s="14"/>
      <c r="G655" s="53"/>
      <c r="H655" s="14"/>
      <c r="I655" s="14"/>
      <c r="J655" s="14"/>
      <c r="K655" s="14"/>
      <c r="L655" s="14"/>
      <c r="M655" s="14"/>
      <c r="N655" s="53"/>
      <c r="O655" s="14"/>
    </row>
    <row r="656" spans="1:15">
      <c r="A656" s="14"/>
      <c r="B656" s="14"/>
      <c r="C656" s="14"/>
      <c r="D656" s="14"/>
      <c r="E656" s="52"/>
      <c r="F656" s="14"/>
      <c r="G656" s="53"/>
      <c r="H656" s="14"/>
      <c r="I656" s="14"/>
      <c r="J656" s="14"/>
      <c r="K656" s="14"/>
      <c r="L656" s="14"/>
      <c r="M656" s="14"/>
      <c r="N656" s="53"/>
      <c r="O656" s="14"/>
    </row>
    <row r="657" spans="1:15">
      <c r="A657" s="14"/>
      <c r="B657" s="14"/>
      <c r="C657" s="14"/>
      <c r="D657" s="14"/>
      <c r="E657" s="52"/>
      <c r="F657" s="14"/>
      <c r="G657" s="53"/>
      <c r="H657" s="14"/>
      <c r="I657" s="14"/>
      <c r="J657" s="14"/>
      <c r="K657" s="14"/>
      <c r="L657" s="14"/>
      <c r="M657" s="14"/>
      <c r="N657" s="53"/>
      <c r="O657" s="14"/>
    </row>
    <row r="658" spans="1:15">
      <c r="A658" s="14"/>
      <c r="B658" s="14"/>
      <c r="C658" s="14"/>
      <c r="D658" s="14"/>
      <c r="E658" s="52"/>
      <c r="F658" s="14"/>
      <c r="G658" s="53"/>
      <c r="H658" s="14"/>
      <c r="I658" s="14"/>
      <c r="J658" s="14"/>
      <c r="K658" s="14"/>
      <c r="L658" s="14"/>
      <c r="M658" s="14"/>
      <c r="N658" s="53"/>
      <c r="O658" s="14"/>
    </row>
    <row r="659" spans="1:15">
      <c r="A659" s="14"/>
      <c r="B659" s="14"/>
      <c r="C659" s="14"/>
      <c r="D659" s="14"/>
      <c r="E659" s="52"/>
      <c r="F659" s="14"/>
      <c r="G659" s="53"/>
      <c r="H659" s="14"/>
      <c r="I659" s="14"/>
      <c r="J659" s="14"/>
      <c r="K659" s="14"/>
      <c r="L659" s="14"/>
      <c r="M659" s="14"/>
      <c r="N659" s="53"/>
      <c r="O659" s="14"/>
    </row>
    <row r="660" spans="1:15">
      <c r="A660" s="14"/>
      <c r="B660" s="14"/>
      <c r="C660" s="14"/>
      <c r="D660" s="14"/>
      <c r="E660" s="52"/>
      <c r="F660" s="14"/>
      <c r="G660" s="53"/>
      <c r="H660" s="14"/>
      <c r="I660" s="14"/>
      <c r="J660" s="14"/>
      <c r="K660" s="14"/>
      <c r="L660" s="14"/>
      <c r="M660" s="14"/>
      <c r="N660" s="53"/>
      <c r="O660" s="14"/>
    </row>
    <row r="661" spans="1:15">
      <c r="A661" s="14"/>
      <c r="B661" s="14"/>
      <c r="C661" s="14"/>
      <c r="D661" s="14"/>
      <c r="E661" s="52"/>
      <c r="F661" s="14"/>
      <c r="G661" s="53"/>
      <c r="H661" s="14"/>
      <c r="I661" s="14"/>
      <c r="J661" s="14"/>
      <c r="K661" s="14"/>
      <c r="L661" s="14"/>
      <c r="M661" s="14"/>
      <c r="N661" s="53"/>
      <c r="O661" s="14"/>
    </row>
    <row r="662" spans="1:15">
      <c r="A662" s="14"/>
      <c r="B662" s="14"/>
      <c r="C662" s="14"/>
      <c r="D662" s="14"/>
      <c r="E662" s="52"/>
      <c r="F662" s="14"/>
      <c r="G662" s="53"/>
      <c r="H662" s="14"/>
      <c r="I662" s="14"/>
      <c r="J662" s="14"/>
      <c r="K662" s="14"/>
      <c r="L662" s="14"/>
      <c r="M662" s="14"/>
      <c r="N662" s="53"/>
      <c r="O662" s="14"/>
    </row>
    <row r="663" spans="1:15">
      <c r="A663" s="14"/>
      <c r="B663" s="14"/>
      <c r="C663" s="14"/>
      <c r="D663" s="14"/>
      <c r="E663" s="52"/>
      <c r="F663" s="14"/>
      <c r="G663" s="53"/>
      <c r="H663" s="14"/>
      <c r="I663" s="14"/>
      <c r="J663" s="14"/>
      <c r="K663" s="14"/>
      <c r="L663" s="14"/>
      <c r="M663" s="14"/>
      <c r="N663" s="53"/>
      <c r="O663" s="14"/>
    </row>
    <row r="664" ht="15.6" spans="1:15">
      <c r="A664" s="296"/>
      <c r="B664" s="296"/>
      <c r="C664" s="297">
        <f>SUM(C647:C663)</f>
        <v>2400</v>
      </c>
      <c r="D664" s="297"/>
      <c r="E664" s="298"/>
      <c r="F664" s="297"/>
      <c r="G664" s="299"/>
      <c r="H664" s="269"/>
      <c r="I664" s="296"/>
      <c r="J664" s="297">
        <f>SUM(J647:J663)</f>
        <v>12000</v>
      </c>
      <c r="K664" s="297"/>
      <c r="L664" s="297"/>
      <c r="M664" s="296"/>
      <c r="N664" s="304"/>
      <c r="O664" s="269"/>
    </row>
    <row r="665" ht="15.6" spans="1:15">
      <c r="A665" s="291" t="s">
        <v>2348</v>
      </c>
      <c r="B665" s="291"/>
      <c r="C665" s="292"/>
      <c r="D665" s="292"/>
      <c r="E665" s="293"/>
      <c r="F665" s="121"/>
      <c r="G665" s="121"/>
      <c r="H665" s="269"/>
      <c r="I665" s="291"/>
      <c r="J665" s="292"/>
      <c r="K665" s="292"/>
      <c r="L665" s="291"/>
      <c r="M665" s="121"/>
      <c r="N665" s="121"/>
      <c r="O665" s="269"/>
    </row>
    <row r="666" spans="1:15">
      <c r="A666" s="14"/>
      <c r="B666" s="86" t="s">
        <v>461</v>
      </c>
      <c r="C666" s="86">
        <v>4200</v>
      </c>
      <c r="D666" s="86"/>
      <c r="E666" s="325" t="s">
        <v>2345</v>
      </c>
      <c r="F666" s="14" t="s">
        <v>2218</v>
      </c>
      <c r="G666" s="53"/>
      <c r="H666" s="14"/>
      <c r="I666" s="14" t="s">
        <v>348</v>
      </c>
      <c r="J666" s="14">
        <v>5200</v>
      </c>
      <c r="K666" s="86"/>
      <c r="L666" s="180" t="s">
        <v>2345</v>
      </c>
      <c r="M666" s="14" t="s">
        <v>2218</v>
      </c>
      <c r="N666" s="53"/>
      <c r="O666" s="14"/>
    </row>
    <row r="667" spans="1:15">
      <c r="A667" s="14"/>
      <c r="B667" s="14" t="s">
        <v>232</v>
      </c>
      <c r="C667" s="14">
        <v>4500</v>
      </c>
      <c r="D667" s="14"/>
      <c r="E667" s="325" t="s">
        <v>2345</v>
      </c>
      <c r="F667" s="14" t="s">
        <v>2218</v>
      </c>
      <c r="G667" s="53"/>
      <c r="H667" s="14"/>
      <c r="I667" s="14" t="s">
        <v>309</v>
      </c>
      <c r="J667" s="14">
        <v>7000</v>
      </c>
      <c r="K667" s="14"/>
      <c r="L667" s="180" t="s">
        <v>2345</v>
      </c>
      <c r="M667" s="14" t="s">
        <v>2218</v>
      </c>
      <c r="N667" s="53"/>
      <c r="O667" s="14"/>
    </row>
    <row r="668" spans="1:15">
      <c r="A668" s="14"/>
      <c r="B668" s="86" t="s">
        <v>128</v>
      </c>
      <c r="C668" s="86">
        <v>20000</v>
      </c>
      <c r="D668" s="86"/>
      <c r="E668" s="325" t="s">
        <v>2345</v>
      </c>
      <c r="F668" s="14" t="s">
        <v>2218</v>
      </c>
      <c r="G668" s="53" t="s">
        <v>2296</v>
      </c>
      <c r="H668" s="14"/>
      <c r="I668" s="14" t="s">
        <v>394</v>
      </c>
      <c r="J668" s="14">
        <v>10000</v>
      </c>
      <c r="K668" s="86"/>
      <c r="L668" s="180" t="s">
        <v>2345</v>
      </c>
      <c r="M668" s="14" t="s">
        <v>2218</v>
      </c>
      <c r="N668" s="53" t="s">
        <v>2349</v>
      </c>
      <c r="O668" s="14"/>
    </row>
    <row r="669" spans="1:15">
      <c r="A669" s="14"/>
      <c r="B669" s="14" t="s">
        <v>160</v>
      </c>
      <c r="C669" s="14">
        <v>5500</v>
      </c>
      <c r="D669" s="14"/>
      <c r="E669" s="325" t="s">
        <v>2345</v>
      </c>
      <c r="F669" s="14" t="s">
        <v>2218</v>
      </c>
      <c r="G669" s="53"/>
      <c r="H669" s="14"/>
      <c r="I669" s="14" t="s">
        <v>166</v>
      </c>
      <c r="J669" s="14">
        <v>4000</v>
      </c>
      <c r="K669" s="14"/>
      <c r="L669" s="180" t="s">
        <v>2345</v>
      </c>
      <c r="M669" s="14" t="s">
        <v>2218</v>
      </c>
      <c r="N669" s="53"/>
      <c r="O669" s="14"/>
    </row>
    <row r="670" spans="1:15">
      <c r="A670" s="14"/>
      <c r="B670" s="14" t="s">
        <v>491</v>
      </c>
      <c r="C670" s="14">
        <v>3000</v>
      </c>
      <c r="D670" s="14"/>
      <c r="E670" s="325" t="s">
        <v>2345</v>
      </c>
      <c r="F670" s="14" t="s">
        <v>2218</v>
      </c>
      <c r="G670" s="53"/>
      <c r="H670" s="14"/>
      <c r="I670" s="14" t="s">
        <v>268</v>
      </c>
      <c r="J670" s="14">
        <v>6000</v>
      </c>
      <c r="K670" s="14"/>
      <c r="L670" s="14"/>
      <c r="M670" s="14" t="s">
        <v>2218</v>
      </c>
      <c r="N670" s="53"/>
      <c r="O670" s="14"/>
    </row>
    <row r="671" spans="1:15">
      <c r="A671" s="14"/>
      <c r="B671" s="14" t="s">
        <v>543</v>
      </c>
      <c r="C671" s="14">
        <v>4000</v>
      </c>
      <c r="D671" s="14"/>
      <c r="E671" s="52"/>
      <c r="F671" s="14"/>
      <c r="G671" s="53" t="s">
        <v>2350</v>
      </c>
      <c r="H671" s="14"/>
      <c r="I671" s="14" t="s">
        <v>485</v>
      </c>
      <c r="J671" s="14">
        <v>5200</v>
      </c>
      <c r="K671" s="14"/>
      <c r="L671" s="14"/>
      <c r="M671" s="14" t="s">
        <v>2218</v>
      </c>
      <c r="N671" s="53"/>
      <c r="O671" s="14"/>
    </row>
    <row r="672" spans="1:15">
      <c r="A672" s="14"/>
      <c r="B672" s="14"/>
      <c r="C672" s="14"/>
      <c r="D672" s="14"/>
      <c r="E672" s="52"/>
      <c r="F672" s="14"/>
      <c r="G672" s="53"/>
      <c r="H672" s="14"/>
      <c r="I672" s="14"/>
      <c r="J672" s="14"/>
      <c r="K672" s="14"/>
      <c r="L672" s="14"/>
      <c r="M672" s="14"/>
      <c r="N672" s="53"/>
      <c r="O672" s="14"/>
    </row>
    <row r="673" spans="1:15">
      <c r="A673" s="14"/>
      <c r="B673" s="14"/>
      <c r="C673" s="14"/>
      <c r="D673" s="14"/>
      <c r="E673" s="52"/>
      <c r="F673" s="14"/>
      <c r="G673" s="53"/>
      <c r="H673" s="14"/>
      <c r="I673" s="14"/>
      <c r="J673" s="14"/>
      <c r="K673" s="14"/>
      <c r="L673" s="14"/>
      <c r="M673" s="14"/>
      <c r="N673" s="53"/>
      <c r="O673" s="14"/>
    </row>
    <row r="674" spans="1:15">
      <c r="A674" s="14"/>
      <c r="B674" s="14"/>
      <c r="C674" s="14"/>
      <c r="D674" s="14"/>
      <c r="E674" s="52"/>
      <c r="F674" s="14"/>
      <c r="G674" s="53"/>
      <c r="H674" s="14"/>
      <c r="I674" s="14"/>
      <c r="J674" s="14"/>
      <c r="K674" s="14"/>
      <c r="L674" s="14"/>
      <c r="M674" s="14"/>
      <c r="N674" s="53"/>
      <c r="O674" s="14"/>
    </row>
    <row r="675" spans="1:15">
      <c r="A675" s="14"/>
      <c r="B675" s="14"/>
      <c r="C675" s="14"/>
      <c r="D675" s="14"/>
      <c r="E675" s="52"/>
      <c r="F675" s="14"/>
      <c r="G675" s="53"/>
      <c r="H675" s="14"/>
      <c r="I675" s="14"/>
      <c r="J675" s="14"/>
      <c r="K675" s="14"/>
      <c r="L675" s="14"/>
      <c r="M675" s="14"/>
      <c r="N675" s="53"/>
      <c r="O675" s="14"/>
    </row>
    <row r="676" spans="1:15">
      <c r="A676" s="14"/>
      <c r="B676" s="14"/>
      <c r="C676" s="14"/>
      <c r="D676" s="14"/>
      <c r="E676" s="52"/>
      <c r="F676" s="14"/>
      <c r="G676" s="53"/>
      <c r="H676" s="14"/>
      <c r="I676" s="14"/>
      <c r="J676" s="14"/>
      <c r="K676" s="14"/>
      <c r="L676" s="14"/>
      <c r="M676" s="14"/>
      <c r="N676" s="53"/>
      <c r="O676" s="14"/>
    </row>
    <row r="677" spans="1:15">
      <c r="A677" s="14"/>
      <c r="B677" s="14"/>
      <c r="C677" s="14"/>
      <c r="D677" s="14"/>
      <c r="E677" s="52"/>
      <c r="F677" s="14"/>
      <c r="G677" s="53"/>
      <c r="H677" s="14"/>
      <c r="I677" s="14"/>
      <c r="J677" s="14"/>
      <c r="K677" s="14"/>
      <c r="L677" s="14"/>
      <c r="M677" s="14"/>
      <c r="N677" s="53"/>
      <c r="O677" s="14"/>
    </row>
    <row r="678" spans="1:15">
      <c r="A678" s="14"/>
      <c r="B678" s="14"/>
      <c r="C678" s="14"/>
      <c r="D678" s="14"/>
      <c r="E678" s="52"/>
      <c r="F678" s="14"/>
      <c r="G678" s="53"/>
      <c r="H678" s="14"/>
      <c r="I678" s="14"/>
      <c r="J678" s="14"/>
      <c r="K678" s="14"/>
      <c r="L678" s="14"/>
      <c r="M678" s="14"/>
      <c r="N678" s="53"/>
      <c r="O678" s="14"/>
    </row>
    <row r="679" spans="1:15">
      <c r="A679" s="14"/>
      <c r="B679" s="14"/>
      <c r="C679" s="14"/>
      <c r="D679" s="14"/>
      <c r="E679" s="52"/>
      <c r="F679" s="14"/>
      <c r="G679" s="53"/>
      <c r="H679" s="14"/>
      <c r="I679" s="14"/>
      <c r="J679" s="14"/>
      <c r="K679" s="14"/>
      <c r="L679" s="14"/>
      <c r="M679" s="14"/>
      <c r="N679" s="53"/>
      <c r="O679" s="14"/>
    </row>
    <row r="680" spans="1:15">
      <c r="A680" s="14"/>
      <c r="B680" s="14"/>
      <c r="C680" s="14"/>
      <c r="D680" s="14"/>
      <c r="E680" s="52"/>
      <c r="F680" s="14"/>
      <c r="G680" s="53"/>
      <c r="H680" s="14"/>
      <c r="I680" s="14"/>
      <c r="J680" s="14"/>
      <c r="K680" s="14"/>
      <c r="L680" s="14"/>
      <c r="M680" s="14"/>
      <c r="N680" s="53"/>
      <c r="O680" s="14"/>
    </row>
    <row r="681" spans="1:15">
      <c r="A681" s="14"/>
      <c r="B681" s="14"/>
      <c r="C681" s="14"/>
      <c r="D681" s="14"/>
      <c r="E681" s="52"/>
      <c r="F681" s="14"/>
      <c r="G681" s="53"/>
      <c r="H681" s="14"/>
      <c r="I681" s="14"/>
      <c r="J681" s="14"/>
      <c r="K681" s="14"/>
      <c r="L681" s="14"/>
      <c r="M681" s="14"/>
      <c r="N681" s="53"/>
      <c r="O681" s="14"/>
    </row>
    <row r="682" spans="1:15">
      <c r="A682" s="14"/>
      <c r="B682" s="14"/>
      <c r="C682" s="14"/>
      <c r="D682" s="14"/>
      <c r="E682" s="52"/>
      <c r="F682" s="14"/>
      <c r="G682" s="53"/>
      <c r="H682" s="14"/>
      <c r="I682" s="14"/>
      <c r="J682" s="14"/>
      <c r="K682" s="14"/>
      <c r="L682" s="14"/>
      <c r="M682" s="14"/>
      <c r="N682" s="53"/>
      <c r="O682" s="14"/>
    </row>
    <row r="683" ht="15.6" spans="1:15">
      <c r="A683" s="296"/>
      <c r="B683" s="296"/>
      <c r="C683" s="297">
        <f>SUM(C666:C682)</f>
        <v>41200</v>
      </c>
      <c r="D683" s="297"/>
      <c r="E683" s="298"/>
      <c r="F683" s="297"/>
      <c r="G683" s="299"/>
      <c r="H683" s="269"/>
      <c r="I683" s="297"/>
      <c r="J683" s="297">
        <f>SUM(J666:J682)</f>
        <v>37400</v>
      </c>
      <c r="K683" s="297"/>
      <c r="L683" s="297"/>
      <c r="M683" s="296"/>
      <c r="N683" s="304"/>
      <c r="O683" s="269"/>
    </row>
    <row r="684" ht="15.6" spans="1:15">
      <c r="A684" s="291" t="s">
        <v>2351</v>
      </c>
      <c r="B684" s="291"/>
      <c r="C684" s="292"/>
      <c r="D684" s="292"/>
      <c r="E684" s="293"/>
      <c r="F684" s="121"/>
      <c r="G684" s="121"/>
      <c r="H684" s="269"/>
      <c r="I684" s="291"/>
      <c r="J684" s="292"/>
      <c r="K684" s="292"/>
      <c r="L684" s="291"/>
      <c r="M684" s="121"/>
      <c r="N684" s="121"/>
      <c r="O684" s="269"/>
    </row>
    <row r="685" spans="1:15">
      <c r="A685" s="14"/>
      <c r="B685" s="14" t="s">
        <v>440</v>
      </c>
      <c r="C685" s="14">
        <v>1000</v>
      </c>
      <c r="D685" s="14"/>
      <c r="E685" s="52"/>
      <c r="F685" s="14" t="s">
        <v>2218</v>
      </c>
      <c r="G685" s="53"/>
      <c r="H685" s="14"/>
      <c r="I685" s="14" t="s">
        <v>145</v>
      </c>
      <c r="J685" s="14">
        <v>12000</v>
      </c>
      <c r="K685" s="14"/>
      <c r="L685" s="180"/>
      <c r="M685" s="14" t="s">
        <v>2218</v>
      </c>
      <c r="N685" s="53" t="s">
        <v>2352</v>
      </c>
      <c r="O685" s="14"/>
    </row>
    <row r="686" spans="1:15">
      <c r="A686" s="14"/>
      <c r="B686" s="14" t="s">
        <v>331</v>
      </c>
      <c r="C686" s="14">
        <v>4000</v>
      </c>
      <c r="D686" s="14"/>
      <c r="E686" s="52"/>
      <c r="F686" s="14" t="s">
        <v>2218</v>
      </c>
      <c r="G686" s="53"/>
      <c r="H686" s="14"/>
      <c r="I686" s="14"/>
      <c r="J686" s="14"/>
      <c r="K686" s="14"/>
      <c r="L686" s="14"/>
      <c r="M686" s="14"/>
      <c r="N686" s="53"/>
      <c r="O686" s="14"/>
    </row>
    <row r="687" spans="1:15">
      <c r="A687" s="14"/>
      <c r="B687" s="14" t="s">
        <v>434</v>
      </c>
      <c r="C687" s="14">
        <v>1000</v>
      </c>
      <c r="D687" s="14"/>
      <c r="E687" s="52"/>
      <c r="F687" s="14" t="s">
        <v>2218</v>
      </c>
      <c r="G687" s="53"/>
      <c r="H687" s="14"/>
      <c r="I687" s="14"/>
      <c r="J687" s="14"/>
      <c r="K687" s="14"/>
      <c r="L687" s="14"/>
      <c r="M687" s="14"/>
      <c r="N687" s="53"/>
      <c r="O687" s="14"/>
    </row>
    <row r="688" spans="1:15">
      <c r="A688" s="14"/>
      <c r="B688" s="86"/>
      <c r="C688" s="86"/>
      <c r="D688" s="86"/>
      <c r="E688" s="325"/>
      <c r="F688" s="14"/>
      <c r="G688" s="53"/>
      <c r="H688" s="14"/>
      <c r="I688" s="14"/>
      <c r="J688" s="14"/>
      <c r="K688" s="86"/>
      <c r="L688" s="14"/>
      <c r="M688" s="14"/>
      <c r="N688" s="53"/>
      <c r="O688" s="14"/>
    </row>
    <row r="689" spans="1:15">
      <c r="A689" s="14"/>
      <c r="B689" s="14"/>
      <c r="C689" s="14"/>
      <c r="D689" s="14"/>
      <c r="E689" s="52"/>
      <c r="F689" s="14"/>
      <c r="G689" s="53"/>
      <c r="H689" s="14"/>
      <c r="I689" s="14"/>
      <c r="J689" s="14"/>
      <c r="K689" s="14"/>
      <c r="L689" s="14"/>
      <c r="M689" s="14"/>
      <c r="N689" s="53"/>
      <c r="O689" s="14"/>
    </row>
    <row r="690" spans="1:15">
      <c r="A690" s="14"/>
      <c r="B690" s="86"/>
      <c r="C690" s="86"/>
      <c r="D690" s="86"/>
      <c r="E690" s="325"/>
      <c r="F690" s="14"/>
      <c r="G690" s="53"/>
      <c r="H690" s="14"/>
      <c r="I690" s="14"/>
      <c r="J690" s="14"/>
      <c r="K690" s="86"/>
      <c r="L690" s="14"/>
      <c r="M690" s="14"/>
      <c r="N690" s="53"/>
      <c r="O690" s="14"/>
    </row>
    <row r="691" spans="1:15">
      <c r="A691" s="14"/>
      <c r="B691" s="14"/>
      <c r="C691" s="14"/>
      <c r="D691" s="14"/>
      <c r="E691" s="52"/>
      <c r="F691" s="14"/>
      <c r="G691" s="53"/>
      <c r="H691" s="14"/>
      <c r="I691" s="14"/>
      <c r="J691" s="14"/>
      <c r="K691" s="14"/>
      <c r="L691" s="14"/>
      <c r="M691" s="14"/>
      <c r="N691" s="53"/>
      <c r="O691" s="14"/>
    </row>
    <row r="692" spans="1:15">
      <c r="A692" s="14"/>
      <c r="B692" s="14"/>
      <c r="C692" s="14"/>
      <c r="D692" s="14"/>
      <c r="E692" s="52"/>
      <c r="F692" s="14"/>
      <c r="G692" s="53"/>
      <c r="H692" s="14"/>
      <c r="I692" s="14"/>
      <c r="J692" s="14"/>
      <c r="K692" s="14"/>
      <c r="L692" s="14"/>
      <c r="M692" s="14"/>
      <c r="N692" s="53"/>
      <c r="O692" s="14"/>
    </row>
    <row r="693" spans="1:15">
      <c r="A693" s="14"/>
      <c r="B693" s="14"/>
      <c r="C693" s="14"/>
      <c r="D693" s="14"/>
      <c r="E693" s="52"/>
      <c r="F693" s="14"/>
      <c r="G693" s="53"/>
      <c r="H693" s="14"/>
      <c r="I693" s="14"/>
      <c r="J693" s="14"/>
      <c r="K693" s="14"/>
      <c r="L693" s="14"/>
      <c r="M693" s="14"/>
      <c r="N693" s="53"/>
      <c r="O693" s="14"/>
    </row>
    <row r="694" spans="1:15">
      <c r="A694" s="14"/>
      <c r="B694" s="14"/>
      <c r="C694" s="14"/>
      <c r="D694" s="14"/>
      <c r="E694" s="52"/>
      <c r="F694" s="14"/>
      <c r="G694" s="53"/>
      <c r="H694" s="14"/>
      <c r="I694" s="14"/>
      <c r="J694" s="14"/>
      <c r="K694" s="14"/>
      <c r="L694" s="14"/>
      <c r="M694" s="14"/>
      <c r="N694" s="53"/>
      <c r="O694" s="14"/>
    </row>
    <row r="695" spans="1:15">
      <c r="A695" s="14"/>
      <c r="B695" s="14"/>
      <c r="C695" s="14"/>
      <c r="D695" s="14"/>
      <c r="E695" s="52"/>
      <c r="F695" s="14"/>
      <c r="G695" s="53"/>
      <c r="H695" s="14"/>
      <c r="I695" s="14"/>
      <c r="J695" s="14"/>
      <c r="K695" s="14"/>
      <c r="L695" s="14"/>
      <c r="M695" s="14"/>
      <c r="N695" s="53"/>
      <c r="O695" s="14"/>
    </row>
    <row r="696" spans="1:15">
      <c r="A696" s="14"/>
      <c r="B696" s="14"/>
      <c r="C696" s="14"/>
      <c r="D696" s="14"/>
      <c r="E696" s="52"/>
      <c r="F696" s="14"/>
      <c r="G696" s="53"/>
      <c r="H696" s="14"/>
      <c r="I696" s="14"/>
      <c r="J696" s="14"/>
      <c r="K696" s="14"/>
      <c r="L696" s="14"/>
      <c r="M696" s="14"/>
      <c r="N696" s="53"/>
      <c r="O696" s="14"/>
    </row>
    <row r="697" spans="1:15">
      <c r="A697" s="14"/>
      <c r="B697" s="14"/>
      <c r="C697" s="14"/>
      <c r="D697" s="14"/>
      <c r="E697" s="52"/>
      <c r="F697" s="14"/>
      <c r="G697" s="53"/>
      <c r="H697" s="14"/>
      <c r="I697" s="14"/>
      <c r="J697" s="14"/>
      <c r="K697" s="14"/>
      <c r="L697" s="14"/>
      <c r="M697" s="14"/>
      <c r="N697" s="53"/>
      <c r="O697" s="14"/>
    </row>
    <row r="698" spans="1:15">
      <c r="A698" s="14"/>
      <c r="B698" s="14"/>
      <c r="C698" s="14"/>
      <c r="D698" s="14"/>
      <c r="E698" s="52"/>
      <c r="F698" s="14"/>
      <c r="G698" s="53"/>
      <c r="H698" s="14"/>
      <c r="I698" s="14"/>
      <c r="J698" s="14"/>
      <c r="K698" s="14"/>
      <c r="L698" s="14"/>
      <c r="M698" s="14"/>
      <c r="N698" s="53"/>
      <c r="O698" s="14"/>
    </row>
    <row r="699" spans="1:15">
      <c r="A699" s="14"/>
      <c r="B699" s="14"/>
      <c r="C699" s="14"/>
      <c r="D699" s="14"/>
      <c r="E699" s="52"/>
      <c r="F699" s="14"/>
      <c r="G699" s="53"/>
      <c r="H699" s="14"/>
      <c r="I699" s="14"/>
      <c r="J699" s="14"/>
      <c r="K699" s="14"/>
      <c r="L699" s="14"/>
      <c r="M699" s="14"/>
      <c r="N699" s="53"/>
      <c r="O699" s="14"/>
    </row>
    <row r="700" spans="1:15">
      <c r="A700" s="14"/>
      <c r="B700" s="14"/>
      <c r="C700" s="14"/>
      <c r="D700" s="14"/>
      <c r="E700" s="52"/>
      <c r="F700" s="14"/>
      <c r="G700" s="53"/>
      <c r="H700" s="14"/>
      <c r="I700" s="14"/>
      <c r="J700" s="14"/>
      <c r="K700" s="14"/>
      <c r="L700" s="14"/>
      <c r="M700" s="14"/>
      <c r="N700" s="53"/>
      <c r="O700" s="14"/>
    </row>
    <row r="701" spans="1:15">
      <c r="A701" s="14"/>
      <c r="B701" s="14"/>
      <c r="C701" s="14"/>
      <c r="D701" s="14"/>
      <c r="E701" s="52"/>
      <c r="F701" s="14"/>
      <c r="G701" s="53"/>
      <c r="H701" s="14"/>
      <c r="I701" s="14"/>
      <c r="J701" s="14"/>
      <c r="K701" s="14"/>
      <c r="L701" s="14"/>
      <c r="M701" s="14"/>
      <c r="N701" s="53"/>
      <c r="O701" s="14"/>
    </row>
    <row r="702" ht="15.6" spans="1:15">
      <c r="A702" s="296"/>
      <c r="B702" s="296"/>
      <c r="C702" s="297">
        <f>SUM(C685:C701)</f>
        <v>6000</v>
      </c>
      <c r="D702" s="297"/>
      <c r="E702" s="298"/>
      <c r="F702" s="297"/>
      <c r="G702" s="299"/>
      <c r="H702" s="269"/>
      <c r="I702" s="297"/>
      <c r="J702" s="297">
        <f>SUM(J685:J701)</f>
        <v>12000</v>
      </c>
      <c r="K702" s="297"/>
      <c r="L702" s="297"/>
      <c r="M702" s="296"/>
      <c r="N702" s="304"/>
      <c r="O702" s="269"/>
    </row>
    <row r="703" ht="15.6" spans="1:15">
      <c r="A703" s="291" t="s">
        <v>2353</v>
      </c>
      <c r="B703" s="291"/>
      <c r="C703" s="292"/>
      <c r="D703" s="292"/>
      <c r="E703" s="293"/>
      <c r="F703" s="121"/>
      <c r="G703" s="121"/>
      <c r="H703" s="269"/>
      <c r="I703" s="291"/>
      <c r="J703" s="292"/>
      <c r="K703" s="292"/>
      <c r="L703" s="291"/>
      <c r="M703" s="121"/>
      <c r="N703" s="121"/>
      <c r="O703" s="269"/>
    </row>
    <row r="704" ht="26.4" spans="1:15">
      <c r="A704" s="14"/>
      <c r="B704" s="86" t="s">
        <v>232</v>
      </c>
      <c r="C704" s="86">
        <v>10000</v>
      </c>
      <c r="D704" s="86"/>
      <c r="E704" s="325"/>
      <c r="F704" s="14" t="s">
        <v>2218</v>
      </c>
      <c r="G704" s="53"/>
      <c r="H704" s="14"/>
      <c r="I704" s="14" t="s">
        <v>479</v>
      </c>
      <c r="J704" s="14">
        <v>4000</v>
      </c>
      <c r="K704" s="86"/>
      <c r="L704" s="14"/>
      <c r="M704" s="14" t="s">
        <v>2218</v>
      </c>
      <c r="N704" s="53" t="s">
        <v>2354</v>
      </c>
      <c r="O704" s="14"/>
    </row>
    <row r="705" spans="1:15">
      <c r="A705" s="14"/>
      <c r="B705" s="14" t="s">
        <v>455</v>
      </c>
      <c r="C705" s="14">
        <v>2800</v>
      </c>
      <c r="D705" s="14"/>
      <c r="E705" s="52"/>
      <c r="F705" s="14" t="s">
        <v>2218</v>
      </c>
      <c r="G705" s="53"/>
      <c r="H705" s="14"/>
      <c r="I705" s="14" t="s">
        <v>549</v>
      </c>
      <c r="J705" s="14">
        <v>2000</v>
      </c>
      <c r="K705" s="14"/>
      <c r="L705" s="14"/>
      <c r="M705" s="14" t="s">
        <v>2218</v>
      </c>
      <c r="N705" s="53"/>
      <c r="O705" s="14"/>
    </row>
    <row r="706" spans="1:15">
      <c r="A706" s="14"/>
      <c r="B706" s="86" t="s">
        <v>244</v>
      </c>
      <c r="C706" s="86">
        <v>8000</v>
      </c>
      <c r="D706" s="86"/>
      <c r="E706" s="325"/>
      <c r="F706" s="14" t="s">
        <v>2218</v>
      </c>
      <c r="G706" s="53"/>
      <c r="H706" s="14"/>
      <c r="I706" s="14" t="s">
        <v>262</v>
      </c>
      <c r="J706" s="14">
        <v>6000</v>
      </c>
      <c r="K706" s="86"/>
      <c r="L706" s="14"/>
      <c r="M706" s="14" t="s">
        <v>2218</v>
      </c>
      <c r="N706" s="53"/>
      <c r="O706" s="14"/>
    </row>
    <row r="707" spans="1:15">
      <c r="A707" s="14"/>
      <c r="B707" s="14" t="s">
        <v>452</v>
      </c>
      <c r="C707" s="14">
        <v>4000</v>
      </c>
      <c r="D707" s="14"/>
      <c r="E707" s="52"/>
      <c r="F707" s="14" t="s">
        <v>2218</v>
      </c>
      <c r="G707" s="53"/>
      <c r="H707" s="14"/>
      <c r="I707" s="14" t="s">
        <v>151</v>
      </c>
      <c r="J707" s="14">
        <v>3200</v>
      </c>
      <c r="K707" s="14"/>
      <c r="L707" s="14"/>
      <c r="M707" s="14" t="s">
        <v>2218</v>
      </c>
      <c r="N707" s="53"/>
      <c r="O707" s="14"/>
    </row>
    <row r="708" spans="1:15">
      <c r="A708" s="14"/>
      <c r="B708" s="14" t="s">
        <v>142</v>
      </c>
      <c r="C708" s="14">
        <v>1000</v>
      </c>
      <c r="D708" s="14"/>
      <c r="E708" s="52"/>
      <c r="F708" s="14" t="s">
        <v>2218</v>
      </c>
      <c r="G708" s="53"/>
      <c r="H708" s="14"/>
      <c r="I708" s="14" t="s">
        <v>250</v>
      </c>
      <c r="J708" s="14">
        <v>10000</v>
      </c>
      <c r="K708" s="14"/>
      <c r="L708" s="14"/>
      <c r="M708" s="14" t="s">
        <v>2298</v>
      </c>
      <c r="N708" s="53" t="s">
        <v>2355</v>
      </c>
      <c r="O708" s="14"/>
    </row>
    <row r="709" spans="1:15">
      <c r="A709" s="14"/>
      <c r="B709" s="14" t="s">
        <v>265</v>
      </c>
      <c r="C709" s="14">
        <v>10000</v>
      </c>
      <c r="D709" s="14"/>
      <c r="E709" s="52"/>
      <c r="F709" s="14" t="s">
        <v>2218</v>
      </c>
      <c r="G709" s="53"/>
      <c r="H709" s="14"/>
      <c r="I709" s="14" t="s">
        <v>528</v>
      </c>
      <c r="J709" s="14">
        <v>2000</v>
      </c>
      <c r="K709" s="14"/>
      <c r="L709" s="14"/>
      <c r="M709" s="14" t="s">
        <v>2218</v>
      </c>
      <c r="N709" s="53"/>
      <c r="O709" s="14"/>
    </row>
    <row r="710" spans="1:15">
      <c r="A710" s="14"/>
      <c r="B710" s="14"/>
      <c r="C710" s="14"/>
      <c r="D710" s="14"/>
      <c r="E710" s="52"/>
      <c r="F710" s="14"/>
      <c r="G710" s="53"/>
      <c r="H710" s="14"/>
      <c r="I710" s="14"/>
      <c r="J710" s="14"/>
      <c r="K710" s="14"/>
      <c r="L710" s="14"/>
      <c r="M710" s="14"/>
      <c r="N710" s="53"/>
      <c r="O710" s="14"/>
    </row>
    <row r="711" spans="1:15">
      <c r="A711" s="14"/>
      <c r="B711" s="14"/>
      <c r="C711" s="14"/>
      <c r="D711" s="14"/>
      <c r="E711" s="52"/>
      <c r="F711" s="14"/>
      <c r="G711" s="53"/>
      <c r="H711" s="14"/>
      <c r="I711" s="14"/>
      <c r="J711" s="14"/>
      <c r="K711" s="14"/>
      <c r="L711" s="14"/>
      <c r="M711" s="14"/>
      <c r="N711" s="53"/>
      <c r="O711" s="14"/>
    </row>
    <row r="712" spans="1:15">
      <c r="A712" s="14"/>
      <c r="B712" s="14"/>
      <c r="C712" s="14"/>
      <c r="D712" s="14"/>
      <c r="E712" s="52"/>
      <c r="F712" s="14"/>
      <c r="G712" s="53"/>
      <c r="H712" s="14"/>
      <c r="I712" s="14"/>
      <c r="J712" s="14"/>
      <c r="K712" s="14"/>
      <c r="L712" s="14"/>
      <c r="M712" s="14"/>
      <c r="N712" s="53"/>
      <c r="O712" s="14"/>
    </row>
    <row r="713" spans="1:15">
      <c r="A713" s="14"/>
      <c r="B713" s="14"/>
      <c r="C713" s="14"/>
      <c r="D713" s="14"/>
      <c r="E713" s="52"/>
      <c r="F713" s="14"/>
      <c r="G713" s="53"/>
      <c r="H713" s="14"/>
      <c r="I713" s="14"/>
      <c r="J713" s="14"/>
      <c r="K713" s="14"/>
      <c r="L713" s="14"/>
      <c r="M713" s="14"/>
      <c r="N713" s="53"/>
      <c r="O713" s="14"/>
    </row>
    <row r="714" spans="1:15">
      <c r="A714" s="14"/>
      <c r="B714" s="14"/>
      <c r="C714" s="14"/>
      <c r="D714" s="14"/>
      <c r="E714" s="52"/>
      <c r="F714" s="14"/>
      <c r="G714" s="53"/>
      <c r="H714" s="14"/>
      <c r="I714" s="14"/>
      <c r="J714" s="14"/>
      <c r="K714" s="14"/>
      <c r="L714" s="14"/>
      <c r="M714" s="14"/>
      <c r="N714" s="53"/>
      <c r="O714" s="14"/>
    </row>
    <row r="715" spans="1:15">
      <c r="A715" s="14"/>
      <c r="B715" s="14"/>
      <c r="C715" s="14"/>
      <c r="D715" s="14"/>
      <c r="E715" s="52"/>
      <c r="F715" s="14"/>
      <c r="G715" s="53"/>
      <c r="H715" s="14"/>
      <c r="I715" s="14"/>
      <c r="J715" s="14"/>
      <c r="K715" s="14"/>
      <c r="L715" s="14"/>
      <c r="M715" s="14"/>
      <c r="N715" s="53"/>
      <c r="O715" s="14"/>
    </row>
    <row r="716" spans="1:15">
      <c r="A716" s="14"/>
      <c r="B716" s="14"/>
      <c r="C716" s="14"/>
      <c r="D716" s="14"/>
      <c r="E716" s="52"/>
      <c r="F716" s="14"/>
      <c r="G716" s="53"/>
      <c r="H716" s="14"/>
      <c r="I716" s="14"/>
      <c r="J716" s="14"/>
      <c r="K716" s="14"/>
      <c r="L716" s="14"/>
      <c r="M716" s="14"/>
      <c r="N716" s="53"/>
      <c r="O716" s="14"/>
    </row>
    <row r="717" spans="1:15">
      <c r="A717" s="14"/>
      <c r="B717" s="14"/>
      <c r="C717" s="14"/>
      <c r="D717" s="14"/>
      <c r="E717" s="52"/>
      <c r="F717" s="14"/>
      <c r="G717" s="53"/>
      <c r="H717" s="14"/>
      <c r="I717" s="14"/>
      <c r="J717" s="14"/>
      <c r="K717" s="14"/>
      <c r="L717" s="14"/>
      <c r="M717" s="14"/>
      <c r="N717" s="53"/>
      <c r="O717" s="14"/>
    </row>
    <row r="718" spans="1:15">
      <c r="A718" s="14"/>
      <c r="B718" s="14"/>
      <c r="C718" s="14"/>
      <c r="D718" s="14"/>
      <c r="E718" s="52"/>
      <c r="F718" s="14"/>
      <c r="G718" s="53"/>
      <c r="H718" s="14"/>
      <c r="I718" s="14"/>
      <c r="J718" s="14"/>
      <c r="K718" s="14"/>
      <c r="L718" s="14"/>
      <c r="M718" s="14"/>
      <c r="N718" s="53"/>
      <c r="O718" s="14"/>
    </row>
    <row r="719" spans="1:15">
      <c r="A719" s="14"/>
      <c r="B719" s="14"/>
      <c r="C719" s="14"/>
      <c r="D719" s="14"/>
      <c r="E719" s="52"/>
      <c r="F719" s="14"/>
      <c r="G719" s="53"/>
      <c r="H719" s="14"/>
      <c r="I719" s="14"/>
      <c r="J719" s="14"/>
      <c r="K719" s="14"/>
      <c r="L719" s="14"/>
      <c r="M719" s="14"/>
      <c r="N719" s="53"/>
      <c r="O719" s="14"/>
    </row>
    <row r="720" spans="1:15">
      <c r="A720" s="14"/>
      <c r="B720" s="14"/>
      <c r="C720" s="14"/>
      <c r="D720" s="14"/>
      <c r="E720" s="52"/>
      <c r="F720" s="14"/>
      <c r="G720" s="53"/>
      <c r="H720" s="14"/>
      <c r="I720" s="14"/>
      <c r="J720" s="14"/>
      <c r="K720" s="14"/>
      <c r="L720" s="14"/>
      <c r="M720" s="14"/>
      <c r="N720" s="53"/>
      <c r="O720" s="14"/>
    </row>
    <row r="721" ht="15.6" spans="1:15">
      <c r="A721" s="296"/>
      <c r="B721" s="296"/>
      <c r="C721" s="297">
        <f>SUM(C704:C720)</f>
        <v>35800</v>
      </c>
      <c r="D721" s="297"/>
      <c r="E721" s="298"/>
      <c r="F721" s="297"/>
      <c r="G721" s="299"/>
      <c r="H721" s="269"/>
      <c r="I721" s="297"/>
      <c r="J721" s="297">
        <f>SUM(J704:J720)</f>
        <v>27200</v>
      </c>
      <c r="K721" s="297"/>
      <c r="L721" s="297"/>
      <c r="M721" s="296"/>
      <c r="N721" s="304"/>
      <c r="O721" s="269"/>
    </row>
    <row r="722" ht="15.6" spans="1:15">
      <c r="A722" s="291" t="s">
        <v>2356</v>
      </c>
      <c r="B722" s="291"/>
      <c r="C722" s="292"/>
      <c r="D722" s="292"/>
      <c r="E722" s="293"/>
      <c r="F722" s="121"/>
      <c r="G722" s="121"/>
      <c r="H722" s="269"/>
      <c r="I722" s="291"/>
      <c r="J722" s="292"/>
      <c r="K722" s="292"/>
      <c r="L722" s="291"/>
      <c r="M722" s="121"/>
      <c r="N722" s="121"/>
      <c r="O722" s="269"/>
    </row>
    <row r="723" spans="1:15">
      <c r="A723" s="14"/>
      <c r="B723" s="14" t="s">
        <v>437</v>
      </c>
      <c r="C723" s="14">
        <v>2800</v>
      </c>
      <c r="D723" s="14"/>
      <c r="E723" s="52"/>
      <c r="F723" s="14" t="s">
        <v>54</v>
      </c>
      <c r="G723" s="53"/>
      <c r="H723" s="14"/>
      <c r="I723" s="14" t="s">
        <v>131</v>
      </c>
      <c r="J723" s="14">
        <v>18000</v>
      </c>
      <c r="K723" s="14"/>
      <c r="L723" s="14"/>
      <c r="M723" s="14" t="s">
        <v>54</v>
      </c>
      <c r="N723" s="53" t="s">
        <v>2357</v>
      </c>
      <c r="O723" s="14"/>
    </row>
    <row r="724" spans="1:15">
      <c r="A724" s="14"/>
      <c r="B724" s="14" t="s">
        <v>334</v>
      </c>
      <c r="C724" s="14">
        <v>3000</v>
      </c>
      <c r="D724" s="14"/>
      <c r="E724" s="52"/>
      <c r="F724" s="14" t="s">
        <v>54</v>
      </c>
      <c r="G724" s="53"/>
      <c r="H724" s="14"/>
      <c r="I724" s="14" t="s">
        <v>467</v>
      </c>
      <c r="J724" s="14">
        <v>2400</v>
      </c>
      <c r="K724" s="14"/>
      <c r="L724" s="14"/>
      <c r="M724" s="14" t="s">
        <v>54</v>
      </c>
      <c r="N724" s="53"/>
      <c r="O724" s="14"/>
    </row>
    <row r="725" spans="1:15">
      <c r="A725" s="14"/>
      <c r="B725" s="14" t="s">
        <v>241</v>
      </c>
      <c r="C725" s="14">
        <v>6000</v>
      </c>
      <c r="D725" s="14"/>
      <c r="E725" s="52"/>
      <c r="F725" s="14" t="s">
        <v>54</v>
      </c>
      <c r="G725" s="309" t="s">
        <v>2358</v>
      </c>
      <c r="H725" s="14"/>
      <c r="I725" s="14" t="s">
        <v>316</v>
      </c>
      <c r="J725" s="14">
        <v>8000</v>
      </c>
      <c r="K725" s="14"/>
      <c r="L725" s="14"/>
      <c r="M725" s="14" t="s">
        <v>54</v>
      </c>
      <c r="N725" s="53"/>
      <c r="O725" s="14"/>
    </row>
    <row r="726" spans="1:15">
      <c r="A726" s="14"/>
      <c r="B726" s="14" t="s">
        <v>175</v>
      </c>
      <c r="C726" s="14">
        <v>800</v>
      </c>
      <c r="D726" s="14"/>
      <c r="E726" s="52"/>
      <c r="F726" s="14" t="s">
        <v>54</v>
      </c>
      <c r="G726" s="53" t="s">
        <v>2359</v>
      </c>
      <c r="H726" s="14"/>
      <c r="I726" s="14"/>
      <c r="J726" s="14"/>
      <c r="K726" s="14"/>
      <c r="L726" s="14"/>
      <c r="M726" s="14"/>
      <c r="N726" s="53"/>
      <c r="O726" s="14"/>
    </row>
    <row r="727" spans="1:15">
      <c r="A727" s="14"/>
      <c r="B727" s="14" t="s">
        <v>491</v>
      </c>
      <c r="C727" s="14">
        <v>3000</v>
      </c>
      <c r="D727" s="14"/>
      <c r="E727" s="52"/>
      <c r="F727" s="14" t="s">
        <v>54</v>
      </c>
      <c r="G727" s="53"/>
      <c r="H727" s="14"/>
      <c r="I727" s="14"/>
      <c r="J727" s="14"/>
      <c r="K727" s="14"/>
      <c r="L727" s="14"/>
      <c r="M727" s="14"/>
      <c r="N727" s="53"/>
      <c r="O727" s="14"/>
    </row>
    <row r="728" spans="1:15">
      <c r="A728" s="14"/>
      <c r="B728" s="86" t="s">
        <v>496</v>
      </c>
      <c r="C728" s="86">
        <v>2000</v>
      </c>
      <c r="D728" s="86"/>
      <c r="E728" s="325"/>
      <c r="F728" s="14" t="s">
        <v>54</v>
      </c>
      <c r="G728" s="53"/>
      <c r="H728" s="14"/>
      <c r="I728" s="14" t="s">
        <v>400</v>
      </c>
      <c r="J728" s="14">
        <v>3200</v>
      </c>
      <c r="K728" s="86"/>
      <c r="L728" s="14"/>
      <c r="M728" s="14"/>
      <c r="N728" s="53"/>
      <c r="O728" s="14"/>
    </row>
    <row r="729" spans="1:15">
      <c r="A729" s="14"/>
      <c r="B729" s="14"/>
      <c r="C729" s="14"/>
      <c r="D729" s="14"/>
      <c r="E729" s="52"/>
      <c r="F729" s="14"/>
      <c r="G729" s="53"/>
      <c r="H729" s="14"/>
      <c r="I729" s="14"/>
      <c r="J729" s="14"/>
      <c r="K729" s="14"/>
      <c r="L729" s="14"/>
      <c r="M729" s="14"/>
      <c r="N729" s="53"/>
      <c r="O729" s="14"/>
    </row>
    <row r="730" spans="1:15">
      <c r="A730" s="14"/>
      <c r="B730" s="14"/>
      <c r="C730" s="14"/>
      <c r="D730" s="14"/>
      <c r="E730" s="52"/>
      <c r="F730" s="14"/>
      <c r="G730" s="53"/>
      <c r="H730" s="14"/>
      <c r="I730" s="14" t="s">
        <v>229</v>
      </c>
      <c r="J730" s="14">
        <v>2000</v>
      </c>
      <c r="K730" s="14"/>
      <c r="L730" s="14"/>
      <c r="M730" s="14"/>
      <c r="N730" s="53"/>
      <c r="O730" s="14"/>
    </row>
    <row r="731" spans="1:15">
      <c r="A731" s="14"/>
      <c r="B731" s="14"/>
      <c r="C731" s="14"/>
      <c r="D731" s="14"/>
      <c r="E731" s="52"/>
      <c r="F731" s="14"/>
      <c r="G731" s="53"/>
      <c r="H731" s="14"/>
      <c r="I731" s="14"/>
      <c r="J731" s="14"/>
      <c r="K731" s="14"/>
      <c r="L731" s="14"/>
      <c r="M731" s="14"/>
      <c r="N731" s="53"/>
      <c r="O731" s="14"/>
    </row>
    <row r="732" spans="1:15">
      <c r="A732" s="14"/>
      <c r="B732" s="14"/>
      <c r="C732" s="14"/>
      <c r="D732" s="14"/>
      <c r="E732" s="52"/>
      <c r="F732" s="14"/>
      <c r="G732" s="53"/>
      <c r="H732" s="14"/>
      <c r="I732" s="14"/>
      <c r="J732" s="14"/>
      <c r="K732" s="14"/>
      <c r="L732" s="14"/>
      <c r="M732" s="14"/>
      <c r="N732" s="53"/>
      <c r="O732" s="14"/>
    </row>
    <row r="733" spans="1:15">
      <c r="A733" s="14"/>
      <c r="B733" s="14"/>
      <c r="C733" s="14"/>
      <c r="D733" s="14"/>
      <c r="E733" s="52"/>
      <c r="F733" s="14"/>
      <c r="G733" s="53"/>
      <c r="H733" s="14"/>
      <c r="I733" s="14"/>
      <c r="J733" s="14"/>
      <c r="K733" s="14"/>
      <c r="L733" s="14"/>
      <c r="M733" s="14"/>
      <c r="N733" s="53"/>
      <c r="O733" s="14"/>
    </row>
    <row r="734" spans="1:15">
      <c r="A734" s="14"/>
      <c r="B734" s="14"/>
      <c r="C734" s="14"/>
      <c r="D734" s="14"/>
      <c r="E734" s="52"/>
      <c r="F734" s="14"/>
      <c r="G734" s="53"/>
      <c r="H734" s="14"/>
      <c r="I734" s="14"/>
      <c r="J734" s="14"/>
      <c r="K734" s="14"/>
      <c r="L734" s="14"/>
      <c r="M734" s="14"/>
      <c r="N734" s="53"/>
      <c r="O734" s="14"/>
    </row>
    <row r="735" spans="1:15">
      <c r="A735" s="14"/>
      <c r="B735" s="14"/>
      <c r="C735" s="14"/>
      <c r="D735" s="14"/>
      <c r="E735" s="52"/>
      <c r="F735" s="14"/>
      <c r="G735" s="53"/>
      <c r="H735" s="14"/>
      <c r="I735" s="14"/>
      <c r="J735" s="14"/>
      <c r="K735" s="14"/>
      <c r="L735" s="14"/>
      <c r="M735" s="14"/>
      <c r="N735" s="53"/>
      <c r="O735" s="14"/>
    </row>
    <row r="736" spans="1:15">
      <c r="A736" s="14"/>
      <c r="B736" s="14"/>
      <c r="C736" s="14"/>
      <c r="D736" s="14"/>
      <c r="E736" s="52"/>
      <c r="F736" s="14"/>
      <c r="G736" s="53"/>
      <c r="H736" s="14"/>
      <c r="I736" s="14"/>
      <c r="J736" s="14"/>
      <c r="K736" s="14"/>
      <c r="L736" s="14"/>
      <c r="M736" s="14"/>
      <c r="N736" s="53"/>
      <c r="O736" s="14"/>
    </row>
    <row r="737" spans="1:15">
      <c r="A737" s="14"/>
      <c r="B737" s="14"/>
      <c r="C737" s="14"/>
      <c r="D737" s="14"/>
      <c r="E737" s="52"/>
      <c r="F737" s="14"/>
      <c r="G737" s="53"/>
      <c r="H737" s="14"/>
      <c r="I737" s="14"/>
      <c r="J737" s="14"/>
      <c r="K737" s="14"/>
      <c r="L737" s="14"/>
      <c r="M737" s="14"/>
      <c r="N737" s="53"/>
      <c r="O737" s="14"/>
    </row>
    <row r="738" spans="1:15">
      <c r="A738" s="14"/>
      <c r="B738" s="14"/>
      <c r="C738" s="14"/>
      <c r="D738" s="14"/>
      <c r="E738" s="52"/>
      <c r="F738" s="14"/>
      <c r="G738" s="53"/>
      <c r="H738" s="14"/>
      <c r="I738" s="14"/>
      <c r="J738" s="14"/>
      <c r="K738" s="14"/>
      <c r="L738" s="14"/>
      <c r="M738" s="14"/>
      <c r="N738" s="53"/>
      <c r="O738" s="14"/>
    </row>
    <row r="739" spans="1:15">
      <c r="A739" s="14"/>
      <c r="B739" s="14"/>
      <c r="C739" s="14"/>
      <c r="D739" s="14"/>
      <c r="E739" s="52"/>
      <c r="F739" s="14"/>
      <c r="G739" s="53"/>
      <c r="H739" s="14"/>
      <c r="I739" s="14"/>
      <c r="J739" s="14"/>
      <c r="K739" s="14"/>
      <c r="L739" s="14"/>
      <c r="M739" s="14"/>
      <c r="N739" s="53"/>
      <c r="O739" s="14"/>
    </row>
    <row r="740" ht="15.6" spans="1:15">
      <c r="A740" s="296"/>
      <c r="B740" s="296"/>
      <c r="C740" s="297">
        <f>SUM(C723:C739)</f>
        <v>17600</v>
      </c>
      <c r="D740" s="297"/>
      <c r="E740" s="298"/>
      <c r="F740" s="297"/>
      <c r="G740" s="299"/>
      <c r="H740" s="269"/>
      <c r="I740" s="297"/>
      <c r="J740" s="297">
        <f>SUM(J723:J739)</f>
        <v>33600</v>
      </c>
      <c r="K740" s="297"/>
      <c r="L740" s="297"/>
      <c r="M740" s="296"/>
      <c r="N740" s="304"/>
      <c r="O740" s="269"/>
    </row>
    <row r="741" ht="15.6" spans="1:15">
      <c r="A741" s="291" t="s">
        <v>2360</v>
      </c>
      <c r="B741" s="291"/>
      <c r="C741" s="292"/>
      <c r="D741" s="292"/>
      <c r="E741" s="293"/>
      <c r="F741" s="121"/>
      <c r="G741" s="121"/>
      <c r="H741" s="269"/>
      <c r="I741" s="291"/>
      <c r="J741" s="292"/>
      <c r="K741" s="292"/>
      <c r="L741" s="291"/>
      <c r="M741" s="121"/>
      <c r="N741" s="121"/>
      <c r="O741" s="269"/>
    </row>
    <row r="742" spans="1:15">
      <c r="A742" s="14"/>
      <c r="B742" s="14" t="s">
        <v>375</v>
      </c>
      <c r="C742" s="14">
        <v>5000</v>
      </c>
      <c r="D742" s="14"/>
      <c r="E742" s="52"/>
      <c r="F742" s="14" t="s">
        <v>54</v>
      </c>
      <c r="G742" s="53"/>
      <c r="H742" s="14"/>
      <c r="I742" s="14" t="s">
        <v>316</v>
      </c>
      <c r="J742" s="14">
        <v>4000</v>
      </c>
      <c r="K742" s="14"/>
      <c r="L742" s="14"/>
      <c r="M742" s="14" t="s">
        <v>54</v>
      </c>
      <c r="N742" s="53"/>
      <c r="O742" s="14"/>
    </row>
    <row r="743" spans="1:15">
      <c r="A743" s="14"/>
      <c r="B743" s="14" t="s">
        <v>286</v>
      </c>
      <c r="C743" s="14">
        <v>3000</v>
      </c>
      <c r="D743" s="14"/>
      <c r="E743" s="52"/>
      <c r="F743" s="14" t="s">
        <v>54</v>
      </c>
      <c r="G743" s="53"/>
      <c r="H743" s="14"/>
      <c r="I743" s="14" t="s">
        <v>328</v>
      </c>
      <c r="J743" s="14">
        <v>6000</v>
      </c>
      <c r="K743" s="14"/>
      <c r="L743" s="14"/>
      <c r="M743" s="14" t="s">
        <v>54</v>
      </c>
      <c r="N743" s="53"/>
      <c r="O743" s="14"/>
    </row>
    <row r="744" spans="1:15">
      <c r="A744" s="14"/>
      <c r="B744" s="14" t="s">
        <v>175</v>
      </c>
      <c r="C744" s="14">
        <v>800</v>
      </c>
      <c r="D744" s="14"/>
      <c r="E744" s="52"/>
      <c r="F744" s="14" t="s">
        <v>54</v>
      </c>
      <c r="G744" s="53"/>
      <c r="H744" s="14"/>
      <c r="I744" s="14" t="s">
        <v>229</v>
      </c>
      <c r="J744" s="14">
        <v>2000</v>
      </c>
      <c r="K744" s="14"/>
      <c r="L744" s="14"/>
      <c r="M744" s="14" t="s">
        <v>54</v>
      </c>
      <c r="N744" s="53"/>
      <c r="O744" s="14"/>
    </row>
    <row r="745" spans="1:15">
      <c r="A745" s="14"/>
      <c r="B745" s="14" t="s">
        <v>259</v>
      </c>
      <c r="C745" s="14">
        <v>8000</v>
      </c>
      <c r="D745" s="14"/>
      <c r="E745" s="52"/>
      <c r="F745" s="14" t="s">
        <v>54</v>
      </c>
      <c r="G745" s="309"/>
      <c r="H745" s="14"/>
      <c r="I745" s="14" t="s">
        <v>207</v>
      </c>
      <c r="J745" s="14">
        <v>2600</v>
      </c>
      <c r="K745" s="14"/>
      <c r="L745" s="14"/>
      <c r="M745" s="14" t="s">
        <v>54</v>
      </c>
      <c r="N745" s="53"/>
      <c r="O745" s="14"/>
    </row>
    <row r="746" spans="1:15">
      <c r="A746" s="14"/>
      <c r="B746" s="14" t="s">
        <v>274</v>
      </c>
      <c r="C746" s="14">
        <v>8500</v>
      </c>
      <c r="D746" s="14"/>
      <c r="E746" s="52"/>
      <c r="F746" s="14" t="s">
        <v>54</v>
      </c>
      <c r="G746" s="53"/>
      <c r="H746" s="14"/>
      <c r="I746" s="14" t="s">
        <v>250</v>
      </c>
      <c r="J746" s="14">
        <v>4000</v>
      </c>
      <c r="K746" s="14"/>
      <c r="L746" s="14"/>
      <c r="M746" s="14" t="s">
        <v>54</v>
      </c>
      <c r="N746" s="53"/>
      <c r="O746" s="14"/>
    </row>
    <row r="747" spans="1:15">
      <c r="A747" s="14"/>
      <c r="B747" s="14" t="s">
        <v>241</v>
      </c>
      <c r="C747" s="14">
        <v>4000</v>
      </c>
      <c r="D747" s="14"/>
      <c r="E747" s="52"/>
      <c r="F747" s="14" t="s">
        <v>54</v>
      </c>
      <c r="G747" s="53"/>
      <c r="H747" s="14"/>
      <c r="I747" s="14" t="s">
        <v>400</v>
      </c>
      <c r="J747" s="14">
        <v>3200</v>
      </c>
      <c r="K747" s="14"/>
      <c r="L747" s="14"/>
      <c r="M747" s="14" t="s">
        <v>54</v>
      </c>
      <c r="N747" s="53"/>
      <c r="O747" s="14"/>
    </row>
    <row r="748" spans="1:15">
      <c r="A748" s="14"/>
      <c r="B748" s="14" t="s">
        <v>244</v>
      </c>
      <c r="C748" s="14">
        <v>1600</v>
      </c>
      <c r="D748" s="14"/>
      <c r="E748" s="52"/>
      <c r="F748" s="14" t="s">
        <v>54</v>
      </c>
      <c r="G748" s="53"/>
      <c r="H748" s="14"/>
      <c r="I748" s="14" t="s">
        <v>309</v>
      </c>
      <c r="J748" s="14">
        <v>7000</v>
      </c>
      <c r="K748" s="14"/>
      <c r="L748" s="14"/>
      <c r="M748" s="14" t="s">
        <v>54</v>
      </c>
      <c r="N748" s="53" t="s">
        <v>2361</v>
      </c>
      <c r="O748" s="14"/>
    </row>
    <row r="749" spans="1:15">
      <c r="A749" s="14"/>
      <c r="B749" s="14" t="s">
        <v>452</v>
      </c>
      <c r="C749" s="14">
        <v>3000</v>
      </c>
      <c r="D749" s="14"/>
      <c r="E749" s="52"/>
      <c r="F749" s="14" t="s">
        <v>54</v>
      </c>
      <c r="G749" s="53"/>
      <c r="H749" s="14"/>
      <c r="I749" s="14"/>
      <c r="J749" s="14"/>
      <c r="K749" s="14"/>
      <c r="L749" s="14"/>
      <c r="M749" s="14"/>
      <c r="N749" s="53"/>
      <c r="O749" s="14"/>
    </row>
    <row r="750" spans="1:15">
      <c r="A750" s="14"/>
      <c r="B750" s="14" t="s">
        <v>220</v>
      </c>
      <c r="C750" s="14">
        <v>4000</v>
      </c>
      <c r="D750" s="14"/>
      <c r="E750" s="325"/>
      <c r="F750" s="14" t="s">
        <v>54</v>
      </c>
      <c r="G750" s="53"/>
      <c r="H750" s="14"/>
      <c r="I750" s="14"/>
      <c r="J750" s="14"/>
      <c r="K750" s="14"/>
      <c r="L750" s="14"/>
      <c r="M750" s="14"/>
      <c r="N750" s="53"/>
      <c r="O750" s="14"/>
    </row>
    <row r="751" spans="1:15">
      <c r="A751" s="14"/>
      <c r="B751" s="14"/>
      <c r="C751" s="14"/>
      <c r="D751" s="14"/>
      <c r="E751" s="52"/>
      <c r="F751" s="14"/>
      <c r="G751" s="53"/>
      <c r="H751" s="14"/>
      <c r="I751" s="14"/>
      <c r="J751" s="14"/>
      <c r="K751" s="14"/>
      <c r="L751" s="14"/>
      <c r="M751" s="14"/>
      <c r="N751" s="53"/>
      <c r="O751" s="14"/>
    </row>
    <row r="752" spans="1:15">
      <c r="A752" s="14"/>
      <c r="B752" s="14"/>
      <c r="C752" s="14"/>
      <c r="D752" s="14"/>
      <c r="E752" s="52"/>
      <c r="F752" s="14"/>
      <c r="G752" s="53"/>
      <c r="H752" s="14"/>
      <c r="I752" s="14"/>
      <c r="J752" s="14"/>
      <c r="K752" s="14"/>
      <c r="L752" s="14"/>
      <c r="M752" s="14"/>
      <c r="N752" s="53"/>
      <c r="O752" s="14"/>
    </row>
    <row r="753" spans="1:15">
      <c r="A753" s="14"/>
      <c r="B753" s="14"/>
      <c r="C753" s="14"/>
      <c r="D753" s="14"/>
      <c r="E753" s="52"/>
      <c r="F753" s="14"/>
      <c r="G753" s="53"/>
      <c r="H753" s="14"/>
      <c r="I753" s="14"/>
      <c r="J753" s="14"/>
      <c r="K753" s="14"/>
      <c r="L753" s="14"/>
      <c r="M753" s="14"/>
      <c r="N753" s="53"/>
      <c r="O753" s="14"/>
    </row>
    <row r="754" spans="1:15">
      <c r="A754" s="14"/>
      <c r="B754" s="14"/>
      <c r="C754" s="14"/>
      <c r="D754" s="14"/>
      <c r="E754" s="52"/>
      <c r="F754" s="14"/>
      <c r="G754" s="53"/>
      <c r="H754" s="14"/>
      <c r="I754" s="14"/>
      <c r="J754" s="14"/>
      <c r="K754" s="14"/>
      <c r="L754" s="14"/>
      <c r="M754" s="14"/>
      <c r="N754" s="53"/>
      <c r="O754" s="14"/>
    </row>
    <row r="755" spans="1:15">
      <c r="A755" s="14"/>
      <c r="B755" s="14"/>
      <c r="C755" s="14"/>
      <c r="D755" s="14"/>
      <c r="E755" s="52"/>
      <c r="F755" s="14"/>
      <c r="G755" s="53"/>
      <c r="H755" s="14"/>
      <c r="I755" s="14"/>
      <c r="J755" s="14"/>
      <c r="K755" s="14"/>
      <c r="L755" s="14"/>
      <c r="M755" s="14"/>
      <c r="N755" s="53"/>
      <c r="O755" s="14"/>
    </row>
    <row r="756" spans="1:15">
      <c r="A756" s="14"/>
      <c r="B756" s="14"/>
      <c r="C756" s="14"/>
      <c r="D756" s="14"/>
      <c r="E756" s="52"/>
      <c r="F756" s="14"/>
      <c r="G756" s="53"/>
      <c r="H756" s="14"/>
      <c r="I756" s="14"/>
      <c r="J756" s="14"/>
      <c r="K756" s="14"/>
      <c r="L756" s="14"/>
      <c r="M756" s="14"/>
      <c r="N756" s="53"/>
      <c r="O756" s="14"/>
    </row>
    <row r="757" spans="1:15">
      <c r="A757" s="14"/>
      <c r="B757" s="14"/>
      <c r="C757" s="14"/>
      <c r="D757" s="14"/>
      <c r="E757" s="52"/>
      <c r="F757" s="14"/>
      <c r="G757" s="53"/>
      <c r="H757" s="14"/>
      <c r="I757" s="14"/>
      <c r="J757" s="14"/>
      <c r="K757" s="14"/>
      <c r="L757" s="14"/>
      <c r="M757" s="14"/>
      <c r="N757" s="53"/>
      <c r="O757" s="14"/>
    </row>
    <row r="758" spans="1:15">
      <c r="A758" s="14"/>
      <c r="B758" s="14"/>
      <c r="C758" s="14"/>
      <c r="D758" s="14"/>
      <c r="E758" s="52"/>
      <c r="F758" s="14"/>
      <c r="G758" s="53"/>
      <c r="H758" s="14"/>
      <c r="I758" s="14"/>
      <c r="J758" s="14"/>
      <c r="K758" s="14"/>
      <c r="L758" s="14"/>
      <c r="M758" s="14"/>
      <c r="N758" s="53"/>
      <c r="O758" s="14"/>
    </row>
    <row r="759" ht="15.6" spans="1:15">
      <c r="A759" s="296"/>
      <c r="B759" s="296"/>
      <c r="C759" s="297">
        <f>SUM(C742:C758)</f>
        <v>37900</v>
      </c>
      <c r="D759" s="297"/>
      <c r="E759" s="298"/>
      <c r="F759" s="297"/>
      <c r="G759" s="299"/>
      <c r="H759" s="269"/>
      <c r="I759" s="297"/>
      <c r="J759" s="297">
        <f>SUM(J742:J758)</f>
        <v>28800</v>
      </c>
      <c r="K759" s="297"/>
      <c r="L759" s="297"/>
      <c r="M759" s="296"/>
      <c r="N759" s="304"/>
      <c r="O759" s="269"/>
    </row>
    <row r="760" ht="15.6" spans="1:15">
      <c r="A760" s="291" t="s">
        <v>2362</v>
      </c>
      <c r="B760" s="291"/>
      <c r="C760" s="292"/>
      <c r="D760" s="292"/>
      <c r="E760" s="293"/>
      <c r="F760" s="121"/>
      <c r="G760" s="121"/>
      <c r="H760" s="269"/>
      <c r="I760" s="291"/>
      <c r="J760" s="292"/>
      <c r="K760" s="292"/>
      <c r="L760" s="291"/>
      <c r="M760" s="121"/>
      <c r="N760" s="121"/>
      <c r="O760" s="269"/>
    </row>
    <row r="761" spans="1:15">
      <c r="A761" s="14"/>
      <c r="B761" s="14" t="s">
        <v>414</v>
      </c>
      <c r="C761" s="14">
        <v>4000</v>
      </c>
      <c r="D761" s="14"/>
      <c r="E761" s="52"/>
      <c r="F761" s="14" t="s">
        <v>2218</v>
      </c>
      <c r="G761" s="53"/>
      <c r="H761" s="14"/>
      <c r="I761" s="14" t="s">
        <v>216</v>
      </c>
      <c r="J761" s="14">
        <v>6000</v>
      </c>
      <c r="K761" s="14"/>
      <c r="L761" s="140"/>
      <c r="M761" s="14" t="s">
        <v>2218</v>
      </c>
      <c r="N761" s="53"/>
      <c r="O761" s="14"/>
    </row>
    <row r="762" spans="1:15">
      <c r="A762" s="14"/>
      <c r="B762" s="14" t="s">
        <v>319</v>
      </c>
      <c r="C762" s="14">
        <v>4000</v>
      </c>
      <c r="D762" s="14"/>
      <c r="E762" s="52"/>
      <c r="F762" s="14" t="s">
        <v>2218</v>
      </c>
      <c r="H762" s="14"/>
      <c r="I762" s="14" t="s">
        <v>262</v>
      </c>
      <c r="J762" s="14">
        <v>6000</v>
      </c>
      <c r="K762" s="14"/>
      <c r="L762" s="140"/>
      <c r="M762" s="14" t="s">
        <v>2218</v>
      </c>
      <c r="N762" s="53"/>
      <c r="O762" s="14"/>
    </row>
    <row r="763" spans="1:15">
      <c r="A763" s="14"/>
      <c r="B763" s="14" t="s">
        <v>552</v>
      </c>
      <c r="C763" s="14">
        <v>1000</v>
      </c>
      <c r="D763" s="14"/>
      <c r="E763" s="52"/>
      <c r="F763" s="14" t="s">
        <v>2218</v>
      </c>
      <c r="G763" s="53"/>
      <c r="H763" s="14"/>
      <c r="I763" s="14" t="s">
        <v>196</v>
      </c>
      <c r="J763" s="14">
        <v>6000</v>
      </c>
      <c r="K763" s="14"/>
      <c r="L763" s="14"/>
      <c r="M763" s="14" t="s">
        <v>2218</v>
      </c>
      <c r="N763" s="53"/>
      <c r="O763" s="14"/>
    </row>
    <row r="764" spans="1:15">
      <c r="A764" s="14"/>
      <c r="B764" s="14" t="s">
        <v>556</v>
      </c>
      <c r="C764" s="14">
        <v>1000</v>
      </c>
      <c r="D764" s="14"/>
      <c r="E764" s="52"/>
      <c r="F764" s="14" t="s">
        <v>2218</v>
      </c>
      <c r="G764" s="53" t="s">
        <v>2363</v>
      </c>
      <c r="H764" s="14"/>
      <c r="I764" s="14" t="s">
        <v>328</v>
      </c>
      <c r="J764" s="14">
        <v>4000</v>
      </c>
      <c r="K764" s="14"/>
      <c r="L764" s="14"/>
      <c r="M764" s="14" t="s">
        <v>2218</v>
      </c>
      <c r="N764" s="53"/>
      <c r="O764" s="14"/>
    </row>
    <row r="765" spans="1:15">
      <c r="A765" s="14"/>
      <c r="B765" s="14" t="s">
        <v>554</v>
      </c>
      <c r="C765" s="14">
        <v>1000</v>
      </c>
      <c r="D765" s="14"/>
      <c r="E765" s="52"/>
      <c r="F765" s="14" t="s">
        <v>2218</v>
      </c>
      <c r="G765" s="53" t="s">
        <v>2363</v>
      </c>
      <c r="H765" s="14"/>
      <c r="I765" s="14" t="s">
        <v>309</v>
      </c>
      <c r="J765" s="14">
        <v>3000</v>
      </c>
      <c r="K765" s="14"/>
      <c r="L765" s="14"/>
      <c r="M765" s="14" t="s">
        <v>2218</v>
      </c>
      <c r="N765" s="53"/>
      <c r="O765" s="14"/>
    </row>
    <row r="766" spans="1:15">
      <c r="A766" s="14"/>
      <c r="B766" s="14" t="s">
        <v>291</v>
      </c>
      <c r="C766" s="14">
        <v>1500</v>
      </c>
      <c r="D766" s="14"/>
      <c r="E766" s="52"/>
      <c r="F766" s="14" t="s">
        <v>2218</v>
      </c>
      <c r="G766" s="53"/>
      <c r="H766" s="14"/>
      <c r="I766" s="14"/>
      <c r="J766" s="14"/>
      <c r="K766" s="14"/>
      <c r="L766" s="14"/>
      <c r="M766" s="14"/>
      <c r="N766" s="53"/>
      <c r="O766" s="14"/>
    </row>
    <row r="767" spans="1:15">
      <c r="A767" s="14"/>
      <c r="B767" s="14" t="s">
        <v>510</v>
      </c>
      <c r="C767" s="14">
        <v>2000</v>
      </c>
      <c r="D767" s="14"/>
      <c r="E767" s="52"/>
      <c r="F767" s="14" t="s">
        <v>2218</v>
      </c>
      <c r="G767" s="53"/>
      <c r="H767" s="14"/>
      <c r="I767" s="14"/>
      <c r="J767" s="14"/>
      <c r="K767" s="14"/>
      <c r="L767" s="14"/>
      <c r="M767" s="14"/>
      <c r="N767" s="53"/>
      <c r="O767" s="14"/>
    </row>
    <row r="768" spans="1:15">
      <c r="A768" s="14"/>
      <c r="B768" s="14" t="s">
        <v>437</v>
      </c>
      <c r="C768" s="14">
        <v>1000</v>
      </c>
      <c r="D768" s="14"/>
      <c r="E768" s="52"/>
      <c r="F768" s="14" t="s">
        <v>2218</v>
      </c>
      <c r="G768" s="53" t="s">
        <v>2281</v>
      </c>
      <c r="H768" s="14"/>
      <c r="I768" s="14"/>
      <c r="J768" s="14"/>
      <c r="K768" s="14"/>
      <c r="L768" s="14"/>
      <c r="M768" s="14"/>
      <c r="N768" s="53"/>
      <c r="O768" s="14"/>
    </row>
    <row r="769" spans="1:15">
      <c r="A769" s="14"/>
      <c r="B769" s="14" t="s">
        <v>223</v>
      </c>
      <c r="C769" s="14">
        <v>1500</v>
      </c>
      <c r="D769" s="14"/>
      <c r="E769" s="52"/>
      <c r="F769" s="14" t="s">
        <v>2218</v>
      </c>
      <c r="G769" s="53" t="s">
        <v>2281</v>
      </c>
      <c r="H769" s="14"/>
      <c r="I769" s="14"/>
      <c r="J769" s="14"/>
      <c r="K769" s="14"/>
      <c r="L769" s="14"/>
      <c r="M769" s="14"/>
      <c r="N769" s="53"/>
      <c r="O769" s="14"/>
    </row>
    <row r="770" spans="1:15">
      <c r="A770" s="14"/>
      <c r="B770" s="14"/>
      <c r="C770" s="14"/>
      <c r="D770" s="14"/>
      <c r="E770" s="52"/>
      <c r="F770" s="14"/>
      <c r="G770" s="53"/>
      <c r="H770" s="14"/>
      <c r="I770" s="14"/>
      <c r="J770" s="14"/>
      <c r="K770" s="14"/>
      <c r="L770" s="14"/>
      <c r="M770" s="14"/>
      <c r="N770" s="53"/>
      <c r="O770" s="14"/>
    </row>
    <row r="771" spans="1:15">
      <c r="A771" s="14"/>
      <c r="B771" s="14"/>
      <c r="C771" s="14"/>
      <c r="D771" s="14"/>
      <c r="E771" s="52"/>
      <c r="F771" s="14"/>
      <c r="G771" s="53"/>
      <c r="H771" s="14"/>
      <c r="I771" s="14"/>
      <c r="J771" s="14"/>
      <c r="K771" s="14"/>
      <c r="L771" s="14"/>
      <c r="M771" s="14"/>
      <c r="N771" s="53"/>
      <c r="O771" s="14"/>
    </row>
    <row r="772" spans="1:15">
      <c r="A772" s="14"/>
      <c r="B772" s="14"/>
      <c r="C772" s="14"/>
      <c r="D772" s="14"/>
      <c r="E772" s="325"/>
      <c r="F772" s="14"/>
      <c r="G772" s="53"/>
      <c r="H772" s="14"/>
      <c r="I772" s="14"/>
      <c r="J772" s="14"/>
      <c r="K772" s="14"/>
      <c r="L772" s="14"/>
      <c r="M772" s="14"/>
      <c r="N772" s="53"/>
      <c r="O772" s="14"/>
    </row>
    <row r="773" spans="1:15">
      <c r="A773" s="14"/>
      <c r="B773" s="14"/>
      <c r="C773" s="14"/>
      <c r="D773" s="14"/>
      <c r="E773" s="52"/>
      <c r="F773" s="14"/>
      <c r="G773" s="309"/>
      <c r="H773" s="14"/>
      <c r="I773" s="14"/>
      <c r="J773" s="14"/>
      <c r="K773" s="14"/>
      <c r="L773" s="14"/>
      <c r="M773" s="14"/>
      <c r="N773" s="53"/>
      <c r="O773" s="14"/>
    </row>
    <row r="774" spans="1:15">
      <c r="A774" s="14"/>
      <c r="B774" s="14"/>
      <c r="C774" s="14"/>
      <c r="D774" s="14"/>
      <c r="E774" s="52"/>
      <c r="F774" s="14"/>
      <c r="G774" s="53"/>
      <c r="H774" s="14"/>
      <c r="I774" s="14"/>
      <c r="J774" s="14"/>
      <c r="K774" s="14"/>
      <c r="L774" s="14"/>
      <c r="M774" s="14"/>
      <c r="N774" s="53"/>
      <c r="O774" s="14"/>
    </row>
    <row r="775" spans="1:15">
      <c r="A775" s="14"/>
      <c r="B775" s="14"/>
      <c r="C775" s="14"/>
      <c r="D775" s="14"/>
      <c r="E775" s="52"/>
      <c r="F775" s="14"/>
      <c r="G775" s="53"/>
      <c r="H775" s="14"/>
      <c r="I775" s="14"/>
      <c r="J775" s="14"/>
      <c r="K775" s="14"/>
      <c r="L775" s="14"/>
      <c r="M775" s="14"/>
      <c r="N775" s="53"/>
      <c r="O775" s="14"/>
    </row>
    <row r="776" spans="1:15">
      <c r="A776" s="14"/>
      <c r="B776" s="14"/>
      <c r="C776" s="14"/>
      <c r="D776" s="14"/>
      <c r="E776" s="52"/>
      <c r="F776" s="14"/>
      <c r="G776" s="53"/>
      <c r="H776" s="14"/>
      <c r="I776" s="14"/>
      <c r="J776" s="14"/>
      <c r="K776" s="14"/>
      <c r="L776" s="14"/>
      <c r="M776" s="14"/>
      <c r="N776" s="53"/>
      <c r="O776" s="14"/>
    </row>
    <row r="777" spans="1:15">
      <c r="A777" s="14"/>
      <c r="B777" s="14"/>
      <c r="C777" s="14"/>
      <c r="D777" s="14"/>
      <c r="E777" s="52"/>
      <c r="F777" s="14"/>
      <c r="G777" s="53"/>
      <c r="H777" s="14"/>
      <c r="I777" s="14"/>
      <c r="J777" s="14"/>
      <c r="K777" s="14"/>
      <c r="L777" s="14"/>
      <c r="M777" s="14"/>
      <c r="N777" s="53"/>
      <c r="O777" s="14"/>
    </row>
    <row r="778" ht="15.6" spans="1:15">
      <c r="A778" s="296"/>
      <c r="B778" s="296"/>
      <c r="C778" s="297">
        <f>SUM(C761:C777)</f>
        <v>17000</v>
      </c>
      <c r="D778" s="297"/>
      <c r="E778" s="298"/>
      <c r="F778" s="297"/>
      <c r="G778" s="299"/>
      <c r="H778" s="269"/>
      <c r="I778" s="297"/>
      <c r="J778" s="297">
        <f>SUM(J761:J777)</f>
        <v>25000</v>
      </c>
      <c r="K778" s="297"/>
      <c r="L778" s="297"/>
      <c r="M778" s="296"/>
      <c r="N778" s="304"/>
      <c r="O778" s="269"/>
    </row>
    <row r="779" ht="15.6" spans="1:15">
      <c r="A779" s="291" t="s">
        <v>2364</v>
      </c>
      <c r="B779" s="291"/>
      <c r="C779" s="292"/>
      <c r="D779" s="292"/>
      <c r="E779" s="293"/>
      <c r="F779" s="121"/>
      <c r="G779" s="121"/>
      <c r="H779" s="269"/>
      <c r="I779" s="291"/>
      <c r="J779" s="292"/>
      <c r="K779" s="292"/>
      <c r="L779" s="291"/>
      <c r="M779" s="121"/>
      <c r="N779" s="121"/>
      <c r="O779" s="269"/>
    </row>
    <row r="780" spans="1:15">
      <c r="A780" s="14"/>
      <c r="B780" s="14" t="s">
        <v>425</v>
      </c>
      <c r="C780" s="14">
        <v>2400</v>
      </c>
      <c r="D780" s="14"/>
      <c r="E780" s="52"/>
      <c r="F780" s="14" t="s">
        <v>2218</v>
      </c>
      <c r="G780" s="53"/>
      <c r="H780" s="14"/>
      <c r="I780" s="14" t="s">
        <v>131</v>
      </c>
      <c r="J780" s="14">
        <v>14000</v>
      </c>
      <c r="K780" s="14"/>
      <c r="L780" s="14"/>
      <c r="M780" s="14" t="s">
        <v>2218</v>
      </c>
      <c r="N780" s="53"/>
      <c r="O780" s="14"/>
    </row>
    <row r="781" spans="1:15">
      <c r="A781" s="14"/>
      <c r="B781" s="86" t="s">
        <v>306</v>
      </c>
      <c r="C781" s="86">
        <v>4000</v>
      </c>
      <c r="D781" s="86"/>
      <c r="E781" s="52"/>
      <c r="F781" s="14" t="s">
        <v>2218</v>
      </c>
      <c r="G781" s="53"/>
      <c r="H781" s="14"/>
      <c r="I781" s="14" t="s">
        <v>139</v>
      </c>
      <c r="J781" s="14">
        <v>2000</v>
      </c>
      <c r="K781" s="86"/>
      <c r="L781" s="14"/>
      <c r="M781" s="14" t="s">
        <v>2218</v>
      </c>
      <c r="N781" s="53"/>
      <c r="O781" s="14"/>
    </row>
    <row r="782" spans="1:15">
      <c r="A782" s="14"/>
      <c r="B782" s="14" t="s">
        <v>241</v>
      </c>
      <c r="C782" s="14">
        <v>8000</v>
      </c>
      <c r="D782" s="14"/>
      <c r="E782" s="52"/>
      <c r="F782" s="14" t="s">
        <v>2218</v>
      </c>
      <c r="G782" s="53"/>
      <c r="H782" s="14"/>
      <c r="I782" s="14" t="s">
        <v>528</v>
      </c>
      <c r="J782" s="14">
        <v>2800</v>
      </c>
      <c r="K782" s="14"/>
      <c r="L782" s="14"/>
      <c r="M782" s="14" t="s">
        <v>2218</v>
      </c>
      <c r="N782" s="53"/>
      <c r="O782" s="14"/>
    </row>
    <row r="783" spans="1:15">
      <c r="A783" s="14"/>
      <c r="B783" s="14" t="s">
        <v>331</v>
      </c>
      <c r="C783" s="14">
        <v>4000</v>
      </c>
      <c r="D783" s="14"/>
      <c r="E783" s="52"/>
      <c r="F783" s="14" t="s">
        <v>2218</v>
      </c>
      <c r="G783" s="53"/>
      <c r="H783" s="14"/>
      <c r="I783" s="130" t="s">
        <v>145</v>
      </c>
      <c r="J783" s="130">
        <v>500</v>
      </c>
      <c r="K783" s="14"/>
      <c r="M783" s="14" t="s">
        <v>2218</v>
      </c>
      <c r="O783" s="14"/>
    </row>
    <row r="784" spans="1:15">
      <c r="A784" s="14"/>
      <c r="B784" s="14" t="s">
        <v>175</v>
      </c>
      <c r="C784" s="14">
        <v>500</v>
      </c>
      <c r="D784" s="14"/>
      <c r="E784" s="52"/>
      <c r="F784" s="14" t="s">
        <v>2218</v>
      </c>
      <c r="G784" s="53"/>
      <c r="H784" s="14"/>
      <c r="I784" s="14"/>
      <c r="J784" s="14"/>
      <c r="K784" s="14"/>
      <c r="L784" s="14"/>
      <c r="M784" s="14"/>
      <c r="N784" s="53"/>
      <c r="O784" s="14"/>
    </row>
    <row r="785" spans="1:15">
      <c r="A785" s="14"/>
      <c r="B785" s="14"/>
      <c r="C785" s="14"/>
      <c r="D785" s="14"/>
      <c r="E785" s="52"/>
      <c r="F785" s="14"/>
      <c r="G785" s="53"/>
      <c r="H785" s="14"/>
      <c r="I785" s="14"/>
      <c r="J785" s="14"/>
      <c r="K785" s="14"/>
      <c r="L785" s="14"/>
      <c r="M785" s="14"/>
      <c r="N785" s="53"/>
      <c r="O785" s="14"/>
    </row>
    <row r="786" spans="1:15">
      <c r="A786" s="14"/>
      <c r="B786" s="14"/>
      <c r="C786" s="14"/>
      <c r="D786" s="14"/>
      <c r="E786" s="52"/>
      <c r="F786" s="14"/>
      <c r="G786" s="53"/>
      <c r="H786" s="14"/>
      <c r="I786" s="14"/>
      <c r="J786" s="14"/>
      <c r="K786" s="14"/>
      <c r="L786" s="14"/>
      <c r="M786" s="14"/>
      <c r="N786" s="53"/>
      <c r="O786" s="14"/>
    </row>
    <row r="787" spans="1:15">
      <c r="A787" s="14"/>
      <c r="B787" s="14"/>
      <c r="C787" s="14"/>
      <c r="D787" s="14"/>
      <c r="E787" s="52"/>
      <c r="F787" s="14"/>
      <c r="G787" s="53"/>
      <c r="H787" s="14"/>
      <c r="I787" s="14"/>
      <c r="J787" s="14"/>
      <c r="K787" s="14"/>
      <c r="L787" s="14"/>
      <c r="M787" s="14"/>
      <c r="N787" s="53"/>
      <c r="O787" s="14"/>
    </row>
    <row r="788" spans="1:15">
      <c r="A788" s="14"/>
      <c r="B788" s="14"/>
      <c r="C788" s="14"/>
      <c r="D788" s="14"/>
      <c r="E788" s="52"/>
      <c r="F788" s="14"/>
      <c r="G788" s="53"/>
      <c r="H788" s="14"/>
      <c r="I788" s="14"/>
      <c r="J788" s="14"/>
      <c r="K788" s="14"/>
      <c r="L788" s="14"/>
      <c r="M788" s="14"/>
      <c r="N788" s="53"/>
      <c r="O788" s="14"/>
    </row>
    <row r="789" spans="1:15">
      <c r="A789" s="14"/>
      <c r="B789" s="14"/>
      <c r="C789" s="14"/>
      <c r="D789" s="14"/>
      <c r="E789" s="52"/>
      <c r="F789" s="14"/>
      <c r="G789" s="53"/>
      <c r="H789" s="14"/>
      <c r="I789" s="14"/>
      <c r="J789" s="14"/>
      <c r="K789" s="14"/>
      <c r="L789" s="14"/>
      <c r="M789" s="14"/>
      <c r="N789" s="53"/>
      <c r="O789" s="14"/>
    </row>
    <row r="790" ht="15.6" spans="1:15">
      <c r="A790" s="296"/>
      <c r="B790" s="296"/>
      <c r="C790" s="297">
        <f>SUM(C780:C789)</f>
        <v>18900</v>
      </c>
      <c r="D790" s="297"/>
      <c r="E790" s="298"/>
      <c r="F790" s="297"/>
      <c r="G790" s="299"/>
      <c r="H790" s="269"/>
      <c r="I790" s="297"/>
      <c r="J790" s="297">
        <f>SUM(J780:J789)</f>
        <v>19300</v>
      </c>
      <c r="K790" s="297"/>
      <c r="L790" s="297"/>
      <c r="M790" s="296"/>
      <c r="N790" s="304"/>
      <c r="O790" s="269"/>
    </row>
    <row r="791" ht="15.6" spans="1:15">
      <c r="A791" s="291" t="s">
        <v>2365</v>
      </c>
      <c r="B791" s="291"/>
      <c r="C791" s="292"/>
      <c r="D791" s="292"/>
      <c r="E791" s="293"/>
      <c r="F791" s="121"/>
      <c r="G791" s="121"/>
      <c r="H791" s="269"/>
      <c r="I791" s="291"/>
      <c r="J791" s="292"/>
      <c r="K791" s="292"/>
      <c r="L791" s="291"/>
      <c r="M791" s="121"/>
      <c r="N791" s="121"/>
      <c r="O791" s="269"/>
    </row>
    <row r="792" spans="1:15">
      <c r="A792" s="14"/>
      <c r="B792" s="14" t="s">
        <v>175</v>
      </c>
      <c r="C792" s="14">
        <v>2500</v>
      </c>
      <c r="D792" s="14"/>
      <c r="E792" s="52"/>
      <c r="F792" s="14" t="s">
        <v>2218</v>
      </c>
      <c r="G792" s="53"/>
      <c r="H792" s="14"/>
      <c r="I792" s="14" t="s">
        <v>145</v>
      </c>
      <c r="J792" s="14">
        <v>5500</v>
      </c>
      <c r="K792" s="14"/>
      <c r="L792" s="14"/>
      <c r="M792" s="14" t="s">
        <v>2218</v>
      </c>
      <c r="N792" s="53"/>
      <c r="O792" s="14"/>
    </row>
    <row r="793" spans="1:15">
      <c r="A793" s="14"/>
      <c r="B793" s="14" t="s">
        <v>160</v>
      </c>
      <c r="C793" s="14">
        <v>6000</v>
      </c>
      <c r="D793" s="14"/>
      <c r="E793" s="52"/>
      <c r="F793" s="14" t="s">
        <v>2218</v>
      </c>
      <c r="G793" s="53"/>
      <c r="H793" s="14"/>
      <c r="I793" s="14" t="s">
        <v>309</v>
      </c>
      <c r="J793" s="14">
        <v>10000</v>
      </c>
      <c r="K793" s="14"/>
      <c r="L793" s="14"/>
      <c r="M793" s="14" t="s">
        <v>2218</v>
      </c>
      <c r="N793" s="53" t="s">
        <v>2366</v>
      </c>
      <c r="O793" s="14"/>
    </row>
    <row r="794" spans="1:15">
      <c r="A794" s="14"/>
      <c r="B794" s="14" t="s">
        <v>488</v>
      </c>
      <c r="C794" s="14">
        <v>2000</v>
      </c>
      <c r="D794" s="14"/>
      <c r="E794" s="52"/>
      <c r="F794" s="14" t="s">
        <v>2218</v>
      </c>
      <c r="G794" s="53"/>
      <c r="H794" s="14"/>
      <c r="I794" s="14" t="s">
        <v>377</v>
      </c>
      <c r="J794" s="14">
        <v>4000</v>
      </c>
      <c r="K794" s="14"/>
      <c r="L794" s="14"/>
      <c r="M794" s="14" t="s">
        <v>2218</v>
      </c>
      <c r="N794" s="53"/>
      <c r="O794" s="14"/>
    </row>
    <row r="795" spans="1:15">
      <c r="A795" s="14"/>
      <c r="B795" s="14" t="s">
        <v>142</v>
      </c>
      <c r="C795" s="14">
        <v>10000</v>
      </c>
      <c r="D795" s="14"/>
      <c r="E795" s="52"/>
      <c r="F795" s="14" t="s">
        <v>2218</v>
      </c>
      <c r="G795" s="53"/>
      <c r="H795" s="14"/>
      <c r="I795" s="14" t="s">
        <v>449</v>
      </c>
      <c r="J795" s="14">
        <v>2400</v>
      </c>
      <c r="K795" s="14"/>
      <c r="L795" s="14"/>
      <c r="M795" s="14" t="s">
        <v>2218</v>
      </c>
      <c r="N795" s="53"/>
      <c r="O795" s="14"/>
    </row>
    <row r="796" spans="1:15">
      <c r="A796" s="14"/>
      <c r="B796" s="14" t="s">
        <v>148</v>
      </c>
      <c r="C796" s="14">
        <v>1500</v>
      </c>
      <c r="D796" s="14"/>
      <c r="E796" s="52"/>
      <c r="F796" s="14" t="s">
        <v>2218</v>
      </c>
      <c r="G796" s="53" t="s">
        <v>2367</v>
      </c>
      <c r="H796" s="14"/>
      <c r="I796" s="14" t="s">
        <v>479</v>
      </c>
      <c r="J796" s="14">
        <v>4000</v>
      </c>
      <c r="K796" s="14"/>
      <c r="L796" s="14"/>
      <c r="M796" s="14" t="s">
        <v>2218</v>
      </c>
      <c r="N796" s="53"/>
      <c r="O796" s="14"/>
    </row>
    <row r="797" spans="1:15">
      <c r="A797" s="14"/>
      <c r="B797" s="14" t="s">
        <v>128</v>
      </c>
      <c r="C797" s="14">
        <v>10000</v>
      </c>
      <c r="D797" s="14"/>
      <c r="E797" s="52"/>
      <c r="F797" s="14" t="s">
        <v>2218</v>
      </c>
      <c r="G797" s="53"/>
      <c r="H797" s="14"/>
      <c r="I797" s="14" t="s">
        <v>316</v>
      </c>
      <c r="J797" s="14">
        <v>4000</v>
      </c>
      <c r="K797" s="14"/>
      <c r="L797" s="14"/>
      <c r="M797" s="14" t="s">
        <v>2218</v>
      </c>
      <c r="N797" s="53"/>
      <c r="O797" s="14"/>
    </row>
    <row r="798" spans="1:15">
      <c r="A798" s="14"/>
      <c r="B798" s="14"/>
      <c r="C798" s="14"/>
      <c r="D798" s="14"/>
      <c r="E798" s="52"/>
      <c r="F798" s="14"/>
      <c r="G798" s="53"/>
      <c r="H798" s="14"/>
      <c r="I798" s="14"/>
      <c r="J798" s="14"/>
      <c r="K798" s="14"/>
      <c r="L798" s="14"/>
      <c r="M798" s="14"/>
      <c r="N798" s="53"/>
      <c r="O798" s="14"/>
    </row>
    <row r="799" spans="1:15">
      <c r="A799" s="14"/>
      <c r="B799" s="14"/>
      <c r="C799" s="14"/>
      <c r="D799" s="14"/>
      <c r="E799" s="52"/>
      <c r="F799" s="14"/>
      <c r="G799" s="53"/>
      <c r="H799" s="14"/>
      <c r="I799" s="14"/>
      <c r="J799" s="14"/>
      <c r="K799" s="14"/>
      <c r="L799" s="14"/>
      <c r="M799" s="14"/>
      <c r="N799" s="53"/>
      <c r="O799" s="14"/>
    </row>
    <row r="800" spans="1:15">
      <c r="A800" s="14"/>
      <c r="B800" s="14"/>
      <c r="C800" s="14"/>
      <c r="D800" s="14"/>
      <c r="E800" s="52"/>
      <c r="F800" s="14"/>
      <c r="G800" s="53"/>
      <c r="H800" s="14"/>
      <c r="I800" s="14"/>
      <c r="J800" s="14"/>
      <c r="K800" s="14"/>
      <c r="L800" s="14"/>
      <c r="M800" s="14"/>
      <c r="N800" s="53"/>
      <c r="O800" s="14"/>
    </row>
    <row r="801" spans="1:15">
      <c r="A801" s="14"/>
      <c r="B801" s="14"/>
      <c r="C801" s="14"/>
      <c r="D801" s="14"/>
      <c r="E801" s="52"/>
      <c r="F801" s="14"/>
      <c r="G801" s="53"/>
      <c r="H801" s="14"/>
      <c r="I801" s="14"/>
      <c r="J801" s="14"/>
      <c r="K801" s="14"/>
      <c r="L801" s="14"/>
      <c r="M801" s="14"/>
      <c r="N801" s="53"/>
      <c r="O801" s="14"/>
    </row>
    <row r="802" spans="1:15">
      <c r="A802" s="14"/>
      <c r="B802" s="14"/>
      <c r="C802" s="14"/>
      <c r="D802" s="14"/>
      <c r="E802" s="52"/>
      <c r="F802" s="14"/>
      <c r="G802" s="53"/>
      <c r="H802" s="14"/>
      <c r="I802" s="14"/>
      <c r="J802" s="14"/>
      <c r="K802" s="14"/>
      <c r="L802" s="14"/>
      <c r="M802" s="14"/>
      <c r="N802" s="53"/>
      <c r="O802" s="14"/>
    </row>
    <row r="803" ht="15.6" spans="1:15">
      <c r="A803" s="296"/>
      <c r="B803" s="296"/>
      <c r="C803" s="297">
        <f>SUM(C792:C802)</f>
        <v>32000</v>
      </c>
      <c r="D803" s="297"/>
      <c r="E803" s="298"/>
      <c r="F803" s="297"/>
      <c r="G803" s="299"/>
      <c r="H803" s="269"/>
      <c r="I803" s="297"/>
      <c r="J803" s="297">
        <f>SUM(J792:J802)</f>
        <v>29900</v>
      </c>
      <c r="K803" s="297"/>
      <c r="L803" s="297"/>
      <c r="M803" s="296"/>
      <c r="N803" s="304"/>
      <c r="O803" s="269"/>
    </row>
    <row r="804" ht="15.6" spans="1:15">
      <c r="A804" s="291" t="s">
        <v>2368</v>
      </c>
      <c r="B804" s="291"/>
      <c r="C804" s="292"/>
      <c r="D804" s="292"/>
      <c r="E804" s="293"/>
      <c r="F804" s="121"/>
      <c r="G804" s="121"/>
      <c r="H804" s="269"/>
      <c r="I804" s="291"/>
      <c r="J804" s="292"/>
      <c r="K804" s="292"/>
      <c r="L804" s="291"/>
      <c r="M804" s="121"/>
      <c r="N804" s="121"/>
      <c r="O804" s="269"/>
    </row>
    <row r="805" spans="1:15">
      <c r="A805" s="14"/>
      <c r="B805" s="14" t="s">
        <v>294</v>
      </c>
      <c r="C805" s="14">
        <v>2000</v>
      </c>
      <c r="D805" s="14"/>
      <c r="E805" s="52"/>
      <c r="F805" s="14" t="s">
        <v>2218</v>
      </c>
      <c r="G805" s="53"/>
      <c r="H805" s="14"/>
      <c r="I805" s="14" t="s">
        <v>316</v>
      </c>
      <c r="J805" s="14">
        <v>8000</v>
      </c>
      <c r="K805" s="14"/>
      <c r="L805" s="14"/>
      <c r="M805" s="14" t="s">
        <v>2218</v>
      </c>
      <c r="N805" s="53"/>
      <c r="O805" s="14"/>
    </row>
    <row r="806" spans="1:15">
      <c r="A806" s="14"/>
      <c r="B806" s="14" t="s">
        <v>437</v>
      </c>
      <c r="C806" s="14">
        <v>3000</v>
      </c>
      <c r="D806" s="14"/>
      <c r="E806" s="52"/>
      <c r="F806" s="14" t="s">
        <v>2218</v>
      </c>
      <c r="G806" s="53"/>
      <c r="H806" s="14"/>
      <c r="I806" s="14" t="s">
        <v>499</v>
      </c>
      <c r="J806" s="14">
        <v>2000</v>
      </c>
      <c r="K806" s="14"/>
      <c r="L806" s="14"/>
      <c r="M806" s="14" t="s">
        <v>2218</v>
      </c>
      <c r="N806" s="53"/>
      <c r="O806" s="14"/>
    </row>
    <row r="807" spans="1:15">
      <c r="A807" s="14"/>
      <c r="B807" s="14" t="s">
        <v>461</v>
      </c>
      <c r="C807" s="14">
        <v>4000</v>
      </c>
      <c r="D807" s="14"/>
      <c r="E807" s="52"/>
      <c r="F807" s="14" t="s">
        <v>2218</v>
      </c>
      <c r="G807" s="53"/>
      <c r="H807" s="14"/>
      <c r="I807" s="14" t="s">
        <v>145</v>
      </c>
      <c r="J807" s="14">
        <v>14000</v>
      </c>
      <c r="K807" s="14"/>
      <c r="L807" s="14"/>
      <c r="M807" s="14" t="s">
        <v>2218</v>
      </c>
      <c r="N807" s="53"/>
      <c r="O807" s="14"/>
    </row>
    <row r="808" spans="1:15">
      <c r="A808" s="14"/>
      <c r="B808" s="14" t="s">
        <v>342</v>
      </c>
      <c r="C808" s="14">
        <v>2400</v>
      </c>
      <c r="D808" s="14"/>
      <c r="E808" s="52"/>
      <c r="F808" s="14" t="s">
        <v>2218</v>
      </c>
      <c r="G808" s="53"/>
      <c r="H808" s="14"/>
      <c r="I808" s="14" t="s">
        <v>131</v>
      </c>
      <c r="J808" s="14">
        <v>14000</v>
      </c>
      <c r="K808" s="14"/>
      <c r="L808" s="14"/>
      <c r="M808" s="14" t="s">
        <v>2218</v>
      </c>
      <c r="N808" s="53"/>
      <c r="O808" s="14"/>
    </row>
    <row r="809" spans="1:15">
      <c r="A809" s="14"/>
      <c r="B809" s="14" t="s">
        <v>440</v>
      </c>
      <c r="C809" s="14">
        <v>1100</v>
      </c>
      <c r="D809" s="14"/>
      <c r="E809" s="52"/>
      <c r="F809" s="14" t="s">
        <v>2218</v>
      </c>
      <c r="G809" s="53"/>
      <c r="H809" s="14"/>
      <c r="I809" s="14" t="s">
        <v>151</v>
      </c>
      <c r="J809" s="14">
        <v>4000</v>
      </c>
      <c r="K809" s="14"/>
      <c r="L809" s="14"/>
      <c r="M809" s="14" t="s">
        <v>2218</v>
      </c>
      <c r="N809" s="53"/>
      <c r="O809" s="14"/>
    </row>
    <row r="810" spans="1:15">
      <c r="A810" s="14"/>
      <c r="B810" s="14" t="s">
        <v>241</v>
      </c>
      <c r="C810" s="14">
        <v>8000</v>
      </c>
      <c r="D810" s="14"/>
      <c r="E810" s="52"/>
      <c r="F810" s="14" t="s">
        <v>2218</v>
      </c>
      <c r="G810" s="53"/>
      <c r="H810" s="14"/>
      <c r="I810" s="14" t="s">
        <v>250</v>
      </c>
      <c r="J810" s="14">
        <v>5000</v>
      </c>
      <c r="K810" s="14"/>
      <c r="L810" s="14"/>
      <c r="M810" s="14" t="s">
        <v>2218</v>
      </c>
      <c r="N810" s="53"/>
      <c r="O810" s="14"/>
    </row>
    <row r="811" spans="1:15">
      <c r="A811" s="14"/>
      <c r="B811" s="14" t="s">
        <v>244</v>
      </c>
      <c r="C811" s="14">
        <v>8000</v>
      </c>
      <c r="D811" s="14"/>
      <c r="E811" s="52"/>
      <c r="F811" s="14" t="s">
        <v>2218</v>
      </c>
      <c r="G811" s="53"/>
      <c r="H811" s="14"/>
      <c r="I811" s="14"/>
      <c r="J811" s="14"/>
      <c r="K811" s="14"/>
      <c r="L811" s="14"/>
      <c r="M811" s="14"/>
      <c r="N811" s="53"/>
      <c r="O811" s="14"/>
    </row>
    <row r="812" spans="1:15">
      <c r="A812" s="14"/>
      <c r="B812" s="14" t="s">
        <v>148</v>
      </c>
      <c r="C812" s="14">
        <v>12000</v>
      </c>
      <c r="D812" s="14"/>
      <c r="E812" s="52"/>
      <c r="F812" s="14" t="s">
        <v>2218</v>
      </c>
      <c r="G812" s="53"/>
      <c r="H812" s="14"/>
      <c r="I812" s="14"/>
      <c r="J812" s="14"/>
      <c r="K812" s="14"/>
      <c r="L812" s="14"/>
      <c r="M812" s="14"/>
      <c r="N812" s="53"/>
      <c r="O812" s="14"/>
    </row>
    <row r="813" spans="1:15">
      <c r="A813" s="14"/>
      <c r="B813" s="14" t="s">
        <v>135</v>
      </c>
      <c r="C813" s="14">
        <v>13300</v>
      </c>
      <c r="D813" s="14"/>
      <c r="E813" s="52"/>
      <c r="F813" s="14" t="s">
        <v>2218</v>
      </c>
      <c r="G813" s="53"/>
      <c r="H813" s="14"/>
      <c r="I813" s="14"/>
      <c r="J813" s="14"/>
      <c r="K813" s="14"/>
      <c r="L813" s="14"/>
      <c r="M813" s="14"/>
      <c r="N813" s="53"/>
      <c r="O813" s="14"/>
    </row>
    <row r="814" spans="1:15">
      <c r="A814" s="14"/>
      <c r="B814" s="14"/>
      <c r="C814" s="14"/>
      <c r="D814" s="14"/>
      <c r="E814" s="52"/>
      <c r="F814" s="14"/>
      <c r="G814" s="53"/>
      <c r="H814" s="14"/>
      <c r="I814" s="14"/>
      <c r="J814" s="14"/>
      <c r="K814" s="14"/>
      <c r="L814" s="14"/>
      <c r="M814" s="14"/>
      <c r="N814" s="53"/>
      <c r="O814" s="14"/>
    </row>
    <row r="815" ht="15.6" spans="1:15">
      <c r="A815" s="296"/>
      <c r="B815" s="296"/>
      <c r="C815" s="297">
        <f>SUM(C805:C814)</f>
        <v>53800</v>
      </c>
      <c r="D815" s="297"/>
      <c r="E815" s="298"/>
      <c r="F815" s="297"/>
      <c r="G815" s="299"/>
      <c r="H815" s="269"/>
      <c r="I815" s="297"/>
      <c r="J815" s="297">
        <f>SUM(J805:J814)</f>
        <v>47000</v>
      </c>
      <c r="K815" s="297"/>
      <c r="L815" s="297"/>
      <c r="M815" s="296"/>
      <c r="N815" s="304"/>
      <c r="O815" s="269"/>
    </row>
    <row r="816" ht="15.6" spans="1:15">
      <c r="A816" s="291" t="s">
        <v>2212</v>
      </c>
      <c r="B816" s="291"/>
      <c r="C816" s="292"/>
      <c r="D816" s="292"/>
      <c r="E816" s="293"/>
      <c r="F816" s="121"/>
      <c r="G816" s="121"/>
      <c r="H816" s="269"/>
      <c r="I816" s="291"/>
      <c r="J816" s="292"/>
      <c r="K816" s="292"/>
      <c r="L816" s="291"/>
      <c r="M816" s="121"/>
      <c r="N816" s="121"/>
      <c r="O816" s="269"/>
    </row>
    <row r="817" spans="1:15">
      <c r="A817" s="14"/>
      <c r="B817" s="14" t="s">
        <v>280</v>
      </c>
      <c r="C817" s="14">
        <v>8000</v>
      </c>
      <c r="D817" s="14"/>
      <c r="E817" s="52"/>
      <c r="F817" s="14" t="s">
        <v>54</v>
      </c>
      <c r="G817" s="53"/>
      <c r="H817" s="14"/>
      <c r="I817" s="14" t="s">
        <v>250</v>
      </c>
      <c r="J817" s="14">
        <v>4000</v>
      </c>
      <c r="K817" s="14"/>
      <c r="L817" s="14"/>
      <c r="M817" s="14" t="s">
        <v>54</v>
      </c>
      <c r="N817" s="53"/>
      <c r="O817" s="14"/>
    </row>
    <row r="818" spans="1:15">
      <c r="A818" s="14"/>
      <c r="B818" s="14" t="s">
        <v>128</v>
      </c>
      <c r="C818" s="14">
        <v>10000</v>
      </c>
      <c r="D818" s="14"/>
      <c r="E818" s="52"/>
      <c r="F818" s="14" t="s">
        <v>54</v>
      </c>
      <c r="G818" s="53" t="s">
        <v>2369</v>
      </c>
      <c r="H818" s="14"/>
      <c r="I818" s="14" t="s">
        <v>196</v>
      </c>
      <c r="J818" s="14">
        <v>12000</v>
      </c>
      <c r="K818" s="14"/>
      <c r="L818" s="14"/>
      <c r="M818" s="14" t="s">
        <v>54</v>
      </c>
      <c r="N818" s="53"/>
      <c r="O818" s="14"/>
    </row>
    <row r="819" spans="1:15">
      <c r="A819" s="14"/>
      <c r="B819" s="14" t="s">
        <v>187</v>
      </c>
      <c r="C819" s="14">
        <v>3600</v>
      </c>
      <c r="D819" s="14"/>
      <c r="E819" s="52"/>
      <c r="F819" s="14" t="s">
        <v>54</v>
      </c>
      <c r="G819" s="53"/>
      <c r="H819" s="14"/>
      <c r="I819" s="14" t="s">
        <v>394</v>
      </c>
      <c r="J819" s="14">
        <v>12000</v>
      </c>
      <c r="K819" s="14"/>
      <c r="L819" s="14"/>
      <c r="M819" s="14" t="s">
        <v>54</v>
      </c>
      <c r="N819" s="53"/>
      <c r="O819" s="14"/>
    </row>
    <row r="820" spans="1:15">
      <c r="A820" s="14"/>
      <c r="B820" s="14" t="s">
        <v>235</v>
      </c>
      <c r="C820" s="14">
        <v>8000</v>
      </c>
      <c r="D820" s="14"/>
      <c r="E820" s="52"/>
      <c r="F820" s="14" t="s">
        <v>54</v>
      </c>
      <c r="G820" s="53"/>
      <c r="H820" s="14"/>
      <c r="I820" s="14" t="s">
        <v>392</v>
      </c>
      <c r="J820" s="14">
        <v>1200</v>
      </c>
      <c r="K820" s="14"/>
      <c r="L820" s="14"/>
      <c r="M820" s="14" t="s">
        <v>54</v>
      </c>
      <c r="N820" s="53"/>
      <c r="O820" s="14"/>
    </row>
    <row r="821" spans="1:15">
      <c r="A821" s="14"/>
      <c r="B821" s="14" t="s">
        <v>403</v>
      </c>
      <c r="C821" s="14">
        <v>2000</v>
      </c>
      <c r="D821" s="14"/>
      <c r="E821" s="52"/>
      <c r="F821" s="14" t="s">
        <v>54</v>
      </c>
      <c r="G821" s="53"/>
      <c r="H821" s="14"/>
      <c r="I821" s="14" t="s">
        <v>417</v>
      </c>
      <c r="J821" s="14">
        <v>3000</v>
      </c>
      <c r="K821" s="14"/>
      <c r="L821" s="14"/>
      <c r="M821" s="14" t="s">
        <v>54</v>
      </c>
      <c r="N821" s="53"/>
      <c r="O821" s="14"/>
    </row>
    <row r="822" spans="1:15">
      <c r="A822" s="14"/>
      <c r="B822" s="14" t="s">
        <v>455</v>
      </c>
      <c r="C822" s="14">
        <v>2400</v>
      </c>
      <c r="D822" s="14"/>
      <c r="E822" s="52"/>
      <c r="F822" s="14" t="s">
        <v>54</v>
      </c>
      <c r="G822" s="53"/>
      <c r="H822" s="14"/>
      <c r="I822" s="14" t="s">
        <v>268</v>
      </c>
      <c r="J822" s="14">
        <v>2400</v>
      </c>
      <c r="K822" s="14"/>
      <c r="L822" s="14"/>
      <c r="M822" s="14" t="s">
        <v>54</v>
      </c>
      <c r="N822" s="53"/>
      <c r="O822" s="14"/>
    </row>
    <row r="823" spans="1:15">
      <c r="A823" s="14"/>
      <c r="B823" s="14" t="s">
        <v>259</v>
      </c>
      <c r="C823" s="14">
        <v>4000</v>
      </c>
      <c r="D823" s="14"/>
      <c r="E823" s="52"/>
      <c r="F823" s="14" t="s">
        <v>54</v>
      </c>
      <c r="G823" s="53"/>
      <c r="H823" s="14"/>
      <c r="I823" s="14" t="s">
        <v>328</v>
      </c>
      <c r="J823" s="14">
        <v>5000</v>
      </c>
      <c r="K823" s="14"/>
      <c r="L823" s="14"/>
      <c r="M823" s="14" t="s">
        <v>54</v>
      </c>
      <c r="N823" s="53"/>
      <c r="O823" s="14"/>
    </row>
    <row r="824" spans="1:15">
      <c r="A824" s="14"/>
      <c r="B824" s="14" t="s">
        <v>175</v>
      </c>
      <c r="C824" s="14">
        <v>2000</v>
      </c>
      <c r="D824" s="14"/>
      <c r="E824" s="52"/>
      <c r="F824" s="14" t="s">
        <v>54</v>
      </c>
      <c r="G824" s="53"/>
      <c r="H824" s="14"/>
      <c r="I824" s="14"/>
      <c r="J824" s="14"/>
      <c r="K824" s="14"/>
      <c r="L824" s="14"/>
      <c r="M824" s="14"/>
      <c r="N824" s="53"/>
      <c r="O824" s="14"/>
    </row>
    <row r="825" spans="1:15">
      <c r="A825" s="14"/>
      <c r="B825" s="14" t="s">
        <v>190</v>
      </c>
      <c r="C825" s="14">
        <v>4000</v>
      </c>
      <c r="D825" s="14"/>
      <c r="E825" s="52"/>
      <c r="F825" s="14" t="s">
        <v>54</v>
      </c>
      <c r="G825" s="53"/>
      <c r="H825" s="14"/>
      <c r="I825" s="14"/>
      <c r="J825" s="14"/>
      <c r="K825" s="14"/>
      <c r="L825" s="14"/>
      <c r="M825" s="14"/>
      <c r="N825" s="53"/>
      <c r="O825" s="14"/>
    </row>
    <row r="826" spans="1:15">
      <c r="A826" s="14"/>
      <c r="B826" s="14"/>
      <c r="C826" s="14"/>
      <c r="D826" s="14"/>
      <c r="E826" s="52"/>
      <c r="F826" s="14"/>
      <c r="G826" s="53"/>
      <c r="H826" s="14"/>
      <c r="I826" s="14"/>
      <c r="J826" s="14"/>
      <c r="K826" s="14"/>
      <c r="L826" s="14"/>
      <c r="M826" s="14"/>
      <c r="N826" s="53"/>
      <c r="O826" s="14"/>
    </row>
    <row r="827" spans="1:15">
      <c r="A827" s="14"/>
      <c r="B827" s="14"/>
      <c r="C827" s="14"/>
      <c r="D827" s="14"/>
      <c r="E827" s="52"/>
      <c r="F827" s="14"/>
      <c r="G827" s="53"/>
      <c r="H827" s="14"/>
      <c r="I827" s="14"/>
      <c r="J827" s="14"/>
      <c r="K827" s="14"/>
      <c r="L827" s="14"/>
      <c r="M827" s="14"/>
      <c r="N827" s="53"/>
      <c r="O827" s="14"/>
    </row>
    <row r="828" ht="15.6" spans="1:15">
      <c r="A828" s="296"/>
      <c r="B828" s="296"/>
      <c r="C828" s="297">
        <f>SUM(C817:C827)</f>
        <v>44000</v>
      </c>
      <c r="D828" s="297"/>
      <c r="E828" s="298"/>
      <c r="F828" s="297"/>
      <c r="G828" s="299"/>
      <c r="H828" s="269"/>
      <c r="I828" s="297"/>
      <c r="J828" s="297">
        <f>SUM(J817:J827)</f>
        <v>39600</v>
      </c>
      <c r="K828" s="297"/>
      <c r="L828" s="297"/>
      <c r="M828" s="296"/>
      <c r="N828" s="304"/>
      <c r="O828" s="269"/>
    </row>
    <row r="829" ht="15.6" spans="1:15">
      <c r="A829" s="335" t="s">
        <v>2217</v>
      </c>
      <c r="B829" s="291"/>
      <c r="C829" s="292"/>
      <c r="D829" s="292"/>
      <c r="E829" s="293"/>
      <c r="F829" s="121"/>
      <c r="G829" s="121"/>
      <c r="H829" s="269"/>
      <c r="I829" s="291"/>
      <c r="J829" s="292"/>
      <c r="K829" s="292"/>
      <c r="L829" s="291"/>
      <c r="M829" s="121"/>
      <c r="N829" s="121"/>
      <c r="O829" s="269"/>
    </row>
    <row r="830" s="14" customFormat="1" spans="2:14">
      <c r="B830" s="14" t="s">
        <v>265</v>
      </c>
      <c r="C830" s="14">
        <v>6000</v>
      </c>
      <c r="E830" s="52"/>
      <c r="F830" s="14" t="s">
        <v>54</v>
      </c>
      <c r="G830" s="53"/>
      <c r="I830" s="14" t="s">
        <v>316</v>
      </c>
      <c r="J830" s="14">
        <v>13600</v>
      </c>
      <c r="M830" s="14" t="s">
        <v>54</v>
      </c>
      <c r="N830" s="53"/>
    </row>
    <row r="831" s="14" customFormat="1" spans="2:14">
      <c r="B831" s="14" t="s">
        <v>280</v>
      </c>
      <c r="C831" s="14">
        <v>10000</v>
      </c>
      <c r="E831" s="52"/>
      <c r="F831" s="14" t="s">
        <v>54</v>
      </c>
      <c r="G831" s="53"/>
      <c r="I831" s="14" t="s">
        <v>328</v>
      </c>
      <c r="J831" s="14">
        <v>5200</v>
      </c>
      <c r="M831" s="14" t="s">
        <v>54</v>
      </c>
      <c r="N831" s="53"/>
    </row>
    <row r="832" s="14" customFormat="1" spans="2:14">
      <c r="B832" s="14" t="s">
        <v>157</v>
      </c>
      <c r="C832" s="14">
        <v>1000</v>
      </c>
      <c r="E832" s="52"/>
      <c r="F832" s="14" t="s">
        <v>54</v>
      </c>
      <c r="G832" s="53"/>
      <c r="I832" s="14" t="s">
        <v>268</v>
      </c>
      <c r="J832" s="14">
        <v>3200</v>
      </c>
      <c r="M832" s="14" t="s">
        <v>54</v>
      </c>
      <c r="N832" s="53"/>
    </row>
    <row r="833" s="14" customFormat="1" spans="2:14">
      <c r="B833" s="14" t="s">
        <v>414</v>
      </c>
      <c r="C833" s="14">
        <v>2400</v>
      </c>
      <c r="E833" s="52"/>
      <c r="F833" s="14" t="s">
        <v>54</v>
      </c>
      <c r="G833" s="53"/>
      <c r="I833" s="14" t="s">
        <v>392</v>
      </c>
      <c r="J833" s="14">
        <v>1600</v>
      </c>
      <c r="M833" s="14" t="s">
        <v>54</v>
      </c>
      <c r="N833" s="53"/>
    </row>
    <row r="834" s="14" customFormat="1" spans="2:14">
      <c r="B834" s="14" t="s">
        <v>458</v>
      </c>
      <c r="C834" s="14">
        <v>4400</v>
      </c>
      <c r="E834" s="52"/>
      <c r="F834" s="14" t="s">
        <v>54</v>
      </c>
      <c r="G834" s="53"/>
      <c r="I834" s="14" t="s">
        <v>166</v>
      </c>
      <c r="J834" s="14">
        <v>1600</v>
      </c>
      <c r="M834" s="14" t="s">
        <v>54</v>
      </c>
      <c r="N834" s="53"/>
    </row>
    <row r="835" s="14" customFormat="1" spans="2:14">
      <c r="B835" s="14" t="s">
        <v>496</v>
      </c>
      <c r="C835" s="14">
        <v>2000</v>
      </c>
      <c r="E835" s="52"/>
      <c r="F835" s="14" t="s">
        <v>54</v>
      </c>
      <c r="G835" s="53"/>
      <c r="I835" s="14" t="s">
        <v>238</v>
      </c>
      <c r="J835" s="14">
        <v>3600</v>
      </c>
      <c r="M835" s="14" t="s">
        <v>54</v>
      </c>
      <c r="N835" s="53"/>
    </row>
    <row r="836" s="14" customFormat="1" spans="2:14">
      <c r="B836" s="14" t="s">
        <v>291</v>
      </c>
      <c r="C836" s="14">
        <v>4000</v>
      </c>
      <c r="E836" s="52"/>
      <c r="F836" s="14" t="s">
        <v>54</v>
      </c>
      <c r="G836" s="53"/>
      <c r="I836" s="14" t="s">
        <v>131</v>
      </c>
      <c r="J836" s="14">
        <v>8000</v>
      </c>
      <c r="M836" s="14" t="s">
        <v>54</v>
      </c>
      <c r="N836" s="53"/>
    </row>
    <row r="837" s="14" customFormat="1" spans="2:14">
      <c r="B837" s="14" t="s">
        <v>319</v>
      </c>
      <c r="C837" s="14">
        <v>4500</v>
      </c>
      <c r="E837" s="52"/>
      <c r="F837" s="14" t="s">
        <v>54</v>
      </c>
      <c r="G837" s="53"/>
      <c r="I837" s="14" t="s">
        <v>145</v>
      </c>
      <c r="J837" s="14">
        <v>8000</v>
      </c>
      <c r="M837" s="14" t="s">
        <v>54</v>
      </c>
      <c r="N837" s="53" t="s">
        <v>2370</v>
      </c>
    </row>
    <row r="838" s="14" customFormat="1" spans="2:14">
      <c r="B838" s="14" t="s">
        <v>491</v>
      </c>
      <c r="C838" s="14">
        <v>2400</v>
      </c>
      <c r="E838" s="52"/>
      <c r="F838" s="14" t="s">
        <v>54</v>
      </c>
      <c r="G838" s="53"/>
      <c r="N838" s="53"/>
    </row>
    <row r="839" s="14" customFormat="1" spans="5:14">
      <c r="E839" s="52"/>
      <c r="G839" s="53"/>
      <c r="N839" s="53"/>
    </row>
    <row r="840" s="14" customFormat="1" spans="5:14">
      <c r="E840" s="52"/>
      <c r="G840" s="53"/>
      <c r="N840" s="53"/>
    </row>
    <row r="841" s="14" customFormat="1" ht="15.6" spans="1:15">
      <c r="A841" s="296"/>
      <c r="B841" s="296"/>
      <c r="C841" s="297">
        <f>SUM(C830:C840)</f>
        <v>36700</v>
      </c>
      <c r="D841" s="297"/>
      <c r="E841" s="298"/>
      <c r="F841" s="297"/>
      <c r="G841" s="299"/>
      <c r="H841" s="269"/>
      <c r="I841" s="297"/>
      <c r="J841" s="297">
        <f>SUM(J830:J840)</f>
        <v>44800</v>
      </c>
      <c r="K841" s="297"/>
      <c r="L841" s="297"/>
      <c r="M841" s="296"/>
      <c r="N841" s="304"/>
      <c r="O841" s="269"/>
    </row>
    <row r="842" ht="15.6" spans="1:15">
      <c r="A842" s="335" t="s">
        <v>2221</v>
      </c>
      <c r="B842" s="335"/>
      <c r="C842" s="336"/>
      <c r="D842" s="336"/>
      <c r="E842" s="337"/>
      <c r="F842" s="131"/>
      <c r="G842" s="131"/>
      <c r="H842" s="338"/>
      <c r="I842" s="335"/>
      <c r="J842" s="336"/>
      <c r="K842" s="336"/>
      <c r="L842" s="335"/>
      <c r="M842" s="131"/>
      <c r="N842" s="131"/>
      <c r="O842" s="338"/>
    </row>
    <row r="843" s="14" customFormat="1" spans="2:14">
      <c r="B843" s="14" t="s">
        <v>440</v>
      </c>
      <c r="C843" s="14">
        <v>1500</v>
      </c>
      <c r="E843" s="52"/>
      <c r="F843" s="14" t="s">
        <v>54</v>
      </c>
      <c r="G843" s="53"/>
      <c r="I843" s="14" t="s">
        <v>499</v>
      </c>
      <c r="J843" s="14">
        <v>2000</v>
      </c>
      <c r="M843" s="14" t="s">
        <v>54</v>
      </c>
      <c r="N843" s="53"/>
    </row>
    <row r="844" s="14" customFormat="1" spans="2:14">
      <c r="B844" s="14" t="s">
        <v>241</v>
      </c>
      <c r="C844" s="14">
        <v>10000</v>
      </c>
      <c r="E844" s="52"/>
      <c r="F844" s="14" t="s">
        <v>54</v>
      </c>
      <c r="G844" s="53"/>
      <c r="I844" s="14" t="s">
        <v>485</v>
      </c>
      <c r="J844" s="14">
        <v>4000</v>
      </c>
      <c r="M844" s="14" t="s">
        <v>54</v>
      </c>
      <c r="N844" s="53"/>
    </row>
    <row r="845" s="14" customFormat="1" spans="2:14">
      <c r="B845" s="14" t="s">
        <v>274</v>
      </c>
      <c r="C845" s="14">
        <v>5500</v>
      </c>
      <c r="E845" s="52"/>
      <c r="F845" s="14" t="s">
        <v>54</v>
      </c>
      <c r="G845" s="53"/>
      <c r="I845" s="14" t="s">
        <v>216</v>
      </c>
      <c r="J845" s="14">
        <v>8000</v>
      </c>
      <c r="M845" s="14" t="s">
        <v>54</v>
      </c>
      <c r="N845" s="53" t="s">
        <v>2238</v>
      </c>
    </row>
    <row r="846" s="14" customFormat="1" spans="2:14">
      <c r="B846" s="14" t="s">
        <v>259</v>
      </c>
      <c r="C846" s="14">
        <v>4000</v>
      </c>
      <c r="E846" s="52"/>
      <c r="F846" s="14" t="s">
        <v>54</v>
      </c>
      <c r="G846" s="53"/>
      <c r="I846" s="14" t="s">
        <v>309</v>
      </c>
      <c r="J846" s="14">
        <v>8000</v>
      </c>
      <c r="M846" s="14" t="s">
        <v>54</v>
      </c>
      <c r="N846" s="53"/>
    </row>
    <row r="847" s="14" customFormat="1" spans="2:14">
      <c r="B847" s="14" t="s">
        <v>455</v>
      </c>
      <c r="C847" s="14">
        <v>2400</v>
      </c>
      <c r="E847" s="52"/>
      <c r="F847" s="14" t="s">
        <v>54</v>
      </c>
      <c r="G847" s="53"/>
      <c r="I847" s="14" t="s">
        <v>145</v>
      </c>
      <c r="J847" s="14">
        <v>15000</v>
      </c>
      <c r="M847" s="14" t="s">
        <v>88</v>
      </c>
      <c r="N847" s="53"/>
    </row>
    <row r="848" s="14" customFormat="1" spans="2:14">
      <c r="B848" s="14" t="s">
        <v>244</v>
      </c>
      <c r="C848" s="14">
        <v>3000</v>
      </c>
      <c r="E848" s="52"/>
      <c r="F848" s="14" t="s">
        <v>54</v>
      </c>
      <c r="G848" s="53"/>
      <c r="I848" s="14" t="s">
        <v>139</v>
      </c>
      <c r="J848" s="14">
        <v>4000</v>
      </c>
      <c r="N848" s="53" t="s">
        <v>2371</v>
      </c>
    </row>
    <row r="849" s="14" customFormat="1" spans="2:14">
      <c r="B849" s="14" t="s">
        <v>160</v>
      </c>
      <c r="C849" s="14">
        <v>8000</v>
      </c>
      <c r="E849" s="52"/>
      <c r="F849" s="14" t="s">
        <v>54</v>
      </c>
      <c r="G849" s="53"/>
      <c r="N849" s="53"/>
    </row>
    <row r="850" s="14" customFormat="1" spans="2:14">
      <c r="B850" s="14" t="s">
        <v>235</v>
      </c>
      <c r="C850" s="14">
        <v>3000</v>
      </c>
      <c r="E850" s="52"/>
      <c r="F850" s="14" t="s">
        <v>54</v>
      </c>
      <c r="G850" s="53"/>
      <c r="N850" s="53"/>
    </row>
    <row r="851" s="14" customFormat="1" spans="2:14">
      <c r="B851" s="14" t="s">
        <v>128</v>
      </c>
      <c r="C851" s="14">
        <v>10000</v>
      </c>
      <c r="E851" s="52"/>
      <c r="F851" s="14" t="s">
        <v>54</v>
      </c>
      <c r="G851" s="53"/>
      <c r="N851" s="53"/>
    </row>
    <row r="852" s="14" customFormat="1" spans="5:14">
      <c r="E852" s="52"/>
      <c r="G852" s="53"/>
      <c r="N852" s="53"/>
    </row>
    <row r="853" s="14" customFormat="1" spans="5:14">
      <c r="E853" s="52"/>
      <c r="G853" s="53"/>
      <c r="N853" s="53"/>
    </row>
    <row r="854" s="14" customFormat="1" ht="15.6" spans="1:15">
      <c r="A854" s="296"/>
      <c r="B854" s="296"/>
      <c r="C854" s="297">
        <f>SUM(C843:C853)</f>
        <v>47400</v>
      </c>
      <c r="D854" s="297"/>
      <c r="E854" s="298"/>
      <c r="F854" s="297"/>
      <c r="G854" s="299"/>
      <c r="H854" s="269"/>
      <c r="I854" s="297"/>
      <c r="J854" s="297">
        <f>SUM(J843:J853)</f>
        <v>41000</v>
      </c>
      <c r="K854" s="297"/>
      <c r="L854" s="297"/>
      <c r="M854" s="296"/>
      <c r="N854" s="304"/>
      <c r="O854" s="269"/>
    </row>
    <row r="855" ht="15.6" spans="1:15">
      <c r="A855" s="335" t="s">
        <v>2223</v>
      </c>
      <c r="B855" s="335"/>
      <c r="C855" s="336"/>
      <c r="D855" s="336"/>
      <c r="E855" s="337"/>
      <c r="F855" s="131"/>
      <c r="G855" s="131"/>
      <c r="H855" s="338"/>
      <c r="I855" s="335"/>
      <c r="J855" s="336"/>
      <c r="K855" s="336"/>
      <c r="L855" s="335"/>
      <c r="M855" s="131"/>
      <c r="N855" s="131"/>
      <c r="O855" s="338"/>
    </row>
    <row r="856" s="14" customFormat="1" spans="2:14">
      <c r="B856" s="14" t="s">
        <v>397</v>
      </c>
      <c r="C856" s="14">
        <v>1500</v>
      </c>
      <c r="E856" s="52"/>
      <c r="F856" s="14" t="s">
        <v>54</v>
      </c>
      <c r="G856" s="53"/>
      <c r="I856" s="14" t="s">
        <v>316</v>
      </c>
      <c r="J856" s="14">
        <v>20000</v>
      </c>
      <c r="M856" s="14" t="s">
        <v>54</v>
      </c>
      <c r="N856" s="53" t="s">
        <v>2372</v>
      </c>
    </row>
    <row r="857" s="14" customFormat="1" spans="2:14">
      <c r="B857" s="14" t="s">
        <v>294</v>
      </c>
      <c r="C857" s="14">
        <v>2000</v>
      </c>
      <c r="E857" s="52"/>
      <c r="F857" s="14" t="s">
        <v>54</v>
      </c>
      <c r="G857" s="53"/>
      <c r="I857" s="14" t="s">
        <v>131</v>
      </c>
      <c r="J857" s="14">
        <v>10000</v>
      </c>
      <c r="M857" s="14" t="s">
        <v>54</v>
      </c>
      <c r="N857" s="53"/>
    </row>
    <row r="858" s="14" customFormat="1" spans="2:14">
      <c r="B858" s="14" t="s">
        <v>510</v>
      </c>
      <c r="C858" s="14">
        <v>2000</v>
      </c>
      <c r="E858" s="52"/>
      <c r="F858" s="14" t="s">
        <v>54</v>
      </c>
      <c r="G858" s="53"/>
      <c r="I858" s="14" t="s">
        <v>139</v>
      </c>
      <c r="J858" s="14">
        <v>3200</v>
      </c>
      <c r="M858" s="14" t="s">
        <v>54</v>
      </c>
      <c r="N858" s="53"/>
    </row>
    <row r="859" s="14" customFormat="1" spans="2:14">
      <c r="B859" s="14" t="s">
        <v>461</v>
      </c>
      <c r="C859" s="14">
        <v>4000</v>
      </c>
      <c r="E859" s="52"/>
      <c r="F859" s="14" t="s">
        <v>54</v>
      </c>
      <c r="G859" s="53"/>
      <c r="I859" s="14" t="s">
        <v>528</v>
      </c>
      <c r="J859" s="14">
        <v>2400</v>
      </c>
      <c r="M859" s="14" t="s">
        <v>54</v>
      </c>
      <c r="N859" s="53"/>
    </row>
    <row r="860" s="14" customFormat="1" spans="2:14">
      <c r="B860" s="14" t="s">
        <v>306</v>
      </c>
      <c r="C860" s="14">
        <v>3000</v>
      </c>
      <c r="E860" s="52"/>
      <c r="F860" s="14" t="s">
        <v>54</v>
      </c>
      <c r="G860" s="53"/>
      <c r="I860" s="14" t="s">
        <v>207</v>
      </c>
      <c r="J860" s="14">
        <v>3200</v>
      </c>
      <c r="M860" s="14" t="s">
        <v>54</v>
      </c>
      <c r="N860" s="53"/>
    </row>
    <row r="861" s="14" customFormat="1" spans="2:14">
      <c r="B861" s="14" t="s">
        <v>331</v>
      </c>
      <c r="C861" s="14">
        <v>4000</v>
      </c>
      <c r="E861" s="52"/>
      <c r="F861" s="14" t="s">
        <v>54</v>
      </c>
      <c r="G861" s="53"/>
      <c r="I861" s="14" t="s">
        <v>271</v>
      </c>
      <c r="J861" s="14">
        <v>6000</v>
      </c>
      <c r="M861" s="14" t="s">
        <v>54</v>
      </c>
      <c r="N861" s="53"/>
    </row>
    <row r="862" s="14" customFormat="1" spans="2:14">
      <c r="B862" s="14" t="s">
        <v>256</v>
      </c>
      <c r="C862" s="14">
        <v>8000</v>
      </c>
      <c r="E862" s="52"/>
      <c r="F862" s="14" t="s">
        <v>54</v>
      </c>
      <c r="G862" s="53"/>
      <c r="I862" s="14" t="s">
        <v>250</v>
      </c>
      <c r="J862" s="14">
        <v>6000</v>
      </c>
      <c r="M862" s="14" t="s">
        <v>54</v>
      </c>
      <c r="N862" s="53"/>
    </row>
    <row r="863" s="14" customFormat="1" spans="2:14">
      <c r="B863" s="14" t="s">
        <v>175</v>
      </c>
      <c r="C863" s="14">
        <v>1500</v>
      </c>
      <c r="E863" s="52"/>
      <c r="F863" s="14" t="s">
        <v>54</v>
      </c>
      <c r="G863" s="53"/>
      <c r="I863" s="14" t="s">
        <v>513</v>
      </c>
      <c r="J863" s="14">
        <v>2000</v>
      </c>
      <c r="M863" s="14" t="s">
        <v>54</v>
      </c>
      <c r="N863" s="53"/>
    </row>
    <row r="864" s="14" customFormat="1" spans="2:14">
      <c r="B864" s="14" t="s">
        <v>334</v>
      </c>
      <c r="C864" s="14">
        <v>3000</v>
      </c>
      <c r="E864" s="52"/>
      <c r="F864" s="14" t="s">
        <v>54</v>
      </c>
      <c r="G864" s="53"/>
      <c r="I864" s="14" t="s">
        <v>328</v>
      </c>
      <c r="J864" s="14">
        <v>8000</v>
      </c>
      <c r="M864" s="14" t="s">
        <v>54</v>
      </c>
      <c r="N864" s="53">
        <v>6000</v>
      </c>
    </row>
    <row r="865" s="14" customFormat="1" spans="2:14">
      <c r="B865" s="14" t="s">
        <v>154</v>
      </c>
      <c r="C865" s="14">
        <v>4000</v>
      </c>
      <c r="E865" s="52"/>
      <c r="F865" s="14" t="s">
        <v>54</v>
      </c>
      <c r="G865" s="53"/>
      <c r="I865" s="14" t="s">
        <v>166</v>
      </c>
      <c r="J865" s="14">
        <v>6000</v>
      </c>
      <c r="M865" s="14" t="s">
        <v>54</v>
      </c>
      <c r="N865" s="53"/>
    </row>
    <row r="866" s="14" customFormat="1" spans="2:14">
      <c r="B866" s="14" t="s">
        <v>552</v>
      </c>
      <c r="C866" s="14">
        <v>1200</v>
      </c>
      <c r="E866" s="52"/>
      <c r="F866" s="14" t="s">
        <v>54</v>
      </c>
      <c r="G866" s="53"/>
      <c r="I866" s="14" t="s">
        <v>131</v>
      </c>
      <c r="J866" s="14">
        <v>6000</v>
      </c>
      <c r="M866" s="14" t="s">
        <v>54</v>
      </c>
      <c r="N866" s="53"/>
    </row>
    <row r="867" s="14" customFormat="1" spans="2:14">
      <c r="B867" s="14" t="s">
        <v>2071</v>
      </c>
      <c r="C867" s="14">
        <v>1200</v>
      </c>
      <c r="E867" s="52"/>
      <c r="F867" s="14" t="s">
        <v>54</v>
      </c>
      <c r="G867" s="53"/>
      <c r="N867" s="53"/>
    </row>
    <row r="868" s="14" customFormat="1" spans="2:14">
      <c r="B868" s="14" t="s">
        <v>148</v>
      </c>
      <c r="C868" s="14">
        <v>20000</v>
      </c>
      <c r="E868" s="52"/>
      <c r="F868" s="14" t="s">
        <v>54</v>
      </c>
      <c r="G868" s="53"/>
      <c r="N868" s="53"/>
    </row>
    <row r="869" s="14" customFormat="1" spans="2:14">
      <c r="B869" s="14" t="s">
        <v>142</v>
      </c>
      <c r="C869" s="14">
        <v>5000</v>
      </c>
      <c r="E869" s="52"/>
      <c r="F869" s="14" t="s">
        <v>54</v>
      </c>
      <c r="G869" s="53" t="s">
        <v>2373</v>
      </c>
      <c r="N869" s="53"/>
    </row>
    <row r="870" s="14" customFormat="1" spans="2:14">
      <c r="B870" s="14" t="s">
        <v>452</v>
      </c>
      <c r="C870" s="14">
        <v>3000</v>
      </c>
      <c r="E870" s="52"/>
      <c r="F870" s="14" t="s">
        <v>54</v>
      </c>
      <c r="G870" s="53"/>
      <c r="N870" s="53"/>
    </row>
    <row r="871" s="14" customFormat="1" spans="2:14">
      <c r="B871" s="14" t="s">
        <v>386</v>
      </c>
      <c r="C871" s="14">
        <v>1500</v>
      </c>
      <c r="E871" s="52"/>
      <c r="F871" s="14" t="s">
        <v>54</v>
      </c>
      <c r="G871" s="53"/>
      <c r="N871" s="53"/>
    </row>
    <row r="872" s="14" customFormat="1" spans="2:14">
      <c r="B872" s="14" t="s">
        <v>363</v>
      </c>
      <c r="C872" s="14">
        <v>2000</v>
      </c>
      <c r="E872" s="52"/>
      <c r="F872" s="14" t="s">
        <v>54</v>
      </c>
      <c r="G872" s="53"/>
      <c r="N872" s="53"/>
    </row>
    <row r="873" s="14" customFormat="1" spans="2:14">
      <c r="B873" s="14" t="s">
        <v>220</v>
      </c>
      <c r="C873" s="14">
        <v>6000</v>
      </c>
      <c r="E873" s="52"/>
      <c r="F873" s="14" t="s">
        <v>54</v>
      </c>
      <c r="G873" s="53"/>
      <c r="N873" s="53"/>
    </row>
    <row r="874" s="14" customFormat="1" spans="2:14">
      <c r="B874" s="15" t="s">
        <v>461</v>
      </c>
      <c r="C874" s="339">
        <v>6100</v>
      </c>
      <c r="D874" s="339"/>
      <c r="E874" s="52"/>
      <c r="F874" s="14" t="s">
        <v>54</v>
      </c>
      <c r="G874" s="53"/>
      <c r="K874" s="339"/>
      <c r="N874" s="53"/>
    </row>
    <row r="875" s="14" customFormat="1" spans="2:14">
      <c r="B875" s="15" t="s">
        <v>496</v>
      </c>
      <c r="C875" s="339">
        <v>2500</v>
      </c>
      <c r="D875" s="339"/>
      <c r="E875" s="52"/>
      <c r="F875" s="14" t="s">
        <v>54</v>
      </c>
      <c r="G875" s="53"/>
      <c r="K875" s="339"/>
      <c r="N875" s="53"/>
    </row>
    <row r="876" s="14" customFormat="1" spans="2:14">
      <c r="B876" s="15" t="s">
        <v>331</v>
      </c>
      <c r="C876" s="339">
        <v>6200</v>
      </c>
      <c r="D876" s="339"/>
      <c r="E876" s="52"/>
      <c r="F876" s="14" t="s">
        <v>54</v>
      </c>
      <c r="G876" s="53"/>
      <c r="K876" s="339"/>
      <c r="N876" s="53"/>
    </row>
    <row r="877" s="14" customFormat="1" spans="2:14">
      <c r="B877" s="15" t="s">
        <v>425</v>
      </c>
      <c r="C877" s="339">
        <v>3600</v>
      </c>
      <c r="D877" s="339"/>
      <c r="E877" s="52"/>
      <c r="F877" s="14" t="s">
        <v>54</v>
      </c>
      <c r="G877" s="53"/>
      <c r="K877" s="339"/>
      <c r="N877" s="53"/>
    </row>
    <row r="878" s="14" customFormat="1" ht="15.6" spans="1:15">
      <c r="A878" s="296"/>
      <c r="B878" s="296"/>
      <c r="C878" s="297">
        <f>SUM(C856:C877)</f>
        <v>91300</v>
      </c>
      <c r="D878" s="297"/>
      <c r="E878" s="298"/>
      <c r="F878" s="297"/>
      <c r="G878" s="299"/>
      <c r="H878" s="269"/>
      <c r="I878" s="297"/>
      <c r="J878" s="297">
        <f>SUM(J856:J877)</f>
        <v>72800</v>
      </c>
      <c r="K878" s="297"/>
      <c r="L878" s="297"/>
      <c r="M878" s="296"/>
      <c r="N878" s="304"/>
      <c r="O878" s="269"/>
    </row>
    <row r="879" ht="15.6" spans="1:15">
      <c r="A879" s="335" t="s">
        <v>2226</v>
      </c>
      <c r="B879" s="335"/>
      <c r="C879" s="336"/>
      <c r="D879" s="336"/>
      <c r="E879" s="337"/>
      <c r="F879" s="131"/>
      <c r="G879" s="131"/>
      <c r="H879" s="338"/>
      <c r="I879" s="335"/>
      <c r="J879" s="336"/>
      <c r="K879" s="336"/>
      <c r="L879" s="335"/>
      <c r="M879" s="131"/>
      <c r="N879" s="131"/>
      <c r="O879" s="338"/>
    </row>
    <row r="880" s="14" customFormat="1" spans="2:14">
      <c r="B880" s="14" t="s">
        <v>175</v>
      </c>
      <c r="C880" s="14">
        <v>1000</v>
      </c>
      <c r="E880" s="52"/>
      <c r="F880" s="14" t="s">
        <v>2374</v>
      </c>
      <c r="G880" s="53"/>
      <c r="I880" s="14" t="s">
        <v>131</v>
      </c>
      <c r="J880" s="14">
        <v>6000</v>
      </c>
      <c r="M880" s="14" t="s">
        <v>2374</v>
      </c>
      <c r="N880" s="53"/>
    </row>
    <row r="881" s="14" customFormat="1" spans="2:14">
      <c r="B881" s="14" t="s">
        <v>256</v>
      </c>
      <c r="C881" s="14">
        <v>10000</v>
      </c>
      <c r="E881" s="52"/>
      <c r="F881" s="14" t="s">
        <v>2374</v>
      </c>
      <c r="G881" s="53"/>
      <c r="I881" s="14" t="s">
        <v>328</v>
      </c>
      <c r="J881" s="14">
        <v>6000</v>
      </c>
      <c r="M881" s="14" t="s">
        <v>2374</v>
      </c>
      <c r="N881" s="53"/>
    </row>
    <row r="882" s="14" customFormat="1" spans="2:14">
      <c r="B882" s="14" t="s">
        <v>274</v>
      </c>
      <c r="C882" s="14">
        <v>6600</v>
      </c>
      <c r="E882" s="52"/>
      <c r="F882" s="14" t="s">
        <v>2297</v>
      </c>
      <c r="G882" s="53"/>
      <c r="N882" s="53"/>
    </row>
    <row r="883" s="14" customFormat="1" spans="5:14">
      <c r="E883" s="52"/>
      <c r="G883" s="53"/>
      <c r="N883" s="53"/>
    </row>
    <row r="884" s="14" customFormat="1" spans="5:14">
      <c r="E884" s="52"/>
      <c r="G884" s="53"/>
      <c r="N884" s="53"/>
    </row>
    <row r="885" s="14" customFormat="1" spans="5:14">
      <c r="E885" s="52"/>
      <c r="G885" s="53"/>
      <c r="N885" s="53"/>
    </row>
    <row r="886" s="14" customFormat="1" spans="5:14">
      <c r="E886" s="52"/>
      <c r="G886" s="53"/>
      <c r="N886" s="53"/>
    </row>
    <row r="887" s="14" customFormat="1" spans="5:14">
      <c r="E887" s="52"/>
      <c r="G887" s="53"/>
      <c r="N887" s="53"/>
    </row>
    <row r="888" s="14" customFormat="1" spans="5:14">
      <c r="E888" s="52"/>
      <c r="G888" s="53"/>
      <c r="N888" s="53"/>
    </row>
    <row r="889" s="14" customFormat="1" spans="5:14">
      <c r="E889" s="52"/>
      <c r="G889" s="53"/>
      <c r="N889" s="53"/>
    </row>
    <row r="890" s="14" customFormat="1" spans="5:14">
      <c r="E890" s="52"/>
      <c r="G890" s="53"/>
      <c r="N890" s="53"/>
    </row>
    <row r="891" s="14" customFormat="1" spans="5:14">
      <c r="E891" s="52"/>
      <c r="G891" s="53"/>
      <c r="N891" s="53"/>
    </row>
    <row r="892" s="14" customFormat="1" spans="5:14">
      <c r="E892" s="52"/>
      <c r="G892" s="53"/>
      <c r="N892" s="53"/>
    </row>
    <row r="893" s="14" customFormat="1" spans="5:14">
      <c r="E893" s="52"/>
      <c r="G893" s="53"/>
      <c r="N893" s="53"/>
    </row>
    <row r="894" s="14" customFormat="1" spans="5:14">
      <c r="E894" s="52"/>
      <c r="G894" s="53"/>
      <c r="N894" s="53"/>
    </row>
    <row r="895" s="14" customFormat="1" spans="5:14">
      <c r="E895" s="52"/>
      <c r="G895" s="53"/>
      <c r="N895" s="53"/>
    </row>
    <row r="896" s="14" customFormat="1" spans="5:14">
      <c r="E896" s="52"/>
      <c r="G896" s="53"/>
      <c r="N896" s="53"/>
    </row>
    <row r="897" s="14" customFormat="1" spans="5:14">
      <c r="E897" s="52"/>
      <c r="G897" s="53"/>
      <c r="N897" s="53"/>
    </row>
    <row r="898" s="14" customFormat="1" ht="15.6" spans="1:15">
      <c r="A898" s="296"/>
      <c r="B898" s="296"/>
      <c r="C898" s="297">
        <f>SUM(C880:C897)</f>
        <v>17600</v>
      </c>
      <c r="D898" s="297"/>
      <c r="E898" s="298"/>
      <c r="F898" s="297"/>
      <c r="G898" s="299"/>
      <c r="H898" s="269"/>
      <c r="I898" s="297"/>
      <c r="J898" s="297">
        <f>SUM(J880:J897)</f>
        <v>12000</v>
      </c>
      <c r="K898" s="297"/>
      <c r="L898" s="297"/>
      <c r="M898" s="296"/>
      <c r="N898" s="304"/>
      <c r="O898" s="269"/>
    </row>
    <row r="899" ht="15.6" spans="1:15">
      <c r="A899" s="335" t="s">
        <v>2230</v>
      </c>
      <c r="B899" s="335"/>
      <c r="C899" s="336"/>
      <c r="D899" s="336"/>
      <c r="E899" s="337"/>
      <c r="F899" s="131"/>
      <c r="G899" s="131"/>
      <c r="H899" s="338"/>
      <c r="I899" s="335"/>
      <c r="J899" s="336"/>
      <c r="K899" s="336"/>
      <c r="L899" s="335"/>
      <c r="M899" s="131"/>
      <c r="N899" s="131"/>
      <c r="O899" s="338"/>
    </row>
    <row r="900" spans="1:15">
      <c r="A900" s="14"/>
      <c r="B900" s="14" t="s">
        <v>244</v>
      </c>
      <c r="C900" s="14">
        <v>8000</v>
      </c>
      <c r="D900" s="14"/>
      <c r="E900" s="52"/>
      <c r="F900" s="14" t="s">
        <v>2346</v>
      </c>
      <c r="G900" s="53"/>
      <c r="H900" s="14"/>
      <c r="I900" s="14" t="s">
        <v>166</v>
      </c>
      <c r="J900" s="14">
        <v>3600</v>
      </c>
      <c r="K900" s="14"/>
      <c r="L900" s="14"/>
      <c r="M900" s="14" t="s">
        <v>2346</v>
      </c>
      <c r="N900" s="53"/>
      <c r="O900" s="14"/>
    </row>
    <row r="901" spans="1:15">
      <c r="A901" s="14"/>
      <c r="B901" s="14" t="s">
        <v>190</v>
      </c>
      <c r="C901" s="14">
        <v>4000</v>
      </c>
      <c r="D901" s="14"/>
      <c r="E901" s="52"/>
      <c r="F901" s="14" t="s">
        <v>2346</v>
      </c>
      <c r="G901" s="53"/>
      <c r="H901" s="14"/>
      <c r="I901" s="14" t="s">
        <v>238</v>
      </c>
      <c r="J901" s="14">
        <v>4000</v>
      </c>
      <c r="K901" s="14"/>
      <c r="L901" s="14"/>
      <c r="M901" s="14" t="s">
        <v>2346</v>
      </c>
      <c r="N901" s="53"/>
      <c r="O901" s="14"/>
    </row>
    <row r="902" spans="1:15">
      <c r="A902" s="14"/>
      <c r="B902" s="14" t="s">
        <v>280</v>
      </c>
      <c r="C902" s="14">
        <v>20000</v>
      </c>
      <c r="D902" s="14"/>
      <c r="E902" s="52"/>
      <c r="F902" s="14" t="s">
        <v>2346</v>
      </c>
      <c r="G902" s="53" t="s">
        <v>2375</v>
      </c>
      <c r="H902" s="14"/>
      <c r="I902" s="14" t="s">
        <v>316</v>
      </c>
      <c r="J902" s="14">
        <v>23000</v>
      </c>
      <c r="K902" s="14"/>
      <c r="L902" s="14"/>
      <c r="M902" s="14" t="s">
        <v>2346</v>
      </c>
      <c r="N902" s="53" t="s">
        <v>2376</v>
      </c>
      <c r="O902" s="14"/>
    </row>
    <row r="903" spans="1:15">
      <c r="A903" s="14"/>
      <c r="B903" s="14" t="s">
        <v>223</v>
      </c>
      <c r="C903" s="14">
        <v>3000</v>
      </c>
      <c r="D903" s="14"/>
      <c r="E903" s="52"/>
      <c r="F903" s="14" t="s">
        <v>2346</v>
      </c>
      <c r="G903" s="53"/>
      <c r="H903" s="14"/>
      <c r="I903" s="14" t="s">
        <v>470</v>
      </c>
      <c r="J903" s="14">
        <v>3200</v>
      </c>
      <c r="K903" s="14"/>
      <c r="L903" s="14"/>
      <c r="M903" s="14" t="s">
        <v>2346</v>
      </c>
      <c r="N903" s="53"/>
      <c r="O903" s="14"/>
    </row>
    <row r="904" spans="1:15">
      <c r="A904" s="14"/>
      <c r="B904" s="14" t="s">
        <v>135</v>
      </c>
      <c r="C904" s="14">
        <v>13000</v>
      </c>
      <c r="D904" s="14"/>
      <c r="E904" s="52"/>
      <c r="F904" s="14" t="s">
        <v>2346</v>
      </c>
      <c r="G904" s="53"/>
      <c r="H904" s="14"/>
      <c r="I904" s="14" t="s">
        <v>313</v>
      </c>
      <c r="J904" s="14">
        <v>3200</v>
      </c>
      <c r="K904" s="14"/>
      <c r="L904" s="14"/>
      <c r="M904" s="14" t="s">
        <v>2346</v>
      </c>
      <c r="N904" s="53"/>
      <c r="O904" s="14"/>
    </row>
    <row r="905" spans="1:15">
      <c r="A905" s="14"/>
      <c r="B905" s="14"/>
      <c r="C905" s="14"/>
      <c r="D905" s="14"/>
      <c r="E905" s="52"/>
      <c r="F905" s="14"/>
      <c r="G905" s="53"/>
      <c r="H905" s="14"/>
      <c r="I905" s="14" t="s">
        <v>151</v>
      </c>
      <c r="J905" s="14">
        <v>4000</v>
      </c>
      <c r="K905" s="14"/>
      <c r="L905" s="14"/>
      <c r="M905" s="14" t="s">
        <v>2346</v>
      </c>
      <c r="N905" s="53"/>
      <c r="O905" s="14"/>
    </row>
    <row r="906" spans="1:15">
      <c r="A906" s="14"/>
      <c r="B906" s="14"/>
      <c r="C906" s="14"/>
      <c r="D906" s="14"/>
      <c r="E906" s="52"/>
      <c r="F906" s="14"/>
      <c r="G906" s="53"/>
      <c r="H906" s="14"/>
      <c r="I906" s="14" t="s">
        <v>250</v>
      </c>
      <c r="J906" s="14">
        <v>5000</v>
      </c>
      <c r="K906" s="14"/>
      <c r="L906" s="14"/>
      <c r="M906" s="14" t="s">
        <v>2346</v>
      </c>
      <c r="N906" s="53"/>
      <c r="O906" s="14"/>
    </row>
    <row r="907" spans="1:15">
      <c r="A907" s="14"/>
      <c r="B907" s="14"/>
      <c r="C907" s="14"/>
      <c r="D907" s="14"/>
      <c r="E907" s="52"/>
      <c r="F907" s="14"/>
      <c r="G907" s="53"/>
      <c r="H907" s="14"/>
      <c r="I907" s="14"/>
      <c r="J907" s="14"/>
      <c r="K907" s="14"/>
      <c r="L907" s="14"/>
      <c r="M907" s="14"/>
      <c r="N907" s="53"/>
      <c r="O907" s="14"/>
    </row>
    <row r="908" spans="1:15">
      <c r="A908" s="14"/>
      <c r="B908" s="14"/>
      <c r="C908" s="14"/>
      <c r="D908" s="14"/>
      <c r="E908" s="52"/>
      <c r="F908" s="14"/>
      <c r="G908" s="53"/>
      <c r="H908" s="14"/>
      <c r="K908" s="14"/>
      <c r="O908" s="14"/>
    </row>
    <row r="909" spans="1:15">
      <c r="A909" s="14"/>
      <c r="B909" s="14"/>
      <c r="C909" s="14"/>
      <c r="D909" s="14"/>
      <c r="E909" s="52"/>
      <c r="F909" s="14"/>
      <c r="G909" s="53"/>
      <c r="H909" s="14"/>
      <c r="I909" s="14"/>
      <c r="J909" s="14"/>
      <c r="K909" s="14"/>
      <c r="L909" s="14"/>
      <c r="M909" s="14"/>
      <c r="N909" s="53"/>
      <c r="O909" s="14"/>
    </row>
    <row r="910" spans="1:15">
      <c r="A910" s="14"/>
      <c r="B910" s="14"/>
      <c r="C910" s="14"/>
      <c r="D910" s="14"/>
      <c r="E910" s="52"/>
      <c r="F910" s="14"/>
      <c r="G910" s="53"/>
      <c r="H910" s="14"/>
      <c r="I910" s="14"/>
      <c r="J910" s="14"/>
      <c r="K910" s="14"/>
      <c r="L910" s="14"/>
      <c r="M910" s="14"/>
      <c r="N910" s="53"/>
      <c r="O910" s="14"/>
    </row>
    <row r="911" spans="1:15">
      <c r="A911" s="14"/>
      <c r="B911" s="14"/>
      <c r="C911" s="14"/>
      <c r="D911" s="14"/>
      <c r="E911" s="52"/>
      <c r="F911" s="14"/>
      <c r="G911" s="53"/>
      <c r="H911" s="14"/>
      <c r="I911" s="14"/>
      <c r="J911" s="14"/>
      <c r="K911" s="14"/>
      <c r="L911" s="14"/>
      <c r="M911" s="14"/>
      <c r="N911" s="53"/>
      <c r="O911" s="14"/>
    </row>
    <row r="912" spans="1:15">
      <c r="A912" s="14"/>
      <c r="B912" s="14"/>
      <c r="C912" s="14"/>
      <c r="D912" s="14"/>
      <c r="E912" s="52"/>
      <c r="F912" s="14"/>
      <c r="G912" s="53"/>
      <c r="H912" s="14"/>
      <c r="I912" s="14"/>
      <c r="J912" s="14"/>
      <c r="K912" s="14"/>
      <c r="L912" s="14"/>
      <c r="M912" s="14"/>
      <c r="N912" s="53"/>
      <c r="O912" s="14"/>
    </row>
    <row r="913" spans="1:15">
      <c r="A913" s="14"/>
      <c r="B913" s="14"/>
      <c r="C913" s="14"/>
      <c r="D913" s="14"/>
      <c r="E913" s="52"/>
      <c r="F913" s="14"/>
      <c r="G913" s="53"/>
      <c r="H913" s="14"/>
      <c r="I913" s="14"/>
      <c r="J913" s="14"/>
      <c r="K913" s="14"/>
      <c r="L913" s="14"/>
      <c r="M913" s="14"/>
      <c r="N913" s="53"/>
      <c r="O913" s="14"/>
    </row>
    <row r="914" spans="1:15">
      <c r="A914" s="14"/>
      <c r="B914" s="14"/>
      <c r="C914" s="14"/>
      <c r="D914" s="14"/>
      <c r="E914" s="52"/>
      <c r="F914" s="14"/>
      <c r="G914" s="53"/>
      <c r="H914" s="14"/>
      <c r="I914" s="14"/>
      <c r="J914" s="14"/>
      <c r="K914" s="14"/>
      <c r="L914" s="14"/>
      <c r="M914" s="14"/>
      <c r="N914" s="53"/>
      <c r="O914" s="14"/>
    </row>
    <row r="915" spans="1:15">
      <c r="A915" s="14"/>
      <c r="B915" s="14"/>
      <c r="C915" s="14"/>
      <c r="D915" s="14"/>
      <c r="E915" s="52"/>
      <c r="F915" s="14"/>
      <c r="G915" s="53"/>
      <c r="H915" s="14"/>
      <c r="I915" s="14"/>
      <c r="J915" s="14"/>
      <c r="K915" s="14"/>
      <c r="L915" s="14"/>
      <c r="M915" s="14"/>
      <c r="N915" s="53"/>
      <c r="O915" s="14"/>
    </row>
    <row r="916" spans="1:15">
      <c r="A916" s="14"/>
      <c r="B916" s="14"/>
      <c r="C916" s="14"/>
      <c r="D916" s="14"/>
      <c r="E916" s="52"/>
      <c r="F916" s="14"/>
      <c r="G916" s="53"/>
      <c r="H916" s="14"/>
      <c r="I916" s="14"/>
      <c r="J916" s="14"/>
      <c r="K916" s="14"/>
      <c r="L916" s="14"/>
      <c r="M916" s="14"/>
      <c r="N916" s="53"/>
      <c r="O916" s="14"/>
    </row>
    <row r="917" spans="1:15">
      <c r="A917" s="14"/>
      <c r="B917" s="14"/>
      <c r="C917" s="14"/>
      <c r="D917" s="14"/>
      <c r="E917" s="52"/>
      <c r="F917" s="14"/>
      <c r="G917" s="53"/>
      <c r="H917" s="14"/>
      <c r="I917" s="14"/>
      <c r="J917" s="14"/>
      <c r="K917" s="14"/>
      <c r="L917" s="14"/>
      <c r="M917" s="14"/>
      <c r="N917" s="53"/>
      <c r="O917" s="14"/>
    </row>
    <row r="918" ht="15.6" spans="1:15">
      <c r="A918" s="296"/>
      <c r="B918" s="296"/>
      <c r="C918" s="297">
        <f>SUM(C900:C917)</f>
        <v>48000</v>
      </c>
      <c r="D918" s="297"/>
      <c r="E918" s="298"/>
      <c r="F918" s="297"/>
      <c r="G918" s="299"/>
      <c r="H918" s="269"/>
      <c r="I918" s="297"/>
      <c r="J918" s="297">
        <f>SUM(J910:J917)</f>
        <v>0</v>
      </c>
      <c r="K918" s="297"/>
      <c r="L918" s="297"/>
      <c r="M918" s="296"/>
      <c r="N918" s="304"/>
      <c r="O918" s="269"/>
    </row>
    <row r="919" ht="15.6" spans="1:15">
      <c r="A919" s="335" t="s">
        <v>2231</v>
      </c>
      <c r="B919" s="335"/>
      <c r="C919" s="336"/>
      <c r="D919" s="336"/>
      <c r="E919" s="337"/>
      <c r="F919" s="131"/>
      <c r="G919" s="131"/>
      <c r="H919" s="338"/>
      <c r="I919" s="335"/>
      <c r="J919" s="336"/>
      <c r="K919" s="336"/>
      <c r="L919" s="335"/>
      <c r="M919" s="131"/>
      <c r="N919" s="131"/>
      <c r="O919" s="338"/>
    </row>
    <row r="920" spans="1:15">
      <c r="A920" s="14"/>
      <c r="B920" s="14" t="s">
        <v>135</v>
      </c>
      <c r="C920" s="14">
        <v>3000</v>
      </c>
      <c r="D920" s="14"/>
      <c r="E920" s="52"/>
      <c r="F920" s="14" t="s">
        <v>2218</v>
      </c>
      <c r="G920" s="53"/>
      <c r="H920" s="14"/>
      <c r="I920" s="14" t="s">
        <v>250</v>
      </c>
      <c r="J920" s="14">
        <v>16000</v>
      </c>
      <c r="K920" s="14"/>
      <c r="L920" s="14"/>
      <c r="M920" s="14" t="s">
        <v>2218</v>
      </c>
      <c r="N920" s="53" t="s">
        <v>2377</v>
      </c>
      <c r="O920" s="14"/>
    </row>
    <row r="921" spans="1:15">
      <c r="A921" s="14"/>
      <c r="B921" s="15" t="s">
        <v>342</v>
      </c>
      <c r="C921" s="14">
        <v>3000</v>
      </c>
      <c r="D921" s="14"/>
      <c r="E921" s="52"/>
      <c r="F921" s="14" t="s">
        <v>2218</v>
      </c>
      <c r="G921" s="53" t="s">
        <v>2378</v>
      </c>
      <c r="H921" s="14"/>
      <c r="I921" s="14" t="s">
        <v>309</v>
      </c>
      <c r="J921" s="14">
        <v>10000</v>
      </c>
      <c r="K921" s="14"/>
      <c r="L921" s="14"/>
      <c r="M921" s="14" t="s">
        <v>2218</v>
      </c>
      <c r="N921" s="53" t="s">
        <v>2379</v>
      </c>
      <c r="O921" s="14"/>
    </row>
    <row r="922" spans="1:15">
      <c r="A922" s="14"/>
      <c r="B922" s="14" t="s">
        <v>458</v>
      </c>
      <c r="C922" s="14">
        <v>6600</v>
      </c>
      <c r="D922" s="14"/>
      <c r="E922" s="52"/>
      <c r="F922" s="14" t="s">
        <v>2218</v>
      </c>
      <c r="G922" s="53" t="s">
        <v>2380</v>
      </c>
      <c r="H922" s="14"/>
      <c r="I922" s="14" t="s">
        <v>431</v>
      </c>
      <c r="J922" s="14">
        <v>4000</v>
      </c>
      <c r="K922" s="14"/>
      <c r="L922" s="14"/>
      <c r="M922" s="14" t="s">
        <v>2218</v>
      </c>
      <c r="N922" s="53"/>
      <c r="O922" s="14"/>
    </row>
    <row r="923" spans="1:15">
      <c r="A923" s="14"/>
      <c r="B923" s="14" t="s">
        <v>291</v>
      </c>
      <c r="C923" s="14">
        <v>2000</v>
      </c>
      <c r="D923" s="14"/>
      <c r="E923" s="52"/>
      <c r="F923" s="14" t="s">
        <v>2218</v>
      </c>
      <c r="G923" s="53"/>
      <c r="H923" s="14"/>
      <c r="I923" s="14" t="s">
        <v>268</v>
      </c>
      <c r="J923" s="14">
        <v>3000</v>
      </c>
      <c r="K923" s="14"/>
      <c r="L923" s="14"/>
      <c r="M923" s="14" t="s">
        <v>2218</v>
      </c>
      <c r="N923" s="53" t="s">
        <v>2381</v>
      </c>
      <c r="O923" s="14"/>
    </row>
    <row r="924" spans="1:15">
      <c r="A924" s="14"/>
      <c r="B924" s="15" t="s">
        <v>235</v>
      </c>
      <c r="C924" s="14">
        <v>6000</v>
      </c>
      <c r="D924" s="14"/>
      <c r="E924" s="52"/>
      <c r="F924" s="14" t="s">
        <v>2218</v>
      </c>
      <c r="G924" s="53" t="s">
        <v>2380</v>
      </c>
      <c r="H924" s="14"/>
      <c r="I924" s="14" t="s">
        <v>216</v>
      </c>
      <c r="J924" s="14">
        <v>9200</v>
      </c>
      <c r="K924" s="14"/>
      <c r="L924" s="14"/>
      <c r="M924" s="14" t="s">
        <v>2218</v>
      </c>
      <c r="N924" s="53"/>
      <c r="O924" s="14"/>
    </row>
    <row r="925" spans="1:15">
      <c r="A925" s="14"/>
      <c r="B925" s="15" t="s">
        <v>160</v>
      </c>
      <c r="C925" s="14">
        <v>6600</v>
      </c>
      <c r="D925" s="14"/>
      <c r="E925" s="52"/>
      <c r="F925" s="14" t="s">
        <v>2218</v>
      </c>
      <c r="G925" s="53" t="s">
        <v>2380</v>
      </c>
      <c r="H925" s="14"/>
      <c r="I925" s="14" t="s">
        <v>145</v>
      </c>
      <c r="J925" s="14">
        <v>16000</v>
      </c>
      <c r="K925" s="14"/>
      <c r="L925" s="14"/>
      <c r="M925" s="14" t="s">
        <v>2218</v>
      </c>
      <c r="N925" s="53" t="s">
        <v>2382</v>
      </c>
      <c r="O925" s="14"/>
    </row>
    <row r="926" spans="1:15">
      <c r="A926" s="14"/>
      <c r="B926" s="15" t="s">
        <v>265</v>
      </c>
      <c r="C926" s="14">
        <v>10000</v>
      </c>
      <c r="D926" s="14"/>
      <c r="E926" s="52"/>
      <c r="F926" s="14" t="s">
        <v>2218</v>
      </c>
      <c r="G926" s="53"/>
      <c r="H926" s="14"/>
      <c r="I926" s="14"/>
      <c r="J926" s="14"/>
      <c r="K926" s="14"/>
      <c r="L926" s="14"/>
      <c r="M926" s="14"/>
      <c r="N926" s="53"/>
      <c r="O926" s="14"/>
    </row>
    <row r="927" spans="1:15">
      <c r="A927" s="14"/>
      <c r="B927" s="14" t="s">
        <v>488</v>
      </c>
      <c r="C927" s="14">
        <v>2000</v>
      </c>
      <c r="D927" s="14"/>
      <c r="E927" s="52"/>
      <c r="F927" s="14" t="s">
        <v>2218</v>
      </c>
      <c r="G927" s="53"/>
      <c r="H927" s="14"/>
      <c r="I927" s="14"/>
      <c r="J927" s="14"/>
      <c r="K927" s="14"/>
      <c r="L927" s="14"/>
      <c r="M927" s="14"/>
      <c r="N927" s="53"/>
      <c r="O927" s="14"/>
    </row>
    <row r="928" spans="1:15">
      <c r="A928" s="14"/>
      <c r="B928" s="14" t="s">
        <v>476</v>
      </c>
      <c r="C928" s="14">
        <v>2400</v>
      </c>
      <c r="D928" s="14"/>
      <c r="E928" s="52"/>
      <c r="F928" s="14" t="s">
        <v>2218</v>
      </c>
      <c r="G928" s="53"/>
      <c r="H928" s="14"/>
      <c r="I928" s="14"/>
      <c r="J928" s="14"/>
      <c r="K928" s="14"/>
      <c r="L928" s="14"/>
      <c r="M928" s="14"/>
      <c r="N928" s="53"/>
      <c r="O928" s="14"/>
    </row>
    <row r="929" spans="1:15">
      <c r="A929" s="14"/>
      <c r="B929" s="15" t="s">
        <v>154</v>
      </c>
      <c r="C929" s="14">
        <v>10000</v>
      </c>
      <c r="D929" s="14"/>
      <c r="E929" s="52"/>
      <c r="F929" s="14" t="s">
        <v>2218</v>
      </c>
      <c r="G929" s="53" t="s">
        <v>2383</v>
      </c>
      <c r="H929" s="14"/>
      <c r="I929" s="14"/>
      <c r="J929" s="14"/>
      <c r="K929" s="14"/>
      <c r="L929" s="14"/>
      <c r="M929" s="14"/>
      <c r="N929" s="53"/>
      <c r="O929" s="14"/>
    </row>
    <row r="930" spans="1:15">
      <c r="A930" s="14"/>
      <c r="B930" s="14" t="s">
        <v>437</v>
      </c>
      <c r="C930" s="14">
        <v>3000</v>
      </c>
      <c r="D930" s="14"/>
      <c r="E930" s="52"/>
      <c r="F930" s="14" t="s">
        <v>2218</v>
      </c>
      <c r="G930" s="53"/>
      <c r="H930" s="14"/>
      <c r="I930" s="14"/>
      <c r="J930" s="14"/>
      <c r="K930" s="14"/>
      <c r="L930" s="14"/>
      <c r="M930" s="14"/>
      <c r="N930" s="53"/>
      <c r="O930" s="14"/>
    </row>
    <row r="931" spans="1:15">
      <c r="A931" s="14"/>
      <c r="B931" s="14" t="s">
        <v>425</v>
      </c>
      <c r="C931" s="14">
        <v>2400</v>
      </c>
      <c r="D931" s="14"/>
      <c r="E931" s="52"/>
      <c r="F931" s="14" t="s">
        <v>2218</v>
      </c>
      <c r="G931" s="53" t="s">
        <v>2380</v>
      </c>
      <c r="H931" s="14"/>
      <c r="I931" s="14"/>
      <c r="J931" s="14"/>
      <c r="K931" s="14"/>
      <c r="L931" s="14"/>
      <c r="M931" s="14"/>
      <c r="N931" s="53"/>
      <c r="O931" s="14"/>
    </row>
    <row r="932" spans="1:15">
      <c r="A932" s="14"/>
      <c r="B932" s="14" t="s">
        <v>434</v>
      </c>
      <c r="C932" s="14">
        <v>1500</v>
      </c>
      <c r="D932" s="14"/>
      <c r="E932" s="52"/>
      <c r="F932" s="14" t="s">
        <v>2218</v>
      </c>
      <c r="G932" s="53" t="s">
        <v>2378</v>
      </c>
      <c r="H932" s="14"/>
      <c r="I932" s="14"/>
      <c r="J932" s="14"/>
      <c r="K932" s="14"/>
      <c r="L932" s="14"/>
      <c r="M932" s="14"/>
      <c r="N932" s="53"/>
      <c r="O932" s="14"/>
    </row>
    <row r="933" spans="1:15">
      <c r="A933" s="14"/>
      <c r="B933" s="14" t="s">
        <v>331</v>
      </c>
      <c r="C933" s="14">
        <v>6000</v>
      </c>
      <c r="D933" s="14"/>
      <c r="E933" s="52"/>
      <c r="F933" s="14" t="s">
        <v>2218</v>
      </c>
      <c r="G933" s="53"/>
      <c r="H933" s="14"/>
      <c r="I933" s="14"/>
      <c r="J933" s="14"/>
      <c r="K933" s="14"/>
      <c r="L933" s="14"/>
      <c r="M933" s="14"/>
      <c r="N933" s="53"/>
      <c r="O933" s="14"/>
    </row>
    <row r="934" spans="1:15">
      <c r="A934" s="14"/>
      <c r="B934" s="14" t="s">
        <v>259</v>
      </c>
      <c r="C934" s="14">
        <v>8000</v>
      </c>
      <c r="D934" s="14"/>
      <c r="E934" s="52"/>
      <c r="F934" s="14" t="s">
        <v>2218</v>
      </c>
      <c r="G934" s="53" t="s">
        <v>2380</v>
      </c>
      <c r="H934" s="14"/>
      <c r="I934" s="14"/>
      <c r="J934" s="14"/>
      <c r="K934" s="14"/>
      <c r="L934" s="14"/>
      <c r="M934" s="14"/>
      <c r="N934" s="53"/>
      <c r="O934" s="14"/>
    </row>
    <row r="935" spans="1:15">
      <c r="A935" s="14"/>
      <c r="B935" s="14"/>
      <c r="C935" s="14"/>
      <c r="D935" s="14"/>
      <c r="E935" s="52"/>
      <c r="F935" s="14"/>
      <c r="G935" s="53"/>
      <c r="H935" s="14"/>
      <c r="I935" s="14"/>
      <c r="J935" s="14"/>
      <c r="K935" s="14"/>
      <c r="L935" s="14"/>
      <c r="M935" s="14"/>
      <c r="N935" s="53"/>
      <c r="O935" s="14"/>
    </row>
    <row r="936" spans="1:15">
      <c r="A936" s="14"/>
      <c r="B936" s="14"/>
      <c r="C936" s="14"/>
      <c r="D936" s="14"/>
      <c r="E936" s="52"/>
      <c r="F936" s="14"/>
      <c r="G936" s="53"/>
      <c r="H936" s="14"/>
      <c r="I936" s="14"/>
      <c r="J936" s="14"/>
      <c r="K936" s="14"/>
      <c r="L936" s="14"/>
      <c r="M936" s="14"/>
      <c r="N936" s="53"/>
      <c r="O936" s="14"/>
    </row>
    <row r="937" spans="1:15">
      <c r="A937" s="14"/>
      <c r="B937" s="14"/>
      <c r="C937" s="14"/>
      <c r="D937" s="14"/>
      <c r="E937" s="52"/>
      <c r="F937" s="14"/>
      <c r="G937" s="53"/>
      <c r="H937" s="14"/>
      <c r="I937" s="14"/>
      <c r="J937" s="14"/>
      <c r="K937" s="14"/>
      <c r="L937" s="14"/>
      <c r="M937" s="14"/>
      <c r="N937" s="53"/>
      <c r="O937" s="14"/>
    </row>
    <row r="938" ht="15.6" spans="1:15">
      <c r="A938" s="296"/>
      <c r="B938" s="296"/>
      <c r="C938" s="297">
        <f>SUM(C920:C937)</f>
        <v>72500</v>
      </c>
      <c r="D938" s="297"/>
      <c r="E938" s="298"/>
      <c r="F938" s="297"/>
      <c r="G938" s="299"/>
      <c r="H938" s="269"/>
      <c r="I938" s="297"/>
      <c r="J938" s="297">
        <f>SUM(J920:J937)</f>
        <v>58200</v>
      </c>
      <c r="K938" s="297"/>
      <c r="L938" s="297"/>
      <c r="M938" s="296"/>
      <c r="N938" s="304"/>
      <c r="O938" s="269"/>
    </row>
    <row r="939" ht="15.6" spans="1:15">
      <c r="A939" s="335" t="s">
        <v>2232</v>
      </c>
      <c r="B939" s="335"/>
      <c r="C939" s="336"/>
      <c r="D939" s="336"/>
      <c r="E939" s="337"/>
      <c r="F939" s="131"/>
      <c r="G939" s="131"/>
      <c r="H939" s="338"/>
      <c r="I939" s="335"/>
      <c r="J939" s="336"/>
      <c r="K939" s="336"/>
      <c r="L939" s="335"/>
      <c r="M939" s="131"/>
      <c r="N939" s="131"/>
      <c r="O939" s="338"/>
    </row>
    <row r="940" spans="1:15">
      <c r="A940" s="14"/>
      <c r="B940" s="14" t="s">
        <v>241</v>
      </c>
      <c r="C940" s="14">
        <v>6000</v>
      </c>
      <c r="D940" s="14"/>
      <c r="E940" s="52"/>
      <c r="F940" s="14" t="s">
        <v>54</v>
      </c>
      <c r="G940" s="53" t="s">
        <v>2352</v>
      </c>
      <c r="H940" s="14"/>
      <c r="I940" s="14" t="s">
        <v>277</v>
      </c>
      <c r="J940" s="14">
        <v>2400</v>
      </c>
      <c r="K940" s="14"/>
      <c r="L940" s="14"/>
      <c r="M940" s="14" t="s">
        <v>54</v>
      </c>
      <c r="N940" s="53"/>
      <c r="O940" s="14"/>
    </row>
    <row r="941" spans="1:15">
      <c r="A941" s="14"/>
      <c r="B941" s="14" t="s">
        <v>175</v>
      </c>
      <c r="C941" s="14">
        <v>4000</v>
      </c>
      <c r="D941" s="14"/>
      <c r="E941" s="52"/>
      <c r="F941" s="14" t="s">
        <v>54</v>
      </c>
      <c r="G941" s="53"/>
      <c r="H941" s="14"/>
      <c r="I941" s="14" t="s">
        <v>196</v>
      </c>
      <c r="J941" s="14">
        <v>10000</v>
      </c>
      <c r="K941" s="14"/>
      <c r="L941" s="14"/>
      <c r="M941" s="14" t="s">
        <v>54</v>
      </c>
      <c r="N941" s="53"/>
      <c r="O941" s="14"/>
    </row>
    <row r="942" spans="1:15">
      <c r="A942" s="14"/>
      <c r="B942" s="14" t="s">
        <v>220</v>
      </c>
      <c r="C942" s="14">
        <v>4200</v>
      </c>
      <c r="D942" s="14"/>
      <c r="E942" s="52"/>
      <c r="F942" s="14" t="s">
        <v>54</v>
      </c>
      <c r="G942" s="53" t="s">
        <v>2384</v>
      </c>
      <c r="H942" s="14"/>
      <c r="I942" s="14" t="s">
        <v>124</v>
      </c>
      <c r="J942" s="14">
        <v>14000</v>
      </c>
      <c r="K942" s="14"/>
      <c r="L942" s="14"/>
      <c r="M942" s="14" t="s">
        <v>54</v>
      </c>
      <c r="N942" s="53"/>
      <c r="O942" s="14"/>
    </row>
    <row r="943" spans="1:15">
      <c r="A943" s="14"/>
      <c r="B943" s="14" t="s">
        <v>135</v>
      </c>
      <c r="C943" s="14">
        <v>4200</v>
      </c>
      <c r="D943" s="14"/>
      <c r="E943" s="52"/>
      <c r="F943" s="14" t="s">
        <v>54</v>
      </c>
      <c r="G943" s="53" t="s">
        <v>2384</v>
      </c>
      <c r="H943" s="14"/>
      <c r="I943" s="14" t="s">
        <v>400</v>
      </c>
      <c r="J943" s="14">
        <v>2800</v>
      </c>
      <c r="K943" s="14"/>
      <c r="L943" s="14"/>
      <c r="M943" s="14" t="s">
        <v>54</v>
      </c>
      <c r="N943" s="53"/>
      <c r="O943" s="14"/>
    </row>
    <row r="944" spans="1:15">
      <c r="A944" s="14"/>
      <c r="B944" s="14" t="s">
        <v>437</v>
      </c>
      <c r="C944" s="14">
        <v>2000</v>
      </c>
      <c r="D944" s="14"/>
      <c r="E944" s="52"/>
      <c r="F944" s="14" t="s">
        <v>54</v>
      </c>
      <c r="G944" s="53"/>
      <c r="H944" s="14"/>
      <c r="I944" s="14" t="s">
        <v>499</v>
      </c>
      <c r="J944" s="14">
        <v>3200</v>
      </c>
      <c r="K944" s="14"/>
      <c r="L944" s="14"/>
      <c r="M944" s="14" t="s">
        <v>54</v>
      </c>
      <c r="N944" s="53"/>
      <c r="O944" s="14"/>
    </row>
    <row r="945" spans="1:15">
      <c r="A945" s="14"/>
      <c r="B945" s="14" t="s">
        <v>148</v>
      </c>
      <c r="C945" s="14">
        <v>16000</v>
      </c>
      <c r="D945" s="14"/>
      <c r="E945" s="52"/>
      <c r="F945" s="14" t="s">
        <v>54</v>
      </c>
      <c r="G945" s="53"/>
      <c r="H945" s="14"/>
      <c r="I945" s="14" t="s">
        <v>229</v>
      </c>
      <c r="J945" s="14">
        <v>2200</v>
      </c>
      <c r="K945" s="14"/>
      <c r="L945" s="14"/>
      <c r="M945" s="14" t="s">
        <v>54</v>
      </c>
      <c r="N945" s="53"/>
      <c r="O945" s="14"/>
    </row>
    <row r="946" spans="1:15">
      <c r="A946" s="14"/>
      <c r="B946" s="14" t="s">
        <v>142</v>
      </c>
      <c r="C946" s="14">
        <v>6000</v>
      </c>
      <c r="D946" s="14"/>
      <c r="E946" s="52"/>
      <c r="F946" s="14" t="s">
        <v>54</v>
      </c>
      <c r="G946" s="53"/>
      <c r="H946" s="14"/>
      <c r="I946" s="14" t="s">
        <v>268</v>
      </c>
      <c r="J946" s="14">
        <v>3000</v>
      </c>
      <c r="K946" s="14"/>
      <c r="L946" s="14"/>
      <c r="M946" s="14" t="s">
        <v>54</v>
      </c>
      <c r="N946" s="53"/>
      <c r="O946" s="14"/>
    </row>
    <row r="947" spans="1:15">
      <c r="A947" s="14"/>
      <c r="B947" s="14" t="s">
        <v>543</v>
      </c>
      <c r="C947" s="14">
        <v>3000</v>
      </c>
      <c r="D947" s="14"/>
      <c r="E947" s="52"/>
      <c r="F947" s="14" t="s">
        <v>54</v>
      </c>
      <c r="G947" s="53"/>
      <c r="H947" s="14"/>
      <c r="I947" s="14"/>
      <c r="J947" s="14"/>
      <c r="K947" s="14"/>
      <c r="L947" s="14"/>
      <c r="M947" s="14"/>
      <c r="N947" s="53"/>
      <c r="O947" s="14"/>
    </row>
    <row r="948" spans="1:15">
      <c r="A948" s="14"/>
      <c r="B948" s="14" t="s">
        <v>190</v>
      </c>
      <c r="C948" s="14">
        <v>10000</v>
      </c>
      <c r="D948" s="14"/>
      <c r="E948" s="52"/>
      <c r="F948" s="14" t="s">
        <v>2210</v>
      </c>
      <c r="G948" s="53"/>
      <c r="H948" s="14"/>
      <c r="I948" s="14"/>
      <c r="J948" s="14"/>
      <c r="K948" s="14"/>
      <c r="L948" s="14"/>
      <c r="M948" s="14"/>
      <c r="N948" s="53"/>
      <c r="O948" s="14"/>
    </row>
    <row r="949" spans="1:15">
      <c r="A949" s="14"/>
      <c r="B949" s="14" t="s">
        <v>241</v>
      </c>
      <c r="C949" s="14">
        <v>6000</v>
      </c>
      <c r="D949" s="14"/>
      <c r="E949" s="52"/>
      <c r="F949" s="14"/>
      <c r="G949" s="53"/>
      <c r="H949" s="14"/>
      <c r="I949" s="14"/>
      <c r="J949" s="14"/>
      <c r="K949" s="14"/>
      <c r="L949" s="14"/>
      <c r="M949" s="14"/>
      <c r="N949" s="53"/>
      <c r="O949" s="14"/>
    </row>
    <row r="950" spans="1:15">
      <c r="A950" s="14"/>
      <c r="B950" s="14"/>
      <c r="C950" s="14"/>
      <c r="D950" s="14"/>
      <c r="E950" s="52"/>
      <c r="F950" s="14"/>
      <c r="G950" s="53"/>
      <c r="H950" s="14"/>
      <c r="I950" s="14"/>
      <c r="J950" s="14"/>
      <c r="K950" s="14"/>
      <c r="L950" s="14"/>
      <c r="M950" s="14"/>
      <c r="N950" s="53"/>
      <c r="O950" s="14"/>
    </row>
    <row r="951" spans="1:15">
      <c r="A951" s="14"/>
      <c r="B951" s="14"/>
      <c r="C951" s="14"/>
      <c r="D951" s="14"/>
      <c r="E951" s="52"/>
      <c r="F951" s="14"/>
      <c r="G951" s="53"/>
      <c r="H951" s="14"/>
      <c r="I951" s="14"/>
      <c r="J951" s="14"/>
      <c r="K951" s="14"/>
      <c r="L951" s="14"/>
      <c r="M951" s="14"/>
      <c r="N951" s="53"/>
      <c r="O951" s="14"/>
    </row>
    <row r="952" spans="1:15">
      <c r="A952" s="14"/>
      <c r="B952" s="14"/>
      <c r="C952" s="14"/>
      <c r="D952" s="14"/>
      <c r="E952" s="52"/>
      <c r="F952" s="14"/>
      <c r="G952" s="53"/>
      <c r="H952" s="14"/>
      <c r="I952" s="14"/>
      <c r="J952" s="14"/>
      <c r="K952" s="14"/>
      <c r="L952" s="14"/>
      <c r="M952" s="14"/>
      <c r="N952" s="53"/>
      <c r="O952" s="14"/>
    </row>
    <row r="953" spans="1:15">
      <c r="A953" s="14"/>
      <c r="B953" s="14"/>
      <c r="C953" s="14"/>
      <c r="D953" s="14"/>
      <c r="E953" s="52"/>
      <c r="F953" s="14"/>
      <c r="G953" s="53"/>
      <c r="H953" s="14"/>
      <c r="I953" s="14"/>
      <c r="J953" s="14"/>
      <c r="K953" s="14"/>
      <c r="L953" s="14"/>
      <c r="M953" s="14"/>
      <c r="N953" s="53"/>
      <c r="O953" s="14"/>
    </row>
    <row r="954" spans="1:15">
      <c r="A954" s="14"/>
      <c r="B954" s="14"/>
      <c r="C954" s="14"/>
      <c r="D954" s="14"/>
      <c r="E954" s="52"/>
      <c r="F954" s="14"/>
      <c r="G954" s="53"/>
      <c r="H954" s="14"/>
      <c r="I954" s="14"/>
      <c r="J954" s="14"/>
      <c r="K954" s="14"/>
      <c r="L954" s="14"/>
      <c r="M954" s="14"/>
      <c r="N954" s="53"/>
      <c r="O954" s="14"/>
    </row>
    <row r="955" spans="1:15">
      <c r="A955" s="14"/>
      <c r="B955" s="14"/>
      <c r="C955" s="14"/>
      <c r="D955" s="14"/>
      <c r="E955" s="52"/>
      <c r="F955" s="14"/>
      <c r="G955" s="53"/>
      <c r="H955" s="14"/>
      <c r="I955" s="14"/>
      <c r="J955" s="14"/>
      <c r="K955" s="14"/>
      <c r="L955" s="14"/>
      <c r="M955" s="14"/>
      <c r="N955" s="53"/>
      <c r="O955" s="14"/>
    </row>
    <row r="956" spans="1:15">
      <c r="A956" s="14"/>
      <c r="B956" s="14"/>
      <c r="C956" s="14"/>
      <c r="D956" s="14"/>
      <c r="E956" s="52"/>
      <c r="F956" s="14"/>
      <c r="G956" s="53"/>
      <c r="H956" s="14"/>
      <c r="I956" s="14"/>
      <c r="J956" s="14"/>
      <c r="K956" s="14"/>
      <c r="L956" s="14"/>
      <c r="M956" s="14"/>
      <c r="N956" s="53"/>
      <c r="O956" s="14"/>
    </row>
    <row r="957" spans="1:15">
      <c r="A957" s="14"/>
      <c r="B957" s="14"/>
      <c r="C957" s="14"/>
      <c r="D957" s="14"/>
      <c r="E957" s="52"/>
      <c r="F957" s="14"/>
      <c r="G957" s="53"/>
      <c r="H957" s="14"/>
      <c r="I957" s="14"/>
      <c r="J957" s="14"/>
      <c r="K957" s="14"/>
      <c r="L957" s="14"/>
      <c r="M957" s="14"/>
      <c r="N957" s="53"/>
      <c r="O957" s="14"/>
    </row>
    <row r="958" ht="15.6" spans="1:15">
      <c r="A958" s="296"/>
      <c r="B958" s="296"/>
      <c r="C958" s="297">
        <f>SUM(C940:C957)</f>
        <v>61400</v>
      </c>
      <c r="D958" s="297"/>
      <c r="E958" s="298"/>
      <c r="F958" s="297"/>
      <c r="G958" s="299"/>
      <c r="H958" s="269"/>
      <c r="I958" s="297"/>
      <c r="J958" s="297">
        <f>SUM(J940:J957)</f>
        <v>37600</v>
      </c>
      <c r="K958" s="297"/>
      <c r="L958" s="297"/>
      <c r="M958" s="296"/>
      <c r="N958" s="304"/>
      <c r="O958" s="269"/>
    </row>
    <row r="959" ht="15.6" spans="1:15">
      <c r="A959" s="335" t="s">
        <v>2237</v>
      </c>
      <c r="B959" s="335"/>
      <c r="C959" s="336"/>
      <c r="D959" s="336"/>
      <c r="E959" s="337"/>
      <c r="F959" s="131"/>
      <c r="G959" s="131"/>
      <c r="H959" s="338"/>
      <c r="I959" s="335"/>
      <c r="J959" s="336"/>
      <c r="K959" s="336"/>
      <c r="L959" s="335"/>
      <c r="M959" s="131"/>
      <c r="N959" s="131"/>
      <c r="O959" s="338"/>
    </row>
    <row r="960" spans="1:15">
      <c r="A960" s="14"/>
      <c r="B960" s="14" t="s">
        <v>175</v>
      </c>
      <c r="C960" s="14">
        <v>3000</v>
      </c>
      <c r="D960" s="14"/>
      <c r="E960" s="52"/>
      <c r="F960" s="14" t="s">
        <v>2218</v>
      </c>
      <c r="G960" s="53"/>
      <c r="H960" s="14"/>
      <c r="I960" s="153" t="s">
        <v>394</v>
      </c>
      <c r="J960" s="153">
        <v>4000</v>
      </c>
      <c r="K960" s="14"/>
      <c r="L960" s="14"/>
      <c r="M960" s="14" t="s">
        <v>2218</v>
      </c>
      <c r="N960" s="53"/>
      <c r="O960" s="14"/>
    </row>
    <row r="961" spans="1:15">
      <c r="A961" s="14"/>
      <c r="B961" s="14" t="s">
        <v>552</v>
      </c>
      <c r="C961" s="14">
        <v>1200</v>
      </c>
      <c r="D961" s="14"/>
      <c r="E961" s="52"/>
      <c r="F961" s="14" t="s">
        <v>2218</v>
      </c>
      <c r="G961" s="53"/>
      <c r="H961" s="14"/>
      <c r="I961" s="126" t="s">
        <v>238</v>
      </c>
      <c r="J961" s="126">
        <v>5200</v>
      </c>
      <c r="K961" s="14"/>
      <c r="L961" s="126"/>
      <c r="M961" s="14" t="s">
        <v>2218</v>
      </c>
      <c r="N961" s="188" t="s">
        <v>2281</v>
      </c>
      <c r="O961" s="14"/>
    </row>
    <row r="962" spans="1:15">
      <c r="A962" s="14"/>
      <c r="B962" s="14" t="s">
        <v>556</v>
      </c>
      <c r="C962" s="14">
        <v>1200</v>
      </c>
      <c r="D962" s="14"/>
      <c r="E962" s="52"/>
      <c r="F962" s="14" t="s">
        <v>2218</v>
      </c>
      <c r="G962" s="53"/>
      <c r="H962" s="14"/>
      <c r="I962" s="14" t="s">
        <v>420</v>
      </c>
      <c r="J962" s="14">
        <v>1200</v>
      </c>
      <c r="K962" s="14"/>
      <c r="L962" s="14"/>
      <c r="M962" s="14" t="s">
        <v>2218</v>
      </c>
      <c r="N962" s="53"/>
      <c r="O962" s="14"/>
    </row>
    <row r="963" spans="1:15">
      <c r="A963" s="14"/>
      <c r="B963" s="14" t="s">
        <v>2385</v>
      </c>
      <c r="C963" s="14">
        <v>1200</v>
      </c>
      <c r="D963" s="14"/>
      <c r="E963" s="52"/>
      <c r="F963" s="14" t="s">
        <v>2218</v>
      </c>
      <c r="G963" s="53" t="s">
        <v>2386</v>
      </c>
      <c r="H963" s="14"/>
      <c r="I963" s="14" t="s">
        <v>139</v>
      </c>
      <c r="J963" s="14">
        <v>4000</v>
      </c>
      <c r="K963" s="14"/>
      <c r="L963" s="14"/>
      <c r="M963" s="14" t="s">
        <v>2218</v>
      </c>
      <c r="N963" s="53"/>
      <c r="O963" s="14"/>
    </row>
    <row r="964" spans="1:15">
      <c r="A964" s="14"/>
      <c r="B964" s="14" t="s">
        <v>90</v>
      </c>
      <c r="C964" s="14">
        <v>1200</v>
      </c>
      <c r="D964" s="14"/>
      <c r="E964" s="52"/>
      <c r="F964" s="14" t="s">
        <v>2218</v>
      </c>
      <c r="G964" s="53" t="s">
        <v>2386</v>
      </c>
      <c r="H964" s="14"/>
      <c r="I964" s="14"/>
      <c r="J964" s="14"/>
      <c r="K964" s="14"/>
      <c r="L964" s="14"/>
      <c r="M964" s="14"/>
      <c r="N964" s="53"/>
      <c r="O964" s="14"/>
    </row>
    <row r="965" spans="1:15">
      <c r="A965" s="14"/>
      <c r="B965" s="14"/>
      <c r="C965" s="14"/>
      <c r="D965" s="14"/>
      <c r="E965" s="52"/>
      <c r="F965" s="14"/>
      <c r="G965" s="53"/>
      <c r="H965" s="14"/>
      <c r="I965" s="14"/>
      <c r="J965" s="14"/>
      <c r="K965" s="14"/>
      <c r="L965" s="14"/>
      <c r="M965" s="14"/>
      <c r="N965" s="53"/>
      <c r="O965" s="14"/>
    </row>
    <row r="966" spans="1:15">
      <c r="A966" s="14"/>
      <c r="B966" s="14"/>
      <c r="C966" s="14"/>
      <c r="D966" s="14"/>
      <c r="E966" s="52"/>
      <c r="F966" s="14"/>
      <c r="G966" s="53"/>
      <c r="H966" s="14"/>
      <c r="I966" s="14"/>
      <c r="J966" s="14"/>
      <c r="K966" s="14"/>
      <c r="L966" s="14"/>
      <c r="M966" s="14"/>
      <c r="N966" s="53"/>
      <c r="O966" s="14"/>
    </row>
    <row r="967" spans="1:15">
      <c r="A967" s="14"/>
      <c r="B967" s="14"/>
      <c r="C967" s="14"/>
      <c r="D967" s="14"/>
      <c r="E967" s="52"/>
      <c r="F967" s="14"/>
      <c r="G967" s="53"/>
      <c r="H967" s="14"/>
      <c r="I967" s="14"/>
      <c r="J967" s="14"/>
      <c r="K967" s="14"/>
      <c r="L967" s="14"/>
      <c r="M967" s="14"/>
      <c r="N967" s="53"/>
      <c r="O967" s="14"/>
    </row>
    <row r="968" spans="1:15">
      <c r="A968" s="14"/>
      <c r="B968" s="14"/>
      <c r="C968" s="14"/>
      <c r="D968" s="14"/>
      <c r="E968" s="52"/>
      <c r="F968" s="14"/>
      <c r="G968" s="53"/>
      <c r="H968" s="14"/>
      <c r="I968" s="14"/>
      <c r="J968" s="14"/>
      <c r="K968" s="14"/>
      <c r="L968" s="14"/>
      <c r="M968" s="14"/>
      <c r="N968" s="53"/>
      <c r="O968" s="14"/>
    </row>
    <row r="969" spans="1:15">
      <c r="A969" s="14"/>
      <c r="B969" s="14"/>
      <c r="C969" s="14"/>
      <c r="D969" s="14"/>
      <c r="E969" s="52"/>
      <c r="F969" s="14"/>
      <c r="G969" s="53"/>
      <c r="H969" s="14"/>
      <c r="I969" s="14"/>
      <c r="J969" s="14"/>
      <c r="K969" s="14"/>
      <c r="L969" s="14"/>
      <c r="M969" s="14"/>
      <c r="N969" s="53"/>
      <c r="O969" s="14"/>
    </row>
    <row r="970" spans="1:15">
      <c r="A970" s="14"/>
      <c r="B970" s="14"/>
      <c r="C970" s="14"/>
      <c r="D970" s="14"/>
      <c r="E970" s="52"/>
      <c r="F970" s="14"/>
      <c r="G970" s="53"/>
      <c r="H970" s="14"/>
      <c r="I970" s="14"/>
      <c r="J970" s="14"/>
      <c r="K970" s="14"/>
      <c r="L970" s="14"/>
      <c r="M970" s="14"/>
      <c r="N970" s="53"/>
      <c r="O970" s="14"/>
    </row>
    <row r="971" spans="1:15">
      <c r="A971" s="14"/>
      <c r="B971" s="14"/>
      <c r="C971" s="14"/>
      <c r="D971" s="14"/>
      <c r="E971" s="52"/>
      <c r="F971" s="14"/>
      <c r="G971" s="53"/>
      <c r="H971" s="14"/>
      <c r="I971" s="14"/>
      <c r="J971" s="14"/>
      <c r="K971" s="14"/>
      <c r="L971" s="14"/>
      <c r="M971" s="14"/>
      <c r="N971" s="53"/>
      <c r="O971" s="14"/>
    </row>
    <row r="972" spans="1:15">
      <c r="A972" s="14"/>
      <c r="B972" s="14"/>
      <c r="C972" s="14"/>
      <c r="D972" s="14"/>
      <c r="E972" s="52"/>
      <c r="F972" s="14"/>
      <c r="G972" s="53"/>
      <c r="H972" s="14"/>
      <c r="I972" s="14"/>
      <c r="J972" s="14"/>
      <c r="K972" s="14"/>
      <c r="L972" s="14"/>
      <c r="M972" s="14"/>
      <c r="N972" s="53"/>
      <c r="O972" s="14"/>
    </row>
    <row r="973" spans="1:15">
      <c r="A973" s="14"/>
      <c r="B973" s="14"/>
      <c r="C973" s="14"/>
      <c r="D973" s="14"/>
      <c r="E973" s="52"/>
      <c r="F973" s="14"/>
      <c r="G973" s="53"/>
      <c r="H973" s="14"/>
      <c r="I973" s="14"/>
      <c r="J973" s="14"/>
      <c r="K973" s="14"/>
      <c r="L973" s="14"/>
      <c r="M973" s="14"/>
      <c r="N973" s="53"/>
      <c r="O973" s="14"/>
    </row>
    <row r="974" spans="1:15">
      <c r="A974" s="14"/>
      <c r="B974" s="14"/>
      <c r="C974" s="14"/>
      <c r="D974" s="14"/>
      <c r="E974" s="52"/>
      <c r="F974" s="14"/>
      <c r="G974" s="53"/>
      <c r="H974" s="14"/>
      <c r="I974" s="14"/>
      <c r="J974" s="14"/>
      <c r="K974" s="14"/>
      <c r="L974" s="14"/>
      <c r="M974" s="14"/>
      <c r="N974" s="53"/>
      <c r="O974" s="14"/>
    </row>
    <row r="975" spans="1:15">
      <c r="A975" s="14"/>
      <c r="B975" s="14"/>
      <c r="C975" s="14"/>
      <c r="D975" s="14"/>
      <c r="E975" s="52"/>
      <c r="F975" s="14"/>
      <c r="G975" s="53"/>
      <c r="H975" s="14"/>
      <c r="I975" s="14"/>
      <c r="J975" s="14"/>
      <c r="K975" s="14"/>
      <c r="L975" s="14"/>
      <c r="M975" s="14"/>
      <c r="N975" s="53"/>
      <c r="O975" s="14"/>
    </row>
    <row r="976" spans="1:15">
      <c r="A976" s="14"/>
      <c r="B976" s="14"/>
      <c r="C976" s="14"/>
      <c r="D976" s="14"/>
      <c r="E976" s="52"/>
      <c r="F976" s="14"/>
      <c r="G976" s="53"/>
      <c r="H976" s="14"/>
      <c r="I976" s="14"/>
      <c r="J976" s="14"/>
      <c r="K976" s="14"/>
      <c r="L976" s="14"/>
      <c r="M976" s="14"/>
      <c r="N976" s="53"/>
      <c r="O976" s="14"/>
    </row>
    <row r="977" spans="1:15">
      <c r="A977" s="14"/>
      <c r="B977" s="14"/>
      <c r="C977" s="14"/>
      <c r="D977" s="14"/>
      <c r="E977" s="52"/>
      <c r="F977" s="14"/>
      <c r="G977" s="53"/>
      <c r="H977" s="14"/>
      <c r="I977" s="14"/>
      <c r="J977" s="14"/>
      <c r="K977" s="14"/>
      <c r="L977" s="14"/>
      <c r="M977" s="14"/>
      <c r="N977" s="53"/>
      <c r="O977" s="14"/>
    </row>
    <row r="978" ht="15.6" spans="1:15">
      <c r="A978" s="296"/>
      <c r="B978" s="296"/>
      <c r="C978" s="297">
        <f>SUM(C960:C977)</f>
        <v>7800</v>
      </c>
      <c r="D978" s="297"/>
      <c r="E978" s="298"/>
      <c r="F978" s="297"/>
      <c r="G978" s="299"/>
      <c r="H978" s="269"/>
      <c r="I978" s="297"/>
      <c r="J978" s="297">
        <f>SUM(J960:J977)</f>
        <v>14400</v>
      </c>
      <c r="K978" s="297"/>
      <c r="L978" s="297"/>
      <c r="M978" s="296"/>
      <c r="N978" s="304"/>
      <c r="O978" s="269"/>
    </row>
    <row r="979" ht="15.6" spans="1:15">
      <c r="A979" s="335" t="s">
        <v>2239</v>
      </c>
      <c r="B979" s="335"/>
      <c r="C979" s="336"/>
      <c r="D979" s="336"/>
      <c r="E979" s="337"/>
      <c r="F979" s="131"/>
      <c r="G979" s="131"/>
      <c r="H979" s="338"/>
      <c r="I979" s="335"/>
      <c r="J979" s="336"/>
      <c r="K979" s="336"/>
      <c r="L979" s="335"/>
      <c r="M979" s="131"/>
      <c r="N979" s="131"/>
      <c r="O979" s="338"/>
    </row>
    <row r="980" spans="1:15">
      <c r="A980" s="14" t="s">
        <v>564</v>
      </c>
      <c r="B980" s="14">
        <v>1600</v>
      </c>
      <c r="C980" s="14"/>
      <c r="D980" s="14"/>
      <c r="E980" s="52"/>
      <c r="F980" s="14" t="s">
        <v>2346</v>
      </c>
      <c r="G980" s="53"/>
      <c r="H980" s="14"/>
      <c r="I980" s="14" t="s">
        <v>479</v>
      </c>
      <c r="J980" s="14">
        <v>3200</v>
      </c>
      <c r="K980" s="14"/>
      <c r="L980" s="14"/>
      <c r="M980" s="14" t="s">
        <v>88</v>
      </c>
      <c r="N980" s="53" t="s">
        <v>2387</v>
      </c>
      <c r="O980" s="14"/>
    </row>
    <row r="981" spans="1:15">
      <c r="A981" s="14" t="s">
        <v>561</v>
      </c>
      <c r="B981" s="14">
        <v>1200</v>
      </c>
      <c r="C981" s="14"/>
      <c r="D981" s="14"/>
      <c r="E981" s="52"/>
      <c r="F981" s="14" t="s">
        <v>2346</v>
      </c>
      <c r="G981" s="53"/>
      <c r="H981" s="14"/>
      <c r="I981" s="153" t="s">
        <v>325</v>
      </c>
      <c r="J981" s="153">
        <v>2000</v>
      </c>
      <c r="K981" s="14"/>
      <c r="L981" s="14"/>
      <c r="M981" s="14" t="s">
        <v>88</v>
      </c>
      <c r="N981" s="53"/>
      <c r="O981" s="14"/>
    </row>
    <row r="982" spans="1:15">
      <c r="A982" s="14" t="s">
        <v>566</v>
      </c>
      <c r="B982" s="14">
        <v>2400</v>
      </c>
      <c r="C982" s="14"/>
      <c r="D982" s="14"/>
      <c r="E982" s="52"/>
      <c r="F982" s="14" t="s">
        <v>2346</v>
      </c>
      <c r="G982" s="53"/>
      <c r="H982" s="14"/>
      <c r="I982" s="14" t="s">
        <v>377</v>
      </c>
      <c r="J982" s="14">
        <v>2400</v>
      </c>
      <c r="K982" s="14"/>
      <c r="L982" s="14"/>
      <c r="M982" s="14" t="s">
        <v>88</v>
      </c>
      <c r="N982" s="53"/>
      <c r="O982" s="14"/>
    </row>
    <row r="983" spans="1:15">
      <c r="A983" s="14" t="s">
        <v>397</v>
      </c>
      <c r="B983" s="14">
        <v>2000</v>
      </c>
      <c r="C983" s="14"/>
      <c r="D983" s="14"/>
      <c r="E983" s="52"/>
      <c r="F983" s="14" t="s">
        <v>88</v>
      </c>
      <c r="G983" s="53"/>
      <c r="H983" s="14"/>
      <c r="I983" s="14" t="s">
        <v>443</v>
      </c>
      <c r="J983" s="14">
        <v>2800</v>
      </c>
      <c r="K983" s="14"/>
      <c r="L983" s="14"/>
      <c r="M983" s="14" t="s">
        <v>88</v>
      </c>
      <c r="N983" s="53"/>
      <c r="O983" s="14"/>
    </row>
    <row r="984" spans="1:15">
      <c r="A984" s="14"/>
      <c r="B984" s="14"/>
      <c r="C984" s="14"/>
      <c r="D984" s="14"/>
      <c r="E984" s="52"/>
      <c r="F984" s="14"/>
      <c r="G984" s="53"/>
      <c r="H984" s="14"/>
      <c r="I984" s="153" t="s">
        <v>328</v>
      </c>
      <c r="J984" s="153">
        <v>8000</v>
      </c>
      <c r="K984" s="14"/>
      <c r="L984" s="14"/>
      <c r="M984" s="14" t="s">
        <v>88</v>
      </c>
      <c r="N984" s="53" t="s">
        <v>2388</v>
      </c>
      <c r="O984" s="14"/>
    </row>
    <row r="985" spans="1:15">
      <c r="A985" s="14"/>
      <c r="B985" s="305"/>
      <c r="C985" s="305"/>
      <c r="D985" s="305"/>
      <c r="E985" s="301"/>
      <c r="F985" s="305"/>
      <c r="G985" s="306"/>
      <c r="H985" s="14"/>
      <c r="I985" s="14"/>
      <c r="J985" s="14"/>
      <c r="K985" s="305"/>
      <c r="L985" s="14"/>
      <c r="M985" s="14"/>
      <c r="N985" s="53"/>
      <c r="O985" s="14"/>
    </row>
    <row r="986" spans="1:15">
      <c r="A986" s="14"/>
      <c r="B986" s="14"/>
      <c r="C986" s="14"/>
      <c r="D986" s="14"/>
      <c r="E986" s="52"/>
      <c r="F986" s="14"/>
      <c r="G986" s="53"/>
      <c r="H986" s="14"/>
      <c r="I986" s="14"/>
      <c r="J986" s="14"/>
      <c r="K986" s="14"/>
      <c r="L986" s="14"/>
      <c r="M986" s="14"/>
      <c r="N986" s="53"/>
      <c r="O986" s="14"/>
    </row>
    <row r="987" spans="1:15">
      <c r="A987" s="14"/>
      <c r="B987" s="14"/>
      <c r="C987" s="14"/>
      <c r="D987" s="14"/>
      <c r="E987" s="52"/>
      <c r="F987" s="14"/>
      <c r="G987" s="53"/>
      <c r="H987" s="14"/>
      <c r="I987" s="14"/>
      <c r="J987" s="14"/>
      <c r="K987" s="14"/>
      <c r="L987" s="14"/>
      <c r="M987" s="14"/>
      <c r="N987" s="53"/>
      <c r="O987" s="14"/>
    </row>
    <row r="988" spans="1:15">
      <c r="A988" s="14"/>
      <c r="B988" s="14"/>
      <c r="C988" s="14"/>
      <c r="D988" s="14"/>
      <c r="E988" s="52"/>
      <c r="F988" s="14"/>
      <c r="G988" s="53"/>
      <c r="H988" s="14"/>
      <c r="I988" s="14"/>
      <c r="J988" s="14"/>
      <c r="K988" s="14"/>
      <c r="L988" s="14"/>
      <c r="M988" s="14"/>
      <c r="N988" s="53"/>
      <c r="O988" s="14"/>
    </row>
    <row r="989" spans="1:15">
      <c r="A989" s="14"/>
      <c r="B989" s="14"/>
      <c r="C989" s="14"/>
      <c r="D989" s="14"/>
      <c r="E989" s="52"/>
      <c r="F989" s="14"/>
      <c r="G989" s="53"/>
      <c r="H989" s="14"/>
      <c r="I989" s="14"/>
      <c r="J989" s="14"/>
      <c r="K989" s="14"/>
      <c r="L989" s="14"/>
      <c r="M989" s="14"/>
      <c r="N989" s="53"/>
      <c r="O989" s="14"/>
    </row>
    <row r="990" spans="1:15">
      <c r="A990" s="14"/>
      <c r="B990" s="14"/>
      <c r="C990" s="14"/>
      <c r="D990" s="14"/>
      <c r="E990" s="52"/>
      <c r="F990" s="14"/>
      <c r="G990" s="53"/>
      <c r="H990" s="14"/>
      <c r="I990" s="14"/>
      <c r="J990" s="14"/>
      <c r="K990" s="14"/>
      <c r="L990" s="14"/>
      <c r="M990" s="14"/>
      <c r="N990" s="53"/>
      <c r="O990" s="14"/>
    </row>
    <row r="991" spans="1:15">
      <c r="A991" s="14"/>
      <c r="B991" s="14"/>
      <c r="C991" s="14"/>
      <c r="D991" s="14"/>
      <c r="E991" s="52"/>
      <c r="F991" s="14"/>
      <c r="G991" s="53"/>
      <c r="H991" s="14"/>
      <c r="I991" s="14"/>
      <c r="J991" s="14"/>
      <c r="K991" s="14"/>
      <c r="L991" s="14"/>
      <c r="M991" s="14"/>
      <c r="N991" s="53"/>
      <c r="O991" s="14"/>
    </row>
    <row r="992" spans="1:15">
      <c r="A992" s="14"/>
      <c r="B992" s="14"/>
      <c r="C992" s="14"/>
      <c r="D992" s="14"/>
      <c r="E992" s="52"/>
      <c r="F992" s="14"/>
      <c r="G992" s="53"/>
      <c r="H992" s="14"/>
      <c r="I992" s="14"/>
      <c r="J992" s="14"/>
      <c r="K992" s="14"/>
      <c r="L992" s="14"/>
      <c r="M992" s="14"/>
      <c r="N992" s="53"/>
      <c r="O992" s="14"/>
    </row>
    <row r="993" spans="1:15">
      <c r="A993" s="14"/>
      <c r="B993" s="14"/>
      <c r="C993" s="14"/>
      <c r="D993" s="14"/>
      <c r="E993" s="52"/>
      <c r="F993" s="14"/>
      <c r="G993" s="53"/>
      <c r="H993" s="14"/>
      <c r="I993" s="14"/>
      <c r="J993" s="14"/>
      <c r="K993" s="14"/>
      <c r="L993" s="14"/>
      <c r="M993" s="14"/>
      <c r="N993" s="53"/>
      <c r="O993" s="14"/>
    </row>
    <row r="994" spans="1:15">
      <c r="A994" s="14"/>
      <c r="B994" s="14"/>
      <c r="C994" s="14"/>
      <c r="D994" s="14"/>
      <c r="E994" s="52"/>
      <c r="F994" s="14"/>
      <c r="G994" s="53"/>
      <c r="H994" s="14"/>
      <c r="I994" s="14"/>
      <c r="J994" s="14"/>
      <c r="K994" s="14"/>
      <c r="L994" s="14"/>
      <c r="M994" s="14"/>
      <c r="N994" s="53"/>
      <c r="O994" s="14"/>
    </row>
    <row r="995" spans="1:15">
      <c r="A995" s="14"/>
      <c r="B995" s="14"/>
      <c r="C995" s="14"/>
      <c r="D995" s="14"/>
      <c r="E995" s="52"/>
      <c r="F995" s="14"/>
      <c r="G995" s="53"/>
      <c r="H995" s="14"/>
      <c r="I995" s="14"/>
      <c r="J995" s="14"/>
      <c r="K995" s="14"/>
      <c r="L995" s="14"/>
      <c r="M995" s="14"/>
      <c r="N995" s="53"/>
      <c r="O995" s="14"/>
    </row>
    <row r="996" spans="1:15">
      <c r="A996" s="14"/>
      <c r="B996" s="14"/>
      <c r="C996" s="14"/>
      <c r="D996" s="14"/>
      <c r="E996" s="52"/>
      <c r="F996" s="14"/>
      <c r="G996" s="53"/>
      <c r="H996" s="14"/>
      <c r="I996" s="14"/>
      <c r="J996" s="14"/>
      <c r="K996" s="14"/>
      <c r="L996" s="14"/>
      <c r="M996" s="14"/>
      <c r="N996" s="53"/>
      <c r="O996" s="14"/>
    </row>
    <row r="997" spans="1:15">
      <c r="A997" s="14"/>
      <c r="B997" s="14"/>
      <c r="C997" s="14"/>
      <c r="D997" s="14"/>
      <c r="E997" s="52"/>
      <c r="F997" s="14"/>
      <c r="G997" s="53"/>
      <c r="H997" s="14"/>
      <c r="I997" s="14"/>
      <c r="J997" s="14"/>
      <c r="K997" s="14"/>
      <c r="L997" s="14"/>
      <c r="M997" s="14"/>
      <c r="N997" s="53"/>
      <c r="O997" s="14"/>
    </row>
    <row r="998" ht="15.6" spans="1:15">
      <c r="A998" s="296"/>
      <c r="B998" s="296"/>
      <c r="C998" s="297">
        <f>SUM(C980:C996)</f>
        <v>0</v>
      </c>
      <c r="D998" s="297"/>
      <c r="E998" s="298"/>
      <c r="F998" s="297"/>
      <c r="G998" s="299"/>
      <c r="H998" s="269"/>
      <c r="I998" s="297"/>
      <c r="J998" s="297">
        <f>SUM(J980:J997)</f>
        <v>18400</v>
      </c>
      <c r="K998" s="297"/>
      <c r="L998" s="297"/>
      <c r="M998" s="296"/>
      <c r="N998" s="304"/>
      <c r="O998" s="269"/>
    </row>
    <row r="999" ht="15.6" spans="1:15">
      <c r="A999" s="335" t="s">
        <v>2243</v>
      </c>
      <c r="B999" s="335"/>
      <c r="C999" s="336"/>
      <c r="D999" s="336"/>
      <c r="E999" s="337"/>
      <c r="F999" s="131"/>
      <c r="G999" s="131"/>
      <c r="H999" s="338"/>
      <c r="I999" s="335"/>
      <c r="J999" s="336"/>
      <c r="K999" s="336"/>
      <c r="L999" s="335"/>
      <c r="M999" s="131"/>
      <c r="N999" s="131"/>
      <c r="O999" s="338"/>
    </row>
    <row r="1000" spans="1:15">
      <c r="A1000" s="14" t="s">
        <v>397</v>
      </c>
      <c r="B1000" s="14">
        <v>2000</v>
      </c>
      <c r="C1000" s="14"/>
      <c r="D1000" s="14"/>
      <c r="E1000" s="52"/>
      <c r="F1000" s="14" t="s">
        <v>2218</v>
      </c>
      <c r="G1000" s="53"/>
      <c r="H1000" s="14"/>
      <c r="I1000" s="153" t="s">
        <v>328</v>
      </c>
      <c r="J1000" s="153">
        <v>4000</v>
      </c>
      <c r="K1000" s="14"/>
      <c r="L1000" s="14"/>
      <c r="M1000" s="14" t="s">
        <v>2218</v>
      </c>
      <c r="N1000" s="53"/>
      <c r="O1000" s="14"/>
    </row>
    <row r="1001" spans="1:15">
      <c r="A1001" s="14" t="s">
        <v>2071</v>
      </c>
      <c r="B1001" s="14">
        <v>3500</v>
      </c>
      <c r="C1001" s="14"/>
      <c r="D1001" s="14"/>
      <c r="E1001" s="52"/>
      <c r="F1001" s="14" t="s">
        <v>2218</v>
      </c>
      <c r="G1001" s="53" t="s">
        <v>2389</v>
      </c>
      <c r="H1001" s="14"/>
      <c r="I1001" s="14" t="s">
        <v>262</v>
      </c>
      <c r="J1001" s="14">
        <v>8000</v>
      </c>
      <c r="K1001" s="14"/>
      <c r="L1001" s="14"/>
      <c r="M1001" s="14" t="s">
        <v>2218</v>
      </c>
      <c r="N1001" s="53"/>
      <c r="O1001" s="14"/>
    </row>
    <row r="1002" spans="1:15">
      <c r="A1002" s="14" t="s">
        <v>142</v>
      </c>
      <c r="B1002" s="14">
        <v>8000</v>
      </c>
      <c r="C1002" s="14"/>
      <c r="D1002" s="14"/>
      <c r="E1002" s="52"/>
      <c r="F1002" s="14" t="s">
        <v>2218</v>
      </c>
      <c r="G1002" s="53"/>
      <c r="H1002" s="14"/>
      <c r="I1002" s="14" t="s">
        <v>145</v>
      </c>
      <c r="J1002" s="14">
        <v>6000</v>
      </c>
      <c r="K1002" s="14"/>
      <c r="L1002" s="14"/>
      <c r="M1002" s="14" t="s">
        <v>2218</v>
      </c>
      <c r="N1002" s="53"/>
      <c r="O1002" s="14"/>
    </row>
    <row r="1003" spans="1:15">
      <c r="A1003" s="14" t="s">
        <v>148</v>
      </c>
      <c r="B1003" s="14">
        <v>18000</v>
      </c>
      <c r="C1003" s="14"/>
      <c r="D1003" s="14"/>
      <c r="E1003" s="52"/>
      <c r="F1003" s="14" t="s">
        <v>2218</v>
      </c>
      <c r="G1003" s="53" t="s">
        <v>2390</v>
      </c>
      <c r="H1003" s="14"/>
      <c r="I1003" s="14" t="s">
        <v>131</v>
      </c>
      <c r="J1003" s="14">
        <v>10000</v>
      </c>
      <c r="K1003" s="14"/>
      <c r="L1003" s="14"/>
      <c r="M1003" s="14" t="s">
        <v>2218</v>
      </c>
      <c r="N1003" s="53" t="s">
        <v>2388</v>
      </c>
      <c r="O1003" s="14"/>
    </row>
    <row r="1004" spans="1:15">
      <c r="A1004" s="14"/>
      <c r="B1004" s="14"/>
      <c r="C1004" s="14"/>
      <c r="D1004" s="14"/>
      <c r="E1004" s="52"/>
      <c r="F1004" s="14"/>
      <c r="G1004" s="53"/>
      <c r="H1004" s="14"/>
      <c r="I1004" s="14"/>
      <c r="J1004" s="14"/>
      <c r="K1004" s="14"/>
      <c r="L1004" s="14"/>
      <c r="M1004" s="14"/>
      <c r="N1004" s="53"/>
      <c r="O1004" s="14"/>
    </row>
    <row r="1005" spans="1:15">
      <c r="A1005" s="14"/>
      <c r="B1005" s="14"/>
      <c r="C1005" s="14"/>
      <c r="D1005" s="14"/>
      <c r="E1005" s="52"/>
      <c r="F1005" s="14"/>
      <c r="G1005" s="53"/>
      <c r="H1005" s="14"/>
      <c r="I1005" s="14"/>
      <c r="J1005" s="14"/>
      <c r="K1005" s="14"/>
      <c r="L1005" s="14"/>
      <c r="M1005" s="14"/>
      <c r="N1005" s="53"/>
      <c r="O1005" s="14"/>
    </row>
    <row r="1006" spans="1:15">
      <c r="A1006" s="14"/>
      <c r="B1006" s="14"/>
      <c r="C1006" s="14"/>
      <c r="D1006" s="14"/>
      <c r="E1006" s="52"/>
      <c r="F1006" s="14"/>
      <c r="G1006" s="53"/>
      <c r="H1006" s="14"/>
      <c r="I1006" s="14"/>
      <c r="J1006" s="14"/>
      <c r="K1006" s="14"/>
      <c r="L1006" s="14"/>
      <c r="M1006" s="14"/>
      <c r="N1006" s="53"/>
      <c r="O1006" s="14"/>
    </row>
    <row r="1007" spans="1:15">
      <c r="A1007" s="14"/>
      <c r="B1007" s="14"/>
      <c r="C1007" s="14"/>
      <c r="D1007" s="14"/>
      <c r="E1007" s="52"/>
      <c r="F1007" s="14"/>
      <c r="G1007" s="53"/>
      <c r="H1007" s="14"/>
      <c r="I1007" s="14"/>
      <c r="J1007" s="14"/>
      <c r="K1007" s="14"/>
      <c r="L1007" s="14"/>
      <c r="M1007" s="14"/>
      <c r="N1007" s="53"/>
      <c r="O1007" s="14"/>
    </row>
    <row r="1008" spans="1:15">
      <c r="A1008" s="14"/>
      <c r="B1008" s="14"/>
      <c r="C1008" s="14"/>
      <c r="D1008" s="14"/>
      <c r="E1008" s="52"/>
      <c r="F1008" s="14"/>
      <c r="G1008" s="53"/>
      <c r="H1008" s="14"/>
      <c r="I1008" s="14"/>
      <c r="J1008" s="14"/>
      <c r="K1008" s="14"/>
      <c r="L1008" s="14"/>
      <c r="M1008" s="14"/>
      <c r="N1008" s="53"/>
      <c r="O1008" s="14"/>
    </row>
    <row r="1009" spans="1:15">
      <c r="A1009" s="14"/>
      <c r="B1009" s="14"/>
      <c r="C1009" s="14"/>
      <c r="D1009" s="14"/>
      <c r="E1009" s="52"/>
      <c r="F1009" s="14"/>
      <c r="G1009" s="53"/>
      <c r="H1009" s="14"/>
      <c r="I1009" s="14"/>
      <c r="J1009" s="14"/>
      <c r="K1009" s="14"/>
      <c r="L1009" s="14"/>
      <c r="M1009" s="14"/>
      <c r="N1009" s="53"/>
      <c r="O1009" s="14"/>
    </row>
    <row r="1010" spans="1:15">
      <c r="A1010" s="14"/>
      <c r="B1010" s="14"/>
      <c r="C1010" s="14"/>
      <c r="D1010" s="14"/>
      <c r="E1010" s="52"/>
      <c r="F1010" s="14"/>
      <c r="G1010" s="53"/>
      <c r="H1010" s="14"/>
      <c r="I1010" s="14"/>
      <c r="J1010" s="14"/>
      <c r="K1010" s="14"/>
      <c r="L1010" s="14"/>
      <c r="M1010" s="14"/>
      <c r="N1010" s="53"/>
      <c r="O1010" s="14"/>
    </row>
    <row r="1011" spans="1:15">
      <c r="A1011" s="14"/>
      <c r="B1011" s="14"/>
      <c r="C1011" s="14"/>
      <c r="D1011" s="14"/>
      <c r="E1011" s="52"/>
      <c r="F1011" s="14"/>
      <c r="G1011" s="53"/>
      <c r="H1011" s="14"/>
      <c r="I1011" s="14"/>
      <c r="J1011" s="14"/>
      <c r="K1011" s="14"/>
      <c r="L1011" s="14"/>
      <c r="M1011" s="14"/>
      <c r="N1011" s="53"/>
      <c r="O1011" s="14"/>
    </row>
    <row r="1012" spans="1:15">
      <c r="A1012" s="14"/>
      <c r="B1012" s="14"/>
      <c r="C1012" s="14"/>
      <c r="D1012" s="14"/>
      <c r="E1012" s="52"/>
      <c r="F1012" s="14"/>
      <c r="G1012" s="53"/>
      <c r="H1012" s="14"/>
      <c r="I1012" s="14"/>
      <c r="J1012" s="14"/>
      <c r="K1012" s="14"/>
      <c r="L1012" s="14"/>
      <c r="M1012" s="14"/>
      <c r="N1012" s="53"/>
      <c r="O1012" s="14"/>
    </row>
    <row r="1013" spans="1:15">
      <c r="A1013" s="14"/>
      <c r="B1013" s="14"/>
      <c r="C1013" s="14"/>
      <c r="D1013" s="14"/>
      <c r="E1013" s="52"/>
      <c r="F1013" s="14"/>
      <c r="G1013" s="53"/>
      <c r="H1013" s="14"/>
      <c r="I1013" s="14"/>
      <c r="J1013" s="14"/>
      <c r="K1013" s="14"/>
      <c r="L1013" s="14"/>
      <c r="M1013" s="14"/>
      <c r="N1013" s="53"/>
      <c r="O1013" s="14"/>
    </row>
    <row r="1014" spans="1:15">
      <c r="A1014" s="14"/>
      <c r="B1014" s="14"/>
      <c r="C1014" s="14"/>
      <c r="D1014" s="14"/>
      <c r="E1014" s="52"/>
      <c r="F1014" s="14"/>
      <c r="G1014" s="53"/>
      <c r="H1014" s="14"/>
      <c r="I1014" s="14"/>
      <c r="J1014" s="14"/>
      <c r="K1014" s="14"/>
      <c r="L1014" s="14"/>
      <c r="M1014" s="14"/>
      <c r="N1014" s="53"/>
      <c r="O1014" s="14"/>
    </row>
    <row r="1015" spans="1:15">
      <c r="A1015" s="14"/>
      <c r="B1015" s="14"/>
      <c r="C1015" s="14"/>
      <c r="D1015" s="14"/>
      <c r="E1015" s="52"/>
      <c r="F1015" s="14"/>
      <c r="G1015" s="53"/>
      <c r="H1015" s="14"/>
      <c r="I1015" s="14"/>
      <c r="J1015" s="14"/>
      <c r="K1015" s="14"/>
      <c r="L1015" s="14"/>
      <c r="M1015" s="14"/>
      <c r="N1015" s="53"/>
      <c r="O1015" s="14"/>
    </row>
    <row r="1016" spans="1:15">
      <c r="A1016" s="14"/>
      <c r="B1016" s="14"/>
      <c r="C1016" s="14"/>
      <c r="D1016" s="14"/>
      <c r="E1016" s="52"/>
      <c r="F1016" s="14"/>
      <c r="G1016" s="53"/>
      <c r="H1016" s="14"/>
      <c r="I1016" s="14"/>
      <c r="J1016" s="14"/>
      <c r="K1016" s="14"/>
      <c r="L1016" s="14"/>
      <c r="M1016" s="14"/>
      <c r="N1016" s="53"/>
      <c r="O1016" s="14"/>
    </row>
    <row r="1017" spans="1:15">
      <c r="A1017" s="14"/>
      <c r="B1017" s="14"/>
      <c r="C1017" s="14"/>
      <c r="D1017" s="14"/>
      <c r="E1017" s="52"/>
      <c r="F1017" s="14"/>
      <c r="G1017" s="53"/>
      <c r="H1017" s="14"/>
      <c r="I1017" s="14"/>
      <c r="J1017" s="14"/>
      <c r="K1017" s="14"/>
      <c r="L1017" s="14"/>
      <c r="M1017" s="14"/>
      <c r="N1017" s="53"/>
      <c r="O1017" s="14"/>
    </row>
    <row r="1018" ht="15.6" spans="1:15">
      <c r="A1018" s="296"/>
      <c r="B1018" s="340">
        <f>SUM(B1000:B1017)</f>
        <v>31500</v>
      </c>
      <c r="C1018" s="297">
        <f>SUM(C1000:C1016)</f>
        <v>0</v>
      </c>
      <c r="D1018" s="297"/>
      <c r="E1018" s="298"/>
      <c r="F1018" s="297"/>
      <c r="G1018" s="299"/>
      <c r="H1018" s="269"/>
      <c r="I1018" s="297"/>
      <c r="J1018" s="340">
        <f>SUM(J1000:J1017)</f>
        <v>28000</v>
      </c>
      <c r="K1018" s="297"/>
      <c r="L1018" s="297"/>
      <c r="M1018" s="296"/>
      <c r="N1018" s="304"/>
      <c r="O1018" s="269"/>
    </row>
    <row r="1019" ht="15.6" spans="1:15">
      <c r="A1019" s="335" t="s">
        <v>2248</v>
      </c>
      <c r="B1019" s="335"/>
      <c r="C1019" s="336"/>
      <c r="D1019" s="336"/>
      <c r="E1019" s="337"/>
      <c r="F1019" s="131"/>
      <c r="G1019" s="131"/>
      <c r="H1019" s="338"/>
      <c r="I1019" s="335"/>
      <c r="J1019" s="336"/>
      <c r="K1019" s="336"/>
      <c r="L1019" s="335"/>
      <c r="M1019" s="131"/>
      <c r="N1019" s="131"/>
      <c r="O1019" s="338"/>
    </row>
    <row r="1020" spans="1:15">
      <c r="A1020" s="14" t="s">
        <v>280</v>
      </c>
      <c r="B1020" s="14">
        <v>21000</v>
      </c>
      <c r="C1020" s="14"/>
      <c r="D1020" s="14"/>
      <c r="E1020" s="52"/>
      <c r="F1020" s="14" t="s">
        <v>54</v>
      </c>
      <c r="G1020" s="53" t="s">
        <v>2391</v>
      </c>
      <c r="H1020" s="14"/>
      <c r="I1020" s="14" t="s">
        <v>131</v>
      </c>
      <c r="J1020" s="14">
        <v>10000</v>
      </c>
      <c r="K1020" s="14"/>
      <c r="L1020" s="14"/>
      <c r="M1020" s="14" t="s">
        <v>54</v>
      </c>
      <c r="N1020" s="53"/>
      <c r="O1020" s="14"/>
    </row>
    <row r="1021" spans="1:15">
      <c r="A1021" s="14" t="s">
        <v>568</v>
      </c>
      <c r="B1021" s="14">
        <v>1000</v>
      </c>
      <c r="C1021" s="14"/>
      <c r="D1021" s="14"/>
      <c r="E1021" s="52"/>
      <c r="F1021" s="14" t="s">
        <v>54</v>
      </c>
      <c r="G1021" s="53" t="s">
        <v>2392</v>
      </c>
      <c r="H1021" s="14"/>
      <c r="I1021" s="14" t="s">
        <v>207</v>
      </c>
      <c r="J1021" s="14">
        <v>3200</v>
      </c>
      <c r="K1021" s="14"/>
      <c r="L1021" s="14"/>
      <c r="M1021" s="14" t="s">
        <v>54</v>
      </c>
      <c r="N1021" s="53"/>
      <c r="O1021" s="14"/>
    </row>
    <row r="1022" spans="1:15">
      <c r="A1022" s="14" t="s">
        <v>319</v>
      </c>
      <c r="B1022" s="14">
        <v>6000</v>
      </c>
      <c r="C1022" s="14"/>
      <c r="D1022" s="14"/>
      <c r="E1022" s="52"/>
      <c r="F1022" s="14" t="s">
        <v>54</v>
      </c>
      <c r="G1022" s="53"/>
      <c r="H1022" s="14"/>
      <c r="I1022" s="14" t="s">
        <v>316</v>
      </c>
      <c r="J1022" s="14">
        <v>10000</v>
      </c>
      <c r="K1022" s="14"/>
      <c r="L1022" s="14" t="s">
        <v>2393</v>
      </c>
      <c r="M1022" s="14" t="s">
        <v>54</v>
      </c>
      <c r="N1022" s="53" t="s">
        <v>2394</v>
      </c>
      <c r="O1022" s="14"/>
    </row>
    <row r="1023" spans="1:15">
      <c r="A1023" s="14" t="s">
        <v>570</v>
      </c>
      <c r="B1023" s="14">
        <v>1400</v>
      </c>
      <c r="C1023" s="14"/>
      <c r="D1023" s="14"/>
      <c r="E1023" s="52"/>
      <c r="F1023" s="14" t="s">
        <v>2395</v>
      </c>
      <c r="G1023" s="53"/>
      <c r="H1023" s="14"/>
      <c r="I1023" s="14" t="s">
        <v>528</v>
      </c>
      <c r="J1023" s="14">
        <v>4000</v>
      </c>
      <c r="K1023" s="14"/>
      <c r="L1023" s="14"/>
      <c r="M1023" s="14" t="s">
        <v>54</v>
      </c>
      <c r="N1023" s="53"/>
      <c r="O1023" s="14"/>
    </row>
    <row r="1024" spans="1:15">
      <c r="A1024" s="14" t="s">
        <v>303</v>
      </c>
      <c r="B1024" s="14">
        <v>2400</v>
      </c>
      <c r="C1024" s="14"/>
      <c r="D1024" s="14"/>
      <c r="E1024" s="52"/>
      <c r="F1024" s="14" t="s">
        <v>54</v>
      </c>
      <c r="G1024" s="53"/>
      <c r="H1024" s="14"/>
      <c r="I1024" s="14" t="s">
        <v>2396</v>
      </c>
      <c r="J1024" s="14">
        <v>1200</v>
      </c>
      <c r="K1024" s="14"/>
      <c r="L1024" s="14"/>
      <c r="M1024" s="14" t="s">
        <v>54</v>
      </c>
      <c r="N1024" s="53" t="s">
        <v>2397</v>
      </c>
      <c r="O1024" s="14"/>
    </row>
    <row r="1025" spans="1:15">
      <c r="A1025" s="14" t="s">
        <v>256</v>
      </c>
      <c r="B1025" s="14">
        <v>12000</v>
      </c>
      <c r="C1025" s="14"/>
      <c r="D1025" s="14"/>
      <c r="E1025" s="52"/>
      <c r="F1025" s="14" t="s">
        <v>54</v>
      </c>
      <c r="G1025" s="53"/>
      <c r="H1025" s="14"/>
      <c r="I1025" s="14" t="s">
        <v>394</v>
      </c>
      <c r="J1025" s="14">
        <v>10000</v>
      </c>
      <c r="K1025" s="14"/>
      <c r="L1025" s="14"/>
      <c r="M1025" s="14" t="s">
        <v>54</v>
      </c>
      <c r="N1025" s="53"/>
      <c r="O1025" s="14"/>
    </row>
    <row r="1026" spans="1:15">
      <c r="A1026" s="14" t="s">
        <v>244</v>
      </c>
      <c r="B1026" s="14">
        <v>3200</v>
      </c>
      <c r="C1026" s="14"/>
      <c r="D1026" s="14"/>
      <c r="E1026" s="52"/>
      <c r="F1026" s="14" t="s">
        <v>54</v>
      </c>
      <c r="G1026" s="53"/>
      <c r="H1026" s="14"/>
      <c r="I1026" s="14" t="s">
        <v>166</v>
      </c>
      <c r="J1026" s="14">
        <v>3600</v>
      </c>
      <c r="K1026" s="14"/>
      <c r="L1026" s="14"/>
      <c r="M1026" s="14" t="s">
        <v>54</v>
      </c>
      <c r="N1026" s="53"/>
      <c r="O1026" s="14"/>
    </row>
    <row r="1027" spans="1:15">
      <c r="A1027" s="14" t="s">
        <v>190</v>
      </c>
      <c r="B1027" s="14">
        <v>5400</v>
      </c>
      <c r="C1027" s="14"/>
      <c r="D1027" s="14"/>
      <c r="E1027" s="52"/>
      <c r="F1027" s="14" t="s">
        <v>54</v>
      </c>
      <c r="G1027" s="53"/>
      <c r="H1027" s="14"/>
      <c r="I1027" s="14" t="s">
        <v>271</v>
      </c>
      <c r="J1027" s="14">
        <v>7000</v>
      </c>
      <c r="K1027" s="14"/>
      <c r="L1027" s="14"/>
      <c r="M1027" s="14" t="s">
        <v>54</v>
      </c>
      <c r="N1027" s="53"/>
      <c r="O1027" s="14"/>
    </row>
    <row r="1028" spans="1:15">
      <c r="A1028" s="14" t="s">
        <v>154</v>
      </c>
      <c r="B1028" s="14">
        <v>8000</v>
      </c>
      <c r="C1028" s="14"/>
      <c r="D1028" s="14"/>
      <c r="E1028" s="52"/>
      <c r="F1028" s="14" t="s">
        <v>54</v>
      </c>
      <c r="G1028" s="53"/>
      <c r="H1028" s="14"/>
      <c r="I1028" s="14" t="s">
        <v>479</v>
      </c>
      <c r="J1028" s="14">
        <v>4000</v>
      </c>
      <c r="K1028" s="14"/>
      <c r="L1028" s="14"/>
      <c r="M1028" s="14" t="s">
        <v>54</v>
      </c>
      <c r="N1028" s="53"/>
      <c r="O1028" s="14"/>
    </row>
    <row r="1029" spans="1:15">
      <c r="A1029" s="14"/>
      <c r="B1029" s="14"/>
      <c r="C1029" s="14"/>
      <c r="D1029" s="14"/>
      <c r="E1029" s="52"/>
      <c r="F1029" s="14"/>
      <c r="G1029" s="53"/>
      <c r="H1029" s="14"/>
      <c r="I1029" s="14"/>
      <c r="J1029" s="14"/>
      <c r="K1029" s="14"/>
      <c r="L1029" s="14"/>
      <c r="M1029" s="14"/>
      <c r="N1029" s="53"/>
      <c r="O1029" s="14"/>
    </row>
    <row r="1030" spans="1:15">
      <c r="A1030" s="14"/>
      <c r="B1030" s="14"/>
      <c r="C1030" s="14"/>
      <c r="D1030" s="14"/>
      <c r="E1030" s="52"/>
      <c r="F1030" s="14"/>
      <c r="G1030" s="53"/>
      <c r="H1030" s="14"/>
      <c r="I1030" s="14"/>
      <c r="J1030" s="14"/>
      <c r="K1030" s="14"/>
      <c r="L1030" s="14"/>
      <c r="M1030" s="14"/>
      <c r="N1030" s="53"/>
      <c r="O1030" s="14"/>
    </row>
    <row r="1031" spans="1:15">
      <c r="A1031" s="14"/>
      <c r="B1031" s="14"/>
      <c r="C1031" s="14"/>
      <c r="D1031" s="14"/>
      <c r="E1031" s="52"/>
      <c r="F1031" s="14"/>
      <c r="G1031" s="53"/>
      <c r="H1031" s="14"/>
      <c r="I1031" s="14"/>
      <c r="J1031" s="14"/>
      <c r="K1031" s="14"/>
      <c r="L1031" s="14"/>
      <c r="M1031" s="14"/>
      <c r="N1031" s="53"/>
      <c r="O1031" s="14"/>
    </row>
    <row r="1032" spans="1:15">
      <c r="A1032" s="14"/>
      <c r="B1032" s="14"/>
      <c r="C1032" s="14"/>
      <c r="D1032" s="14"/>
      <c r="E1032" s="52"/>
      <c r="F1032" s="14"/>
      <c r="G1032" s="53"/>
      <c r="H1032" s="14"/>
      <c r="I1032" s="14"/>
      <c r="J1032" s="14"/>
      <c r="K1032" s="14"/>
      <c r="L1032" s="14"/>
      <c r="M1032" s="14"/>
      <c r="N1032" s="53"/>
      <c r="O1032" s="14"/>
    </row>
    <row r="1033" spans="1:15">
      <c r="A1033" s="14"/>
      <c r="B1033" s="14"/>
      <c r="C1033" s="14"/>
      <c r="D1033" s="14"/>
      <c r="E1033" s="52"/>
      <c r="F1033" s="14"/>
      <c r="G1033" s="53"/>
      <c r="H1033" s="14"/>
      <c r="I1033" s="14"/>
      <c r="J1033" s="14"/>
      <c r="K1033" s="14"/>
      <c r="L1033" s="14"/>
      <c r="M1033" s="14"/>
      <c r="N1033" s="53"/>
      <c r="O1033" s="14"/>
    </row>
    <row r="1034" spans="1:15">
      <c r="A1034" s="14"/>
      <c r="B1034" s="14"/>
      <c r="C1034" s="14"/>
      <c r="D1034" s="14"/>
      <c r="E1034" s="52"/>
      <c r="F1034" s="14"/>
      <c r="G1034" s="53"/>
      <c r="H1034" s="14"/>
      <c r="I1034" s="14"/>
      <c r="J1034" s="14"/>
      <c r="K1034" s="14"/>
      <c r="L1034" s="14"/>
      <c r="M1034" s="14"/>
      <c r="N1034" s="53"/>
      <c r="O1034" s="14"/>
    </row>
    <row r="1035" spans="1:15">
      <c r="A1035" s="14"/>
      <c r="B1035" s="14"/>
      <c r="C1035" s="14"/>
      <c r="D1035" s="14"/>
      <c r="E1035" s="52"/>
      <c r="F1035" s="14"/>
      <c r="G1035" s="53"/>
      <c r="H1035" s="14"/>
      <c r="I1035" s="14"/>
      <c r="J1035" s="14"/>
      <c r="K1035" s="14"/>
      <c r="L1035" s="14"/>
      <c r="M1035" s="14"/>
      <c r="N1035" s="53"/>
      <c r="O1035" s="14"/>
    </row>
    <row r="1036" spans="1:15">
      <c r="A1036" s="14"/>
      <c r="B1036" s="14"/>
      <c r="C1036" s="14"/>
      <c r="D1036" s="14"/>
      <c r="E1036" s="52"/>
      <c r="F1036" s="14"/>
      <c r="G1036" s="53"/>
      <c r="H1036" s="14"/>
      <c r="I1036" s="14"/>
      <c r="J1036" s="14"/>
      <c r="K1036" s="14"/>
      <c r="L1036" s="14"/>
      <c r="M1036" s="14"/>
      <c r="N1036" s="53"/>
      <c r="O1036" s="14"/>
    </row>
    <row r="1037" spans="1:15">
      <c r="A1037" s="14"/>
      <c r="B1037" s="14"/>
      <c r="C1037" s="14"/>
      <c r="D1037" s="14"/>
      <c r="E1037" s="52"/>
      <c r="F1037" s="14"/>
      <c r="G1037" s="53"/>
      <c r="H1037" s="14"/>
      <c r="I1037" s="14"/>
      <c r="J1037" s="14"/>
      <c r="K1037" s="14"/>
      <c r="L1037" s="14"/>
      <c r="M1037" s="14"/>
      <c r="N1037" s="53"/>
      <c r="O1037" s="14"/>
    </row>
    <row r="1038" ht="15.6" spans="1:15">
      <c r="A1038" s="296"/>
      <c r="B1038" s="340">
        <f>SUM(B1020:B1037)</f>
        <v>60400</v>
      </c>
      <c r="C1038" s="297">
        <f>SUM(C1020:C1036)</f>
        <v>0</v>
      </c>
      <c r="D1038" s="297"/>
      <c r="E1038" s="298"/>
      <c r="F1038" s="297"/>
      <c r="G1038" s="299"/>
      <c r="H1038" s="269"/>
      <c r="I1038" s="297"/>
      <c r="J1038" s="297">
        <f>SUM(J1020:J1037)</f>
        <v>53000</v>
      </c>
      <c r="K1038" s="297"/>
      <c r="L1038" s="297"/>
      <c r="M1038" s="296"/>
      <c r="N1038" s="304"/>
      <c r="O1038" s="269"/>
    </row>
    <row r="1039" ht="15.6" spans="1:15">
      <c r="A1039" s="335" t="s">
        <v>2248</v>
      </c>
      <c r="B1039" s="335"/>
      <c r="C1039" s="336"/>
      <c r="D1039" s="336"/>
      <c r="E1039" s="337"/>
      <c r="F1039" s="131"/>
      <c r="G1039" s="131"/>
      <c r="H1039" s="338"/>
      <c r="I1039" s="335"/>
      <c r="J1039" s="336"/>
      <c r="K1039" s="336"/>
      <c r="L1039" s="335"/>
      <c r="M1039" s="131"/>
      <c r="N1039" s="131"/>
      <c r="O1039" s="338"/>
    </row>
    <row r="1040" spans="1:15">
      <c r="A1040" s="14"/>
      <c r="B1040" s="14"/>
      <c r="C1040" s="14"/>
      <c r="D1040" s="14"/>
      <c r="E1040" s="52"/>
      <c r="F1040" s="14"/>
      <c r="G1040" s="53"/>
      <c r="H1040" s="14"/>
      <c r="I1040" s="14"/>
      <c r="J1040" s="14"/>
      <c r="K1040" s="14"/>
      <c r="L1040" s="14"/>
      <c r="M1040" s="14"/>
      <c r="N1040" s="53"/>
      <c r="O1040" s="14"/>
    </row>
    <row r="1041" spans="1:15">
      <c r="A1041" s="14"/>
      <c r="B1041" s="14"/>
      <c r="C1041" s="14"/>
      <c r="D1041" s="14"/>
      <c r="E1041" s="52"/>
      <c r="F1041" s="14"/>
      <c r="G1041" s="53"/>
      <c r="H1041" s="14"/>
      <c r="I1041" s="14"/>
      <c r="J1041" s="14"/>
      <c r="K1041" s="14"/>
      <c r="L1041" s="14"/>
      <c r="M1041" s="14"/>
      <c r="N1041" s="53"/>
      <c r="O1041" s="14"/>
    </row>
    <row r="1042" spans="1:15">
      <c r="A1042" s="14"/>
      <c r="B1042" s="14"/>
      <c r="C1042" s="341"/>
      <c r="D1042" s="341"/>
      <c r="E1042" s="52"/>
      <c r="F1042" s="14"/>
      <c r="G1042" s="53"/>
      <c r="H1042" s="14"/>
      <c r="I1042" s="14"/>
      <c r="J1042" s="14"/>
      <c r="K1042" s="341"/>
      <c r="L1042" s="14"/>
      <c r="M1042" s="14"/>
      <c r="N1042" s="53"/>
      <c r="O1042" s="14"/>
    </row>
    <row r="1043" spans="1:15">
      <c r="A1043" s="14"/>
      <c r="B1043" s="14"/>
      <c r="C1043" s="14"/>
      <c r="D1043" s="14"/>
      <c r="E1043" s="52"/>
      <c r="F1043" s="14"/>
      <c r="G1043" s="53"/>
      <c r="H1043" s="14"/>
      <c r="I1043" s="14"/>
      <c r="J1043" s="14"/>
      <c r="K1043" s="14"/>
      <c r="L1043" s="14"/>
      <c r="M1043" s="14"/>
      <c r="N1043" s="53"/>
      <c r="O1043" s="14"/>
    </row>
    <row r="1044" spans="1:15">
      <c r="A1044" s="14"/>
      <c r="B1044" s="14"/>
      <c r="C1044" s="14"/>
      <c r="D1044" s="14"/>
      <c r="E1044" s="52"/>
      <c r="F1044" s="14"/>
      <c r="G1044" s="53"/>
      <c r="H1044" s="14"/>
      <c r="I1044" s="14"/>
      <c r="J1044" s="14"/>
      <c r="K1044" s="14"/>
      <c r="L1044" s="14"/>
      <c r="M1044" s="14"/>
      <c r="N1044" s="53"/>
      <c r="O1044" s="14"/>
    </row>
    <row r="1045" spans="1:15">
      <c r="A1045" s="14"/>
      <c r="B1045" s="14"/>
      <c r="C1045" s="14"/>
      <c r="D1045" s="14"/>
      <c r="E1045" s="52"/>
      <c r="F1045" s="14"/>
      <c r="G1045" s="53"/>
      <c r="H1045" s="14"/>
      <c r="I1045" s="14"/>
      <c r="J1045" s="14"/>
      <c r="K1045" s="14"/>
      <c r="L1045" s="14"/>
      <c r="M1045" s="14"/>
      <c r="N1045" s="53"/>
      <c r="O1045" s="14"/>
    </row>
    <row r="1046" spans="1:15">
      <c r="A1046" s="14"/>
      <c r="B1046" s="14"/>
      <c r="C1046" s="14"/>
      <c r="D1046" s="14"/>
      <c r="E1046" s="52"/>
      <c r="F1046" s="14"/>
      <c r="G1046" s="53"/>
      <c r="H1046" s="14"/>
      <c r="I1046" s="14"/>
      <c r="J1046" s="14"/>
      <c r="K1046" s="14"/>
      <c r="L1046" s="14"/>
      <c r="M1046" s="14"/>
      <c r="N1046" s="53"/>
      <c r="O1046" s="14"/>
    </row>
    <row r="1047" spans="1:15">
      <c r="A1047" s="14"/>
      <c r="B1047" s="14"/>
      <c r="C1047" s="14"/>
      <c r="D1047" s="14"/>
      <c r="E1047" s="52"/>
      <c r="F1047" s="14"/>
      <c r="G1047" s="53"/>
      <c r="H1047" s="14"/>
      <c r="I1047" s="14"/>
      <c r="J1047" s="14"/>
      <c r="K1047" s="14"/>
      <c r="L1047" s="14"/>
      <c r="M1047" s="14"/>
      <c r="N1047" s="53"/>
      <c r="O1047" s="14"/>
    </row>
    <row r="1048" spans="1:15">
      <c r="A1048" s="14"/>
      <c r="B1048" s="14"/>
      <c r="C1048" s="14"/>
      <c r="D1048" s="14"/>
      <c r="E1048" s="52"/>
      <c r="F1048" s="14"/>
      <c r="G1048" s="53"/>
      <c r="H1048" s="14"/>
      <c r="K1048" s="14"/>
      <c r="O1048" s="14"/>
    </row>
    <row r="1049" spans="1:15">
      <c r="A1049" s="14"/>
      <c r="B1049" s="14"/>
      <c r="C1049" s="14"/>
      <c r="D1049" s="14"/>
      <c r="E1049" s="52"/>
      <c r="F1049" s="14"/>
      <c r="G1049" s="53"/>
      <c r="H1049" s="14"/>
      <c r="K1049" s="14"/>
      <c r="O1049" s="14"/>
    </row>
    <row r="1050" spans="1:15">
      <c r="A1050" s="14"/>
      <c r="B1050" s="14"/>
      <c r="C1050" s="14"/>
      <c r="D1050" s="14"/>
      <c r="E1050" s="52"/>
      <c r="F1050" s="14"/>
      <c r="G1050" s="53"/>
      <c r="H1050" s="14"/>
      <c r="I1050" s="14"/>
      <c r="J1050" s="14"/>
      <c r="K1050" s="14"/>
      <c r="L1050" s="14"/>
      <c r="M1050" s="14"/>
      <c r="N1050" s="53"/>
      <c r="O1050" s="14"/>
    </row>
    <row r="1051" spans="1:15">
      <c r="A1051" s="14"/>
      <c r="B1051" s="14"/>
      <c r="C1051" s="341"/>
      <c r="D1051" s="341"/>
      <c r="E1051" s="52"/>
      <c r="F1051" s="14"/>
      <c r="G1051" s="53"/>
      <c r="H1051" s="14"/>
      <c r="I1051" s="14"/>
      <c r="J1051" s="14"/>
      <c r="K1051" s="341"/>
      <c r="L1051" s="14"/>
      <c r="M1051" s="14"/>
      <c r="N1051" s="53"/>
      <c r="O1051" s="14"/>
    </row>
    <row r="1052" spans="1:15">
      <c r="A1052" s="14"/>
      <c r="B1052" s="14"/>
      <c r="C1052" s="14"/>
      <c r="D1052" s="14"/>
      <c r="E1052" s="52"/>
      <c r="F1052" s="14"/>
      <c r="G1052" s="53"/>
      <c r="H1052" s="14"/>
      <c r="I1052" s="14"/>
      <c r="J1052" s="14"/>
      <c r="K1052" s="14"/>
      <c r="L1052" s="14"/>
      <c r="M1052" s="14"/>
      <c r="N1052" s="53"/>
      <c r="O1052" s="14"/>
    </row>
    <row r="1053" spans="1:15">
      <c r="A1053" s="14"/>
      <c r="B1053" s="14"/>
      <c r="C1053" s="14"/>
      <c r="D1053" s="14"/>
      <c r="E1053" s="52"/>
      <c r="F1053" s="14"/>
      <c r="G1053" s="53"/>
      <c r="H1053" s="14"/>
      <c r="I1053" s="14"/>
      <c r="J1053" s="14"/>
      <c r="K1053" s="14"/>
      <c r="L1053" s="14"/>
      <c r="M1053" s="14"/>
      <c r="N1053" s="53"/>
      <c r="O1053" s="14"/>
    </row>
    <row r="1054" ht="18.6" spans="1:15">
      <c r="A1054" s="342"/>
      <c r="B1054" s="342"/>
      <c r="C1054" s="342"/>
      <c r="D1054" s="342"/>
      <c r="E1054" s="342"/>
      <c r="F1054" s="342"/>
      <c r="G1054" s="342"/>
      <c r="H1054" s="14"/>
      <c r="I1054" s="14"/>
      <c r="J1054" s="14"/>
      <c r="K1054" s="14"/>
      <c r="L1054" s="14"/>
      <c r="M1054" s="14"/>
      <c r="N1054" s="53"/>
      <c r="O1054" s="14"/>
    </row>
    <row r="1055" spans="1:15">
      <c r="A1055" s="14"/>
      <c r="B1055" s="14"/>
      <c r="C1055" s="14"/>
      <c r="D1055" s="14"/>
      <c r="E1055" s="52"/>
      <c r="F1055" s="14"/>
      <c r="G1055" s="53"/>
      <c r="H1055" s="14"/>
      <c r="I1055" s="14"/>
      <c r="J1055" s="14"/>
      <c r="K1055" s="14"/>
      <c r="L1055" s="14"/>
      <c r="M1055" s="14"/>
      <c r="N1055" s="53"/>
      <c r="O1055" s="14"/>
    </row>
    <row r="1056" spans="1:15">
      <c r="A1056" s="14"/>
      <c r="B1056" s="14"/>
      <c r="C1056" s="14"/>
      <c r="D1056" s="14"/>
      <c r="E1056" s="52"/>
      <c r="F1056" s="14"/>
      <c r="G1056" s="53"/>
      <c r="H1056" s="14"/>
      <c r="I1056" s="14"/>
      <c r="J1056" s="14"/>
      <c r="K1056" s="14"/>
      <c r="L1056" s="14"/>
      <c r="M1056" s="14"/>
      <c r="N1056" s="53"/>
      <c r="O1056" s="14"/>
    </row>
    <row r="1057" spans="1:15">
      <c r="A1057" s="14"/>
      <c r="B1057" s="14"/>
      <c r="C1057" s="14"/>
      <c r="D1057" s="14"/>
      <c r="E1057" s="52"/>
      <c r="F1057" s="14"/>
      <c r="G1057" s="53"/>
      <c r="H1057" s="14"/>
      <c r="I1057" s="14"/>
      <c r="J1057" s="14"/>
      <c r="K1057" s="14"/>
      <c r="L1057" s="14"/>
      <c r="M1057" s="14"/>
      <c r="N1057" s="53"/>
      <c r="O1057" s="14"/>
    </row>
    <row r="1058" ht="15.6" spans="1:15">
      <c r="A1058" s="296"/>
      <c r="B1058" s="297">
        <f>SUM(B1040:B1057)</f>
        <v>0</v>
      </c>
      <c r="C1058" s="297"/>
      <c r="D1058" s="297"/>
      <c r="E1058" s="298"/>
      <c r="F1058" s="297"/>
      <c r="G1058" s="299"/>
      <c r="H1058" s="269"/>
      <c r="I1058" s="297"/>
      <c r="J1058" s="297">
        <f>SUM(J1040:J1057)</f>
        <v>0</v>
      </c>
      <c r="K1058" s="297"/>
      <c r="L1058" s="297"/>
      <c r="M1058" s="296"/>
      <c r="N1058" s="304"/>
      <c r="O1058" s="269"/>
    </row>
    <row r="1059" ht="15.6" spans="1:15">
      <c r="A1059" s="335" t="s">
        <v>2248</v>
      </c>
      <c r="B1059" s="335"/>
      <c r="C1059" s="336"/>
      <c r="D1059" s="336"/>
      <c r="E1059" s="337"/>
      <c r="F1059" s="131"/>
      <c r="G1059" s="131"/>
      <c r="H1059" s="338"/>
      <c r="I1059" s="335"/>
      <c r="J1059" s="336"/>
      <c r="K1059" s="336"/>
      <c r="L1059" s="335"/>
      <c r="M1059" s="131"/>
      <c r="N1059" s="131"/>
      <c r="O1059" s="338"/>
    </row>
    <row r="1060" spans="1:15">
      <c r="A1060" s="14" t="s">
        <v>414</v>
      </c>
      <c r="B1060" s="14">
        <v>3000</v>
      </c>
      <c r="C1060" s="14"/>
      <c r="D1060" s="14"/>
      <c r="E1060" s="52"/>
      <c r="F1060" s="14" t="s">
        <v>54</v>
      </c>
      <c r="G1060" s="53"/>
      <c r="H1060" s="14"/>
      <c r="I1060" s="14" t="s">
        <v>2398</v>
      </c>
      <c r="J1060" s="14">
        <v>600</v>
      </c>
      <c r="K1060" s="14"/>
      <c r="L1060" s="14"/>
      <c r="M1060" s="14" t="s">
        <v>54</v>
      </c>
      <c r="N1060" s="53"/>
      <c r="O1060" s="14"/>
    </row>
    <row r="1061" spans="1:15">
      <c r="A1061" s="14" t="s">
        <v>160</v>
      </c>
      <c r="B1061" s="14">
        <v>8000</v>
      </c>
      <c r="C1061" s="14"/>
      <c r="D1061" s="14"/>
      <c r="E1061" s="52"/>
      <c r="F1061" s="14" t="s">
        <v>54</v>
      </c>
      <c r="G1061" s="53" t="s">
        <v>2388</v>
      </c>
      <c r="H1061" s="14"/>
      <c r="I1061" s="14" t="s">
        <v>309</v>
      </c>
      <c r="J1061" s="14">
        <v>7000</v>
      </c>
      <c r="K1061" s="14"/>
      <c r="L1061" s="14"/>
      <c r="M1061" s="14" t="s">
        <v>54</v>
      </c>
      <c r="N1061" s="53"/>
      <c r="O1061" s="14"/>
    </row>
    <row r="1062" spans="1:15">
      <c r="A1062" s="14" t="s">
        <v>342</v>
      </c>
      <c r="B1062" s="14">
        <v>6000</v>
      </c>
      <c r="C1062" s="341"/>
      <c r="D1062" s="341"/>
      <c r="E1062" s="52"/>
      <c r="F1062" s="14" t="s">
        <v>54</v>
      </c>
      <c r="G1062" s="53" t="s">
        <v>2238</v>
      </c>
      <c r="H1062" s="14"/>
      <c r="I1062" s="14" t="s">
        <v>420</v>
      </c>
      <c r="J1062" s="14">
        <v>2000</v>
      </c>
      <c r="K1062" s="341"/>
      <c r="L1062" s="14"/>
      <c r="M1062" s="14" t="s">
        <v>54</v>
      </c>
      <c r="N1062" s="53"/>
      <c r="O1062" s="14"/>
    </row>
    <row r="1063" spans="1:15">
      <c r="A1063" s="14" t="s">
        <v>2399</v>
      </c>
      <c r="B1063" s="14">
        <v>800</v>
      </c>
      <c r="C1063" s="14"/>
      <c r="D1063" s="14"/>
      <c r="E1063" s="52"/>
      <c r="F1063" s="14" t="s">
        <v>54</v>
      </c>
      <c r="G1063" s="53"/>
      <c r="H1063" s="14"/>
      <c r="I1063" s="14" t="s">
        <v>572</v>
      </c>
      <c r="J1063" s="14">
        <v>4000</v>
      </c>
      <c r="K1063" s="14"/>
      <c r="L1063" s="14"/>
      <c r="M1063" s="14" t="s">
        <v>54</v>
      </c>
      <c r="N1063" s="53"/>
      <c r="O1063" s="14"/>
    </row>
    <row r="1064" spans="1:15">
      <c r="A1064" s="14" t="s">
        <v>2385</v>
      </c>
      <c r="B1064" s="14">
        <v>800</v>
      </c>
      <c r="C1064" s="14"/>
      <c r="D1064" s="14"/>
      <c r="E1064" s="52"/>
      <c r="F1064" s="14" t="s">
        <v>54</v>
      </c>
      <c r="G1064" s="53"/>
      <c r="H1064" s="14"/>
      <c r="I1064" s="14" t="s">
        <v>204</v>
      </c>
      <c r="J1064" s="14">
        <v>1600</v>
      </c>
      <c r="K1064" s="14"/>
      <c r="L1064" s="14"/>
      <c r="M1064" s="14" t="s">
        <v>54</v>
      </c>
      <c r="N1064" s="53"/>
      <c r="O1064" s="14"/>
    </row>
    <row r="1065" spans="1:15">
      <c r="A1065" s="343" t="s">
        <v>589</v>
      </c>
      <c r="B1065" s="343">
        <v>1200</v>
      </c>
      <c r="C1065" s="343"/>
      <c r="D1065" s="343"/>
      <c r="E1065" s="344" t="s">
        <v>2400</v>
      </c>
      <c r="F1065" s="343"/>
      <c r="G1065" s="345" t="s">
        <v>2401</v>
      </c>
      <c r="H1065" s="14"/>
      <c r="I1065" s="14" t="s">
        <v>470</v>
      </c>
      <c r="J1065" s="14">
        <v>4000</v>
      </c>
      <c r="K1065" s="343"/>
      <c r="L1065" s="14"/>
      <c r="M1065" s="14" t="s">
        <v>54</v>
      </c>
      <c r="N1065" s="53"/>
      <c r="O1065" s="14"/>
    </row>
    <row r="1066" spans="1:15">
      <c r="A1066" s="14" t="s">
        <v>2402</v>
      </c>
      <c r="B1066" s="14">
        <v>1600</v>
      </c>
      <c r="C1066" s="14"/>
      <c r="D1066" s="14"/>
      <c r="E1066" s="52"/>
      <c r="F1066" s="14" t="s">
        <v>54</v>
      </c>
      <c r="G1066" s="53" t="s">
        <v>2403</v>
      </c>
      <c r="H1066" s="14"/>
      <c r="I1066" s="153" t="s">
        <v>316</v>
      </c>
      <c r="J1066" s="153">
        <v>15000</v>
      </c>
      <c r="K1066" s="14"/>
      <c r="L1066" s="153"/>
      <c r="M1066" s="14" t="s">
        <v>54</v>
      </c>
      <c r="N1066" s="319"/>
      <c r="O1066" s="14"/>
    </row>
    <row r="1067" spans="1:15">
      <c r="A1067" s="14" t="s">
        <v>193</v>
      </c>
      <c r="B1067" s="14">
        <v>2400</v>
      </c>
      <c r="C1067" s="14"/>
      <c r="D1067" s="14"/>
      <c r="E1067" s="52"/>
      <c r="F1067" s="14" t="s">
        <v>54</v>
      </c>
      <c r="G1067" s="53"/>
      <c r="H1067" s="14"/>
      <c r="I1067" s="14" t="s">
        <v>392</v>
      </c>
      <c r="J1067" s="14">
        <v>4800</v>
      </c>
      <c r="K1067" s="14"/>
      <c r="L1067" s="14"/>
      <c r="M1067" s="14" t="s">
        <v>54</v>
      </c>
      <c r="N1067" s="53" t="s">
        <v>2404</v>
      </c>
      <c r="O1067" s="14"/>
    </row>
    <row r="1068" spans="1:15">
      <c r="A1068" s="343" t="s">
        <v>609</v>
      </c>
      <c r="B1068" s="343">
        <v>2000</v>
      </c>
      <c r="C1068" s="343"/>
      <c r="D1068" s="343"/>
      <c r="E1068" s="344" t="s">
        <v>2400</v>
      </c>
      <c r="F1068" s="343"/>
      <c r="G1068" s="345" t="s">
        <v>2401</v>
      </c>
      <c r="H1068" s="14"/>
      <c r="I1068" s="14" t="s">
        <v>238</v>
      </c>
      <c r="J1068" s="14">
        <v>8000</v>
      </c>
      <c r="K1068" s="343"/>
      <c r="L1068" s="180">
        <v>43820</v>
      </c>
      <c r="M1068" s="14" t="s">
        <v>54</v>
      </c>
      <c r="N1068" s="53"/>
      <c r="O1068" s="14"/>
    </row>
    <row r="1069" spans="1:15">
      <c r="A1069" s="343" t="s">
        <v>581</v>
      </c>
      <c r="B1069" s="343">
        <v>5200</v>
      </c>
      <c r="C1069" s="343"/>
      <c r="D1069" s="343"/>
      <c r="E1069" s="344" t="s">
        <v>2400</v>
      </c>
      <c r="F1069" s="343"/>
      <c r="G1069" s="345" t="s">
        <v>2405</v>
      </c>
      <c r="H1069" s="14"/>
      <c r="I1069" s="14" t="s">
        <v>250</v>
      </c>
      <c r="J1069" s="14">
        <v>8000</v>
      </c>
      <c r="K1069" s="343"/>
      <c r="L1069" s="180">
        <v>43822</v>
      </c>
      <c r="M1069" s="14" t="s">
        <v>54</v>
      </c>
      <c r="N1069" s="53"/>
      <c r="O1069" s="14"/>
    </row>
    <row r="1070" spans="1:15">
      <c r="A1070" s="14" t="s">
        <v>154</v>
      </c>
      <c r="B1070" s="14">
        <v>6000</v>
      </c>
      <c r="C1070" s="14"/>
      <c r="D1070" s="14"/>
      <c r="E1070" s="52"/>
      <c r="F1070" s="14" t="s">
        <v>54</v>
      </c>
      <c r="G1070" s="53"/>
      <c r="H1070" s="14"/>
      <c r="I1070" s="14" t="s">
        <v>277</v>
      </c>
      <c r="J1070" s="14">
        <v>3200</v>
      </c>
      <c r="K1070" s="14"/>
      <c r="L1070" s="180">
        <v>43825</v>
      </c>
      <c r="M1070" s="14" t="s">
        <v>54</v>
      </c>
      <c r="N1070" s="53"/>
      <c r="O1070" s="14"/>
    </row>
    <row r="1071" spans="1:15">
      <c r="A1071" s="14" t="s">
        <v>286</v>
      </c>
      <c r="B1071" s="14">
        <v>3000</v>
      </c>
      <c r="C1071" s="14"/>
      <c r="D1071" s="14"/>
      <c r="E1071" s="52"/>
      <c r="F1071" s="14" t="s">
        <v>54</v>
      </c>
      <c r="G1071" s="53"/>
      <c r="H1071" s="14"/>
      <c r="I1071" s="14" t="s">
        <v>124</v>
      </c>
      <c r="J1071" s="14">
        <v>10000</v>
      </c>
      <c r="K1071" s="14"/>
      <c r="L1071" s="180">
        <v>43824</v>
      </c>
      <c r="M1071" s="14" t="s">
        <v>54</v>
      </c>
      <c r="N1071" s="53"/>
      <c r="O1071" s="14"/>
    </row>
    <row r="1072" spans="1:15">
      <c r="A1072" s="14" t="s">
        <v>175</v>
      </c>
      <c r="B1072" s="14">
        <v>400</v>
      </c>
      <c r="C1072" s="14"/>
      <c r="D1072" s="14"/>
      <c r="E1072" s="52"/>
      <c r="F1072" s="14" t="s">
        <v>54</v>
      </c>
      <c r="G1072" s="53"/>
      <c r="H1072" s="14"/>
      <c r="I1072" s="14"/>
      <c r="J1072" s="14"/>
      <c r="K1072" s="14"/>
      <c r="L1072" s="180"/>
      <c r="M1072" s="14"/>
      <c r="N1072" s="53"/>
      <c r="O1072" s="14"/>
    </row>
    <row r="1073" spans="1:15">
      <c r="A1073" s="14" t="s">
        <v>519</v>
      </c>
      <c r="B1073" s="14">
        <v>6000</v>
      </c>
      <c r="C1073" s="14"/>
      <c r="D1073" s="14"/>
      <c r="E1073" s="52"/>
      <c r="F1073" s="14" t="s">
        <v>54</v>
      </c>
      <c r="G1073" s="53"/>
      <c r="H1073" s="14"/>
      <c r="I1073" s="14"/>
      <c r="J1073" s="14"/>
      <c r="K1073" s="14"/>
      <c r="L1073" s="180"/>
      <c r="M1073" s="14"/>
      <c r="N1073" s="53"/>
      <c r="O1073" s="14"/>
    </row>
    <row r="1074" spans="1:15">
      <c r="A1074" s="14" t="s">
        <v>241</v>
      </c>
      <c r="B1074" s="14">
        <v>8000</v>
      </c>
      <c r="C1074" s="14"/>
      <c r="D1074" s="14"/>
      <c r="E1074" s="52"/>
      <c r="F1074" s="14" t="s">
        <v>54</v>
      </c>
      <c r="G1074" s="53"/>
      <c r="H1074" s="14"/>
      <c r="I1074" s="14"/>
      <c r="J1074" s="14"/>
      <c r="K1074" s="14"/>
      <c r="L1074" s="180"/>
      <c r="M1074" s="14"/>
      <c r="N1074" s="53"/>
      <c r="O1074" s="14"/>
    </row>
    <row r="1075" spans="1:15">
      <c r="A1075" s="14" t="s">
        <v>259</v>
      </c>
      <c r="B1075" s="14">
        <v>6000</v>
      </c>
      <c r="C1075" s="14"/>
      <c r="D1075" s="14"/>
      <c r="E1075" s="52"/>
      <c r="F1075" s="14" t="s">
        <v>54</v>
      </c>
      <c r="G1075" s="53"/>
      <c r="H1075" s="14"/>
      <c r="I1075" s="14"/>
      <c r="J1075" s="14"/>
      <c r="K1075" s="14"/>
      <c r="L1075" s="14"/>
      <c r="M1075" s="14"/>
      <c r="N1075" s="53"/>
      <c r="O1075" s="14"/>
    </row>
    <row r="1076" spans="1:15">
      <c r="A1076" s="14" t="s">
        <v>274</v>
      </c>
      <c r="B1076" s="14">
        <v>6000</v>
      </c>
      <c r="C1076" s="14"/>
      <c r="D1076" s="14"/>
      <c r="E1076" s="52"/>
      <c r="F1076" s="14" t="s">
        <v>54</v>
      </c>
      <c r="G1076" s="53"/>
      <c r="H1076" s="14"/>
      <c r="I1076" s="14"/>
      <c r="J1076" s="14"/>
      <c r="K1076" s="14"/>
      <c r="L1076" s="14"/>
      <c r="M1076" s="14"/>
      <c r="N1076" s="53"/>
      <c r="O1076" s="14"/>
    </row>
    <row r="1077" spans="1:15">
      <c r="A1077" s="346" t="s">
        <v>253</v>
      </c>
      <c r="B1077" s="346">
        <v>4200</v>
      </c>
      <c r="C1077" s="346"/>
      <c r="D1077" s="346"/>
      <c r="E1077" s="347"/>
      <c r="F1077" s="14" t="s">
        <v>54</v>
      </c>
      <c r="G1077" s="348"/>
      <c r="H1077" s="14"/>
      <c r="I1077" s="14"/>
      <c r="J1077" s="14"/>
      <c r="K1077" s="346"/>
      <c r="L1077" s="14"/>
      <c r="M1077" s="14"/>
      <c r="N1077" s="53"/>
      <c r="O1077" s="14"/>
    </row>
    <row r="1078" spans="1:15">
      <c r="A1078" s="14" t="s">
        <v>578</v>
      </c>
      <c r="B1078" s="14">
        <v>1600</v>
      </c>
      <c r="C1078" s="14"/>
      <c r="D1078" s="14"/>
      <c r="E1078" s="52"/>
      <c r="F1078" s="14" t="s">
        <v>54</v>
      </c>
      <c r="G1078" s="53"/>
      <c r="H1078" s="14"/>
      <c r="I1078" s="14"/>
      <c r="J1078" s="14"/>
      <c r="K1078" s="14"/>
      <c r="L1078" s="14"/>
      <c r="M1078" s="14"/>
      <c r="N1078" s="53"/>
      <c r="O1078" s="14"/>
    </row>
    <row r="1079" spans="1:15">
      <c r="A1079" s="14"/>
      <c r="B1079" s="14"/>
      <c r="C1079" s="14"/>
      <c r="D1079" s="14"/>
      <c r="E1079" s="52"/>
      <c r="F1079" s="14"/>
      <c r="G1079" s="53"/>
      <c r="H1079" s="14"/>
      <c r="I1079" s="14"/>
      <c r="J1079" s="14"/>
      <c r="K1079" s="14"/>
      <c r="L1079" s="14"/>
      <c r="M1079" s="14"/>
      <c r="N1079" s="53"/>
      <c r="O1079" s="14"/>
    </row>
    <row r="1080" spans="1:15">
      <c r="A1080" s="14"/>
      <c r="B1080" s="14"/>
      <c r="C1080" s="14"/>
      <c r="D1080" s="14"/>
      <c r="E1080" s="52"/>
      <c r="F1080" s="14"/>
      <c r="G1080" s="53"/>
      <c r="H1080" s="14"/>
      <c r="I1080" s="14"/>
      <c r="J1080" s="14"/>
      <c r="K1080" s="14"/>
      <c r="L1080" s="14"/>
      <c r="M1080" s="14"/>
      <c r="N1080" s="53"/>
      <c r="O1080" s="14"/>
    </row>
    <row r="1081" spans="1:15">
      <c r="A1081" s="14"/>
      <c r="B1081" s="14"/>
      <c r="C1081" s="14"/>
      <c r="D1081" s="14"/>
      <c r="E1081" s="52"/>
      <c r="F1081" s="14"/>
      <c r="G1081" s="53"/>
      <c r="H1081" s="14"/>
      <c r="I1081" s="14"/>
      <c r="J1081" s="14"/>
      <c r="K1081" s="14"/>
      <c r="L1081" s="14"/>
      <c r="M1081" s="14"/>
      <c r="N1081" s="53"/>
      <c r="O1081" s="14"/>
    </row>
    <row r="1082" spans="1:15">
      <c r="A1082" s="14"/>
      <c r="B1082" s="14"/>
      <c r="C1082" s="14"/>
      <c r="D1082" s="14"/>
      <c r="E1082" s="52"/>
      <c r="F1082" s="14"/>
      <c r="G1082" s="53"/>
      <c r="H1082" s="14"/>
      <c r="I1082" s="14"/>
      <c r="J1082" s="14"/>
      <c r="K1082" s="14"/>
      <c r="L1082" s="14"/>
      <c r="M1082" s="14"/>
      <c r="N1082" s="53"/>
      <c r="O1082" s="14"/>
    </row>
    <row r="1083" spans="1:15">
      <c r="A1083" s="14"/>
      <c r="B1083" s="14"/>
      <c r="C1083" s="14"/>
      <c r="D1083" s="14"/>
      <c r="E1083" s="52"/>
      <c r="F1083" s="14"/>
      <c r="G1083" s="53"/>
      <c r="H1083" s="14"/>
      <c r="I1083" s="14"/>
      <c r="J1083" s="14"/>
      <c r="K1083" s="14"/>
      <c r="L1083" s="14"/>
      <c r="M1083" s="14"/>
      <c r="N1083" s="53"/>
      <c r="O1083" s="14"/>
    </row>
    <row r="1084" spans="1:15">
      <c r="A1084" s="14"/>
      <c r="B1084" s="14"/>
      <c r="C1084" s="14"/>
      <c r="D1084" s="14"/>
      <c r="E1084" s="52"/>
      <c r="F1084" s="14"/>
      <c r="G1084" s="53"/>
      <c r="H1084" s="14"/>
      <c r="I1084" s="14"/>
      <c r="J1084" s="14"/>
      <c r="K1084" s="14"/>
      <c r="L1084" s="14"/>
      <c r="M1084" s="14"/>
      <c r="N1084" s="53"/>
      <c r="O1084" s="14"/>
    </row>
    <row r="1085" spans="1:15">
      <c r="A1085" s="14"/>
      <c r="B1085" s="14"/>
      <c r="C1085" s="14"/>
      <c r="D1085" s="14"/>
      <c r="E1085" s="52"/>
      <c r="F1085" s="14"/>
      <c r="G1085" s="53"/>
      <c r="H1085" s="14"/>
      <c r="I1085" s="14"/>
      <c r="J1085" s="14"/>
      <c r="K1085" s="14"/>
      <c r="L1085" s="14"/>
      <c r="M1085" s="14"/>
      <c r="N1085" s="53"/>
      <c r="O1085" s="14"/>
    </row>
    <row r="1086" ht="15.6" spans="1:15">
      <c r="A1086" s="296"/>
      <c r="B1086" s="297">
        <f>SUM(B1060:B1081)</f>
        <v>72200</v>
      </c>
      <c r="C1086" s="297"/>
      <c r="D1086" s="297"/>
      <c r="E1086" s="298"/>
      <c r="F1086" s="297"/>
      <c r="G1086" s="299"/>
      <c r="H1086" s="269"/>
      <c r="I1086" s="297"/>
      <c r="J1086" s="297">
        <f>SUM(J1060:J1083)</f>
        <v>68200</v>
      </c>
      <c r="K1086" s="297"/>
      <c r="L1086" s="297"/>
      <c r="M1086" s="296"/>
      <c r="N1086" s="304"/>
      <c r="O1086" s="269"/>
    </row>
    <row r="1087" ht="15.6" spans="1:15">
      <c r="A1087" s="335" t="s">
        <v>2255</v>
      </c>
      <c r="B1087" s="335" t="s">
        <v>12</v>
      </c>
      <c r="C1087" s="336"/>
      <c r="D1087" s="336"/>
      <c r="E1087" s="337"/>
      <c r="F1087" s="131"/>
      <c r="G1087" s="131"/>
      <c r="H1087" s="338"/>
      <c r="I1087" s="335"/>
      <c r="J1087" s="335" t="s">
        <v>13</v>
      </c>
      <c r="K1087" s="336"/>
      <c r="L1087" s="335"/>
      <c r="M1087" s="131"/>
      <c r="N1087" s="131"/>
      <c r="O1087" s="338"/>
    </row>
    <row r="1088" spans="1:15">
      <c r="A1088" s="14" t="s">
        <v>135</v>
      </c>
      <c r="B1088" s="14">
        <v>12000</v>
      </c>
      <c r="C1088" s="180">
        <v>43825</v>
      </c>
      <c r="D1088" s="180"/>
      <c r="E1088" s="52"/>
      <c r="F1088" s="14" t="s">
        <v>54</v>
      </c>
      <c r="G1088" s="53" t="s">
        <v>2406</v>
      </c>
      <c r="H1088" s="14"/>
      <c r="I1088" s="14" t="s">
        <v>513</v>
      </c>
      <c r="J1088" s="14">
        <v>2000</v>
      </c>
      <c r="K1088" s="180"/>
      <c r="L1088" s="180">
        <v>43825</v>
      </c>
      <c r="M1088" s="14" t="s">
        <v>54</v>
      </c>
      <c r="N1088" s="53"/>
      <c r="O1088" s="14"/>
    </row>
    <row r="1089" spans="1:15">
      <c r="A1089" s="14" t="s">
        <v>280</v>
      </c>
      <c r="B1089" s="14">
        <v>8400</v>
      </c>
      <c r="C1089" s="180">
        <v>43827</v>
      </c>
      <c r="D1089" s="180"/>
      <c r="E1089" s="52"/>
      <c r="F1089" s="14" t="s">
        <v>54</v>
      </c>
      <c r="G1089" s="53"/>
      <c r="H1089" s="14"/>
      <c r="I1089" s="14" t="s">
        <v>151</v>
      </c>
      <c r="J1089" s="14">
        <v>4000</v>
      </c>
      <c r="K1089" s="180"/>
      <c r="L1089" s="180">
        <v>43825</v>
      </c>
      <c r="M1089" s="14" t="s">
        <v>54</v>
      </c>
      <c r="N1089" s="53"/>
      <c r="O1089" s="14"/>
    </row>
    <row r="1090" spans="1:15">
      <c r="A1090" s="14" t="s">
        <v>157</v>
      </c>
      <c r="B1090" s="14">
        <v>2000</v>
      </c>
      <c r="C1090" s="180">
        <v>43829</v>
      </c>
      <c r="D1090" s="180"/>
      <c r="E1090" s="52"/>
      <c r="F1090" s="14" t="s">
        <v>54</v>
      </c>
      <c r="G1090" s="53"/>
      <c r="H1090" s="14"/>
      <c r="I1090" s="14" t="s">
        <v>392</v>
      </c>
      <c r="J1090" s="14">
        <v>3600</v>
      </c>
      <c r="K1090" s="180"/>
      <c r="L1090" s="180">
        <v>43826</v>
      </c>
      <c r="M1090" s="14" t="s">
        <v>54</v>
      </c>
      <c r="N1090" s="53"/>
      <c r="O1090" s="14"/>
    </row>
    <row r="1091" spans="1:15">
      <c r="A1091" s="14" t="s">
        <v>2402</v>
      </c>
      <c r="B1091" s="14">
        <v>800</v>
      </c>
      <c r="C1091" s="180">
        <v>43829</v>
      </c>
      <c r="D1091" s="180"/>
      <c r="E1091" s="52"/>
      <c r="F1091" s="14" t="s">
        <v>88</v>
      </c>
      <c r="G1091" s="53"/>
      <c r="H1091" s="14"/>
      <c r="I1091" s="14" t="s">
        <v>226</v>
      </c>
      <c r="J1091" s="14">
        <v>2400</v>
      </c>
      <c r="K1091" s="180"/>
      <c r="L1091" s="180">
        <v>43826</v>
      </c>
      <c r="M1091" s="14" t="s">
        <v>54</v>
      </c>
      <c r="N1091" s="53"/>
      <c r="O1091" s="14"/>
    </row>
    <row r="1092" spans="1:15">
      <c r="A1092" s="126" t="s">
        <v>235</v>
      </c>
      <c r="B1092" s="126">
        <v>4200</v>
      </c>
      <c r="C1092" s="180">
        <v>43829</v>
      </c>
      <c r="D1092" s="180"/>
      <c r="E1092" s="349"/>
      <c r="F1092" s="14" t="s">
        <v>2210</v>
      </c>
      <c r="G1092" s="350" t="s">
        <v>2281</v>
      </c>
      <c r="H1092" s="14"/>
      <c r="I1092" s="14" t="s">
        <v>575</v>
      </c>
      <c r="J1092" s="14">
        <v>2000</v>
      </c>
      <c r="K1092" s="180"/>
      <c r="L1092" s="180">
        <v>43826</v>
      </c>
      <c r="M1092" s="14" t="s">
        <v>54</v>
      </c>
      <c r="N1092" s="53"/>
      <c r="O1092" s="14"/>
    </row>
    <row r="1093" spans="1:15">
      <c r="A1093" s="14" t="s">
        <v>403</v>
      </c>
      <c r="B1093" s="14">
        <v>1600</v>
      </c>
      <c r="C1093" s="351" t="s">
        <v>2407</v>
      </c>
      <c r="D1093" s="351"/>
      <c r="E1093" s="52"/>
      <c r="F1093" s="14" t="s">
        <v>88</v>
      </c>
      <c r="G1093" s="350" t="s">
        <v>2281</v>
      </c>
      <c r="H1093" s="14"/>
      <c r="I1093" s="14" t="s">
        <v>166</v>
      </c>
      <c r="J1093" s="14">
        <v>3600</v>
      </c>
      <c r="K1093" s="351"/>
      <c r="L1093" s="180">
        <v>43827</v>
      </c>
      <c r="M1093" s="14" t="s">
        <v>54</v>
      </c>
      <c r="N1093" s="53"/>
      <c r="O1093" s="14"/>
    </row>
    <row r="1094" spans="1:15">
      <c r="A1094" s="14"/>
      <c r="B1094" s="14"/>
      <c r="C1094" s="14"/>
      <c r="D1094" s="14"/>
      <c r="E1094" s="52"/>
      <c r="F1094" s="14"/>
      <c r="H1094" s="14"/>
      <c r="I1094" s="14" t="s">
        <v>340</v>
      </c>
      <c r="J1094" s="14">
        <v>1200</v>
      </c>
      <c r="K1094" s="14"/>
      <c r="L1094" s="180">
        <v>43827</v>
      </c>
      <c r="M1094" s="14" t="s">
        <v>54</v>
      </c>
      <c r="N1094" s="350" t="s">
        <v>2281</v>
      </c>
      <c r="O1094" s="14"/>
    </row>
    <row r="1095" spans="1:15">
      <c r="A1095" s="14"/>
      <c r="B1095" s="14"/>
      <c r="C1095" s="14"/>
      <c r="D1095" s="14"/>
      <c r="E1095" s="52"/>
      <c r="F1095" s="14"/>
      <c r="G1095" s="53"/>
      <c r="H1095" s="14"/>
      <c r="I1095" s="353" t="s">
        <v>145</v>
      </c>
      <c r="J1095" s="353">
        <v>10000</v>
      </c>
      <c r="K1095" s="14"/>
      <c r="L1095" s="180">
        <v>43830</v>
      </c>
      <c r="M1095" s="14" t="s">
        <v>2210</v>
      </c>
      <c r="N1095" s="350" t="s">
        <v>2281</v>
      </c>
      <c r="O1095" s="14"/>
    </row>
    <row r="1096" spans="1:15">
      <c r="A1096" s="14"/>
      <c r="B1096" s="14"/>
      <c r="C1096" s="14"/>
      <c r="D1096" s="14"/>
      <c r="E1096" s="52"/>
      <c r="F1096" s="14"/>
      <c r="G1096" s="53"/>
      <c r="H1096" s="14"/>
      <c r="I1096" s="14" t="s">
        <v>316</v>
      </c>
      <c r="J1096" s="14">
        <v>5200</v>
      </c>
      <c r="K1096" s="14"/>
      <c r="L1096" s="354" t="s">
        <v>2407</v>
      </c>
      <c r="M1096" s="354"/>
      <c r="N1096" s="350" t="s">
        <v>2281</v>
      </c>
      <c r="O1096" s="14"/>
    </row>
    <row r="1097" spans="1:15">
      <c r="A1097" s="14"/>
      <c r="B1097" s="14"/>
      <c r="C1097" s="14"/>
      <c r="D1097" s="14"/>
      <c r="E1097" s="52"/>
      <c r="F1097" s="14"/>
      <c r="G1097" s="53"/>
      <c r="H1097" s="14"/>
      <c r="I1097" s="126" t="s">
        <v>131</v>
      </c>
      <c r="J1097" s="126">
        <v>10000</v>
      </c>
      <c r="K1097" s="14"/>
      <c r="L1097" s="14"/>
      <c r="M1097" s="14"/>
      <c r="N1097" s="53"/>
      <c r="O1097" s="14"/>
    </row>
    <row r="1098" spans="1:15">
      <c r="A1098" s="14"/>
      <c r="B1098" s="14"/>
      <c r="C1098" s="14"/>
      <c r="D1098" s="14"/>
      <c r="E1098" s="52"/>
      <c r="F1098" s="14"/>
      <c r="G1098" s="53"/>
      <c r="H1098" s="14"/>
      <c r="I1098" s="14"/>
      <c r="J1098" s="14"/>
      <c r="K1098" s="14"/>
      <c r="L1098" s="14"/>
      <c r="M1098" s="14"/>
      <c r="N1098" s="53"/>
      <c r="O1098" s="14"/>
    </row>
    <row r="1099" spans="1:15">
      <c r="A1099" s="14"/>
      <c r="B1099" s="14"/>
      <c r="C1099" s="14"/>
      <c r="D1099" s="14"/>
      <c r="E1099" s="52"/>
      <c r="F1099" s="14"/>
      <c r="G1099" s="53"/>
      <c r="H1099" s="14"/>
      <c r="I1099" s="14"/>
      <c r="J1099" s="14"/>
      <c r="K1099" s="14"/>
      <c r="L1099" s="180"/>
      <c r="M1099" s="180"/>
      <c r="N1099" s="53"/>
      <c r="O1099" s="14"/>
    </row>
    <row r="1100" ht="18" spans="1:15">
      <c r="A1100" s="296"/>
      <c r="B1100" s="352">
        <f>SUM(B1088:B1099)</f>
        <v>29000</v>
      </c>
      <c r="C1100" s="297"/>
      <c r="D1100" s="297"/>
      <c r="E1100" s="298"/>
      <c r="F1100" s="297"/>
      <c r="G1100" s="299"/>
      <c r="H1100" s="269"/>
      <c r="I1100" s="297"/>
      <c r="J1100" s="352">
        <f>SUM(J1088:J1099)</f>
        <v>44000</v>
      </c>
      <c r="K1100" s="297"/>
      <c r="L1100" s="297"/>
      <c r="M1100" s="296"/>
      <c r="N1100" s="304"/>
      <c r="O1100" s="269"/>
    </row>
    <row r="1101" ht="15.6" spans="1:15">
      <c r="A1101" s="335" t="s">
        <v>2257</v>
      </c>
      <c r="B1101" s="335" t="s">
        <v>12</v>
      </c>
      <c r="C1101" s="336"/>
      <c r="D1101" s="336"/>
      <c r="E1101" s="337"/>
      <c r="F1101" s="131"/>
      <c r="G1101" s="131"/>
      <c r="H1101" s="338"/>
      <c r="I1101" s="335"/>
      <c r="J1101" s="335" t="s">
        <v>13</v>
      </c>
      <c r="K1101" s="336"/>
      <c r="L1101" s="335"/>
      <c r="M1101" s="131"/>
      <c r="N1101" s="131"/>
      <c r="O1101" s="338"/>
    </row>
    <row r="1102" spans="1:15">
      <c r="A1102" s="14" t="s">
        <v>581</v>
      </c>
      <c r="B1102" s="14">
        <v>5200</v>
      </c>
      <c r="C1102" s="180"/>
      <c r="D1102" s="180"/>
      <c r="E1102" s="52"/>
      <c r="F1102" s="14" t="s">
        <v>54</v>
      </c>
      <c r="G1102" s="53"/>
      <c r="H1102" s="14"/>
      <c r="I1102" s="14" t="s">
        <v>316</v>
      </c>
      <c r="J1102" s="14">
        <v>20000</v>
      </c>
      <c r="K1102" s="180"/>
      <c r="L1102" s="180"/>
      <c r="M1102" s="14" t="s">
        <v>54</v>
      </c>
      <c r="N1102" s="53"/>
      <c r="O1102" s="14"/>
    </row>
    <row r="1103" spans="1:15">
      <c r="A1103" s="14" t="s">
        <v>148</v>
      </c>
      <c r="B1103" s="14">
        <v>24000</v>
      </c>
      <c r="C1103" s="180"/>
      <c r="D1103" s="180"/>
      <c r="E1103" s="52"/>
      <c r="F1103" s="14" t="s">
        <v>54</v>
      </c>
      <c r="G1103" s="53"/>
      <c r="H1103" s="14"/>
      <c r="I1103" s="14" t="s">
        <v>558</v>
      </c>
      <c r="J1103" s="14">
        <v>5200</v>
      </c>
      <c r="K1103" s="180"/>
      <c r="L1103" s="180"/>
      <c r="M1103" s="14" t="s">
        <v>54</v>
      </c>
      <c r="N1103" s="53"/>
      <c r="O1103" s="14"/>
    </row>
    <row r="1104" spans="1:15">
      <c r="A1104" s="14"/>
      <c r="B1104" s="14"/>
      <c r="C1104" s="14"/>
      <c r="D1104" s="14"/>
      <c r="E1104" s="52"/>
      <c r="F1104" s="14"/>
      <c r="G1104" s="53"/>
      <c r="H1104" s="14"/>
      <c r="I1104" s="14" t="s">
        <v>262</v>
      </c>
      <c r="J1104" s="14">
        <v>8800</v>
      </c>
      <c r="K1104" s="14"/>
      <c r="L1104" s="14"/>
      <c r="M1104" s="14" t="s">
        <v>54</v>
      </c>
      <c r="N1104" s="53"/>
      <c r="O1104" s="14"/>
    </row>
    <row r="1105" spans="1:15">
      <c r="A1105" s="14" t="s">
        <v>2408</v>
      </c>
      <c r="B1105" s="14"/>
      <c r="C1105" s="14"/>
      <c r="D1105" s="14"/>
      <c r="E1105" s="52"/>
      <c r="F1105" s="14"/>
      <c r="G1105" s="53"/>
      <c r="H1105" s="14"/>
      <c r="I1105" s="14"/>
      <c r="J1105" s="14"/>
      <c r="K1105" s="14"/>
      <c r="L1105" s="14"/>
      <c r="M1105" s="14"/>
      <c r="N1105" s="53"/>
      <c r="O1105" s="14"/>
    </row>
    <row r="1106" spans="1:15">
      <c r="A1106" s="14"/>
      <c r="B1106" s="14"/>
      <c r="C1106" s="14"/>
      <c r="D1106" s="14"/>
      <c r="E1106" s="52"/>
      <c r="F1106" s="14"/>
      <c r="G1106" s="53"/>
      <c r="H1106" s="14"/>
      <c r="I1106" s="14"/>
      <c r="J1106" s="14"/>
      <c r="K1106" s="14"/>
      <c r="L1106" s="14"/>
      <c r="M1106" s="14"/>
      <c r="N1106" s="53"/>
      <c r="O1106" s="14"/>
    </row>
    <row r="1107" spans="1:15">
      <c r="A1107" s="14"/>
      <c r="B1107" s="14"/>
      <c r="C1107" s="14"/>
      <c r="D1107" s="14"/>
      <c r="E1107" s="52"/>
      <c r="F1107" s="14"/>
      <c r="G1107" s="53"/>
      <c r="H1107" s="14"/>
      <c r="I1107" s="14"/>
      <c r="J1107" s="14"/>
      <c r="K1107" s="14"/>
      <c r="L1107" s="14"/>
      <c r="M1107" s="14"/>
      <c r="N1107" s="53"/>
      <c r="O1107" s="14"/>
    </row>
    <row r="1108" spans="1:15">
      <c r="A1108" s="14"/>
      <c r="B1108" s="14"/>
      <c r="C1108" s="14"/>
      <c r="D1108" s="14"/>
      <c r="E1108" s="52"/>
      <c r="F1108" s="14"/>
      <c r="G1108" s="53"/>
      <c r="H1108" s="14"/>
      <c r="I1108" s="14"/>
      <c r="J1108" s="14"/>
      <c r="K1108" s="14"/>
      <c r="L1108" s="14"/>
      <c r="M1108" s="14"/>
      <c r="N1108" s="53"/>
      <c r="O1108" s="14"/>
    </row>
    <row r="1109" spans="1:15">
      <c r="A1109" s="14"/>
      <c r="B1109" s="14"/>
      <c r="C1109" s="14"/>
      <c r="D1109" s="14"/>
      <c r="E1109" s="52"/>
      <c r="F1109" s="14"/>
      <c r="G1109" s="53"/>
      <c r="H1109" s="14"/>
      <c r="I1109" s="14"/>
      <c r="J1109" s="14"/>
      <c r="K1109" s="14"/>
      <c r="L1109" s="14"/>
      <c r="M1109" s="14"/>
      <c r="N1109" s="53"/>
      <c r="O1109" s="14"/>
    </row>
    <row r="1110" spans="1:15">
      <c r="A1110" s="14"/>
      <c r="B1110" s="14"/>
      <c r="C1110" s="14"/>
      <c r="D1110" s="14"/>
      <c r="E1110" s="52"/>
      <c r="F1110" s="14"/>
      <c r="G1110" s="53"/>
      <c r="H1110" s="14"/>
      <c r="I1110" s="14"/>
      <c r="J1110" s="14"/>
      <c r="K1110" s="14"/>
      <c r="L1110" s="14"/>
      <c r="M1110" s="14"/>
      <c r="N1110" s="53"/>
      <c r="O1110" s="14"/>
    </row>
    <row r="1111" spans="1:15">
      <c r="A1111" s="14"/>
      <c r="B1111" s="14"/>
      <c r="C1111" s="14"/>
      <c r="D1111" s="14"/>
      <c r="E1111" s="52"/>
      <c r="F1111" s="14"/>
      <c r="G1111" s="53"/>
      <c r="H1111" s="14"/>
      <c r="I1111" s="14"/>
      <c r="J1111" s="14"/>
      <c r="K1111" s="14"/>
      <c r="L1111" s="14"/>
      <c r="M1111" s="14"/>
      <c r="N1111" s="53"/>
      <c r="O1111" s="14"/>
    </row>
    <row r="1112" spans="1:15">
      <c r="A1112" s="14"/>
      <c r="B1112" s="14"/>
      <c r="C1112" s="14"/>
      <c r="D1112" s="14"/>
      <c r="E1112" s="52"/>
      <c r="F1112" s="14"/>
      <c r="G1112" s="53"/>
      <c r="H1112" s="14"/>
      <c r="I1112" s="14"/>
      <c r="J1112" s="14"/>
      <c r="K1112" s="14"/>
      <c r="L1112" s="14"/>
      <c r="M1112" s="14"/>
      <c r="N1112" s="53"/>
      <c r="O1112" s="14"/>
    </row>
    <row r="1113" spans="1:15">
      <c r="A1113" s="14"/>
      <c r="B1113" s="14"/>
      <c r="C1113" s="14"/>
      <c r="D1113" s="14"/>
      <c r="E1113" s="52"/>
      <c r="F1113" s="14"/>
      <c r="G1113" s="53"/>
      <c r="H1113" s="14"/>
      <c r="I1113" s="14"/>
      <c r="J1113" s="14"/>
      <c r="K1113" s="14"/>
      <c r="L1113" s="180"/>
      <c r="M1113" s="180"/>
      <c r="N1113" s="53"/>
      <c r="O1113" s="14"/>
    </row>
    <row r="1114" ht="18" spans="1:15">
      <c r="A1114" s="296"/>
      <c r="B1114" s="352">
        <f>SUM(B1102:B1113)</f>
        <v>29200</v>
      </c>
      <c r="C1114" s="297"/>
      <c r="D1114" s="297"/>
      <c r="E1114" s="298"/>
      <c r="F1114" s="297"/>
      <c r="G1114" s="299"/>
      <c r="H1114" s="269"/>
      <c r="I1114" s="297"/>
      <c r="J1114" s="352">
        <f>SUM(J1102:J1112)</f>
        <v>34000</v>
      </c>
      <c r="K1114" s="297"/>
      <c r="L1114" s="297"/>
      <c r="M1114" s="296"/>
      <c r="N1114" s="304"/>
      <c r="O1114" s="269"/>
    </row>
    <row r="1115" ht="15.6" spans="1:15">
      <c r="A1115" s="335" t="s">
        <v>2260</v>
      </c>
      <c r="B1115" s="335" t="s">
        <v>12</v>
      </c>
      <c r="C1115" s="336"/>
      <c r="D1115" s="336"/>
      <c r="E1115" s="337"/>
      <c r="F1115" s="131"/>
      <c r="G1115" s="131"/>
      <c r="H1115" s="338"/>
      <c r="I1115" s="335"/>
      <c r="J1115" s="335" t="s">
        <v>13</v>
      </c>
      <c r="K1115" s="336"/>
      <c r="L1115" s="335"/>
      <c r="M1115" s="131"/>
      <c r="N1115" s="131"/>
      <c r="O1115" s="338"/>
    </row>
    <row r="1116" spans="1:15">
      <c r="A1116" s="14"/>
      <c r="B1116" s="14" t="s">
        <v>280</v>
      </c>
      <c r="C1116" s="14">
        <v>15000</v>
      </c>
      <c r="D1116" s="14"/>
      <c r="E1116" s="325">
        <v>43836</v>
      </c>
      <c r="F1116" s="14" t="s">
        <v>54</v>
      </c>
      <c r="G1116" s="53"/>
      <c r="H1116" s="14"/>
      <c r="I1116" s="14" t="s">
        <v>145</v>
      </c>
      <c r="J1116" s="14">
        <v>12000</v>
      </c>
      <c r="K1116" s="14"/>
      <c r="L1116" s="180"/>
      <c r="M1116" s="14" t="s">
        <v>54</v>
      </c>
      <c r="N1116" s="53"/>
      <c r="O1116" s="14"/>
    </row>
    <row r="1117" spans="1:15">
      <c r="A1117" s="14"/>
      <c r="B1117" s="14" t="s">
        <v>437</v>
      </c>
      <c r="C1117" s="14">
        <v>3200</v>
      </c>
      <c r="D1117" s="14"/>
      <c r="E1117" s="52"/>
      <c r="F1117" s="14" t="s">
        <v>54</v>
      </c>
      <c r="G1117" s="53"/>
      <c r="H1117" s="14"/>
      <c r="I1117" s="14" t="s">
        <v>131</v>
      </c>
      <c r="J1117" s="14">
        <v>4400</v>
      </c>
      <c r="K1117" s="14"/>
      <c r="L1117" s="14"/>
      <c r="M1117" s="14" t="s">
        <v>54</v>
      </c>
      <c r="N1117" s="53"/>
      <c r="O1117" s="14"/>
    </row>
    <row r="1118" spans="1:15">
      <c r="A1118" s="14"/>
      <c r="B1118" s="14" t="s">
        <v>397</v>
      </c>
      <c r="C1118" s="14">
        <v>2500</v>
      </c>
      <c r="D1118" s="14"/>
      <c r="E1118" s="325">
        <v>43837</v>
      </c>
      <c r="F1118" s="14" t="s">
        <v>54</v>
      </c>
      <c r="G1118" s="53"/>
      <c r="H1118" s="14"/>
      <c r="I1118" s="14" t="s">
        <v>587</v>
      </c>
      <c r="J1118" s="14">
        <v>900</v>
      </c>
      <c r="K1118" s="14"/>
      <c r="L1118" s="14"/>
      <c r="M1118" s="14" t="s">
        <v>54</v>
      </c>
      <c r="N1118" s="53"/>
      <c r="O1118" s="14"/>
    </row>
    <row r="1119" spans="1:15">
      <c r="A1119" s="14"/>
      <c r="B1119" s="14" t="s">
        <v>589</v>
      </c>
      <c r="C1119" s="14">
        <v>2000</v>
      </c>
      <c r="D1119" s="14"/>
      <c r="E1119" s="325">
        <v>43837</v>
      </c>
      <c r="F1119" s="14" t="s">
        <v>54</v>
      </c>
      <c r="G1119" s="53" t="s">
        <v>2408</v>
      </c>
      <c r="H1119" s="14"/>
      <c r="I1119" s="14" t="s">
        <v>151</v>
      </c>
      <c r="J1119" s="14">
        <v>4000</v>
      </c>
      <c r="K1119" s="14"/>
      <c r="L1119" s="14"/>
      <c r="M1119" s="14" t="s">
        <v>54</v>
      </c>
      <c r="N1119" s="53"/>
      <c r="O1119" s="14"/>
    </row>
    <row r="1120" spans="1:15">
      <c r="A1120" s="14"/>
      <c r="B1120" s="14" t="s">
        <v>331</v>
      </c>
      <c r="C1120" s="14">
        <v>8200</v>
      </c>
      <c r="D1120" s="14"/>
      <c r="E1120" s="325">
        <v>43838</v>
      </c>
      <c r="F1120" s="14" t="s">
        <v>54</v>
      </c>
      <c r="G1120" s="53"/>
      <c r="H1120" s="14"/>
      <c r="I1120" s="14" t="s">
        <v>584</v>
      </c>
      <c r="J1120" s="14">
        <v>4000</v>
      </c>
      <c r="K1120" s="14"/>
      <c r="L1120" s="180"/>
      <c r="M1120" s="14" t="s">
        <v>54</v>
      </c>
      <c r="N1120" s="53" t="s">
        <v>2403</v>
      </c>
      <c r="O1120" s="14"/>
    </row>
    <row r="1121" spans="1:15">
      <c r="A1121" s="14"/>
      <c r="B1121" s="14" t="s">
        <v>425</v>
      </c>
      <c r="C1121" s="14">
        <v>3000</v>
      </c>
      <c r="D1121" s="14"/>
      <c r="E1121" s="325">
        <v>43839</v>
      </c>
      <c r="F1121" s="14" t="s">
        <v>54</v>
      </c>
      <c r="G1121" s="53"/>
      <c r="H1121" s="14"/>
      <c r="I1121" s="14" t="s">
        <v>394</v>
      </c>
      <c r="J1121" s="14">
        <v>7200</v>
      </c>
      <c r="K1121" s="14"/>
      <c r="L1121" s="180">
        <v>43839</v>
      </c>
      <c r="M1121" s="14" t="s">
        <v>54</v>
      </c>
      <c r="N1121" s="53"/>
      <c r="O1121" s="14"/>
    </row>
    <row r="1122" spans="1:15">
      <c r="A1122" s="14"/>
      <c r="B1122" s="14" t="s">
        <v>345</v>
      </c>
      <c r="C1122" s="14">
        <v>800</v>
      </c>
      <c r="D1122" s="14"/>
      <c r="E1122" s="325">
        <v>43839</v>
      </c>
      <c r="F1122" s="14" t="s">
        <v>54</v>
      </c>
      <c r="G1122" s="53"/>
      <c r="H1122" s="14"/>
      <c r="I1122" s="14" t="s">
        <v>268</v>
      </c>
      <c r="J1122" s="14">
        <v>6600</v>
      </c>
      <c r="K1122" s="14"/>
      <c r="L1122" s="180">
        <v>43840</v>
      </c>
      <c r="M1122" s="14" t="s">
        <v>54</v>
      </c>
      <c r="N1122" s="53"/>
      <c r="O1122" s="14"/>
    </row>
    <row r="1123" spans="1:15">
      <c r="A1123" s="14"/>
      <c r="B1123" s="14" t="s">
        <v>519</v>
      </c>
      <c r="C1123" s="14">
        <v>5500</v>
      </c>
      <c r="D1123" s="14"/>
      <c r="E1123" s="325">
        <v>43839</v>
      </c>
      <c r="F1123" s="14" t="s">
        <v>54</v>
      </c>
      <c r="G1123" s="53"/>
      <c r="H1123" s="14"/>
      <c r="I1123" s="14" t="s">
        <v>348</v>
      </c>
      <c r="J1123" s="14">
        <v>4300</v>
      </c>
      <c r="K1123" s="14"/>
      <c r="L1123" s="180">
        <v>43840</v>
      </c>
      <c r="M1123" s="14" t="s">
        <v>54</v>
      </c>
      <c r="N1123" s="53"/>
      <c r="O1123" s="14"/>
    </row>
    <row r="1124" spans="1:15">
      <c r="A1124" s="14"/>
      <c r="B1124" s="14" t="s">
        <v>244</v>
      </c>
      <c r="C1124" s="14">
        <v>6000</v>
      </c>
      <c r="D1124" s="14"/>
      <c r="E1124" s="325">
        <v>43840</v>
      </c>
      <c r="F1124" s="14" t="s">
        <v>54</v>
      </c>
      <c r="G1124" s="53"/>
      <c r="H1124" s="14"/>
      <c r="I1124" s="14" t="s">
        <v>328</v>
      </c>
      <c r="J1124" s="14">
        <v>6000</v>
      </c>
      <c r="K1124" s="14"/>
      <c r="L1124" s="180">
        <v>43841</v>
      </c>
      <c r="M1124" s="14" t="s">
        <v>54</v>
      </c>
      <c r="N1124" s="53"/>
      <c r="O1124" s="14"/>
    </row>
    <row r="1125" spans="1:15">
      <c r="A1125" s="14"/>
      <c r="B1125" s="14" t="s">
        <v>253</v>
      </c>
      <c r="C1125" s="14">
        <v>8000</v>
      </c>
      <c r="D1125" s="14"/>
      <c r="E1125" s="325">
        <v>43841</v>
      </c>
      <c r="F1125" s="14" t="s">
        <v>54</v>
      </c>
      <c r="G1125" s="53"/>
      <c r="H1125" s="14"/>
      <c r="I1125" s="130" t="s">
        <v>464</v>
      </c>
      <c r="J1125" s="130">
        <v>1000</v>
      </c>
      <c r="K1125" s="14"/>
      <c r="M1125" s="14" t="s">
        <v>54</v>
      </c>
      <c r="O1125" s="14"/>
    </row>
    <row r="1126" spans="1:15">
      <c r="A1126" s="14"/>
      <c r="B1126" s="14" t="s">
        <v>256</v>
      </c>
      <c r="C1126" s="14">
        <v>8000</v>
      </c>
      <c r="D1126" s="14"/>
      <c r="E1126" s="325">
        <v>43841</v>
      </c>
      <c r="F1126" s="14" t="s">
        <v>54</v>
      </c>
      <c r="G1126" s="53"/>
      <c r="H1126" s="14"/>
      <c r="I1126" s="14" t="s">
        <v>592</v>
      </c>
      <c r="J1126" s="14">
        <v>4000</v>
      </c>
      <c r="K1126" s="14"/>
      <c r="L1126" s="180">
        <v>43841</v>
      </c>
      <c r="M1126" s="14" t="s">
        <v>54</v>
      </c>
      <c r="N1126" s="53"/>
      <c r="O1126" s="14"/>
    </row>
    <row r="1127" spans="1:15">
      <c r="A1127" s="14"/>
      <c r="B1127" s="14" t="s">
        <v>434</v>
      </c>
      <c r="C1127" s="14">
        <v>2000</v>
      </c>
      <c r="D1127" s="14"/>
      <c r="E1127" s="52"/>
      <c r="F1127" s="14" t="s">
        <v>54</v>
      </c>
      <c r="G1127" s="53"/>
      <c r="H1127" s="14"/>
      <c r="I1127" s="14" t="s">
        <v>277</v>
      </c>
      <c r="J1127" s="14">
        <v>3200</v>
      </c>
      <c r="K1127" s="14"/>
      <c r="L1127" s="14"/>
      <c r="M1127" s="14" t="s">
        <v>54</v>
      </c>
      <c r="N1127" s="53"/>
      <c r="O1127" s="14"/>
    </row>
    <row r="1128" spans="1:15">
      <c r="A1128" s="14"/>
      <c r="B1128" s="14" t="s">
        <v>455</v>
      </c>
      <c r="C1128" s="14">
        <v>2500</v>
      </c>
      <c r="D1128" s="14"/>
      <c r="E1128" s="325">
        <v>43840</v>
      </c>
      <c r="F1128" s="14" t="s">
        <v>54</v>
      </c>
      <c r="G1128" s="53"/>
      <c r="H1128" s="14"/>
      <c r="I1128" s="14" t="s">
        <v>124</v>
      </c>
      <c r="J1128" s="14">
        <v>7200</v>
      </c>
      <c r="K1128" s="14"/>
      <c r="L1128" s="180">
        <v>43843</v>
      </c>
      <c r="M1128" s="14" t="s">
        <v>54</v>
      </c>
      <c r="N1128" s="53"/>
      <c r="O1128" s="14"/>
    </row>
    <row r="1129" spans="1:15">
      <c r="A1129" s="14"/>
      <c r="B1129" s="126" t="s">
        <v>181</v>
      </c>
      <c r="C1129" s="126">
        <v>5000</v>
      </c>
      <c r="D1129" s="126"/>
      <c r="E1129" s="349">
        <v>43837</v>
      </c>
      <c r="F1129" s="14" t="s">
        <v>54</v>
      </c>
      <c r="G1129" s="188"/>
      <c r="H1129" s="14"/>
      <c r="I1129" s="14" t="s">
        <v>131</v>
      </c>
      <c r="J1129" s="14">
        <v>4400</v>
      </c>
      <c r="K1129" s="126"/>
      <c r="L1129" s="180">
        <v>43844</v>
      </c>
      <c r="M1129" s="14" t="s">
        <v>54</v>
      </c>
      <c r="N1129" s="53"/>
      <c r="O1129" s="14"/>
    </row>
    <row r="1130" spans="1:15">
      <c r="A1130" s="14"/>
      <c r="B1130" s="14" t="s">
        <v>235</v>
      </c>
      <c r="C1130" s="14">
        <v>9500</v>
      </c>
      <c r="D1130" s="14"/>
      <c r="E1130" s="52"/>
      <c r="F1130" s="14" t="s">
        <v>54</v>
      </c>
      <c r="G1130" s="53" t="s">
        <v>2409</v>
      </c>
      <c r="H1130" s="14"/>
      <c r="I1130" s="14" t="s">
        <v>207</v>
      </c>
      <c r="J1130" s="14">
        <v>3200</v>
      </c>
      <c r="K1130" s="14"/>
      <c r="L1130" s="180">
        <v>43844</v>
      </c>
      <c r="M1130" s="14" t="s">
        <v>54</v>
      </c>
      <c r="N1130" s="53"/>
      <c r="O1130" s="14"/>
    </row>
    <row r="1131" spans="1:15">
      <c r="A1131" s="14"/>
      <c r="B1131" s="14" t="s">
        <v>160</v>
      </c>
      <c r="C1131" s="14">
        <v>6000</v>
      </c>
      <c r="D1131" s="14"/>
      <c r="E1131" s="52"/>
      <c r="F1131" s="14" t="s">
        <v>54</v>
      </c>
      <c r="G1131" s="53"/>
      <c r="H1131" s="14"/>
      <c r="I1131" s="14" t="s">
        <v>250</v>
      </c>
      <c r="J1131" s="14">
        <v>10000</v>
      </c>
      <c r="K1131" s="14"/>
      <c r="L1131" s="180">
        <v>43845</v>
      </c>
      <c r="M1131" s="14" t="s">
        <v>54</v>
      </c>
      <c r="N1131" s="53"/>
      <c r="O1131" s="14"/>
    </row>
    <row r="1132" spans="1:15">
      <c r="A1132" s="14"/>
      <c r="B1132" s="14" t="s">
        <v>128</v>
      </c>
      <c r="C1132" s="14">
        <v>15000</v>
      </c>
      <c r="D1132" s="14"/>
      <c r="E1132" s="52"/>
      <c r="F1132" s="14" t="s">
        <v>54</v>
      </c>
      <c r="G1132" s="53"/>
      <c r="H1132" s="14"/>
      <c r="I1132" s="14" t="s">
        <v>271</v>
      </c>
      <c r="J1132" s="14">
        <v>10000</v>
      </c>
      <c r="K1132" s="14"/>
      <c r="L1132" s="180">
        <v>43846</v>
      </c>
      <c r="M1132" s="14" t="s">
        <v>54</v>
      </c>
      <c r="N1132" s="53"/>
      <c r="O1132" s="14"/>
    </row>
    <row r="1133" spans="1:15">
      <c r="A1133" s="14"/>
      <c r="B1133" s="14" t="s">
        <v>414</v>
      </c>
      <c r="C1133" s="14">
        <v>3600</v>
      </c>
      <c r="D1133" s="14"/>
      <c r="E1133" s="52"/>
      <c r="F1133" s="14" t="s">
        <v>54</v>
      </c>
      <c r="G1133" s="53"/>
      <c r="H1133" s="14"/>
      <c r="I1133" s="14" t="s">
        <v>216</v>
      </c>
      <c r="J1133" s="14">
        <v>4000</v>
      </c>
      <c r="K1133" s="14"/>
      <c r="L1133" s="180">
        <v>43847</v>
      </c>
      <c r="M1133" s="14" t="s">
        <v>54</v>
      </c>
      <c r="N1133" s="53"/>
      <c r="O1133" s="14"/>
    </row>
    <row r="1134" spans="1:15">
      <c r="A1134" s="14"/>
      <c r="B1134" s="14" t="s">
        <v>190</v>
      </c>
      <c r="C1134" s="14">
        <v>6000</v>
      </c>
      <c r="D1134" s="14"/>
      <c r="E1134" s="52"/>
      <c r="F1134" s="14" t="s">
        <v>54</v>
      </c>
      <c r="G1134" s="53"/>
      <c r="H1134" s="14"/>
      <c r="I1134" s="14" t="s">
        <v>584</v>
      </c>
      <c r="J1134" s="14">
        <v>5000</v>
      </c>
      <c r="K1134" s="14"/>
      <c r="L1134" s="180">
        <v>43848</v>
      </c>
      <c r="M1134" s="14" t="s">
        <v>54</v>
      </c>
      <c r="N1134" s="53"/>
      <c r="O1134" s="14"/>
    </row>
    <row r="1135" spans="1:15">
      <c r="A1135" s="14"/>
      <c r="B1135" s="14" t="s">
        <v>172</v>
      </c>
      <c r="C1135" s="14">
        <v>1200</v>
      </c>
      <c r="D1135" s="14"/>
      <c r="E1135" s="52"/>
      <c r="F1135" s="14" t="s">
        <v>88</v>
      </c>
      <c r="G1135" s="53"/>
      <c r="H1135" s="14"/>
      <c r="I1135" s="14" t="s">
        <v>494</v>
      </c>
      <c r="J1135" s="14">
        <v>9000</v>
      </c>
      <c r="K1135" s="14"/>
      <c r="L1135" s="180">
        <v>43848</v>
      </c>
      <c r="M1135" s="14" t="s">
        <v>88</v>
      </c>
      <c r="N1135" s="53" t="s">
        <v>2410</v>
      </c>
      <c r="O1135" s="14"/>
    </row>
    <row r="1136" spans="1:15">
      <c r="A1136" s="14"/>
      <c r="B1136" s="14" t="s">
        <v>142</v>
      </c>
      <c r="C1136" s="14">
        <v>18000</v>
      </c>
      <c r="D1136" s="14"/>
      <c r="E1136" s="52"/>
      <c r="F1136" s="14" t="s">
        <v>88</v>
      </c>
      <c r="G1136" s="53" t="s">
        <v>2411</v>
      </c>
      <c r="H1136" s="14"/>
      <c r="I1136" s="14" t="s">
        <v>216</v>
      </c>
      <c r="J1136" s="14">
        <v>5000</v>
      </c>
      <c r="K1136" s="14"/>
      <c r="L1136" s="180">
        <v>43847</v>
      </c>
      <c r="M1136" s="14" t="s">
        <v>88</v>
      </c>
      <c r="N1136" s="53"/>
      <c r="O1136" s="14"/>
    </row>
    <row r="1137" spans="1:15">
      <c r="A1137" s="14"/>
      <c r="B1137" s="14" t="s">
        <v>446</v>
      </c>
      <c r="C1137" s="14">
        <v>1200</v>
      </c>
      <c r="D1137" s="14"/>
      <c r="E1137" s="52"/>
      <c r="F1137" s="14"/>
      <c r="G1137" s="53"/>
      <c r="H1137" s="14"/>
      <c r="I1137" s="14" t="s">
        <v>106</v>
      </c>
      <c r="J1137" s="14">
        <v>1200</v>
      </c>
      <c r="K1137" s="14"/>
      <c r="L1137" s="14"/>
      <c r="M1137" s="14" t="s">
        <v>88</v>
      </c>
      <c r="N1137" s="53"/>
      <c r="O1137" s="14"/>
    </row>
    <row r="1138" spans="1:15">
      <c r="A1138" s="14"/>
      <c r="B1138" s="14" t="s">
        <v>595</v>
      </c>
      <c r="C1138" s="14">
        <v>500</v>
      </c>
      <c r="D1138" s="14"/>
      <c r="E1138" s="52"/>
      <c r="F1138" s="14"/>
      <c r="G1138" s="53"/>
      <c r="H1138" s="14"/>
      <c r="I1138" s="14" t="s">
        <v>479</v>
      </c>
      <c r="J1138" s="14">
        <v>5200</v>
      </c>
      <c r="K1138" s="14"/>
      <c r="L1138" s="180">
        <v>43851</v>
      </c>
      <c r="M1138" s="14"/>
      <c r="N1138" s="53"/>
      <c r="O1138" s="14"/>
    </row>
    <row r="1139" spans="1:15">
      <c r="A1139" s="14"/>
      <c r="B1139" s="14" t="s">
        <v>265</v>
      </c>
      <c r="C1139" s="14">
        <v>8000</v>
      </c>
      <c r="D1139" s="14"/>
      <c r="E1139" s="52"/>
      <c r="F1139" s="14"/>
      <c r="G1139" s="53"/>
      <c r="H1139" s="14"/>
      <c r="I1139" s="14" t="s">
        <v>392</v>
      </c>
      <c r="J1139" s="14">
        <v>4500</v>
      </c>
      <c r="K1139" s="14"/>
      <c r="L1139" s="180">
        <v>43851</v>
      </c>
      <c r="M1139" s="14"/>
      <c r="N1139" s="53"/>
      <c r="O1139" s="14"/>
    </row>
    <row r="1140" spans="1:15">
      <c r="A1140" s="14"/>
      <c r="B1140" s="14" t="s">
        <v>148</v>
      </c>
      <c r="C1140" s="14">
        <v>20000</v>
      </c>
      <c r="D1140" s="14"/>
      <c r="E1140" s="52"/>
      <c r="F1140" s="14"/>
      <c r="G1140" s="53"/>
      <c r="H1140" s="14"/>
      <c r="I1140" s="14" t="s">
        <v>166</v>
      </c>
      <c r="J1140" s="14">
        <v>7500</v>
      </c>
      <c r="K1140" s="14"/>
      <c r="L1140" s="14"/>
      <c r="M1140" s="14"/>
      <c r="N1140" s="53"/>
      <c r="O1140" s="14"/>
    </row>
    <row r="1141" spans="1:15">
      <c r="A1141" s="14"/>
      <c r="B1141" s="14" t="s">
        <v>280</v>
      </c>
      <c r="C1141" s="14">
        <v>20000</v>
      </c>
      <c r="D1141" s="14"/>
      <c r="E1141" s="52"/>
      <c r="F1141" s="14"/>
      <c r="G1141" s="53"/>
      <c r="H1141" s="14"/>
      <c r="I1141" s="14" t="s">
        <v>139</v>
      </c>
      <c r="J1141" s="14">
        <v>4000</v>
      </c>
      <c r="K1141" s="14"/>
      <c r="L1141" s="14"/>
      <c r="M1141" s="14"/>
      <c r="N1141" s="53"/>
      <c r="O1141" s="14"/>
    </row>
    <row r="1142" spans="1:15">
      <c r="A1142" s="14"/>
      <c r="B1142" s="14" t="s">
        <v>220</v>
      </c>
      <c r="C1142" s="14">
        <v>3500</v>
      </c>
      <c r="D1142" s="14"/>
      <c r="E1142" s="52"/>
      <c r="F1142" s="14"/>
      <c r="G1142" s="53"/>
      <c r="H1142" s="14"/>
      <c r="I1142" s="14" t="s">
        <v>131</v>
      </c>
      <c r="J1142" s="14">
        <v>20000</v>
      </c>
      <c r="K1142" s="14"/>
      <c r="L1142" s="180"/>
      <c r="M1142" s="14"/>
      <c r="N1142" s="53"/>
      <c r="O1142" s="14"/>
    </row>
    <row r="1143" spans="1:15">
      <c r="A1143" s="14"/>
      <c r="B1143" s="14" t="s">
        <v>525</v>
      </c>
      <c r="C1143" s="14">
        <v>1600</v>
      </c>
      <c r="D1143" s="14"/>
      <c r="E1143" s="52"/>
      <c r="F1143" s="14"/>
      <c r="G1143" s="53" t="s">
        <v>2412</v>
      </c>
      <c r="H1143" s="14"/>
      <c r="I1143" s="14" t="s">
        <v>124</v>
      </c>
      <c r="J1143" s="14">
        <v>15000</v>
      </c>
      <c r="K1143" s="14"/>
      <c r="L1143" s="14"/>
      <c r="M1143" s="14"/>
      <c r="N1143" s="53"/>
      <c r="O1143" s="14"/>
    </row>
    <row r="1144" spans="1:15">
      <c r="A1144" s="14"/>
      <c r="B1144" s="130" t="s">
        <v>2413</v>
      </c>
      <c r="C1144" s="14">
        <v>1200</v>
      </c>
      <c r="D1144" s="14"/>
      <c r="E1144" s="52"/>
      <c r="F1144" s="14"/>
      <c r="G1144" s="53"/>
      <c r="H1144" s="14"/>
      <c r="I1144" s="14" t="s">
        <v>485</v>
      </c>
      <c r="J1144" s="14">
        <v>2600</v>
      </c>
      <c r="K1144" s="14"/>
      <c r="L1144" s="14"/>
      <c r="M1144" s="14"/>
      <c r="N1144" s="53"/>
      <c r="O1144" s="14"/>
    </row>
    <row r="1145" spans="1:15">
      <c r="A1145" s="14"/>
      <c r="B1145" s="14" t="s">
        <v>286</v>
      </c>
      <c r="C1145" s="14">
        <v>3200</v>
      </c>
      <c r="D1145" s="14"/>
      <c r="E1145" s="52"/>
      <c r="F1145" s="14"/>
      <c r="G1145" s="53"/>
      <c r="H1145" s="14"/>
      <c r="I1145" s="14" t="s">
        <v>204</v>
      </c>
      <c r="J1145" s="14">
        <v>1200</v>
      </c>
      <c r="K1145" s="14"/>
      <c r="L1145" s="14"/>
      <c r="M1145" s="14"/>
      <c r="N1145" s="53"/>
      <c r="O1145" s="14"/>
    </row>
    <row r="1146" spans="1:15">
      <c r="A1146" s="14"/>
      <c r="B1146" s="14" t="s">
        <v>440</v>
      </c>
      <c r="C1146" s="14">
        <v>1400</v>
      </c>
      <c r="D1146" s="14"/>
      <c r="E1146" s="52"/>
      <c r="F1146" s="14"/>
      <c r="G1146" s="53"/>
      <c r="H1146" s="14"/>
      <c r="I1146" s="14" t="s">
        <v>1235</v>
      </c>
      <c r="J1146" s="14">
        <v>16000</v>
      </c>
      <c r="K1146" s="14"/>
      <c r="L1146" s="14"/>
      <c r="M1146" s="14"/>
      <c r="N1146" s="53"/>
      <c r="O1146" s="14"/>
    </row>
    <row r="1147" spans="1:15">
      <c r="A1147" s="14"/>
      <c r="B1147" s="14" t="s">
        <v>259</v>
      </c>
      <c r="C1147" s="14">
        <v>10000</v>
      </c>
      <c r="D1147" s="14"/>
      <c r="E1147" s="52"/>
      <c r="F1147" s="14"/>
      <c r="G1147" s="53"/>
      <c r="H1147" s="14"/>
      <c r="I1147" s="14" t="s">
        <v>316</v>
      </c>
      <c r="J1147" s="14">
        <v>20000</v>
      </c>
      <c r="K1147" s="14"/>
      <c r="L1147" s="14"/>
      <c r="M1147" s="14"/>
      <c r="N1147" s="53"/>
      <c r="O1147" s="14"/>
    </row>
    <row r="1148" spans="1:15">
      <c r="A1148" s="14"/>
      <c r="B1148" s="14" t="s">
        <v>306</v>
      </c>
      <c r="C1148" s="14">
        <v>2500</v>
      </c>
      <c r="D1148" s="14"/>
      <c r="E1148" s="52"/>
      <c r="F1148" s="14"/>
      <c r="G1148" s="53"/>
      <c r="H1148" s="14"/>
      <c r="I1148" s="14" t="s">
        <v>470</v>
      </c>
      <c r="J1148" s="14">
        <v>3200</v>
      </c>
      <c r="K1148" s="14"/>
      <c r="L1148" s="14"/>
      <c r="M1148" s="14"/>
      <c r="N1148" s="53"/>
      <c r="O1148" s="14"/>
    </row>
    <row r="1149" spans="1:15">
      <c r="A1149" s="14"/>
      <c r="B1149" s="14" t="s">
        <v>244</v>
      </c>
      <c r="C1149" s="14">
        <v>2500</v>
      </c>
      <c r="D1149" s="14"/>
      <c r="E1149" s="325"/>
      <c r="F1149" s="14"/>
      <c r="G1149" s="53"/>
      <c r="H1149" s="14"/>
      <c r="I1149" s="14" t="s">
        <v>467</v>
      </c>
      <c r="J1149" s="14">
        <v>2000</v>
      </c>
      <c r="K1149" s="14"/>
      <c r="L1149" s="14"/>
      <c r="M1149" s="14"/>
      <c r="N1149" s="53"/>
      <c r="O1149" s="14"/>
    </row>
    <row r="1150" spans="1:15">
      <c r="A1150" s="14"/>
      <c r="B1150" s="14" t="s">
        <v>148</v>
      </c>
      <c r="C1150" s="14">
        <v>15000</v>
      </c>
      <c r="D1150" s="14"/>
      <c r="E1150" s="52"/>
      <c r="F1150" s="14"/>
      <c r="G1150" s="53"/>
      <c r="H1150" s="14"/>
      <c r="I1150" s="14" t="s">
        <v>226</v>
      </c>
      <c r="J1150" s="14">
        <v>4000</v>
      </c>
      <c r="K1150" s="14"/>
      <c r="L1150" s="14"/>
      <c r="M1150" s="14"/>
      <c r="N1150" s="53"/>
      <c r="O1150" s="14"/>
    </row>
    <row r="1151" spans="1:15">
      <c r="A1151" s="14"/>
      <c r="B1151" s="14" t="s">
        <v>496</v>
      </c>
      <c r="C1151" s="14">
        <v>2500</v>
      </c>
      <c r="D1151" s="14"/>
      <c r="E1151" s="52"/>
      <c r="F1151" s="14"/>
      <c r="G1151" s="53"/>
      <c r="H1151" s="14"/>
      <c r="K1151" s="14"/>
      <c r="O1151" s="14"/>
    </row>
    <row r="1152" spans="1:15">
      <c r="A1152" s="14"/>
      <c r="B1152" s="14" t="s">
        <v>1019</v>
      </c>
      <c r="C1152" s="14">
        <v>1200</v>
      </c>
      <c r="D1152" s="14"/>
      <c r="E1152" s="52"/>
      <c r="F1152" s="14"/>
      <c r="G1152" s="53"/>
      <c r="H1152" s="14"/>
      <c r="I1152" s="14" t="s">
        <v>377</v>
      </c>
      <c r="J1152" s="14">
        <v>2400</v>
      </c>
      <c r="K1152" s="14"/>
      <c r="L1152" s="14"/>
      <c r="M1152" s="14"/>
      <c r="N1152" s="53"/>
      <c r="O1152" s="14"/>
    </row>
    <row r="1153" spans="1:15">
      <c r="A1153" s="14"/>
      <c r="B1153" s="14" t="s">
        <v>291</v>
      </c>
      <c r="C1153" s="14">
        <v>2500</v>
      </c>
      <c r="D1153" s="14"/>
      <c r="E1153" s="52"/>
      <c r="F1153" s="14"/>
      <c r="G1153" s="53"/>
      <c r="H1153" s="14"/>
      <c r="I1153" s="14" t="s">
        <v>229</v>
      </c>
      <c r="J1153" s="14">
        <v>3200</v>
      </c>
      <c r="K1153" s="14"/>
      <c r="L1153" s="14"/>
      <c r="M1153" s="14"/>
      <c r="N1153" s="53"/>
      <c r="O1153" s="14"/>
    </row>
    <row r="1154" spans="1:15">
      <c r="A1154" s="14"/>
      <c r="B1154" s="14"/>
      <c r="C1154" s="14"/>
      <c r="D1154" s="14"/>
      <c r="E1154" s="52"/>
      <c r="F1154" s="14"/>
      <c r="G1154" s="53"/>
      <c r="H1154" s="14"/>
      <c r="I1154" s="14" t="s">
        <v>499</v>
      </c>
      <c r="J1154" s="14">
        <v>2400</v>
      </c>
      <c r="K1154" s="14"/>
      <c r="L1154" s="14"/>
      <c r="M1154" s="14"/>
      <c r="N1154" s="53"/>
      <c r="O1154" s="14"/>
    </row>
    <row r="1155" spans="1:15">
      <c r="A1155" s="14"/>
      <c r="B1155" s="14"/>
      <c r="C1155" s="14"/>
      <c r="D1155" s="14"/>
      <c r="E1155" s="52"/>
      <c r="F1155" s="14"/>
      <c r="G1155" s="53"/>
      <c r="H1155" s="14"/>
      <c r="I1155" s="14" t="s">
        <v>400</v>
      </c>
      <c r="J1155" s="14">
        <v>2000</v>
      </c>
      <c r="K1155" s="14"/>
      <c r="L1155" s="14"/>
      <c r="M1155" s="14"/>
      <c r="N1155" s="53"/>
      <c r="O1155" s="14"/>
    </row>
    <row r="1156" spans="1:15">
      <c r="A1156" s="14"/>
      <c r="B1156" s="14"/>
      <c r="C1156" s="14"/>
      <c r="D1156" s="14"/>
      <c r="E1156" s="52"/>
      <c r="F1156" s="14"/>
      <c r="G1156" s="53"/>
      <c r="H1156" s="14"/>
      <c r="I1156" s="14" t="s">
        <v>289</v>
      </c>
      <c r="J1156" s="14">
        <v>5500</v>
      </c>
      <c r="K1156" s="14"/>
      <c r="L1156" s="14"/>
      <c r="M1156" s="14"/>
      <c r="N1156" s="53"/>
      <c r="O1156" s="14"/>
    </row>
    <row r="1157" spans="1:15">
      <c r="A1157" s="14"/>
      <c r="B1157" s="14"/>
      <c r="C1157" s="14"/>
      <c r="D1157" s="14"/>
      <c r="E1157" s="52"/>
      <c r="F1157" s="14"/>
      <c r="G1157" s="53"/>
      <c r="H1157" s="14"/>
      <c r="I1157" s="14" t="s">
        <v>2414</v>
      </c>
      <c r="J1157" s="14">
        <v>1200</v>
      </c>
      <c r="K1157" s="14"/>
      <c r="L1157" s="14"/>
      <c r="M1157" s="14"/>
      <c r="N1157" s="53" t="s">
        <v>2415</v>
      </c>
      <c r="O1157" s="14"/>
    </row>
    <row r="1158" ht="18" spans="1:15">
      <c r="A1158" s="296"/>
      <c r="B1158" s="352"/>
      <c r="C1158" s="297">
        <f>SUM(C1116:C1157)</f>
        <v>227800</v>
      </c>
      <c r="D1158" s="297"/>
      <c r="E1158" s="298"/>
      <c r="F1158" s="297"/>
      <c r="G1158" s="299"/>
      <c r="H1158" s="269"/>
      <c r="I1158" s="297"/>
      <c r="J1158" s="297">
        <f>SUM(J1116:J1157)</f>
        <v>238500</v>
      </c>
      <c r="K1158" s="297"/>
      <c r="L1158" s="297"/>
      <c r="M1158" s="296"/>
      <c r="N1158" s="304"/>
      <c r="O1158" s="269"/>
    </row>
    <row r="1159" ht="15.6" spans="1:15">
      <c r="A1159" s="335" t="s">
        <v>2262</v>
      </c>
      <c r="B1159" s="335" t="s">
        <v>12</v>
      </c>
      <c r="C1159" s="336"/>
      <c r="D1159" s="336"/>
      <c r="E1159" s="337"/>
      <c r="F1159" s="131"/>
      <c r="G1159" s="131"/>
      <c r="H1159" s="338"/>
      <c r="I1159" s="335"/>
      <c r="J1159" s="335" t="s">
        <v>13</v>
      </c>
      <c r="K1159" s="336"/>
      <c r="L1159" s="335"/>
      <c r="M1159" s="131"/>
      <c r="N1159" s="131"/>
      <c r="O1159" s="338"/>
    </row>
    <row r="1160" spans="1:15">
      <c r="A1160" s="14"/>
      <c r="B1160" s="343" t="s">
        <v>172</v>
      </c>
      <c r="C1160" s="343">
        <v>1200</v>
      </c>
      <c r="D1160" s="343"/>
      <c r="E1160" s="344"/>
      <c r="F1160" s="343" t="s">
        <v>88</v>
      </c>
      <c r="G1160" s="345" t="s">
        <v>2416</v>
      </c>
      <c r="H1160" s="14"/>
      <c r="I1160" s="14" t="s">
        <v>494</v>
      </c>
      <c r="J1160" s="14">
        <v>9200</v>
      </c>
      <c r="K1160" s="343"/>
      <c r="L1160" s="180">
        <v>43848</v>
      </c>
      <c r="M1160" s="14" t="s">
        <v>2218</v>
      </c>
      <c r="N1160" s="53"/>
      <c r="O1160" s="14"/>
    </row>
    <row r="1161" spans="1:15">
      <c r="A1161" s="14"/>
      <c r="B1161" s="14" t="s">
        <v>142</v>
      </c>
      <c r="C1161" s="14">
        <v>18000</v>
      </c>
      <c r="D1161" s="14"/>
      <c r="E1161" s="325">
        <v>43850</v>
      </c>
      <c r="F1161" s="14" t="s">
        <v>2218</v>
      </c>
      <c r="G1161" s="53" t="s">
        <v>2411</v>
      </c>
      <c r="H1161" s="14"/>
      <c r="I1161" s="14" t="s">
        <v>238</v>
      </c>
      <c r="J1161" s="14">
        <v>2400</v>
      </c>
      <c r="K1161" s="14"/>
      <c r="L1161" s="180">
        <v>43850</v>
      </c>
      <c r="M1161" s="14" t="s">
        <v>2218</v>
      </c>
      <c r="N1161" s="53"/>
      <c r="O1161" s="14"/>
    </row>
    <row r="1162" spans="1:15">
      <c r="A1162" s="14"/>
      <c r="B1162" s="14" t="s">
        <v>595</v>
      </c>
      <c r="C1162" s="14">
        <v>600</v>
      </c>
      <c r="D1162" s="14"/>
      <c r="E1162" s="325">
        <v>43850</v>
      </c>
      <c r="F1162" s="14" t="s">
        <v>2218</v>
      </c>
      <c r="G1162" s="53"/>
      <c r="H1162" s="14"/>
      <c r="I1162" s="14" t="s">
        <v>216</v>
      </c>
      <c r="J1162" s="14">
        <v>6000</v>
      </c>
      <c r="K1162" s="14"/>
      <c r="L1162" s="180">
        <v>43850</v>
      </c>
      <c r="M1162" s="14" t="s">
        <v>2218</v>
      </c>
      <c r="N1162" s="53"/>
      <c r="O1162" s="14"/>
    </row>
    <row r="1163" spans="1:15">
      <c r="A1163" s="14"/>
      <c r="B1163" s="343" t="s">
        <v>265</v>
      </c>
      <c r="C1163" s="343">
        <v>8000</v>
      </c>
      <c r="D1163" s="343"/>
      <c r="E1163" s="355"/>
      <c r="F1163" s="356" t="s">
        <v>2302</v>
      </c>
      <c r="G1163" s="357" t="s">
        <v>2417</v>
      </c>
      <c r="H1163" s="14"/>
      <c r="I1163" s="14" t="s">
        <v>106</v>
      </c>
      <c r="J1163" s="14">
        <v>1200</v>
      </c>
      <c r="K1163" s="343"/>
      <c r="L1163" s="180">
        <v>43851</v>
      </c>
      <c r="M1163" s="14" t="s">
        <v>2218</v>
      </c>
      <c r="N1163" s="53" t="s">
        <v>2418</v>
      </c>
      <c r="O1163" s="14"/>
    </row>
    <row r="1164" spans="1:15">
      <c r="A1164" s="14"/>
      <c r="B1164" s="14" t="s">
        <v>280</v>
      </c>
      <c r="C1164" s="14">
        <v>15000</v>
      </c>
      <c r="D1164" s="14"/>
      <c r="E1164" s="325">
        <v>43853</v>
      </c>
      <c r="F1164" s="14" t="s">
        <v>2218</v>
      </c>
      <c r="G1164" s="53"/>
      <c r="H1164" s="14"/>
      <c r="I1164" s="14" t="s">
        <v>479</v>
      </c>
      <c r="J1164" s="14">
        <v>5200</v>
      </c>
      <c r="K1164" s="14"/>
      <c r="L1164" s="180">
        <v>43852</v>
      </c>
      <c r="M1164" s="14" t="s">
        <v>2218</v>
      </c>
      <c r="N1164" s="53"/>
      <c r="O1164" s="14"/>
    </row>
    <row r="1165" spans="1:15">
      <c r="A1165" s="14"/>
      <c r="B1165" s="356" t="s">
        <v>220</v>
      </c>
      <c r="C1165" s="356">
        <v>1200</v>
      </c>
      <c r="D1165" s="356"/>
      <c r="E1165" s="358">
        <v>43853</v>
      </c>
      <c r="F1165" s="356" t="s">
        <v>2302</v>
      </c>
      <c r="G1165" s="359" t="s">
        <v>2419</v>
      </c>
      <c r="H1165" s="14"/>
      <c r="I1165" s="14" t="s">
        <v>226</v>
      </c>
      <c r="J1165" s="14">
        <v>4000</v>
      </c>
      <c r="K1165" s="356"/>
      <c r="L1165" s="180">
        <v>43852</v>
      </c>
      <c r="M1165" s="14" t="s">
        <v>2298</v>
      </c>
      <c r="N1165" s="53" t="s">
        <v>2420</v>
      </c>
      <c r="O1165" s="14"/>
    </row>
    <row r="1166" spans="1:15">
      <c r="A1166" s="14"/>
      <c r="B1166" s="14" t="s">
        <v>525</v>
      </c>
      <c r="C1166" s="14">
        <v>1600</v>
      </c>
      <c r="D1166" s="14"/>
      <c r="E1166" s="325">
        <v>43854</v>
      </c>
      <c r="F1166" s="14" t="s">
        <v>2218</v>
      </c>
      <c r="G1166" s="53"/>
      <c r="H1166" s="14"/>
      <c r="I1166" s="14" t="s">
        <v>392</v>
      </c>
      <c r="J1166" s="14">
        <v>4800</v>
      </c>
      <c r="K1166" s="14"/>
      <c r="L1166" s="180">
        <v>43853</v>
      </c>
      <c r="M1166" s="14" t="s">
        <v>2218</v>
      </c>
      <c r="N1166" s="53"/>
      <c r="O1166" s="14"/>
    </row>
    <row r="1167" spans="1:15">
      <c r="A1167" s="14"/>
      <c r="B1167" s="14" t="s">
        <v>2413</v>
      </c>
      <c r="C1167" s="14">
        <v>1200</v>
      </c>
      <c r="D1167" s="14"/>
      <c r="E1167" s="325">
        <v>43854</v>
      </c>
      <c r="F1167" s="14" t="s">
        <v>2218</v>
      </c>
      <c r="G1167" s="53" t="s">
        <v>2421</v>
      </c>
      <c r="H1167" s="14"/>
      <c r="I1167" s="14" t="s">
        <v>166</v>
      </c>
      <c r="J1167" s="14">
        <v>8000</v>
      </c>
      <c r="K1167" s="14"/>
      <c r="L1167" s="180">
        <v>43853</v>
      </c>
      <c r="M1167" s="14" t="s">
        <v>2218</v>
      </c>
      <c r="N1167" s="53"/>
      <c r="O1167" s="14"/>
    </row>
    <row r="1168" spans="1:15">
      <c r="A1168" s="14"/>
      <c r="B1168" s="356" t="s">
        <v>564</v>
      </c>
      <c r="C1168" s="356">
        <v>2000</v>
      </c>
      <c r="D1168" s="356"/>
      <c r="E1168" s="358">
        <v>43855</v>
      </c>
      <c r="F1168" s="356" t="s">
        <v>2302</v>
      </c>
      <c r="G1168" s="359" t="s">
        <v>2422</v>
      </c>
      <c r="H1168" s="14"/>
      <c r="I1168" s="14"/>
      <c r="J1168" s="14"/>
      <c r="K1168" s="356"/>
      <c r="L1168" s="180"/>
      <c r="M1168" s="14"/>
      <c r="N1168" s="53"/>
      <c r="O1168" s="14"/>
    </row>
    <row r="1169" spans="1:15">
      <c r="A1169" s="14"/>
      <c r="B1169" s="14" t="s">
        <v>597</v>
      </c>
      <c r="C1169" s="14">
        <v>1400</v>
      </c>
      <c r="D1169" s="14"/>
      <c r="E1169" s="52"/>
      <c r="F1169" s="14" t="s">
        <v>2218</v>
      </c>
      <c r="G1169" s="53" t="s">
        <v>2281</v>
      </c>
      <c r="H1169" s="14"/>
      <c r="I1169" s="341"/>
      <c r="J1169" s="341"/>
      <c r="K1169" s="14"/>
      <c r="L1169" s="341"/>
      <c r="M1169" s="341"/>
      <c r="N1169" s="379"/>
      <c r="O1169" s="14"/>
    </row>
    <row r="1170" spans="1:15">
      <c r="A1170" s="14"/>
      <c r="B1170" s="14" t="s">
        <v>286</v>
      </c>
      <c r="C1170" s="14">
        <v>3200</v>
      </c>
      <c r="D1170" s="14"/>
      <c r="E1170" s="325">
        <v>43855</v>
      </c>
      <c r="F1170" s="14" t="s">
        <v>2218</v>
      </c>
      <c r="G1170" s="53"/>
      <c r="H1170" s="14"/>
      <c r="I1170" s="341"/>
      <c r="J1170" s="341"/>
      <c r="K1170" s="14"/>
      <c r="L1170" s="341"/>
      <c r="M1170" s="341"/>
      <c r="N1170" s="379"/>
      <c r="O1170" s="14"/>
    </row>
    <row r="1171" ht="18" spans="1:15">
      <c r="A1171" s="296"/>
      <c r="B1171" s="352"/>
      <c r="C1171" s="297">
        <f>SUM(C1160:C1170)</f>
        <v>53400</v>
      </c>
      <c r="D1171" s="297"/>
      <c r="E1171" s="298"/>
      <c r="F1171" s="297"/>
      <c r="G1171" s="299"/>
      <c r="H1171" s="269"/>
      <c r="I1171" s="297"/>
      <c r="J1171" s="297">
        <f>SUM(J1160:J1170)</f>
        <v>40800</v>
      </c>
      <c r="K1171" s="297"/>
      <c r="L1171" s="297"/>
      <c r="M1171" s="296"/>
      <c r="N1171" s="304"/>
      <c r="O1171" s="269"/>
    </row>
    <row r="1172" ht="15.6" spans="1:15">
      <c r="A1172" s="335" t="s">
        <v>2263</v>
      </c>
      <c r="B1172" s="335" t="s">
        <v>12</v>
      </c>
      <c r="C1172" s="336"/>
      <c r="D1172" s="336"/>
      <c r="E1172" s="337"/>
      <c r="F1172" s="131"/>
      <c r="G1172" s="131"/>
      <c r="H1172" s="338"/>
      <c r="I1172" s="335"/>
      <c r="J1172" s="335" t="s">
        <v>13</v>
      </c>
      <c r="K1172" s="336"/>
      <c r="L1172" s="335"/>
      <c r="M1172" s="131"/>
      <c r="N1172" s="131"/>
      <c r="O1172" s="338"/>
    </row>
    <row r="1173" s="14" customFormat="1" ht="13.8" spans="2:15">
      <c r="B1173" s="360" t="s">
        <v>175</v>
      </c>
      <c r="C1173" s="147">
        <v>400</v>
      </c>
      <c r="D1173" s="147"/>
      <c r="E1173" s="147"/>
      <c r="F1173" s="14" t="s">
        <v>2218</v>
      </c>
      <c r="G1173" s="361" t="s">
        <v>2301</v>
      </c>
      <c r="H1173" s="147"/>
      <c r="I1173" s="360" t="s">
        <v>238</v>
      </c>
      <c r="J1173" s="370">
        <v>9000</v>
      </c>
      <c r="K1173" s="147"/>
      <c r="L1173" s="364"/>
      <c r="M1173" s="147"/>
      <c r="N1173" s="361" t="s">
        <v>2423</v>
      </c>
      <c r="O1173" s="147"/>
    </row>
    <row r="1174" s="14" customFormat="1" ht="13.8" spans="2:15">
      <c r="B1174" s="356" t="s">
        <v>274</v>
      </c>
      <c r="C1174" s="356">
        <v>3000</v>
      </c>
      <c r="D1174" s="362"/>
      <c r="E1174" s="363" t="s">
        <v>2424</v>
      </c>
      <c r="F1174" s="363"/>
      <c r="G1174" s="363"/>
      <c r="H1174" s="147"/>
      <c r="I1174" s="356" t="s">
        <v>2425</v>
      </c>
      <c r="J1174" s="356">
        <v>650</v>
      </c>
      <c r="K1174" s="362"/>
      <c r="L1174" s="363" t="s">
        <v>2426</v>
      </c>
      <c r="M1174" s="363"/>
      <c r="N1174" s="363"/>
      <c r="O1174" s="147"/>
    </row>
    <row r="1175" s="14" customFormat="1" ht="13.8" spans="2:15">
      <c r="B1175" s="360" t="s">
        <v>241</v>
      </c>
      <c r="C1175" s="147">
        <v>11000</v>
      </c>
      <c r="D1175" s="147"/>
      <c r="E1175" s="147"/>
      <c r="F1175" s="14" t="s">
        <v>2218</v>
      </c>
      <c r="G1175" s="361"/>
      <c r="H1175" s="147"/>
      <c r="I1175" s="360" t="s">
        <v>131</v>
      </c>
      <c r="J1175" s="370">
        <v>15000</v>
      </c>
      <c r="K1175" s="147"/>
      <c r="L1175" s="364"/>
      <c r="M1175" s="14" t="s">
        <v>2218</v>
      </c>
      <c r="N1175" s="361"/>
      <c r="O1175" s="147"/>
    </row>
    <row r="1176" s="14" customFormat="1" ht="13.8" spans="2:15">
      <c r="B1176" s="360" t="s">
        <v>372</v>
      </c>
      <c r="C1176" s="147">
        <v>760</v>
      </c>
      <c r="D1176" s="147"/>
      <c r="E1176" s="364">
        <v>1</v>
      </c>
      <c r="F1176" s="14" t="s">
        <v>2218</v>
      </c>
      <c r="G1176" s="361"/>
      <c r="H1176" s="147"/>
      <c r="I1176" s="360" t="s">
        <v>587</v>
      </c>
      <c r="J1176" s="360">
        <v>3200</v>
      </c>
      <c r="K1176" s="147"/>
      <c r="M1176" s="14" t="s">
        <v>2218</v>
      </c>
      <c r="N1176" s="53" t="s">
        <v>2427</v>
      </c>
      <c r="O1176" s="147"/>
    </row>
    <row r="1177" s="14" customFormat="1" ht="13.8" spans="2:15">
      <c r="B1177" s="365" t="s">
        <v>599</v>
      </c>
      <c r="C1177" s="147">
        <v>1000</v>
      </c>
      <c r="D1177" s="147"/>
      <c r="E1177" s="147" t="s">
        <v>2096</v>
      </c>
      <c r="F1177" s="14" t="s">
        <v>2218</v>
      </c>
      <c r="G1177" s="361"/>
      <c r="H1177" s="147"/>
      <c r="I1177" s="360" t="s">
        <v>400</v>
      </c>
      <c r="J1177" s="370">
        <v>1200</v>
      </c>
      <c r="K1177" s="147"/>
      <c r="L1177" s="364"/>
      <c r="M1177" s="14" t="s">
        <v>2218</v>
      </c>
      <c r="N1177" s="361"/>
      <c r="O1177" s="147"/>
    </row>
    <row r="1178" s="14" customFormat="1" ht="13.8" spans="2:15">
      <c r="B1178" s="366" t="s">
        <v>636</v>
      </c>
      <c r="C1178" s="367">
        <v>540</v>
      </c>
      <c r="D1178" s="368"/>
      <c r="E1178" s="363" t="s">
        <v>2428</v>
      </c>
      <c r="F1178" s="363"/>
      <c r="G1178" s="363"/>
      <c r="H1178" s="147"/>
      <c r="I1178" s="360" t="s">
        <v>313</v>
      </c>
      <c r="J1178" s="370">
        <v>1962</v>
      </c>
      <c r="K1178" s="368"/>
      <c r="L1178" s="364"/>
      <c r="M1178" s="14" t="s">
        <v>2218</v>
      </c>
      <c r="N1178" s="361"/>
      <c r="O1178" s="147"/>
    </row>
    <row r="1179" s="14" customFormat="1" ht="13.8" spans="2:15">
      <c r="B1179" s="360" t="s">
        <v>244</v>
      </c>
      <c r="C1179" s="147">
        <v>5000</v>
      </c>
      <c r="D1179" s="147"/>
      <c r="E1179" s="147"/>
      <c r="F1179" s="14" t="s">
        <v>2218</v>
      </c>
      <c r="G1179" s="361"/>
      <c r="H1179" s="147"/>
      <c r="I1179" s="356" t="s">
        <v>657</v>
      </c>
      <c r="J1179" s="356">
        <v>500</v>
      </c>
      <c r="K1179" s="147"/>
      <c r="L1179" s="363" t="s">
        <v>2429</v>
      </c>
      <c r="M1179" s="363"/>
      <c r="N1179" s="363"/>
      <c r="O1179" s="147"/>
    </row>
    <row r="1180" s="14" customFormat="1" ht="13.8" spans="2:15">
      <c r="B1180" s="360" t="s">
        <v>172</v>
      </c>
      <c r="C1180" s="147">
        <v>800</v>
      </c>
      <c r="D1180" s="147"/>
      <c r="E1180" s="147"/>
      <c r="F1180" s="14" t="s">
        <v>2218</v>
      </c>
      <c r="G1180" s="361"/>
      <c r="H1180" s="147"/>
      <c r="I1180" s="147" t="s">
        <v>604</v>
      </c>
      <c r="J1180" s="370">
        <v>1200</v>
      </c>
      <c r="K1180" s="147"/>
      <c r="L1180" s="364" t="s">
        <v>2096</v>
      </c>
      <c r="M1180" s="14" t="s">
        <v>2218</v>
      </c>
      <c r="N1180" s="361"/>
      <c r="O1180" s="147"/>
    </row>
    <row r="1181" s="14" customFormat="1" ht="13.8" spans="2:15">
      <c r="B1181" s="14" t="s">
        <v>2071</v>
      </c>
      <c r="C1181" s="147">
        <v>2000</v>
      </c>
      <c r="D1181" s="147"/>
      <c r="E1181" s="52"/>
      <c r="F1181" s="14" t="s">
        <v>2218</v>
      </c>
      <c r="G1181" s="53" t="s">
        <v>2430</v>
      </c>
      <c r="H1181" s="147"/>
      <c r="I1181" s="14" t="s">
        <v>204</v>
      </c>
      <c r="J1181" s="14">
        <v>800</v>
      </c>
      <c r="K1181" s="147"/>
      <c r="M1181" s="14" t="s">
        <v>2218</v>
      </c>
      <c r="N1181" s="53"/>
      <c r="O1181" s="147"/>
    </row>
    <row r="1182" s="14" customFormat="1" ht="13.8" spans="2:15">
      <c r="B1182" s="147" t="s">
        <v>602</v>
      </c>
      <c r="C1182" s="147">
        <v>1005</v>
      </c>
      <c r="D1182" s="147"/>
      <c r="E1182" s="147" t="s">
        <v>2096</v>
      </c>
      <c r="F1182" s="14" t="s">
        <v>2218</v>
      </c>
      <c r="G1182" s="361"/>
      <c r="H1182" s="147"/>
      <c r="I1182" s="14" t="s">
        <v>238</v>
      </c>
      <c r="J1182" s="14">
        <v>8400</v>
      </c>
      <c r="K1182" s="147"/>
      <c r="M1182" s="14" t="s">
        <v>2218</v>
      </c>
      <c r="N1182" s="53"/>
      <c r="O1182" s="147"/>
    </row>
    <row r="1183" s="14" customFormat="1" ht="13.8" spans="2:15">
      <c r="B1183" s="369" t="s">
        <v>2431</v>
      </c>
      <c r="C1183" s="367">
        <v>2385</v>
      </c>
      <c r="D1183" s="368"/>
      <c r="E1183" s="363" t="s">
        <v>2432</v>
      </c>
      <c r="F1183" s="363"/>
      <c r="G1183" s="363"/>
      <c r="H1183" s="147"/>
      <c r="I1183" s="360" t="s">
        <v>558</v>
      </c>
      <c r="J1183" s="370">
        <v>13000</v>
      </c>
      <c r="K1183" s="368"/>
      <c r="L1183" s="364" t="s">
        <v>2433</v>
      </c>
      <c r="M1183" s="14" t="s">
        <v>2218</v>
      </c>
      <c r="N1183" s="361" t="s">
        <v>2434</v>
      </c>
      <c r="O1183" s="147"/>
    </row>
    <row r="1184" s="14" customFormat="1" ht="13.8" spans="2:15">
      <c r="B1184" s="360" t="s">
        <v>612</v>
      </c>
      <c r="C1184" s="370">
        <v>1000</v>
      </c>
      <c r="D1184" s="370"/>
      <c r="E1184" s="147"/>
      <c r="F1184" s="14" t="s">
        <v>2218</v>
      </c>
      <c r="G1184" s="361"/>
      <c r="H1184" s="147"/>
      <c r="I1184" s="360" t="s">
        <v>351</v>
      </c>
      <c r="J1184" s="370">
        <v>2000</v>
      </c>
      <c r="K1184" s="370"/>
      <c r="L1184" s="364"/>
      <c r="M1184" s="14" t="s">
        <v>2218</v>
      </c>
      <c r="N1184" s="380"/>
      <c r="O1184" s="147"/>
    </row>
    <row r="1185" s="14" customFormat="1" ht="13.8" spans="2:15">
      <c r="B1185" s="360" t="s">
        <v>564</v>
      </c>
      <c r="C1185" s="147">
        <v>2000</v>
      </c>
      <c r="D1185" s="147"/>
      <c r="E1185" s="147"/>
      <c r="F1185" s="14" t="s">
        <v>2218</v>
      </c>
      <c r="G1185" s="361"/>
      <c r="H1185" s="147"/>
      <c r="I1185" s="356" t="s">
        <v>620</v>
      </c>
      <c r="J1185" s="356">
        <v>500</v>
      </c>
      <c r="K1185" s="147"/>
      <c r="L1185" s="363" t="s">
        <v>2428</v>
      </c>
      <c r="M1185" s="147" t="s">
        <v>2298</v>
      </c>
      <c r="N1185" s="381"/>
      <c r="O1185" s="147"/>
    </row>
    <row r="1186" s="14" customFormat="1" ht="13.8" spans="2:15">
      <c r="B1186" s="360" t="s">
        <v>609</v>
      </c>
      <c r="C1186" s="147">
        <v>680</v>
      </c>
      <c r="D1186" s="147"/>
      <c r="E1186" s="147"/>
      <c r="F1186" s="14" t="s">
        <v>2218</v>
      </c>
      <c r="G1186" s="361"/>
      <c r="H1186" s="147"/>
      <c r="K1186" s="147"/>
      <c r="N1186" s="53"/>
      <c r="O1186" s="147"/>
    </row>
    <row r="1187" s="14" customFormat="1" ht="13.8" spans="2:15">
      <c r="B1187" s="360" t="s">
        <v>265</v>
      </c>
      <c r="C1187" s="360">
        <v>6000</v>
      </c>
      <c r="D1187" s="360"/>
      <c r="E1187" s="52"/>
      <c r="F1187" s="14" t="s">
        <v>2218</v>
      </c>
      <c r="G1187" s="53" t="s">
        <v>2435</v>
      </c>
      <c r="H1187" s="147"/>
      <c r="I1187" s="356" t="s">
        <v>2436</v>
      </c>
      <c r="J1187" s="356">
        <v>1200</v>
      </c>
      <c r="K1187" s="360"/>
      <c r="L1187" s="363" t="s">
        <v>2437</v>
      </c>
      <c r="M1187" s="382"/>
      <c r="N1187" s="381"/>
      <c r="O1187" s="147"/>
    </row>
    <row r="1188" s="14" customFormat="1" ht="13.8" spans="2:15">
      <c r="B1188" s="356" t="s">
        <v>606</v>
      </c>
      <c r="C1188" s="356">
        <v>700</v>
      </c>
      <c r="D1188" s="356"/>
      <c r="E1188" s="369" t="s">
        <v>2429</v>
      </c>
      <c r="F1188" s="369"/>
      <c r="G1188" s="369"/>
      <c r="H1188" s="147"/>
      <c r="K1188" s="356"/>
      <c r="N1188" s="53"/>
      <c r="O1188" s="147"/>
    </row>
    <row r="1189" s="14" customFormat="1" ht="13.8" spans="2:14">
      <c r="B1189" s="360" t="s">
        <v>615</v>
      </c>
      <c r="C1189" s="147">
        <v>1000</v>
      </c>
      <c r="D1189" s="147"/>
      <c r="E1189" s="52"/>
      <c r="F1189" s="14" t="s">
        <v>2218</v>
      </c>
      <c r="G1189" s="53"/>
      <c r="K1189" s="147"/>
      <c r="N1189" s="53"/>
    </row>
    <row r="1190" s="14" customFormat="1" ht="13.8" spans="2:14">
      <c r="B1190" s="360" t="s">
        <v>703</v>
      </c>
      <c r="C1190" s="147">
        <v>1500</v>
      </c>
      <c r="D1190" s="147"/>
      <c r="E1190" s="369" t="s">
        <v>2438</v>
      </c>
      <c r="F1190" s="369"/>
      <c r="G1190" s="369"/>
      <c r="K1190" s="147"/>
      <c r="N1190" s="53"/>
    </row>
    <row r="1191" s="14" customFormat="1" ht="13.8" spans="2:15">
      <c r="B1191" s="147" t="s">
        <v>618</v>
      </c>
      <c r="C1191" s="147">
        <v>500</v>
      </c>
      <c r="D1191" s="147"/>
      <c r="E1191" s="147"/>
      <c r="F1191" s="147" t="s">
        <v>88</v>
      </c>
      <c r="G1191" s="361" t="s">
        <v>2439</v>
      </c>
      <c r="H1191" s="147"/>
      <c r="K1191" s="147"/>
      <c r="N1191" s="53"/>
      <c r="O1191" s="147"/>
    </row>
    <row r="1192" s="14" customFormat="1" ht="13.8" spans="2:15">
      <c r="B1192" s="14" t="s">
        <v>389</v>
      </c>
      <c r="C1192" s="14">
        <v>1200</v>
      </c>
      <c r="E1192" s="52"/>
      <c r="F1192" s="14" t="s">
        <v>2218</v>
      </c>
      <c r="G1192" s="53"/>
      <c r="H1192" s="147"/>
      <c r="N1192" s="53"/>
      <c r="O1192" s="147"/>
    </row>
    <row r="1193" s="14" customFormat="1" ht="13.8" spans="2:15">
      <c r="B1193" s="360" t="s">
        <v>570</v>
      </c>
      <c r="C1193" s="147">
        <v>920</v>
      </c>
      <c r="D1193" s="147"/>
      <c r="E1193" s="147"/>
      <c r="F1193" s="14" t="s">
        <v>2218</v>
      </c>
      <c r="G1193" s="361"/>
      <c r="H1193" s="147"/>
      <c r="I1193" s="147"/>
      <c r="J1193" s="370"/>
      <c r="K1193" s="147"/>
      <c r="N1193" s="53"/>
      <c r="O1193" s="147"/>
    </row>
    <row r="1194" s="14" customFormat="1" ht="13.8" spans="2:15">
      <c r="B1194" s="360" t="s">
        <v>291</v>
      </c>
      <c r="C1194" s="147">
        <v>2000</v>
      </c>
      <c r="D1194" s="147"/>
      <c r="E1194" s="147"/>
      <c r="F1194" s="14" t="s">
        <v>2218</v>
      </c>
      <c r="G1194" s="361"/>
      <c r="H1194" s="147"/>
      <c r="K1194" s="147"/>
      <c r="N1194" s="53"/>
      <c r="O1194" s="147"/>
    </row>
    <row r="1195" s="14" customFormat="1" ht="13.8" spans="2:15">
      <c r="B1195" s="147" t="s">
        <v>623</v>
      </c>
      <c r="C1195" s="147">
        <v>3000</v>
      </c>
      <c r="D1195" s="147"/>
      <c r="E1195" s="147"/>
      <c r="F1195" s="14" t="s">
        <v>2218</v>
      </c>
      <c r="G1195" s="361"/>
      <c r="H1195" s="147"/>
      <c r="K1195" s="147"/>
      <c r="N1195" s="53"/>
      <c r="O1195" s="147"/>
    </row>
    <row r="1196" s="14" customFormat="1" ht="13.8" spans="2:15">
      <c r="B1196" s="360" t="s">
        <v>870</v>
      </c>
      <c r="C1196" s="147">
        <v>1000</v>
      </c>
      <c r="D1196" s="371"/>
      <c r="E1196" s="363" t="s">
        <v>2429</v>
      </c>
      <c r="F1196" s="363"/>
      <c r="G1196" s="363"/>
      <c r="H1196" s="147"/>
      <c r="K1196" s="371"/>
      <c r="N1196" s="53"/>
      <c r="O1196" s="147"/>
    </row>
    <row r="1197" s="14" customFormat="1" ht="13.8" spans="2:15">
      <c r="B1197" s="356" t="s">
        <v>667</v>
      </c>
      <c r="C1197" s="356">
        <v>500</v>
      </c>
      <c r="D1197" s="356"/>
      <c r="E1197" s="372" t="s">
        <v>2437</v>
      </c>
      <c r="F1197" s="369"/>
      <c r="G1197" s="373"/>
      <c r="H1197" s="147"/>
      <c r="I1197" s="360"/>
      <c r="J1197" s="370"/>
      <c r="K1197" s="356"/>
      <c r="L1197" s="147"/>
      <c r="M1197" s="147"/>
      <c r="N1197" s="361"/>
      <c r="O1197" s="147"/>
    </row>
    <row r="1198" s="14" customFormat="1" ht="13.8" spans="5:15">
      <c r="E1198" s="52"/>
      <c r="G1198" s="53"/>
      <c r="H1198" s="147"/>
      <c r="I1198" s="360"/>
      <c r="J1198" s="370"/>
      <c r="L1198" s="147"/>
      <c r="M1198" s="147"/>
      <c r="N1198" s="361"/>
      <c r="O1198" s="147"/>
    </row>
    <row r="1199" s="14" customFormat="1" ht="13.8" spans="5:15">
      <c r="E1199" s="52"/>
      <c r="G1199" s="53"/>
      <c r="H1199" s="147"/>
      <c r="I1199" s="360"/>
      <c r="J1199" s="370"/>
      <c r="L1199" s="147"/>
      <c r="M1199" s="147"/>
      <c r="N1199" s="361"/>
      <c r="O1199" s="147"/>
    </row>
    <row r="1200" s="14" customFormat="1" ht="13.8" spans="5:14">
      <c r="E1200" s="52"/>
      <c r="G1200" s="53"/>
      <c r="I1200" s="360"/>
      <c r="J1200" s="370"/>
      <c r="L1200" s="147"/>
      <c r="M1200" s="147"/>
      <c r="N1200" s="361"/>
    </row>
    <row r="1201" s="14" customFormat="1" ht="13.8" spans="5:14">
      <c r="E1201" s="52"/>
      <c r="G1201" s="53"/>
      <c r="I1201" s="360"/>
      <c r="J1201" s="370"/>
      <c r="L1201" s="147"/>
      <c r="M1201" s="147"/>
      <c r="N1201" s="361"/>
    </row>
    <row r="1202" s="14" customFormat="1" ht="13.8" spans="5:14">
      <c r="E1202" s="52"/>
      <c r="G1202" s="53"/>
      <c r="I1202" s="360"/>
      <c r="J1202" s="370"/>
      <c r="L1202" s="147"/>
      <c r="M1202" s="147"/>
      <c r="N1202" s="361"/>
    </row>
    <row r="1203" s="14" customFormat="1" ht="13.8" spans="5:15">
      <c r="E1203" s="52"/>
      <c r="G1203" s="53"/>
      <c r="H1203" s="147"/>
      <c r="L1203" s="147"/>
      <c r="M1203" s="147"/>
      <c r="N1203" s="361"/>
      <c r="O1203" s="147"/>
    </row>
    <row r="1204" ht="18" spans="1:15">
      <c r="A1204" s="321"/>
      <c r="B1204" s="374"/>
      <c r="C1204" s="322">
        <f>SUM(C1173:C1203)</f>
        <v>49890</v>
      </c>
      <c r="D1204" s="322"/>
      <c r="E1204" s="323"/>
      <c r="F1204" s="322"/>
      <c r="G1204" s="324"/>
      <c r="H1204" s="326"/>
      <c r="I1204" s="322"/>
      <c r="J1204" s="322">
        <f>SUM(J1173:J1200)</f>
        <v>58612</v>
      </c>
      <c r="K1204" s="322"/>
      <c r="L1204" s="322"/>
      <c r="M1204" s="321"/>
      <c r="N1204" s="327"/>
      <c r="O1204" s="326"/>
    </row>
    <row r="1205" ht="15.6" spans="1:15">
      <c r="A1205" s="335" t="s">
        <v>2268</v>
      </c>
      <c r="B1205" s="335" t="s">
        <v>12</v>
      </c>
      <c r="C1205" s="336"/>
      <c r="D1205" s="336"/>
      <c r="E1205" s="337"/>
      <c r="F1205" s="131"/>
      <c r="G1205" s="131"/>
      <c r="H1205" s="338"/>
      <c r="I1205" s="335"/>
      <c r="J1205" s="335" t="s">
        <v>13</v>
      </c>
      <c r="K1205" s="336"/>
      <c r="L1205" s="335"/>
      <c r="M1205" s="131"/>
      <c r="N1205" s="131"/>
      <c r="O1205" s="338"/>
    </row>
    <row r="1206" s="14" customFormat="1" ht="13.8" spans="1:15">
      <c r="A1206" s="375" t="s">
        <v>2440</v>
      </c>
      <c r="B1206" s="360" t="s">
        <v>476</v>
      </c>
      <c r="C1206" s="360">
        <v>2000</v>
      </c>
      <c r="D1206" s="360"/>
      <c r="E1206" s="325">
        <v>43864</v>
      </c>
      <c r="F1206" s="147" t="s">
        <v>54</v>
      </c>
      <c r="G1206" s="361"/>
      <c r="H1206" s="360"/>
      <c r="I1206" s="360" t="s">
        <v>328</v>
      </c>
      <c r="J1206" s="360">
        <v>4000</v>
      </c>
      <c r="K1206" s="360"/>
      <c r="L1206" s="180">
        <v>43864</v>
      </c>
      <c r="M1206" s="147" t="s">
        <v>54</v>
      </c>
      <c r="N1206" s="377"/>
      <c r="O1206" s="360"/>
    </row>
    <row r="1207" s="14" customFormat="1" ht="13.8" spans="1:15">
      <c r="A1207" s="375"/>
      <c r="B1207" s="360" t="s">
        <v>280</v>
      </c>
      <c r="C1207" s="360">
        <v>22000</v>
      </c>
      <c r="D1207" s="360"/>
      <c r="E1207" s="325">
        <v>43865</v>
      </c>
      <c r="F1207" s="147" t="s">
        <v>54</v>
      </c>
      <c r="G1207" s="53"/>
      <c r="H1207" s="360"/>
      <c r="I1207" s="360" t="s">
        <v>449</v>
      </c>
      <c r="J1207" s="360">
        <v>1000</v>
      </c>
      <c r="K1207" s="360"/>
      <c r="L1207" s="180">
        <v>43865</v>
      </c>
      <c r="M1207" s="147" t="s">
        <v>54</v>
      </c>
      <c r="N1207" s="377"/>
      <c r="O1207" s="360"/>
    </row>
    <row r="1208" s="14" customFormat="1" ht="13.8" spans="1:15">
      <c r="A1208" s="375"/>
      <c r="B1208" s="360" t="s">
        <v>148</v>
      </c>
      <c r="C1208" s="14">
        <v>8800</v>
      </c>
      <c r="E1208" s="325">
        <v>43867</v>
      </c>
      <c r="F1208" s="147" t="s">
        <v>54</v>
      </c>
      <c r="G1208" s="53"/>
      <c r="H1208" s="360"/>
      <c r="I1208" s="360" t="s">
        <v>377</v>
      </c>
      <c r="J1208" s="360">
        <v>2000</v>
      </c>
      <c r="L1208" s="180">
        <v>43865</v>
      </c>
      <c r="M1208" s="147" t="s">
        <v>54</v>
      </c>
      <c r="N1208" s="377"/>
      <c r="O1208" s="360"/>
    </row>
    <row r="1209" s="14" customFormat="1" ht="13.8" spans="1:15">
      <c r="A1209" s="375"/>
      <c r="B1209" s="360" t="s">
        <v>300</v>
      </c>
      <c r="C1209" s="14">
        <v>2000</v>
      </c>
      <c r="E1209" s="325">
        <v>43867</v>
      </c>
      <c r="F1209" s="147" t="s">
        <v>54</v>
      </c>
      <c r="G1209" s="361"/>
      <c r="H1209" s="360"/>
      <c r="I1209" s="360" t="s">
        <v>431</v>
      </c>
      <c r="J1209" s="360">
        <v>5200</v>
      </c>
      <c r="L1209" s="180">
        <v>43867</v>
      </c>
      <c r="M1209" s="147" t="s">
        <v>54</v>
      </c>
      <c r="N1209" s="377"/>
      <c r="O1209" s="360"/>
    </row>
    <row r="1210" s="14" customFormat="1" ht="13.8" spans="1:15">
      <c r="A1210" s="375"/>
      <c r="B1210" s="360" t="s">
        <v>446</v>
      </c>
      <c r="C1210" s="14">
        <v>2000</v>
      </c>
      <c r="E1210" s="325">
        <v>43868</v>
      </c>
      <c r="F1210" s="147" t="s">
        <v>54</v>
      </c>
      <c r="G1210" s="53"/>
      <c r="H1210" s="360"/>
      <c r="I1210" s="360" t="s">
        <v>268</v>
      </c>
      <c r="J1210" s="360">
        <v>4000</v>
      </c>
      <c r="L1210" s="180">
        <v>43867</v>
      </c>
      <c r="M1210" s="147" t="s">
        <v>54</v>
      </c>
      <c r="N1210" s="377"/>
      <c r="O1210" s="360"/>
    </row>
    <row r="1211" s="14" customFormat="1" ht="13.8" spans="1:15">
      <c r="A1211" s="375"/>
      <c r="B1211" s="360" t="s">
        <v>386</v>
      </c>
      <c r="C1211" s="14">
        <v>1200</v>
      </c>
      <c r="E1211" s="325">
        <v>43868</v>
      </c>
      <c r="F1211" s="147" t="s">
        <v>54</v>
      </c>
      <c r="G1211" s="361"/>
      <c r="H1211" s="360"/>
      <c r="I1211" s="360" t="s">
        <v>226</v>
      </c>
      <c r="J1211" s="360">
        <f>3600+1600</f>
        <v>5200</v>
      </c>
      <c r="L1211" s="180">
        <v>43866</v>
      </c>
      <c r="M1211" s="147" t="s">
        <v>54</v>
      </c>
      <c r="N1211" s="53"/>
      <c r="O1211" s="360"/>
    </row>
    <row r="1212" s="14" customFormat="1" ht="13.8" spans="1:15">
      <c r="A1212" s="375"/>
      <c r="B1212" s="376" t="s">
        <v>618</v>
      </c>
      <c r="C1212" s="343">
        <v>600</v>
      </c>
      <c r="D1212" s="343"/>
      <c r="E1212" s="355">
        <v>43868</v>
      </c>
      <c r="F1212" s="343"/>
      <c r="G1212" s="345" t="s">
        <v>2441</v>
      </c>
      <c r="H1212" s="360"/>
      <c r="I1212" s="360" t="s">
        <v>216</v>
      </c>
      <c r="J1212" s="360">
        <v>6000</v>
      </c>
      <c r="K1212" s="343"/>
      <c r="L1212" s="180">
        <v>43867</v>
      </c>
      <c r="M1212" s="147" t="s">
        <v>54</v>
      </c>
      <c r="N1212" s="377"/>
      <c r="O1212" s="360"/>
    </row>
    <row r="1213" s="14" customFormat="1" ht="13.8" spans="1:15">
      <c r="A1213" s="375"/>
      <c r="B1213" s="360" t="s">
        <v>128</v>
      </c>
      <c r="C1213" s="14">
        <v>12000</v>
      </c>
      <c r="E1213" s="325">
        <v>43869</v>
      </c>
      <c r="F1213" s="147" t="s">
        <v>2298</v>
      </c>
      <c r="G1213" s="53"/>
      <c r="H1213" s="360"/>
      <c r="I1213" s="360" t="s">
        <v>628</v>
      </c>
      <c r="J1213" s="360">
        <v>2000</v>
      </c>
      <c r="L1213" s="180">
        <v>43869</v>
      </c>
      <c r="M1213" s="360" t="s">
        <v>2298</v>
      </c>
      <c r="N1213" s="377"/>
      <c r="O1213" s="360"/>
    </row>
    <row r="1214" s="14" customFormat="1" ht="13.8" spans="1:14">
      <c r="A1214" s="375"/>
      <c r="B1214" s="360" t="s">
        <v>94</v>
      </c>
      <c r="C1214" s="360">
        <v>1200</v>
      </c>
      <c r="D1214" s="360"/>
      <c r="E1214" s="325">
        <v>43866</v>
      </c>
      <c r="F1214" s="147" t="s">
        <v>88</v>
      </c>
      <c r="G1214" s="53"/>
      <c r="I1214" s="376" t="s">
        <v>630</v>
      </c>
      <c r="J1214" s="376">
        <v>510</v>
      </c>
      <c r="K1214" s="360"/>
      <c r="L1214" s="383">
        <v>43869</v>
      </c>
      <c r="M1214" s="384" t="s">
        <v>2442</v>
      </c>
      <c r="N1214" s="384"/>
    </row>
    <row r="1215" s="14" customFormat="1" ht="13.8" spans="1:15">
      <c r="A1215" s="375"/>
      <c r="B1215" s="360" t="s">
        <v>241</v>
      </c>
      <c r="C1215" s="360">
        <v>8000</v>
      </c>
      <c r="D1215" s="360"/>
      <c r="E1215" s="365"/>
      <c r="F1215" s="147" t="s">
        <v>88</v>
      </c>
      <c r="G1215" s="377"/>
      <c r="H1215" s="360"/>
      <c r="I1215" s="376" t="s">
        <v>250</v>
      </c>
      <c r="J1215" s="376">
        <v>14000</v>
      </c>
      <c r="K1215" s="360"/>
      <c r="L1215" s="383">
        <v>43868</v>
      </c>
      <c r="M1215" s="384" t="s">
        <v>2443</v>
      </c>
      <c r="N1215" s="384"/>
      <c r="O1215" s="360"/>
    </row>
    <row r="1216" s="14" customFormat="1" ht="13.8" spans="1:15">
      <c r="A1216" s="375"/>
      <c r="B1216" s="376" t="s">
        <v>870</v>
      </c>
      <c r="C1216" s="343">
        <v>1000</v>
      </c>
      <c r="D1216" s="378"/>
      <c r="E1216" s="363" t="s">
        <v>2444</v>
      </c>
      <c r="F1216" s="363"/>
      <c r="G1216" s="363"/>
      <c r="H1216" s="360"/>
      <c r="I1216" s="360" t="s">
        <v>2445</v>
      </c>
      <c r="J1216" s="360">
        <v>841.5</v>
      </c>
      <c r="K1216" s="378"/>
      <c r="L1216" s="180">
        <v>43866</v>
      </c>
      <c r="M1216" s="360"/>
      <c r="N1216" s="377" t="s">
        <v>2446</v>
      </c>
      <c r="O1216" s="360"/>
    </row>
    <row r="1217" s="14" customFormat="1" spans="1:15">
      <c r="A1217" s="375"/>
      <c r="E1217" s="52"/>
      <c r="G1217" s="53"/>
      <c r="H1217" s="360"/>
      <c r="I1217" s="360" t="s">
        <v>2447</v>
      </c>
      <c r="J1217" s="360">
        <v>500</v>
      </c>
      <c r="L1217" s="180">
        <v>43869</v>
      </c>
      <c r="M1217" s="360"/>
      <c r="N1217" s="377"/>
      <c r="O1217" s="360"/>
    </row>
    <row r="1218" s="14" customFormat="1" ht="13.8" spans="1:15">
      <c r="A1218" s="375"/>
      <c r="E1218" s="52"/>
      <c r="G1218" s="53"/>
      <c r="H1218" s="360"/>
      <c r="N1218" s="391"/>
      <c r="O1218" s="360"/>
    </row>
    <row r="1219" s="14" customFormat="1" spans="1:15">
      <c r="A1219" s="375"/>
      <c r="E1219" s="52"/>
      <c r="G1219" s="53"/>
      <c r="H1219" s="360"/>
      <c r="N1219" s="53"/>
      <c r="O1219" s="360"/>
    </row>
    <row r="1220" ht="18" spans="1:15">
      <c r="A1220" s="321"/>
      <c r="B1220" s="374"/>
      <c r="C1220" s="322">
        <f>SUM(C1206:C1219)</f>
        <v>60800</v>
      </c>
      <c r="D1220" s="322"/>
      <c r="E1220" s="323"/>
      <c r="F1220" s="322"/>
      <c r="G1220" s="324"/>
      <c r="H1220" s="326"/>
      <c r="I1220" s="322"/>
      <c r="J1220" s="322">
        <f>SUM(J1206:J1217)</f>
        <v>45251.5</v>
      </c>
      <c r="K1220" s="322"/>
      <c r="L1220" s="322"/>
      <c r="M1220" s="321"/>
      <c r="N1220" s="327"/>
      <c r="O1220" s="326"/>
    </row>
    <row r="1221" ht="15.6" spans="1:15">
      <c r="A1221" s="335" t="s">
        <v>2273</v>
      </c>
      <c r="B1221" s="335" t="s">
        <v>12</v>
      </c>
      <c r="C1221" s="336" t="s">
        <v>2448</v>
      </c>
      <c r="D1221" s="336"/>
      <c r="E1221" s="337"/>
      <c r="F1221" s="131"/>
      <c r="G1221" s="131"/>
      <c r="H1221" s="338"/>
      <c r="I1221" s="335"/>
      <c r="J1221" s="335" t="s">
        <v>13</v>
      </c>
      <c r="K1221" s="336"/>
      <c r="L1221" s="336" t="s">
        <v>2448</v>
      </c>
      <c r="M1221" s="131"/>
      <c r="N1221" s="131"/>
      <c r="O1221" s="338"/>
    </row>
    <row r="1222" s="14" customFormat="1" spans="1:15">
      <c r="A1222" s="385" t="s">
        <v>2449</v>
      </c>
      <c r="B1222" s="360" t="s">
        <v>274</v>
      </c>
      <c r="C1222" s="360">
        <v>3000</v>
      </c>
      <c r="D1222" s="360"/>
      <c r="E1222" s="325">
        <v>43871</v>
      </c>
      <c r="F1222" s="14" t="s">
        <v>54</v>
      </c>
      <c r="G1222" s="53"/>
      <c r="H1222" s="360"/>
      <c r="I1222" s="360" t="s">
        <v>145</v>
      </c>
      <c r="J1222" s="360">
        <v>10000</v>
      </c>
      <c r="K1222" s="360"/>
      <c r="L1222" s="180">
        <v>43871</v>
      </c>
      <c r="M1222" s="14" t="s">
        <v>54</v>
      </c>
      <c r="N1222" s="377"/>
      <c r="O1222" s="360"/>
    </row>
    <row r="1223" s="14" customFormat="1" spans="1:15">
      <c r="A1223" s="385"/>
      <c r="B1223" s="360" t="s">
        <v>331</v>
      </c>
      <c r="C1223" s="360">
        <v>3000</v>
      </c>
      <c r="D1223" s="360"/>
      <c r="E1223" s="325">
        <v>43871</v>
      </c>
      <c r="F1223" s="14" t="s">
        <v>54</v>
      </c>
      <c r="G1223" s="53"/>
      <c r="H1223" s="360"/>
      <c r="I1223" s="360" t="s">
        <v>630</v>
      </c>
      <c r="J1223" s="360">
        <v>1000</v>
      </c>
      <c r="K1223" s="360"/>
      <c r="L1223" s="180">
        <v>43872</v>
      </c>
      <c r="M1223" s="14" t="s">
        <v>54</v>
      </c>
      <c r="N1223" s="53"/>
      <c r="O1223" s="360"/>
    </row>
    <row r="1224" s="14" customFormat="1" spans="1:15">
      <c r="A1224" s="385"/>
      <c r="B1224" s="360" t="s">
        <v>633</v>
      </c>
      <c r="C1224" s="360">
        <v>800</v>
      </c>
      <c r="D1224" s="360"/>
      <c r="E1224" s="325">
        <v>43871</v>
      </c>
      <c r="F1224" s="14" t="s">
        <v>54</v>
      </c>
      <c r="G1224" s="53"/>
      <c r="H1224" s="360"/>
      <c r="I1224" s="360" t="s">
        <v>196</v>
      </c>
      <c r="J1224" s="360">
        <v>3200</v>
      </c>
      <c r="K1224" s="360"/>
      <c r="L1224" s="180">
        <v>43872</v>
      </c>
      <c r="M1224" s="14" t="s">
        <v>54</v>
      </c>
      <c r="N1224" s="377"/>
      <c r="O1224" s="360"/>
    </row>
    <row r="1225" s="14" customFormat="1" spans="1:15">
      <c r="A1225" s="385"/>
      <c r="B1225" s="360" t="s">
        <v>636</v>
      </c>
      <c r="C1225" s="360">
        <v>600</v>
      </c>
      <c r="D1225" s="360"/>
      <c r="E1225" s="325">
        <v>43871</v>
      </c>
      <c r="F1225" s="14" t="s">
        <v>54</v>
      </c>
      <c r="G1225" s="377"/>
      <c r="H1225" s="360"/>
      <c r="I1225" s="360" t="s">
        <v>528</v>
      </c>
      <c r="J1225" s="360">
        <v>3200</v>
      </c>
      <c r="K1225" s="360"/>
      <c r="L1225" s="180">
        <v>43872</v>
      </c>
      <c r="M1225" s="14" t="s">
        <v>54</v>
      </c>
      <c r="N1225" s="377"/>
      <c r="O1225" s="360"/>
    </row>
    <row r="1226" s="14" customFormat="1" spans="1:15">
      <c r="A1226" s="385"/>
      <c r="B1226" s="360" t="s">
        <v>244</v>
      </c>
      <c r="C1226" s="360">
        <v>1200</v>
      </c>
      <c r="D1226" s="360"/>
      <c r="E1226" s="325">
        <v>43872</v>
      </c>
      <c r="F1226" s="14" t="s">
        <v>54</v>
      </c>
      <c r="G1226" s="53"/>
      <c r="H1226" s="360"/>
      <c r="I1226" s="360" t="s">
        <v>124</v>
      </c>
      <c r="J1226" s="360">
        <v>4000</v>
      </c>
      <c r="K1226" s="360"/>
      <c r="L1226" s="180">
        <v>43875</v>
      </c>
      <c r="M1226" s="14" t="s">
        <v>54</v>
      </c>
      <c r="N1226" s="377"/>
      <c r="O1226" s="360"/>
    </row>
    <row r="1227" s="14" customFormat="1" spans="1:15">
      <c r="A1227" s="385"/>
      <c r="B1227" s="360" t="s">
        <v>128</v>
      </c>
      <c r="C1227" s="360">
        <v>10000</v>
      </c>
      <c r="D1227" s="360"/>
      <c r="E1227" s="325">
        <v>43872</v>
      </c>
      <c r="F1227" s="14" t="s">
        <v>54</v>
      </c>
      <c r="G1227" s="53"/>
      <c r="H1227" s="360"/>
      <c r="I1227" s="360" t="s">
        <v>2445</v>
      </c>
      <c r="J1227" s="360">
        <v>1000</v>
      </c>
      <c r="K1227" s="360"/>
      <c r="M1227" s="14" t="s">
        <v>54</v>
      </c>
      <c r="N1227" s="53"/>
      <c r="O1227" s="360"/>
    </row>
    <row r="1228" s="14" customFormat="1" spans="1:15">
      <c r="A1228" s="385"/>
      <c r="B1228" s="360" t="s">
        <v>496</v>
      </c>
      <c r="C1228" s="341">
        <v>2400</v>
      </c>
      <c r="D1228" s="341"/>
      <c r="E1228" s="325">
        <v>43873</v>
      </c>
      <c r="F1228" s="14" t="s">
        <v>54</v>
      </c>
      <c r="G1228" s="377"/>
      <c r="H1228" s="360"/>
      <c r="I1228" s="360" t="s">
        <v>464</v>
      </c>
      <c r="J1228" s="360">
        <v>1200</v>
      </c>
      <c r="K1228" s="341"/>
      <c r="L1228" s="180">
        <v>43874</v>
      </c>
      <c r="M1228" s="14" t="s">
        <v>54</v>
      </c>
      <c r="N1228" s="377"/>
      <c r="O1228" s="360"/>
    </row>
    <row r="1229" s="14" customFormat="1" spans="1:15">
      <c r="A1229" s="385"/>
      <c r="B1229" s="360" t="s">
        <v>461</v>
      </c>
      <c r="C1229" s="341">
        <v>2000</v>
      </c>
      <c r="D1229" s="341"/>
      <c r="E1229" s="325">
        <v>43873</v>
      </c>
      <c r="F1229" s="14" t="s">
        <v>54</v>
      </c>
      <c r="G1229" s="377"/>
      <c r="H1229" s="360"/>
      <c r="I1229" s="360" t="s">
        <v>485</v>
      </c>
      <c r="J1229" s="360">
        <v>2000</v>
      </c>
      <c r="K1229" s="341"/>
      <c r="L1229" s="180">
        <v>43873</v>
      </c>
      <c r="M1229" s="14" t="s">
        <v>54</v>
      </c>
      <c r="N1229" s="377"/>
      <c r="O1229" s="360"/>
    </row>
    <row r="1230" s="14" customFormat="1" spans="1:15">
      <c r="A1230" s="385"/>
      <c r="B1230" s="360" t="s">
        <v>440</v>
      </c>
      <c r="C1230" s="360">
        <v>1600</v>
      </c>
      <c r="D1230" s="360"/>
      <c r="E1230" s="325">
        <v>43874</v>
      </c>
      <c r="F1230" s="14" t="s">
        <v>54</v>
      </c>
      <c r="G1230" s="377"/>
      <c r="H1230" s="360"/>
      <c r="I1230" s="360" t="s">
        <v>328</v>
      </c>
      <c r="J1230" s="360">
        <v>4000</v>
      </c>
      <c r="K1230" s="360"/>
      <c r="M1230" s="14" t="s">
        <v>54</v>
      </c>
      <c r="N1230" s="53"/>
      <c r="O1230" s="360"/>
    </row>
    <row r="1231" s="14" customFormat="1" spans="1:15">
      <c r="A1231" s="385"/>
      <c r="B1231" s="360" t="s">
        <v>639</v>
      </c>
      <c r="C1231" s="360">
        <v>2000</v>
      </c>
      <c r="D1231" s="360"/>
      <c r="E1231" s="325">
        <v>43874</v>
      </c>
      <c r="F1231" s="14" t="s">
        <v>54</v>
      </c>
      <c r="G1231" s="377" t="s">
        <v>2450</v>
      </c>
      <c r="H1231" s="360"/>
      <c r="I1231" s="360" t="s">
        <v>646</v>
      </c>
      <c r="J1231" s="360">
        <v>2000</v>
      </c>
      <c r="K1231" s="360"/>
      <c r="L1231" s="360"/>
      <c r="M1231" s="14" t="s">
        <v>54</v>
      </c>
      <c r="N1231" s="377" t="s">
        <v>2450</v>
      </c>
      <c r="O1231" s="360"/>
    </row>
    <row r="1232" s="14" customFormat="1" spans="1:15">
      <c r="A1232" s="385"/>
      <c r="B1232" s="360" t="s">
        <v>256</v>
      </c>
      <c r="C1232" s="360">
        <v>6000</v>
      </c>
      <c r="D1232" s="360"/>
      <c r="E1232" s="325">
        <v>43874</v>
      </c>
      <c r="F1232" s="360" t="s">
        <v>2451</v>
      </c>
      <c r="G1232" s="377" t="s">
        <v>2452</v>
      </c>
      <c r="H1232" s="360"/>
      <c r="I1232" s="360" t="s">
        <v>643</v>
      </c>
      <c r="J1232" s="360">
        <v>800</v>
      </c>
      <c r="K1232" s="360"/>
      <c r="L1232" s="180">
        <v>43874</v>
      </c>
      <c r="M1232" s="14" t="s">
        <v>54</v>
      </c>
      <c r="N1232" s="377" t="s">
        <v>2450</v>
      </c>
      <c r="O1232" s="360"/>
    </row>
    <row r="1233" s="14" customFormat="1" spans="1:15">
      <c r="A1233" s="385"/>
      <c r="B1233" s="360" t="s">
        <v>244</v>
      </c>
      <c r="C1233" s="360">
        <v>1200</v>
      </c>
      <c r="D1233" s="360"/>
      <c r="E1233" s="325">
        <v>43875</v>
      </c>
      <c r="F1233" s="14" t="s">
        <v>54</v>
      </c>
      <c r="G1233" s="53"/>
      <c r="H1233" s="360"/>
      <c r="I1233" s="360" t="s">
        <v>229</v>
      </c>
      <c r="J1233" s="360">
        <v>1600</v>
      </c>
      <c r="K1233" s="360"/>
      <c r="L1233" s="180">
        <v>43873</v>
      </c>
      <c r="M1233" s="14" t="s">
        <v>54</v>
      </c>
      <c r="N1233" s="377"/>
      <c r="O1233" s="360"/>
    </row>
    <row r="1234" s="14" customFormat="1" spans="1:14">
      <c r="A1234" s="385"/>
      <c r="B1234" s="360" t="s">
        <v>172</v>
      </c>
      <c r="C1234" s="360">
        <v>2400</v>
      </c>
      <c r="D1234" s="360"/>
      <c r="E1234" s="325">
        <v>43875</v>
      </c>
      <c r="F1234" s="14" t="s">
        <v>54</v>
      </c>
      <c r="G1234" s="377"/>
      <c r="I1234" s="360" t="s">
        <v>394</v>
      </c>
      <c r="J1234" s="360">
        <v>4000</v>
      </c>
      <c r="K1234" s="360"/>
      <c r="L1234" s="180">
        <v>43874</v>
      </c>
      <c r="M1234" s="14" t="s">
        <v>54</v>
      </c>
      <c r="N1234" s="377"/>
    </row>
    <row r="1235" s="14" customFormat="1" spans="1:14">
      <c r="A1235" s="385"/>
      <c r="B1235" s="366" t="s">
        <v>641</v>
      </c>
      <c r="C1235" s="366">
        <v>1200</v>
      </c>
      <c r="D1235" s="366"/>
      <c r="E1235" s="358">
        <v>43875</v>
      </c>
      <c r="F1235" s="366" t="s">
        <v>2451</v>
      </c>
      <c r="G1235" s="386" t="s">
        <v>2453</v>
      </c>
      <c r="I1235" s="366" t="s">
        <v>216</v>
      </c>
      <c r="J1235" s="366">
        <v>5200</v>
      </c>
      <c r="K1235" s="366"/>
      <c r="L1235" s="366"/>
      <c r="M1235" s="366" t="s">
        <v>2454</v>
      </c>
      <c r="N1235" s="386" t="s">
        <v>2455</v>
      </c>
    </row>
    <row r="1236" s="14" customFormat="1" spans="1:14">
      <c r="A1236" s="385"/>
      <c r="B1236" s="360" t="s">
        <v>142</v>
      </c>
      <c r="C1236" s="360">
        <v>12000</v>
      </c>
      <c r="D1236" s="360"/>
      <c r="E1236" s="325">
        <v>43876</v>
      </c>
      <c r="F1236" s="14" t="s">
        <v>54</v>
      </c>
      <c r="G1236" s="53"/>
      <c r="I1236" s="360" t="s">
        <v>250</v>
      </c>
      <c r="J1236" s="360">
        <v>2000</v>
      </c>
      <c r="K1236" s="360"/>
      <c r="L1236" s="360"/>
      <c r="M1236" s="360" t="s">
        <v>54</v>
      </c>
      <c r="N1236" s="53"/>
    </row>
    <row r="1237" s="14" customFormat="1" spans="1:14">
      <c r="A1237" s="385"/>
      <c r="B1237" s="360" t="s">
        <v>148</v>
      </c>
      <c r="C1237" s="360">
        <v>2000</v>
      </c>
      <c r="D1237" s="360"/>
      <c r="E1237" s="52"/>
      <c r="F1237" s="14" t="s">
        <v>54</v>
      </c>
      <c r="G1237" s="53"/>
      <c r="K1237" s="360"/>
      <c r="N1237" s="53"/>
    </row>
    <row r="1238" s="14" customFormat="1" spans="1:14">
      <c r="A1238" s="385"/>
      <c r="E1238" s="52"/>
      <c r="G1238" s="53"/>
      <c r="N1238" s="53"/>
    </row>
    <row r="1239" s="14" customFormat="1" spans="1:15">
      <c r="A1239" s="385"/>
      <c r="E1239" s="52"/>
      <c r="G1239" s="53"/>
      <c r="H1239" s="360"/>
      <c r="N1239" s="53"/>
      <c r="O1239" s="360"/>
    </row>
    <row r="1240" ht="18" spans="1:15">
      <c r="A1240" s="321"/>
      <c r="B1240" s="374"/>
      <c r="C1240" s="322">
        <f>SUM(C1222:C1239)</f>
        <v>51400</v>
      </c>
      <c r="D1240" s="322"/>
      <c r="E1240" s="323"/>
      <c r="F1240" s="322"/>
      <c r="G1240" s="324"/>
      <c r="H1240" s="326"/>
      <c r="I1240" s="297"/>
      <c r="J1240" s="322">
        <f>SUM(J1222:J1239)</f>
        <v>45200</v>
      </c>
      <c r="K1240" s="322"/>
      <c r="L1240" s="297"/>
      <c r="M1240" s="296"/>
      <c r="N1240" s="304"/>
      <c r="O1240" s="326"/>
    </row>
    <row r="1241" ht="15.6" spans="1:15">
      <c r="A1241" s="335" t="s">
        <v>2277</v>
      </c>
      <c r="B1241" s="335" t="s">
        <v>12</v>
      </c>
      <c r="C1241" s="336"/>
      <c r="D1241" s="336"/>
      <c r="E1241" s="387" t="s">
        <v>2456</v>
      </c>
      <c r="F1241" s="131"/>
      <c r="G1241" s="131"/>
      <c r="H1241" s="338"/>
      <c r="I1241" s="335"/>
      <c r="J1241" s="335" t="s">
        <v>13</v>
      </c>
      <c r="K1241" s="336"/>
      <c r="L1241" s="392" t="s">
        <v>2456</v>
      </c>
      <c r="M1241" s="131"/>
      <c r="N1241" s="131"/>
      <c r="O1241" s="338"/>
    </row>
    <row r="1242" s="14" customFormat="1" spans="1:15">
      <c r="A1242" s="385" t="s">
        <v>2457</v>
      </c>
      <c r="B1242" s="360" t="s">
        <v>148</v>
      </c>
      <c r="C1242" s="360">
        <v>16000</v>
      </c>
      <c r="D1242" s="360"/>
      <c r="E1242" s="388">
        <v>43878</v>
      </c>
      <c r="F1242" s="360" t="s">
        <v>54</v>
      </c>
      <c r="G1242" s="377" t="s">
        <v>2458</v>
      </c>
      <c r="H1242" s="360"/>
      <c r="I1242" s="360" t="s">
        <v>250</v>
      </c>
      <c r="J1242" s="360">
        <v>10000</v>
      </c>
      <c r="K1242" s="360"/>
      <c r="L1242" s="393">
        <v>43878</v>
      </c>
      <c r="M1242" s="360" t="s">
        <v>54</v>
      </c>
      <c r="N1242" s="377"/>
      <c r="O1242" s="360"/>
    </row>
    <row r="1243" s="14" customFormat="1" spans="1:15">
      <c r="A1243" s="385"/>
      <c r="B1243" s="360" t="s">
        <v>618</v>
      </c>
      <c r="C1243" s="360">
        <v>500</v>
      </c>
      <c r="D1243" s="360"/>
      <c r="E1243" s="388">
        <v>43880</v>
      </c>
      <c r="F1243" s="360" t="s">
        <v>54</v>
      </c>
      <c r="G1243" s="377"/>
      <c r="H1243" s="360"/>
      <c r="I1243" s="360" t="s">
        <v>238</v>
      </c>
      <c r="J1243" s="360">
        <v>6000</v>
      </c>
      <c r="K1243" s="360"/>
      <c r="L1243" s="393">
        <v>43879</v>
      </c>
      <c r="M1243" s="360" t="s">
        <v>54</v>
      </c>
      <c r="N1243" s="377" t="s">
        <v>2459</v>
      </c>
      <c r="O1243" s="360"/>
    </row>
    <row r="1244" s="14" customFormat="1" spans="1:15">
      <c r="A1244" s="385"/>
      <c r="B1244" s="360" t="s">
        <v>135</v>
      </c>
      <c r="C1244" s="360">
        <v>7000</v>
      </c>
      <c r="D1244" s="360"/>
      <c r="E1244" s="388">
        <v>43881</v>
      </c>
      <c r="F1244" s="360" t="s">
        <v>54</v>
      </c>
      <c r="G1244" s="377"/>
      <c r="H1244" s="360"/>
      <c r="I1244" s="360" t="s">
        <v>262</v>
      </c>
      <c r="J1244" s="360">
        <v>6000</v>
      </c>
      <c r="K1244" s="360"/>
      <c r="L1244" s="393">
        <v>43880</v>
      </c>
      <c r="M1244" s="360" t="s">
        <v>54</v>
      </c>
      <c r="N1244" s="377" t="s">
        <v>2460</v>
      </c>
      <c r="O1244" s="360"/>
    </row>
    <row r="1245" s="14" customFormat="1" spans="1:15">
      <c r="A1245" s="385"/>
      <c r="B1245" s="360" t="s">
        <v>280</v>
      </c>
      <c r="C1245" s="360">
        <v>14000</v>
      </c>
      <c r="D1245" s="360"/>
      <c r="E1245" s="388">
        <v>43881</v>
      </c>
      <c r="F1245" s="360" t="s">
        <v>54</v>
      </c>
      <c r="G1245" s="377"/>
      <c r="H1245" s="360"/>
      <c r="I1245" s="360" t="s">
        <v>289</v>
      </c>
      <c r="J1245" s="360">
        <v>3200</v>
      </c>
      <c r="K1245" s="360"/>
      <c r="L1245" s="393">
        <v>43880</v>
      </c>
      <c r="M1245" s="360" t="s">
        <v>54</v>
      </c>
      <c r="N1245" s="377" t="s">
        <v>2460</v>
      </c>
      <c r="O1245" s="360"/>
    </row>
    <row r="1246" s="14" customFormat="1" spans="1:15">
      <c r="A1246" s="385"/>
      <c r="B1246" s="360"/>
      <c r="C1246" s="360"/>
      <c r="D1246" s="360"/>
      <c r="E1246" s="388"/>
      <c r="F1246" s="360"/>
      <c r="G1246" s="377"/>
      <c r="H1246" s="360"/>
      <c r="I1246" s="360" t="s">
        <v>316</v>
      </c>
      <c r="J1246" s="360">
        <v>8000</v>
      </c>
      <c r="K1246" s="360"/>
      <c r="L1246" s="393">
        <v>43881</v>
      </c>
      <c r="M1246" s="360" t="s">
        <v>54</v>
      </c>
      <c r="N1246" s="53"/>
      <c r="O1246" s="360"/>
    </row>
    <row r="1247" s="14" customFormat="1" spans="1:15">
      <c r="A1247" s="385"/>
      <c r="B1247" s="360"/>
      <c r="C1247" s="360"/>
      <c r="D1247" s="360"/>
      <c r="E1247" s="388"/>
      <c r="F1247" s="360"/>
      <c r="G1247" s="377"/>
      <c r="H1247" s="360"/>
      <c r="I1247" s="360" t="s">
        <v>470</v>
      </c>
      <c r="J1247" s="360">
        <v>1200</v>
      </c>
      <c r="K1247" s="360"/>
      <c r="L1247" s="393">
        <v>43881</v>
      </c>
      <c r="M1247" s="360" t="s">
        <v>54</v>
      </c>
      <c r="N1247" s="377"/>
      <c r="O1247" s="360"/>
    </row>
    <row r="1248" s="14" customFormat="1" spans="1:15">
      <c r="A1248" s="385"/>
      <c r="B1248" s="360" t="s">
        <v>283</v>
      </c>
      <c r="C1248" s="360">
        <v>500</v>
      </c>
      <c r="D1248" s="360"/>
      <c r="E1248" s="388">
        <v>43886</v>
      </c>
      <c r="F1248" s="360" t="s">
        <v>88</v>
      </c>
      <c r="G1248" s="377" t="s">
        <v>2461</v>
      </c>
      <c r="H1248" s="360"/>
      <c r="I1248" s="360"/>
      <c r="J1248" s="360"/>
      <c r="K1248" s="360"/>
      <c r="L1248" s="393"/>
      <c r="M1248" s="360"/>
      <c r="N1248" s="377"/>
      <c r="O1248" s="360"/>
    </row>
    <row r="1249" s="14" customFormat="1" spans="1:15">
      <c r="A1249" s="385"/>
      <c r="B1249" s="360" t="s">
        <v>414</v>
      </c>
      <c r="C1249" s="360">
        <v>3200</v>
      </c>
      <c r="D1249" s="360"/>
      <c r="E1249" s="365"/>
      <c r="F1249" s="360"/>
      <c r="G1249" s="377"/>
      <c r="H1249" s="360"/>
      <c r="K1249" s="360"/>
      <c r="N1249" s="53"/>
      <c r="O1249" s="360"/>
    </row>
    <row r="1250" s="14" customFormat="1" spans="1:15">
      <c r="A1250" s="385"/>
      <c r="B1250" s="360"/>
      <c r="C1250" s="360"/>
      <c r="D1250" s="360"/>
      <c r="E1250" s="365"/>
      <c r="F1250" s="360"/>
      <c r="G1250" s="377"/>
      <c r="H1250" s="360"/>
      <c r="K1250" s="360"/>
      <c r="N1250" s="53"/>
      <c r="O1250" s="360"/>
    </row>
    <row r="1251" s="14" customFormat="1" spans="1:15">
      <c r="A1251" s="385"/>
      <c r="B1251" s="360"/>
      <c r="C1251" s="360"/>
      <c r="D1251" s="360"/>
      <c r="E1251" s="365"/>
      <c r="F1251" s="360"/>
      <c r="G1251" s="377"/>
      <c r="H1251" s="360"/>
      <c r="K1251" s="360"/>
      <c r="N1251" s="53"/>
      <c r="O1251" s="360"/>
    </row>
    <row r="1252" s="14" customFormat="1" spans="1:15">
      <c r="A1252" s="385"/>
      <c r="B1252" s="360"/>
      <c r="C1252" s="360"/>
      <c r="D1252" s="360"/>
      <c r="E1252" s="365"/>
      <c r="F1252" s="360"/>
      <c r="G1252" s="377"/>
      <c r="H1252" s="360"/>
      <c r="K1252" s="360"/>
      <c r="N1252" s="53"/>
      <c r="O1252" s="360"/>
    </row>
    <row r="1253" s="14" customFormat="1" spans="1:15">
      <c r="A1253" s="385"/>
      <c r="B1253" s="360"/>
      <c r="C1253" s="360"/>
      <c r="D1253" s="360"/>
      <c r="E1253" s="365"/>
      <c r="F1253" s="360"/>
      <c r="G1253" s="377"/>
      <c r="H1253" s="360"/>
      <c r="K1253" s="360"/>
      <c r="N1253" s="53"/>
      <c r="O1253" s="360"/>
    </row>
    <row r="1254" s="14" customFormat="1" spans="1:15">
      <c r="A1254" s="385"/>
      <c r="E1254" s="52"/>
      <c r="G1254" s="53"/>
      <c r="H1254" s="360"/>
      <c r="N1254" s="53"/>
      <c r="O1254" s="360"/>
    </row>
    <row r="1255" s="14" customFormat="1" spans="1:15">
      <c r="A1255" s="385"/>
      <c r="B1255" s="360"/>
      <c r="C1255" s="360"/>
      <c r="D1255" s="360"/>
      <c r="E1255" s="365"/>
      <c r="F1255" s="360"/>
      <c r="G1255" s="377"/>
      <c r="H1255" s="360"/>
      <c r="I1255" s="360" t="s">
        <v>1524</v>
      </c>
      <c r="J1255" s="360">
        <v>1200</v>
      </c>
      <c r="K1255" s="360"/>
      <c r="L1255" s="360"/>
      <c r="M1255" s="360"/>
      <c r="N1255" s="377" t="s">
        <v>2450</v>
      </c>
      <c r="O1255" s="360"/>
    </row>
    <row r="1256" s="14" customFormat="1" spans="1:15">
      <c r="A1256" s="385"/>
      <c r="B1256" s="360"/>
      <c r="C1256" s="360"/>
      <c r="D1256" s="360"/>
      <c r="E1256" s="365"/>
      <c r="F1256" s="360"/>
      <c r="G1256" s="377"/>
      <c r="H1256" s="360"/>
      <c r="I1256" s="360" t="s">
        <v>625</v>
      </c>
      <c r="J1256" s="360">
        <v>800</v>
      </c>
      <c r="K1256" s="360"/>
      <c r="L1256" s="360"/>
      <c r="M1256" s="360" t="s">
        <v>88</v>
      </c>
      <c r="N1256" s="377"/>
      <c r="O1256" s="360"/>
    </row>
    <row r="1257" s="14" customFormat="1" spans="1:15">
      <c r="A1257" s="385"/>
      <c r="B1257" s="360"/>
      <c r="C1257" s="360"/>
      <c r="D1257" s="360"/>
      <c r="E1257" s="365"/>
      <c r="F1257" s="360"/>
      <c r="G1257" s="377"/>
      <c r="H1257" s="360"/>
      <c r="K1257" s="360"/>
      <c r="N1257" s="53"/>
      <c r="O1257" s="360"/>
    </row>
    <row r="1258" s="14" customFormat="1" spans="1:15">
      <c r="A1258" s="385"/>
      <c r="B1258" s="360"/>
      <c r="C1258" s="360"/>
      <c r="D1258" s="360"/>
      <c r="E1258" s="365"/>
      <c r="F1258" s="360"/>
      <c r="G1258" s="377"/>
      <c r="H1258" s="360"/>
      <c r="I1258" s="360" t="s">
        <v>309</v>
      </c>
      <c r="J1258" s="360">
        <v>3200</v>
      </c>
      <c r="K1258" s="360"/>
      <c r="L1258" s="386" t="s">
        <v>2462</v>
      </c>
      <c r="M1258" s="386"/>
      <c r="N1258" s="386"/>
      <c r="O1258" s="360"/>
    </row>
    <row r="1259" s="14" customFormat="1" spans="1:15">
      <c r="A1259" s="385"/>
      <c r="B1259" s="360"/>
      <c r="C1259" s="360"/>
      <c r="D1259" s="360"/>
      <c r="E1259" s="365"/>
      <c r="F1259" s="360"/>
      <c r="G1259" s="377"/>
      <c r="H1259" s="360"/>
      <c r="I1259" s="360" t="s">
        <v>1235</v>
      </c>
      <c r="J1259" s="360">
        <v>2000</v>
      </c>
      <c r="K1259" s="360"/>
      <c r="L1259" s="386" t="s">
        <v>2462</v>
      </c>
      <c r="M1259" s="386"/>
      <c r="N1259" s="386"/>
      <c r="O1259" s="360"/>
    </row>
    <row r="1260" ht="18" spans="1:15">
      <c r="A1260" s="321"/>
      <c r="B1260" s="374"/>
      <c r="C1260" s="322">
        <f>SUM(C1242:C1259)</f>
        <v>41200</v>
      </c>
      <c r="D1260" s="322"/>
      <c r="E1260" s="323"/>
      <c r="F1260" s="322"/>
      <c r="G1260" s="324"/>
      <c r="H1260" s="326"/>
      <c r="I1260" s="322"/>
      <c r="J1260" s="322">
        <f>SUM(J1242:J1259)</f>
        <v>41600</v>
      </c>
      <c r="K1260" s="322"/>
      <c r="L1260" s="322"/>
      <c r="M1260" s="321"/>
      <c r="N1260" s="327"/>
      <c r="O1260" s="326"/>
    </row>
    <row r="1261" ht="15.6" spans="1:15">
      <c r="A1261" s="335" t="s">
        <v>2291</v>
      </c>
      <c r="B1261" s="335" t="s">
        <v>12</v>
      </c>
      <c r="C1261" s="336"/>
      <c r="D1261" s="336" t="s">
        <v>2463</v>
      </c>
      <c r="E1261" s="387" t="s">
        <v>2456</v>
      </c>
      <c r="F1261" s="131"/>
      <c r="G1261" s="131"/>
      <c r="H1261" s="338"/>
      <c r="I1261" s="291"/>
      <c r="J1261" s="291" t="s">
        <v>13</v>
      </c>
      <c r="K1261" s="336" t="s">
        <v>2463</v>
      </c>
      <c r="L1261" s="394" t="s">
        <v>2456</v>
      </c>
      <c r="M1261" s="121"/>
      <c r="N1261" s="121"/>
      <c r="O1261" s="338"/>
    </row>
    <row r="1262" spans="1:15">
      <c r="A1262" s="385" t="s">
        <v>2464</v>
      </c>
      <c r="B1262" s="360" t="s">
        <v>280</v>
      </c>
      <c r="C1262" s="360">
        <v>3500</v>
      </c>
      <c r="D1262" s="360" t="s">
        <v>2043</v>
      </c>
      <c r="E1262" s="388">
        <v>43885</v>
      </c>
      <c r="F1262" s="360" t="s">
        <v>54</v>
      </c>
      <c r="G1262" s="377"/>
      <c r="H1262" s="360"/>
      <c r="I1262" s="360" t="s">
        <v>470</v>
      </c>
      <c r="J1262" s="360">
        <v>400</v>
      </c>
      <c r="K1262" s="360" t="s">
        <v>2043</v>
      </c>
      <c r="L1262" s="393">
        <v>43885</v>
      </c>
      <c r="M1262" s="360" t="s">
        <v>2218</v>
      </c>
      <c r="N1262" s="377"/>
      <c r="O1262" s="360"/>
    </row>
    <row r="1263" spans="1:15">
      <c r="A1263" s="385"/>
      <c r="B1263" s="360" t="s">
        <v>128</v>
      </c>
      <c r="C1263" s="360">
        <v>15000</v>
      </c>
      <c r="D1263" s="360" t="s">
        <v>2043</v>
      </c>
      <c r="E1263" s="388">
        <v>43886</v>
      </c>
      <c r="F1263" s="360" t="s">
        <v>54</v>
      </c>
      <c r="G1263" s="377"/>
      <c r="H1263" s="360"/>
      <c r="I1263" s="360" t="s">
        <v>513</v>
      </c>
      <c r="J1263" s="360">
        <v>1600</v>
      </c>
      <c r="K1263" s="360" t="s">
        <v>2043</v>
      </c>
      <c r="L1263" s="393">
        <v>43885</v>
      </c>
      <c r="M1263" s="360" t="s">
        <v>2218</v>
      </c>
      <c r="N1263" s="377"/>
      <c r="O1263" s="360"/>
    </row>
    <row r="1264" spans="1:15">
      <c r="A1264" s="385"/>
      <c r="B1264" s="360" t="s">
        <v>649</v>
      </c>
      <c r="C1264" s="360">
        <v>8400</v>
      </c>
      <c r="D1264" s="360" t="s">
        <v>2043</v>
      </c>
      <c r="E1264" s="389" t="s">
        <v>2096</v>
      </c>
      <c r="F1264" s="360" t="s">
        <v>54</v>
      </c>
      <c r="G1264" s="377"/>
      <c r="H1264" s="360"/>
      <c r="I1264" s="360" t="s">
        <v>131</v>
      </c>
      <c r="J1264" s="360">
        <v>15000</v>
      </c>
      <c r="K1264" s="360" t="s">
        <v>2043</v>
      </c>
      <c r="L1264" s="393"/>
      <c r="M1264" s="360" t="s">
        <v>2218</v>
      </c>
      <c r="N1264" s="377"/>
      <c r="O1264" s="360"/>
    </row>
    <row r="1265" spans="1:15">
      <c r="A1265" s="385"/>
      <c r="B1265" s="360" t="s">
        <v>414</v>
      </c>
      <c r="C1265" s="360">
        <v>3200</v>
      </c>
      <c r="D1265" s="360" t="s">
        <v>2043</v>
      </c>
      <c r="E1265" s="388"/>
      <c r="F1265" s="360" t="s">
        <v>54</v>
      </c>
      <c r="G1265" s="377"/>
      <c r="H1265" s="360"/>
      <c r="I1265" s="360" t="s">
        <v>652</v>
      </c>
      <c r="J1265" s="360">
        <v>2000</v>
      </c>
      <c r="K1265" s="360" t="s">
        <v>2067</v>
      </c>
      <c r="M1265" s="360" t="s">
        <v>2218</v>
      </c>
      <c r="N1265" s="390" t="s">
        <v>2096</v>
      </c>
      <c r="O1265" s="360"/>
    </row>
    <row r="1266" spans="1:15">
      <c r="A1266" s="385"/>
      <c r="B1266" s="360" t="s">
        <v>256</v>
      </c>
      <c r="C1266" s="360">
        <v>8000</v>
      </c>
      <c r="D1266" s="360" t="s">
        <v>2043</v>
      </c>
      <c r="E1266" s="388">
        <v>43888</v>
      </c>
      <c r="F1266" s="360" t="s">
        <v>54</v>
      </c>
      <c r="G1266" s="377"/>
      <c r="H1266" s="360"/>
      <c r="I1266" s="360" t="s">
        <v>145</v>
      </c>
      <c r="J1266" s="360">
        <v>8000</v>
      </c>
      <c r="K1266" s="360" t="s">
        <v>2043</v>
      </c>
      <c r="L1266" s="393">
        <v>43888</v>
      </c>
      <c r="M1266" s="360" t="s">
        <v>2218</v>
      </c>
      <c r="N1266" s="377"/>
      <c r="O1266" s="360"/>
    </row>
    <row r="1267" spans="1:15">
      <c r="A1267" s="385"/>
      <c r="B1267" s="360" t="s">
        <v>599</v>
      </c>
      <c r="C1267" s="360">
        <v>1200</v>
      </c>
      <c r="D1267" s="360" t="s">
        <v>2067</v>
      </c>
      <c r="E1267" s="388">
        <v>43888</v>
      </c>
      <c r="F1267" s="360" t="s">
        <v>54</v>
      </c>
      <c r="G1267" s="53"/>
      <c r="H1267" s="360"/>
      <c r="I1267" s="360" t="s">
        <v>325</v>
      </c>
      <c r="J1267" s="360">
        <v>1200</v>
      </c>
      <c r="K1267" s="360" t="s">
        <v>2043</v>
      </c>
      <c r="L1267" s="393">
        <v>43888</v>
      </c>
      <c r="M1267" s="360" t="s">
        <v>2218</v>
      </c>
      <c r="N1267" s="53"/>
      <c r="O1267" s="360"/>
    </row>
    <row r="1268" spans="1:15">
      <c r="A1268" s="385"/>
      <c r="B1268" s="360" t="s">
        <v>636</v>
      </c>
      <c r="C1268" s="360">
        <v>1140</v>
      </c>
      <c r="D1268" s="360" t="s">
        <v>2067</v>
      </c>
      <c r="E1268" s="388">
        <v>43889</v>
      </c>
      <c r="F1268" s="360" t="s">
        <v>54</v>
      </c>
      <c r="G1268" s="53"/>
      <c r="H1268" s="360"/>
      <c r="I1268" s="360" t="s">
        <v>464</v>
      </c>
      <c r="J1268" s="360">
        <v>620</v>
      </c>
      <c r="K1268" s="360" t="s">
        <v>2043</v>
      </c>
      <c r="L1268" s="393">
        <v>43888</v>
      </c>
      <c r="M1268" s="360" t="s">
        <v>2218</v>
      </c>
      <c r="N1268" s="377"/>
      <c r="O1268" s="360"/>
    </row>
    <row r="1269" spans="1:15">
      <c r="A1269" s="385"/>
      <c r="B1269" s="360" t="s">
        <v>259</v>
      </c>
      <c r="C1269" s="360">
        <v>6000</v>
      </c>
      <c r="D1269" s="360" t="s">
        <v>2043</v>
      </c>
      <c r="E1269" s="388">
        <v>43889</v>
      </c>
      <c r="F1269" s="360" t="s">
        <v>54</v>
      </c>
      <c r="G1269" s="377"/>
      <c r="H1269" s="360"/>
      <c r="I1269" s="360" t="s">
        <v>216</v>
      </c>
      <c r="J1269" s="360">
        <v>5200</v>
      </c>
      <c r="K1269" s="360" t="s">
        <v>2043</v>
      </c>
      <c r="L1269" s="393">
        <v>43889</v>
      </c>
      <c r="M1269" s="360" t="s">
        <v>2218</v>
      </c>
      <c r="N1269" s="377"/>
      <c r="O1269" s="360"/>
    </row>
    <row r="1270" spans="1:15">
      <c r="A1270" s="385"/>
      <c r="B1270" s="360" t="s">
        <v>372</v>
      </c>
      <c r="C1270" s="360">
        <v>1120</v>
      </c>
      <c r="D1270" s="360" t="s">
        <v>2067</v>
      </c>
      <c r="E1270" s="388">
        <v>43889</v>
      </c>
      <c r="F1270" s="360" t="s">
        <v>54</v>
      </c>
      <c r="G1270" s="53"/>
      <c r="H1270" s="360"/>
      <c r="I1270" s="360" t="s">
        <v>383</v>
      </c>
      <c r="J1270" s="360">
        <v>1200</v>
      </c>
      <c r="K1270" s="360" t="s">
        <v>2045</v>
      </c>
      <c r="L1270" s="393">
        <v>43889</v>
      </c>
      <c r="M1270" s="360" t="s">
        <v>2218</v>
      </c>
      <c r="N1270" s="377"/>
      <c r="O1270" s="360"/>
    </row>
    <row r="1271" spans="1:15">
      <c r="A1271" s="385"/>
      <c r="B1271" s="360" t="s">
        <v>244</v>
      </c>
      <c r="C1271" s="360">
        <v>2000</v>
      </c>
      <c r="D1271" s="360" t="s">
        <v>2043</v>
      </c>
      <c r="E1271" s="388">
        <v>43890</v>
      </c>
      <c r="F1271" s="360" t="s">
        <v>54</v>
      </c>
      <c r="G1271" s="53"/>
      <c r="H1271" s="360"/>
      <c r="I1271" s="360" t="s">
        <v>655</v>
      </c>
      <c r="J1271" s="360">
        <v>2000</v>
      </c>
      <c r="K1271" s="360" t="s">
        <v>2045</v>
      </c>
      <c r="L1271" s="393">
        <v>43890</v>
      </c>
      <c r="M1271" s="360" t="s">
        <v>2218</v>
      </c>
      <c r="N1271" s="53"/>
      <c r="O1271" s="360"/>
    </row>
    <row r="1272" spans="1:15">
      <c r="A1272" s="385"/>
      <c r="B1272" s="366" t="s">
        <v>641</v>
      </c>
      <c r="C1272" s="366">
        <v>1200</v>
      </c>
      <c r="D1272" s="366" t="s">
        <v>2045</v>
      </c>
      <c r="E1272" s="388">
        <v>43890</v>
      </c>
      <c r="F1272" s="360" t="s">
        <v>2285</v>
      </c>
      <c r="G1272" s="390" t="s">
        <v>2465</v>
      </c>
      <c r="H1272" s="360"/>
      <c r="I1272" s="360" t="s">
        <v>657</v>
      </c>
      <c r="J1272" s="360">
        <v>500</v>
      </c>
      <c r="K1272" s="366" t="s">
        <v>2045</v>
      </c>
      <c r="L1272" s="393">
        <v>43890</v>
      </c>
      <c r="M1272" s="360" t="s">
        <v>2218</v>
      </c>
      <c r="N1272" s="390" t="s">
        <v>2096</v>
      </c>
      <c r="O1272" s="360"/>
    </row>
    <row r="1273" spans="1:15">
      <c r="A1273" s="385"/>
      <c r="B1273" s="360" t="s">
        <v>679</v>
      </c>
      <c r="C1273" s="360">
        <v>2000</v>
      </c>
      <c r="D1273" s="360" t="s">
        <v>2045</v>
      </c>
      <c r="E1273" s="388">
        <v>43892</v>
      </c>
      <c r="F1273" s="360" t="s">
        <v>54</v>
      </c>
      <c r="G1273" s="390" t="s">
        <v>2096</v>
      </c>
      <c r="H1273" s="360"/>
      <c r="I1273" s="14"/>
      <c r="J1273" s="14"/>
      <c r="K1273" s="14"/>
      <c r="L1273" s="14"/>
      <c r="M1273" s="14"/>
      <c r="N1273" s="53"/>
      <c r="O1273" s="360"/>
    </row>
    <row r="1274" spans="1:15">
      <c r="A1274" s="385"/>
      <c r="B1274" s="360" t="s">
        <v>660</v>
      </c>
      <c r="C1274" s="360">
        <v>2000</v>
      </c>
      <c r="D1274" s="360" t="s">
        <v>2045</v>
      </c>
      <c r="E1274" s="388">
        <v>43892</v>
      </c>
      <c r="F1274" s="360" t="s">
        <v>54</v>
      </c>
      <c r="G1274" s="390" t="s">
        <v>2096</v>
      </c>
      <c r="H1274" s="360"/>
      <c r="I1274" s="14"/>
      <c r="J1274" s="14"/>
      <c r="K1274" s="14"/>
      <c r="L1274" s="14"/>
      <c r="M1274" s="14"/>
      <c r="N1274" s="53"/>
      <c r="O1274" s="360"/>
    </row>
    <row r="1275" spans="1:15">
      <c r="A1275" s="385"/>
      <c r="B1275" s="14"/>
      <c r="C1275" s="14"/>
      <c r="D1275" s="14"/>
      <c r="E1275" s="52"/>
      <c r="F1275" s="14"/>
      <c r="G1275" s="53"/>
      <c r="H1275" s="360"/>
      <c r="I1275" s="14"/>
      <c r="J1275" s="14"/>
      <c r="K1275" s="14"/>
      <c r="L1275" s="14"/>
      <c r="M1275" s="14"/>
      <c r="N1275" s="53"/>
      <c r="O1275" s="360"/>
    </row>
    <row r="1276" spans="1:15">
      <c r="A1276" s="385"/>
      <c r="B1276" s="14"/>
      <c r="C1276" s="14"/>
      <c r="D1276" s="14"/>
      <c r="E1276" s="52"/>
      <c r="F1276" s="14"/>
      <c r="G1276" s="53"/>
      <c r="H1276" s="360"/>
      <c r="I1276" s="14"/>
      <c r="J1276" s="14"/>
      <c r="K1276" s="14"/>
      <c r="L1276" s="14"/>
      <c r="M1276" s="14"/>
      <c r="N1276" s="53"/>
      <c r="O1276" s="360"/>
    </row>
    <row r="1277" spans="1:15">
      <c r="A1277" s="385"/>
      <c r="B1277" s="14"/>
      <c r="C1277" s="14"/>
      <c r="D1277" s="14"/>
      <c r="E1277" s="52"/>
      <c r="F1277" s="14"/>
      <c r="G1277" s="53"/>
      <c r="H1277" s="360"/>
      <c r="I1277" s="14"/>
      <c r="J1277" s="14"/>
      <c r="K1277" s="14"/>
      <c r="L1277" s="14"/>
      <c r="M1277" s="14"/>
      <c r="N1277" s="53"/>
      <c r="O1277" s="360"/>
    </row>
    <row r="1278" spans="1:15">
      <c r="A1278" s="385"/>
      <c r="B1278" s="14"/>
      <c r="C1278" s="14"/>
      <c r="D1278" s="14"/>
      <c r="E1278" s="52"/>
      <c r="F1278" s="14"/>
      <c r="G1278" s="53"/>
      <c r="H1278" s="360"/>
      <c r="I1278" s="14"/>
      <c r="J1278" s="14"/>
      <c r="K1278" s="14"/>
      <c r="L1278" s="14"/>
      <c r="M1278" s="14"/>
      <c r="N1278" s="53"/>
      <c r="O1278" s="360"/>
    </row>
    <row r="1279" spans="1:15">
      <c r="A1279" s="385"/>
      <c r="B1279" s="14"/>
      <c r="C1279" s="14"/>
      <c r="D1279" s="14"/>
      <c r="E1279" s="52"/>
      <c r="F1279" s="14"/>
      <c r="G1279" s="53"/>
      <c r="H1279" s="360"/>
      <c r="I1279" s="360"/>
      <c r="J1279" s="360"/>
      <c r="K1279" s="14"/>
      <c r="L1279" s="360"/>
      <c r="M1279" s="360"/>
      <c r="N1279" s="377"/>
      <c r="O1279" s="360"/>
    </row>
    <row r="1280" ht="18" spans="1:15">
      <c r="A1280" s="321"/>
      <c r="B1280" s="374"/>
      <c r="C1280" s="322">
        <f>SUM(C1262:C1279)</f>
        <v>54760</v>
      </c>
      <c r="D1280" s="322"/>
      <c r="E1280" s="323"/>
      <c r="F1280" s="322"/>
      <c r="G1280" s="324"/>
      <c r="H1280" s="326"/>
      <c r="I1280" s="322"/>
      <c r="J1280" s="322">
        <f>SUM(J1262:J1279)</f>
        <v>37720</v>
      </c>
      <c r="K1280" s="322"/>
      <c r="L1280" s="322"/>
      <c r="M1280" s="321"/>
      <c r="N1280" s="327"/>
      <c r="O1280" s="326"/>
    </row>
    <row r="1281" ht="15.6" spans="1:15">
      <c r="A1281" s="291" t="s">
        <v>2299</v>
      </c>
      <c r="B1281" s="291" t="s">
        <v>12</v>
      </c>
      <c r="C1281" s="292"/>
      <c r="D1281" s="292" t="s">
        <v>2466</v>
      </c>
      <c r="E1281" s="395" t="s">
        <v>2456</v>
      </c>
      <c r="F1281" s="121"/>
      <c r="G1281" s="121"/>
      <c r="H1281" s="269"/>
      <c r="I1281" s="291"/>
      <c r="J1281" s="291" t="s">
        <v>13</v>
      </c>
      <c r="K1281" s="292" t="s">
        <v>2466</v>
      </c>
      <c r="L1281" s="394" t="s">
        <v>2456</v>
      </c>
      <c r="M1281" s="121"/>
      <c r="N1281" s="121"/>
      <c r="O1281" s="269"/>
    </row>
    <row r="1282" spans="1:15">
      <c r="A1282" s="396" t="s">
        <v>2467</v>
      </c>
      <c r="B1282" s="360" t="s">
        <v>142</v>
      </c>
      <c r="C1282" s="360">
        <v>7500</v>
      </c>
      <c r="D1282" s="360" t="s">
        <v>2043</v>
      </c>
      <c r="E1282" s="388">
        <v>43892</v>
      </c>
      <c r="F1282" s="360" t="s">
        <v>54</v>
      </c>
      <c r="G1282" s="53"/>
      <c r="H1282" s="360"/>
      <c r="I1282" s="360" t="s">
        <v>309</v>
      </c>
      <c r="J1282" s="360">
        <v>6000</v>
      </c>
      <c r="K1282" s="360" t="s">
        <v>2043</v>
      </c>
      <c r="L1282" s="393">
        <v>43892</v>
      </c>
      <c r="M1282" s="360" t="s">
        <v>54</v>
      </c>
      <c r="N1282" s="377"/>
      <c r="O1282" s="360"/>
    </row>
    <row r="1283" spans="1:15">
      <c r="A1283" s="396"/>
      <c r="B1283" s="360" t="s">
        <v>389</v>
      </c>
      <c r="C1283" s="360">
        <v>1600</v>
      </c>
      <c r="D1283" s="360" t="s">
        <v>2043</v>
      </c>
      <c r="E1283" s="388">
        <v>43892</v>
      </c>
      <c r="F1283" s="360" t="s">
        <v>54</v>
      </c>
      <c r="G1283" s="377"/>
      <c r="H1283" s="360"/>
      <c r="I1283" s="360" t="s">
        <v>131</v>
      </c>
      <c r="J1283" s="360">
        <v>14000</v>
      </c>
      <c r="K1283" s="360" t="s">
        <v>2043</v>
      </c>
      <c r="L1283" s="393">
        <v>43894</v>
      </c>
      <c r="M1283" s="360" t="s">
        <v>54</v>
      </c>
      <c r="N1283" s="377"/>
      <c r="O1283" s="360"/>
    </row>
    <row r="1284" spans="1:15">
      <c r="A1284" s="396"/>
      <c r="B1284" s="360" t="s">
        <v>280</v>
      </c>
      <c r="C1284" s="360">
        <v>16000</v>
      </c>
      <c r="D1284" s="360" t="s">
        <v>2043</v>
      </c>
      <c r="E1284" s="388">
        <v>43894</v>
      </c>
      <c r="F1284" s="360" t="s">
        <v>54</v>
      </c>
      <c r="G1284" s="53"/>
      <c r="H1284" s="360"/>
      <c r="I1284" s="360" t="s">
        <v>196</v>
      </c>
      <c r="J1284" s="360">
        <v>4000</v>
      </c>
      <c r="K1284" s="360" t="s">
        <v>2043</v>
      </c>
      <c r="L1284" s="393">
        <v>43895</v>
      </c>
      <c r="M1284" s="360" t="s">
        <v>54</v>
      </c>
      <c r="N1284" s="377"/>
      <c r="O1284" s="360"/>
    </row>
    <row r="1285" spans="1:15">
      <c r="A1285" s="396"/>
      <c r="B1285" s="360" t="s">
        <v>525</v>
      </c>
      <c r="C1285" s="360">
        <v>1600</v>
      </c>
      <c r="D1285" s="360" t="s">
        <v>2043</v>
      </c>
      <c r="E1285" s="388">
        <v>43894</v>
      </c>
      <c r="F1285" s="360" t="s">
        <v>54</v>
      </c>
      <c r="G1285" s="377"/>
      <c r="H1285" s="360"/>
      <c r="I1285" s="360" t="s">
        <v>592</v>
      </c>
      <c r="J1285" s="360">
        <v>4000</v>
      </c>
      <c r="K1285" s="360" t="s">
        <v>2043</v>
      </c>
      <c r="L1285" s="393">
        <v>43895</v>
      </c>
      <c r="M1285" s="360" t="s">
        <v>54</v>
      </c>
      <c r="N1285" s="377"/>
      <c r="O1285" s="360"/>
    </row>
    <row r="1286" spans="1:15">
      <c r="A1286" s="396"/>
      <c r="B1286" s="360" t="s">
        <v>2071</v>
      </c>
      <c r="C1286" s="360">
        <v>6000</v>
      </c>
      <c r="D1286" s="360" t="s">
        <v>2043</v>
      </c>
      <c r="E1286" s="388">
        <v>43895</v>
      </c>
      <c r="F1286" s="360" t="s">
        <v>54</v>
      </c>
      <c r="G1286" s="377" t="s">
        <v>2468</v>
      </c>
      <c r="H1286" s="360"/>
      <c r="I1286" s="360" t="s">
        <v>587</v>
      </c>
      <c r="J1286" s="360">
        <v>1600</v>
      </c>
      <c r="K1286" s="360" t="s">
        <v>2043</v>
      </c>
      <c r="L1286" s="393">
        <v>43895</v>
      </c>
      <c r="M1286" s="360" t="s">
        <v>54</v>
      </c>
      <c r="N1286" s="377"/>
      <c r="O1286" s="360"/>
    </row>
    <row r="1287" spans="1:15">
      <c r="A1287" s="396"/>
      <c r="B1287" s="360" t="s">
        <v>602</v>
      </c>
      <c r="C1287" s="360">
        <v>825</v>
      </c>
      <c r="D1287" s="360" t="s">
        <v>2045</v>
      </c>
      <c r="E1287" s="388">
        <v>43895</v>
      </c>
      <c r="F1287" s="360" t="s">
        <v>54</v>
      </c>
      <c r="G1287" s="53"/>
      <c r="H1287" s="360"/>
      <c r="I1287" s="397" t="s">
        <v>558</v>
      </c>
      <c r="J1287" s="397">
        <v>10000</v>
      </c>
      <c r="K1287" s="397" t="s">
        <v>2043</v>
      </c>
      <c r="L1287" s="393">
        <v>43896</v>
      </c>
      <c r="M1287" s="360" t="s">
        <v>54</v>
      </c>
      <c r="N1287" s="302" t="s">
        <v>2469</v>
      </c>
      <c r="O1287" s="360"/>
    </row>
    <row r="1288" ht="26.4" spans="1:15">
      <c r="A1288" s="396"/>
      <c r="B1288" s="360" t="s">
        <v>738</v>
      </c>
      <c r="C1288" s="360">
        <v>400</v>
      </c>
      <c r="D1288" s="360" t="s">
        <v>2043</v>
      </c>
      <c r="E1288" s="388">
        <v>43895</v>
      </c>
      <c r="F1288" s="360" t="s">
        <v>54</v>
      </c>
      <c r="G1288" s="377" t="s">
        <v>2470</v>
      </c>
      <c r="H1288" s="360"/>
      <c r="I1288" s="360" t="s">
        <v>229</v>
      </c>
      <c r="J1288" s="360">
        <v>3200</v>
      </c>
      <c r="K1288" s="360" t="s">
        <v>2043</v>
      </c>
      <c r="L1288" s="393">
        <v>43897</v>
      </c>
      <c r="M1288" s="360" t="s">
        <v>54</v>
      </c>
      <c r="N1288" s="302" t="s">
        <v>2471</v>
      </c>
      <c r="O1288" s="360"/>
    </row>
    <row r="1289" spans="1:15">
      <c r="A1289" s="396"/>
      <c r="B1289" s="397" t="s">
        <v>128</v>
      </c>
      <c r="C1289" s="397">
        <v>16000</v>
      </c>
      <c r="D1289" s="397" t="s">
        <v>2043</v>
      </c>
      <c r="E1289" s="398">
        <v>43897</v>
      </c>
      <c r="F1289" s="360" t="s">
        <v>54</v>
      </c>
      <c r="G1289" s="302" t="s">
        <v>2469</v>
      </c>
      <c r="H1289" s="360"/>
      <c r="I1289" s="397" t="s">
        <v>277</v>
      </c>
      <c r="J1289" s="397">
        <v>2400</v>
      </c>
      <c r="K1289" s="397" t="s">
        <v>2043</v>
      </c>
      <c r="L1289" s="393">
        <v>43897</v>
      </c>
      <c r="M1289" s="360" t="s">
        <v>54</v>
      </c>
      <c r="N1289" s="405" t="s">
        <v>2472</v>
      </c>
      <c r="O1289" s="360"/>
    </row>
    <row r="1290" spans="1:15">
      <c r="A1290" s="396"/>
      <c r="B1290" s="360" t="s">
        <v>609</v>
      </c>
      <c r="C1290" s="360">
        <v>2400</v>
      </c>
      <c r="D1290" s="360" t="s">
        <v>2045</v>
      </c>
      <c r="E1290" s="398">
        <v>43897</v>
      </c>
      <c r="F1290" s="360" t="s">
        <v>54</v>
      </c>
      <c r="G1290" s="377"/>
      <c r="H1290" s="360"/>
      <c r="I1290" s="360" t="s">
        <v>151</v>
      </c>
      <c r="J1290" s="360">
        <v>4000</v>
      </c>
      <c r="K1290" s="360" t="s">
        <v>2043</v>
      </c>
      <c r="L1290" s="393">
        <v>43897</v>
      </c>
      <c r="M1290" s="360" t="s">
        <v>54</v>
      </c>
      <c r="N1290" s="53"/>
      <c r="O1290" s="360"/>
    </row>
    <row r="1291" spans="1:15">
      <c r="A1291" s="396"/>
      <c r="B1291" s="360" t="s">
        <v>461</v>
      </c>
      <c r="C1291" s="360">
        <v>3000</v>
      </c>
      <c r="D1291" s="360" t="s">
        <v>2043</v>
      </c>
      <c r="E1291" s="398">
        <v>43897</v>
      </c>
      <c r="F1291" s="360" t="s">
        <v>54</v>
      </c>
      <c r="G1291" s="377"/>
      <c r="H1291" s="360"/>
      <c r="I1291" s="366" t="s">
        <v>671</v>
      </c>
      <c r="J1291" s="366">
        <v>1000</v>
      </c>
      <c r="K1291" s="366" t="s">
        <v>2045</v>
      </c>
      <c r="L1291" s="406">
        <v>43897</v>
      </c>
      <c r="M1291" s="356" t="s">
        <v>2285</v>
      </c>
      <c r="N1291" s="386" t="s">
        <v>2473</v>
      </c>
      <c r="O1291" s="360"/>
    </row>
    <row r="1292" spans="1:15">
      <c r="A1292" s="396"/>
      <c r="B1292" s="14"/>
      <c r="C1292" s="14"/>
      <c r="D1292" s="14"/>
      <c r="E1292" s="52"/>
      <c r="F1292" s="14"/>
      <c r="G1292" s="53"/>
      <c r="H1292" s="360"/>
      <c r="I1292" s="14"/>
      <c r="J1292" s="14"/>
      <c r="K1292" s="14"/>
      <c r="L1292" s="14"/>
      <c r="M1292" s="14"/>
      <c r="N1292" s="53"/>
      <c r="O1292" s="360"/>
    </row>
    <row r="1293" spans="1:15">
      <c r="A1293" s="396"/>
      <c r="B1293" s="14"/>
      <c r="C1293" s="14"/>
      <c r="D1293" s="14"/>
      <c r="E1293" s="52"/>
      <c r="F1293" s="14"/>
      <c r="G1293" s="53"/>
      <c r="H1293" s="360"/>
      <c r="I1293" s="14"/>
      <c r="J1293" s="14"/>
      <c r="K1293" s="14"/>
      <c r="L1293" s="14"/>
      <c r="M1293" s="14"/>
      <c r="N1293" s="53"/>
      <c r="O1293" s="360"/>
    </row>
    <row r="1294" ht="18" spans="1:15">
      <c r="A1294" s="296"/>
      <c r="B1294" s="352"/>
      <c r="C1294" s="297">
        <f>SUM(C1282:C1293)</f>
        <v>55325</v>
      </c>
      <c r="D1294" s="297"/>
      <c r="E1294" s="298"/>
      <c r="F1294" s="297"/>
      <c r="G1294" s="299"/>
      <c r="H1294" s="269"/>
      <c r="I1294" s="297"/>
      <c r="J1294" s="297">
        <f>SUM(J1282:J1293)</f>
        <v>50200</v>
      </c>
      <c r="K1294" s="297"/>
      <c r="L1294" s="297"/>
      <c r="M1294" s="296"/>
      <c r="N1294" s="304"/>
      <c r="O1294" s="269"/>
    </row>
    <row r="1295" ht="15.6" spans="1:15">
      <c r="A1295" s="291" t="s">
        <v>2306</v>
      </c>
      <c r="B1295" s="291" t="s">
        <v>12</v>
      </c>
      <c r="C1295" s="292"/>
      <c r="D1295" s="292" t="s">
        <v>2466</v>
      </c>
      <c r="E1295" s="395" t="s">
        <v>2456</v>
      </c>
      <c r="F1295" s="121"/>
      <c r="G1295" s="121"/>
      <c r="H1295" s="269"/>
      <c r="I1295" s="291"/>
      <c r="J1295" s="291" t="s">
        <v>13</v>
      </c>
      <c r="K1295" s="292" t="s">
        <v>2466</v>
      </c>
      <c r="L1295" s="394" t="s">
        <v>2456</v>
      </c>
      <c r="M1295" s="121"/>
      <c r="N1295" s="121"/>
      <c r="O1295" s="269"/>
    </row>
    <row r="1296" spans="1:15">
      <c r="A1296" s="396"/>
      <c r="B1296" s="360" t="s">
        <v>461</v>
      </c>
      <c r="C1296" s="360">
        <v>1000</v>
      </c>
      <c r="D1296" s="360" t="s">
        <v>2043</v>
      </c>
      <c r="E1296" s="388"/>
      <c r="F1296" s="360" t="s">
        <v>54</v>
      </c>
      <c r="G1296" s="377"/>
      <c r="H1296" s="360"/>
      <c r="I1296" s="360" t="s">
        <v>271</v>
      </c>
      <c r="J1296" s="360">
        <v>11500</v>
      </c>
      <c r="K1296" s="360" t="s">
        <v>2043</v>
      </c>
      <c r="L1296" s="360"/>
      <c r="M1296" s="360" t="s">
        <v>54</v>
      </c>
      <c r="N1296" s="377"/>
      <c r="O1296" s="360"/>
    </row>
    <row r="1297" spans="1:15">
      <c r="A1297" s="396"/>
      <c r="B1297" s="366" t="s">
        <v>1019</v>
      </c>
      <c r="C1297" s="366">
        <v>1200</v>
      </c>
      <c r="D1297" s="366" t="s">
        <v>2043</v>
      </c>
      <c r="E1297" s="399"/>
      <c r="F1297" s="366" t="s">
        <v>2285</v>
      </c>
      <c r="G1297" s="386" t="s">
        <v>2474</v>
      </c>
      <c r="H1297" s="360"/>
      <c r="I1297" s="360" t="s">
        <v>238</v>
      </c>
      <c r="J1297" s="360">
        <v>8000</v>
      </c>
      <c r="K1297" s="360" t="s">
        <v>2043</v>
      </c>
      <c r="L1297" s="393"/>
      <c r="M1297" s="360" t="s">
        <v>54</v>
      </c>
      <c r="N1297" s="407" t="s">
        <v>2475</v>
      </c>
      <c r="O1297" s="360"/>
    </row>
    <row r="1298" spans="1:15">
      <c r="A1298" s="396"/>
      <c r="B1298" s="360" t="s">
        <v>291</v>
      </c>
      <c r="C1298" s="360">
        <v>3200</v>
      </c>
      <c r="D1298" s="360" t="s">
        <v>2043</v>
      </c>
      <c r="E1298" s="365"/>
      <c r="F1298" s="360" t="s">
        <v>54</v>
      </c>
      <c r="G1298" s="377" t="s">
        <v>2476</v>
      </c>
      <c r="H1298" s="360"/>
      <c r="I1298" s="360" t="s">
        <v>662</v>
      </c>
      <c r="J1298" s="360">
        <v>800</v>
      </c>
      <c r="K1298" s="360" t="s">
        <v>2045</v>
      </c>
      <c r="L1298" s="360"/>
      <c r="M1298" s="360" t="s">
        <v>54</v>
      </c>
      <c r="N1298" s="377"/>
      <c r="O1298" s="360"/>
    </row>
    <row r="1299" spans="1:15">
      <c r="A1299" s="396"/>
      <c r="B1299" s="400" t="s">
        <v>160</v>
      </c>
      <c r="C1299" s="400">
        <v>6000</v>
      </c>
      <c r="D1299" s="400" t="s">
        <v>2043</v>
      </c>
      <c r="E1299" s="307" t="s">
        <v>2477</v>
      </c>
      <c r="F1299" s="360" t="s">
        <v>54</v>
      </c>
      <c r="G1299" s="188"/>
      <c r="H1299" s="360"/>
      <c r="I1299" s="360" t="s">
        <v>145</v>
      </c>
      <c r="J1299" s="360">
        <v>16000</v>
      </c>
      <c r="K1299" s="360" t="s">
        <v>2043</v>
      </c>
      <c r="L1299" s="360"/>
      <c r="M1299" s="360" t="s">
        <v>54</v>
      </c>
      <c r="N1299" s="377"/>
      <c r="O1299" s="360"/>
    </row>
    <row r="1300" spans="1:15">
      <c r="A1300" s="396"/>
      <c r="B1300" s="360" t="s">
        <v>491</v>
      </c>
      <c r="C1300" s="360">
        <v>1600</v>
      </c>
      <c r="D1300" s="360" t="s">
        <v>2043</v>
      </c>
      <c r="E1300" s="388"/>
      <c r="F1300" s="360" t="s">
        <v>54</v>
      </c>
      <c r="G1300" s="377"/>
      <c r="H1300" s="360"/>
      <c r="I1300" s="400" t="s">
        <v>669</v>
      </c>
      <c r="J1300" s="400">
        <v>800</v>
      </c>
      <c r="K1300" s="400" t="s">
        <v>2043</v>
      </c>
      <c r="L1300" s="126" t="s">
        <v>2477</v>
      </c>
      <c r="M1300" s="126" t="s">
        <v>2478</v>
      </c>
      <c r="N1300" s="401" t="s">
        <v>2479</v>
      </c>
      <c r="O1300" s="360"/>
    </row>
    <row r="1301" spans="1:15">
      <c r="A1301" s="396"/>
      <c r="B1301" s="400" t="s">
        <v>641</v>
      </c>
      <c r="C1301" s="400">
        <v>1200</v>
      </c>
      <c r="D1301" s="400" t="s">
        <v>2045</v>
      </c>
      <c r="E1301" s="307" t="s">
        <v>2477</v>
      </c>
      <c r="F1301" s="360" t="s">
        <v>54</v>
      </c>
      <c r="G1301" s="188" t="s">
        <v>2480</v>
      </c>
      <c r="H1301" s="360"/>
      <c r="I1301" s="360" t="s">
        <v>479</v>
      </c>
      <c r="J1301" s="360">
        <v>3400</v>
      </c>
      <c r="K1301" s="360" t="s">
        <v>2043</v>
      </c>
      <c r="L1301" s="360"/>
      <c r="M1301" s="360" t="s">
        <v>54</v>
      </c>
      <c r="N1301" s="377"/>
      <c r="O1301" s="360"/>
    </row>
    <row r="1302" spans="1:15">
      <c r="A1302" s="396"/>
      <c r="B1302" s="400" t="s">
        <v>223</v>
      </c>
      <c r="C1302" s="400">
        <v>5000</v>
      </c>
      <c r="D1302" s="400" t="s">
        <v>2043</v>
      </c>
      <c r="E1302" s="307" t="s">
        <v>2477</v>
      </c>
      <c r="F1302" s="360" t="s">
        <v>54</v>
      </c>
      <c r="G1302" s="401"/>
      <c r="H1302" s="360"/>
      <c r="I1302" s="360" t="s">
        <v>449</v>
      </c>
      <c r="J1302" s="360">
        <v>1600</v>
      </c>
      <c r="K1302" s="360" t="s">
        <v>2043</v>
      </c>
      <c r="L1302" s="360"/>
      <c r="M1302" s="360" t="s">
        <v>54</v>
      </c>
      <c r="N1302" s="377"/>
      <c r="O1302" s="360"/>
    </row>
    <row r="1303" spans="1:15">
      <c r="A1303" s="396"/>
      <c r="B1303" s="400" t="s">
        <v>280</v>
      </c>
      <c r="C1303" s="400">
        <v>20000</v>
      </c>
      <c r="D1303" s="400" t="s">
        <v>2043</v>
      </c>
      <c r="E1303" s="307" t="s">
        <v>2477</v>
      </c>
      <c r="F1303" s="360" t="s">
        <v>54</v>
      </c>
      <c r="G1303" s="188"/>
      <c r="H1303" s="360"/>
      <c r="I1303" s="14"/>
      <c r="J1303" s="14"/>
      <c r="K1303" s="14"/>
      <c r="L1303" s="14"/>
      <c r="M1303" s="14"/>
      <c r="N1303" s="53"/>
      <c r="O1303" s="360"/>
    </row>
    <row r="1304" spans="1:15">
      <c r="A1304" s="396"/>
      <c r="B1304" s="400" t="s">
        <v>154</v>
      </c>
      <c r="C1304" s="400">
        <v>7000</v>
      </c>
      <c r="D1304" s="400" t="s">
        <v>2043</v>
      </c>
      <c r="E1304" s="307" t="s">
        <v>2477</v>
      </c>
      <c r="F1304" s="360" t="s">
        <v>54</v>
      </c>
      <c r="G1304" s="53"/>
      <c r="H1304" s="360"/>
      <c r="I1304" s="14"/>
      <c r="J1304" s="14"/>
      <c r="K1304" s="14"/>
      <c r="L1304" s="14"/>
      <c r="M1304" s="14"/>
      <c r="N1304" s="53"/>
      <c r="O1304" s="360"/>
    </row>
    <row r="1305" spans="1:15">
      <c r="A1305" s="396"/>
      <c r="B1305" s="14"/>
      <c r="C1305" s="14"/>
      <c r="D1305" s="14"/>
      <c r="E1305" s="52"/>
      <c r="F1305" s="14"/>
      <c r="G1305" s="53"/>
      <c r="H1305" s="360"/>
      <c r="I1305" s="14"/>
      <c r="J1305" s="14"/>
      <c r="K1305" s="14"/>
      <c r="L1305" s="14"/>
      <c r="M1305" s="14"/>
      <c r="N1305" s="53"/>
      <c r="O1305" s="360"/>
    </row>
    <row r="1306" spans="1:15">
      <c r="A1306" s="396"/>
      <c r="B1306" s="14"/>
      <c r="C1306" s="14"/>
      <c r="D1306" s="14"/>
      <c r="E1306" s="52"/>
      <c r="F1306" s="14"/>
      <c r="G1306" s="53"/>
      <c r="H1306" s="360"/>
      <c r="I1306" s="14"/>
      <c r="J1306" s="14"/>
      <c r="K1306" s="14"/>
      <c r="L1306" s="14"/>
      <c r="M1306" s="14"/>
      <c r="N1306" s="53"/>
      <c r="O1306" s="360"/>
    </row>
    <row r="1307" spans="1:15">
      <c r="A1307" s="396"/>
      <c r="B1307" s="14"/>
      <c r="C1307" s="14"/>
      <c r="D1307" s="14"/>
      <c r="E1307" s="52"/>
      <c r="F1307" s="14"/>
      <c r="G1307" s="53"/>
      <c r="H1307" s="360"/>
      <c r="I1307" s="360"/>
      <c r="J1307" s="360"/>
      <c r="K1307" s="360"/>
      <c r="L1307" s="360"/>
      <c r="M1307" s="360"/>
      <c r="N1307" s="377"/>
      <c r="O1307" s="360"/>
    </row>
    <row r="1308" spans="1:15">
      <c r="A1308" s="396"/>
      <c r="B1308" s="360"/>
      <c r="C1308" s="360"/>
      <c r="D1308" s="360"/>
      <c r="E1308" s="52"/>
      <c r="F1308" s="14"/>
      <c r="G1308" s="53"/>
      <c r="H1308" s="360"/>
      <c r="I1308" s="360"/>
      <c r="J1308" s="360"/>
      <c r="K1308" s="360"/>
      <c r="L1308" s="360"/>
      <c r="M1308" s="360"/>
      <c r="N1308" s="377"/>
      <c r="O1308" s="360"/>
    </row>
    <row r="1309" spans="1:15">
      <c r="A1309" s="396"/>
      <c r="B1309" s="14"/>
      <c r="C1309" s="14"/>
      <c r="D1309" s="14"/>
      <c r="E1309" s="52"/>
      <c r="F1309" s="14"/>
      <c r="G1309" s="53"/>
      <c r="H1309" s="360"/>
      <c r="I1309" s="14"/>
      <c r="J1309" s="14"/>
      <c r="K1309" s="14"/>
      <c r="L1309" s="14"/>
      <c r="M1309" s="14"/>
      <c r="N1309" s="53"/>
      <c r="O1309" s="360"/>
    </row>
    <row r="1310" ht="18" spans="1:15">
      <c r="A1310" s="296"/>
      <c r="B1310" s="352"/>
      <c r="C1310" s="297">
        <f>SUM(C1296:C1309)</f>
        <v>46200</v>
      </c>
      <c r="D1310" s="297"/>
      <c r="E1310" s="298"/>
      <c r="F1310" s="297"/>
      <c r="G1310" s="299"/>
      <c r="H1310" s="269"/>
      <c r="I1310" s="297"/>
      <c r="J1310" s="297">
        <f>SUM(J1296:J1309)</f>
        <v>42100</v>
      </c>
      <c r="K1310" s="297"/>
      <c r="L1310" s="297"/>
      <c r="M1310" s="296"/>
      <c r="N1310" s="304"/>
      <c r="O1310" s="269"/>
    </row>
    <row r="1311" ht="15.6" spans="1:15">
      <c r="A1311" s="291" t="s">
        <v>2310</v>
      </c>
      <c r="B1311" s="291" t="s">
        <v>12</v>
      </c>
      <c r="C1311" s="292"/>
      <c r="D1311" s="292" t="s">
        <v>2466</v>
      </c>
      <c r="E1311" s="395" t="s">
        <v>2456</v>
      </c>
      <c r="F1311" s="121"/>
      <c r="G1311" s="121"/>
      <c r="H1311" s="269"/>
      <c r="I1311" s="291"/>
      <c r="J1311" s="291" t="s">
        <v>13</v>
      </c>
      <c r="K1311" s="292" t="s">
        <v>2466</v>
      </c>
      <c r="L1311" s="394" t="s">
        <v>2456</v>
      </c>
      <c r="M1311" s="121"/>
      <c r="N1311" s="121"/>
      <c r="O1311" s="269"/>
    </row>
    <row r="1312" spans="1:15">
      <c r="A1312" s="396" t="s">
        <v>2481</v>
      </c>
      <c r="B1312" s="360" t="s">
        <v>154</v>
      </c>
      <c r="C1312" s="360">
        <v>6000</v>
      </c>
      <c r="D1312" s="360" t="s">
        <v>2043</v>
      </c>
      <c r="E1312" s="402"/>
      <c r="F1312" s="360" t="s">
        <v>2218</v>
      </c>
      <c r="G1312" s="377"/>
      <c r="H1312" s="360"/>
      <c r="I1312" s="360" t="s">
        <v>348</v>
      </c>
      <c r="J1312" s="360">
        <v>4000</v>
      </c>
      <c r="K1312" s="360" t="s">
        <v>2043</v>
      </c>
      <c r="L1312" s="360"/>
      <c r="M1312" s="360" t="s">
        <v>2218</v>
      </c>
      <c r="N1312" s="377"/>
      <c r="O1312" s="360"/>
    </row>
    <row r="1313" spans="1:15">
      <c r="A1313" s="396"/>
      <c r="B1313" s="366" t="s">
        <v>128</v>
      </c>
      <c r="C1313" s="366">
        <v>10000</v>
      </c>
      <c r="D1313" s="366" t="s">
        <v>2043</v>
      </c>
      <c r="E1313" s="403"/>
      <c r="F1313" s="366" t="s">
        <v>2218</v>
      </c>
      <c r="G1313" s="386" t="s">
        <v>2482</v>
      </c>
      <c r="H1313" s="360"/>
      <c r="I1313" s="360" t="s">
        <v>328</v>
      </c>
      <c r="J1313" s="360">
        <v>2400</v>
      </c>
      <c r="K1313" s="360" t="s">
        <v>2043</v>
      </c>
      <c r="L1313" s="14"/>
      <c r="M1313" s="360" t="s">
        <v>2218</v>
      </c>
      <c r="N1313" s="53"/>
      <c r="O1313" s="360"/>
    </row>
    <row r="1314" spans="1:15">
      <c r="A1314" s="396"/>
      <c r="B1314" s="360" t="s">
        <v>244</v>
      </c>
      <c r="C1314" s="360">
        <v>6000</v>
      </c>
      <c r="D1314" s="360" t="s">
        <v>2043</v>
      </c>
      <c r="E1314" s="365"/>
      <c r="F1314" s="360" t="s">
        <v>2218</v>
      </c>
      <c r="G1314" s="377"/>
      <c r="H1314" s="360"/>
      <c r="I1314" s="360" t="s">
        <v>625</v>
      </c>
      <c r="J1314" s="360">
        <v>800</v>
      </c>
      <c r="K1314" s="360" t="s">
        <v>2045</v>
      </c>
      <c r="L1314" s="402">
        <v>43906</v>
      </c>
      <c r="M1314" s="360" t="s">
        <v>2218</v>
      </c>
      <c r="N1314" s="377"/>
      <c r="O1314" s="360"/>
    </row>
    <row r="1315" spans="1:15">
      <c r="A1315" s="396"/>
      <c r="B1315" s="360" t="s">
        <v>148</v>
      </c>
      <c r="C1315" s="360">
        <v>15000</v>
      </c>
      <c r="D1315" s="360" t="s">
        <v>2043</v>
      </c>
      <c r="E1315" s="402"/>
      <c r="F1315" s="360" t="s">
        <v>2218</v>
      </c>
      <c r="G1315" s="377"/>
      <c r="H1315" s="360"/>
      <c r="I1315" s="366" t="s">
        <v>714</v>
      </c>
      <c r="J1315" s="366">
        <v>1020</v>
      </c>
      <c r="K1315" s="366" t="s">
        <v>2045</v>
      </c>
      <c r="L1315" s="408">
        <v>43906</v>
      </c>
      <c r="M1315" s="366"/>
      <c r="N1315" s="386" t="s">
        <v>2483</v>
      </c>
      <c r="O1315" s="360"/>
    </row>
    <row r="1316" spans="1:15">
      <c r="A1316" s="396"/>
      <c r="B1316" s="360" t="s">
        <v>667</v>
      </c>
      <c r="C1316" s="360">
        <v>500</v>
      </c>
      <c r="D1316" s="360" t="s">
        <v>2045</v>
      </c>
      <c r="E1316" s="402"/>
      <c r="F1316" s="360" t="s">
        <v>2218</v>
      </c>
      <c r="G1316" s="377"/>
      <c r="H1316" s="360"/>
      <c r="I1316" s="360" t="s">
        <v>464</v>
      </c>
      <c r="J1316" s="360">
        <v>700</v>
      </c>
      <c r="K1316" s="360" t="s">
        <v>2043</v>
      </c>
      <c r="L1316" s="402">
        <v>43906</v>
      </c>
      <c r="M1316" s="360" t="s">
        <v>2218</v>
      </c>
      <c r="N1316" s="377"/>
      <c r="O1316" s="360"/>
    </row>
    <row r="1317" ht="26.4" spans="1:15">
      <c r="A1317" s="396"/>
      <c r="B1317" s="400" t="s">
        <v>280</v>
      </c>
      <c r="C1317" s="400">
        <v>9000</v>
      </c>
      <c r="D1317" s="400" t="s">
        <v>2043</v>
      </c>
      <c r="E1317" s="404" t="s">
        <v>2484</v>
      </c>
      <c r="F1317" s="360" t="s">
        <v>2218</v>
      </c>
      <c r="G1317" s="188"/>
      <c r="H1317" s="360"/>
      <c r="I1317" s="360" t="s">
        <v>250</v>
      </c>
      <c r="J1317" s="360">
        <v>10000</v>
      </c>
      <c r="K1317" s="360" t="s">
        <v>2043</v>
      </c>
      <c r="L1317" s="402">
        <v>43907</v>
      </c>
      <c r="M1317" s="360" t="s">
        <v>2218</v>
      </c>
      <c r="N1317" s="377"/>
      <c r="O1317" s="360"/>
    </row>
    <row r="1318" spans="1:15">
      <c r="A1318" s="396"/>
      <c r="B1318" s="360" t="s">
        <v>375</v>
      </c>
      <c r="C1318" s="360">
        <v>10000</v>
      </c>
      <c r="D1318" s="360" t="s">
        <v>2045</v>
      </c>
      <c r="E1318" s="402"/>
      <c r="F1318" s="360" t="s">
        <v>2218</v>
      </c>
      <c r="G1318" s="377"/>
      <c r="H1318" s="360"/>
      <c r="I1318" s="360" t="s">
        <v>196</v>
      </c>
      <c r="J1318" s="360">
        <v>6000</v>
      </c>
      <c r="K1318" s="360" t="s">
        <v>2043</v>
      </c>
      <c r="L1318" s="402">
        <v>43908</v>
      </c>
      <c r="M1318" s="360" t="s">
        <v>2218</v>
      </c>
      <c r="N1318" s="377"/>
      <c r="O1318" s="360"/>
    </row>
    <row r="1319" spans="1:15">
      <c r="A1319" s="396"/>
      <c r="B1319" s="14"/>
      <c r="C1319" s="14"/>
      <c r="D1319" s="14"/>
      <c r="E1319" s="52"/>
      <c r="F1319" s="14"/>
      <c r="G1319" s="53"/>
      <c r="H1319" s="360"/>
      <c r="I1319" s="400" t="s">
        <v>316</v>
      </c>
      <c r="J1319" s="360">
        <v>12000</v>
      </c>
      <c r="K1319" s="360" t="s">
        <v>2043</v>
      </c>
      <c r="L1319" s="402">
        <v>43909</v>
      </c>
      <c r="M1319" s="360" t="s">
        <v>2218</v>
      </c>
      <c r="N1319" s="377" t="s">
        <v>2485</v>
      </c>
      <c r="O1319" s="360"/>
    </row>
    <row r="1320" spans="1:15">
      <c r="A1320" s="396"/>
      <c r="B1320" s="360"/>
      <c r="C1320" s="360"/>
      <c r="D1320" s="360"/>
      <c r="E1320" s="402"/>
      <c r="F1320" s="360"/>
      <c r="G1320" s="377"/>
      <c r="H1320" s="360"/>
      <c r="I1320" s="400" t="s">
        <v>470</v>
      </c>
      <c r="J1320" s="360">
        <v>3000</v>
      </c>
      <c r="K1320" s="360" t="s">
        <v>2043</v>
      </c>
      <c r="L1320" s="402">
        <v>43909</v>
      </c>
      <c r="M1320" s="360" t="s">
        <v>88</v>
      </c>
      <c r="N1320" s="377"/>
      <c r="O1320" s="360"/>
    </row>
    <row r="1321" spans="1:15">
      <c r="A1321" s="396"/>
      <c r="B1321" s="360"/>
      <c r="C1321" s="360"/>
      <c r="D1321" s="360"/>
      <c r="E1321" s="402"/>
      <c r="F1321" s="360"/>
      <c r="G1321" s="377"/>
      <c r="H1321" s="360"/>
      <c r="I1321" s="14"/>
      <c r="J1321" s="14"/>
      <c r="K1321" s="14"/>
      <c r="L1321" s="14"/>
      <c r="M1321" s="14"/>
      <c r="N1321" s="53"/>
      <c r="O1321" s="360"/>
    </row>
    <row r="1322" spans="1:15">
      <c r="A1322" s="396"/>
      <c r="B1322" s="360"/>
      <c r="C1322" s="360"/>
      <c r="D1322" s="360"/>
      <c r="E1322" s="52"/>
      <c r="F1322" s="14"/>
      <c r="G1322" s="53"/>
      <c r="H1322" s="360"/>
      <c r="I1322" s="360"/>
      <c r="J1322" s="360"/>
      <c r="K1322" s="360"/>
      <c r="L1322" s="360"/>
      <c r="M1322" s="360"/>
      <c r="N1322" s="377"/>
      <c r="O1322" s="360"/>
    </row>
    <row r="1323" spans="1:15">
      <c r="A1323" s="396"/>
      <c r="B1323" s="14"/>
      <c r="C1323" s="14"/>
      <c r="D1323" s="14"/>
      <c r="E1323" s="52"/>
      <c r="F1323" s="14"/>
      <c r="G1323" s="53"/>
      <c r="H1323" s="360"/>
      <c r="I1323" s="360"/>
      <c r="J1323" s="360"/>
      <c r="K1323" s="360"/>
      <c r="L1323" s="360"/>
      <c r="M1323" s="360"/>
      <c r="N1323" s="377"/>
      <c r="O1323" s="360"/>
    </row>
    <row r="1324" spans="1:15">
      <c r="A1324" s="396"/>
      <c r="B1324" s="14"/>
      <c r="C1324" s="14"/>
      <c r="D1324" s="14"/>
      <c r="E1324" s="52"/>
      <c r="F1324" s="14"/>
      <c r="G1324" s="53"/>
      <c r="H1324" s="360"/>
      <c r="I1324" s="14"/>
      <c r="J1324" s="14"/>
      <c r="K1324" s="14"/>
      <c r="L1324" s="14"/>
      <c r="M1324" s="14"/>
      <c r="N1324" s="53"/>
      <c r="O1324" s="360"/>
    </row>
    <row r="1325" ht="18" spans="1:15">
      <c r="A1325" s="296"/>
      <c r="B1325" s="352"/>
      <c r="C1325" s="297">
        <f>SUM(C1312:C1324)</f>
        <v>56500</v>
      </c>
      <c r="D1325" s="297"/>
      <c r="E1325" s="298"/>
      <c r="F1325" s="297"/>
      <c r="G1325" s="299"/>
      <c r="H1325" s="269"/>
      <c r="I1325" s="297"/>
      <c r="J1325" s="297">
        <f>SUM(J1312:J1324)</f>
        <v>39920</v>
      </c>
      <c r="K1325" s="297"/>
      <c r="L1325" s="297"/>
      <c r="M1325" s="296"/>
      <c r="N1325" s="304"/>
      <c r="O1325" s="269"/>
    </row>
    <row r="1326" ht="15.6" spans="1:15">
      <c r="A1326" s="291" t="s">
        <v>2311</v>
      </c>
      <c r="B1326" s="291" t="s">
        <v>12</v>
      </c>
      <c r="C1326" s="292"/>
      <c r="D1326" s="292" t="s">
        <v>2466</v>
      </c>
      <c r="E1326" s="395" t="s">
        <v>2456</v>
      </c>
      <c r="F1326" s="121"/>
      <c r="G1326" s="121"/>
      <c r="H1326" s="269"/>
      <c r="I1326" s="291"/>
      <c r="J1326" s="291" t="s">
        <v>13</v>
      </c>
      <c r="K1326" s="292" t="s">
        <v>2466</v>
      </c>
      <c r="L1326" s="394" t="s">
        <v>2456</v>
      </c>
      <c r="M1326" s="121"/>
      <c r="N1326" s="121"/>
      <c r="O1326" s="269"/>
    </row>
    <row r="1327" spans="1:15">
      <c r="A1327" s="396" t="s">
        <v>2486</v>
      </c>
      <c r="B1327" s="360" t="s">
        <v>128</v>
      </c>
      <c r="C1327" s="360">
        <v>10200</v>
      </c>
      <c r="D1327" s="360" t="s">
        <v>2043</v>
      </c>
      <c r="E1327" s="52"/>
      <c r="F1327" s="360" t="s">
        <v>2298</v>
      </c>
      <c r="G1327" s="53"/>
      <c r="H1327" s="360"/>
      <c r="I1327" s="360" t="s">
        <v>145</v>
      </c>
      <c r="J1327" s="360">
        <v>15000</v>
      </c>
      <c r="K1327" s="360" t="s">
        <v>2043</v>
      </c>
      <c r="L1327" s="402">
        <v>43911</v>
      </c>
      <c r="M1327" s="360" t="s">
        <v>88</v>
      </c>
      <c r="N1327" s="53"/>
      <c r="O1327" s="360"/>
    </row>
    <row r="1328" spans="1:15">
      <c r="A1328" s="396"/>
      <c r="B1328" s="360" t="s">
        <v>256</v>
      </c>
      <c r="C1328" s="360">
        <v>10000</v>
      </c>
      <c r="D1328" s="360" t="s">
        <v>2043</v>
      </c>
      <c r="E1328" s="52"/>
      <c r="F1328" s="14">
        <v>7800</v>
      </c>
      <c r="G1328" s="53" t="s">
        <v>2487</v>
      </c>
      <c r="H1328" s="360"/>
      <c r="I1328" s="360" t="s">
        <v>204</v>
      </c>
      <c r="J1328" s="360">
        <v>800</v>
      </c>
      <c r="K1328" s="360"/>
      <c r="L1328" s="402"/>
      <c r="M1328" s="360" t="s">
        <v>88</v>
      </c>
      <c r="N1328" s="377" t="s">
        <v>2488</v>
      </c>
      <c r="O1328" s="360"/>
    </row>
    <row r="1329" spans="1:15">
      <c r="A1329" s="396"/>
      <c r="B1329" s="360" t="s">
        <v>331</v>
      </c>
      <c r="C1329" s="360">
        <v>6000</v>
      </c>
      <c r="D1329" s="360" t="s">
        <v>2043</v>
      </c>
      <c r="E1329" s="52"/>
      <c r="F1329" s="360" t="s">
        <v>88</v>
      </c>
      <c r="G1329" s="53" t="s">
        <v>2489</v>
      </c>
      <c r="H1329" s="360"/>
      <c r="I1329" s="360" t="s">
        <v>671</v>
      </c>
      <c r="J1329" s="360">
        <v>1800</v>
      </c>
      <c r="K1329" s="360"/>
      <c r="L1329" s="402"/>
      <c r="M1329" s="360" t="s">
        <v>88</v>
      </c>
      <c r="N1329" s="377" t="s">
        <v>2488</v>
      </c>
      <c r="O1329" s="360"/>
    </row>
    <row r="1330" spans="1:15">
      <c r="A1330" s="396"/>
      <c r="B1330" s="360" t="s">
        <v>241</v>
      </c>
      <c r="C1330" s="360">
        <v>14000</v>
      </c>
      <c r="D1330" s="360" t="s">
        <v>2043</v>
      </c>
      <c r="E1330" s="402"/>
      <c r="F1330" s="360" t="s">
        <v>88</v>
      </c>
      <c r="G1330" s="377"/>
      <c r="H1330" s="360"/>
      <c r="I1330" s="360" t="s">
        <v>485</v>
      </c>
      <c r="J1330" s="360">
        <v>3200</v>
      </c>
      <c r="K1330" s="360"/>
      <c r="L1330" s="360"/>
      <c r="M1330" s="360" t="s">
        <v>88</v>
      </c>
      <c r="N1330" s="377" t="s">
        <v>2490</v>
      </c>
      <c r="O1330" s="360"/>
    </row>
    <row r="1331" spans="1:15">
      <c r="A1331" s="396"/>
      <c r="B1331" s="360" t="s">
        <v>274</v>
      </c>
      <c r="C1331" s="360">
        <v>6000</v>
      </c>
      <c r="D1331" s="360" t="s">
        <v>2043</v>
      </c>
      <c r="E1331" s="365"/>
      <c r="F1331" s="360" t="s">
        <v>88</v>
      </c>
      <c r="G1331" s="377" t="s">
        <v>2491</v>
      </c>
      <c r="H1331" s="360"/>
      <c r="I1331" s="360" t="s">
        <v>262</v>
      </c>
      <c r="J1331" s="360">
        <v>10000</v>
      </c>
      <c r="K1331" s="360"/>
      <c r="L1331" s="14"/>
      <c r="M1331" s="360" t="s">
        <v>88</v>
      </c>
      <c r="N1331" s="377" t="s">
        <v>2492</v>
      </c>
      <c r="O1331" s="360"/>
    </row>
    <row r="1332" spans="1:15">
      <c r="A1332" s="396"/>
      <c r="B1332" s="360" t="s">
        <v>259</v>
      </c>
      <c r="C1332" s="360">
        <v>6000</v>
      </c>
      <c r="D1332" s="360" t="s">
        <v>2043</v>
      </c>
      <c r="E1332" s="52"/>
      <c r="F1332" s="14"/>
      <c r="G1332" s="53"/>
      <c r="H1332" s="360"/>
      <c r="I1332" s="360" t="s">
        <v>394</v>
      </c>
      <c r="J1332" s="360">
        <v>5000</v>
      </c>
      <c r="K1332" s="360"/>
      <c r="L1332" s="402"/>
      <c r="M1332" s="360" t="s">
        <v>88</v>
      </c>
      <c r="N1332" s="377" t="s">
        <v>2493</v>
      </c>
      <c r="O1332" s="360"/>
    </row>
    <row r="1333" spans="1:15">
      <c r="A1333" s="396"/>
      <c r="B1333" s="360" t="s">
        <v>440</v>
      </c>
      <c r="C1333" s="360">
        <v>1600</v>
      </c>
      <c r="D1333" s="360" t="s">
        <v>2045</v>
      </c>
      <c r="E1333" s="388"/>
      <c r="F1333" s="360" t="s">
        <v>88</v>
      </c>
      <c r="G1333" s="377"/>
      <c r="H1333" s="360"/>
      <c r="I1333" s="360" t="s">
        <v>1264</v>
      </c>
      <c r="J1333" s="360">
        <v>1400</v>
      </c>
      <c r="K1333" s="360"/>
      <c r="L1333" s="402"/>
      <c r="M1333" s="360" t="s">
        <v>88</v>
      </c>
      <c r="N1333" s="377" t="s">
        <v>2494</v>
      </c>
      <c r="O1333" s="360"/>
    </row>
    <row r="1334" spans="1:15">
      <c r="A1334" s="396"/>
      <c r="B1334" s="360" t="s">
        <v>664</v>
      </c>
      <c r="C1334" s="360">
        <v>2000</v>
      </c>
      <c r="D1334" s="360" t="s">
        <v>2043</v>
      </c>
      <c r="E1334" s="52"/>
      <c r="F1334" s="360" t="s">
        <v>88</v>
      </c>
      <c r="G1334" s="53" t="s">
        <v>2359</v>
      </c>
      <c r="H1334" s="360"/>
      <c r="I1334" s="360" t="s">
        <v>584</v>
      </c>
      <c r="J1334" s="360">
        <v>6000</v>
      </c>
      <c r="K1334" s="360"/>
      <c r="L1334" s="402"/>
      <c r="M1334" s="360" t="s">
        <v>88</v>
      </c>
      <c r="N1334" s="377" t="s">
        <v>2495</v>
      </c>
      <c r="O1334" s="360"/>
    </row>
    <row r="1335" spans="1:15">
      <c r="A1335" s="396"/>
      <c r="B1335" s="360" t="s">
        <v>190</v>
      </c>
      <c r="C1335" s="360">
        <v>5000</v>
      </c>
      <c r="D1335" s="360" t="s">
        <v>2043</v>
      </c>
      <c r="E1335" s="52"/>
      <c r="F1335" s="14"/>
      <c r="G1335" s="53" t="s">
        <v>2496</v>
      </c>
      <c r="H1335" s="360"/>
      <c r="I1335" s="360" t="s">
        <v>131</v>
      </c>
      <c r="J1335" s="360">
        <v>10000</v>
      </c>
      <c r="K1335" s="14"/>
      <c r="L1335" s="14"/>
      <c r="M1335" s="14"/>
      <c r="N1335" s="53"/>
      <c r="O1335" s="360"/>
    </row>
    <row r="1336" spans="1:15">
      <c r="A1336" s="396"/>
      <c r="B1336" s="360" t="s">
        <v>265</v>
      </c>
      <c r="C1336" s="360">
        <v>10400</v>
      </c>
      <c r="D1336" s="360" t="s">
        <v>2043</v>
      </c>
      <c r="E1336" s="402"/>
      <c r="F1336" s="360" t="s">
        <v>88</v>
      </c>
      <c r="G1336" s="377" t="s">
        <v>2497</v>
      </c>
      <c r="H1336" s="360"/>
      <c r="I1336" s="14"/>
      <c r="J1336" s="14"/>
      <c r="K1336" s="14"/>
      <c r="L1336" s="14"/>
      <c r="M1336" s="14"/>
      <c r="N1336" s="53"/>
      <c r="O1336" s="360"/>
    </row>
    <row r="1337" spans="1:15">
      <c r="A1337" s="396"/>
      <c r="B1337" s="400" t="s">
        <v>135</v>
      </c>
      <c r="C1337" s="400">
        <v>10000</v>
      </c>
      <c r="D1337" s="400" t="s">
        <v>2043</v>
      </c>
      <c r="E1337" s="307"/>
      <c r="F1337" s="126"/>
      <c r="G1337" s="188"/>
      <c r="H1337" s="360"/>
      <c r="I1337" s="14"/>
      <c r="J1337" s="14"/>
      <c r="K1337" s="14"/>
      <c r="L1337" s="14"/>
      <c r="M1337" s="14"/>
      <c r="N1337" s="53"/>
      <c r="O1337" s="360"/>
    </row>
    <row r="1338" ht="26.4" spans="1:15">
      <c r="A1338" s="396"/>
      <c r="B1338" s="360"/>
      <c r="C1338" s="360"/>
      <c r="D1338" s="360"/>
      <c r="E1338" s="52"/>
      <c r="F1338" s="14"/>
      <c r="G1338" s="53" t="s">
        <v>2498</v>
      </c>
      <c r="H1338" s="360"/>
      <c r="I1338" s="360" t="s">
        <v>494</v>
      </c>
      <c r="J1338" s="360">
        <v>2000</v>
      </c>
      <c r="K1338" s="360"/>
      <c r="L1338" s="402"/>
      <c r="M1338" s="360"/>
      <c r="N1338" s="377" t="s">
        <v>2499</v>
      </c>
      <c r="O1338" s="360"/>
    </row>
    <row r="1339" spans="1:15">
      <c r="A1339" s="396"/>
      <c r="B1339" s="360"/>
      <c r="C1339" s="360"/>
      <c r="D1339" s="360"/>
      <c r="E1339" s="52"/>
      <c r="F1339" s="14"/>
      <c r="G1339" s="53"/>
      <c r="H1339" s="360"/>
      <c r="I1339" s="360" t="s">
        <v>238</v>
      </c>
      <c r="J1339" s="360">
        <v>8000</v>
      </c>
      <c r="K1339" s="360"/>
      <c r="L1339" s="402"/>
      <c r="M1339" s="360"/>
      <c r="N1339" s="377" t="s">
        <v>2500</v>
      </c>
      <c r="O1339" s="360"/>
    </row>
    <row r="1340" spans="1:15">
      <c r="A1340" s="396"/>
      <c r="B1340" s="360"/>
      <c r="C1340" s="360"/>
      <c r="D1340" s="360"/>
      <c r="E1340" s="52"/>
      <c r="F1340" s="14"/>
      <c r="H1340" s="360"/>
      <c r="K1340" s="360"/>
      <c r="L1340" s="360"/>
      <c r="M1340" s="360"/>
      <c r="N1340" s="377"/>
      <c r="O1340" s="360"/>
    </row>
    <row r="1341" spans="1:15">
      <c r="A1341" s="396"/>
      <c r="B1341" s="360"/>
      <c r="C1341" s="360"/>
      <c r="D1341" s="360"/>
      <c r="E1341" s="52"/>
      <c r="F1341" s="14"/>
      <c r="H1341" s="360"/>
      <c r="I1341" s="360"/>
      <c r="J1341" s="360"/>
      <c r="K1341" s="360"/>
      <c r="L1341" s="360"/>
      <c r="M1341" s="360"/>
      <c r="N1341" s="377"/>
      <c r="O1341" s="360"/>
    </row>
    <row r="1342" spans="1:15">
      <c r="A1342" s="396"/>
      <c r="B1342" s="360"/>
      <c r="C1342" s="360"/>
      <c r="D1342" s="14"/>
      <c r="E1342" s="52"/>
      <c r="F1342" s="14"/>
      <c r="H1342" s="360"/>
      <c r="I1342" s="360"/>
      <c r="J1342" s="360"/>
      <c r="K1342" s="360"/>
      <c r="L1342" s="360"/>
      <c r="M1342" s="360"/>
      <c r="N1342" s="377"/>
      <c r="O1342" s="360"/>
    </row>
    <row r="1343" spans="1:15">
      <c r="A1343" s="396"/>
      <c r="B1343" s="360"/>
      <c r="C1343" s="360"/>
      <c r="D1343" s="14"/>
      <c r="E1343" s="52"/>
      <c r="F1343" s="14"/>
      <c r="H1343" s="360"/>
      <c r="I1343" s="360"/>
      <c r="J1343" s="360"/>
      <c r="K1343" s="360"/>
      <c r="L1343" s="360"/>
      <c r="M1343" s="360"/>
      <c r="N1343" s="377"/>
      <c r="O1343" s="360"/>
    </row>
    <row r="1344" spans="1:15">
      <c r="A1344" s="396"/>
      <c r="B1344" s="360"/>
      <c r="C1344" s="360"/>
      <c r="D1344" s="14"/>
      <c r="E1344" s="388"/>
      <c r="F1344" s="360"/>
      <c r="G1344" s="377"/>
      <c r="H1344" s="360"/>
      <c r="I1344" s="360"/>
      <c r="J1344" s="360"/>
      <c r="K1344" s="360"/>
      <c r="L1344" s="360"/>
      <c r="M1344" s="360"/>
      <c r="N1344" s="377"/>
      <c r="O1344" s="360"/>
    </row>
    <row r="1345" spans="1:15">
      <c r="A1345" s="396"/>
      <c r="B1345" s="360"/>
      <c r="C1345" s="360"/>
      <c r="D1345" s="14"/>
      <c r="E1345" s="52"/>
      <c r="F1345" s="14"/>
      <c r="G1345" s="53"/>
      <c r="H1345" s="360"/>
      <c r="I1345" s="360"/>
      <c r="J1345" s="360"/>
      <c r="K1345" s="360"/>
      <c r="L1345" s="360"/>
      <c r="M1345" s="360"/>
      <c r="N1345" s="377"/>
      <c r="O1345" s="360"/>
    </row>
    <row r="1346" spans="1:15">
      <c r="A1346" s="396"/>
      <c r="B1346" s="360"/>
      <c r="C1346" s="360"/>
      <c r="D1346" s="14"/>
      <c r="E1346" s="52"/>
      <c r="F1346" s="14"/>
      <c r="G1346" s="53"/>
      <c r="H1346" s="360"/>
      <c r="I1346" s="360"/>
      <c r="J1346" s="360"/>
      <c r="K1346" s="360"/>
      <c r="L1346" s="360"/>
      <c r="M1346" s="360"/>
      <c r="N1346" s="377"/>
      <c r="O1346" s="360"/>
    </row>
    <row r="1347" spans="1:15">
      <c r="A1347" s="396"/>
      <c r="B1347" s="360"/>
      <c r="C1347" s="360"/>
      <c r="D1347" s="14"/>
      <c r="E1347" s="52"/>
      <c r="F1347" s="14"/>
      <c r="G1347" s="53"/>
      <c r="H1347" s="360"/>
      <c r="I1347" s="14"/>
      <c r="J1347" s="14"/>
      <c r="K1347" s="14"/>
      <c r="L1347" s="14"/>
      <c r="M1347" s="14"/>
      <c r="N1347" s="53"/>
      <c r="O1347" s="360"/>
    </row>
    <row r="1348" ht="18" spans="1:15">
      <c r="A1348" s="296"/>
      <c r="B1348" s="352"/>
      <c r="C1348" s="297">
        <f>SUM(C1327:C1347)</f>
        <v>81200</v>
      </c>
      <c r="D1348" s="297"/>
      <c r="E1348" s="298"/>
      <c r="F1348" s="297"/>
      <c r="G1348" s="299"/>
      <c r="H1348" s="269"/>
      <c r="I1348" s="297"/>
      <c r="J1348" s="297">
        <f>SUM(J1327:J1347)</f>
        <v>63200</v>
      </c>
      <c r="K1348" s="297"/>
      <c r="L1348" s="297"/>
      <c r="M1348" s="296"/>
      <c r="N1348" s="304"/>
      <c r="O1348" s="269"/>
    </row>
    <row r="1349" ht="15.6" spans="1:15">
      <c r="A1349" s="291"/>
      <c r="B1349" s="291" t="s">
        <v>12</v>
      </c>
      <c r="C1349" s="292" t="s">
        <v>2501</v>
      </c>
      <c r="D1349" s="292" t="s">
        <v>2466</v>
      </c>
      <c r="E1349" s="395" t="s">
        <v>2456</v>
      </c>
      <c r="F1349" s="121"/>
      <c r="G1349" s="121" t="s">
        <v>11</v>
      </c>
      <c r="H1349" s="269"/>
      <c r="I1349" s="291" t="s">
        <v>13</v>
      </c>
      <c r="J1349" s="291"/>
      <c r="K1349" s="292" t="s">
        <v>2466</v>
      </c>
      <c r="L1349" s="394" t="s">
        <v>2456</v>
      </c>
      <c r="M1349" s="121"/>
      <c r="N1349" s="121" t="s">
        <v>11</v>
      </c>
      <c r="O1349" s="269"/>
    </row>
    <row r="1350" spans="1:15">
      <c r="A1350" s="396" t="s">
        <v>2502</v>
      </c>
      <c r="B1350" s="360" t="s">
        <v>403</v>
      </c>
      <c r="C1350" s="360">
        <v>2000</v>
      </c>
      <c r="D1350" s="360" t="s">
        <v>2043</v>
      </c>
      <c r="E1350" s="402">
        <v>43978</v>
      </c>
      <c r="F1350" s="360"/>
      <c r="G1350" s="53" t="s">
        <v>54</v>
      </c>
      <c r="H1350" s="360"/>
      <c r="I1350" s="360" t="s">
        <v>145</v>
      </c>
      <c r="J1350" s="360">
        <v>2000</v>
      </c>
      <c r="K1350" s="360" t="s">
        <v>2043</v>
      </c>
      <c r="L1350" s="402">
        <v>43977</v>
      </c>
      <c r="M1350" s="360"/>
      <c r="N1350" s="53" t="s">
        <v>54</v>
      </c>
      <c r="O1350" s="360"/>
    </row>
    <row r="1351" spans="1:15">
      <c r="A1351" s="396"/>
      <c r="B1351" s="360" t="s">
        <v>455</v>
      </c>
      <c r="C1351" s="360">
        <v>2000</v>
      </c>
      <c r="D1351" s="360" t="s">
        <v>2043</v>
      </c>
      <c r="E1351" s="402">
        <v>43979</v>
      </c>
      <c r="F1351" s="360"/>
      <c r="G1351" s="53" t="s">
        <v>54</v>
      </c>
      <c r="H1351" s="360"/>
      <c r="I1351" s="360" t="s">
        <v>151</v>
      </c>
      <c r="J1351" s="360">
        <v>2800</v>
      </c>
      <c r="K1351" s="360" t="s">
        <v>2043</v>
      </c>
      <c r="L1351" s="402">
        <v>43978</v>
      </c>
      <c r="M1351" s="14"/>
      <c r="N1351" s="53" t="s">
        <v>54</v>
      </c>
      <c r="O1351" s="360"/>
    </row>
    <row r="1352" spans="1:15">
      <c r="A1352" s="396"/>
      <c r="B1352" s="360" t="s">
        <v>259</v>
      </c>
      <c r="C1352" s="360">
        <v>3000</v>
      </c>
      <c r="D1352" s="360" t="s">
        <v>2043</v>
      </c>
      <c r="E1352" s="402">
        <v>43979</v>
      </c>
      <c r="F1352" s="14"/>
      <c r="G1352" s="53" t="s">
        <v>54</v>
      </c>
      <c r="H1352" s="360"/>
      <c r="I1352" s="360" t="s">
        <v>204</v>
      </c>
      <c r="J1352" s="360">
        <v>1000</v>
      </c>
      <c r="K1352" s="360" t="s">
        <v>2043</v>
      </c>
      <c r="L1352" s="402">
        <v>43979</v>
      </c>
      <c r="M1352" s="14"/>
      <c r="N1352" s="53" t="s">
        <v>54</v>
      </c>
      <c r="O1352" s="360"/>
    </row>
    <row r="1353" spans="1:15">
      <c r="A1353" s="396"/>
      <c r="B1353" s="360" t="s">
        <v>599</v>
      </c>
      <c r="C1353" s="360">
        <v>600</v>
      </c>
      <c r="D1353" s="360" t="s">
        <v>2045</v>
      </c>
      <c r="E1353" s="402">
        <v>43980</v>
      </c>
      <c r="F1353" s="14"/>
      <c r="G1353" s="53" t="s">
        <v>2503</v>
      </c>
      <c r="H1353" s="360"/>
      <c r="I1353" s="360" t="s">
        <v>671</v>
      </c>
      <c r="J1353" s="360">
        <v>1000</v>
      </c>
      <c r="K1353" s="360" t="s">
        <v>2045</v>
      </c>
      <c r="L1353" s="402">
        <v>43979</v>
      </c>
      <c r="M1353" s="360"/>
      <c r="N1353" s="53" t="s">
        <v>54</v>
      </c>
      <c r="O1353" s="360"/>
    </row>
    <row r="1354" spans="1:15">
      <c r="A1354" s="396"/>
      <c r="B1354" s="360" t="s">
        <v>372</v>
      </c>
      <c r="C1354" s="360">
        <v>1100</v>
      </c>
      <c r="D1354" s="360" t="s">
        <v>2045</v>
      </c>
      <c r="E1354" s="402">
        <v>43980</v>
      </c>
      <c r="F1354" s="360"/>
      <c r="G1354" s="53" t="s">
        <v>54</v>
      </c>
      <c r="H1354" s="360"/>
      <c r="I1354" s="360" t="s">
        <v>528</v>
      </c>
      <c r="J1354" s="360">
        <v>2000</v>
      </c>
      <c r="K1354" s="360" t="s">
        <v>2043</v>
      </c>
      <c r="L1354" s="402">
        <v>43980</v>
      </c>
      <c r="M1354" s="360"/>
      <c r="N1354" s="53" t="s">
        <v>54</v>
      </c>
      <c r="O1354" s="360"/>
    </row>
    <row r="1355" spans="1:15">
      <c r="A1355" s="396"/>
      <c r="B1355" s="360" t="s">
        <v>664</v>
      </c>
      <c r="C1355" s="360">
        <v>1000</v>
      </c>
      <c r="D1355" s="360" t="s">
        <v>2043</v>
      </c>
      <c r="E1355" s="402">
        <v>43981</v>
      </c>
      <c r="F1355" s="14"/>
      <c r="G1355" s="53" t="s">
        <v>54</v>
      </c>
      <c r="H1355" s="360"/>
      <c r="I1355" s="360" t="s">
        <v>669</v>
      </c>
      <c r="J1355" s="360">
        <v>400</v>
      </c>
      <c r="K1355" s="360" t="s">
        <v>2045</v>
      </c>
      <c r="L1355" s="402">
        <v>43981</v>
      </c>
      <c r="M1355" s="360"/>
      <c r="N1355" s="53" t="s">
        <v>2298</v>
      </c>
      <c r="O1355" s="360"/>
    </row>
    <row r="1356" spans="1:15">
      <c r="A1356" s="396"/>
      <c r="B1356" s="14"/>
      <c r="C1356" s="14"/>
      <c r="D1356" s="14"/>
      <c r="E1356" s="52"/>
      <c r="F1356" s="14"/>
      <c r="G1356" s="53"/>
      <c r="H1356" s="360"/>
      <c r="I1356" s="360"/>
      <c r="J1356" s="360"/>
      <c r="K1356" s="360"/>
      <c r="L1356" s="180"/>
      <c r="M1356" s="360"/>
      <c r="N1356" s="53"/>
      <c r="O1356" s="360"/>
    </row>
    <row r="1357" spans="1:15">
      <c r="A1357" s="396"/>
      <c r="B1357" s="14"/>
      <c r="C1357" s="14"/>
      <c r="D1357" s="14"/>
      <c r="E1357" s="52"/>
      <c r="F1357" s="14"/>
      <c r="G1357" s="53"/>
      <c r="H1357" s="360"/>
      <c r="I1357" s="360"/>
      <c r="J1357" s="360"/>
      <c r="K1357" s="360"/>
      <c r="L1357" s="180"/>
      <c r="M1357" s="360"/>
      <c r="N1357" s="53"/>
      <c r="O1357" s="360"/>
    </row>
    <row r="1358" spans="1:15">
      <c r="A1358" s="396"/>
      <c r="B1358" s="14"/>
      <c r="C1358" s="14"/>
      <c r="D1358" s="14"/>
      <c r="E1358" s="52"/>
      <c r="F1358" s="14"/>
      <c r="G1358" s="53"/>
      <c r="H1358" s="360"/>
      <c r="I1358" s="360"/>
      <c r="J1358" s="360"/>
      <c r="K1358" s="360"/>
      <c r="L1358" s="180"/>
      <c r="M1358" s="360"/>
      <c r="N1358" s="53"/>
      <c r="O1358" s="360"/>
    </row>
    <row r="1359" spans="1:15">
      <c r="A1359" s="396"/>
      <c r="B1359" s="14"/>
      <c r="C1359" s="14"/>
      <c r="D1359" s="14"/>
      <c r="E1359" s="52"/>
      <c r="F1359" s="14"/>
      <c r="G1359" s="53"/>
      <c r="H1359" s="360"/>
      <c r="I1359" s="360"/>
      <c r="J1359" s="360"/>
      <c r="K1359" s="360"/>
      <c r="L1359" s="180"/>
      <c r="M1359" s="14"/>
      <c r="N1359" s="53"/>
      <c r="O1359" s="360"/>
    </row>
    <row r="1360" spans="1:15">
      <c r="A1360" s="396"/>
      <c r="B1360" s="14"/>
      <c r="C1360" s="14"/>
      <c r="D1360" s="14"/>
      <c r="E1360" s="52"/>
      <c r="F1360" s="14"/>
      <c r="G1360" s="53"/>
      <c r="H1360" s="360"/>
      <c r="I1360" s="360"/>
      <c r="J1360" s="360"/>
      <c r="K1360" s="360"/>
      <c r="L1360" s="180"/>
      <c r="M1360" s="360"/>
      <c r="N1360" s="53"/>
      <c r="O1360" s="360"/>
    </row>
    <row r="1361" spans="1:15">
      <c r="A1361" s="396"/>
      <c r="B1361" s="360"/>
      <c r="C1361" s="360"/>
      <c r="D1361" s="360"/>
      <c r="E1361" s="325"/>
      <c r="F1361" s="360"/>
      <c r="G1361" s="53"/>
      <c r="H1361" s="360"/>
      <c r="I1361" s="360"/>
      <c r="J1361" s="360"/>
      <c r="K1361" s="360"/>
      <c r="L1361" s="180"/>
      <c r="M1361" s="360"/>
      <c r="N1361" s="53"/>
      <c r="O1361" s="360"/>
    </row>
    <row r="1362" ht="18" spans="1:15">
      <c r="A1362" s="296"/>
      <c r="B1362" s="352"/>
      <c r="C1362" s="297">
        <f>SUM(C1350:C1361)</f>
        <v>9700</v>
      </c>
      <c r="D1362" s="297"/>
      <c r="E1362" s="298"/>
      <c r="F1362" s="297"/>
      <c r="G1362" s="299"/>
      <c r="H1362" s="269"/>
      <c r="I1362" s="297"/>
      <c r="J1362" s="297">
        <f>SUM(J1350:J1361)</f>
        <v>9200</v>
      </c>
      <c r="K1362" s="297"/>
      <c r="L1362" s="297"/>
      <c r="M1362" s="296"/>
      <c r="N1362" s="304"/>
      <c r="O1362" s="269"/>
    </row>
    <row r="1363" ht="15.6" spans="1:15">
      <c r="A1363" s="291"/>
      <c r="B1363" s="291" t="s">
        <v>12</v>
      </c>
      <c r="C1363" s="292" t="s">
        <v>2501</v>
      </c>
      <c r="D1363" s="292" t="s">
        <v>2466</v>
      </c>
      <c r="E1363" s="395" t="s">
        <v>2456</v>
      </c>
      <c r="F1363" s="121"/>
      <c r="G1363" s="121" t="s">
        <v>11</v>
      </c>
      <c r="H1363" s="269"/>
      <c r="I1363" s="291" t="s">
        <v>13</v>
      </c>
      <c r="J1363" s="291"/>
      <c r="K1363" s="292" t="s">
        <v>2466</v>
      </c>
      <c r="L1363" s="394" t="s">
        <v>2456</v>
      </c>
      <c r="M1363" s="121"/>
      <c r="N1363" s="121" t="s">
        <v>11</v>
      </c>
      <c r="O1363" s="269"/>
    </row>
    <row r="1364" spans="1:15">
      <c r="A1364" s="396" t="s">
        <v>2504</v>
      </c>
      <c r="B1364" s="360" t="s">
        <v>175</v>
      </c>
      <c r="C1364" s="360">
        <v>8500</v>
      </c>
      <c r="D1364" s="360" t="s">
        <v>2043</v>
      </c>
      <c r="E1364" s="402">
        <v>43984</v>
      </c>
      <c r="F1364" s="360"/>
      <c r="G1364" s="53" t="s">
        <v>54</v>
      </c>
      <c r="H1364" s="360"/>
      <c r="I1364" s="360" t="s">
        <v>340</v>
      </c>
      <c r="J1364" s="360">
        <v>2000</v>
      </c>
      <c r="K1364" s="360" t="s">
        <v>2045</v>
      </c>
      <c r="L1364" s="402">
        <v>43983</v>
      </c>
      <c r="M1364" s="360"/>
      <c r="N1364" s="53" t="s">
        <v>54</v>
      </c>
      <c r="O1364" s="360"/>
    </row>
    <row r="1365" spans="1:15">
      <c r="A1365" s="396"/>
      <c r="B1365" s="360" t="s">
        <v>623</v>
      </c>
      <c r="C1365" s="360">
        <v>3000</v>
      </c>
      <c r="D1365" s="360" t="s">
        <v>2045</v>
      </c>
      <c r="E1365" s="402">
        <v>43985</v>
      </c>
      <c r="F1365" s="360"/>
      <c r="G1365" s="53" t="s">
        <v>54</v>
      </c>
      <c r="H1365" s="360"/>
      <c r="I1365" s="360" t="s">
        <v>196</v>
      </c>
      <c r="J1365" s="360">
        <v>6000</v>
      </c>
      <c r="K1365" s="360" t="s">
        <v>2043</v>
      </c>
      <c r="L1365" s="402">
        <v>43985</v>
      </c>
      <c r="M1365" s="360"/>
      <c r="N1365" s="53" t="s">
        <v>54</v>
      </c>
      <c r="O1365" s="360"/>
    </row>
    <row r="1366" spans="1:15">
      <c r="A1366" s="396"/>
      <c r="B1366" s="360" t="s">
        <v>241</v>
      </c>
      <c r="C1366" s="360">
        <v>8000</v>
      </c>
      <c r="D1366" s="360" t="s">
        <v>2043</v>
      </c>
      <c r="E1366" s="402">
        <v>43987</v>
      </c>
      <c r="F1366" s="14"/>
      <c r="G1366" s="53" t="s">
        <v>54</v>
      </c>
      <c r="H1366" s="360"/>
      <c r="I1366" s="360" t="s">
        <v>316</v>
      </c>
      <c r="J1366" s="360">
        <v>9000</v>
      </c>
      <c r="K1366" s="360" t="s">
        <v>2043</v>
      </c>
      <c r="L1366" s="402">
        <v>43987</v>
      </c>
      <c r="M1366" s="14"/>
      <c r="N1366" s="53" t="s">
        <v>54</v>
      </c>
      <c r="O1366" s="360"/>
    </row>
    <row r="1367" spans="1:15">
      <c r="A1367" s="396"/>
      <c r="B1367" s="360" t="s">
        <v>244</v>
      </c>
      <c r="C1367" s="360">
        <v>3000</v>
      </c>
      <c r="D1367" s="360" t="s">
        <v>2043</v>
      </c>
      <c r="E1367" s="402">
        <v>43988</v>
      </c>
      <c r="F1367" s="360"/>
      <c r="G1367" s="53" t="s">
        <v>54</v>
      </c>
      <c r="H1367" s="360"/>
      <c r="I1367" s="360" t="s">
        <v>673</v>
      </c>
      <c r="J1367" s="360">
        <v>1300</v>
      </c>
      <c r="K1367" s="360" t="s">
        <v>2045</v>
      </c>
      <c r="L1367" s="402">
        <v>43986</v>
      </c>
      <c r="M1367" s="360"/>
      <c r="N1367" s="53" t="s">
        <v>2298</v>
      </c>
      <c r="O1367" s="360"/>
    </row>
    <row r="1368" spans="1:15">
      <c r="A1368" s="396"/>
      <c r="B1368" s="409" t="s">
        <v>676</v>
      </c>
      <c r="C1368" s="409">
        <v>2000</v>
      </c>
      <c r="D1368" s="409" t="s">
        <v>2045</v>
      </c>
      <c r="E1368" s="410"/>
      <c r="F1368" s="409"/>
      <c r="G1368" s="319" t="s">
        <v>88</v>
      </c>
      <c r="H1368" s="360"/>
      <c r="I1368" s="14"/>
      <c r="J1368" s="14"/>
      <c r="K1368" s="14"/>
      <c r="L1368" s="14"/>
      <c r="M1368" s="14"/>
      <c r="N1368" s="53"/>
      <c r="O1368" s="360"/>
    </row>
    <row r="1369" spans="1:15">
      <c r="A1369" s="396"/>
      <c r="B1369" s="14"/>
      <c r="C1369" s="14"/>
      <c r="D1369" s="14"/>
      <c r="E1369" s="52"/>
      <c r="F1369" s="14"/>
      <c r="G1369" s="53"/>
      <c r="H1369" s="360"/>
      <c r="I1369" s="14"/>
      <c r="J1369" s="14"/>
      <c r="K1369" s="14"/>
      <c r="L1369" s="14"/>
      <c r="M1369" s="14"/>
      <c r="N1369" s="53"/>
      <c r="O1369" s="360"/>
    </row>
    <row r="1370" spans="1:15">
      <c r="A1370" s="396"/>
      <c r="B1370" s="14"/>
      <c r="C1370" s="14"/>
      <c r="D1370" s="14"/>
      <c r="E1370" s="52"/>
      <c r="F1370" s="14"/>
      <c r="G1370" s="53"/>
      <c r="H1370" s="360"/>
      <c r="I1370" s="14"/>
      <c r="J1370" s="14"/>
      <c r="K1370" s="14"/>
      <c r="L1370" s="14"/>
      <c r="M1370" s="14"/>
      <c r="N1370" s="53"/>
      <c r="O1370" s="360"/>
    </row>
    <row r="1371" spans="1:15">
      <c r="A1371" s="396"/>
      <c r="B1371" s="14"/>
      <c r="C1371" s="14"/>
      <c r="D1371" s="14"/>
      <c r="E1371" s="52"/>
      <c r="F1371" s="14"/>
      <c r="G1371" s="53"/>
      <c r="H1371" s="360"/>
      <c r="I1371" s="360"/>
      <c r="J1371" s="360"/>
      <c r="K1371" s="360"/>
      <c r="L1371" s="180"/>
      <c r="M1371" s="14"/>
      <c r="N1371" s="53"/>
      <c r="O1371" s="360"/>
    </row>
    <row r="1372" spans="1:15">
      <c r="A1372" s="396"/>
      <c r="B1372" s="14"/>
      <c r="C1372" s="14"/>
      <c r="D1372" s="14"/>
      <c r="E1372" s="52"/>
      <c r="F1372" s="14"/>
      <c r="G1372" s="53"/>
      <c r="H1372" s="360"/>
      <c r="I1372" s="14"/>
      <c r="J1372" s="14"/>
      <c r="K1372" s="14"/>
      <c r="L1372" s="14"/>
      <c r="M1372" s="14"/>
      <c r="N1372" s="53"/>
      <c r="O1372" s="360"/>
    </row>
    <row r="1373" ht="18" spans="1:15">
      <c r="A1373" s="296"/>
      <c r="B1373" s="352"/>
      <c r="C1373" s="297">
        <f>SUM(C1364:C1372)</f>
        <v>24500</v>
      </c>
      <c r="D1373" s="297"/>
      <c r="E1373" s="298"/>
      <c r="F1373" s="297"/>
      <c r="G1373" s="299"/>
      <c r="H1373" s="269"/>
      <c r="I1373" s="297"/>
      <c r="J1373" s="297">
        <f>SUM(J1364:J1372)</f>
        <v>18300</v>
      </c>
      <c r="K1373" s="297"/>
      <c r="L1373" s="297"/>
      <c r="M1373" s="296"/>
      <c r="N1373" s="304"/>
      <c r="O1373" s="269"/>
    </row>
    <row r="1374" ht="15.6" spans="1:15">
      <c r="A1374" s="291"/>
      <c r="B1374" s="291" t="s">
        <v>12</v>
      </c>
      <c r="C1374" s="292" t="s">
        <v>2501</v>
      </c>
      <c r="D1374" s="292" t="s">
        <v>2466</v>
      </c>
      <c r="E1374" s="395" t="s">
        <v>2456</v>
      </c>
      <c r="F1374" s="121"/>
      <c r="G1374" s="121" t="s">
        <v>11</v>
      </c>
      <c r="H1374" s="269"/>
      <c r="I1374" s="291" t="s">
        <v>13</v>
      </c>
      <c r="J1374" s="291"/>
      <c r="K1374" s="292" t="s">
        <v>2466</v>
      </c>
      <c r="L1374" s="394" t="s">
        <v>2456</v>
      </c>
      <c r="M1374" s="121"/>
      <c r="N1374" s="121" t="s">
        <v>11</v>
      </c>
      <c r="O1374" s="269"/>
    </row>
    <row r="1375" spans="1:15">
      <c r="A1375" s="396" t="s">
        <v>2505</v>
      </c>
      <c r="B1375" s="409" t="s">
        <v>676</v>
      </c>
      <c r="C1375" s="409">
        <v>2000</v>
      </c>
      <c r="D1375" s="409" t="s">
        <v>2045</v>
      </c>
      <c r="E1375" s="410"/>
      <c r="F1375" s="409"/>
      <c r="G1375" s="319" t="s">
        <v>54</v>
      </c>
      <c r="H1375" s="360"/>
      <c r="I1375" s="360" t="s">
        <v>673</v>
      </c>
      <c r="J1375" s="360">
        <v>1300</v>
      </c>
      <c r="K1375" s="360" t="s">
        <v>2045</v>
      </c>
      <c r="L1375" s="402">
        <v>43986</v>
      </c>
      <c r="M1375" s="360"/>
      <c r="N1375" s="53" t="s">
        <v>2218</v>
      </c>
      <c r="O1375" s="360"/>
    </row>
    <row r="1376" spans="1:15">
      <c r="A1376" s="396"/>
      <c r="B1376" s="360" t="s">
        <v>452</v>
      </c>
      <c r="C1376" s="360">
        <v>2000</v>
      </c>
      <c r="D1376" s="360" t="s">
        <v>2043</v>
      </c>
      <c r="E1376" s="402"/>
      <c r="F1376" s="360"/>
      <c r="G1376" s="319" t="s">
        <v>54</v>
      </c>
      <c r="H1376" s="360"/>
      <c r="I1376" s="360" t="s">
        <v>443</v>
      </c>
      <c r="J1376" s="360">
        <v>1500</v>
      </c>
      <c r="K1376" s="360" t="s">
        <v>2043</v>
      </c>
      <c r="L1376" s="402"/>
      <c r="M1376" s="360"/>
      <c r="N1376" s="53" t="s">
        <v>2218</v>
      </c>
      <c r="O1376" s="360"/>
    </row>
    <row r="1377" spans="1:15">
      <c r="A1377" s="396"/>
      <c r="B1377" s="360" t="s">
        <v>265</v>
      </c>
      <c r="C1377" s="360">
        <v>3000</v>
      </c>
      <c r="D1377" s="360" t="s">
        <v>2043</v>
      </c>
      <c r="E1377" s="365"/>
      <c r="F1377" s="14"/>
      <c r="G1377" s="319" t="s">
        <v>54</v>
      </c>
      <c r="H1377" s="360"/>
      <c r="I1377" s="360" t="s">
        <v>328</v>
      </c>
      <c r="J1377" s="360">
        <v>4000</v>
      </c>
      <c r="K1377" s="360" t="s">
        <v>2043</v>
      </c>
      <c r="L1377" s="402"/>
      <c r="M1377" s="360"/>
      <c r="N1377" s="53" t="s">
        <v>2218</v>
      </c>
      <c r="O1377" s="360"/>
    </row>
    <row r="1378" spans="1:15">
      <c r="A1378" s="396"/>
      <c r="B1378" s="411" t="s">
        <v>703</v>
      </c>
      <c r="C1378" s="411">
        <v>2000</v>
      </c>
      <c r="D1378" s="411" t="s">
        <v>2043</v>
      </c>
      <c r="E1378" s="305" t="s">
        <v>2506</v>
      </c>
      <c r="F1378" s="305"/>
      <c r="G1378" s="305"/>
      <c r="H1378" s="360"/>
      <c r="I1378" s="360" t="s">
        <v>575</v>
      </c>
      <c r="J1378" s="360">
        <v>1800</v>
      </c>
      <c r="K1378" s="360" t="s">
        <v>2045</v>
      </c>
      <c r="L1378" s="14"/>
      <c r="M1378" s="14"/>
      <c r="N1378" s="53" t="s">
        <v>2218</v>
      </c>
      <c r="O1378" s="360"/>
    </row>
    <row r="1379" spans="1:15">
      <c r="A1379" s="396"/>
      <c r="B1379" s="360" t="s">
        <v>135</v>
      </c>
      <c r="C1379" s="360">
        <v>5000</v>
      </c>
      <c r="D1379" s="360" t="s">
        <v>2043</v>
      </c>
      <c r="E1379" s="365"/>
      <c r="F1379" s="14"/>
      <c r="G1379" s="319" t="s">
        <v>54</v>
      </c>
      <c r="H1379" s="360"/>
      <c r="I1379" s="360" t="s">
        <v>662</v>
      </c>
      <c r="J1379" s="360">
        <v>1000</v>
      </c>
      <c r="K1379" s="360" t="s">
        <v>2045</v>
      </c>
      <c r="L1379" s="14"/>
      <c r="M1379" s="14"/>
      <c r="N1379" s="53" t="s">
        <v>2218</v>
      </c>
      <c r="O1379" s="360"/>
    </row>
    <row r="1380" spans="1:15">
      <c r="A1380" s="396"/>
      <c r="B1380" s="360" t="s">
        <v>331</v>
      </c>
      <c r="C1380" s="360">
        <v>4800</v>
      </c>
      <c r="D1380" s="360" t="s">
        <v>2043</v>
      </c>
      <c r="E1380" s="52"/>
      <c r="F1380" s="14"/>
      <c r="G1380" s="319" t="s">
        <v>54</v>
      </c>
      <c r="H1380" s="360"/>
      <c r="I1380" s="411" t="s">
        <v>766</v>
      </c>
      <c r="J1380" s="411">
        <v>1000</v>
      </c>
      <c r="K1380" s="411" t="s">
        <v>2045</v>
      </c>
      <c r="L1380" s="305" t="s">
        <v>2507</v>
      </c>
      <c r="M1380" s="305"/>
      <c r="N1380" s="305"/>
      <c r="O1380" s="360"/>
    </row>
    <row r="1381" spans="1:15">
      <c r="A1381" s="396"/>
      <c r="B1381" s="360" t="s">
        <v>256</v>
      </c>
      <c r="C1381" s="360">
        <v>8000</v>
      </c>
      <c r="D1381" s="360" t="s">
        <v>2043</v>
      </c>
      <c r="E1381" s="52"/>
      <c r="F1381" s="14"/>
      <c r="G1381" s="319" t="s">
        <v>54</v>
      </c>
      <c r="H1381" s="360"/>
      <c r="I1381" s="360" t="s">
        <v>681</v>
      </c>
      <c r="J1381" s="360">
        <v>1400</v>
      </c>
      <c r="K1381" s="360" t="s">
        <v>2043</v>
      </c>
      <c r="L1381" s="360"/>
      <c r="M1381" s="14"/>
      <c r="N1381" s="319" t="s">
        <v>54</v>
      </c>
      <c r="O1381" s="360"/>
    </row>
    <row r="1382" spans="1:15">
      <c r="A1382" s="396"/>
      <c r="B1382" s="360" t="s">
        <v>259</v>
      </c>
      <c r="C1382" s="360">
        <v>4000</v>
      </c>
      <c r="D1382" s="360" t="s">
        <v>2043</v>
      </c>
      <c r="E1382" s="52"/>
      <c r="F1382" s="14"/>
      <c r="G1382" s="319" t="s">
        <v>54</v>
      </c>
      <c r="H1382" s="360"/>
      <c r="I1382" s="360" t="s">
        <v>68</v>
      </c>
      <c r="J1382" s="360">
        <v>500</v>
      </c>
      <c r="K1382" s="360" t="s">
        <v>2045</v>
      </c>
      <c r="L1382" s="360"/>
      <c r="M1382" s="360"/>
      <c r="N1382" s="319" t="s">
        <v>54</v>
      </c>
      <c r="O1382" s="360"/>
    </row>
    <row r="1383" spans="1:15">
      <c r="A1383" s="396"/>
      <c r="B1383" s="360"/>
      <c r="C1383" s="360"/>
      <c r="D1383" s="360"/>
      <c r="E1383" s="52"/>
      <c r="F1383" s="14"/>
      <c r="G1383" s="53"/>
      <c r="H1383" s="360"/>
      <c r="I1383" s="360" t="s">
        <v>145</v>
      </c>
      <c r="J1383" s="360">
        <v>6200</v>
      </c>
      <c r="K1383" s="360" t="s">
        <v>2043</v>
      </c>
      <c r="L1383" s="14"/>
      <c r="M1383" s="14"/>
      <c r="N1383" s="319" t="s">
        <v>54</v>
      </c>
      <c r="O1383" s="360"/>
    </row>
    <row r="1384" spans="1:15">
      <c r="A1384" s="396"/>
      <c r="B1384" s="14"/>
      <c r="C1384" s="14"/>
      <c r="D1384" s="14"/>
      <c r="E1384" s="52"/>
      <c r="F1384" s="14"/>
      <c r="G1384" s="53"/>
      <c r="H1384" s="360"/>
      <c r="I1384" s="360"/>
      <c r="J1384" s="360"/>
      <c r="K1384" s="360"/>
      <c r="L1384" s="402"/>
      <c r="M1384" s="360"/>
      <c r="N1384" s="53"/>
      <c r="O1384" s="360"/>
    </row>
    <row r="1385" spans="1:15">
      <c r="A1385" s="396"/>
      <c r="B1385" s="14"/>
      <c r="C1385" s="14"/>
      <c r="D1385" s="14"/>
      <c r="E1385" s="52"/>
      <c r="F1385" s="14"/>
      <c r="G1385" s="53"/>
      <c r="H1385" s="360"/>
      <c r="I1385" s="14"/>
      <c r="J1385" s="14"/>
      <c r="K1385" s="14"/>
      <c r="L1385" s="14"/>
      <c r="M1385" s="14"/>
      <c r="N1385" s="53"/>
      <c r="O1385" s="360"/>
    </row>
    <row r="1386" ht="18" spans="1:15">
      <c r="A1386" s="296"/>
      <c r="B1386" s="352"/>
      <c r="C1386" s="297">
        <f>SUM(C1375:C1385)</f>
        <v>30800</v>
      </c>
      <c r="D1386" s="297"/>
      <c r="E1386" s="298"/>
      <c r="F1386" s="297"/>
      <c r="G1386" s="299"/>
      <c r="H1386" s="269"/>
      <c r="I1386" s="297"/>
      <c r="J1386" s="297">
        <f>SUM(J1375:J1385)</f>
        <v>18700</v>
      </c>
      <c r="K1386" s="297"/>
      <c r="L1386" s="297"/>
      <c r="M1386" s="296"/>
      <c r="N1386" s="304"/>
      <c r="O1386" s="269"/>
    </row>
    <row r="1387" ht="15.6" spans="1:15">
      <c r="A1387" s="291"/>
      <c r="B1387" s="291" t="s">
        <v>12</v>
      </c>
      <c r="C1387" s="292" t="s">
        <v>2501</v>
      </c>
      <c r="D1387" s="292" t="s">
        <v>2466</v>
      </c>
      <c r="E1387" s="395" t="s">
        <v>2456</v>
      </c>
      <c r="F1387" s="121"/>
      <c r="G1387" s="121" t="s">
        <v>11</v>
      </c>
      <c r="H1387" s="269"/>
      <c r="I1387" s="291" t="s">
        <v>13</v>
      </c>
      <c r="J1387" s="291"/>
      <c r="K1387" s="292" t="s">
        <v>2466</v>
      </c>
      <c r="L1387" s="394" t="s">
        <v>2456</v>
      </c>
      <c r="M1387" s="121"/>
      <c r="N1387" s="121" t="s">
        <v>11</v>
      </c>
      <c r="O1387" s="269"/>
    </row>
    <row r="1388" spans="1:15">
      <c r="A1388" s="375" t="s">
        <v>2508</v>
      </c>
      <c r="B1388" s="360" t="s">
        <v>259</v>
      </c>
      <c r="C1388" s="360">
        <v>2000</v>
      </c>
      <c r="D1388" s="360" t="s">
        <v>2043</v>
      </c>
      <c r="E1388" s="325">
        <v>43997</v>
      </c>
      <c r="F1388" s="14"/>
      <c r="G1388" s="53" t="s">
        <v>54</v>
      </c>
      <c r="H1388" s="360"/>
      <c r="I1388" s="360" t="s">
        <v>145</v>
      </c>
      <c r="J1388" s="360">
        <v>1800</v>
      </c>
      <c r="K1388" s="360" t="s">
        <v>2043</v>
      </c>
      <c r="L1388" s="418">
        <v>43997</v>
      </c>
      <c r="M1388" s="14"/>
      <c r="N1388" s="53" t="s">
        <v>54</v>
      </c>
      <c r="O1388" s="360"/>
    </row>
    <row r="1389" spans="1:15">
      <c r="A1389" s="375"/>
      <c r="B1389" s="360" t="s">
        <v>599</v>
      </c>
      <c r="C1389" s="360">
        <v>700</v>
      </c>
      <c r="D1389" s="360" t="s">
        <v>2045</v>
      </c>
      <c r="E1389" s="325">
        <v>43997</v>
      </c>
      <c r="F1389" s="14"/>
      <c r="G1389" s="53" t="s">
        <v>54</v>
      </c>
      <c r="H1389" s="360"/>
      <c r="I1389" s="360" t="s">
        <v>262</v>
      </c>
      <c r="J1389" s="360">
        <v>2000</v>
      </c>
      <c r="K1389" s="360" t="s">
        <v>2043</v>
      </c>
      <c r="L1389" s="418">
        <v>43998</v>
      </c>
      <c r="M1389" s="360"/>
      <c r="N1389" s="53" t="s">
        <v>54</v>
      </c>
      <c r="O1389" s="360"/>
    </row>
    <row r="1390" spans="1:15">
      <c r="A1390" s="375"/>
      <c r="B1390" s="360" t="s">
        <v>274</v>
      </c>
      <c r="C1390" s="360">
        <v>4000</v>
      </c>
      <c r="D1390" s="360" t="s">
        <v>2043</v>
      </c>
      <c r="E1390" s="325">
        <v>43998</v>
      </c>
      <c r="F1390" s="360"/>
      <c r="G1390" s="53" t="s">
        <v>54</v>
      </c>
      <c r="H1390" s="360"/>
      <c r="I1390" s="360" t="s">
        <v>686</v>
      </c>
      <c r="J1390" s="360">
        <v>1000</v>
      </c>
      <c r="K1390" s="360" t="s">
        <v>2045</v>
      </c>
      <c r="L1390" s="418">
        <v>43998</v>
      </c>
      <c r="M1390" s="360"/>
      <c r="N1390" s="53" t="s">
        <v>2509</v>
      </c>
      <c r="O1390" s="360"/>
    </row>
    <row r="1391" spans="1:15">
      <c r="A1391" s="375"/>
      <c r="B1391" s="360" t="s">
        <v>692</v>
      </c>
      <c r="C1391" s="360">
        <v>2000</v>
      </c>
      <c r="D1391" s="360" t="s">
        <v>2043</v>
      </c>
      <c r="E1391" s="325">
        <v>43998</v>
      </c>
      <c r="F1391" s="305"/>
      <c r="G1391" s="53" t="s">
        <v>2509</v>
      </c>
      <c r="H1391" s="360"/>
      <c r="I1391" s="360" t="s">
        <v>351</v>
      </c>
      <c r="J1391" s="360">
        <v>2000</v>
      </c>
      <c r="K1391" s="360" t="s">
        <v>2045</v>
      </c>
      <c r="L1391" s="418">
        <v>43999</v>
      </c>
      <c r="M1391" s="360"/>
      <c r="N1391" s="53" t="s">
        <v>54</v>
      </c>
      <c r="O1391" s="360"/>
    </row>
    <row r="1392" spans="1:15">
      <c r="A1392" s="375"/>
      <c r="B1392" s="360" t="s">
        <v>689</v>
      </c>
      <c r="C1392" s="360">
        <f>230*20</f>
        <v>4600</v>
      </c>
      <c r="D1392" s="360" t="s">
        <v>2045</v>
      </c>
      <c r="E1392" s="325">
        <v>43999</v>
      </c>
      <c r="F1392" s="360"/>
      <c r="G1392" s="53" t="s">
        <v>2509</v>
      </c>
      <c r="H1392" s="360"/>
      <c r="I1392" s="360" t="s">
        <v>683</v>
      </c>
      <c r="J1392" s="360">
        <v>3200</v>
      </c>
      <c r="K1392" s="360" t="s">
        <v>2045</v>
      </c>
      <c r="L1392" s="418">
        <v>44000</v>
      </c>
      <c r="M1392" s="360"/>
      <c r="N1392" s="53" t="s">
        <v>2509</v>
      </c>
      <c r="O1392" s="360"/>
    </row>
    <row r="1393" spans="1:15">
      <c r="A1393" s="375"/>
      <c r="B1393" s="360" t="s">
        <v>190</v>
      </c>
      <c r="C1393" s="360">
        <v>5000</v>
      </c>
      <c r="D1393" s="360" t="s">
        <v>2043</v>
      </c>
      <c r="E1393" s="325">
        <v>44000</v>
      </c>
      <c r="F1393" s="360"/>
      <c r="G1393" s="53" t="s">
        <v>54</v>
      </c>
      <c r="H1393" s="360"/>
      <c r="I1393" s="360" t="s">
        <v>316</v>
      </c>
      <c r="J1393" s="360">
        <v>7200</v>
      </c>
      <c r="K1393" s="360" t="s">
        <v>2043</v>
      </c>
      <c r="L1393" s="418">
        <v>44001</v>
      </c>
      <c r="M1393" s="360"/>
      <c r="N1393" s="53" t="s">
        <v>54</v>
      </c>
      <c r="O1393" s="360"/>
    </row>
    <row r="1394" spans="1:15">
      <c r="A1394" s="375"/>
      <c r="B1394" s="366" t="s">
        <v>700</v>
      </c>
      <c r="C1394" s="366">
        <v>860</v>
      </c>
      <c r="D1394" s="366" t="s">
        <v>2045</v>
      </c>
      <c r="E1394" s="358">
        <v>44000</v>
      </c>
      <c r="F1394" s="366"/>
      <c r="G1394" s="386" t="s">
        <v>2510</v>
      </c>
      <c r="H1394" s="360"/>
      <c r="I1394" s="360" t="s">
        <v>375</v>
      </c>
      <c r="J1394" s="360">
        <v>9000</v>
      </c>
      <c r="K1394" s="360" t="s">
        <v>2045</v>
      </c>
      <c r="L1394" s="418">
        <v>44002</v>
      </c>
      <c r="M1394" s="14"/>
      <c r="N1394" s="53" t="s">
        <v>54</v>
      </c>
      <c r="O1394" s="360"/>
    </row>
    <row r="1395" spans="1:15">
      <c r="A1395" s="375"/>
      <c r="B1395" s="360" t="s">
        <v>235</v>
      </c>
      <c r="C1395" s="360">
        <v>3500</v>
      </c>
      <c r="D1395" s="360" t="s">
        <v>2043</v>
      </c>
      <c r="E1395" s="325">
        <v>44001</v>
      </c>
      <c r="F1395" s="360"/>
      <c r="G1395" s="53" t="s">
        <v>54</v>
      </c>
      <c r="H1395" s="360"/>
      <c r="I1395" s="14"/>
      <c r="J1395" s="14"/>
      <c r="K1395" s="14"/>
      <c r="L1395" s="14"/>
      <c r="M1395" s="14"/>
      <c r="N1395" s="53"/>
      <c r="O1395" s="360"/>
    </row>
    <row r="1396" spans="1:15">
      <c r="A1396" s="375"/>
      <c r="B1396" s="360" t="s">
        <v>160</v>
      </c>
      <c r="C1396" s="360">
        <v>6000</v>
      </c>
      <c r="D1396" s="360" t="s">
        <v>2043</v>
      </c>
      <c r="E1396" s="325">
        <v>44002</v>
      </c>
      <c r="F1396" s="360"/>
      <c r="G1396" s="53" t="s">
        <v>54</v>
      </c>
      <c r="H1396" s="360"/>
      <c r="I1396" s="14"/>
      <c r="J1396" s="14"/>
      <c r="K1396" s="14"/>
      <c r="L1396" s="14"/>
      <c r="M1396" s="14"/>
      <c r="N1396" s="53"/>
      <c r="O1396" s="360"/>
    </row>
    <row r="1397" spans="1:15">
      <c r="A1397" s="375"/>
      <c r="B1397" s="14"/>
      <c r="C1397" s="14"/>
      <c r="D1397" s="14"/>
      <c r="E1397" s="52"/>
      <c r="F1397" s="14"/>
      <c r="G1397" s="53"/>
      <c r="H1397" s="360"/>
      <c r="I1397" s="14"/>
      <c r="J1397" s="14"/>
      <c r="K1397" s="14"/>
      <c r="L1397" s="402"/>
      <c r="M1397" s="360"/>
      <c r="N1397" s="53"/>
      <c r="O1397" s="360"/>
    </row>
    <row r="1398" ht="18" spans="1:15">
      <c r="A1398" s="296"/>
      <c r="B1398" s="352"/>
      <c r="C1398" s="297">
        <f>SUBTOTAL(9,C1388:C1397)</f>
        <v>28660</v>
      </c>
      <c r="D1398" s="297"/>
      <c r="E1398" s="298"/>
      <c r="F1398" s="297"/>
      <c r="G1398" s="299"/>
      <c r="H1398" s="269"/>
      <c r="I1398" s="297"/>
      <c r="J1398" s="297">
        <f>SUBTOTAL(9,J1388:J1397)</f>
        <v>26200</v>
      </c>
      <c r="K1398" s="297"/>
      <c r="L1398" s="297"/>
      <c r="M1398" s="296"/>
      <c r="N1398" s="304"/>
      <c r="O1398" s="269"/>
    </row>
    <row r="1399" ht="15.6" spans="1:15">
      <c r="A1399" s="291" t="s">
        <v>2511</v>
      </c>
      <c r="B1399" s="291" t="s">
        <v>12</v>
      </c>
      <c r="C1399" s="292" t="s">
        <v>2501</v>
      </c>
      <c r="D1399" s="292" t="s">
        <v>2466</v>
      </c>
      <c r="E1399" s="395" t="s">
        <v>2456</v>
      </c>
      <c r="F1399" s="121"/>
      <c r="G1399" s="121" t="s">
        <v>11</v>
      </c>
      <c r="H1399" s="269"/>
      <c r="I1399" s="291" t="s">
        <v>13</v>
      </c>
      <c r="J1399" s="291"/>
      <c r="K1399" s="292" t="s">
        <v>2466</v>
      </c>
      <c r="L1399" s="394" t="s">
        <v>2456</v>
      </c>
      <c r="M1399" s="121"/>
      <c r="N1399" s="121" t="s">
        <v>11</v>
      </c>
      <c r="O1399" s="269"/>
    </row>
    <row r="1400" ht="14.4" spans="1:15">
      <c r="A1400" s="375" t="s">
        <v>2512</v>
      </c>
      <c r="B1400" s="412" t="s">
        <v>181</v>
      </c>
      <c r="C1400" s="413">
        <v>3700</v>
      </c>
      <c r="D1400" s="412" t="s">
        <v>2045</v>
      </c>
      <c r="E1400" s="365"/>
      <c r="F1400" s="414"/>
      <c r="G1400" s="415" t="s">
        <v>2513</v>
      </c>
      <c r="H1400" s="360"/>
      <c r="I1400" s="412" t="s">
        <v>375</v>
      </c>
      <c r="J1400" s="413">
        <v>2000</v>
      </c>
      <c r="K1400" s="360" t="s">
        <v>2045</v>
      </c>
      <c r="L1400" s="418"/>
      <c r="M1400" s="14"/>
      <c r="N1400" s="53" t="s">
        <v>54</v>
      </c>
      <c r="O1400" s="360"/>
    </row>
    <row r="1401" ht="14.4" spans="1:15">
      <c r="A1401" s="375"/>
      <c r="B1401" s="412" t="s">
        <v>128</v>
      </c>
      <c r="C1401" s="413">
        <v>6500</v>
      </c>
      <c r="D1401" s="412" t="s">
        <v>2043</v>
      </c>
      <c r="E1401" s="365"/>
      <c r="F1401" s="360"/>
      <c r="G1401" s="53" t="s">
        <v>54</v>
      </c>
      <c r="H1401" s="360"/>
      <c r="I1401" s="412" t="s">
        <v>694</v>
      </c>
      <c r="J1401" s="413">
        <v>1000</v>
      </c>
      <c r="K1401" s="14" t="s">
        <v>2045</v>
      </c>
      <c r="L1401" s="14"/>
      <c r="M1401" s="14"/>
      <c r="N1401" s="53" t="s">
        <v>54</v>
      </c>
      <c r="O1401" s="360"/>
    </row>
    <row r="1402" ht="14.4" spans="1:15">
      <c r="A1402" s="375"/>
      <c r="B1402" s="412" t="s">
        <v>706</v>
      </c>
      <c r="C1402" s="413">
        <v>700</v>
      </c>
      <c r="D1402" s="14" t="s">
        <v>2045</v>
      </c>
      <c r="E1402" s="52"/>
      <c r="F1402" s="414"/>
      <c r="G1402" s="415" t="s">
        <v>2514</v>
      </c>
      <c r="H1402" s="360"/>
      <c r="I1402" s="412" t="s">
        <v>712</v>
      </c>
      <c r="J1402" s="413">
        <v>360</v>
      </c>
      <c r="K1402" s="14" t="s">
        <v>2045</v>
      </c>
      <c r="L1402" s="14"/>
      <c r="M1402" s="414"/>
      <c r="N1402" s="415" t="s">
        <v>2515</v>
      </c>
      <c r="O1402" s="360"/>
    </row>
    <row r="1403" ht="14.4" spans="1:15">
      <c r="A1403" s="375"/>
      <c r="B1403" s="412" t="s">
        <v>414</v>
      </c>
      <c r="C1403" s="413">
        <v>1500</v>
      </c>
      <c r="D1403" s="14" t="s">
        <v>2043</v>
      </c>
      <c r="E1403" s="52"/>
      <c r="F1403" s="14"/>
      <c r="G1403" s="53" t="s">
        <v>54</v>
      </c>
      <c r="H1403" s="360"/>
      <c r="I1403" s="412" t="s">
        <v>394</v>
      </c>
      <c r="J1403" s="413">
        <v>5200</v>
      </c>
      <c r="K1403" s="14" t="s">
        <v>2043</v>
      </c>
      <c r="L1403" s="14"/>
      <c r="M1403" s="14"/>
      <c r="N1403" s="53" t="s">
        <v>54</v>
      </c>
      <c r="O1403" s="360"/>
    </row>
    <row r="1404" ht="14.4" spans="1:15">
      <c r="A1404" s="375"/>
      <c r="B1404" s="412" t="s">
        <v>461</v>
      </c>
      <c r="C1404" s="413">
        <v>3000</v>
      </c>
      <c r="D1404" s="14" t="s">
        <v>2043</v>
      </c>
      <c r="E1404" s="52"/>
      <c r="F1404" s="14"/>
      <c r="G1404" s="53" t="s">
        <v>54</v>
      </c>
      <c r="H1404" s="360"/>
      <c r="I1404" s="412" t="s">
        <v>697</v>
      </c>
      <c r="J1404" s="413">
        <v>1600</v>
      </c>
      <c r="K1404" s="14" t="s">
        <v>2045</v>
      </c>
      <c r="L1404" s="14"/>
      <c r="M1404" s="419"/>
      <c r="N1404" s="420" t="s">
        <v>2516</v>
      </c>
      <c r="O1404" s="360"/>
    </row>
    <row r="1405" ht="14.4" spans="1:15">
      <c r="A1405" s="375"/>
      <c r="B1405" s="412" t="s">
        <v>241</v>
      </c>
      <c r="C1405" s="413">
        <v>7937.96831991865</v>
      </c>
      <c r="D1405" s="14" t="s">
        <v>2043</v>
      </c>
      <c r="E1405" s="52"/>
      <c r="F1405" s="416"/>
      <c r="G1405" s="53" t="s">
        <v>54</v>
      </c>
      <c r="H1405" s="360"/>
      <c r="I1405" s="412" t="s">
        <v>485</v>
      </c>
      <c r="J1405" s="413">
        <v>2473.14884916474</v>
      </c>
      <c r="K1405" s="14" t="s">
        <v>2043</v>
      </c>
      <c r="L1405" s="14"/>
      <c r="M1405" s="14"/>
      <c r="N1405" s="53" t="s">
        <v>2517</v>
      </c>
      <c r="O1405" s="360"/>
    </row>
    <row r="1406" ht="14.4" spans="1:15">
      <c r="A1406" s="375"/>
      <c r="B1406" s="412" t="s">
        <v>700</v>
      </c>
      <c r="C1406" s="413">
        <v>860</v>
      </c>
      <c r="D1406" s="14" t="s">
        <v>2045</v>
      </c>
      <c r="E1406" s="52"/>
      <c r="F1406" s="14"/>
      <c r="G1406" s="53" t="s">
        <v>54</v>
      </c>
      <c r="H1406" s="360"/>
      <c r="I1406" s="412" t="s">
        <v>60</v>
      </c>
      <c r="J1406" s="413">
        <v>495</v>
      </c>
      <c r="K1406" s="14" t="s">
        <v>2043</v>
      </c>
      <c r="L1406" s="14"/>
      <c r="M1406" s="14"/>
      <c r="N1406" s="53" t="s">
        <v>2518</v>
      </c>
      <c r="O1406" s="360"/>
    </row>
    <row r="1407" ht="14.4" spans="1:15">
      <c r="A1407" s="375"/>
      <c r="B1407" s="412" t="s">
        <v>455</v>
      </c>
      <c r="C1407" s="413">
        <v>1500</v>
      </c>
      <c r="D1407" s="14" t="s">
        <v>2043</v>
      </c>
      <c r="E1407" s="52"/>
      <c r="F1407" s="14"/>
      <c r="G1407" s="53" t="s">
        <v>54</v>
      </c>
      <c r="H1407" s="360"/>
      <c r="I1407" s="412" t="s">
        <v>2519</v>
      </c>
      <c r="J1407" s="421">
        <v>200</v>
      </c>
      <c r="K1407" s="14" t="s">
        <v>2045</v>
      </c>
      <c r="L1407" s="14"/>
      <c r="M1407" s="14"/>
      <c r="N1407" s="53" t="s">
        <v>2520</v>
      </c>
      <c r="O1407" s="360"/>
    </row>
    <row r="1408" ht="14.4" spans="1:15">
      <c r="A1408" s="375"/>
      <c r="B1408" s="412" t="s">
        <v>297</v>
      </c>
      <c r="C1408" s="413">
        <v>3000</v>
      </c>
      <c r="D1408" s="14" t="s">
        <v>2043</v>
      </c>
      <c r="E1408" s="52"/>
      <c r="F1408" s="417"/>
      <c r="G1408" s="53" t="s">
        <v>54</v>
      </c>
      <c r="H1408" s="360"/>
      <c r="I1408" s="412" t="s">
        <v>760</v>
      </c>
      <c r="J1408" s="413">
        <v>2200</v>
      </c>
      <c r="K1408" s="14" t="s">
        <v>2045</v>
      </c>
      <c r="L1408" s="14"/>
      <c r="M1408" s="419"/>
      <c r="N1408" s="415" t="s">
        <v>2521</v>
      </c>
      <c r="O1408" s="360"/>
    </row>
    <row r="1409" ht="14.4" spans="1:15">
      <c r="A1409" s="375"/>
      <c r="B1409" s="412" t="s">
        <v>664</v>
      </c>
      <c r="C1409" s="413">
        <v>1000</v>
      </c>
      <c r="D1409" s="14" t="s">
        <v>2043</v>
      </c>
      <c r="E1409" s="52"/>
      <c r="F1409" s="14"/>
      <c r="G1409" s="53" t="s">
        <v>2381</v>
      </c>
      <c r="H1409" s="360"/>
      <c r="I1409" s="412" t="s">
        <v>124</v>
      </c>
      <c r="J1409" s="413">
        <v>5200</v>
      </c>
      <c r="K1409" s="14" t="s">
        <v>2043</v>
      </c>
      <c r="L1409" s="14"/>
      <c r="M1409" s="14"/>
      <c r="N1409" s="53" t="s">
        <v>54</v>
      </c>
      <c r="O1409" s="360"/>
    </row>
    <row r="1410" ht="26.4" spans="1:15">
      <c r="A1410" s="375"/>
      <c r="B1410" s="14"/>
      <c r="C1410" s="14"/>
      <c r="D1410" s="14"/>
      <c r="E1410" s="52"/>
      <c r="F1410" s="14"/>
      <c r="G1410" s="53"/>
      <c r="H1410" s="360"/>
      <c r="I1410" s="412" t="s">
        <v>63</v>
      </c>
      <c r="J1410" s="413">
        <v>200</v>
      </c>
      <c r="K1410" s="14" t="s">
        <v>2045</v>
      </c>
      <c r="L1410" s="14"/>
      <c r="M1410" s="14"/>
      <c r="N1410" s="53" t="s">
        <v>2522</v>
      </c>
      <c r="O1410" s="360"/>
    </row>
    <row r="1411" ht="14.4" spans="1:15">
      <c r="A1411" s="375"/>
      <c r="B1411" s="14"/>
      <c r="C1411" s="14"/>
      <c r="D1411" s="14"/>
      <c r="E1411" s="52"/>
      <c r="F1411" s="14"/>
      <c r="G1411" s="53"/>
      <c r="H1411" s="360"/>
      <c r="I1411" s="412" t="s">
        <v>316</v>
      </c>
      <c r="J1411" s="412">
        <v>10000</v>
      </c>
      <c r="K1411" s="14" t="s">
        <v>2043</v>
      </c>
      <c r="L1411" s="14"/>
      <c r="M1411" s="14"/>
      <c r="N1411" s="53" t="s">
        <v>54</v>
      </c>
      <c r="O1411" s="360"/>
    </row>
    <row r="1412" ht="18" spans="1:15">
      <c r="A1412" s="422"/>
      <c r="B1412" s="423"/>
      <c r="C1412" s="424">
        <f>SUBTOTAL(9,C1400:C1411)</f>
        <v>29697.9683199186</v>
      </c>
      <c r="D1412" s="424"/>
      <c r="E1412" s="425"/>
      <c r="F1412" s="424"/>
      <c r="G1412" s="426"/>
      <c r="H1412" s="338"/>
      <c r="I1412" s="424"/>
      <c r="J1412" s="424">
        <f>SUBTOTAL(9,J1400:J1411)</f>
        <v>30928.1488491647</v>
      </c>
      <c r="K1412" s="424"/>
      <c r="L1412" s="424"/>
      <c r="M1412" s="422"/>
      <c r="N1412" s="431"/>
      <c r="O1412" s="338"/>
    </row>
    <row r="1413" s="14" customFormat="1" ht="15.6" spans="1:15">
      <c r="A1413" s="291" t="s">
        <v>2523</v>
      </c>
      <c r="B1413" s="291" t="s">
        <v>12</v>
      </c>
      <c r="C1413" s="292" t="s">
        <v>2501</v>
      </c>
      <c r="D1413" s="292" t="s">
        <v>2466</v>
      </c>
      <c r="E1413" s="395" t="s">
        <v>2456</v>
      </c>
      <c r="F1413" s="121"/>
      <c r="G1413" s="121" t="s">
        <v>11</v>
      </c>
      <c r="H1413" s="269"/>
      <c r="I1413" s="291" t="s">
        <v>13</v>
      </c>
      <c r="J1413" s="291"/>
      <c r="K1413" s="292" t="s">
        <v>2466</v>
      </c>
      <c r="L1413" s="394" t="s">
        <v>2456</v>
      </c>
      <c r="M1413" s="121"/>
      <c r="N1413" s="121" t="s">
        <v>11</v>
      </c>
      <c r="O1413" s="269"/>
    </row>
    <row r="1414" s="14" customFormat="1" ht="14.4" spans="1:15">
      <c r="A1414" s="427" t="s">
        <v>2524</v>
      </c>
      <c r="B1414" s="412" t="s">
        <v>142</v>
      </c>
      <c r="C1414" s="413">
        <v>6000</v>
      </c>
      <c r="D1414" s="14" t="s">
        <v>2043</v>
      </c>
      <c r="E1414" s="52"/>
      <c r="G1414" s="53" t="s">
        <v>54</v>
      </c>
      <c r="H1414" s="360"/>
      <c r="I1414" s="412" t="s">
        <v>470</v>
      </c>
      <c r="J1414" s="413">
        <v>3200</v>
      </c>
      <c r="K1414" s="360"/>
      <c r="L1414" s="360"/>
      <c r="M1414" s="360"/>
      <c r="N1414" s="53" t="s">
        <v>54</v>
      </c>
      <c r="O1414" s="360"/>
    </row>
    <row r="1415" s="14" customFormat="1" ht="14.4" spans="1:15">
      <c r="A1415" s="427"/>
      <c r="B1415" s="412" t="s">
        <v>703</v>
      </c>
      <c r="C1415" s="413">
        <v>2600</v>
      </c>
      <c r="D1415" s="14" t="s">
        <v>2045</v>
      </c>
      <c r="E1415" s="52"/>
      <c r="G1415" s="53" t="s">
        <v>54</v>
      </c>
      <c r="H1415" s="360"/>
      <c r="I1415" s="412" t="s">
        <v>131</v>
      </c>
      <c r="J1415" s="413">
        <v>10000</v>
      </c>
      <c r="N1415" s="53" t="s">
        <v>54</v>
      </c>
      <c r="O1415" s="360"/>
    </row>
    <row r="1416" s="14" customFormat="1" ht="14.4" spans="1:15">
      <c r="A1416" s="427"/>
      <c r="B1416" s="412" t="s">
        <v>265</v>
      </c>
      <c r="C1416" s="413">
        <v>6000</v>
      </c>
      <c r="D1416" s="14" t="s">
        <v>2043</v>
      </c>
      <c r="E1416" s="52"/>
      <c r="G1416" s="53" t="s">
        <v>54</v>
      </c>
      <c r="H1416" s="360"/>
      <c r="I1416" s="412" t="s">
        <v>145</v>
      </c>
      <c r="J1416" s="421">
        <v>6000</v>
      </c>
      <c r="N1416" s="53" t="s">
        <v>54</v>
      </c>
      <c r="O1416" s="360"/>
    </row>
    <row r="1417" s="14" customFormat="1" ht="14.4" spans="1:15">
      <c r="A1417" s="427"/>
      <c r="B1417" s="412" t="s">
        <v>452</v>
      </c>
      <c r="C1417" s="421">
        <v>4000</v>
      </c>
      <c r="D1417" s="14" t="s">
        <v>2043</v>
      </c>
      <c r="E1417" s="52"/>
      <c r="G1417" s="53" t="s">
        <v>54</v>
      </c>
      <c r="H1417" s="360"/>
      <c r="I1417" s="432" t="s">
        <v>712</v>
      </c>
      <c r="J1417" s="433">
        <v>360</v>
      </c>
      <c r="K1417" s="14" t="s">
        <v>2045</v>
      </c>
      <c r="L1417" s="126" t="s">
        <v>2525</v>
      </c>
      <c r="M1417" s="417"/>
      <c r="N1417" s="188" t="s">
        <v>2439</v>
      </c>
      <c r="O1417" s="360"/>
    </row>
    <row r="1418" s="14" customFormat="1" ht="14.4" spans="1:15">
      <c r="A1418" s="427"/>
      <c r="B1418" s="412" t="s">
        <v>128</v>
      </c>
      <c r="C1418" s="421">
        <v>10000</v>
      </c>
      <c r="D1418" s="14" t="s">
        <v>2043</v>
      </c>
      <c r="E1418" s="52"/>
      <c r="G1418" s="53" t="s">
        <v>54</v>
      </c>
      <c r="H1418" s="360"/>
      <c r="I1418" s="432" t="s">
        <v>669</v>
      </c>
      <c r="J1418" s="433">
        <v>1000</v>
      </c>
      <c r="K1418" s="14" t="s">
        <v>2045</v>
      </c>
      <c r="L1418" s="126"/>
      <c r="M1418" s="126"/>
      <c r="N1418" s="53" t="s">
        <v>54</v>
      </c>
      <c r="O1418" s="360"/>
    </row>
    <row r="1419" s="14" customFormat="1" ht="14.4" spans="1:15">
      <c r="A1419" s="427"/>
      <c r="B1419" s="412" t="s">
        <v>706</v>
      </c>
      <c r="C1419" s="413">
        <v>700</v>
      </c>
      <c r="D1419" s="14" t="s">
        <v>2045</v>
      </c>
      <c r="E1419" s="52"/>
      <c r="F1419" s="417"/>
      <c r="G1419" s="53" t="s">
        <v>54</v>
      </c>
      <c r="H1419" s="360"/>
      <c r="I1419" s="126" t="s">
        <v>587</v>
      </c>
      <c r="J1419" s="126">
        <v>1200</v>
      </c>
      <c r="K1419" s="14" t="s">
        <v>2045</v>
      </c>
      <c r="L1419" s="126"/>
      <c r="M1419" s="126"/>
      <c r="N1419" s="188" t="s">
        <v>2526</v>
      </c>
      <c r="O1419" s="360"/>
    </row>
    <row r="1420" s="14" customFormat="1" ht="14.4" spans="1:15">
      <c r="A1420" s="427"/>
      <c r="B1420" s="412" t="s">
        <v>2527</v>
      </c>
      <c r="C1420" s="413">
        <v>500</v>
      </c>
      <c r="D1420" s="14" t="s">
        <v>2045</v>
      </c>
      <c r="E1420" s="52"/>
      <c r="G1420" s="53" t="s">
        <v>2238</v>
      </c>
      <c r="H1420" s="360"/>
      <c r="I1420" s="429" t="s">
        <v>709</v>
      </c>
      <c r="J1420" s="158">
        <v>600</v>
      </c>
      <c r="K1420" s="158" t="s">
        <v>2045</v>
      </c>
      <c r="L1420" s="158"/>
      <c r="M1420" s="158"/>
      <c r="N1420" s="159" t="s">
        <v>2528</v>
      </c>
      <c r="O1420" s="360"/>
    </row>
    <row r="1421" s="14" customFormat="1" ht="14.4" spans="1:15">
      <c r="A1421" s="427"/>
      <c r="B1421" s="158" t="s">
        <v>181</v>
      </c>
      <c r="C1421" s="428">
        <v>3000</v>
      </c>
      <c r="D1421" s="158" t="s">
        <v>2043</v>
      </c>
      <c r="E1421" s="344"/>
      <c r="F1421" s="158"/>
      <c r="G1421" s="159" t="s">
        <v>2529</v>
      </c>
      <c r="H1421" s="360"/>
      <c r="I1421" s="429" t="s">
        <v>714</v>
      </c>
      <c r="J1421" s="428">
        <v>3000</v>
      </c>
      <c r="K1421" s="158" t="s">
        <v>2045</v>
      </c>
      <c r="L1421" s="158"/>
      <c r="M1421" s="158"/>
      <c r="N1421" s="159" t="s">
        <v>2281</v>
      </c>
      <c r="O1421" s="360"/>
    </row>
    <row r="1422" s="14" customFormat="1" spans="1:15">
      <c r="A1422" s="427"/>
      <c r="E1422" s="52"/>
      <c r="G1422" s="53"/>
      <c r="H1422" s="360"/>
      <c r="N1422" s="53"/>
      <c r="O1422" s="360"/>
    </row>
    <row r="1423" s="14" customFormat="1" spans="1:15">
      <c r="A1423" s="427"/>
      <c r="E1423" s="52"/>
      <c r="G1423" s="53"/>
      <c r="H1423" s="360"/>
      <c r="N1423" s="53"/>
      <c r="O1423" s="360"/>
    </row>
    <row r="1424" s="14" customFormat="1" spans="1:15">
      <c r="A1424" s="427"/>
      <c r="E1424" s="52"/>
      <c r="G1424" s="53"/>
      <c r="H1424" s="360"/>
      <c r="N1424" s="53"/>
      <c r="O1424" s="360"/>
    </row>
    <row r="1425" s="14" customFormat="1" ht="14.4" spans="1:15">
      <c r="A1425" s="427"/>
      <c r="E1425" s="52"/>
      <c r="G1425" s="53"/>
      <c r="H1425" s="360"/>
      <c r="I1425" s="412"/>
      <c r="J1425" s="421"/>
      <c r="N1425" s="53"/>
      <c r="O1425" s="360"/>
    </row>
    <row r="1426" s="14" customFormat="1" spans="1:15">
      <c r="A1426" s="427"/>
      <c r="E1426" s="52"/>
      <c r="G1426" s="53"/>
      <c r="H1426" s="360"/>
      <c r="N1426" s="53"/>
      <c r="O1426" s="360"/>
    </row>
    <row r="1427" s="14" customFormat="1" ht="18" spans="1:15">
      <c r="A1427" s="296"/>
      <c r="B1427" s="352"/>
      <c r="C1427" s="297">
        <f>SUM(C1414:C1421)</f>
        <v>32800</v>
      </c>
      <c r="D1427" s="297"/>
      <c r="E1427" s="298"/>
      <c r="F1427" s="297"/>
      <c r="G1427" s="299"/>
      <c r="H1427" s="269"/>
      <c r="I1427" s="297"/>
      <c r="J1427" s="297">
        <f>SUBTOTAL(9,J1412:J1426)</f>
        <v>25360</v>
      </c>
      <c r="K1427" s="297"/>
      <c r="L1427" s="297"/>
      <c r="M1427" s="296"/>
      <c r="N1427" s="304"/>
      <c r="O1427" s="269"/>
    </row>
    <row r="1428" s="14" customFormat="1" ht="15.6" spans="1:15">
      <c r="A1428" s="291" t="s">
        <v>2530</v>
      </c>
      <c r="B1428" s="291" t="s">
        <v>12</v>
      </c>
      <c r="C1428" s="292" t="s">
        <v>2501</v>
      </c>
      <c r="D1428" s="292" t="s">
        <v>2466</v>
      </c>
      <c r="E1428" s="395" t="s">
        <v>2456</v>
      </c>
      <c r="F1428" s="121"/>
      <c r="G1428" s="121" t="s">
        <v>11</v>
      </c>
      <c r="H1428" s="269"/>
      <c r="I1428" s="291" t="s">
        <v>13</v>
      </c>
      <c r="J1428" s="291"/>
      <c r="K1428" s="292" t="s">
        <v>2466</v>
      </c>
      <c r="L1428" s="394" t="s">
        <v>2456</v>
      </c>
      <c r="M1428" s="121"/>
      <c r="N1428" s="121" t="s">
        <v>11</v>
      </c>
      <c r="O1428" s="269"/>
    </row>
    <row r="1429" s="14" customFormat="1" ht="14.4" spans="1:15">
      <c r="A1429" s="427" t="s">
        <v>2531</v>
      </c>
      <c r="B1429" s="14" t="s">
        <v>181</v>
      </c>
      <c r="C1429" s="421">
        <v>3000</v>
      </c>
      <c r="D1429" s="14" t="s">
        <v>2043</v>
      </c>
      <c r="E1429" s="52"/>
      <c r="G1429" s="53" t="s">
        <v>54</v>
      </c>
      <c r="H1429" s="360"/>
      <c r="I1429" s="412" t="s">
        <v>709</v>
      </c>
      <c r="J1429" s="127">
        <v>600</v>
      </c>
      <c r="K1429" s="14" t="s">
        <v>2045</v>
      </c>
      <c r="N1429" s="188" t="s">
        <v>54</v>
      </c>
      <c r="O1429" s="360"/>
    </row>
    <row r="1430" s="14" customFormat="1" spans="1:15">
      <c r="A1430" s="427"/>
      <c r="B1430" s="14" t="s">
        <v>403</v>
      </c>
      <c r="C1430" s="14">
        <v>3200</v>
      </c>
      <c r="D1430" s="14" t="s">
        <v>2043</v>
      </c>
      <c r="E1430" s="52"/>
      <c r="G1430" s="53" t="s">
        <v>54</v>
      </c>
      <c r="H1430" s="360"/>
      <c r="I1430" s="14" t="s">
        <v>714</v>
      </c>
      <c r="J1430" s="413">
        <v>3000</v>
      </c>
      <c r="K1430" s="14" t="s">
        <v>2045</v>
      </c>
      <c r="N1430" s="188" t="s">
        <v>54</v>
      </c>
      <c r="O1430" s="360"/>
    </row>
    <row r="1431" s="14" customFormat="1" ht="14.4" spans="1:15">
      <c r="A1431" s="427"/>
      <c r="B1431" s="412" t="s">
        <v>676</v>
      </c>
      <c r="C1431" s="14">
        <v>4000</v>
      </c>
      <c r="D1431" s="14" t="s">
        <v>2045</v>
      </c>
      <c r="E1431" s="52"/>
      <c r="G1431" s="53" t="s">
        <v>54</v>
      </c>
      <c r="H1431" s="360"/>
      <c r="I1431" s="434" t="s">
        <v>63</v>
      </c>
      <c r="J1431" s="435">
        <v>200</v>
      </c>
      <c r="K1431" s="434" t="s">
        <v>2045</v>
      </c>
      <c r="L1431" s="434"/>
      <c r="M1431" s="434"/>
      <c r="N1431" s="436" t="s">
        <v>2532</v>
      </c>
      <c r="O1431" s="360"/>
    </row>
    <row r="1432" s="14" customFormat="1" ht="26.4" spans="1:15">
      <c r="A1432" s="427"/>
      <c r="B1432" s="429" t="s">
        <v>723</v>
      </c>
      <c r="C1432" s="158">
        <v>500</v>
      </c>
      <c r="D1432" s="158" t="s">
        <v>2045</v>
      </c>
      <c r="E1432" s="344"/>
      <c r="F1432" s="158"/>
      <c r="G1432" s="159" t="s">
        <v>2533</v>
      </c>
      <c r="H1432" s="360"/>
      <c r="I1432" s="434" t="s">
        <v>61</v>
      </c>
      <c r="J1432" s="435">
        <v>170</v>
      </c>
      <c r="K1432" s="434" t="s">
        <v>2045</v>
      </c>
      <c r="L1432" s="434"/>
      <c r="M1432" s="434"/>
      <c r="N1432" s="436" t="s">
        <v>2532</v>
      </c>
      <c r="O1432" s="360"/>
    </row>
    <row r="1433" s="14" customFormat="1" spans="1:15">
      <c r="A1433" s="427"/>
      <c r="B1433" s="14" t="s">
        <v>717</v>
      </c>
      <c r="C1433" s="14">
        <v>700</v>
      </c>
      <c r="D1433" s="14" t="s">
        <v>2045</v>
      </c>
      <c r="E1433" s="52"/>
      <c r="G1433" s="53" t="s">
        <v>54</v>
      </c>
      <c r="H1433" s="360"/>
      <c r="I1433" s="158" t="s">
        <v>70</v>
      </c>
      <c r="J1433" s="158">
        <v>500</v>
      </c>
      <c r="K1433" s="158" t="s">
        <v>2045</v>
      </c>
      <c r="L1433" s="158" t="s">
        <v>2534</v>
      </c>
      <c r="M1433" s="158"/>
      <c r="N1433" s="159" t="s">
        <v>2535</v>
      </c>
      <c r="O1433" s="360"/>
    </row>
    <row r="1434" s="14" customFormat="1" ht="14.4" spans="1:15">
      <c r="A1434" s="427"/>
      <c r="B1434" s="412" t="s">
        <v>135</v>
      </c>
      <c r="C1434" s="14">
        <v>9000</v>
      </c>
      <c r="D1434" s="14" t="s">
        <v>2043</v>
      </c>
      <c r="E1434" s="365"/>
      <c r="F1434" s="360"/>
      <c r="G1434" s="53" t="s">
        <v>54</v>
      </c>
      <c r="H1434" s="360"/>
      <c r="I1434" s="158" t="s">
        <v>328</v>
      </c>
      <c r="J1434" s="428">
        <v>4000</v>
      </c>
      <c r="K1434" s="158" t="s">
        <v>2043</v>
      </c>
      <c r="L1434" s="158" t="s">
        <v>2536</v>
      </c>
      <c r="M1434" s="158"/>
      <c r="N1434" s="188" t="s">
        <v>54</v>
      </c>
      <c r="O1434" s="360"/>
    </row>
    <row r="1435" s="14" customFormat="1" spans="1:15">
      <c r="A1435" s="427"/>
      <c r="B1435" s="14" t="s">
        <v>60</v>
      </c>
      <c r="C1435" s="14">
        <v>1000</v>
      </c>
      <c r="D1435" s="14" t="s">
        <v>2045</v>
      </c>
      <c r="E1435" s="52"/>
      <c r="G1435" s="53" t="s">
        <v>2537</v>
      </c>
      <c r="H1435" s="360"/>
      <c r="I1435" s="14" t="s">
        <v>485</v>
      </c>
      <c r="J1435" s="14">
        <v>3200</v>
      </c>
      <c r="K1435" s="14" t="s">
        <v>2043</v>
      </c>
      <c r="N1435" s="188" t="s">
        <v>54</v>
      </c>
      <c r="O1435" s="360"/>
    </row>
    <row r="1436" s="14" customFormat="1" spans="1:15">
      <c r="A1436" s="427"/>
      <c r="B1436" s="14" t="s">
        <v>68</v>
      </c>
      <c r="C1436" s="14">
        <v>300</v>
      </c>
      <c r="D1436" s="14" t="s">
        <v>2045</v>
      </c>
      <c r="E1436" s="52"/>
      <c r="G1436" s="53" t="s">
        <v>2537</v>
      </c>
      <c r="H1436" s="360"/>
      <c r="I1436" s="158" t="s">
        <v>733</v>
      </c>
      <c r="J1436" s="158">
        <v>3000</v>
      </c>
      <c r="K1436" s="158" t="s">
        <v>2045</v>
      </c>
      <c r="L1436" s="158" t="s">
        <v>2538</v>
      </c>
      <c r="M1436" s="158"/>
      <c r="N1436" s="159" t="s">
        <v>2539</v>
      </c>
      <c r="O1436" s="360"/>
    </row>
    <row r="1437" s="14" customFormat="1" ht="14.4" spans="1:15">
      <c r="A1437" s="427"/>
      <c r="B1437" s="14" t="s">
        <v>256</v>
      </c>
      <c r="C1437" s="14">
        <v>1000</v>
      </c>
      <c r="D1437" s="14" t="s">
        <v>2043</v>
      </c>
      <c r="E1437" s="52"/>
      <c r="G1437" s="53" t="s">
        <v>2540</v>
      </c>
      <c r="H1437" s="360"/>
      <c r="I1437" s="412" t="s">
        <v>316</v>
      </c>
      <c r="J1437" s="413">
        <v>12000</v>
      </c>
      <c r="K1437" s="14" t="s">
        <v>2043</v>
      </c>
      <c r="N1437" s="53" t="s">
        <v>2541</v>
      </c>
      <c r="O1437" s="360"/>
    </row>
    <row r="1438" s="14" customFormat="1" ht="14.4" spans="1:15">
      <c r="A1438" s="427"/>
      <c r="B1438" s="14" t="s">
        <v>664</v>
      </c>
      <c r="C1438" s="14">
        <v>1000</v>
      </c>
      <c r="D1438" s="14" t="s">
        <v>2043</v>
      </c>
      <c r="E1438" s="52"/>
      <c r="G1438" s="53" t="s">
        <v>2542</v>
      </c>
      <c r="H1438" s="360"/>
      <c r="I1438" s="412" t="s">
        <v>494</v>
      </c>
      <c r="J1438" s="413">
        <v>5000</v>
      </c>
      <c r="K1438" s="14" t="s">
        <v>2043</v>
      </c>
      <c r="N1438" s="53" t="s">
        <v>54</v>
      </c>
      <c r="O1438" s="360"/>
    </row>
    <row r="1439" s="14" customFormat="1" spans="1:15">
      <c r="A1439" s="427"/>
      <c r="E1439" s="52"/>
      <c r="G1439" s="53"/>
      <c r="H1439" s="360"/>
      <c r="N1439" s="53"/>
      <c r="O1439" s="360"/>
    </row>
    <row r="1440" spans="1:15">
      <c r="A1440" s="427"/>
      <c r="B1440" s="14"/>
      <c r="C1440" s="14"/>
      <c r="D1440" s="14"/>
      <c r="E1440" s="52"/>
      <c r="F1440" s="14"/>
      <c r="G1440" s="53"/>
      <c r="H1440" s="360"/>
      <c r="I1440" s="14"/>
      <c r="J1440" s="14"/>
      <c r="K1440" s="14"/>
      <c r="L1440" s="14"/>
      <c r="M1440" s="14"/>
      <c r="N1440" s="53"/>
      <c r="O1440" s="360"/>
    </row>
    <row r="1441" ht="14.4" spans="1:15">
      <c r="A1441" s="427"/>
      <c r="B1441" s="412"/>
      <c r="C1441" s="413"/>
      <c r="D1441" s="14"/>
      <c r="E1441" s="52"/>
      <c r="F1441" s="14"/>
      <c r="G1441" s="53"/>
      <c r="H1441" s="360"/>
      <c r="I1441" s="14"/>
      <c r="J1441" s="14"/>
      <c r="K1441" s="14"/>
      <c r="L1441" s="14"/>
      <c r="M1441" s="14"/>
      <c r="N1441" s="53"/>
      <c r="O1441" s="360"/>
    </row>
    <row r="1442" ht="18" spans="1:15">
      <c r="A1442" s="296"/>
      <c r="B1442" s="352"/>
      <c r="C1442" s="297">
        <f>SUM(C1429:C1441)</f>
        <v>23700</v>
      </c>
      <c r="D1442" s="297"/>
      <c r="E1442" s="298"/>
      <c r="F1442" s="297"/>
      <c r="G1442" s="299"/>
      <c r="H1442" s="269"/>
      <c r="I1442" s="297"/>
      <c r="J1442" s="297">
        <f>SUM(J1429:J1441)</f>
        <v>31670</v>
      </c>
      <c r="K1442" s="297"/>
      <c r="L1442" s="297"/>
      <c r="M1442" s="296"/>
      <c r="N1442" s="304"/>
      <c r="O1442" s="269"/>
    </row>
    <row r="1443" s="14" customFormat="1" ht="15.6" spans="1:15">
      <c r="A1443" s="291" t="s">
        <v>2543</v>
      </c>
      <c r="B1443" s="291" t="s">
        <v>12</v>
      </c>
      <c r="C1443" s="292" t="s">
        <v>2501</v>
      </c>
      <c r="D1443" s="292" t="s">
        <v>2466</v>
      </c>
      <c r="E1443" s="395" t="s">
        <v>2456</v>
      </c>
      <c r="F1443" s="121"/>
      <c r="G1443" s="121" t="s">
        <v>11</v>
      </c>
      <c r="H1443" s="269"/>
      <c r="I1443" s="291" t="s">
        <v>13</v>
      </c>
      <c r="J1443" s="291"/>
      <c r="K1443" s="292" t="s">
        <v>2466</v>
      </c>
      <c r="L1443" s="394" t="s">
        <v>2456</v>
      </c>
      <c r="M1443" s="121"/>
      <c r="N1443" s="121" t="s">
        <v>11</v>
      </c>
      <c r="O1443" s="269"/>
    </row>
    <row r="1444" s="14" customFormat="1" ht="14.4" spans="1:15">
      <c r="A1444" s="375" t="s">
        <v>2544</v>
      </c>
      <c r="B1444" s="14" t="s">
        <v>256</v>
      </c>
      <c r="C1444" s="14">
        <v>9000</v>
      </c>
      <c r="D1444" s="14" t="s">
        <v>2043</v>
      </c>
      <c r="E1444" s="52"/>
      <c r="G1444" s="53" t="s">
        <v>54</v>
      </c>
      <c r="H1444" s="360"/>
      <c r="I1444" s="412" t="s">
        <v>494</v>
      </c>
      <c r="J1444" s="14">
        <v>3000</v>
      </c>
      <c r="K1444" s="14" t="s">
        <v>2043</v>
      </c>
      <c r="N1444" s="53" t="s">
        <v>54</v>
      </c>
      <c r="O1444" s="360"/>
    </row>
    <row r="1445" s="14" customFormat="1" spans="1:15">
      <c r="A1445" s="375"/>
      <c r="B1445" s="14" t="s">
        <v>664</v>
      </c>
      <c r="C1445" s="14">
        <v>1200</v>
      </c>
      <c r="D1445" s="14" t="s">
        <v>2043</v>
      </c>
      <c r="E1445" s="52"/>
      <c r="G1445" s="53" t="s">
        <v>54</v>
      </c>
      <c r="H1445" s="360"/>
      <c r="I1445" s="14" t="s">
        <v>151</v>
      </c>
      <c r="J1445" s="14">
        <v>2800</v>
      </c>
      <c r="K1445" s="14" t="s">
        <v>2043</v>
      </c>
      <c r="N1445" s="53" t="s">
        <v>54</v>
      </c>
      <c r="O1445" s="360"/>
    </row>
    <row r="1446" s="14" customFormat="1" ht="14.4" spans="1:15">
      <c r="A1446" s="375"/>
      <c r="B1446" s="412" t="s">
        <v>726</v>
      </c>
      <c r="C1446" s="14">
        <v>5000</v>
      </c>
      <c r="D1446" s="14" t="s">
        <v>2045</v>
      </c>
      <c r="E1446" s="52"/>
      <c r="G1446" s="53" t="s">
        <v>2545</v>
      </c>
      <c r="H1446" s="360"/>
      <c r="I1446" s="14" t="s">
        <v>587</v>
      </c>
      <c r="J1446" s="14">
        <v>2000</v>
      </c>
      <c r="K1446" s="14" t="s">
        <v>2043</v>
      </c>
      <c r="N1446" s="53" t="s">
        <v>54</v>
      </c>
      <c r="O1446" s="360"/>
    </row>
    <row r="1447" s="14" customFormat="1" spans="1:15">
      <c r="A1447" s="375"/>
      <c r="B1447" s="14" t="s">
        <v>667</v>
      </c>
      <c r="C1447" s="14">
        <v>3000</v>
      </c>
      <c r="D1447" s="14" t="s">
        <v>2045</v>
      </c>
      <c r="E1447" s="52"/>
      <c r="G1447" s="53" t="s">
        <v>54</v>
      </c>
      <c r="H1447" s="360"/>
      <c r="I1447" s="14" t="s">
        <v>720</v>
      </c>
      <c r="J1447" s="14">
        <v>1000</v>
      </c>
      <c r="K1447" s="14" t="s">
        <v>2045</v>
      </c>
      <c r="N1447" s="53" t="s">
        <v>54</v>
      </c>
      <c r="O1447" s="360"/>
    </row>
    <row r="1448" s="14" customFormat="1" ht="14.4" spans="1:15">
      <c r="A1448" s="375"/>
      <c r="B1448" s="412" t="s">
        <v>735</v>
      </c>
      <c r="C1448" s="14">
        <v>2500</v>
      </c>
      <c r="D1448" s="14" t="s">
        <v>2043</v>
      </c>
      <c r="E1448" s="52"/>
      <c r="G1448" s="53" t="s">
        <v>54</v>
      </c>
      <c r="H1448" s="360"/>
      <c r="I1448" s="14" t="s">
        <v>733</v>
      </c>
      <c r="J1448" s="14">
        <v>3000</v>
      </c>
      <c r="K1448" s="14" t="s">
        <v>2045</v>
      </c>
      <c r="N1448" s="53" t="s">
        <v>54</v>
      </c>
      <c r="O1448" s="360"/>
    </row>
    <row r="1449" s="14" customFormat="1" ht="14.4" spans="1:15">
      <c r="A1449" s="375"/>
      <c r="B1449" s="86" t="s">
        <v>618</v>
      </c>
      <c r="C1449" s="14">
        <v>2500</v>
      </c>
      <c r="D1449" s="14" t="s">
        <v>2045</v>
      </c>
      <c r="E1449" s="325">
        <v>44029</v>
      </c>
      <c r="G1449" s="53" t="s">
        <v>54</v>
      </c>
      <c r="H1449" s="360"/>
      <c r="I1449" s="412" t="s">
        <v>328</v>
      </c>
      <c r="J1449" s="14">
        <v>8000</v>
      </c>
      <c r="K1449" s="14" t="s">
        <v>2043</v>
      </c>
      <c r="L1449" s="180">
        <v>44029</v>
      </c>
      <c r="N1449" s="53" t="s">
        <v>54</v>
      </c>
      <c r="O1449" s="360"/>
    </row>
    <row r="1450" s="14" customFormat="1" ht="14.4" spans="1:15">
      <c r="A1450" s="375"/>
      <c r="B1450" s="412" t="s">
        <v>723</v>
      </c>
      <c r="C1450" s="14">
        <v>500</v>
      </c>
      <c r="D1450" s="14" t="s">
        <v>2045</v>
      </c>
      <c r="E1450" s="325">
        <v>44030</v>
      </c>
      <c r="G1450" s="53" t="s">
        <v>54</v>
      </c>
      <c r="H1450" s="360"/>
      <c r="I1450" s="86" t="s">
        <v>540</v>
      </c>
      <c r="J1450" s="14">
        <v>2400</v>
      </c>
      <c r="K1450" s="14" t="s">
        <v>2043</v>
      </c>
      <c r="L1450" s="180">
        <v>44030</v>
      </c>
      <c r="N1450" s="53" t="s">
        <v>54</v>
      </c>
      <c r="O1450" s="360"/>
    </row>
    <row r="1451" s="14" customFormat="1" ht="14.4" spans="1:15">
      <c r="A1451" s="375"/>
      <c r="B1451" s="430" t="s">
        <v>223</v>
      </c>
      <c r="C1451" s="14">
        <v>2000</v>
      </c>
      <c r="D1451" s="14" t="s">
        <v>2043</v>
      </c>
      <c r="E1451" s="325">
        <v>44030</v>
      </c>
      <c r="G1451" s="53" t="s">
        <v>54</v>
      </c>
      <c r="H1451" s="360"/>
      <c r="I1451" s="14" t="s">
        <v>145</v>
      </c>
      <c r="J1451" s="14">
        <v>3500</v>
      </c>
      <c r="K1451" s="14" t="s">
        <v>2043</v>
      </c>
      <c r="L1451" s="180">
        <v>44030</v>
      </c>
      <c r="N1451" s="53" t="s">
        <v>54</v>
      </c>
      <c r="O1451" s="360"/>
    </row>
    <row r="1452" s="14" customFormat="1" ht="14.4" spans="1:15">
      <c r="A1452" s="375"/>
      <c r="B1452" s="412" t="s">
        <v>615</v>
      </c>
      <c r="C1452" s="14">
        <v>860</v>
      </c>
      <c r="D1452" s="14" t="s">
        <v>2045</v>
      </c>
      <c r="E1452" s="325">
        <v>44030</v>
      </c>
      <c r="G1452" s="53" t="s">
        <v>88</v>
      </c>
      <c r="H1452" s="360"/>
      <c r="N1452" s="53"/>
      <c r="O1452" s="360"/>
    </row>
    <row r="1453" s="14" customFormat="1" spans="1:15">
      <c r="A1453" s="375"/>
      <c r="B1453" s="14" t="s">
        <v>738</v>
      </c>
      <c r="C1453" s="14">
        <v>200</v>
      </c>
      <c r="D1453" s="14" t="s">
        <v>2045</v>
      </c>
      <c r="E1453" s="325">
        <v>44032</v>
      </c>
      <c r="G1453" s="53" t="s">
        <v>2546</v>
      </c>
      <c r="H1453" s="360"/>
      <c r="I1453" s="126"/>
      <c r="J1453" s="126"/>
      <c r="K1453" s="126"/>
      <c r="L1453" s="126"/>
      <c r="M1453" s="126"/>
      <c r="N1453" s="188"/>
      <c r="O1453" s="360"/>
    </row>
    <row r="1454" s="14" customFormat="1" spans="1:15">
      <c r="A1454" s="375"/>
      <c r="E1454" s="52"/>
      <c r="G1454" s="53"/>
      <c r="H1454" s="360"/>
      <c r="N1454" s="53"/>
      <c r="O1454" s="360"/>
    </row>
    <row r="1455" s="14" customFormat="1" spans="1:15">
      <c r="A1455" s="375"/>
      <c r="E1455" s="52"/>
      <c r="G1455" s="53"/>
      <c r="H1455" s="360"/>
      <c r="N1455" s="53"/>
      <c r="O1455" s="360"/>
    </row>
    <row r="1456" s="14" customFormat="1" spans="1:15">
      <c r="A1456" s="375"/>
      <c r="E1456" s="52"/>
      <c r="G1456" s="53"/>
      <c r="H1456" s="360"/>
      <c r="N1456" s="53"/>
      <c r="O1456" s="360"/>
    </row>
    <row r="1457" s="14" customFormat="1" spans="1:15">
      <c r="A1457" s="375"/>
      <c r="E1457" s="52"/>
      <c r="G1457" s="53"/>
      <c r="H1457" s="360"/>
      <c r="N1457" s="53"/>
      <c r="O1457" s="360"/>
    </row>
    <row r="1458" s="14" customFormat="1" spans="1:15">
      <c r="A1458" s="375"/>
      <c r="E1458" s="52"/>
      <c r="G1458" s="53"/>
      <c r="H1458" s="360"/>
      <c r="N1458" s="53"/>
      <c r="O1458" s="360"/>
    </row>
    <row r="1459" s="14" customFormat="1" ht="14.4" spans="1:15">
      <c r="A1459" s="375"/>
      <c r="E1459" s="52"/>
      <c r="G1459" s="53"/>
      <c r="H1459" s="360"/>
      <c r="I1459" s="412"/>
      <c r="N1459" s="53"/>
      <c r="O1459" s="360"/>
    </row>
    <row r="1460" ht="18" spans="1:15">
      <c r="A1460" s="296"/>
      <c r="B1460" s="352"/>
      <c r="C1460" s="297">
        <f>SUM(C1444:C1459)</f>
        <v>26760</v>
      </c>
      <c r="D1460" s="297"/>
      <c r="E1460" s="298"/>
      <c r="F1460" s="297"/>
      <c r="G1460" s="299"/>
      <c r="H1460" s="269"/>
      <c r="I1460" s="297"/>
      <c r="J1460" s="297">
        <f>SUM(J1444:J1459)</f>
        <v>25700</v>
      </c>
      <c r="K1460" s="297"/>
      <c r="L1460" s="297"/>
      <c r="M1460" s="296"/>
      <c r="N1460" s="304"/>
      <c r="O1460" s="269"/>
    </row>
    <row r="1461" s="14" customFormat="1" ht="15.6" spans="1:33">
      <c r="A1461" s="291" t="s">
        <v>2547</v>
      </c>
      <c r="B1461" s="291" t="s">
        <v>12</v>
      </c>
      <c r="C1461" s="292" t="s">
        <v>2501</v>
      </c>
      <c r="D1461" s="292" t="s">
        <v>2466</v>
      </c>
      <c r="E1461" s="395" t="s">
        <v>2456</v>
      </c>
      <c r="F1461" s="121"/>
      <c r="G1461" s="121" t="s">
        <v>11</v>
      </c>
      <c r="H1461" s="269"/>
      <c r="I1461" s="291" t="s">
        <v>13</v>
      </c>
      <c r="J1461" s="291"/>
      <c r="K1461" s="292" t="s">
        <v>2466</v>
      </c>
      <c r="L1461" s="394" t="s">
        <v>2456</v>
      </c>
      <c r="M1461" s="121"/>
      <c r="N1461" s="121" t="s">
        <v>11</v>
      </c>
      <c r="O1461" s="269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  <c r="AA1461" s="47"/>
      <c r="AB1461" s="47"/>
      <c r="AC1461" s="47"/>
      <c r="AD1461" s="47"/>
      <c r="AE1461" s="47"/>
      <c r="AF1461" s="47"/>
      <c r="AG1461" s="47"/>
    </row>
    <row r="1462" s="14" customFormat="1" ht="14.4" spans="1:33">
      <c r="A1462" s="375" t="s">
        <v>2548</v>
      </c>
      <c r="B1462" s="412" t="s">
        <v>223</v>
      </c>
      <c r="C1462" s="14">
        <v>800</v>
      </c>
      <c r="D1462" s="14" t="s">
        <v>2043</v>
      </c>
      <c r="E1462" s="325">
        <v>44032</v>
      </c>
      <c r="G1462" s="53" t="s">
        <v>54</v>
      </c>
      <c r="H1462" s="360"/>
      <c r="I1462" s="14" t="s">
        <v>145</v>
      </c>
      <c r="J1462" s="14">
        <f>16000-3500</f>
        <v>12500</v>
      </c>
      <c r="K1462" s="14" t="s">
        <v>2043</v>
      </c>
      <c r="L1462" s="180">
        <v>44033</v>
      </c>
      <c r="N1462" s="53" t="s">
        <v>54</v>
      </c>
      <c r="O1462" s="360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7"/>
      <c r="AF1462" s="47"/>
      <c r="AG1462" s="47"/>
    </row>
    <row r="1463" s="14" customFormat="1" ht="14.4" spans="1:33">
      <c r="A1463" s="375"/>
      <c r="B1463" s="412" t="s">
        <v>615</v>
      </c>
      <c r="C1463" s="14">
        <v>860</v>
      </c>
      <c r="D1463" s="14" t="s">
        <v>2045</v>
      </c>
      <c r="E1463" s="325">
        <v>44032</v>
      </c>
      <c r="G1463" s="53" t="s">
        <v>54</v>
      </c>
      <c r="H1463" s="360"/>
      <c r="I1463" s="14" t="s">
        <v>316</v>
      </c>
      <c r="J1463" s="14">
        <v>15000</v>
      </c>
      <c r="K1463" s="14" t="s">
        <v>2043</v>
      </c>
      <c r="L1463" s="180">
        <v>44035</v>
      </c>
      <c r="N1463" s="53" t="s">
        <v>54</v>
      </c>
      <c r="O1463" s="360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7"/>
      <c r="AF1463" s="47"/>
      <c r="AG1463" s="47"/>
    </row>
    <row r="1464" s="14" customFormat="1" ht="14.4" spans="1:33">
      <c r="A1464" s="375"/>
      <c r="B1464" s="412" t="s">
        <v>265</v>
      </c>
      <c r="C1464" s="14">
        <v>11000</v>
      </c>
      <c r="D1464" s="14" t="s">
        <v>2043</v>
      </c>
      <c r="E1464" s="325">
        <v>44033</v>
      </c>
      <c r="G1464" s="53" t="s">
        <v>54</v>
      </c>
      <c r="H1464" s="360"/>
      <c r="I1464" s="14" t="s">
        <v>584</v>
      </c>
      <c r="J1464" s="14">
        <v>4000</v>
      </c>
      <c r="K1464" s="14" t="s">
        <v>2043</v>
      </c>
      <c r="L1464" s="180">
        <v>44036</v>
      </c>
      <c r="N1464" s="53" t="s">
        <v>54</v>
      </c>
      <c r="O1464" s="360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7"/>
      <c r="AF1464" s="47"/>
      <c r="AG1464" s="47"/>
    </row>
    <row r="1465" s="14" customFormat="1" ht="14.4" spans="1:33">
      <c r="A1465" s="375"/>
      <c r="B1465" s="356" t="s">
        <v>743</v>
      </c>
      <c r="C1465" s="356">
        <v>500</v>
      </c>
      <c r="D1465" s="356" t="s">
        <v>2045</v>
      </c>
      <c r="E1465" s="52"/>
      <c r="F1465" s="356"/>
      <c r="G1465" s="359" t="s">
        <v>2549</v>
      </c>
      <c r="H1465" s="360"/>
      <c r="I1465" s="412" t="s">
        <v>196</v>
      </c>
      <c r="J1465" s="14">
        <v>6000</v>
      </c>
      <c r="K1465" s="14" t="s">
        <v>2043</v>
      </c>
      <c r="L1465" s="180">
        <v>44037</v>
      </c>
      <c r="N1465" s="53" t="s">
        <v>54</v>
      </c>
      <c r="O1465" s="360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  <c r="AA1465" s="47"/>
      <c r="AB1465" s="47"/>
      <c r="AC1465" s="47"/>
      <c r="AD1465" s="47"/>
      <c r="AE1465" s="47"/>
      <c r="AF1465" s="47"/>
      <c r="AG1465" s="47"/>
    </row>
    <row r="1466" s="14" customFormat="1" spans="1:33">
      <c r="A1466" s="375"/>
      <c r="B1466" s="14" t="s">
        <v>142</v>
      </c>
      <c r="C1466" s="14">
        <v>5000</v>
      </c>
      <c r="D1466" s="14" t="s">
        <v>2043</v>
      </c>
      <c r="E1466" s="325">
        <v>44035</v>
      </c>
      <c r="G1466" s="53" t="s">
        <v>54</v>
      </c>
      <c r="H1466" s="360"/>
      <c r="N1466" s="53"/>
      <c r="O1466" s="360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7"/>
      <c r="AF1466" s="47"/>
      <c r="AG1466" s="47"/>
    </row>
    <row r="1467" s="14" customFormat="1" ht="26.4" spans="1:33">
      <c r="A1467" s="375"/>
      <c r="B1467" s="356" t="s">
        <v>726</v>
      </c>
      <c r="C1467" s="356">
        <v>5000</v>
      </c>
      <c r="D1467" s="356" t="s">
        <v>2045</v>
      </c>
      <c r="E1467" s="325">
        <v>44035</v>
      </c>
      <c r="F1467" s="356"/>
      <c r="G1467" s="359" t="s">
        <v>2550</v>
      </c>
      <c r="H1467" s="360"/>
      <c r="N1467" s="53"/>
      <c r="O1467" s="360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7"/>
      <c r="AF1467" s="47"/>
      <c r="AG1467" s="47"/>
    </row>
    <row r="1468" s="14" customFormat="1" spans="1:33">
      <c r="A1468" s="375"/>
      <c r="B1468" s="180" t="s">
        <v>128</v>
      </c>
      <c r="C1468" s="14">
        <v>12500</v>
      </c>
      <c r="D1468" s="180" t="s">
        <v>2043</v>
      </c>
      <c r="E1468" s="325">
        <v>44037</v>
      </c>
      <c r="F1468" s="73"/>
      <c r="G1468" s="53" t="s">
        <v>54</v>
      </c>
      <c r="H1468" s="360"/>
      <c r="N1468" s="53"/>
      <c r="O1468" s="360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7"/>
      <c r="AF1468" s="47"/>
      <c r="AG1468" s="47"/>
    </row>
    <row r="1469" s="14" customFormat="1" spans="1:33">
      <c r="A1469" s="375"/>
      <c r="B1469" s="73" t="s">
        <v>740</v>
      </c>
      <c r="C1469" s="73">
        <v>900</v>
      </c>
      <c r="D1469" s="73" t="s">
        <v>2045</v>
      </c>
      <c r="E1469" s="52"/>
      <c r="F1469" s="73"/>
      <c r="G1469" s="377" t="s">
        <v>2551</v>
      </c>
      <c r="H1469" s="360"/>
      <c r="N1469" s="53"/>
      <c r="O1469" s="360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  <c r="AA1469" s="47"/>
      <c r="AB1469" s="47"/>
      <c r="AC1469" s="47"/>
      <c r="AD1469" s="47"/>
      <c r="AE1469" s="47"/>
      <c r="AF1469" s="47"/>
      <c r="AG1469" s="47"/>
    </row>
    <row r="1470" s="14" customFormat="1" spans="1:33">
      <c r="A1470" s="375"/>
      <c r="E1470" s="52"/>
      <c r="G1470" s="53"/>
      <c r="H1470" s="360"/>
      <c r="N1470" s="53"/>
      <c r="O1470" s="360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7"/>
      <c r="AF1470" s="47"/>
      <c r="AG1470" s="47"/>
    </row>
    <row r="1471" s="14" customFormat="1" spans="1:33">
      <c r="A1471" s="375"/>
      <c r="E1471" s="52"/>
      <c r="G1471" s="53"/>
      <c r="H1471" s="360"/>
      <c r="N1471" s="53"/>
      <c r="O1471" s="360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  <c r="AA1471" s="47"/>
      <c r="AB1471" s="47"/>
      <c r="AC1471" s="47"/>
      <c r="AD1471" s="47"/>
      <c r="AE1471" s="47"/>
      <c r="AF1471" s="47"/>
      <c r="AG1471" s="47"/>
    </row>
    <row r="1472" s="14" customFormat="1" spans="1:33">
      <c r="A1472" s="375"/>
      <c r="E1472" s="52"/>
      <c r="G1472" s="53"/>
      <c r="H1472" s="360"/>
      <c r="N1472" s="53"/>
      <c r="O1472" s="360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  <c r="AA1472" s="47"/>
      <c r="AB1472" s="47"/>
      <c r="AC1472" s="47"/>
      <c r="AD1472" s="47"/>
      <c r="AE1472" s="47"/>
      <c r="AF1472" s="47"/>
      <c r="AG1472" s="47"/>
    </row>
    <row r="1473" ht="18" spans="1:15">
      <c r="A1473" s="296"/>
      <c r="B1473" s="352"/>
      <c r="C1473" s="297">
        <f>SUM(C1462:C1472)</f>
        <v>36560</v>
      </c>
      <c r="D1473" s="297"/>
      <c r="E1473" s="298"/>
      <c r="F1473" s="297"/>
      <c r="G1473" s="299"/>
      <c r="H1473" s="269"/>
      <c r="I1473" s="297"/>
      <c r="J1473" s="297">
        <f>SUM(J1462:J1472)</f>
        <v>37500</v>
      </c>
      <c r="K1473" s="297"/>
      <c r="L1473" s="297"/>
      <c r="M1473" s="296"/>
      <c r="N1473" s="304"/>
      <c r="O1473" s="269"/>
    </row>
    <row r="1474" s="14" customFormat="1" ht="15.6" spans="1:33">
      <c r="A1474" s="291" t="s">
        <v>2552</v>
      </c>
      <c r="B1474" s="291" t="s">
        <v>12</v>
      </c>
      <c r="C1474" s="292" t="s">
        <v>2501</v>
      </c>
      <c r="D1474" s="292" t="s">
        <v>2466</v>
      </c>
      <c r="E1474" s="395" t="s">
        <v>2456</v>
      </c>
      <c r="F1474" s="121"/>
      <c r="G1474" s="121" t="s">
        <v>11</v>
      </c>
      <c r="H1474" s="269"/>
      <c r="I1474" s="291" t="s">
        <v>13</v>
      </c>
      <c r="J1474" s="291"/>
      <c r="K1474" s="292" t="s">
        <v>2466</v>
      </c>
      <c r="L1474" s="394" t="s">
        <v>2456</v>
      </c>
      <c r="M1474" s="121"/>
      <c r="N1474" s="121" t="s">
        <v>11</v>
      </c>
      <c r="O1474" s="269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  <c r="AA1474" s="47"/>
      <c r="AB1474" s="47"/>
      <c r="AC1474" s="47"/>
      <c r="AD1474" s="47"/>
      <c r="AE1474" s="47"/>
      <c r="AF1474" s="47"/>
      <c r="AG1474" s="47"/>
    </row>
    <row r="1475" s="14" customFormat="1" ht="14.4" spans="1:33">
      <c r="A1475" s="375" t="s">
        <v>2553</v>
      </c>
      <c r="B1475" s="437" t="s">
        <v>128</v>
      </c>
      <c r="C1475" s="127">
        <v>2500</v>
      </c>
      <c r="D1475" s="437" t="s">
        <v>2043</v>
      </c>
      <c r="E1475" s="325">
        <v>44039</v>
      </c>
      <c r="F1475" s="127"/>
      <c r="G1475" s="128" t="s">
        <v>54</v>
      </c>
      <c r="H1475" s="360"/>
      <c r="I1475" s="412" t="s">
        <v>196</v>
      </c>
      <c r="J1475" s="14">
        <v>5100</v>
      </c>
      <c r="K1475" s="14" t="s">
        <v>2043</v>
      </c>
      <c r="L1475" s="180">
        <v>44039</v>
      </c>
      <c r="N1475" s="53" t="s">
        <v>54</v>
      </c>
      <c r="O1475" s="360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7"/>
      <c r="AF1475" s="47"/>
      <c r="AG1475" s="47"/>
    </row>
    <row r="1476" s="14" customFormat="1" ht="14.4" spans="1:33">
      <c r="A1476" s="375"/>
      <c r="B1476" s="127" t="s">
        <v>740</v>
      </c>
      <c r="C1476" s="127">
        <v>900</v>
      </c>
      <c r="D1476" s="127" t="s">
        <v>2045</v>
      </c>
      <c r="E1476" s="325">
        <v>44039</v>
      </c>
      <c r="F1476" s="127"/>
      <c r="G1476" s="128" t="s">
        <v>54</v>
      </c>
      <c r="H1476" s="412"/>
      <c r="I1476" s="14" t="s">
        <v>683</v>
      </c>
      <c r="J1476" s="14">
        <v>2000</v>
      </c>
      <c r="K1476" s="14" t="s">
        <v>2043</v>
      </c>
      <c r="L1476" s="180">
        <v>44040</v>
      </c>
      <c r="N1476" s="53" t="s">
        <v>54</v>
      </c>
      <c r="O1476" s="412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7"/>
      <c r="AF1476" s="47"/>
      <c r="AG1476" s="47"/>
    </row>
    <row r="1477" s="14" customFormat="1" ht="14.4" spans="1:33">
      <c r="A1477" s="375"/>
      <c r="B1477" s="412" t="s">
        <v>496</v>
      </c>
      <c r="C1477" s="14">
        <v>2400</v>
      </c>
      <c r="D1477" s="14" t="s">
        <v>2043</v>
      </c>
      <c r="E1477" s="325">
        <v>44039</v>
      </c>
      <c r="F1477" s="360"/>
      <c r="G1477" s="128" t="s">
        <v>54</v>
      </c>
      <c r="H1477" s="412"/>
      <c r="I1477" s="412" t="s">
        <v>131</v>
      </c>
      <c r="J1477" s="127">
        <v>6000</v>
      </c>
      <c r="K1477" s="127" t="s">
        <v>2043</v>
      </c>
      <c r="L1477" s="180">
        <v>44041</v>
      </c>
      <c r="M1477" s="127"/>
      <c r="N1477" s="53" t="s">
        <v>54</v>
      </c>
      <c r="O1477" s="412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  <c r="AA1477" s="47"/>
      <c r="AB1477" s="47"/>
      <c r="AC1477" s="47"/>
      <c r="AD1477" s="47"/>
      <c r="AE1477" s="47"/>
      <c r="AF1477" s="47"/>
      <c r="AG1477" s="47"/>
    </row>
    <row r="1478" s="14" customFormat="1" ht="14.4" spans="1:33">
      <c r="A1478" s="375"/>
      <c r="B1478" s="127" t="s">
        <v>259</v>
      </c>
      <c r="C1478" s="127">
        <v>9000</v>
      </c>
      <c r="D1478" s="127" t="s">
        <v>2043</v>
      </c>
      <c r="E1478" s="325">
        <v>44040</v>
      </c>
      <c r="F1478" s="127"/>
      <c r="G1478" s="128" t="s">
        <v>54</v>
      </c>
      <c r="H1478" s="412"/>
      <c r="I1478" s="127" t="s">
        <v>394</v>
      </c>
      <c r="J1478" s="127">
        <v>6000</v>
      </c>
      <c r="K1478" s="127" t="s">
        <v>2043</v>
      </c>
      <c r="L1478" s="180">
        <v>44042</v>
      </c>
      <c r="M1478" s="127"/>
      <c r="N1478" s="53" t="s">
        <v>54</v>
      </c>
      <c r="O1478" s="412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  <c r="AA1478" s="47"/>
      <c r="AB1478" s="47"/>
      <c r="AC1478" s="47"/>
      <c r="AD1478" s="47"/>
      <c r="AE1478" s="47"/>
      <c r="AF1478" s="47"/>
      <c r="AG1478" s="47"/>
    </row>
    <row r="1479" s="14" customFormat="1" ht="14.4" spans="1:33">
      <c r="A1479" s="375"/>
      <c r="B1479" s="14" t="s">
        <v>331</v>
      </c>
      <c r="C1479" s="14">
        <v>6000</v>
      </c>
      <c r="D1479" s="14" t="s">
        <v>2043</v>
      </c>
      <c r="E1479" s="325">
        <v>44041</v>
      </c>
      <c r="G1479" s="128" t="s">
        <v>54</v>
      </c>
      <c r="H1479" s="412"/>
      <c r="I1479" s="445" t="s">
        <v>749</v>
      </c>
      <c r="J1479" s="445">
        <v>2000</v>
      </c>
      <c r="K1479" s="14" t="s">
        <v>2043</v>
      </c>
      <c r="L1479" s="14">
        <v>44042</v>
      </c>
      <c r="N1479" s="53" t="s">
        <v>2554</v>
      </c>
      <c r="O1479" s="412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  <c r="AA1479" s="47"/>
      <c r="AB1479" s="47"/>
      <c r="AC1479" s="47"/>
      <c r="AD1479" s="47"/>
      <c r="AE1479" s="47"/>
      <c r="AF1479" s="47"/>
      <c r="AG1479" s="47"/>
    </row>
    <row r="1480" s="14" customFormat="1" ht="14.4" spans="1:33">
      <c r="A1480" s="375"/>
      <c r="B1480" s="343" t="s">
        <v>692</v>
      </c>
      <c r="C1480" s="343">
        <v>4000</v>
      </c>
      <c r="D1480" s="14" t="s">
        <v>2043</v>
      </c>
      <c r="E1480" s="325">
        <v>44042</v>
      </c>
      <c r="G1480" s="53" t="s">
        <v>2555</v>
      </c>
      <c r="H1480" s="412"/>
      <c r="I1480" s="14" t="s">
        <v>464</v>
      </c>
      <c r="J1480" s="14">
        <v>1200</v>
      </c>
      <c r="K1480" s="14" t="s">
        <v>2043</v>
      </c>
      <c r="L1480" s="180">
        <v>44043</v>
      </c>
      <c r="N1480" s="53" t="s">
        <v>54</v>
      </c>
      <c r="O1480" s="412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  <c r="AA1480" s="47"/>
      <c r="AB1480" s="47"/>
      <c r="AC1480" s="47"/>
      <c r="AD1480" s="47"/>
      <c r="AE1480" s="47"/>
      <c r="AF1480" s="47"/>
      <c r="AG1480" s="47"/>
    </row>
    <row r="1481" s="14" customFormat="1" ht="14.4" spans="1:33">
      <c r="A1481" s="375"/>
      <c r="B1481" s="14" t="s">
        <v>244</v>
      </c>
      <c r="C1481" s="14">
        <v>7000</v>
      </c>
      <c r="D1481" s="14" t="s">
        <v>2043</v>
      </c>
      <c r="E1481" s="325">
        <v>44043</v>
      </c>
      <c r="G1481" s="128" t="s">
        <v>54</v>
      </c>
      <c r="H1481" s="412"/>
      <c r="I1481" s="137" t="s">
        <v>75</v>
      </c>
      <c r="J1481" s="137">
        <v>500</v>
      </c>
      <c r="K1481" s="14" t="s">
        <v>2045</v>
      </c>
      <c r="L1481" s="412"/>
      <c r="M1481" s="412"/>
      <c r="N1481" s="53" t="s">
        <v>54</v>
      </c>
      <c r="O1481" s="412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  <c r="AA1481" s="47"/>
      <c r="AB1481" s="47"/>
      <c r="AC1481" s="47"/>
      <c r="AD1481" s="47"/>
      <c r="AE1481" s="47"/>
      <c r="AF1481" s="47"/>
      <c r="AG1481" s="47"/>
    </row>
    <row r="1482" s="14" customFormat="1" ht="14.4" spans="1:33">
      <c r="A1482" s="375"/>
      <c r="B1482" s="137" t="s">
        <v>72</v>
      </c>
      <c r="C1482" s="137">
        <v>1200</v>
      </c>
      <c r="D1482" s="14" t="s">
        <v>2045</v>
      </c>
      <c r="E1482" s="325">
        <v>44044</v>
      </c>
      <c r="G1482" s="128" t="s">
        <v>54</v>
      </c>
      <c r="H1482" s="412"/>
      <c r="I1482" s="14" t="s">
        <v>479</v>
      </c>
      <c r="J1482" s="14">
        <v>4000</v>
      </c>
      <c r="K1482" s="14" t="s">
        <v>2043</v>
      </c>
      <c r="L1482" s="180">
        <v>44043</v>
      </c>
      <c r="N1482" s="53" t="s">
        <v>54</v>
      </c>
      <c r="O1482" s="412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  <c r="AA1482" s="47"/>
      <c r="AB1482" s="47"/>
      <c r="AC1482" s="47"/>
      <c r="AD1482" s="47"/>
      <c r="AE1482" s="47"/>
      <c r="AF1482" s="47"/>
      <c r="AG1482" s="47"/>
    </row>
    <row r="1483" s="14" customFormat="1" ht="14.4" spans="1:33">
      <c r="A1483" s="375"/>
      <c r="B1483" s="438" t="s">
        <v>2556</v>
      </c>
      <c r="C1483" s="438"/>
      <c r="D1483" s="438"/>
      <c r="E1483" s="438"/>
      <c r="F1483" s="438"/>
      <c r="G1483" s="438"/>
      <c r="H1483" s="412"/>
      <c r="I1483" s="14" t="s">
        <v>377</v>
      </c>
      <c r="J1483" s="14">
        <v>1600</v>
      </c>
      <c r="K1483" s="14" t="s">
        <v>2043</v>
      </c>
      <c r="L1483" s="180">
        <v>44044</v>
      </c>
      <c r="N1483" s="53" t="s">
        <v>88</v>
      </c>
      <c r="O1483" s="412"/>
      <c r="P1483" s="47"/>
      <c r="Q1483" s="47"/>
      <c r="R1483" s="47"/>
      <c r="S1483" s="47"/>
      <c r="T1483" s="47"/>
      <c r="U1483" s="47"/>
      <c r="V1483" s="448" t="s">
        <v>2557</v>
      </c>
      <c r="W1483" s="448"/>
      <c r="X1483" s="47"/>
      <c r="Y1483" s="47"/>
      <c r="Z1483" s="47"/>
      <c r="AA1483" s="47"/>
      <c r="AB1483" s="47"/>
      <c r="AC1483" s="47"/>
      <c r="AD1483" s="47"/>
      <c r="AE1483" s="47"/>
      <c r="AF1483" s="47"/>
      <c r="AG1483" s="47"/>
    </row>
    <row r="1484" s="14" customFormat="1" ht="28.8" spans="1:33">
      <c r="A1484" s="375"/>
      <c r="B1484" s="439" t="s">
        <v>623</v>
      </c>
      <c r="C1484" s="439">
        <v>2250</v>
      </c>
      <c r="D1484" s="14" t="s">
        <v>2045</v>
      </c>
      <c r="E1484" s="412"/>
      <c r="F1484" s="412"/>
      <c r="G1484" s="440" t="s">
        <v>2558</v>
      </c>
      <c r="H1484" s="412"/>
      <c r="N1484" s="53"/>
      <c r="O1484" s="412"/>
      <c r="P1484" s="47"/>
      <c r="Q1484" s="47"/>
      <c r="R1484" s="47"/>
      <c r="S1484" s="47"/>
      <c r="T1484" s="47"/>
      <c r="U1484" s="47"/>
      <c r="V1484" s="446"/>
      <c r="W1484" s="448" t="s">
        <v>2559</v>
      </c>
      <c r="X1484" s="47"/>
      <c r="Y1484" s="47"/>
      <c r="Z1484" s="47"/>
      <c r="AA1484" s="47"/>
      <c r="AB1484" s="47"/>
      <c r="AC1484" s="47"/>
      <c r="AD1484" s="47"/>
      <c r="AE1484" s="47"/>
      <c r="AF1484" s="47"/>
      <c r="AG1484" s="47"/>
    </row>
    <row r="1485" s="14" customFormat="1" ht="14.4" spans="1:33">
      <c r="A1485" s="375"/>
      <c r="B1485" s="441" t="s">
        <v>689</v>
      </c>
      <c r="C1485" s="441">
        <v>6500</v>
      </c>
      <c r="D1485" s="14" t="s">
        <v>2045</v>
      </c>
      <c r="E1485" s="412"/>
      <c r="F1485" s="412"/>
      <c r="G1485" s="440" t="s">
        <v>2560</v>
      </c>
      <c r="H1485" s="412"/>
      <c r="I1485" s="126" t="s">
        <v>2556</v>
      </c>
      <c r="J1485" s="126"/>
      <c r="K1485" s="126"/>
      <c r="L1485" s="126"/>
      <c r="M1485" s="126"/>
      <c r="N1485" s="126"/>
      <c r="O1485" s="412"/>
      <c r="P1485" s="47"/>
      <c r="Q1485" s="47"/>
      <c r="R1485" s="47"/>
      <c r="S1485" s="47"/>
      <c r="T1485" s="47"/>
      <c r="U1485" s="47"/>
      <c r="V1485" s="449"/>
      <c r="W1485" s="448" t="s">
        <v>2561</v>
      </c>
      <c r="X1485" s="47"/>
      <c r="Y1485" s="47"/>
      <c r="Z1485" s="47"/>
      <c r="AA1485" s="47"/>
      <c r="AB1485" s="47"/>
      <c r="AC1485" s="47"/>
      <c r="AD1485" s="47"/>
      <c r="AE1485" s="47"/>
      <c r="AF1485" s="47"/>
      <c r="AG1485" s="47"/>
    </row>
    <row r="1486" s="14" customFormat="1" ht="14.4" spans="1:33">
      <c r="A1486" s="375"/>
      <c r="B1486" s="441" t="s">
        <v>612</v>
      </c>
      <c r="C1486" s="441">
        <v>1000</v>
      </c>
      <c r="D1486" s="127" t="s">
        <v>2045</v>
      </c>
      <c r="E1486" s="442"/>
      <c r="F1486" s="127"/>
      <c r="G1486" s="440" t="s">
        <v>2560</v>
      </c>
      <c r="H1486" s="412"/>
      <c r="I1486" s="446" t="s">
        <v>400</v>
      </c>
      <c r="J1486" s="446">
        <v>8000</v>
      </c>
      <c r="K1486" s="14" t="s">
        <v>2043</v>
      </c>
      <c r="N1486" s="440" t="s">
        <v>2560</v>
      </c>
      <c r="O1486" s="412"/>
      <c r="P1486" s="47"/>
      <c r="Q1486" s="47"/>
      <c r="R1486" s="47"/>
      <c r="S1486" s="47"/>
      <c r="T1486" s="47"/>
      <c r="U1486" s="47"/>
      <c r="V1486" s="137"/>
      <c r="W1486" s="14" t="s">
        <v>2562</v>
      </c>
      <c r="X1486" s="47"/>
      <c r="Y1486" s="47"/>
      <c r="Z1486" s="47"/>
      <c r="AA1486" s="47"/>
      <c r="AB1486" s="47"/>
      <c r="AC1486" s="47"/>
      <c r="AD1486" s="47"/>
      <c r="AE1486" s="47"/>
      <c r="AF1486" s="47"/>
      <c r="AG1486" s="47"/>
    </row>
    <row r="1487" s="14" customFormat="1" ht="14.4" spans="1:33">
      <c r="A1487" s="375"/>
      <c r="E1487" s="52"/>
      <c r="G1487" s="53"/>
      <c r="H1487" s="412"/>
      <c r="N1487" s="53"/>
      <c r="O1487" s="412"/>
      <c r="P1487" s="47"/>
      <c r="Q1487" s="47"/>
      <c r="R1487" s="47"/>
      <c r="S1487" s="47"/>
      <c r="T1487" s="47"/>
      <c r="U1487" s="47"/>
      <c r="V1487" s="439"/>
      <c r="W1487" s="450" t="s">
        <v>2563</v>
      </c>
      <c r="X1487" s="47"/>
      <c r="Y1487" s="47"/>
      <c r="Z1487" s="47"/>
      <c r="AA1487" s="47"/>
      <c r="AB1487" s="47"/>
      <c r="AC1487" s="47"/>
      <c r="AD1487" s="47"/>
      <c r="AE1487" s="47"/>
      <c r="AF1487" s="47"/>
      <c r="AG1487" s="47"/>
    </row>
    <row r="1488" s="14" customFormat="1" ht="14.4" spans="1:33">
      <c r="A1488" s="375"/>
      <c r="B1488" s="412"/>
      <c r="C1488" s="412"/>
      <c r="D1488" s="412"/>
      <c r="E1488" s="412"/>
      <c r="F1488" s="412"/>
      <c r="G1488" s="440"/>
      <c r="H1488" s="412"/>
      <c r="N1488" s="53"/>
      <c r="O1488" s="412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  <c r="AA1488" s="47"/>
      <c r="AB1488" s="47"/>
      <c r="AC1488" s="47"/>
      <c r="AD1488" s="47"/>
      <c r="AE1488" s="47"/>
      <c r="AF1488" s="47"/>
      <c r="AG1488" s="47"/>
    </row>
    <row r="1489" ht="18" spans="1:15">
      <c r="A1489" s="296"/>
      <c r="B1489" s="352"/>
      <c r="C1489" s="297">
        <f>SUM(C1475:C1488)</f>
        <v>42750</v>
      </c>
      <c r="D1489" s="297"/>
      <c r="E1489" s="298"/>
      <c r="F1489" s="297"/>
      <c r="G1489" s="299"/>
      <c r="H1489" s="269"/>
      <c r="I1489" s="297"/>
      <c r="J1489" s="297">
        <f>SUM(J1475:J1487)</f>
        <v>36400</v>
      </c>
      <c r="K1489" s="297"/>
      <c r="L1489" s="297"/>
      <c r="M1489" s="296"/>
      <c r="N1489" s="304"/>
      <c r="O1489" s="269"/>
    </row>
    <row r="1490" ht="15.6" spans="1:15">
      <c r="A1490" s="296"/>
      <c r="B1490" s="297">
        <f t="shared" ref="B1490:O1490" si="0">COUNTIF(B1492:B1569,"FTSU")</f>
        <v>0</v>
      </c>
      <c r="C1490" s="297">
        <f t="shared" si="0"/>
        <v>0</v>
      </c>
      <c r="D1490" s="297">
        <f t="shared" si="0"/>
        <v>6</v>
      </c>
      <c r="E1490" s="298">
        <f t="shared" si="0"/>
        <v>0</v>
      </c>
      <c r="F1490" s="297">
        <f t="shared" si="0"/>
        <v>0</v>
      </c>
      <c r="G1490" s="299">
        <f t="shared" si="0"/>
        <v>0</v>
      </c>
      <c r="H1490" s="297">
        <f t="shared" si="0"/>
        <v>0</v>
      </c>
      <c r="I1490" s="297">
        <f t="shared" si="0"/>
        <v>0</v>
      </c>
      <c r="J1490" s="297">
        <f t="shared" si="0"/>
        <v>0</v>
      </c>
      <c r="K1490" s="297">
        <f t="shared" si="0"/>
        <v>10</v>
      </c>
      <c r="L1490" s="297">
        <f t="shared" si="0"/>
        <v>0</v>
      </c>
      <c r="M1490" s="297">
        <f t="shared" si="0"/>
        <v>0</v>
      </c>
      <c r="N1490" s="299">
        <f t="shared" si="0"/>
        <v>0</v>
      </c>
      <c r="O1490" s="297">
        <f t="shared" si="0"/>
        <v>0</v>
      </c>
    </row>
    <row r="1491" s="14" customFormat="1" ht="15.6" spans="1:33">
      <c r="A1491" s="291" t="s">
        <v>2552</v>
      </c>
      <c r="B1491" s="291" t="s">
        <v>12</v>
      </c>
      <c r="C1491" s="292" t="s">
        <v>2501</v>
      </c>
      <c r="D1491" s="292" t="s">
        <v>2466</v>
      </c>
      <c r="E1491" s="395" t="s">
        <v>2456</v>
      </c>
      <c r="F1491" s="121"/>
      <c r="G1491" s="121" t="s">
        <v>11</v>
      </c>
      <c r="H1491" s="269"/>
      <c r="I1491" s="291" t="s">
        <v>13</v>
      </c>
      <c r="J1491" s="291"/>
      <c r="K1491" s="292" t="s">
        <v>2466</v>
      </c>
      <c r="L1491" s="394" t="s">
        <v>2456</v>
      </c>
      <c r="M1491" s="121"/>
      <c r="N1491" s="121" t="s">
        <v>11</v>
      </c>
      <c r="O1491" s="269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  <c r="AA1491" s="47"/>
      <c r="AB1491" s="47"/>
      <c r="AC1491" s="47"/>
      <c r="AD1491" s="47"/>
      <c r="AE1491" s="47"/>
      <c r="AF1491" s="47"/>
      <c r="AG1491" s="47"/>
    </row>
    <row r="1492" s="14" customFormat="1" spans="1:33">
      <c r="A1492" s="375" t="s">
        <v>2564</v>
      </c>
      <c r="B1492" s="14" t="s">
        <v>175</v>
      </c>
      <c r="C1492" s="14">
        <v>8200</v>
      </c>
      <c r="D1492" s="14" t="s">
        <v>2043</v>
      </c>
      <c r="E1492" s="52"/>
      <c r="G1492" s="53" t="s">
        <v>54</v>
      </c>
      <c r="H1492" s="360"/>
      <c r="I1492" s="14" t="s">
        <v>377</v>
      </c>
      <c r="J1492" s="14">
        <v>1600</v>
      </c>
      <c r="K1492" s="14" t="s">
        <v>2043</v>
      </c>
      <c r="L1492" s="180">
        <v>44044</v>
      </c>
      <c r="N1492" s="53" t="s">
        <v>54</v>
      </c>
      <c r="O1492" s="360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  <c r="AA1492" s="47"/>
      <c r="AB1492" s="47"/>
      <c r="AC1492" s="47"/>
      <c r="AD1492" s="47"/>
      <c r="AE1492" s="47"/>
      <c r="AF1492" s="47"/>
      <c r="AG1492" s="47"/>
    </row>
    <row r="1493" s="14" customFormat="1" ht="14.4" spans="1:33">
      <c r="A1493" s="375"/>
      <c r="B1493" s="343" t="s">
        <v>623</v>
      </c>
      <c r="C1493" s="343">
        <v>2250</v>
      </c>
      <c r="D1493" s="14" t="s">
        <v>2045</v>
      </c>
      <c r="E1493" s="52"/>
      <c r="G1493" s="443" t="s">
        <v>2565</v>
      </c>
      <c r="H1493" s="412"/>
      <c r="I1493" s="127" t="s">
        <v>485</v>
      </c>
      <c r="J1493" s="127">
        <v>4000</v>
      </c>
      <c r="K1493" s="127" t="s">
        <v>2043</v>
      </c>
      <c r="L1493" s="437">
        <v>44046</v>
      </c>
      <c r="M1493" s="127"/>
      <c r="N1493" s="53" t="s">
        <v>54</v>
      </c>
      <c r="O1493" s="412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</row>
    <row r="1494" s="14" customFormat="1" ht="14.4" spans="1:33">
      <c r="A1494" s="375"/>
      <c r="B1494" s="14" t="s">
        <v>618</v>
      </c>
      <c r="C1494" s="14">
        <v>4000</v>
      </c>
      <c r="D1494" s="14" t="s">
        <v>2045</v>
      </c>
      <c r="E1494" s="52"/>
      <c r="G1494" s="53" t="s">
        <v>54</v>
      </c>
      <c r="H1494" s="412"/>
      <c r="I1494" s="14" t="s">
        <v>145</v>
      </c>
      <c r="J1494" s="14">
        <v>16000</v>
      </c>
      <c r="K1494" s="127" t="s">
        <v>2043</v>
      </c>
      <c r="L1494" s="437">
        <v>44048</v>
      </c>
      <c r="N1494" s="53" t="s">
        <v>54</v>
      </c>
      <c r="O1494" s="412"/>
      <c r="P1494" s="47"/>
      <c r="Q1494" s="47"/>
      <c r="R1494" s="47"/>
      <c r="S1494" s="47"/>
      <c r="T1494" s="47"/>
      <c r="U1494" s="47"/>
      <c r="V1494" s="448" t="s">
        <v>2557</v>
      </c>
      <c r="W1494" s="448"/>
      <c r="X1494" s="47"/>
      <c r="Y1494" s="47"/>
      <c r="Z1494" s="47"/>
      <c r="AA1494" s="47"/>
      <c r="AB1494" s="47"/>
      <c r="AC1494" s="47"/>
      <c r="AD1494" s="47"/>
      <c r="AE1494" s="47"/>
      <c r="AF1494" s="47"/>
      <c r="AG1494" s="47"/>
    </row>
    <row r="1495" s="14" customFormat="1" ht="14.4" spans="1:33">
      <c r="A1495" s="375"/>
      <c r="B1495" s="444" t="s">
        <v>667</v>
      </c>
      <c r="C1495" s="444">
        <v>5000</v>
      </c>
      <c r="D1495" s="14" t="s">
        <v>2045</v>
      </c>
      <c r="E1495" s="52"/>
      <c r="G1495" s="53" t="s">
        <v>54</v>
      </c>
      <c r="H1495" s="412"/>
      <c r="I1495" s="137" t="s">
        <v>70</v>
      </c>
      <c r="J1495" s="447">
        <v>300</v>
      </c>
      <c r="K1495" s="180" t="s">
        <v>2096</v>
      </c>
      <c r="L1495" s="437">
        <v>44049</v>
      </c>
      <c r="M1495" s="180"/>
      <c r="N1495" s="53" t="s">
        <v>2566</v>
      </c>
      <c r="O1495" s="412"/>
      <c r="P1495" s="47"/>
      <c r="Q1495" s="47"/>
      <c r="R1495" s="47"/>
      <c r="S1495" s="47"/>
      <c r="T1495" s="47"/>
      <c r="U1495" s="47"/>
      <c r="V1495" s="446"/>
      <c r="W1495" s="448" t="s">
        <v>2559</v>
      </c>
      <c r="X1495" s="47"/>
      <c r="Y1495" s="47"/>
      <c r="Z1495" s="47"/>
      <c r="AA1495" s="47"/>
      <c r="AB1495" s="47"/>
      <c r="AC1495" s="47"/>
      <c r="AD1495" s="47"/>
      <c r="AE1495" s="47"/>
      <c r="AF1495" s="47"/>
      <c r="AG1495" s="47"/>
    </row>
    <row r="1496" s="14" customFormat="1" ht="14.4" spans="1:33">
      <c r="A1496" s="375"/>
      <c r="B1496" s="439" t="s">
        <v>743</v>
      </c>
      <c r="C1496" s="439">
        <v>500</v>
      </c>
      <c r="D1496" s="14" t="s">
        <v>2096</v>
      </c>
      <c r="E1496" s="52"/>
      <c r="G1496" s="53" t="s">
        <v>54</v>
      </c>
      <c r="H1496" s="412"/>
      <c r="I1496" s="444" t="s">
        <v>262</v>
      </c>
      <c r="J1496" s="444">
        <v>3200</v>
      </c>
      <c r="K1496" s="127" t="s">
        <v>2043</v>
      </c>
      <c r="L1496" s="437">
        <v>44049</v>
      </c>
      <c r="N1496" s="53" t="s">
        <v>54</v>
      </c>
      <c r="O1496" s="412"/>
      <c r="P1496" s="47"/>
      <c r="Q1496" s="47"/>
      <c r="R1496" s="47"/>
      <c r="S1496" s="47"/>
      <c r="T1496" s="47"/>
      <c r="U1496" s="47"/>
      <c r="V1496" s="449"/>
      <c r="W1496" s="448" t="s">
        <v>2561</v>
      </c>
      <c r="X1496" s="47"/>
      <c r="Y1496" s="47"/>
      <c r="Z1496" s="47"/>
      <c r="AA1496" s="47"/>
      <c r="AB1496" s="47"/>
      <c r="AC1496" s="47"/>
      <c r="AD1496" s="47"/>
      <c r="AE1496" s="47"/>
      <c r="AF1496" s="47"/>
      <c r="AG1496" s="47"/>
    </row>
    <row r="1497" s="14" customFormat="1" ht="14.4" spans="1:33">
      <c r="A1497" s="375"/>
      <c r="B1497" s="439" t="s">
        <v>746</v>
      </c>
      <c r="C1497" s="439">
        <v>850</v>
      </c>
      <c r="D1497" s="14" t="s">
        <v>2045</v>
      </c>
      <c r="E1497" s="52"/>
      <c r="G1497" s="53" t="s">
        <v>54</v>
      </c>
      <c r="H1497" s="412"/>
      <c r="I1497" s="412" t="s">
        <v>316</v>
      </c>
      <c r="J1497" s="14">
        <v>15000</v>
      </c>
      <c r="K1497" s="127" t="s">
        <v>2043</v>
      </c>
      <c r="L1497" s="437">
        <v>44050</v>
      </c>
      <c r="N1497" s="53" t="s">
        <v>54</v>
      </c>
      <c r="O1497" s="412"/>
      <c r="P1497" s="47"/>
      <c r="Q1497" s="47"/>
      <c r="R1497" s="47"/>
      <c r="S1497" s="47"/>
      <c r="T1497" s="47"/>
      <c r="U1497" s="47"/>
      <c r="V1497" s="137"/>
      <c r="W1497" s="14" t="s">
        <v>2562</v>
      </c>
      <c r="X1497" s="47"/>
      <c r="Y1497" s="47"/>
      <c r="Z1497" s="47"/>
      <c r="AA1497" s="47"/>
      <c r="AB1497" s="47"/>
      <c r="AC1497" s="47"/>
      <c r="AD1497" s="47"/>
      <c r="AE1497" s="47"/>
      <c r="AF1497" s="47"/>
      <c r="AG1497" s="47"/>
    </row>
    <row r="1498" s="14" customFormat="1" ht="14.4" spans="1:33">
      <c r="A1498" s="375"/>
      <c r="B1498" s="137" t="s">
        <v>2071</v>
      </c>
      <c r="C1498" s="137">
        <v>4000</v>
      </c>
      <c r="D1498" s="14" t="s">
        <v>2043</v>
      </c>
      <c r="E1498" s="52"/>
      <c r="G1498" s="53" t="s">
        <v>54</v>
      </c>
      <c r="H1498" s="412"/>
      <c r="I1498" s="444" t="s">
        <v>760</v>
      </c>
      <c r="J1498" s="444">
        <v>2400</v>
      </c>
      <c r="K1498" s="180" t="s">
        <v>2096</v>
      </c>
      <c r="L1498" s="437">
        <v>44051</v>
      </c>
      <c r="N1498" s="53" t="s">
        <v>54</v>
      </c>
      <c r="O1498" s="412"/>
      <c r="P1498" s="47"/>
      <c r="Q1498" s="47"/>
      <c r="R1498" s="47"/>
      <c r="S1498" s="47"/>
      <c r="T1498" s="47"/>
      <c r="U1498" s="47"/>
      <c r="V1498" s="439"/>
      <c r="W1498" s="448" t="s">
        <v>2563</v>
      </c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</row>
    <row r="1499" s="14" customFormat="1" ht="14.4" spans="1:33">
      <c r="A1499" s="375"/>
      <c r="B1499" s="14" t="s">
        <v>738</v>
      </c>
      <c r="C1499" s="14">
        <v>200</v>
      </c>
      <c r="D1499" s="14" t="s">
        <v>2096</v>
      </c>
      <c r="E1499" s="325"/>
      <c r="G1499" s="53" t="s">
        <v>2567</v>
      </c>
      <c r="H1499" s="412"/>
      <c r="I1499" s="439" t="s">
        <v>749</v>
      </c>
      <c r="J1499" s="439">
        <v>2000</v>
      </c>
      <c r="K1499" s="180" t="s">
        <v>2096</v>
      </c>
      <c r="L1499" s="437">
        <v>44051</v>
      </c>
      <c r="N1499" s="53" t="s">
        <v>54</v>
      </c>
      <c r="O1499" s="412"/>
      <c r="P1499" s="47"/>
      <c r="Q1499" s="47"/>
      <c r="R1499" s="47"/>
      <c r="S1499" s="47"/>
      <c r="T1499" s="47"/>
      <c r="U1499" s="47"/>
      <c r="V1499" s="444"/>
      <c r="W1499" s="448" t="s">
        <v>2568</v>
      </c>
      <c r="X1499" s="47"/>
      <c r="Y1499" s="47"/>
      <c r="Z1499" s="47"/>
      <c r="AA1499" s="47"/>
      <c r="AB1499" s="47"/>
      <c r="AC1499" s="47"/>
      <c r="AD1499" s="47"/>
      <c r="AE1499" s="47"/>
      <c r="AF1499" s="47"/>
      <c r="AG1499" s="47"/>
    </row>
    <row r="1500" s="14" customFormat="1" ht="14.4" spans="1:33">
      <c r="A1500" s="375"/>
      <c r="B1500" s="14" t="s">
        <v>128</v>
      </c>
      <c r="C1500" s="14">
        <v>12000</v>
      </c>
      <c r="D1500" s="14" t="s">
        <v>2043</v>
      </c>
      <c r="E1500" s="52"/>
      <c r="G1500" s="53" t="s">
        <v>54</v>
      </c>
      <c r="H1500" s="412"/>
      <c r="I1500" s="14" t="s">
        <v>151</v>
      </c>
      <c r="J1500" s="14">
        <v>4000</v>
      </c>
      <c r="K1500" s="127" t="s">
        <v>2043</v>
      </c>
      <c r="L1500" s="437">
        <v>44051</v>
      </c>
      <c r="N1500" s="53" t="s">
        <v>54</v>
      </c>
      <c r="O1500" s="412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7"/>
      <c r="AF1500" s="47"/>
      <c r="AG1500" s="47"/>
    </row>
    <row r="1501" s="14" customFormat="1" spans="1:33">
      <c r="A1501" s="375"/>
      <c r="B1501" s="439" t="s">
        <v>752</v>
      </c>
      <c r="C1501" s="439">
        <v>800</v>
      </c>
      <c r="D1501" s="14" t="s">
        <v>2096</v>
      </c>
      <c r="E1501" s="52"/>
      <c r="G1501" s="53" t="s">
        <v>54</v>
      </c>
      <c r="I1501" s="439" t="s">
        <v>669</v>
      </c>
      <c r="J1501" s="439">
        <v>1000</v>
      </c>
      <c r="K1501" s="14" t="s">
        <v>2045</v>
      </c>
      <c r="L1501" s="437">
        <v>44051</v>
      </c>
      <c r="N1501" s="53" t="s">
        <v>2569</v>
      </c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7"/>
      <c r="AF1501" s="47"/>
      <c r="AG1501" s="47"/>
    </row>
    <row r="1502" s="14" customFormat="1" ht="14.4" spans="1:33">
      <c r="A1502" s="375"/>
      <c r="B1502" s="439" t="s">
        <v>763</v>
      </c>
      <c r="C1502" s="439">
        <v>600</v>
      </c>
      <c r="D1502" s="14" t="s">
        <v>2096</v>
      </c>
      <c r="E1502" s="52"/>
      <c r="G1502" s="53" t="s">
        <v>54</v>
      </c>
      <c r="H1502" s="412"/>
      <c r="I1502" s="439" t="s">
        <v>754</v>
      </c>
      <c r="J1502" s="439">
        <v>880</v>
      </c>
      <c r="K1502" s="180" t="s">
        <v>2096</v>
      </c>
      <c r="L1502" s="437">
        <v>44051</v>
      </c>
      <c r="N1502" s="53" t="s">
        <v>2569</v>
      </c>
      <c r="O1502" s="412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  <c r="AA1502" s="47"/>
      <c r="AB1502" s="47"/>
      <c r="AC1502" s="47"/>
      <c r="AD1502" s="47"/>
      <c r="AE1502" s="47"/>
      <c r="AF1502" s="47"/>
      <c r="AG1502" s="47"/>
    </row>
    <row r="1503" s="14" customFormat="1" ht="26.4" spans="1:33">
      <c r="A1503" s="375"/>
      <c r="B1503" s="343" t="s">
        <v>623</v>
      </c>
      <c r="C1503" s="343">
        <v>2250</v>
      </c>
      <c r="D1503" s="14" t="s">
        <v>2045</v>
      </c>
      <c r="E1503" s="52"/>
      <c r="G1503" s="443" t="s">
        <v>2570</v>
      </c>
      <c r="H1503" s="412"/>
      <c r="N1503" s="53"/>
      <c r="O1503" s="412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  <c r="AA1503" s="47"/>
      <c r="AB1503" s="47"/>
      <c r="AC1503" s="47"/>
      <c r="AD1503" s="47"/>
      <c r="AE1503" s="47"/>
      <c r="AF1503" s="47"/>
      <c r="AG1503" s="47"/>
    </row>
    <row r="1504" s="14" customFormat="1" ht="26.4" spans="1:33">
      <c r="A1504" s="375"/>
      <c r="E1504" s="52"/>
      <c r="G1504" s="53"/>
      <c r="H1504" s="412"/>
      <c r="I1504" s="439" t="s">
        <v>2571</v>
      </c>
      <c r="J1504" s="439">
        <v>1000</v>
      </c>
      <c r="K1504" s="180" t="s">
        <v>2096</v>
      </c>
      <c r="N1504" s="159" t="s">
        <v>2572</v>
      </c>
      <c r="O1504" s="412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  <c r="AA1504" s="47"/>
      <c r="AB1504" s="47"/>
      <c r="AC1504" s="47"/>
      <c r="AD1504" s="47"/>
      <c r="AE1504" s="47"/>
      <c r="AF1504" s="47"/>
      <c r="AG1504" s="47"/>
    </row>
    <row r="1505" ht="39.6" spans="1:15">
      <c r="A1505" s="375"/>
      <c r="B1505" s="14"/>
      <c r="C1505" s="14"/>
      <c r="D1505" s="14"/>
      <c r="E1505" s="52"/>
      <c r="F1505" s="14"/>
      <c r="G1505" s="53"/>
      <c r="H1505" s="412"/>
      <c r="I1505" s="439" t="s">
        <v>757</v>
      </c>
      <c r="J1505" s="439">
        <v>2000</v>
      </c>
      <c r="K1505" s="180" t="s">
        <v>2096</v>
      </c>
      <c r="L1505" s="14"/>
      <c r="M1505" s="14"/>
      <c r="N1505" s="159" t="s">
        <v>2573</v>
      </c>
      <c r="O1505" s="412"/>
    </row>
    <row r="1506" ht="18" spans="1:15">
      <c r="A1506" s="296"/>
      <c r="B1506" s="352"/>
      <c r="C1506" s="297">
        <f>SUM(C1492:C1505)</f>
        <v>40650</v>
      </c>
      <c r="D1506" s="297"/>
      <c r="E1506" s="298"/>
      <c r="F1506" s="297"/>
      <c r="G1506" s="299"/>
      <c r="H1506" s="269"/>
      <c r="I1506" s="297"/>
      <c r="J1506" s="297">
        <f>SUM(J1492:J1505)</f>
        <v>53380</v>
      </c>
      <c r="K1506" s="297"/>
      <c r="L1506" s="297"/>
      <c r="M1506" s="296"/>
      <c r="N1506" s="304"/>
      <c r="O1506" s="269"/>
    </row>
    <row r="1507" s="14" customFormat="1" ht="15.6" spans="1:33">
      <c r="A1507" s="291" t="s">
        <v>2574</v>
      </c>
      <c r="B1507" s="291" t="s">
        <v>12</v>
      </c>
      <c r="C1507" s="292" t="s">
        <v>2501</v>
      </c>
      <c r="D1507" s="292" t="s">
        <v>2466</v>
      </c>
      <c r="E1507" s="395" t="s">
        <v>2456</v>
      </c>
      <c r="F1507" s="121"/>
      <c r="G1507" s="121" t="s">
        <v>11</v>
      </c>
      <c r="H1507" s="269"/>
      <c r="I1507" s="291" t="s">
        <v>13</v>
      </c>
      <c r="J1507" s="291" t="s">
        <v>2501</v>
      </c>
      <c r="K1507" s="292" t="s">
        <v>2466</v>
      </c>
      <c r="L1507" s="394" t="s">
        <v>2456</v>
      </c>
      <c r="M1507" s="121"/>
      <c r="N1507" s="121" t="s">
        <v>11</v>
      </c>
      <c r="O1507" s="269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7"/>
      <c r="AF1507" s="47"/>
      <c r="AG1507" s="47"/>
    </row>
    <row r="1508" s="14" customFormat="1" spans="1:33">
      <c r="A1508" s="375" t="s">
        <v>2575</v>
      </c>
      <c r="B1508" s="14" t="s">
        <v>135</v>
      </c>
      <c r="C1508" s="14">
        <v>2540</v>
      </c>
      <c r="D1508" s="14" t="s">
        <v>2043</v>
      </c>
      <c r="E1508" s="325">
        <v>44053</v>
      </c>
      <c r="G1508" s="53" t="s">
        <v>54</v>
      </c>
      <c r="H1508" s="360"/>
      <c r="I1508" s="444" t="s">
        <v>131</v>
      </c>
      <c r="J1508" s="444">
        <v>8000</v>
      </c>
      <c r="K1508" s="14" t="s">
        <v>2043</v>
      </c>
      <c r="L1508" s="180"/>
      <c r="N1508" s="53" t="s">
        <v>54</v>
      </c>
      <c r="O1508" s="360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7"/>
      <c r="AF1508" s="47"/>
      <c r="AG1508" s="47"/>
    </row>
    <row r="1509" s="14" customFormat="1" ht="14.4" spans="1:33">
      <c r="A1509" s="375"/>
      <c r="B1509" s="14" t="s">
        <v>220</v>
      </c>
      <c r="C1509" s="14">
        <v>2500</v>
      </c>
      <c r="D1509" s="14" t="s">
        <v>2043</v>
      </c>
      <c r="E1509" s="325">
        <v>44053</v>
      </c>
      <c r="F1509" s="6"/>
      <c r="G1509" s="53" t="s">
        <v>54</v>
      </c>
      <c r="H1509" s="412"/>
      <c r="I1509" s="439" t="s">
        <v>669</v>
      </c>
      <c r="J1509" s="439">
        <v>1000</v>
      </c>
      <c r="K1509" s="14" t="s">
        <v>2045</v>
      </c>
      <c r="L1509" s="180"/>
      <c r="N1509" s="53" t="s">
        <v>54</v>
      </c>
      <c r="O1509" s="412"/>
      <c r="P1509" s="47"/>
      <c r="Q1509" s="47"/>
      <c r="R1509" s="47"/>
      <c r="S1509" s="47"/>
      <c r="T1509" s="47"/>
      <c r="U1509" s="47"/>
      <c r="V1509" s="448" t="s">
        <v>2557</v>
      </c>
      <c r="W1509" s="448"/>
      <c r="X1509" s="47"/>
      <c r="Y1509" s="47"/>
      <c r="Z1509" s="47"/>
      <c r="AA1509" s="47"/>
      <c r="AB1509" s="47"/>
      <c r="AC1509" s="47"/>
      <c r="AD1509" s="47"/>
      <c r="AE1509" s="47"/>
      <c r="AF1509" s="47"/>
      <c r="AG1509" s="47"/>
    </row>
    <row r="1510" s="14" customFormat="1" ht="14.4" spans="1:33">
      <c r="A1510" s="375"/>
      <c r="B1510" s="14" t="s">
        <v>265</v>
      </c>
      <c r="C1510" s="14">
        <v>12000</v>
      </c>
      <c r="D1510" s="14" t="s">
        <v>2043</v>
      </c>
      <c r="E1510" s="325">
        <v>44054</v>
      </c>
      <c r="G1510" s="53" t="s">
        <v>54</v>
      </c>
      <c r="H1510" s="412"/>
      <c r="I1510" s="14" t="s">
        <v>328</v>
      </c>
      <c r="J1510" s="14">
        <v>12000</v>
      </c>
      <c r="K1510" s="14" t="s">
        <v>2043</v>
      </c>
      <c r="L1510" s="180"/>
      <c r="N1510" s="53" t="s">
        <v>54</v>
      </c>
      <c r="O1510" s="412"/>
      <c r="P1510" s="47"/>
      <c r="Q1510" s="47"/>
      <c r="R1510" s="47"/>
      <c r="S1510" s="47"/>
      <c r="T1510" s="47"/>
      <c r="U1510" s="47"/>
      <c r="V1510" s="446"/>
      <c r="W1510" s="448" t="s">
        <v>2559</v>
      </c>
      <c r="X1510" s="47"/>
      <c r="Y1510" s="47"/>
      <c r="Z1510" s="47"/>
      <c r="AA1510" s="47"/>
      <c r="AB1510" s="47"/>
      <c r="AC1510" s="47"/>
      <c r="AD1510" s="47"/>
      <c r="AE1510" s="47"/>
      <c r="AF1510" s="47"/>
      <c r="AG1510" s="47"/>
    </row>
    <row r="1511" s="14" customFormat="1" ht="14.4" spans="1:33">
      <c r="A1511" s="375"/>
      <c r="B1511" s="14" t="s">
        <v>703</v>
      </c>
      <c r="C1511" s="14">
        <v>3200</v>
      </c>
      <c r="D1511" s="14" t="s">
        <v>2043</v>
      </c>
      <c r="E1511" s="325">
        <v>44055</v>
      </c>
      <c r="G1511" s="53" t="s">
        <v>54</v>
      </c>
      <c r="H1511" s="412"/>
      <c r="I1511" s="439" t="s">
        <v>754</v>
      </c>
      <c r="J1511" s="439">
        <v>880</v>
      </c>
      <c r="K1511" s="180" t="s">
        <v>2096</v>
      </c>
      <c r="L1511" s="180"/>
      <c r="N1511" s="53" t="s">
        <v>54</v>
      </c>
      <c r="O1511" s="412"/>
      <c r="P1511" s="47"/>
      <c r="Q1511" s="47"/>
      <c r="R1511" s="47"/>
      <c r="S1511" s="47"/>
      <c r="T1511" s="47"/>
      <c r="U1511" s="47"/>
      <c r="V1511" s="449"/>
      <c r="W1511" s="448" t="s">
        <v>2561</v>
      </c>
      <c r="X1511" s="47"/>
      <c r="Y1511" s="47"/>
      <c r="Z1511" s="47"/>
      <c r="AA1511" s="47"/>
      <c r="AB1511" s="47"/>
      <c r="AC1511" s="47"/>
      <c r="AD1511" s="47"/>
      <c r="AE1511" s="47"/>
      <c r="AF1511" s="47"/>
      <c r="AG1511" s="47"/>
    </row>
    <row r="1512" s="14" customFormat="1" ht="14.4" spans="1:33">
      <c r="A1512" s="375"/>
      <c r="B1512" s="14" t="s">
        <v>452</v>
      </c>
      <c r="C1512" s="14">
        <v>3000</v>
      </c>
      <c r="D1512" s="14" t="s">
        <v>2043</v>
      </c>
      <c r="E1512" s="325">
        <v>44055</v>
      </c>
      <c r="G1512" s="53" t="s">
        <v>54</v>
      </c>
      <c r="H1512" s="412"/>
      <c r="I1512" s="439" t="s">
        <v>769</v>
      </c>
      <c r="J1512" s="439">
        <v>1600</v>
      </c>
      <c r="K1512" s="180" t="s">
        <v>2096</v>
      </c>
      <c r="L1512" s="180"/>
      <c r="N1512" s="159" t="s">
        <v>2576</v>
      </c>
      <c r="O1512" s="412"/>
      <c r="P1512" s="47"/>
      <c r="Q1512" s="47"/>
      <c r="R1512" s="47"/>
      <c r="S1512" s="47"/>
      <c r="T1512" s="47"/>
      <c r="U1512" s="47"/>
      <c r="V1512" s="137"/>
      <c r="W1512" s="14" t="s">
        <v>2562</v>
      </c>
      <c r="X1512" s="47"/>
      <c r="Y1512" s="47"/>
      <c r="Z1512" s="47"/>
      <c r="AA1512" s="47"/>
      <c r="AB1512" s="47"/>
      <c r="AC1512" s="47"/>
      <c r="AD1512" s="47"/>
      <c r="AE1512" s="47"/>
      <c r="AF1512" s="47"/>
      <c r="AG1512" s="47"/>
    </row>
    <row r="1513" s="14" customFormat="1" ht="14.4" spans="1:33">
      <c r="A1513" s="375"/>
      <c r="B1513" s="14" t="s">
        <v>476</v>
      </c>
      <c r="C1513" s="14">
        <v>2500</v>
      </c>
      <c r="D1513" s="14" t="s">
        <v>2043</v>
      </c>
      <c r="E1513" s="325">
        <v>44056</v>
      </c>
      <c r="G1513" s="53" t="s">
        <v>54</v>
      </c>
      <c r="H1513" s="412"/>
      <c r="I1513" s="446" t="s">
        <v>643</v>
      </c>
      <c r="J1513" s="446">
        <v>2000</v>
      </c>
      <c r="K1513" s="14" t="s">
        <v>2045</v>
      </c>
      <c r="L1513" s="180"/>
      <c r="N1513" s="53" t="s">
        <v>2577</v>
      </c>
      <c r="O1513" s="412"/>
      <c r="P1513" s="47"/>
      <c r="Q1513" s="47"/>
      <c r="R1513" s="47"/>
      <c r="S1513" s="47"/>
      <c r="T1513" s="47"/>
      <c r="U1513" s="47"/>
      <c r="V1513" s="439"/>
      <c r="W1513" s="448" t="s">
        <v>2563</v>
      </c>
      <c r="X1513" s="47"/>
      <c r="Y1513" s="47"/>
      <c r="Z1513" s="47"/>
      <c r="AA1513" s="47"/>
      <c r="AB1513" s="47"/>
      <c r="AC1513" s="47"/>
      <c r="AD1513" s="47"/>
      <c r="AE1513" s="47"/>
      <c r="AF1513" s="47"/>
      <c r="AG1513" s="47"/>
    </row>
    <row r="1514" s="14" customFormat="1" ht="14.4" spans="1:33">
      <c r="A1514" s="375"/>
      <c r="B1514" s="14" t="s">
        <v>461</v>
      </c>
      <c r="C1514" s="14">
        <v>6000</v>
      </c>
      <c r="D1514" s="14" t="s">
        <v>2043</v>
      </c>
      <c r="E1514" s="325">
        <v>44056</v>
      </c>
      <c r="G1514" s="53" t="s">
        <v>54</v>
      </c>
      <c r="H1514" s="412"/>
      <c r="I1514" s="14" t="s">
        <v>392</v>
      </c>
      <c r="J1514" s="14">
        <v>3200</v>
      </c>
      <c r="K1514" s="14" t="s">
        <v>2043</v>
      </c>
      <c r="L1514" s="180"/>
      <c r="N1514" s="53" t="s">
        <v>54</v>
      </c>
      <c r="O1514" s="412"/>
      <c r="P1514" s="47"/>
      <c r="Q1514" s="47"/>
      <c r="R1514" s="47"/>
      <c r="S1514" s="47"/>
      <c r="T1514" s="47"/>
      <c r="U1514" s="47"/>
      <c r="V1514" s="444"/>
      <c r="W1514" s="448" t="s">
        <v>2568</v>
      </c>
      <c r="X1514" s="47"/>
      <c r="Y1514" s="47"/>
      <c r="Z1514" s="47"/>
      <c r="AA1514" s="47"/>
      <c r="AB1514" s="47"/>
      <c r="AC1514" s="47"/>
      <c r="AD1514" s="47"/>
      <c r="AE1514" s="47"/>
      <c r="AF1514" s="47"/>
      <c r="AG1514" s="47"/>
    </row>
    <row r="1515" s="14" customFormat="1" ht="14.4" spans="1:33">
      <c r="A1515" s="375"/>
      <c r="B1515" s="14" t="s">
        <v>458</v>
      </c>
      <c r="C1515" s="14">
        <v>4000</v>
      </c>
      <c r="D1515" s="14" t="s">
        <v>2043</v>
      </c>
      <c r="E1515" s="325">
        <v>44057</v>
      </c>
      <c r="G1515" s="53" t="s">
        <v>54</v>
      </c>
      <c r="H1515" s="412"/>
      <c r="I1515" s="439" t="s">
        <v>662</v>
      </c>
      <c r="J1515" s="439">
        <v>1000</v>
      </c>
      <c r="K1515" s="14" t="s">
        <v>2045</v>
      </c>
      <c r="L1515" s="180"/>
      <c r="N1515" s="53" t="s">
        <v>54</v>
      </c>
      <c r="O1515" s="412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  <c r="AA1515" s="47"/>
      <c r="AB1515" s="47"/>
      <c r="AC1515" s="47"/>
      <c r="AD1515" s="47"/>
      <c r="AE1515" s="47"/>
      <c r="AF1515" s="47"/>
      <c r="AG1515" s="47"/>
    </row>
    <row r="1516" s="14" customFormat="1" ht="14.4" spans="1:33">
      <c r="A1516" s="375"/>
      <c r="B1516" s="14" t="s">
        <v>291</v>
      </c>
      <c r="C1516" s="14">
        <v>4000</v>
      </c>
      <c r="D1516" s="14" t="s">
        <v>2043</v>
      </c>
      <c r="E1516" s="325">
        <v>44057</v>
      </c>
      <c r="G1516" s="53" t="s">
        <v>54</v>
      </c>
      <c r="H1516" s="412"/>
      <c r="I1516" s="439" t="s">
        <v>766</v>
      </c>
      <c r="J1516" s="439">
        <v>1000</v>
      </c>
      <c r="K1516" s="14" t="s">
        <v>2045</v>
      </c>
      <c r="L1516" s="180"/>
      <c r="N1516" s="53" t="s">
        <v>54</v>
      </c>
      <c r="O1516" s="412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  <c r="AA1516" s="47"/>
      <c r="AB1516" s="47"/>
      <c r="AC1516" s="47"/>
      <c r="AD1516" s="47"/>
      <c r="AE1516" s="47"/>
      <c r="AF1516" s="47"/>
      <c r="AG1516" s="47"/>
    </row>
    <row r="1517" s="14" customFormat="1" ht="14.4" spans="1:33">
      <c r="A1517" s="375"/>
      <c r="B1517" s="14" t="s">
        <v>793</v>
      </c>
      <c r="C1517" s="14">
        <v>600</v>
      </c>
      <c r="D1517" s="14" t="s">
        <v>2043</v>
      </c>
      <c r="E1517" s="325">
        <v>44057</v>
      </c>
      <c r="G1517" s="443" t="s">
        <v>2578</v>
      </c>
      <c r="H1517" s="412"/>
      <c r="I1517" s="439" t="s">
        <v>238</v>
      </c>
      <c r="J1517" s="439">
        <v>7000</v>
      </c>
      <c r="K1517" s="14" t="s">
        <v>2045</v>
      </c>
      <c r="L1517" s="180"/>
      <c r="M1517" s="412"/>
      <c r="N1517" s="53" t="s">
        <v>54</v>
      </c>
      <c r="O1517" s="412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  <c r="AA1517" s="47"/>
      <c r="AB1517" s="47"/>
      <c r="AC1517" s="47"/>
      <c r="AD1517" s="47"/>
      <c r="AE1517" s="47"/>
      <c r="AF1517" s="47"/>
      <c r="AG1517" s="47"/>
    </row>
    <row r="1518" s="14" customFormat="1" ht="14.4" spans="1:33">
      <c r="A1518" s="375"/>
      <c r="B1518" s="439" t="s">
        <v>706</v>
      </c>
      <c r="C1518" s="439">
        <v>700</v>
      </c>
      <c r="D1518" s="14" t="s">
        <v>2045</v>
      </c>
      <c r="E1518" s="325">
        <v>44057</v>
      </c>
      <c r="F1518" s="6"/>
      <c r="G1518" s="53" t="s">
        <v>54</v>
      </c>
      <c r="H1518" s="412"/>
      <c r="I1518" s="439" t="s">
        <v>277</v>
      </c>
      <c r="J1518" s="439">
        <v>4000</v>
      </c>
      <c r="K1518" s="14" t="s">
        <v>2045</v>
      </c>
      <c r="L1518" s="180"/>
      <c r="M1518" s="412"/>
      <c r="N1518" s="53" t="s">
        <v>54</v>
      </c>
      <c r="O1518" s="412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  <c r="AA1518" s="47"/>
      <c r="AB1518" s="47"/>
      <c r="AC1518" s="47"/>
      <c r="AD1518" s="47"/>
      <c r="AE1518" s="47"/>
      <c r="AF1518" s="47"/>
      <c r="AG1518" s="47"/>
    </row>
    <row r="1519" s="14" customFormat="1" ht="26.4" spans="1:33">
      <c r="A1519" s="375"/>
      <c r="B1519" s="343" t="s">
        <v>623</v>
      </c>
      <c r="C1519" s="343">
        <v>2250</v>
      </c>
      <c r="D1519" s="14" t="s">
        <v>2045</v>
      </c>
      <c r="E1519" s="325">
        <v>44057</v>
      </c>
      <c r="G1519" s="443" t="s">
        <v>2579</v>
      </c>
      <c r="H1519" s="412"/>
      <c r="I1519" s="439" t="s">
        <v>313</v>
      </c>
      <c r="J1519" s="439">
        <v>3200</v>
      </c>
      <c r="K1519" s="14" t="s">
        <v>2045</v>
      </c>
      <c r="L1519" s="180"/>
      <c r="N1519" s="53" t="s">
        <v>2298</v>
      </c>
      <c r="O1519" s="412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  <c r="AA1519" s="47"/>
      <c r="AB1519" s="47"/>
      <c r="AC1519" s="47"/>
      <c r="AD1519" s="47"/>
      <c r="AE1519" s="47"/>
      <c r="AF1519" s="47"/>
      <c r="AG1519" s="47"/>
    </row>
    <row r="1520" s="14" customFormat="1" ht="14.4" spans="1:33">
      <c r="A1520" s="375"/>
      <c r="E1520" s="52"/>
      <c r="G1520" s="53"/>
      <c r="H1520" s="412"/>
      <c r="I1520" s="446" t="s">
        <v>513</v>
      </c>
      <c r="J1520" s="446">
        <v>2400</v>
      </c>
      <c r="K1520" s="14" t="s">
        <v>2043</v>
      </c>
      <c r="L1520" s="180"/>
      <c r="N1520" s="53" t="s">
        <v>2577</v>
      </c>
      <c r="O1520" s="412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  <c r="AA1520" s="47"/>
      <c r="AB1520" s="47"/>
      <c r="AC1520" s="47"/>
      <c r="AD1520" s="47"/>
      <c r="AE1520" s="47"/>
      <c r="AF1520" s="47"/>
      <c r="AG1520" s="47"/>
    </row>
    <row r="1521" s="14" customFormat="1" ht="14.4" spans="1:33">
      <c r="A1521" s="375"/>
      <c r="E1521" s="52"/>
      <c r="G1521" s="53"/>
      <c r="H1521" s="412"/>
      <c r="I1521" s="439" t="s">
        <v>673</v>
      </c>
      <c r="J1521" s="439">
        <v>800</v>
      </c>
      <c r="K1521" s="14" t="s">
        <v>2045</v>
      </c>
      <c r="L1521" s="180"/>
      <c r="N1521" s="53"/>
      <c r="O1521" s="412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  <c r="AA1521" s="47"/>
      <c r="AB1521" s="47"/>
      <c r="AC1521" s="47"/>
      <c r="AD1521" s="47"/>
      <c r="AE1521" s="47"/>
      <c r="AF1521" s="47"/>
      <c r="AG1521" s="47"/>
    </row>
    <row r="1522" s="14" customFormat="1" ht="14.4" spans="1:33">
      <c r="A1522" s="375"/>
      <c r="E1522" s="52"/>
      <c r="G1522" s="53"/>
      <c r="H1522" s="412"/>
      <c r="N1522" s="53"/>
      <c r="O1522" s="412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  <c r="AA1522" s="47"/>
      <c r="AB1522" s="47"/>
      <c r="AC1522" s="47"/>
      <c r="AD1522" s="47"/>
      <c r="AE1522" s="47"/>
      <c r="AF1522" s="47"/>
      <c r="AG1522" s="47"/>
    </row>
    <row r="1523" s="14" customFormat="1" ht="14.4" spans="1:33">
      <c r="A1523" s="375"/>
      <c r="D1523" s="412"/>
      <c r="E1523" s="412"/>
      <c r="F1523" s="412"/>
      <c r="G1523" s="440"/>
      <c r="H1523" s="412"/>
      <c r="I1523" s="91"/>
      <c r="K1523" s="91"/>
      <c r="N1523" s="53"/>
      <c r="O1523" s="412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  <c r="AA1523" s="47"/>
      <c r="AB1523" s="47"/>
      <c r="AC1523" s="47"/>
      <c r="AD1523" s="47"/>
      <c r="AE1523" s="47"/>
      <c r="AF1523" s="47"/>
      <c r="AG1523" s="47"/>
    </row>
    <row r="1524" ht="18" spans="1:15">
      <c r="A1524" s="296"/>
      <c r="B1524" s="352"/>
      <c r="C1524" s="297">
        <f>SUM(C1508:C1523)</f>
        <v>43290</v>
      </c>
      <c r="D1524" s="297"/>
      <c r="E1524" s="298"/>
      <c r="F1524" s="297"/>
      <c r="G1524" s="299"/>
      <c r="H1524" s="269"/>
      <c r="I1524" s="297"/>
      <c r="J1524" s="297">
        <f>SUM(J1508:J1521)</f>
        <v>48080</v>
      </c>
      <c r="K1524" s="297"/>
      <c r="L1524" s="297"/>
      <c r="M1524" s="296"/>
      <c r="N1524" s="304"/>
      <c r="O1524" s="269"/>
    </row>
    <row r="1525" s="14" customFormat="1" ht="15.6" spans="1:33">
      <c r="A1525" s="291" t="s">
        <v>2580</v>
      </c>
      <c r="B1525" s="291" t="s">
        <v>12</v>
      </c>
      <c r="C1525" s="292" t="s">
        <v>2501</v>
      </c>
      <c r="D1525" s="292" t="s">
        <v>2466</v>
      </c>
      <c r="E1525" s="395" t="s">
        <v>2456</v>
      </c>
      <c r="F1525" s="121"/>
      <c r="G1525" s="121" t="s">
        <v>11</v>
      </c>
      <c r="H1525" s="269"/>
      <c r="I1525" s="291" t="s">
        <v>13</v>
      </c>
      <c r="J1525" s="291"/>
      <c r="K1525" s="292" t="s">
        <v>2466</v>
      </c>
      <c r="L1525" s="394" t="s">
        <v>2456</v>
      </c>
      <c r="M1525" s="121"/>
      <c r="N1525" s="121" t="s">
        <v>11</v>
      </c>
      <c r="O1525" s="269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7"/>
      <c r="AF1525" s="47"/>
      <c r="AG1525" s="47"/>
    </row>
    <row r="1526" s="14" customFormat="1" spans="1:33">
      <c r="A1526" s="375" t="s">
        <v>2581</v>
      </c>
      <c r="B1526" s="137" t="s">
        <v>90</v>
      </c>
      <c r="C1526" s="137">
        <v>300</v>
      </c>
      <c r="D1526" s="14" t="s">
        <v>2045</v>
      </c>
      <c r="E1526" s="52"/>
      <c r="G1526" s="53" t="s">
        <v>2582</v>
      </c>
      <c r="I1526" s="439" t="s">
        <v>313</v>
      </c>
      <c r="J1526" s="439">
        <v>3200</v>
      </c>
      <c r="K1526" s="14" t="s">
        <v>2045</v>
      </c>
      <c r="L1526" s="180"/>
      <c r="N1526" s="53" t="s">
        <v>2218</v>
      </c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7"/>
      <c r="AF1526" s="47"/>
      <c r="AG1526" s="47"/>
    </row>
    <row r="1527" s="14" customFormat="1" ht="14.4" spans="1:33">
      <c r="A1527" s="375"/>
      <c r="B1527" s="343" t="s">
        <v>623</v>
      </c>
      <c r="C1527" s="343">
        <v>1600</v>
      </c>
      <c r="D1527" s="14" t="s">
        <v>2045</v>
      </c>
      <c r="E1527" s="325"/>
      <c r="G1527" s="53" t="s">
        <v>2218</v>
      </c>
      <c r="I1527" s="14" t="s">
        <v>494</v>
      </c>
      <c r="J1527" s="14">
        <v>7000</v>
      </c>
      <c r="K1527" s="14" t="s">
        <v>2043</v>
      </c>
      <c r="L1527" s="180"/>
      <c r="M1527" s="412"/>
      <c r="N1527" s="53" t="s">
        <v>2218</v>
      </c>
      <c r="P1527" s="47"/>
      <c r="Q1527" s="47"/>
      <c r="R1527" s="47"/>
      <c r="S1527" s="47"/>
      <c r="T1527" s="47"/>
      <c r="U1527" s="47"/>
      <c r="V1527" s="448" t="s">
        <v>2557</v>
      </c>
      <c r="W1527" s="448"/>
      <c r="X1527" s="47"/>
      <c r="Y1527" s="47"/>
      <c r="Z1527" s="47"/>
      <c r="AA1527" s="47"/>
      <c r="AB1527" s="47"/>
      <c r="AC1527" s="47"/>
      <c r="AD1527" s="47"/>
      <c r="AE1527" s="47"/>
      <c r="AF1527" s="47"/>
      <c r="AG1527" s="47"/>
    </row>
    <row r="1528" s="14" customFormat="1" ht="13.8" spans="1:33">
      <c r="A1528" s="375"/>
      <c r="B1528" s="14" t="s">
        <v>303</v>
      </c>
      <c r="C1528" s="14">
        <v>1200</v>
      </c>
      <c r="D1528" s="14" t="s">
        <v>2043</v>
      </c>
      <c r="E1528" s="52"/>
      <c r="G1528" s="53" t="s">
        <v>2218</v>
      </c>
      <c r="I1528" s="14" t="s">
        <v>145</v>
      </c>
      <c r="J1528" s="14">
        <v>14200</v>
      </c>
      <c r="K1528" s="14" t="s">
        <v>2043</v>
      </c>
      <c r="N1528" s="53" t="s">
        <v>2218</v>
      </c>
      <c r="P1528" s="47"/>
      <c r="Q1528" s="47"/>
      <c r="R1528" s="47"/>
      <c r="S1528" s="47"/>
      <c r="T1528" s="47"/>
      <c r="U1528" s="47"/>
      <c r="V1528" s="446"/>
      <c r="W1528" s="448" t="s">
        <v>2559</v>
      </c>
      <c r="X1528" s="47"/>
      <c r="Y1528" s="47"/>
      <c r="Z1528" s="47"/>
      <c r="AA1528" s="47"/>
      <c r="AB1528" s="47"/>
      <c r="AC1528" s="47"/>
      <c r="AD1528" s="47"/>
      <c r="AE1528" s="47"/>
      <c r="AF1528" s="47"/>
      <c r="AG1528" s="47"/>
    </row>
    <row r="1529" s="14" customFormat="1" ht="13.8" spans="1:33">
      <c r="A1529" s="375"/>
      <c r="B1529" s="14" t="s">
        <v>253</v>
      </c>
      <c r="C1529" s="14">
        <v>5000</v>
      </c>
      <c r="D1529" s="14" t="s">
        <v>2043</v>
      </c>
      <c r="E1529" s="52"/>
      <c r="G1529" s="53" t="s">
        <v>2218</v>
      </c>
      <c r="I1529" s="444" t="s">
        <v>2583</v>
      </c>
      <c r="J1529" s="444">
        <v>800</v>
      </c>
      <c r="K1529" s="14" t="s">
        <v>2043</v>
      </c>
      <c r="N1529" s="53" t="s">
        <v>2218</v>
      </c>
      <c r="P1529" s="47"/>
      <c r="Q1529" s="47"/>
      <c r="R1529" s="47"/>
      <c r="S1529" s="47"/>
      <c r="T1529" s="47"/>
      <c r="U1529" s="47"/>
      <c r="V1529" s="449"/>
      <c r="W1529" s="448" t="s">
        <v>2561</v>
      </c>
      <c r="X1529" s="47"/>
      <c r="Y1529" s="47"/>
      <c r="Z1529" s="47"/>
      <c r="AA1529" s="47"/>
      <c r="AB1529" s="47"/>
      <c r="AC1529" s="47"/>
      <c r="AD1529" s="47"/>
      <c r="AE1529" s="47"/>
      <c r="AF1529" s="47"/>
      <c r="AG1529" s="47"/>
    </row>
    <row r="1530" s="14" customFormat="1" spans="1:33">
      <c r="A1530" s="375"/>
      <c r="B1530" s="14" t="s">
        <v>274</v>
      </c>
      <c r="C1530" s="14">
        <v>6000</v>
      </c>
      <c r="D1530" s="14" t="s">
        <v>2043</v>
      </c>
      <c r="E1530" s="52"/>
      <c r="G1530" s="53" t="s">
        <v>2218</v>
      </c>
      <c r="I1530" s="439" t="s">
        <v>673</v>
      </c>
      <c r="J1530" s="439">
        <v>800</v>
      </c>
      <c r="K1530" s="14" t="s">
        <v>2045</v>
      </c>
      <c r="L1530" s="180"/>
      <c r="N1530" s="53" t="s">
        <v>2218</v>
      </c>
      <c r="P1530" s="47"/>
      <c r="Q1530" s="47"/>
      <c r="R1530" s="47"/>
      <c r="S1530" s="47"/>
      <c r="T1530" s="47"/>
      <c r="U1530" s="47"/>
      <c r="V1530" s="137"/>
      <c r="W1530" s="14" t="s">
        <v>2562</v>
      </c>
      <c r="X1530" s="47"/>
      <c r="Y1530" s="47"/>
      <c r="Z1530" s="47"/>
      <c r="AA1530" s="47"/>
      <c r="AB1530" s="47"/>
      <c r="AC1530" s="47"/>
      <c r="AD1530" s="47"/>
      <c r="AE1530" s="47"/>
      <c r="AF1530" s="47"/>
      <c r="AG1530" s="47"/>
    </row>
    <row r="1531" s="14" customFormat="1" ht="13.8" spans="1:33">
      <c r="A1531" s="375"/>
      <c r="B1531" s="14" t="s">
        <v>692</v>
      </c>
      <c r="C1531" s="14">
        <v>4000</v>
      </c>
      <c r="D1531" s="14" t="s">
        <v>2043</v>
      </c>
      <c r="E1531" s="52"/>
      <c r="G1531" s="53" t="s">
        <v>2218</v>
      </c>
      <c r="I1531" s="439" t="s">
        <v>769</v>
      </c>
      <c r="J1531" s="439">
        <v>1600</v>
      </c>
      <c r="K1531" s="180" t="s">
        <v>2096</v>
      </c>
      <c r="L1531" s="180"/>
      <c r="N1531" s="53" t="s">
        <v>2218</v>
      </c>
      <c r="P1531" s="47"/>
      <c r="Q1531" s="47"/>
      <c r="R1531" s="47"/>
      <c r="S1531" s="47"/>
      <c r="T1531" s="47"/>
      <c r="U1531" s="47"/>
      <c r="V1531" s="439"/>
      <c r="W1531" s="448" t="s">
        <v>2563</v>
      </c>
      <c r="X1531" s="47"/>
      <c r="Y1531" s="47"/>
      <c r="Z1531" s="47"/>
      <c r="AA1531" s="47"/>
      <c r="AB1531" s="47"/>
      <c r="AC1531" s="47"/>
      <c r="AD1531" s="47"/>
      <c r="AE1531" s="47"/>
      <c r="AF1531" s="47"/>
      <c r="AG1531" s="47"/>
    </row>
    <row r="1532" s="14" customFormat="1" ht="13.8" spans="1:33">
      <c r="A1532" s="375"/>
      <c r="B1532" s="439" t="s">
        <v>599</v>
      </c>
      <c r="C1532" s="439">
        <v>800</v>
      </c>
      <c r="D1532" s="14" t="s">
        <v>2045</v>
      </c>
      <c r="E1532" s="52"/>
      <c r="G1532" s="53" t="s">
        <v>2218</v>
      </c>
      <c r="I1532" s="14" t="s">
        <v>729</v>
      </c>
      <c r="J1532" s="14">
        <f>130*20</f>
        <v>2600</v>
      </c>
      <c r="K1532" s="180" t="s">
        <v>2096</v>
      </c>
      <c r="N1532" s="53" t="s">
        <v>2218</v>
      </c>
      <c r="P1532" s="47"/>
      <c r="Q1532" s="47"/>
      <c r="R1532" s="47"/>
      <c r="S1532" s="47"/>
      <c r="T1532" s="47"/>
      <c r="U1532" s="47"/>
      <c r="V1532" s="444"/>
      <c r="W1532" s="448" t="s">
        <v>2568</v>
      </c>
      <c r="X1532" s="47"/>
      <c r="Y1532" s="47"/>
      <c r="Z1532" s="47"/>
      <c r="AA1532" s="47"/>
      <c r="AB1532" s="47"/>
      <c r="AC1532" s="47"/>
      <c r="AD1532" s="47"/>
      <c r="AE1532" s="47"/>
      <c r="AF1532" s="47"/>
      <c r="AG1532" s="47"/>
    </row>
    <row r="1533" s="14" customFormat="1" spans="1:33">
      <c r="A1533" s="375"/>
      <c r="B1533" s="14" t="s">
        <v>259</v>
      </c>
      <c r="C1533" s="14">
        <v>6000</v>
      </c>
      <c r="D1533" s="14" t="s">
        <v>2043</v>
      </c>
      <c r="E1533" s="52"/>
      <c r="G1533" s="53" t="s">
        <v>2218</v>
      </c>
      <c r="I1533" s="439" t="s">
        <v>709</v>
      </c>
      <c r="J1533" s="439">
        <v>600</v>
      </c>
      <c r="K1533" s="14" t="s">
        <v>2045</v>
      </c>
      <c r="N1533" s="53" t="s">
        <v>2218</v>
      </c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7"/>
      <c r="AF1533" s="47"/>
      <c r="AG1533" s="47"/>
    </row>
    <row r="1534" s="14" customFormat="1" ht="14.4" spans="1:33">
      <c r="A1534" s="375"/>
      <c r="B1534" s="14" t="s">
        <v>455</v>
      </c>
      <c r="C1534" s="14">
        <v>2000</v>
      </c>
      <c r="D1534" s="14" t="s">
        <v>2043</v>
      </c>
      <c r="E1534" s="52"/>
      <c r="G1534" s="53" t="s">
        <v>2218</v>
      </c>
      <c r="I1534" s="446" t="s">
        <v>1081</v>
      </c>
      <c r="J1534" s="446">
        <v>2000</v>
      </c>
      <c r="K1534" s="14" t="s">
        <v>2043</v>
      </c>
      <c r="L1534" s="412"/>
      <c r="M1534" s="412"/>
      <c r="N1534" s="440" t="s">
        <v>2559</v>
      </c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7"/>
      <c r="AF1534" s="47"/>
      <c r="AG1534" s="47"/>
    </row>
    <row r="1535" s="14" customFormat="1" ht="14.4" spans="1:33">
      <c r="A1535" s="375"/>
      <c r="B1535" s="137" t="s">
        <v>79</v>
      </c>
      <c r="C1535" s="137">
        <v>1500</v>
      </c>
      <c r="D1535" s="14" t="s">
        <v>2045</v>
      </c>
      <c r="E1535" s="52"/>
      <c r="G1535" s="53" t="s">
        <v>2218</v>
      </c>
      <c r="I1535" s="412" t="s">
        <v>316</v>
      </c>
      <c r="J1535" s="14">
        <v>15000</v>
      </c>
      <c r="K1535" s="14" t="s">
        <v>2043</v>
      </c>
      <c r="N1535" s="53" t="s">
        <v>2218</v>
      </c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  <c r="AA1535" s="47"/>
      <c r="AB1535" s="47"/>
      <c r="AC1535" s="47"/>
      <c r="AD1535" s="47"/>
      <c r="AE1535" s="47"/>
      <c r="AF1535" s="47"/>
      <c r="AG1535" s="47"/>
    </row>
    <row r="1536" s="14" customFormat="1" spans="1:33">
      <c r="A1536" s="375"/>
      <c r="B1536" s="14" t="s">
        <v>244</v>
      </c>
      <c r="C1536" s="14">
        <v>3000</v>
      </c>
      <c r="D1536" s="14" t="s">
        <v>2043</v>
      </c>
      <c r="E1536" s="52"/>
      <c r="G1536" s="53" t="s">
        <v>2218</v>
      </c>
      <c r="N1536" s="53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7"/>
      <c r="AF1536" s="47"/>
      <c r="AG1536" s="47"/>
    </row>
    <row r="1537" s="14" customFormat="1" spans="1:33">
      <c r="A1537" s="375"/>
      <c r="B1537" s="439" t="s">
        <v>667</v>
      </c>
      <c r="C1537" s="439">
        <v>9000</v>
      </c>
      <c r="D1537" s="14" t="s">
        <v>2045</v>
      </c>
      <c r="E1537" s="52"/>
      <c r="G1537" s="53" t="s">
        <v>2218</v>
      </c>
      <c r="N1537" s="53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  <c r="AA1537" s="47"/>
      <c r="AB1537" s="47"/>
      <c r="AC1537" s="47"/>
      <c r="AD1537" s="47"/>
      <c r="AE1537" s="47"/>
      <c r="AF1537" s="47"/>
      <c r="AG1537" s="47"/>
    </row>
    <row r="1538" s="14" customFormat="1" spans="1:33">
      <c r="A1538" s="375"/>
      <c r="B1538" s="14" t="s">
        <v>403</v>
      </c>
      <c r="C1538" s="14">
        <v>2500</v>
      </c>
      <c r="D1538" s="14" t="s">
        <v>2043</v>
      </c>
      <c r="E1538" s="52"/>
      <c r="G1538" s="53" t="s">
        <v>2218</v>
      </c>
      <c r="N1538" s="53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7"/>
      <c r="AF1538" s="47"/>
      <c r="AG1538" s="47"/>
    </row>
    <row r="1539" s="14" customFormat="1" spans="1:33">
      <c r="A1539" s="375"/>
      <c r="B1539" s="14" t="s">
        <v>793</v>
      </c>
      <c r="C1539" s="14">
        <v>600</v>
      </c>
      <c r="D1539" s="14" t="s">
        <v>2043</v>
      </c>
      <c r="E1539" s="325"/>
      <c r="G1539" s="443" t="s">
        <v>2584</v>
      </c>
      <c r="N1539" s="53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  <c r="AA1539" s="47"/>
      <c r="AB1539" s="47"/>
      <c r="AC1539" s="47"/>
      <c r="AD1539" s="47"/>
      <c r="AE1539" s="47"/>
      <c r="AF1539" s="47"/>
      <c r="AG1539" s="47"/>
    </row>
    <row r="1540" spans="1:15">
      <c r="A1540" s="375"/>
      <c r="B1540" s="439" t="s">
        <v>717</v>
      </c>
      <c r="C1540" s="439">
        <v>900</v>
      </c>
      <c r="D1540" s="14" t="s">
        <v>2045</v>
      </c>
      <c r="E1540" s="52"/>
      <c r="F1540" s="14"/>
      <c r="G1540" s="53" t="s">
        <v>2210</v>
      </c>
      <c r="H1540" s="14"/>
      <c r="I1540" s="14"/>
      <c r="J1540" s="14"/>
      <c r="K1540" s="14"/>
      <c r="L1540" s="14"/>
      <c r="M1540" s="14"/>
      <c r="N1540" s="53"/>
      <c r="O1540" s="14"/>
    </row>
    <row r="1541" ht="14.4" spans="1:15">
      <c r="A1541" s="375"/>
      <c r="B1541" s="14"/>
      <c r="C1541" s="14"/>
      <c r="D1541" s="14"/>
      <c r="E1541" s="52"/>
      <c r="F1541" s="14"/>
      <c r="G1541" s="53"/>
      <c r="H1541" s="14"/>
      <c r="I1541" s="14"/>
      <c r="J1541" s="14"/>
      <c r="K1541" s="412"/>
      <c r="L1541" s="412"/>
      <c r="M1541" s="412"/>
      <c r="N1541" s="440"/>
      <c r="O1541" s="14"/>
    </row>
    <row r="1542" ht="14.4" spans="1:15">
      <c r="A1542" s="375"/>
      <c r="B1542" s="14"/>
      <c r="C1542" s="14"/>
      <c r="D1542" s="14"/>
      <c r="E1542" s="52"/>
      <c r="F1542" s="14"/>
      <c r="G1542" s="53"/>
      <c r="H1542" s="14"/>
      <c r="I1542" s="14"/>
      <c r="J1542" s="14"/>
      <c r="K1542" s="412"/>
      <c r="L1542" s="412"/>
      <c r="M1542" s="412"/>
      <c r="N1542" s="440"/>
      <c r="O1542" s="14"/>
    </row>
    <row r="1543" ht="14.4" spans="1:15">
      <c r="A1543" s="375"/>
      <c r="B1543" s="14"/>
      <c r="C1543" s="14"/>
      <c r="D1543" s="14"/>
      <c r="E1543" s="52"/>
      <c r="F1543" s="14"/>
      <c r="G1543" s="53"/>
      <c r="H1543" s="14"/>
      <c r="I1543" s="14"/>
      <c r="J1543" s="14"/>
      <c r="K1543" s="412"/>
      <c r="L1543" s="412"/>
      <c r="M1543" s="412"/>
      <c r="N1543" s="440"/>
      <c r="O1543" s="14"/>
    </row>
    <row r="1544" ht="14.4" spans="1:15">
      <c r="A1544" s="375"/>
      <c r="B1544" s="14"/>
      <c r="C1544" s="14"/>
      <c r="D1544" s="14"/>
      <c r="E1544" s="52"/>
      <c r="F1544" s="14"/>
      <c r="G1544" s="53"/>
      <c r="H1544" s="412"/>
      <c r="I1544" s="412"/>
      <c r="J1544" s="412"/>
      <c r="K1544" s="412"/>
      <c r="L1544" s="412"/>
      <c r="M1544" s="412"/>
      <c r="N1544" s="440"/>
      <c r="O1544" s="412"/>
    </row>
    <row r="1545" ht="18" spans="1:15">
      <c r="A1545" s="296"/>
      <c r="B1545" s="352"/>
      <c r="C1545" s="297">
        <f>SUM(C1526:C1543)</f>
        <v>44400</v>
      </c>
      <c r="D1545" s="297"/>
      <c r="E1545" s="298"/>
      <c r="F1545" s="297"/>
      <c r="G1545" s="299"/>
      <c r="H1545" s="269"/>
      <c r="I1545" s="297"/>
      <c r="J1545" s="297">
        <f>SUM(J1526:J1544)</f>
        <v>47800</v>
      </c>
      <c r="K1545" s="297"/>
      <c r="L1545" s="297"/>
      <c r="M1545" s="296"/>
      <c r="N1545" s="304"/>
      <c r="O1545" s="269"/>
    </row>
    <row r="1546" ht="15.6" spans="1:15">
      <c r="A1546" s="291" t="s">
        <v>2585</v>
      </c>
      <c r="B1546" s="291" t="s">
        <v>12</v>
      </c>
      <c r="C1546" s="292" t="s">
        <v>2501</v>
      </c>
      <c r="D1546" s="292" t="s">
        <v>2466</v>
      </c>
      <c r="E1546" s="395" t="s">
        <v>2456</v>
      </c>
      <c r="F1546" s="121"/>
      <c r="G1546" s="121" t="s">
        <v>11</v>
      </c>
      <c r="H1546" s="269"/>
      <c r="I1546" s="291" t="s">
        <v>13</v>
      </c>
      <c r="J1546" s="291"/>
      <c r="K1546" s="292" t="s">
        <v>2466</v>
      </c>
      <c r="L1546" s="394" t="s">
        <v>2456</v>
      </c>
      <c r="M1546" s="121"/>
      <c r="N1546" s="121" t="s">
        <v>11</v>
      </c>
      <c r="O1546" s="269"/>
    </row>
    <row r="1547" spans="1:15">
      <c r="A1547" s="375" t="s">
        <v>2586</v>
      </c>
      <c r="B1547" s="439" t="s">
        <v>717</v>
      </c>
      <c r="C1547" s="439">
        <v>1000</v>
      </c>
      <c r="D1547" s="14" t="s">
        <v>2045</v>
      </c>
      <c r="E1547" s="52"/>
      <c r="F1547" s="14"/>
      <c r="G1547" s="53" t="s">
        <v>54</v>
      </c>
      <c r="H1547" s="14"/>
      <c r="I1547" s="14" t="s">
        <v>316</v>
      </c>
      <c r="J1547" s="14">
        <v>1000</v>
      </c>
      <c r="K1547" s="14" t="s">
        <v>2043</v>
      </c>
      <c r="N1547" s="61" t="s">
        <v>2253</v>
      </c>
      <c r="O1547" s="14"/>
    </row>
    <row r="1548" ht="14.4" spans="1:23">
      <c r="A1548" s="375"/>
      <c r="B1548" s="14" t="s">
        <v>414</v>
      </c>
      <c r="C1548" s="14">
        <v>2400</v>
      </c>
      <c r="D1548" s="14" t="s">
        <v>2043</v>
      </c>
      <c r="E1548" s="412"/>
      <c r="F1548" s="412"/>
      <c r="G1548" s="53" t="s">
        <v>54</v>
      </c>
      <c r="H1548" s="14"/>
      <c r="I1548" s="14" t="s">
        <v>470</v>
      </c>
      <c r="J1548" s="14">
        <v>4000</v>
      </c>
      <c r="K1548" s="14" t="s">
        <v>2043</v>
      </c>
      <c r="L1548" s="14"/>
      <c r="M1548" s="14"/>
      <c r="N1548" s="451" t="s">
        <v>2587</v>
      </c>
      <c r="O1548" s="14"/>
      <c r="V1548" s="448" t="s">
        <v>2557</v>
      </c>
      <c r="W1548" s="448"/>
    </row>
    <row r="1549" ht="27.6" spans="1:23">
      <c r="A1549" s="375"/>
      <c r="B1549" s="14" t="s">
        <v>597</v>
      </c>
      <c r="C1549" s="14">
        <v>1500</v>
      </c>
      <c r="D1549" s="14" t="s">
        <v>2043</v>
      </c>
      <c r="E1549" s="52"/>
      <c r="F1549" s="14"/>
      <c r="G1549" s="53" t="s">
        <v>54</v>
      </c>
      <c r="H1549" s="14"/>
      <c r="I1549" s="439" t="s">
        <v>771</v>
      </c>
      <c r="J1549" s="439">
        <v>400</v>
      </c>
      <c r="K1549" s="14" t="s">
        <v>2045</v>
      </c>
      <c r="L1549" s="14"/>
      <c r="M1549" s="14"/>
      <c r="N1549" s="451" t="s">
        <v>2588</v>
      </c>
      <c r="O1549" s="14"/>
      <c r="V1549" s="446"/>
      <c r="W1549" s="448" t="s">
        <v>2559</v>
      </c>
    </row>
    <row r="1550" ht="13.8" spans="1:23">
      <c r="A1550" s="375"/>
      <c r="B1550" s="14" t="s">
        <v>235</v>
      </c>
      <c r="C1550" s="14">
        <v>6000</v>
      </c>
      <c r="D1550" s="14" t="s">
        <v>2043</v>
      </c>
      <c r="E1550" s="52"/>
      <c r="F1550" s="14"/>
      <c r="G1550" s="53" t="s">
        <v>54</v>
      </c>
      <c r="H1550" s="14"/>
      <c r="I1550" s="14" t="s">
        <v>528</v>
      </c>
      <c r="J1550" s="14">
        <v>4000</v>
      </c>
      <c r="K1550" s="14" t="s">
        <v>2043</v>
      </c>
      <c r="L1550" s="14"/>
      <c r="M1550" s="14"/>
      <c r="N1550" s="53" t="s">
        <v>54</v>
      </c>
      <c r="O1550" s="14"/>
      <c r="V1550" s="449"/>
      <c r="W1550" s="448" t="s">
        <v>2561</v>
      </c>
    </row>
    <row r="1551" spans="1:23">
      <c r="A1551" s="375"/>
      <c r="B1551" s="439" t="s">
        <v>556</v>
      </c>
      <c r="C1551" s="439">
        <v>1000</v>
      </c>
      <c r="D1551" s="14" t="s">
        <v>2045</v>
      </c>
      <c r="E1551" s="52"/>
      <c r="F1551" s="14"/>
      <c r="G1551" s="53" t="s">
        <v>54</v>
      </c>
      <c r="H1551" s="14"/>
      <c r="I1551" s="14" t="s">
        <v>262</v>
      </c>
      <c r="J1551" s="14">
        <v>6000</v>
      </c>
      <c r="K1551" s="14" t="s">
        <v>2043</v>
      </c>
      <c r="L1551" s="14"/>
      <c r="M1551" s="14"/>
      <c r="N1551" s="53" t="s">
        <v>54</v>
      </c>
      <c r="O1551" s="14"/>
      <c r="V1551" s="137"/>
      <c r="W1551" s="14" t="s">
        <v>2562</v>
      </c>
    </row>
    <row r="1552" ht="13.8" spans="1:23">
      <c r="A1552" s="375"/>
      <c r="B1552" s="14" t="s">
        <v>193</v>
      </c>
      <c r="C1552" s="14">
        <v>2100</v>
      </c>
      <c r="D1552" s="14" t="s">
        <v>2043</v>
      </c>
      <c r="E1552" s="52"/>
      <c r="F1552" s="14"/>
      <c r="G1552" s="53" t="s">
        <v>54</v>
      </c>
      <c r="H1552" s="14"/>
      <c r="I1552" s="14" t="s">
        <v>131</v>
      </c>
      <c r="J1552" s="14">
        <v>10000</v>
      </c>
      <c r="K1552" s="14" t="s">
        <v>2043</v>
      </c>
      <c r="L1552" s="14"/>
      <c r="M1552" s="14"/>
      <c r="N1552" s="53" t="s">
        <v>54</v>
      </c>
      <c r="O1552" s="14"/>
      <c r="V1552" s="439"/>
      <c r="W1552" s="448" t="s">
        <v>2563</v>
      </c>
    </row>
    <row r="1553" ht="27.6" spans="1:23">
      <c r="A1553" s="375"/>
      <c r="B1553" s="439" t="s">
        <v>785</v>
      </c>
      <c r="C1553" s="439">
        <v>500</v>
      </c>
      <c r="D1553" s="14" t="s">
        <v>2045</v>
      </c>
      <c r="E1553" s="52"/>
      <c r="F1553" s="14"/>
      <c r="G1553" s="451" t="s">
        <v>2589</v>
      </c>
      <c r="H1553" s="14"/>
      <c r="I1553" s="14" t="s">
        <v>587</v>
      </c>
      <c r="J1553" s="14">
        <v>3200</v>
      </c>
      <c r="K1553" s="14" t="s">
        <v>2043</v>
      </c>
      <c r="L1553" s="412"/>
      <c r="M1553" s="412"/>
      <c r="N1553" s="53" t="s">
        <v>54</v>
      </c>
      <c r="O1553" s="14"/>
      <c r="V1553" s="444"/>
      <c r="W1553" s="448" t="s">
        <v>2568</v>
      </c>
    </row>
    <row r="1554" spans="1:15">
      <c r="A1554" s="375"/>
      <c r="B1554" s="444" t="s">
        <v>554</v>
      </c>
      <c r="C1554" s="444">
        <v>1000</v>
      </c>
      <c r="D1554" s="14" t="s">
        <v>2045</v>
      </c>
      <c r="E1554" s="52"/>
      <c r="F1554" s="14"/>
      <c r="G1554" s="53" t="s">
        <v>54</v>
      </c>
      <c r="H1554" s="14"/>
      <c r="I1554" s="14" t="s">
        <v>207</v>
      </c>
      <c r="J1554" s="14">
        <v>1500</v>
      </c>
      <c r="K1554" s="14" t="s">
        <v>2043</v>
      </c>
      <c r="L1554" s="14"/>
      <c r="M1554" s="14"/>
      <c r="N1554" s="53" t="s">
        <v>54</v>
      </c>
      <c r="O1554" s="14"/>
    </row>
    <row r="1555" ht="27.6" spans="1:15">
      <c r="A1555" s="375"/>
      <c r="B1555" s="14" t="s">
        <v>331</v>
      </c>
      <c r="C1555" s="14">
        <v>6000</v>
      </c>
      <c r="D1555" s="14" t="s">
        <v>2043</v>
      </c>
      <c r="E1555" s="52"/>
      <c r="F1555" s="14"/>
      <c r="G1555" s="53" t="s">
        <v>54</v>
      </c>
      <c r="H1555" s="14"/>
      <c r="I1555" s="14" t="s">
        <v>683</v>
      </c>
      <c r="J1555" s="14">
        <v>3200</v>
      </c>
      <c r="K1555" s="14" t="s">
        <v>2043</v>
      </c>
      <c r="L1555" s="14"/>
      <c r="M1555" s="14"/>
      <c r="N1555" s="451" t="s">
        <v>2590</v>
      </c>
      <c r="O1555" s="14"/>
    </row>
    <row r="1556" spans="1:15">
      <c r="A1556" s="375"/>
      <c r="B1556" s="14" t="s">
        <v>519</v>
      </c>
      <c r="C1556" s="14">
        <v>8600</v>
      </c>
      <c r="D1556" s="14" t="s">
        <v>2043</v>
      </c>
      <c r="E1556" s="52"/>
      <c r="F1556" s="14"/>
      <c r="G1556" s="53" t="s">
        <v>54</v>
      </c>
      <c r="H1556" s="14"/>
      <c r="I1556" s="14" t="s">
        <v>2164</v>
      </c>
      <c r="J1556" s="14">
        <v>6200</v>
      </c>
      <c r="K1556" s="14" t="s">
        <v>2043</v>
      </c>
      <c r="L1556" s="14"/>
      <c r="M1556" s="14"/>
      <c r="N1556" s="53" t="s">
        <v>54</v>
      </c>
      <c r="O1556" s="14"/>
    </row>
    <row r="1557" spans="1:15">
      <c r="A1557" s="375"/>
      <c r="B1557" s="14" t="s">
        <v>636</v>
      </c>
      <c r="C1557" s="14">
        <v>2000</v>
      </c>
      <c r="D1557" s="14" t="s">
        <v>2043</v>
      </c>
      <c r="E1557" s="52"/>
      <c r="F1557" s="14"/>
      <c r="G1557" s="53" t="s">
        <v>54</v>
      </c>
      <c r="H1557" s="14"/>
      <c r="I1557" s="14" t="s">
        <v>494</v>
      </c>
      <c r="J1557" s="14">
        <v>1500</v>
      </c>
      <c r="K1557" s="14" t="s">
        <v>2043</v>
      </c>
      <c r="L1557" s="14"/>
      <c r="M1557" s="14"/>
      <c r="N1557" s="53" t="s">
        <v>54</v>
      </c>
      <c r="O1557" s="14"/>
    </row>
    <row r="1558" ht="13.8" spans="1:15">
      <c r="A1558" s="375"/>
      <c r="B1558" s="14" t="s">
        <v>175</v>
      </c>
      <c r="C1558" s="14">
        <v>7000</v>
      </c>
      <c r="D1558" s="14" t="s">
        <v>2043</v>
      </c>
      <c r="E1558" s="52"/>
      <c r="F1558" s="14"/>
      <c r="G1558" s="53" t="s">
        <v>54</v>
      </c>
      <c r="H1558" s="14"/>
      <c r="I1558" s="14" t="s">
        <v>584</v>
      </c>
      <c r="J1558" s="14">
        <v>4000</v>
      </c>
      <c r="K1558" s="14" t="s">
        <v>2043</v>
      </c>
      <c r="L1558" s="14"/>
      <c r="M1558" s="14"/>
      <c r="N1558" s="451" t="s">
        <v>2591</v>
      </c>
      <c r="O1558" s="14"/>
    </row>
    <row r="1559" spans="1:15">
      <c r="A1559" s="375"/>
      <c r="B1559" s="14" t="s">
        <v>689</v>
      </c>
      <c r="C1559" s="14">
        <v>1200</v>
      </c>
      <c r="D1559" s="14" t="s">
        <v>2043</v>
      </c>
      <c r="E1559" s="52"/>
      <c r="F1559" s="14"/>
      <c r="G1559" s="53" t="s">
        <v>54</v>
      </c>
      <c r="H1559" s="14"/>
      <c r="I1559" s="14" t="s">
        <v>226</v>
      </c>
      <c r="J1559" s="14">
        <v>4000</v>
      </c>
      <c r="K1559" s="14" t="s">
        <v>2043</v>
      </c>
      <c r="L1559" s="14"/>
      <c r="M1559" s="14"/>
      <c r="N1559" s="53" t="s">
        <v>54</v>
      </c>
      <c r="O1559" s="14"/>
    </row>
    <row r="1560" spans="1:15">
      <c r="A1560" s="375"/>
      <c r="B1560" s="14" t="s">
        <v>244</v>
      </c>
      <c r="C1560" s="14">
        <v>7000</v>
      </c>
      <c r="D1560" s="14" t="s">
        <v>2043</v>
      </c>
      <c r="E1560" s="52"/>
      <c r="F1560" s="14"/>
      <c r="G1560" s="53" t="s">
        <v>54</v>
      </c>
      <c r="H1560" s="14"/>
      <c r="I1560" s="439" t="s">
        <v>714</v>
      </c>
      <c r="J1560" s="439">
        <v>1500</v>
      </c>
      <c r="K1560" s="14" t="s">
        <v>2045</v>
      </c>
      <c r="L1560" s="14"/>
      <c r="M1560" s="14"/>
      <c r="N1560" s="53" t="s">
        <v>88</v>
      </c>
      <c r="O1560" s="14"/>
    </row>
    <row r="1561" spans="1:15">
      <c r="A1561" s="375"/>
      <c r="B1561" s="14" t="s">
        <v>2071</v>
      </c>
      <c r="C1561" s="14">
        <v>4000</v>
      </c>
      <c r="D1561" s="14" t="s">
        <v>2043</v>
      </c>
      <c r="E1561" s="52"/>
      <c r="F1561" s="14"/>
      <c r="G1561" s="53" t="s">
        <v>54</v>
      </c>
      <c r="H1561" s="14"/>
      <c r="I1561" s="14"/>
      <c r="J1561" s="14"/>
      <c r="K1561" s="14"/>
      <c r="L1561" s="14"/>
      <c r="M1561" s="14"/>
      <c r="N1561" s="53"/>
      <c r="O1561" s="14"/>
    </row>
    <row r="1562" spans="1:15">
      <c r="A1562" s="375"/>
      <c r="B1562" s="439" t="s">
        <v>776</v>
      </c>
      <c r="C1562" s="439">
        <v>440</v>
      </c>
      <c r="D1562" s="14" t="s">
        <v>2045</v>
      </c>
      <c r="E1562" s="52"/>
      <c r="F1562" s="14"/>
      <c r="G1562" s="53" t="s">
        <v>88</v>
      </c>
      <c r="H1562" s="14"/>
      <c r="I1562" s="14"/>
      <c r="J1562" s="14"/>
      <c r="K1562" s="14"/>
      <c r="L1562" s="14"/>
      <c r="M1562" s="14"/>
      <c r="N1562" s="53"/>
      <c r="O1562" s="14"/>
    </row>
    <row r="1563" ht="27.6" spans="1:15">
      <c r="A1563" s="375"/>
      <c r="B1563" s="439" t="s">
        <v>802</v>
      </c>
      <c r="C1563" s="439">
        <v>200</v>
      </c>
      <c r="D1563" s="14" t="s">
        <v>2045</v>
      </c>
      <c r="E1563" s="52"/>
      <c r="F1563" s="14"/>
      <c r="G1563" s="451" t="s">
        <v>2592</v>
      </c>
      <c r="H1563" s="14"/>
      <c r="I1563" s="14"/>
      <c r="J1563" s="14"/>
      <c r="K1563" s="14"/>
      <c r="L1563" s="14"/>
      <c r="M1563" s="14"/>
      <c r="N1563" s="53"/>
      <c r="O1563" s="14"/>
    </row>
    <row r="1564" spans="1:15">
      <c r="A1564" s="375"/>
      <c r="B1564" s="14"/>
      <c r="C1564" s="14"/>
      <c r="D1564" s="14"/>
      <c r="E1564" s="52"/>
      <c r="F1564" s="14"/>
      <c r="G1564" s="53"/>
      <c r="H1564" s="14"/>
      <c r="I1564" s="444" t="s">
        <v>592</v>
      </c>
      <c r="J1564" s="444">
        <v>4000</v>
      </c>
      <c r="K1564" s="14" t="s">
        <v>2043</v>
      </c>
      <c r="L1564" s="14"/>
      <c r="M1564" s="14"/>
      <c r="N1564" s="53" t="s">
        <v>54</v>
      </c>
      <c r="O1564" s="14"/>
    </row>
    <row r="1565" ht="14.4" spans="1:15">
      <c r="A1565" s="375"/>
      <c r="B1565" s="14"/>
      <c r="C1565" s="14"/>
      <c r="D1565" s="14"/>
      <c r="E1565" s="52"/>
      <c r="F1565" s="14"/>
      <c r="G1565" s="53"/>
      <c r="H1565" s="412"/>
      <c r="I1565" s="444" t="s">
        <v>124</v>
      </c>
      <c r="J1565" s="444">
        <v>5200</v>
      </c>
      <c r="K1565" s="14" t="s">
        <v>2043</v>
      </c>
      <c r="L1565" s="14"/>
      <c r="M1565" s="14"/>
      <c r="N1565" s="53" t="s">
        <v>54</v>
      </c>
      <c r="O1565" s="412"/>
    </row>
    <row r="1566" ht="18" spans="1:15">
      <c r="A1566" s="296"/>
      <c r="B1566" s="352"/>
      <c r="C1566" s="297">
        <f>SUM(C1547:C1563)</f>
        <v>51940</v>
      </c>
      <c r="D1566" s="297"/>
      <c r="E1566" s="298"/>
      <c r="F1566" s="297"/>
      <c r="G1566" s="299"/>
      <c r="H1566" s="269"/>
      <c r="I1566" s="297"/>
      <c r="J1566" s="297">
        <f>SUM(J1547:J1565)</f>
        <v>59700</v>
      </c>
      <c r="K1566" s="297"/>
      <c r="L1566" s="297"/>
      <c r="M1566" s="296"/>
      <c r="N1566" s="304"/>
      <c r="O1566" s="269"/>
    </row>
    <row r="1567" ht="15.6" spans="1:15">
      <c r="A1567" s="291" t="s">
        <v>2593</v>
      </c>
      <c r="B1567" s="291" t="s">
        <v>12</v>
      </c>
      <c r="C1567" s="292" t="s">
        <v>2501</v>
      </c>
      <c r="D1567" s="292" t="s">
        <v>2466</v>
      </c>
      <c r="E1567" s="395" t="s">
        <v>2456</v>
      </c>
      <c r="F1567" s="121"/>
      <c r="G1567" s="121" t="s">
        <v>11</v>
      </c>
      <c r="H1567" s="269"/>
      <c r="I1567" s="291" t="s">
        <v>13</v>
      </c>
      <c r="J1567" s="291"/>
      <c r="K1567" s="292" t="s">
        <v>2466</v>
      </c>
      <c r="L1567" s="394" t="s">
        <v>2456</v>
      </c>
      <c r="M1567" s="121"/>
      <c r="N1567" s="121" t="s">
        <v>11</v>
      </c>
      <c r="O1567" s="269"/>
    </row>
    <row r="1568" spans="1:15">
      <c r="A1568" s="375" t="s">
        <v>2594</v>
      </c>
      <c r="B1568" s="439" t="s">
        <v>776</v>
      </c>
      <c r="C1568" s="439">
        <v>460</v>
      </c>
      <c r="D1568" s="14" t="s">
        <v>2096</v>
      </c>
      <c r="E1568" s="52"/>
      <c r="F1568" s="14"/>
      <c r="G1568" s="53" t="s">
        <v>54</v>
      </c>
      <c r="H1568" s="14"/>
      <c r="I1568" s="14" t="s">
        <v>683</v>
      </c>
      <c r="J1568" s="14">
        <v>3200</v>
      </c>
      <c r="K1568" s="14" t="s">
        <v>2043</v>
      </c>
      <c r="L1568" s="14"/>
      <c r="M1568" s="14"/>
      <c r="N1568" s="53" t="s">
        <v>54</v>
      </c>
      <c r="O1568" s="14"/>
    </row>
    <row r="1569" ht="13.8" spans="1:23">
      <c r="A1569" s="375"/>
      <c r="B1569" s="14" t="s">
        <v>774</v>
      </c>
      <c r="C1569" s="14">
        <v>5500</v>
      </c>
      <c r="D1569" s="14" t="s">
        <v>2096</v>
      </c>
      <c r="E1569" s="52"/>
      <c r="F1569" s="14"/>
      <c r="G1569" s="53" t="s">
        <v>54</v>
      </c>
      <c r="H1569" s="14"/>
      <c r="I1569" s="439" t="s">
        <v>673</v>
      </c>
      <c r="J1569" s="439">
        <v>800</v>
      </c>
      <c r="K1569" s="14" t="s">
        <v>2045</v>
      </c>
      <c r="L1569" s="180"/>
      <c r="M1569" s="14"/>
      <c r="N1569" s="53" t="s">
        <v>54</v>
      </c>
      <c r="O1569" s="14"/>
      <c r="V1569" s="448" t="s">
        <v>2557</v>
      </c>
      <c r="W1569" s="448"/>
    </row>
    <row r="1570" ht="13.8" spans="1:23">
      <c r="A1570" s="375"/>
      <c r="B1570" s="14" t="s">
        <v>241</v>
      </c>
      <c r="C1570" s="14">
        <v>15000</v>
      </c>
      <c r="D1570" s="14" t="s">
        <v>2043</v>
      </c>
      <c r="E1570" s="52"/>
      <c r="F1570" s="14"/>
      <c r="G1570" s="53" t="s">
        <v>54</v>
      </c>
      <c r="H1570" s="14"/>
      <c r="I1570" s="439" t="s">
        <v>714</v>
      </c>
      <c r="J1570" s="439">
        <v>1500</v>
      </c>
      <c r="K1570" s="14" t="s">
        <v>2045</v>
      </c>
      <c r="L1570" s="14"/>
      <c r="M1570" s="14"/>
      <c r="N1570" s="53" t="s">
        <v>54</v>
      </c>
      <c r="O1570" s="14"/>
      <c r="V1570" s="446"/>
      <c r="W1570" s="448" t="s">
        <v>2559</v>
      </c>
    </row>
    <row r="1571" ht="13.8" spans="1:23">
      <c r="A1571" s="375"/>
      <c r="B1571" s="14" t="s">
        <v>796</v>
      </c>
      <c r="C1571" s="14">
        <v>800</v>
      </c>
      <c r="D1571" s="14" t="s">
        <v>2045</v>
      </c>
      <c r="E1571" s="52"/>
      <c r="F1571" s="14"/>
      <c r="G1571" s="53" t="s">
        <v>54</v>
      </c>
      <c r="H1571" s="14"/>
      <c r="I1571" s="137" t="s">
        <v>70</v>
      </c>
      <c r="J1571" s="137">
        <v>1000</v>
      </c>
      <c r="K1571" s="14" t="s">
        <v>2096</v>
      </c>
      <c r="L1571" s="14"/>
      <c r="M1571" s="14"/>
      <c r="N1571" s="53" t="s">
        <v>54</v>
      </c>
      <c r="O1571" s="14"/>
      <c r="V1571" s="449"/>
      <c r="W1571" s="448" t="s">
        <v>2561</v>
      </c>
    </row>
    <row r="1572" spans="1:23">
      <c r="A1572" s="375"/>
      <c r="B1572" s="14" t="s">
        <v>345</v>
      </c>
      <c r="C1572" s="14">
        <v>1000</v>
      </c>
      <c r="D1572" s="14" t="s">
        <v>2045</v>
      </c>
      <c r="E1572" s="52"/>
      <c r="F1572" s="14"/>
      <c r="G1572" s="53" t="s">
        <v>54</v>
      </c>
      <c r="H1572" s="14"/>
      <c r="I1572" s="14" t="s">
        <v>394</v>
      </c>
      <c r="J1572" s="14">
        <v>6800</v>
      </c>
      <c r="K1572" s="14" t="s">
        <v>2043</v>
      </c>
      <c r="L1572" s="14"/>
      <c r="M1572" s="14"/>
      <c r="N1572" s="53" t="s">
        <v>54</v>
      </c>
      <c r="O1572" s="14"/>
      <c r="V1572" s="137"/>
      <c r="W1572" s="14" t="s">
        <v>2562</v>
      </c>
    </row>
    <row r="1573" ht="13.8" spans="1:23">
      <c r="A1573" s="375"/>
      <c r="B1573" s="14" t="s">
        <v>689</v>
      </c>
      <c r="C1573" s="14">
        <v>2000</v>
      </c>
      <c r="D1573" s="14" t="s">
        <v>2043</v>
      </c>
      <c r="E1573" s="52"/>
      <c r="F1573" s="14"/>
      <c r="G1573" s="53" t="s">
        <v>54</v>
      </c>
      <c r="H1573" s="14"/>
      <c r="I1573" s="14" t="s">
        <v>584</v>
      </c>
      <c r="J1573" s="14">
        <v>6000</v>
      </c>
      <c r="K1573" s="14" t="s">
        <v>2043</v>
      </c>
      <c r="L1573" s="14"/>
      <c r="M1573" s="14"/>
      <c r="N1573" s="53" t="s">
        <v>54</v>
      </c>
      <c r="O1573" s="14"/>
      <c r="V1573" s="439"/>
      <c r="W1573" s="448" t="s">
        <v>2563</v>
      </c>
    </row>
    <row r="1574" ht="13.8" spans="1:23">
      <c r="A1574" s="375"/>
      <c r="B1574" s="439" t="s">
        <v>778</v>
      </c>
      <c r="C1574" s="439">
        <v>500</v>
      </c>
      <c r="D1574" s="14" t="s">
        <v>2096</v>
      </c>
      <c r="E1574" s="52"/>
      <c r="F1574" s="14"/>
      <c r="G1574" s="53" t="s">
        <v>54</v>
      </c>
      <c r="H1574" s="14"/>
      <c r="I1574" s="14" t="s">
        <v>470</v>
      </c>
      <c r="J1574" s="14">
        <v>4000</v>
      </c>
      <c r="K1574" s="14" t="s">
        <v>2043</v>
      </c>
      <c r="L1574" s="14"/>
      <c r="M1574" s="14"/>
      <c r="N1574" s="53" t="s">
        <v>54</v>
      </c>
      <c r="O1574" s="14"/>
      <c r="V1574" s="444"/>
      <c r="W1574" s="448" t="s">
        <v>2568</v>
      </c>
    </row>
    <row r="1575" spans="1:15">
      <c r="A1575" s="375"/>
      <c r="B1575" s="439" t="s">
        <v>780</v>
      </c>
      <c r="C1575" s="439">
        <v>1000</v>
      </c>
      <c r="D1575" s="14" t="s">
        <v>2096</v>
      </c>
      <c r="E1575" s="52"/>
      <c r="F1575" s="14"/>
      <c r="G1575" s="53" t="s">
        <v>54</v>
      </c>
      <c r="H1575" s="14"/>
      <c r="I1575" s="439" t="s">
        <v>771</v>
      </c>
      <c r="J1575" s="439">
        <v>800</v>
      </c>
      <c r="K1575" s="14" t="s">
        <v>2045</v>
      </c>
      <c r="L1575" s="14"/>
      <c r="M1575" s="14"/>
      <c r="N1575" s="53" t="s">
        <v>54</v>
      </c>
      <c r="O1575" s="14"/>
    </row>
    <row r="1576" ht="13.8" spans="1:15">
      <c r="A1576" s="375"/>
      <c r="B1576" s="14" t="s">
        <v>135</v>
      </c>
      <c r="C1576" s="14">
        <v>10000</v>
      </c>
      <c r="D1576" s="14" t="s">
        <v>2043</v>
      </c>
      <c r="E1576" s="52"/>
      <c r="F1576" s="14"/>
      <c r="G1576" s="53" t="s">
        <v>54</v>
      </c>
      <c r="H1576" s="14"/>
      <c r="I1576" s="14" t="s">
        <v>151</v>
      </c>
      <c r="J1576" s="14">
        <v>5000</v>
      </c>
      <c r="K1576" s="14" t="s">
        <v>2043</v>
      </c>
      <c r="L1576" s="14"/>
      <c r="M1576" s="14"/>
      <c r="N1576" s="451" t="s">
        <v>2595</v>
      </c>
      <c r="O1576" s="14"/>
    </row>
    <row r="1577" spans="1:15">
      <c r="A1577" s="375"/>
      <c r="B1577" s="14" t="s">
        <v>389</v>
      </c>
      <c r="C1577" s="14">
        <v>2200</v>
      </c>
      <c r="D1577" s="14" t="s">
        <v>2045</v>
      </c>
      <c r="E1577" s="52"/>
      <c r="F1577" s="14"/>
      <c r="G1577" s="53" t="s">
        <v>54</v>
      </c>
      <c r="H1577" s="14"/>
      <c r="I1577" s="439" t="s">
        <v>787</v>
      </c>
      <c r="J1577" s="439">
        <v>4000</v>
      </c>
      <c r="K1577" s="14" t="s">
        <v>2043</v>
      </c>
      <c r="L1577" s="14"/>
      <c r="M1577" s="14"/>
      <c r="N1577" s="53" t="s">
        <v>54</v>
      </c>
      <c r="O1577" s="14"/>
    </row>
    <row r="1578" spans="1:15">
      <c r="A1578" s="375"/>
      <c r="B1578" s="14" t="s">
        <v>679</v>
      </c>
      <c r="C1578" s="14">
        <v>1500</v>
      </c>
      <c r="D1578" s="14" t="s">
        <v>2045</v>
      </c>
      <c r="E1578" s="52"/>
      <c r="F1578" s="14"/>
      <c r="G1578" s="53" t="s">
        <v>2596</v>
      </c>
      <c r="H1578" s="14"/>
      <c r="I1578" s="439" t="s">
        <v>790</v>
      </c>
      <c r="J1578" s="439">
        <v>400</v>
      </c>
      <c r="K1578" s="14" t="s">
        <v>2045</v>
      </c>
      <c r="L1578" s="14"/>
      <c r="M1578" s="14"/>
      <c r="N1578" s="53" t="s">
        <v>54</v>
      </c>
      <c r="O1578" s="14"/>
    </row>
    <row r="1579" ht="13.8" spans="1:15">
      <c r="A1579" s="375"/>
      <c r="B1579" s="14" t="s">
        <v>793</v>
      </c>
      <c r="C1579" s="14">
        <v>650</v>
      </c>
      <c r="D1579" s="14" t="s">
        <v>2043</v>
      </c>
      <c r="E1579" s="52"/>
      <c r="F1579" s="14"/>
      <c r="G1579" s="451" t="s">
        <v>2597</v>
      </c>
      <c r="H1579" s="14"/>
      <c r="I1579" s="14" t="s">
        <v>325</v>
      </c>
      <c r="J1579" s="14">
        <v>2000</v>
      </c>
      <c r="K1579" s="14" t="s">
        <v>2045</v>
      </c>
      <c r="L1579" s="14"/>
      <c r="M1579" s="14"/>
      <c r="N1579" s="53" t="s">
        <v>54</v>
      </c>
      <c r="O1579" s="14"/>
    </row>
    <row r="1580" spans="1:15">
      <c r="A1580" s="375"/>
      <c r="B1580" s="14" t="s">
        <v>160</v>
      </c>
      <c r="C1580" s="14">
        <v>3600</v>
      </c>
      <c r="D1580" s="14" t="s">
        <v>2043</v>
      </c>
      <c r="E1580" s="52"/>
      <c r="F1580" s="14"/>
      <c r="G1580" s="53" t="s">
        <v>88</v>
      </c>
      <c r="H1580" s="14"/>
      <c r="I1580" s="439" t="s">
        <v>783</v>
      </c>
      <c r="J1580" s="439">
        <v>1000</v>
      </c>
      <c r="K1580" s="14" t="s">
        <v>2045</v>
      </c>
      <c r="L1580" s="14"/>
      <c r="M1580" s="14"/>
      <c r="N1580" s="53" t="s">
        <v>54</v>
      </c>
      <c r="O1580" s="14"/>
    </row>
    <row r="1581" spans="1:15">
      <c r="A1581" s="375"/>
      <c r="B1581" s="14" t="s">
        <v>552</v>
      </c>
      <c r="C1581" s="14">
        <v>1000</v>
      </c>
      <c r="D1581" s="14" t="s">
        <v>2045</v>
      </c>
      <c r="E1581" s="52"/>
      <c r="F1581" s="14"/>
      <c r="G1581" s="53" t="s">
        <v>88</v>
      </c>
      <c r="H1581" s="14"/>
      <c r="I1581" s="14"/>
      <c r="J1581" s="14"/>
      <c r="K1581" s="14"/>
      <c r="L1581" s="14"/>
      <c r="M1581" s="14"/>
      <c r="N1581" s="53"/>
      <c r="O1581" s="14"/>
    </row>
    <row r="1582" spans="1:15">
      <c r="A1582" s="375"/>
      <c r="B1582" s="439" t="s">
        <v>785</v>
      </c>
      <c r="C1582" s="439">
        <v>500</v>
      </c>
      <c r="D1582" s="14" t="s">
        <v>2045</v>
      </c>
      <c r="E1582" s="52"/>
      <c r="F1582" s="14"/>
      <c r="G1582" s="53" t="s">
        <v>88</v>
      </c>
      <c r="H1582" s="14"/>
      <c r="I1582" s="14"/>
      <c r="J1582" s="14"/>
      <c r="K1582" s="14"/>
      <c r="L1582" s="14"/>
      <c r="M1582" s="14"/>
      <c r="N1582" s="53"/>
      <c r="O1582" s="14"/>
    </row>
    <row r="1583" spans="1:15">
      <c r="A1583" s="375"/>
      <c r="B1583" s="14"/>
      <c r="C1583" s="14"/>
      <c r="D1583" s="14"/>
      <c r="E1583" s="52"/>
      <c r="F1583" s="14"/>
      <c r="G1583" s="53"/>
      <c r="H1583" s="14"/>
      <c r="I1583" s="14"/>
      <c r="J1583" s="14"/>
      <c r="K1583" s="14"/>
      <c r="L1583" s="14"/>
      <c r="M1583" s="14"/>
      <c r="N1583" s="53"/>
      <c r="O1583" s="14"/>
    </row>
    <row r="1584" spans="1:15">
      <c r="A1584" s="375"/>
      <c r="B1584" s="14"/>
      <c r="C1584" s="14"/>
      <c r="D1584" s="14"/>
      <c r="E1584" s="52"/>
      <c r="F1584" s="14"/>
      <c r="G1584" s="53"/>
      <c r="H1584" s="14"/>
      <c r="I1584" s="14"/>
      <c r="J1584" s="14"/>
      <c r="K1584" s="14"/>
      <c r="L1584" s="14"/>
      <c r="M1584" s="14"/>
      <c r="N1584" s="53"/>
      <c r="O1584" s="14"/>
    </row>
    <row r="1585" spans="1:15">
      <c r="A1585" s="375"/>
      <c r="B1585" s="14"/>
      <c r="C1585" s="14"/>
      <c r="D1585" s="14"/>
      <c r="E1585" s="52"/>
      <c r="F1585" s="14"/>
      <c r="G1585" s="53"/>
      <c r="H1585" s="14"/>
      <c r="I1585" s="14"/>
      <c r="J1585" s="14"/>
      <c r="K1585" s="14"/>
      <c r="L1585" s="14"/>
      <c r="M1585" s="14"/>
      <c r="N1585" s="53"/>
      <c r="O1585" s="14"/>
    </row>
    <row r="1586" ht="14.4" spans="1:15">
      <c r="A1586" s="375"/>
      <c r="B1586" s="14"/>
      <c r="C1586" s="14"/>
      <c r="D1586" s="14"/>
      <c r="E1586" s="52"/>
      <c r="F1586" s="14"/>
      <c r="G1586" s="53"/>
      <c r="H1586" s="412"/>
      <c r="I1586" s="14"/>
      <c r="J1586" s="14"/>
      <c r="K1586" s="14"/>
      <c r="L1586" s="14"/>
      <c r="M1586" s="14"/>
      <c r="N1586" s="53"/>
      <c r="O1586" s="412"/>
    </row>
    <row r="1587" ht="18" spans="1:15">
      <c r="A1587" s="296"/>
      <c r="B1587" s="352"/>
      <c r="C1587" s="297">
        <f>SUM(C1568:C1586)</f>
        <v>45710</v>
      </c>
      <c r="D1587" s="297"/>
      <c r="E1587" s="298"/>
      <c r="F1587" s="297"/>
      <c r="G1587" s="299"/>
      <c r="H1587" s="269"/>
      <c r="I1587" s="297"/>
      <c r="J1587" s="297">
        <f>SUM(J1568:J1586)</f>
        <v>36500</v>
      </c>
      <c r="K1587" s="297"/>
      <c r="L1587" s="297"/>
      <c r="M1587" s="296"/>
      <c r="N1587" s="304"/>
      <c r="O1587" s="269"/>
    </row>
    <row r="1588" ht="15.6" spans="1:15">
      <c r="A1588" s="291" t="s">
        <v>2598</v>
      </c>
      <c r="B1588" s="291" t="s">
        <v>12</v>
      </c>
      <c r="C1588" s="292" t="s">
        <v>2501</v>
      </c>
      <c r="D1588" s="292" t="s">
        <v>2466</v>
      </c>
      <c r="E1588" s="395" t="s">
        <v>2456</v>
      </c>
      <c r="F1588" s="121"/>
      <c r="G1588" s="121" t="s">
        <v>11</v>
      </c>
      <c r="H1588" s="269"/>
      <c r="I1588" s="291" t="s">
        <v>13</v>
      </c>
      <c r="J1588" s="291"/>
      <c r="K1588" s="292" t="s">
        <v>2466</v>
      </c>
      <c r="L1588" s="394" t="s">
        <v>2456</v>
      </c>
      <c r="M1588" s="121"/>
      <c r="N1588" s="121" t="s">
        <v>11</v>
      </c>
      <c r="O1588" s="269"/>
    </row>
    <row r="1589" spans="1:15">
      <c r="A1589" s="396" t="s">
        <v>2599</v>
      </c>
      <c r="B1589" s="14" t="s">
        <v>160</v>
      </c>
      <c r="C1589" s="14">
        <v>3600</v>
      </c>
      <c r="D1589" s="14" t="s">
        <v>2043</v>
      </c>
      <c r="E1589" s="52"/>
      <c r="F1589" s="14"/>
      <c r="G1589" s="53" t="s">
        <v>54</v>
      </c>
      <c r="H1589" s="14"/>
      <c r="I1589" s="14" t="s">
        <v>348</v>
      </c>
      <c r="J1589" s="14">
        <v>4000</v>
      </c>
      <c r="K1589" s="14" t="s">
        <v>2043</v>
      </c>
      <c r="L1589" s="14"/>
      <c r="M1589" s="14"/>
      <c r="N1589" s="53" t="s">
        <v>54</v>
      </c>
      <c r="O1589" s="14"/>
    </row>
    <row r="1590" ht="13.8" spans="1:23">
      <c r="A1590" s="396"/>
      <c r="B1590" s="14" t="s">
        <v>552</v>
      </c>
      <c r="C1590" s="14">
        <v>1000</v>
      </c>
      <c r="D1590" s="14" t="s">
        <v>2045</v>
      </c>
      <c r="E1590" s="52"/>
      <c r="F1590" s="14"/>
      <c r="G1590" s="53" t="s">
        <v>54</v>
      </c>
      <c r="H1590" s="14"/>
      <c r="I1590" s="14" t="s">
        <v>443</v>
      </c>
      <c r="J1590" s="14">
        <v>1600</v>
      </c>
      <c r="K1590" s="14" t="s">
        <v>2043</v>
      </c>
      <c r="L1590" s="14"/>
      <c r="M1590" s="14"/>
      <c r="N1590" s="53" t="s">
        <v>54</v>
      </c>
      <c r="O1590" s="14"/>
      <c r="V1590" s="448" t="s">
        <v>2557</v>
      </c>
      <c r="W1590" s="448"/>
    </row>
    <row r="1591" ht="13.8" spans="1:23">
      <c r="A1591" s="396"/>
      <c r="B1591" s="14" t="s">
        <v>461</v>
      </c>
      <c r="C1591" s="14">
        <v>2400</v>
      </c>
      <c r="D1591" s="14" t="s">
        <v>2043</v>
      </c>
      <c r="E1591" s="52"/>
      <c r="F1591" s="14"/>
      <c r="G1591" s="53" t="s">
        <v>54</v>
      </c>
      <c r="H1591" s="14"/>
      <c r="I1591" s="14" t="s">
        <v>328</v>
      </c>
      <c r="J1591" s="14">
        <v>8000</v>
      </c>
      <c r="K1591" s="14" t="s">
        <v>2043</v>
      </c>
      <c r="L1591" s="14"/>
      <c r="M1591" s="14"/>
      <c r="N1591" s="53" t="s">
        <v>54</v>
      </c>
      <c r="O1591" s="14"/>
      <c r="V1591" s="446"/>
      <c r="W1591" s="448" t="s">
        <v>2559</v>
      </c>
    </row>
    <row r="1592" ht="13.8" spans="1:23">
      <c r="A1592" s="396"/>
      <c r="B1592" s="439" t="s">
        <v>785</v>
      </c>
      <c r="C1592" s="439">
        <v>500</v>
      </c>
      <c r="D1592" s="14" t="s">
        <v>2045</v>
      </c>
      <c r="E1592" s="52"/>
      <c r="F1592" s="14"/>
      <c r="G1592" s="53" t="s">
        <v>54</v>
      </c>
      <c r="H1592" s="14"/>
      <c r="I1592" s="137" t="s">
        <v>76</v>
      </c>
      <c r="J1592" s="137">
        <v>300</v>
      </c>
      <c r="K1592" s="126" t="s">
        <v>2096</v>
      </c>
      <c r="L1592" s="14"/>
      <c r="M1592" s="14"/>
      <c r="N1592" s="53" t="s">
        <v>54</v>
      </c>
      <c r="O1592" s="14"/>
      <c r="V1592" s="449"/>
      <c r="W1592" s="448" t="s">
        <v>2561</v>
      </c>
    </row>
    <row r="1593" spans="1:23">
      <c r="A1593" s="396"/>
      <c r="B1593" s="14" t="s">
        <v>623</v>
      </c>
      <c r="C1593" s="14">
        <v>2500</v>
      </c>
      <c r="D1593" s="14" t="s">
        <v>2045</v>
      </c>
      <c r="E1593" s="52"/>
      <c r="F1593" s="14"/>
      <c r="G1593" s="53" t="s">
        <v>54</v>
      </c>
      <c r="H1593" s="14"/>
      <c r="I1593" s="439" t="s">
        <v>802</v>
      </c>
      <c r="J1593" s="439">
        <v>200</v>
      </c>
      <c r="K1593" s="126" t="s">
        <v>2096</v>
      </c>
      <c r="L1593" s="14"/>
      <c r="M1593" s="14"/>
      <c r="N1593" s="159" t="s">
        <v>2600</v>
      </c>
      <c r="O1593" s="14"/>
      <c r="V1593" s="137"/>
      <c r="W1593" s="14" t="s">
        <v>2562</v>
      </c>
    </row>
    <row r="1594" spans="1:23">
      <c r="A1594" s="396"/>
      <c r="B1594" s="14" t="s">
        <v>799</v>
      </c>
      <c r="C1594" s="14">
        <v>2000</v>
      </c>
      <c r="D1594" s="14" t="s">
        <v>2045</v>
      </c>
      <c r="E1594" s="52"/>
      <c r="F1594" s="14"/>
      <c r="G1594" s="159" t="s">
        <v>2601</v>
      </c>
      <c r="H1594" s="14"/>
      <c r="I1594" s="14" t="s">
        <v>316</v>
      </c>
      <c r="J1594" s="14">
        <v>16000</v>
      </c>
      <c r="K1594" s="14" t="s">
        <v>2043</v>
      </c>
      <c r="L1594" s="14"/>
      <c r="M1594" s="14"/>
      <c r="N1594" s="53" t="s">
        <v>54</v>
      </c>
      <c r="O1594" s="14"/>
      <c r="V1594" s="137"/>
      <c r="W1594" s="14"/>
    </row>
    <row r="1595" ht="13.8" spans="1:23">
      <c r="A1595" s="396"/>
      <c r="B1595" s="137" t="s">
        <v>72</v>
      </c>
      <c r="C1595" s="137">
        <v>1500</v>
      </c>
      <c r="D1595" s="14" t="s">
        <v>2045</v>
      </c>
      <c r="E1595" s="52"/>
      <c r="F1595" s="14"/>
      <c r="G1595" s="159" t="s">
        <v>2602</v>
      </c>
      <c r="H1595" s="14"/>
      <c r="I1595" s="14" t="s">
        <v>807</v>
      </c>
      <c r="J1595" s="14">
        <v>600</v>
      </c>
      <c r="K1595" s="126" t="s">
        <v>2096</v>
      </c>
      <c r="L1595" s="14"/>
      <c r="M1595" s="14"/>
      <c r="N1595" s="53" t="s">
        <v>54</v>
      </c>
      <c r="O1595" s="14"/>
      <c r="V1595" s="439"/>
      <c r="W1595" s="448" t="s">
        <v>2563</v>
      </c>
    </row>
    <row r="1596" ht="13.8" spans="1:23">
      <c r="A1596" s="396"/>
      <c r="B1596" s="14" t="s">
        <v>274</v>
      </c>
      <c r="C1596" s="14">
        <v>6000</v>
      </c>
      <c r="D1596" s="14" t="s">
        <v>2043</v>
      </c>
      <c r="E1596" s="52"/>
      <c r="F1596" s="14"/>
      <c r="G1596" s="53" t="s">
        <v>54</v>
      </c>
      <c r="H1596" s="14"/>
      <c r="I1596" s="14" t="s">
        <v>809</v>
      </c>
      <c r="J1596" s="14">
        <v>450</v>
      </c>
      <c r="K1596" s="126" t="s">
        <v>2096</v>
      </c>
      <c r="L1596" s="14"/>
      <c r="M1596" s="14"/>
      <c r="N1596" s="53" t="s">
        <v>54</v>
      </c>
      <c r="O1596" s="14"/>
      <c r="V1596" s="444"/>
      <c r="W1596" s="448" t="s">
        <v>2568</v>
      </c>
    </row>
    <row r="1597" ht="13.8" spans="1:23">
      <c r="A1597" s="396"/>
      <c r="B1597" s="14" t="s">
        <v>692</v>
      </c>
      <c r="C1597" s="14">
        <v>4000</v>
      </c>
      <c r="D1597" s="14" t="s">
        <v>2043</v>
      </c>
      <c r="E1597" s="52"/>
      <c r="F1597" s="14"/>
      <c r="G1597" s="53" t="s">
        <v>54</v>
      </c>
      <c r="H1597" s="14"/>
      <c r="I1597" s="439" t="s">
        <v>802</v>
      </c>
      <c r="J1597" s="439">
        <v>200</v>
      </c>
      <c r="K1597" s="126" t="s">
        <v>2096</v>
      </c>
      <c r="L1597" s="14"/>
      <c r="M1597" s="14"/>
      <c r="N1597" s="53" t="s">
        <v>2603</v>
      </c>
      <c r="O1597" s="14"/>
      <c r="V1597" s="452"/>
      <c r="W1597" s="453" t="s">
        <v>2604</v>
      </c>
    </row>
    <row r="1598" spans="1:15">
      <c r="A1598" s="396"/>
      <c r="B1598" s="14" t="s">
        <v>256</v>
      </c>
      <c r="C1598" s="14">
        <v>6000</v>
      </c>
      <c r="D1598" s="14" t="s">
        <v>2043</v>
      </c>
      <c r="E1598" s="52"/>
      <c r="F1598" s="14"/>
      <c r="G1598" s="53" t="s">
        <v>54</v>
      </c>
      <c r="H1598" s="14"/>
      <c r="I1598" s="14" t="s">
        <v>145</v>
      </c>
      <c r="J1598" s="14">
        <v>7200</v>
      </c>
      <c r="K1598" s="14" t="s">
        <v>2043</v>
      </c>
      <c r="L1598" s="14"/>
      <c r="M1598" s="14"/>
      <c r="N1598" s="53" t="s">
        <v>54</v>
      </c>
      <c r="O1598" s="14"/>
    </row>
    <row r="1599" spans="1:15">
      <c r="A1599" s="396"/>
      <c r="B1599" s="14" t="s">
        <v>331</v>
      </c>
      <c r="C1599" s="14">
        <v>8000</v>
      </c>
      <c r="D1599" s="14" t="s">
        <v>2043</v>
      </c>
      <c r="E1599" s="52"/>
      <c r="F1599" s="14"/>
      <c r="G1599" s="53" t="s">
        <v>54</v>
      </c>
      <c r="H1599" s="14"/>
      <c r="I1599" s="14" t="s">
        <v>196</v>
      </c>
      <c r="J1599" s="14">
        <v>9200</v>
      </c>
      <c r="K1599" s="14" t="s">
        <v>2043</v>
      </c>
      <c r="L1599" s="14"/>
      <c r="M1599" s="14"/>
      <c r="N1599" s="53" t="s">
        <v>54</v>
      </c>
      <c r="O1599" s="14"/>
    </row>
    <row r="1600" spans="1:15">
      <c r="A1600" s="396"/>
      <c r="B1600" s="14" t="s">
        <v>804</v>
      </c>
      <c r="C1600" s="14">
        <v>1200</v>
      </c>
      <c r="D1600" s="14" t="s">
        <v>2045</v>
      </c>
      <c r="E1600" s="52"/>
      <c r="F1600" s="14"/>
      <c r="G1600" s="53" t="s">
        <v>54</v>
      </c>
      <c r="H1600" s="14"/>
      <c r="I1600" s="14" t="s">
        <v>151</v>
      </c>
      <c r="J1600" s="14">
        <v>5200</v>
      </c>
      <c r="K1600" s="14" t="s">
        <v>2043</v>
      </c>
      <c r="L1600" s="14"/>
      <c r="M1600" s="14"/>
      <c r="N1600" s="53" t="s">
        <v>54</v>
      </c>
      <c r="O1600" s="14"/>
    </row>
    <row r="1601" spans="1:15">
      <c r="A1601" s="396"/>
      <c r="B1601" s="137" t="s">
        <v>72</v>
      </c>
      <c r="C1601" s="137">
        <v>1000</v>
      </c>
      <c r="D1601" s="14" t="s">
        <v>2045</v>
      </c>
      <c r="E1601" s="52"/>
      <c r="F1601" s="14"/>
      <c r="G1601" s="53" t="s">
        <v>2603</v>
      </c>
      <c r="H1601" s="14"/>
      <c r="I1601" s="14"/>
      <c r="J1601" s="14"/>
      <c r="K1601" s="14"/>
      <c r="L1601" s="14"/>
      <c r="M1601" s="14"/>
      <c r="N1601" s="53"/>
      <c r="O1601" s="14"/>
    </row>
    <row r="1602" spans="1:15">
      <c r="A1602" s="396"/>
      <c r="B1602" s="14" t="s">
        <v>334</v>
      </c>
      <c r="C1602" s="14">
        <v>1600</v>
      </c>
      <c r="D1602" s="14" t="s">
        <v>2043</v>
      </c>
      <c r="E1602" s="52"/>
      <c r="F1602" s="14"/>
      <c r="G1602" s="53" t="s">
        <v>54</v>
      </c>
      <c r="H1602" s="14"/>
      <c r="I1602" s="14"/>
      <c r="J1602" s="14"/>
      <c r="K1602" s="14"/>
      <c r="L1602" s="14"/>
      <c r="M1602" s="14"/>
      <c r="N1602" s="53"/>
      <c r="O1602" s="14"/>
    </row>
    <row r="1603" spans="1:15">
      <c r="A1603" s="396"/>
      <c r="B1603" s="14" t="s">
        <v>799</v>
      </c>
      <c r="C1603" s="14">
        <v>1500</v>
      </c>
      <c r="D1603" s="14" t="s">
        <v>2045</v>
      </c>
      <c r="E1603" s="52"/>
      <c r="F1603" s="14"/>
      <c r="G1603" s="53" t="s">
        <v>2603</v>
      </c>
      <c r="H1603" s="14"/>
      <c r="I1603" s="14"/>
      <c r="J1603" s="14"/>
      <c r="K1603" s="14"/>
      <c r="L1603" s="14"/>
      <c r="M1603" s="14"/>
      <c r="N1603" s="53"/>
      <c r="O1603" s="14"/>
    </row>
    <row r="1604" spans="1:15">
      <c r="A1604" s="396"/>
      <c r="B1604" s="14" t="s">
        <v>303</v>
      </c>
      <c r="C1604" s="14">
        <v>1500</v>
      </c>
      <c r="D1604" s="14" t="s">
        <v>2043</v>
      </c>
      <c r="E1604" s="52"/>
      <c r="F1604" s="14"/>
      <c r="G1604" s="53" t="s">
        <v>54</v>
      </c>
      <c r="H1604" s="14"/>
      <c r="I1604" s="14"/>
      <c r="J1604" s="14"/>
      <c r="K1604" s="14"/>
      <c r="L1604" s="14"/>
      <c r="M1604" s="14"/>
      <c r="N1604" s="53"/>
      <c r="O1604" s="14"/>
    </row>
    <row r="1605" spans="1:15">
      <c r="A1605" s="396"/>
      <c r="B1605" s="14" t="s">
        <v>244</v>
      </c>
      <c r="C1605" s="14">
        <v>7000</v>
      </c>
      <c r="D1605" s="14" t="s">
        <v>2043</v>
      </c>
      <c r="E1605" s="52"/>
      <c r="F1605" s="15"/>
      <c r="G1605" s="53" t="s">
        <v>54</v>
      </c>
      <c r="H1605" s="14"/>
      <c r="I1605" s="14"/>
      <c r="J1605" s="14"/>
      <c r="K1605" s="14"/>
      <c r="L1605" s="14"/>
      <c r="M1605" s="14"/>
      <c r="N1605" s="53"/>
      <c r="O1605" s="14"/>
    </row>
    <row r="1606" spans="1:15">
      <c r="A1606" s="396"/>
      <c r="B1606" s="14"/>
      <c r="C1606" s="14"/>
      <c r="D1606" s="14"/>
      <c r="E1606" s="52"/>
      <c r="F1606" s="14"/>
      <c r="G1606" s="53"/>
      <c r="H1606" s="14"/>
      <c r="I1606" s="14"/>
      <c r="J1606" s="14"/>
      <c r="K1606" s="14"/>
      <c r="L1606" s="14"/>
      <c r="M1606" s="14"/>
      <c r="N1606" s="53"/>
      <c r="O1606" s="14"/>
    </row>
    <row r="1607" spans="1:15">
      <c r="A1607" s="396"/>
      <c r="B1607" s="14"/>
      <c r="C1607" s="14"/>
      <c r="D1607" s="14"/>
      <c r="E1607" s="52"/>
      <c r="F1607" s="14"/>
      <c r="G1607" s="53"/>
      <c r="H1607" s="14"/>
      <c r="I1607" s="14"/>
      <c r="J1607" s="14"/>
      <c r="K1607" s="14"/>
      <c r="L1607" s="14"/>
      <c r="M1607" s="14"/>
      <c r="N1607" s="53"/>
      <c r="O1607" s="14"/>
    </row>
    <row r="1608" ht="18" spans="1:15">
      <c r="A1608" s="296"/>
      <c r="B1608" s="352"/>
      <c r="C1608" s="297">
        <f>SUM(C1588:C1607)</f>
        <v>51300</v>
      </c>
      <c r="D1608" s="297"/>
      <c r="E1608" s="298"/>
      <c r="F1608" s="297"/>
      <c r="G1608" s="299"/>
      <c r="H1608" s="269"/>
      <c r="I1608" s="297"/>
      <c r="J1608" s="297">
        <f>SUM(J1589:J1607)</f>
        <v>52950</v>
      </c>
      <c r="K1608" s="297"/>
      <c r="L1608" s="297"/>
      <c r="M1608" s="296"/>
      <c r="N1608" s="304"/>
      <c r="O1608" s="269"/>
    </row>
    <row r="1609" ht="15.6" spans="1:15">
      <c r="A1609" s="291" t="s">
        <v>2605</v>
      </c>
      <c r="B1609" s="291" t="s">
        <v>12</v>
      </c>
      <c r="C1609" s="292" t="s">
        <v>2501</v>
      </c>
      <c r="D1609" s="292" t="s">
        <v>2466</v>
      </c>
      <c r="E1609" s="454" t="s">
        <v>2456</v>
      </c>
      <c r="F1609" s="121" t="s">
        <v>2606</v>
      </c>
      <c r="G1609" s="121" t="s">
        <v>11</v>
      </c>
      <c r="H1609" s="269"/>
      <c r="I1609" s="291" t="s">
        <v>13</v>
      </c>
      <c r="J1609" s="292" t="s">
        <v>2501</v>
      </c>
      <c r="K1609" s="292" t="s">
        <v>2466</v>
      </c>
      <c r="L1609" s="455" t="s">
        <v>2456</v>
      </c>
      <c r="M1609" s="121" t="s">
        <v>2606</v>
      </c>
      <c r="N1609" s="121" t="s">
        <v>11</v>
      </c>
      <c r="O1609" s="269"/>
    </row>
    <row r="1610" spans="1:15">
      <c r="A1610" s="375" t="s">
        <v>2607</v>
      </c>
      <c r="B1610" s="14" t="s">
        <v>135</v>
      </c>
      <c r="C1610" s="14">
        <v>6000</v>
      </c>
      <c r="D1610" s="14" t="s">
        <v>2043</v>
      </c>
      <c r="E1610" s="52"/>
      <c r="F1610" s="14"/>
      <c r="G1610" s="53" t="s">
        <v>54</v>
      </c>
      <c r="H1610" s="14"/>
      <c r="I1610" s="14" t="s">
        <v>145</v>
      </c>
      <c r="J1610" s="14">
        <v>4000</v>
      </c>
      <c r="K1610" s="14" t="s">
        <v>2043</v>
      </c>
      <c r="L1610" s="14"/>
      <c r="M1610" s="14"/>
      <c r="N1610" s="53" t="s">
        <v>54</v>
      </c>
      <c r="O1610" s="14"/>
    </row>
    <row r="1611" ht="26.4" spans="1:15">
      <c r="A1611" s="375"/>
      <c r="B1611" s="137" t="s">
        <v>2071</v>
      </c>
      <c r="C1611" s="137">
        <v>5000</v>
      </c>
      <c r="D1611" s="14" t="s">
        <v>2043</v>
      </c>
      <c r="E1611" s="52"/>
      <c r="F1611" s="14"/>
      <c r="G1611" s="53" t="s">
        <v>2608</v>
      </c>
      <c r="H1611" s="14"/>
      <c r="I1611" s="14" t="s">
        <v>204</v>
      </c>
      <c r="J1611" s="14">
        <v>1200</v>
      </c>
      <c r="K1611" s="14" t="s">
        <v>2043</v>
      </c>
      <c r="L1611" s="14"/>
      <c r="M1611" s="14"/>
      <c r="N1611" s="53" t="s">
        <v>54</v>
      </c>
      <c r="O1611" s="14"/>
    </row>
    <row r="1612" spans="1:15">
      <c r="A1612" s="375"/>
      <c r="B1612" s="14" t="s">
        <v>319</v>
      </c>
      <c r="C1612" s="14">
        <v>1500</v>
      </c>
      <c r="D1612" s="14" t="s">
        <v>2043</v>
      </c>
      <c r="E1612" s="52"/>
      <c r="F1612" s="14"/>
      <c r="G1612" s="53" t="s">
        <v>54</v>
      </c>
      <c r="H1612" s="14"/>
      <c r="I1612" s="14" t="s">
        <v>238</v>
      </c>
      <c r="J1612" s="14">
        <v>8000</v>
      </c>
      <c r="K1612" s="14" t="s">
        <v>2043</v>
      </c>
      <c r="L1612" s="14"/>
      <c r="M1612" s="14"/>
      <c r="N1612" s="159" t="s">
        <v>2609</v>
      </c>
      <c r="O1612" s="14"/>
    </row>
    <row r="1613" ht="13.8" spans="1:23">
      <c r="A1613" s="375"/>
      <c r="B1613" s="14" t="s">
        <v>491</v>
      </c>
      <c r="C1613" s="14">
        <v>1100</v>
      </c>
      <c r="D1613" s="14" t="s">
        <v>2043</v>
      </c>
      <c r="E1613" s="52"/>
      <c r="F1613" s="14"/>
      <c r="G1613" s="53" t="s">
        <v>54</v>
      </c>
      <c r="H1613" s="14"/>
      <c r="I1613" s="14" t="s">
        <v>766</v>
      </c>
      <c r="J1613" s="14">
        <v>1400</v>
      </c>
      <c r="K1613" s="14" t="s">
        <v>2045</v>
      </c>
      <c r="L1613" s="14"/>
      <c r="M1613" s="14"/>
      <c r="N1613" s="53" t="s">
        <v>54</v>
      </c>
      <c r="O1613" s="14"/>
      <c r="V1613" s="457" t="s">
        <v>2557</v>
      </c>
      <c r="W1613" s="448"/>
    </row>
    <row r="1614" ht="13.8" spans="1:23">
      <c r="A1614" s="375"/>
      <c r="B1614" s="14" t="s">
        <v>826</v>
      </c>
      <c r="C1614" s="14">
        <v>500</v>
      </c>
      <c r="D1614" s="14" t="s">
        <v>2045</v>
      </c>
      <c r="E1614" s="52"/>
      <c r="F1614" s="14" t="s">
        <v>2096</v>
      </c>
      <c r="G1614" s="53" t="s">
        <v>54</v>
      </c>
      <c r="H1614" s="14"/>
      <c r="I1614" s="14" t="s">
        <v>2610</v>
      </c>
      <c r="J1614" s="14">
        <v>500</v>
      </c>
      <c r="K1614" s="14" t="s">
        <v>2045</v>
      </c>
      <c r="L1614" s="14"/>
      <c r="M1614" s="14"/>
      <c r="N1614" s="53" t="s">
        <v>54</v>
      </c>
      <c r="O1614" s="14"/>
      <c r="V1614" s="458"/>
      <c r="W1614" s="448" t="s">
        <v>2559</v>
      </c>
    </row>
    <row r="1615" ht="13.8" spans="1:23">
      <c r="A1615" s="375"/>
      <c r="B1615" s="14" t="s">
        <v>835</v>
      </c>
      <c r="C1615" s="14">
        <v>4000</v>
      </c>
      <c r="D1615" s="14" t="s">
        <v>2045</v>
      </c>
      <c r="E1615" s="52"/>
      <c r="F1615" s="14" t="s">
        <v>2096</v>
      </c>
      <c r="G1615" s="53" t="s">
        <v>54</v>
      </c>
      <c r="H1615" s="14"/>
      <c r="I1615" s="14" t="s">
        <v>268</v>
      </c>
      <c r="J1615" s="14">
        <v>8000</v>
      </c>
      <c r="K1615" s="14" t="s">
        <v>2043</v>
      </c>
      <c r="L1615" s="14"/>
      <c r="M1615" s="14"/>
      <c r="N1615" s="53" t="s">
        <v>54</v>
      </c>
      <c r="O1615" s="14"/>
      <c r="V1615" s="459"/>
      <c r="W1615" s="448" t="s">
        <v>2561</v>
      </c>
    </row>
    <row r="1616" spans="1:23">
      <c r="A1616" s="375"/>
      <c r="B1616" s="14" t="s">
        <v>832</v>
      </c>
      <c r="C1616" s="14">
        <v>3000</v>
      </c>
      <c r="D1616" s="14" t="s">
        <v>2045</v>
      </c>
      <c r="E1616" s="52"/>
      <c r="F1616" s="14" t="s">
        <v>2096</v>
      </c>
      <c r="G1616" s="53" t="s">
        <v>54</v>
      </c>
      <c r="H1616" s="14"/>
      <c r="I1616" s="14" t="s">
        <v>540</v>
      </c>
      <c r="J1616" s="14">
        <v>1200</v>
      </c>
      <c r="K1616" s="14" t="s">
        <v>2045</v>
      </c>
      <c r="L1616" s="14"/>
      <c r="M1616" s="14" t="s">
        <v>2096</v>
      </c>
      <c r="N1616" s="53" t="s">
        <v>54</v>
      </c>
      <c r="O1616" s="14"/>
      <c r="V1616" s="460"/>
      <c r="W1616" s="14" t="s">
        <v>2562</v>
      </c>
    </row>
    <row r="1617" ht="13.8" spans="1:23">
      <c r="A1617" s="375"/>
      <c r="B1617" s="14" t="s">
        <v>793</v>
      </c>
      <c r="C1617" s="14">
        <v>800</v>
      </c>
      <c r="D1617" s="14" t="s">
        <v>2043</v>
      </c>
      <c r="E1617" s="52"/>
      <c r="F1617" s="14" t="s">
        <v>2096</v>
      </c>
      <c r="G1617" s="53" t="s">
        <v>54</v>
      </c>
      <c r="H1617" s="14"/>
      <c r="I1617" s="14" t="s">
        <v>464</v>
      </c>
      <c r="J1617" s="14">
        <v>4000</v>
      </c>
      <c r="K1617" s="14" t="s">
        <v>2043</v>
      </c>
      <c r="L1617" s="14"/>
      <c r="M1617" s="14" t="s">
        <v>2611</v>
      </c>
      <c r="N1617" s="53" t="s">
        <v>54</v>
      </c>
      <c r="O1617" s="14"/>
      <c r="V1617" s="461"/>
      <c r="W1617" s="448" t="s">
        <v>2563</v>
      </c>
    </row>
    <row r="1618" ht="13.8" spans="1:23">
      <c r="A1618" s="375"/>
      <c r="B1618" s="14" t="s">
        <v>342</v>
      </c>
      <c r="C1618" s="14">
        <v>4000</v>
      </c>
      <c r="D1618" s="14" t="s">
        <v>2043</v>
      </c>
      <c r="E1618" s="52"/>
      <c r="F1618" s="14"/>
      <c r="G1618" s="53" t="s">
        <v>54</v>
      </c>
      <c r="H1618" s="14"/>
      <c r="I1618" s="14" t="s">
        <v>1221</v>
      </c>
      <c r="J1618" s="14">
        <v>360</v>
      </c>
      <c r="K1618" s="14" t="s">
        <v>2045</v>
      </c>
      <c r="L1618" s="14"/>
      <c r="M1618" s="14" t="s">
        <v>2096</v>
      </c>
      <c r="N1618" s="159" t="s">
        <v>2612</v>
      </c>
      <c r="O1618" s="14"/>
      <c r="V1618" s="462"/>
      <c r="W1618" s="448" t="s">
        <v>2568</v>
      </c>
    </row>
    <row r="1619" spans="1:15">
      <c r="A1619" s="375"/>
      <c r="B1619" s="14" t="s">
        <v>259</v>
      </c>
      <c r="C1619" s="14">
        <v>6000</v>
      </c>
      <c r="D1619" s="14" t="s">
        <v>2043</v>
      </c>
      <c r="E1619" s="52"/>
      <c r="F1619" s="14"/>
      <c r="G1619" s="53" t="s">
        <v>54</v>
      </c>
      <c r="H1619" s="14"/>
      <c r="I1619" s="14" t="s">
        <v>1332</v>
      </c>
      <c r="J1619" s="14">
        <v>300</v>
      </c>
      <c r="K1619" s="14" t="s">
        <v>2045</v>
      </c>
      <c r="L1619" s="14"/>
      <c r="M1619" s="14" t="s">
        <v>2096</v>
      </c>
      <c r="N1619" s="159" t="s">
        <v>2613</v>
      </c>
      <c r="O1619" s="14"/>
    </row>
    <row r="1620" spans="1:15">
      <c r="A1620" s="375"/>
      <c r="B1620" s="439" t="s">
        <v>369</v>
      </c>
      <c r="C1620" s="439">
        <v>1100</v>
      </c>
      <c r="D1620" s="14" t="s">
        <v>2045</v>
      </c>
      <c r="E1620" s="52"/>
      <c r="F1620" s="14"/>
      <c r="G1620" s="53" t="s">
        <v>54</v>
      </c>
      <c r="H1620" s="14"/>
      <c r="I1620" s="439" t="s">
        <v>1520</v>
      </c>
      <c r="J1620" s="439">
        <v>220</v>
      </c>
      <c r="K1620" s="14" t="s">
        <v>2045</v>
      </c>
      <c r="L1620" s="14"/>
      <c r="M1620" s="14" t="s">
        <v>2096</v>
      </c>
      <c r="N1620" s="159" t="s">
        <v>2613</v>
      </c>
      <c r="O1620" s="14"/>
    </row>
    <row r="1621" spans="1:15">
      <c r="A1621" s="375"/>
      <c r="B1621" s="14" t="s">
        <v>244</v>
      </c>
      <c r="C1621" s="14">
        <v>3000</v>
      </c>
      <c r="D1621" s="14" t="s">
        <v>2043</v>
      </c>
      <c r="E1621" s="52"/>
      <c r="F1621" s="14"/>
      <c r="G1621" s="53" t="s">
        <v>54</v>
      </c>
      <c r="H1621" s="14"/>
      <c r="I1621" s="14" t="s">
        <v>357</v>
      </c>
      <c r="J1621" s="14">
        <v>500</v>
      </c>
      <c r="K1621" s="14" t="s">
        <v>2045</v>
      </c>
      <c r="L1621" s="14"/>
      <c r="M1621" s="14"/>
      <c r="N1621" s="53" t="s">
        <v>2614</v>
      </c>
      <c r="O1621" s="14"/>
    </row>
    <row r="1622" spans="1:15">
      <c r="A1622" s="375"/>
      <c r="B1622" s="14" t="s">
        <v>667</v>
      </c>
      <c r="C1622" s="14">
        <v>5000</v>
      </c>
      <c r="D1622" s="14" t="s">
        <v>2045</v>
      </c>
      <c r="E1622" s="52"/>
      <c r="F1622" s="14"/>
      <c r="G1622" s="53" t="s">
        <v>88</v>
      </c>
      <c r="H1622" s="14"/>
      <c r="I1622" s="137" t="s">
        <v>68</v>
      </c>
      <c r="J1622" s="137">
        <v>600</v>
      </c>
      <c r="K1622" s="14" t="s">
        <v>2045</v>
      </c>
      <c r="L1622" s="14"/>
      <c r="M1622" s="14"/>
      <c r="N1622" s="53" t="s">
        <v>2615</v>
      </c>
      <c r="O1622" s="14"/>
    </row>
    <row r="1623" spans="1:15">
      <c r="A1623" s="375"/>
      <c r="B1623" s="14" t="s">
        <v>452</v>
      </c>
      <c r="C1623" s="14">
        <v>4000</v>
      </c>
      <c r="D1623" s="14" t="s">
        <v>2043</v>
      </c>
      <c r="E1623" s="52"/>
      <c r="F1623" s="14"/>
      <c r="G1623" s="53" t="s">
        <v>2238</v>
      </c>
      <c r="H1623" s="14"/>
      <c r="I1623" s="439" t="s">
        <v>820</v>
      </c>
      <c r="J1623" s="439">
        <v>200</v>
      </c>
      <c r="K1623" s="14" t="s">
        <v>2045</v>
      </c>
      <c r="L1623" s="14"/>
      <c r="M1623" s="14" t="s">
        <v>2096</v>
      </c>
      <c r="N1623" s="53" t="s">
        <v>54</v>
      </c>
      <c r="O1623" s="14"/>
    </row>
    <row r="1624" spans="1:15">
      <c r="A1624" s="375"/>
      <c r="B1624" s="14" t="s">
        <v>845</v>
      </c>
      <c r="C1624" s="14">
        <v>300</v>
      </c>
      <c r="D1624" s="14" t="s">
        <v>2045</v>
      </c>
      <c r="E1624" s="52"/>
      <c r="F1624" s="14" t="s">
        <v>2096</v>
      </c>
      <c r="G1624" s="53" t="s">
        <v>88</v>
      </c>
      <c r="H1624" s="14"/>
      <c r="I1624" s="14" t="s">
        <v>313</v>
      </c>
      <c r="J1624" s="14">
        <v>4000</v>
      </c>
      <c r="K1624" s="14" t="s">
        <v>2043</v>
      </c>
      <c r="L1624" s="14"/>
      <c r="M1624" s="14"/>
      <c r="N1624" s="53" t="s">
        <v>54</v>
      </c>
      <c r="O1624" s="14"/>
    </row>
    <row r="1625" spans="1:15">
      <c r="A1625" s="375"/>
      <c r="B1625" s="14" t="s">
        <v>823</v>
      </c>
      <c r="C1625" s="14">
        <v>1000</v>
      </c>
      <c r="D1625" s="14" t="s">
        <v>2045</v>
      </c>
      <c r="E1625" s="52"/>
      <c r="F1625" s="14" t="s">
        <v>2096</v>
      </c>
      <c r="G1625" s="53" t="s">
        <v>2238</v>
      </c>
      <c r="H1625" s="14"/>
      <c r="I1625" s="14" t="s">
        <v>840</v>
      </c>
      <c r="J1625" s="14">
        <v>500</v>
      </c>
      <c r="K1625" s="14" t="s">
        <v>2045</v>
      </c>
      <c r="L1625" s="14"/>
      <c r="M1625" s="14" t="s">
        <v>2096</v>
      </c>
      <c r="N1625" s="53" t="s">
        <v>54</v>
      </c>
      <c r="O1625" s="14"/>
    </row>
    <row r="1626" spans="1:15">
      <c r="A1626" s="375"/>
      <c r="B1626" s="137" t="s">
        <v>2071</v>
      </c>
      <c r="C1626" s="137">
        <v>5000</v>
      </c>
      <c r="D1626" s="14" t="s">
        <v>2043</v>
      </c>
      <c r="E1626" s="52"/>
      <c r="F1626" s="14"/>
      <c r="G1626" s="53" t="s">
        <v>2616</v>
      </c>
      <c r="H1626" s="14"/>
      <c r="I1626" s="14" t="s">
        <v>131</v>
      </c>
      <c r="J1626" s="14">
        <v>7200</v>
      </c>
      <c r="K1626" s="14" t="s">
        <v>2043</v>
      </c>
      <c r="L1626" s="14"/>
      <c r="M1626" s="14"/>
      <c r="N1626" s="53" t="s">
        <v>54</v>
      </c>
      <c r="O1626" s="14"/>
    </row>
    <row r="1627" spans="1:15">
      <c r="A1627" s="375"/>
      <c r="B1627" s="14" t="s">
        <v>2617</v>
      </c>
      <c r="C1627" s="14">
        <v>400</v>
      </c>
      <c r="D1627" s="14" t="s">
        <v>2045</v>
      </c>
      <c r="E1627" s="52"/>
      <c r="F1627" s="14" t="s">
        <v>2096</v>
      </c>
      <c r="G1627" s="53" t="s">
        <v>2618</v>
      </c>
      <c r="H1627" s="14"/>
      <c r="I1627" s="14" t="s">
        <v>829</v>
      </c>
      <c r="J1627" s="14">
        <v>9000</v>
      </c>
      <c r="K1627" s="14" t="s">
        <v>2045</v>
      </c>
      <c r="L1627" s="14"/>
      <c r="M1627" s="14" t="s">
        <v>2096</v>
      </c>
      <c r="N1627" s="53" t="s">
        <v>2619</v>
      </c>
      <c r="O1627" s="14"/>
    </row>
    <row r="1628" spans="1:15">
      <c r="A1628" s="375"/>
      <c r="B1628" s="14" t="s">
        <v>852</v>
      </c>
      <c r="C1628" s="14">
        <v>600</v>
      </c>
      <c r="D1628" s="14" t="s">
        <v>2045</v>
      </c>
      <c r="E1628" s="52"/>
      <c r="F1628" s="14" t="s">
        <v>2096</v>
      </c>
      <c r="G1628" s="53" t="s">
        <v>2620</v>
      </c>
      <c r="H1628" s="14"/>
      <c r="I1628" s="137" t="s">
        <v>2060</v>
      </c>
      <c r="J1628" s="137">
        <v>300</v>
      </c>
      <c r="K1628" s="14" t="s">
        <v>2045</v>
      </c>
      <c r="L1628" s="14"/>
      <c r="M1628" s="14"/>
      <c r="N1628" s="53" t="s">
        <v>2621</v>
      </c>
      <c r="O1628" s="14"/>
    </row>
    <row r="1629" spans="1:15">
      <c r="A1629" s="375"/>
      <c r="B1629" s="439" t="s">
        <v>837</v>
      </c>
      <c r="C1629" s="439">
        <v>300</v>
      </c>
      <c r="D1629" s="14" t="s">
        <v>2045</v>
      </c>
      <c r="E1629" s="52"/>
      <c r="F1629" s="14" t="s">
        <v>2096</v>
      </c>
      <c r="G1629" s="53" t="s">
        <v>88</v>
      </c>
      <c r="H1629" s="14"/>
      <c r="I1629" s="14" t="s">
        <v>357</v>
      </c>
      <c r="J1629" s="14">
        <v>500</v>
      </c>
      <c r="K1629" s="14" t="s">
        <v>2045</v>
      </c>
      <c r="L1629" s="14"/>
      <c r="M1629" s="14"/>
      <c r="N1629" s="53" t="s">
        <v>54</v>
      </c>
      <c r="O1629" s="14"/>
    </row>
    <row r="1630" spans="1:15">
      <c r="A1630" s="375"/>
      <c r="B1630" s="14"/>
      <c r="C1630" s="14"/>
      <c r="D1630" s="14"/>
      <c r="E1630" s="52"/>
      <c r="F1630" s="14"/>
      <c r="G1630" s="53"/>
      <c r="H1630" s="14"/>
      <c r="I1630" s="137" t="s">
        <v>68</v>
      </c>
      <c r="J1630" s="137">
        <v>600</v>
      </c>
      <c r="K1630" s="14" t="s">
        <v>2045</v>
      </c>
      <c r="L1630" s="14"/>
      <c r="M1630" s="14"/>
      <c r="N1630" s="53" t="s">
        <v>54</v>
      </c>
      <c r="O1630" s="14"/>
    </row>
    <row r="1631" spans="1:15">
      <c r="A1631" s="375"/>
      <c r="B1631" s="14"/>
      <c r="C1631" s="14"/>
      <c r="D1631" s="14"/>
      <c r="E1631" s="52"/>
      <c r="F1631" s="14"/>
      <c r="G1631" s="53"/>
      <c r="H1631" s="14"/>
      <c r="I1631" s="439" t="s">
        <v>811</v>
      </c>
      <c r="J1631" s="439">
        <v>1000</v>
      </c>
      <c r="K1631" s="14" t="s">
        <v>2045</v>
      </c>
      <c r="L1631" s="14"/>
      <c r="M1631" s="14" t="s">
        <v>2096</v>
      </c>
      <c r="N1631" s="53"/>
      <c r="O1631" s="14"/>
    </row>
    <row r="1632" ht="14.4" spans="1:15">
      <c r="A1632" s="375"/>
      <c r="B1632" s="14"/>
      <c r="C1632" s="91"/>
      <c r="D1632" s="91"/>
      <c r="E1632" s="52"/>
      <c r="F1632" s="14"/>
      <c r="G1632" s="53"/>
      <c r="H1632" s="412"/>
      <c r="I1632" s="14" t="s">
        <v>615</v>
      </c>
      <c r="J1632" s="14">
        <v>1000</v>
      </c>
      <c r="K1632" s="14" t="s">
        <v>2045</v>
      </c>
      <c r="L1632" s="14"/>
      <c r="M1632" s="14"/>
      <c r="N1632" s="53"/>
      <c r="O1632" s="412"/>
    </row>
    <row r="1633" ht="18" spans="1:15">
      <c r="A1633" s="375"/>
      <c r="B1633" s="352"/>
      <c r="C1633" s="297">
        <f>SUM(C1610:C1629)</f>
        <v>52600</v>
      </c>
      <c r="D1633" s="297"/>
      <c r="E1633" s="298"/>
      <c r="F1633" s="297"/>
      <c r="G1633" s="299"/>
      <c r="H1633" s="269"/>
      <c r="I1633" s="297"/>
      <c r="J1633" s="297">
        <f>SUM(J1610:J1632)</f>
        <v>54580</v>
      </c>
      <c r="K1633" s="297"/>
      <c r="L1633" s="297"/>
      <c r="M1633" s="296"/>
      <c r="N1633" s="304"/>
      <c r="O1633" s="269"/>
    </row>
    <row r="1634" ht="15.6" spans="1:15">
      <c r="A1634" s="291" t="s">
        <v>2622</v>
      </c>
      <c r="B1634" s="291" t="s">
        <v>12</v>
      </c>
      <c r="C1634" s="292" t="s">
        <v>2501</v>
      </c>
      <c r="D1634" s="292" t="s">
        <v>2466</v>
      </c>
      <c r="E1634" s="454" t="s">
        <v>2456</v>
      </c>
      <c r="F1634" s="121" t="s">
        <v>2606</v>
      </c>
      <c r="G1634" s="121" t="s">
        <v>11</v>
      </c>
      <c r="H1634" s="269"/>
      <c r="I1634" s="291" t="s">
        <v>13</v>
      </c>
      <c r="J1634" s="292" t="s">
        <v>2501</v>
      </c>
      <c r="K1634" s="292" t="s">
        <v>2466</v>
      </c>
      <c r="L1634" s="455" t="s">
        <v>2456</v>
      </c>
      <c r="M1634" s="121" t="s">
        <v>2606</v>
      </c>
      <c r="N1634" s="121" t="s">
        <v>11</v>
      </c>
      <c r="O1634" s="269"/>
    </row>
    <row r="1635" spans="2:15">
      <c r="B1635" s="137" t="s">
        <v>2071</v>
      </c>
      <c r="C1635" s="137">
        <v>4000</v>
      </c>
      <c r="D1635" s="14" t="s">
        <v>2043</v>
      </c>
      <c r="E1635" s="52"/>
      <c r="F1635" s="14"/>
      <c r="G1635" s="53" t="s">
        <v>54</v>
      </c>
      <c r="H1635" s="14"/>
      <c r="I1635" s="14" t="s">
        <v>124</v>
      </c>
      <c r="J1635" s="14">
        <v>5200</v>
      </c>
      <c r="K1635" s="14" t="s">
        <v>2043</v>
      </c>
      <c r="L1635" s="14"/>
      <c r="M1635" s="14"/>
      <c r="N1635" s="53" t="s">
        <v>54</v>
      </c>
      <c r="O1635" s="14"/>
    </row>
    <row r="1636" spans="2:15">
      <c r="B1636" s="14" t="s">
        <v>581</v>
      </c>
      <c r="C1636" s="14">
        <v>2600</v>
      </c>
      <c r="D1636" s="14" t="s">
        <v>2043</v>
      </c>
      <c r="E1636" s="52"/>
      <c r="F1636" s="14"/>
      <c r="G1636" s="53" t="s">
        <v>54</v>
      </c>
      <c r="H1636" s="14"/>
      <c r="I1636" s="14" t="s">
        <v>145</v>
      </c>
      <c r="J1636" s="14">
        <v>5000</v>
      </c>
      <c r="K1636" s="14" t="s">
        <v>2043</v>
      </c>
      <c r="L1636" s="14"/>
      <c r="M1636" s="14"/>
      <c r="N1636" s="53" t="s">
        <v>54</v>
      </c>
      <c r="O1636" s="14"/>
    </row>
    <row r="1637" ht="26.4" spans="2:15">
      <c r="B1637" s="14" t="s">
        <v>615</v>
      </c>
      <c r="C1637" s="14">
        <v>1000</v>
      </c>
      <c r="D1637" s="14" t="s">
        <v>2045</v>
      </c>
      <c r="E1637" s="52"/>
      <c r="F1637" s="14"/>
      <c r="G1637" s="53" t="s">
        <v>54</v>
      </c>
      <c r="H1637" s="14"/>
      <c r="I1637" s="439" t="s">
        <v>811</v>
      </c>
      <c r="J1637" s="439">
        <v>1000</v>
      </c>
      <c r="K1637" s="14" t="s">
        <v>2045</v>
      </c>
      <c r="L1637" s="14"/>
      <c r="M1637" s="14" t="s">
        <v>2096</v>
      </c>
      <c r="N1637" s="53" t="s">
        <v>2623</v>
      </c>
      <c r="O1637" s="14"/>
    </row>
    <row r="1638" ht="13.8" spans="2:23">
      <c r="B1638" s="14" t="s">
        <v>220</v>
      </c>
      <c r="C1638" s="14">
        <v>3000</v>
      </c>
      <c r="D1638" s="14" t="s">
        <v>2043</v>
      </c>
      <c r="E1638" s="52"/>
      <c r="F1638" s="14"/>
      <c r="G1638" s="53" t="s">
        <v>54</v>
      </c>
      <c r="H1638" s="14"/>
      <c r="I1638" s="14" t="s">
        <v>316</v>
      </c>
      <c r="J1638" s="14">
        <v>16000</v>
      </c>
      <c r="K1638" s="14" t="s">
        <v>2043</v>
      </c>
      <c r="L1638" s="14"/>
      <c r="M1638" s="14"/>
      <c r="N1638" s="53" t="s">
        <v>54</v>
      </c>
      <c r="O1638" s="14"/>
      <c r="V1638" s="457" t="s">
        <v>2557</v>
      </c>
      <c r="W1638" s="448"/>
    </row>
    <row r="1639" ht="13.8" spans="2:23">
      <c r="B1639" s="14" t="s">
        <v>135</v>
      </c>
      <c r="C1639" s="14">
        <v>6000</v>
      </c>
      <c r="D1639" s="14" t="s">
        <v>2043</v>
      </c>
      <c r="E1639" s="52"/>
      <c r="F1639" s="14"/>
      <c r="G1639" s="53" t="s">
        <v>54</v>
      </c>
      <c r="H1639" s="14"/>
      <c r="I1639" s="14" t="s">
        <v>843</v>
      </c>
      <c r="J1639" s="14">
        <v>200</v>
      </c>
      <c r="K1639" s="14" t="s">
        <v>2045</v>
      </c>
      <c r="L1639" s="14"/>
      <c r="M1639" s="14" t="s">
        <v>2096</v>
      </c>
      <c r="N1639" s="53" t="s">
        <v>54</v>
      </c>
      <c r="O1639" s="14"/>
      <c r="V1639" s="458"/>
      <c r="W1639" s="448" t="s">
        <v>2559</v>
      </c>
    </row>
    <row r="1640" ht="13.8" spans="2:23">
      <c r="B1640" s="14" t="s">
        <v>667</v>
      </c>
      <c r="C1640" s="14">
        <v>5000</v>
      </c>
      <c r="D1640" s="14" t="s">
        <v>2045</v>
      </c>
      <c r="E1640" s="52"/>
      <c r="F1640" s="14"/>
      <c r="G1640" s="53" t="s">
        <v>54</v>
      </c>
      <c r="H1640" s="14"/>
      <c r="I1640" s="14" t="s">
        <v>145</v>
      </c>
      <c r="J1640" s="14">
        <v>3000</v>
      </c>
      <c r="K1640" s="14" t="s">
        <v>2043</v>
      </c>
      <c r="L1640" s="14"/>
      <c r="M1640" s="14"/>
      <c r="N1640" s="53" t="s">
        <v>54</v>
      </c>
      <c r="O1640" s="14"/>
      <c r="V1640" s="459"/>
      <c r="W1640" s="448" t="s">
        <v>2561</v>
      </c>
    </row>
    <row r="1641" spans="2:23">
      <c r="B1641" s="14" t="s">
        <v>845</v>
      </c>
      <c r="C1641" s="14">
        <v>300</v>
      </c>
      <c r="D1641" s="14" t="s">
        <v>2045</v>
      </c>
      <c r="E1641" s="52"/>
      <c r="F1641" s="14" t="s">
        <v>2096</v>
      </c>
      <c r="G1641" s="53" t="s">
        <v>54</v>
      </c>
      <c r="H1641" s="14"/>
      <c r="I1641" s="444" t="s">
        <v>829</v>
      </c>
      <c r="J1641" s="444">
        <v>3600</v>
      </c>
      <c r="K1641" s="14" t="s">
        <v>2043</v>
      </c>
      <c r="L1641" s="14"/>
      <c r="M1641" s="14"/>
      <c r="N1641" s="53" t="s">
        <v>54</v>
      </c>
      <c r="O1641" s="14"/>
      <c r="V1641" s="460"/>
      <c r="W1641" s="14" t="s">
        <v>2562</v>
      </c>
    </row>
    <row r="1642" ht="13.8" spans="2:23">
      <c r="B1642" s="14" t="s">
        <v>452</v>
      </c>
      <c r="C1642" s="14">
        <v>4000</v>
      </c>
      <c r="D1642" s="14" t="s">
        <v>2043</v>
      </c>
      <c r="E1642" s="52"/>
      <c r="F1642" s="14"/>
      <c r="G1642" s="53" t="s">
        <v>54</v>
      </c>
      <c r="H1642" s="14"/>
      <c r="I1642" s="14" t="s">
        <v>262</v>
      </c>
      <c r="J1642" s="14">
        <v>6000</v>
      </c>
      <c r="K1642" s="14" t="s">
        <v>2043</v>
      </c>
      <c r="L1642" s="14"/>
      <c r="M1642" s="14"/>
      <c r="N1642" s="53" t="s">
        <v>54</v>
      </c>
      <c r="O1642" s="14"/>
      <c r="V1642" s="461"/>
      <c r="W1642" s="448" t="s">
        <v>2563</v>
      </c>
    </row>
    <row r="1643" ht="13.8" spans="2:23">
      <c r="B1643" s="14" t="s">
        <v>823</v>
      </c>
      <c r="C1643" s="14">
        <v>1000</v>
      </c>
      <c r="D1643" s="14" t="s">
        <v>2045</v>
      </c>
      <c r="E1643" s="52"/>
      <c r="F1643" s="14" t="s">
        <v>2096</v>
      </c>
      <c r="G1643" s="159" t="s">
        <v>2624</v>
      </c>
      <c r="H1643" s="14"/>
      <c r="I1643" s="439" t="s">
        <v>811</v>
      </c>
      <c r="J1643" s="439">
        <v>1000</v>
      </c>
      <c r="K1643" s="14" t="s">
        <v>2045</v>
      </c>
      <c r="L1643" s="14"/>
      <c r="M1643" s="14" t="s">
        <v>2096</v>
      </c>
      <c r="N1643" s="53" t="s">
        <v>2625</v>
      </c>
      <c r="O1643" s="14"/>
      <c r="V1643" s="462"/>
      <c r="W1643" s="448" t="s">
        <v>2568</v>
      </c>
    </row>
    <row r="1644" spans="2:15">
      <c r="B1644" s="439" t="s">
        <v>837</v>
      </c>
      <c r="C1644" s="439">
        <v>300</v>
      </c>
      <c r="D1644" s="14" t="s">
        <v>2045</v>
      </c>
      <c r="E1644" s="52"/>
      <c r="F1644" s="14" t="s">
        <v>2096</v>
      </c>
      <c r="G1644" s="53" t="s">
        <v>54</v>
      </c>
      <c r="H1644" s="14"/>
      <c r="I1644" s="14" t="s">
        <v>513</v>
      </c>
      <c r="J1644" s="14">
        <v>4000</v>
      </c>
      <c r="K1644" s="14" t="s">
        <v>2043</v>
      </c>
      <c r="L1644" s="14"/>
      <c r="M1644" s="14"/>
      <c r="N1644" s="53" t="s">
        <v>54</v>
      </c>
      <c r="O1644" s="14"/>
    </row>
    <row r="1645" spans="2:15">
      <c r="B1645" s="14" t="s">
        <v>852</v>
      </c>
      <c r="C1645" s="14">
        <v>600</v>
      </c>
      <c r="D1645" s="14" t="s">
        <v>2045</v>
      </c>
      <c r="E1645" s="52"/>
      <c r="F1645" s="14" t="s">
        <v>2096</v>
      </c>
      <c r="G1645" s="159" t="s">
        <v>2626</v>
      </c>
      <c r="H1645" s="14"/>
      <c r="I1645" s="14" t="s">
        <v>277</v>
      </c>
      <c r="J1645" s="14">
        <v>4000</v>
      </c>
      <c r="K1645" s="14" t="s">
        <v>2043</v>
      </c>
      <c r="L1645" s="14"/>
      <c r="M1645" s="14"/>
      <c r="N1645" s="53" t="s">
        <v>2297</v>
      </c>
      <c r="O1645" s="14"/>
    </row>
    <row r="1646" spans="2:15">
      <c r="B1646" s="439" t="s">
        <v>847</v>
      </c>
      <c r="C1646" s="439">
        <v>1100</v>
      </c>
      <c r="D1646" s="14" t="s">
        <v>2045</v>
      </c>
      <c r="E1646" s="52"/>
      <c r="F1646" s="14" t="s">
        <v>2096</v>
      </c>
      <c r="G1646" s="53" t="s">
        <v>54</v>
      </c>
      <c r="H1646" s="14"/>
      <c r="I1646" s="14" t="s">
        <v>814</v>
      </c>
      <c r="J1646" s="14">
        <v>500</v>
      </c>
      <c r="K1646" s="14" t="s">
        <v>2045</v>
      </c>
      <c r="L1646" s="14"/>
      <c r="M1646" s="14"/>
      <c r="N1646" s="53" t="s">
        <v>2627</v>
      </c>
      <c r="O1646" s="14"/>
    </row>
    <row r="1647" ht="26.4" spans="2:15">
      <c r="B1647" s="14" t="s">
        <v>817</v>
      </c>
      <c r="C1647" s="14">
        <v>500</v>
      </c>
      <c r="D1647" s="14" t="s">
        <v>2045</v>
      </c>
      <c r="E1647" s="52"/>
      <c r="F1647" s="14" t="s">
        <v>2096</v>
      </c>
      <c r="G1647" s="53" t="s">
        <v>2628</v>
      </c>
      <c r="H1647" s="14"/>
      <c r="I1647" s="14"/>
      <c r="J1647" s="14"/>
      <c r="K1647" s="14"/>
      <c r="L1647" s="14"/>
      <c r="M1647" s="14"/>
      <c r="N1647" s="53"/>
      <c r="O1647" s="14"/>
    </row>
    <row r="1648" spans="2:15">
      <c r="B1648" s="14"/>
      <c r="C1648" s="14"/>
      <c r="D1648" s="14"/>
      <c r="E1648" s="52"/>
      <c r="F1648" s="14"/>
      <c r="G1648" s="53"/>
      <c r="H1648" s="14"/>
      <c r="I1648" s="14"/>
      <c r="J1648" s="14"/>
      <c r="K1648" s="14"/>
      <c r="L1648" s="14"/>
      <c r="M1648" s="14"/>
      <c r="N1648" s="53"/>
      <c r="O1648" s="14"/>
    </row>
    <row r="1649" spans="2:15">
      <c r="B1649" s="14"/>
      <c r="C1649" s="14"/>
      <c r="D1649" s="14"/>
      <c r="E1649" s="52"/>
      <c r="F1649" s="14"/>
      <c r="G1649" s="53"/>
      <c r="H1649" s="14"/>
      <c r="I1649" s="14"/>
      <c r="J1649" s="14"/>
      <c r="K1649" s="14"/>
      <c r="L1649" s="14"/>
      <c r="M1649" s="14"/>
      <c r="N1649" s="53"/>
      <c r="O1649" s="14"/>
    </row>
    <row r="1650" spans="2:15">
      <c r="B1650" s="14"/>
      <c r="C1650" s="14"/>
      <c r="D1650" s="14"/>
      <c r="E1650" s="52"/>
      <c r="F1650" s="14"/>
      <c r="G1650" s="53"/>
      <c r="H1650" s="14"/>
      <c r="I1650" s="14"/>
      <c r="J1650" s="14"/>
      <c r="K1650" s="14"/>
      <c r="L1650" s="456"/>
      <c r="M1650" s="14"/>
      <c r="N1650" s="53"/>
      <c r="O1650" s="14"/>
    </row>
    <row r="1651" spans="2:15">
      <c r="B1651" s="14"/>
      <c r="C1651" s="14"/>
      <c r="D1651" s="14"/>
      <c r="E1651" s="52"/>
      <c r="F1651" s="14"/>
      <c r="G1651" s="53"/>
      <c r="H1651" s="14"/>
      <c r="I1651" s="14"/>
      <c r="J1651" s="14"/>
      <c r="K1651" s="14"/>
      <c r="L1651" s="456"/>
      <c r="M1651" s="14"/>
      <c r="N1651" s="53"/>
      <c r="O1651" s="14"/>
    </row>
    <row r="1652" spans="2:15">
      <c r="B1652" s="14"/>
      <c r="C1652" s="14"/>
      <c r="D1652" s="14"/>
      <c r="E1652" s="52"/>
      <c r="F1652" s="14"/>
      <c r="G1652" s="53"/>
      <c r="H1652" s="14"/>
      <c r="I1652" s="14"/>
      <c r="J1652" s="14"/>
      <c r="K1652" s="14"/>
      <c r="L1652" s="456"/>
      <c r="M1652" s="14"/>
      <c r="N1652" s="53"/>
      <c r="O1652" s="14"/>
    </row>
    <row r="1653" spans="2:15">
      <c r="B1653" s="14"/>
      <c r="C1653" s="14"/>
      <c r="D1653" s="14"/>
      <c r="E1653" s="52"/>
      <c r="F1653" s="14"/>
      <c r="G1653" s="53"/>
      <c r="H1653" s="14"/>
      <c r="I1653" s="14"/>
      <c r="J1653" s="14"/>
      <c r="K1653" s="14"/>
      <c r="L1653" s="14"/>
      <c r="M1653" s="14"/>
      <c r="N1653" s="53"/>
      <c r="O1653" s="14"/>
    </row>
    <row r="1654" spans="2:15">
      <c r="B1654" s="14"/>
      <c r="C1654" s="14"/>
      <c r="D1654" s="14"/>
      <c r="E1654" s="52"/>
      <c r="F1654" s="14"/>
      <c r="G1654" s="53"/>
      <c r="H1654" s="14"/>
      <c r="I1654" s="14"/>
      <c r="J1654" s="14"/>
      <c r="K1654" s="14"/>
      <c r="L1654" s="14"/>
      <c r="M1654" s="14"/>
      <c r="N1654" s="53"/>
      <c r="O1654" s="14"/>
    </row>
    <row r="1655" spans="2:15">
      <c r="B1655" s="14"/>
      <c r="C1655" s="14"/>
      <c r="D1655" s="14"/>
      <c r="E1655" s="52"/>
      <c r="F1655" s="14"/>
      <c r="G1655" s="53"/>
      <c r="H1655" s="14"/>
      <c r="I1655" s="14"/>
      <c r="J1655" s="14"/>
      <c r="K1655" s="14"/>
      <c r="L1655" s="14"/>
      <c r="M1655" s="14"/>
      <c r="N1655" s="53"/>
      <c r="O1655" s="14"/>
    </row>
    <row r="1656" ht="14.4" spans="2:15">
      <c r="B1656" s="14"/>
      <c r="C1656" s="14"/>
      <c r="D1656" s="14"/>
      <c r="E1656" s="52"/>
      <c r="F1656" s="14"/>
      <c r="G1656" s="53"/>
      <c r="H1656" s="412"/>
      <c r="I1656" s="14"/>
      <c r="J1656" s="14"/>
      <c r="K1656" s="14"/>
      <c r="L1656" s="14"/>
      <c r="M1656" s="14"/>
      <c r="N1656" s="53"/>
      <c r="O1656" s="412"/>
    </row>
    <row r="1657" ht="18" spans="2:15">
      <c r="B1657" s="352"/>
      <c r="C1657" s="297">
        <f>SUM(C1635:C1656)</f>
        <v>29400</v>
      </c>
      <c r="D1657" s="297"/>
      <c r="E1657" s="298"/>
      <c r="F1657" s="297"/>
      <c r="G1657" s="299"/>
      <c r="H1657" s="269"/>
      <c r="I1657" s="297"/>
      <c r="J1657" s="297">
        <f>SUM(J1635:J1656)</f>
        <v>49500</v>
      </c>
      <c r="K1657" s="297"/>
      <c r="L1657" s="297"/>
      <c r="M1657" s="296"/>
      <c r="N1657" s="304"/>
      <c r="O1657" s="269"/>
    </row>
    <row r="1658" ht="15.6" spans="1:15">
      <c r="A1658" s="291" t="s">
        <v>2629</v>
      </c>
      <c r="B1658" s="291" t="s">
        <v>12</v>
      </c>
      <c r="C1658" s="292" t="s">
        <v>2501</v>
      </c>
      <c r="D1658" s="292" t="s">
        <v>2466</v>
      </c>
      <c r="E1658" s="454" t="s">
        <v>2456</v>
      </c>
      <c r="F1658" s="121" t="s">
        <v>2606</v>
      </c>
      <c r="G1658" s="121" t="s">
        <v>11</v>
      </c>
      <c r="H1658" s="269"/>
      <c r="I1658" s="291" t="s">
        <v>13</v>
      </c>
      <c r="J1658" s="292" t="s">
        <v>2501</v>
      </c>
      <c r="K1658" s="292" t="s">
        <v>2466</v>
      </c>
      <c r="L1658" s="455" t="s">
        <v>2456</v>
      </c>
      <c r="M1658" s="121" t="s">
        <v>2606</v>
      </c>
      <c r="N1658" s="121" t="s">
        <v>11</v>
      </c>
      <c r="O1658" s="269"/>
    </row>
    <row r="1659" spans="1:15">
      <c r="A1659" s="396" t="s">
        <v>2630</v>
      </c>
      <c r="B1659" s="14" t="s">
        <v>623</v>
      </c>
      <c r="C1659" s="14">
        <v>1000</v>
      </c>
      <c r="D1659" s="14" t="s">
        <v>2045</v>
      </c>
      <c r="E1659" s="52"/>
      <c r="F1659" s="14"/>
      <c r="G1659" s="53" t="s">
        <v>54</v>
      </c>
      <c r="H1659" s="14"/>
      <c r="I1659" s="14" t="s">
        <v>277</v>
      </c>
      <c r="J1659" s="14">
        <v>2000</v>
      </c>
      <c r="K1659" s="14" t="s">
        <v>2043</v>
      </c>
      <c r="L1659" s="14"/>
      <c r="M1659" s="14"/>
      <c r="N1659" s="53" t="s">
        <v>54</v>
      </c>
      <c r="O1659" s="14"/>
    </row>
    <row r="1660" spans="1:15">
      <c r="A1660" s="396"/>
      <c r="B1660" s="14" t="s">
        <v>253</v>
      </c>
      <c r="C1660" s="14">
        <v>2500</v>
      </c>
      <c r="D1660" s="14" t="s">
        <v>2043</v>
      </c>
      <c r="E1660" s="52"/>
      <c r="F1660" s="14"/>
      <c r="G1660" s="53" t="s">
        <v>54</v>
      </c>
      <c r="H1660" s="14"/>
      <c r="I1660" s="14" t="s">
        <v>207</v>
      </c>
      <c r="J1660" s="14">
        <v>800</v>
      </c>
      <c r="K1660" s="14" t="s">
        <v>2043</v>
      </c>
      <c r="L1660" s="14"/>
      <c r="M1660" s="14"/>
      <c r="N1660" s="53" t="s">
        <v>54</v>
      </c>
      <c r="O1660" s="14"/>
    </row>
    <row r="1661" spans="1:15">
      <c r="A1661" s="396"/>
      <c r="B1661" s="14" t="s">
        <v>331</v>
      </c>
      <c r="C1661" s="14">
        <v>4000</v>
      </c>
      <c r="D1661" s="14" t="s">
        <v>2043</v>
      </c>
      <c r="E1661" s="52"/>
      <c r="F1661" s="14"/>
      <c r="G1661" s="53" t="s">
        <v>54</v>
      </c>
      <c r="H1661" s="14"/>
      <c r="I1661" s="14" t="s">
        <v>238</v>
      </c>
      <c r="J1661" s="14">
        <v>4000</v>
      </c>
      <c r="K1661" s="14" t="s">
        <v>2043</v>
      </c>
      <c r="L1661" s="14"/>
      <c r="M1661" s="14"/>
      <c r="N1661" s="53" t="s">
        <v>54</v>
      </c>
      <c r="O1661" s="14"/>
    </row>
    <row r="1662" ht="13.8" spans="1:23">
      <c r="A1662" s="396"/>
      <c r="B1662" s="14" t="s">
        <v>345</v>
      </c>
      <c r="C1662" s="14">
        <v>2100</v>
      </c>
      <c r="D1662" s="14" t="s">
        <v>2045</v>
      </c>
      <c r="E1662" s="52"/>
      <c r="F1662" s="14"/>
      <c r="G1662" s="53" t="s">
        <v>54</v>
      </c>
      <c r="H1662" s="14"/>
      <c r="I1662" s="14" t="s">
        <v>216</v>
      </c>
      <c r="J1662" s="14">
        <v>6000</v>
      </c>
      <c r="K1662" s="14" t="s">
        <v>2043</v>
      </c>
      <c r="L1662" s="14"/>
      <c r="M1662" s="14"/>
      <c r="N1662" s="53" t="s">
        <v>54</v>
      </c>
      <c r="O1662" s="14"/>
      <c r="V1662" s="457" t="s">
        <v>2557</v>
      </c>
      <c r="W1662" s="448"/>
    </row>
    <row r="1663" ht="13.8" spans="1:23">
      <c r="A1663" s="396"/>
      <c r="B1663" s="14" t="s">
        <v>175</v>
      </c>
      <c r="C1663" s="14">
        <v>3000</v>
      </c>
      <c r="D1663" s="14" t="s">
        <v>2043</v>
      </c>
      <c r="E1663" s="52"/>
      <c r="F1663" s="14"/>
      <c r="G1663" s="53" t="s">
        <v>54</v>
      </c>
      <c r="H1663" s="14"/>
      <c r="I1663" s="14" t="s">
        <v>494</v>
      </c>
      <c r="J1663" s="14">
        <v>8000</v>
      </c>
      <c r="K1663" s="14" t="s">
        <v>2043</v>
      </c>
      <c r="L1663" s="14"/>
      <c r="M1663" s="14"/>
      <c r="N1663" s="53" t="s">
        <v>54</v>
      </c>
      <c r="O1663" s="14"/>
      <c r="V1663" s="458"/>
      <c r="W1663" s="448" t="s">
        <v>2559</v>
      </c>
    </row>
    <row r="1664" ht="26.4" spans="1:23">
      <c r="A1664" s="396"/>
      <c r="B1664" s="14" t="s">
        <v>190</v>
      </c>
      <c r="C1664" s="14">
        <v>3000</v>
      </c>
      <c r="D1664" s="14" t="s">
        <v>2043</v>
      </c>
      <c r="E1664" s="52"/>
      <c r="F1664" s="14"/>
      <c r="G1664" s="53" t="s">
        <v>54</v>
      </c>
      <c r="H1664" s="14"/>
      <c r="I1664" s="14" t="s">
        <v>309</v>
      </c>
      <c r="J1664" s="14">
        <v>5000</v>
      </c>
      <c r="K1664" s="14" t="s">
        <v>2043</v>
      </c>
      <c r="L1664" s="14"/>
      <c r="M1664" s="14"/>
      <c r="N1664" s="53" t="s">
        <v>2631</v>
      </c>
      <c r="O1664" s="14"/>
      <c r="V1664" s="459"/>
      <c r="W1664" s="448" t="s">
        <v>2561</v>
      </c>
    </row>
    <row r="1665" spans="1:23">
      <c r="A1665" s="396"/>
      <c r="B1665" s="14" t="s">
        <v>476</v>
      </c>
      <c r="C1665" s="14">
        <v>2000</v>
      </c>
      <c r="D1665" s="14" t="s">
        <v>2043</v>
      </c>
      <c r="E1665" s="52"/>
      <c r="F1665" s="14"/>
      <c r="G1665" s="53" t="s">
        <v>54</v>
      </c>
      <c r="H1665" s="14"/>
      <c r="I1665" s="14" t="s">
        <v>729</v>
      </c>
      <c r="J1665" s="14">
        <v>4000</v>
      </c>
      <c r="K1665" s="14" t="s">
        <v>2043</v>
      </c>
      <c r="L1665" s="14"/>
      <c r="M1665" s="14"/>
      <c r="N1665" s="53" t="s">
        <v>54</v>
      </c>
      <c r="O1665" s="14"/>
      <c r="V1665" s="460"/>
      <c r="W1665" s="14" t="s">
        <v>2562</v>
      </c>
    </row>
    <row r="1666" ht="13.8" spans="1:23">
      <c r="A1666" s="396"/>
      <c r="B1666" s="14" t="s">
        <v>148</v>
      </c>
      <c r="C1666" s="14">
        <v>12000</v>
      </c>
      <c r="D1666" s="14" t="s">
        <v>2043</v>
      </c>
      <c r="E1666" s="52"/>
      <c r="F1666" s="14"/>
      <c r="G1666" s="53" t="s">
        <v>54</v>
      </c>
      <c r="H1666" s="14"/>
      <c r="I1666" s="14" t="s">
        <v>145</v>
      </c>
      <c r="J1666" s="14">
        <v>16000</v>
      </c>
      <c r="K1666" s="14" t="s">
        <v>2043</v>
      </c>
      <c r="L1666" s="14"/>
      <c r="M1666" s="14"/>
      <c r="N1666" s="53" t="s">
        <v>54</v>
      </c>
      <c r="O1666" s="14"/>
      <c r="V1666" s="461"/>
      <c r="W1666" s="448" t="s">
        <v>2563</v>
      </c>
    </row>
    <row r="1667" ht="13.8" spans="1:23">
      <c r="A1667" s="396"/>
      <c r="B1667" s="14" t="s">
        <v>389</v>
      </c>
      <c r="C1667" s="14">
        <v>2200</v>
      </c>
      <c r="D1667" s="14" t="s">
        <v>2043</v>
      </c>
      <c r="E1667" s="52"/>
      <c r="F1667" s="14"/>
      <c r="G1667" s="53" t="s">
        <v>54</v>
      </c>
      <c r="H1667" s="14"/>
      <c r="I1667" s="14" t="s">
        <v>400</v>
      </c>
      <c r="J1667" s="14">
        <v>6000</v>
      </c>
      <c r="K1667" s="14" t="s">
        <v>2043</v>
      </c>
      <c r="L1667" s="14"/>
      <c r="M1667" s="14"/>
      <c r="N1667" s="53" t="s">
        <v>54</v>
      </c>
      <c r="O1667" s="14"/>
      <c r="V1667" s="462"/>
      <c r="W1667" s="448" t="s">
        <v>2568</v>
      </c>
    </row>
    <row r="1668" ht="13.8" spans="1:23">
      <c r="A1668" s="396"/>
      <c r="B1668" s="14" t="s">
        <v>618</v>
      </c>
      <c r="C1668" s="14">
        <v>1300</v>
      </c>
      <c r="D1668" s="14" t="s">
        <v>2045</v>
      </c>
      <c r="E1668" s="52"/>
      <c r="F1668" s="14"/>
      <c r="G1668" s="53" t="s">
        <v>54</v>
      </c>
      <c r="H1668" s="14"/>
      <c r="I1668" s="14"/>
      <c r="J1668" s="14"/>
      <c r="K1668" s="14"/>
      <c r="L1668" s="14"/>
      <c r="M1668" s="14"/>
      <c r="N1668" s="53"/>
      <c r="O1668" s="14"/>
      <c r="V1668" s="463"/>
      <c r="W1668" s="453" t="s">
        <v>2632</v>
      </c>
    </row>
    <row r="1669" spans="1:15">
      <c r="A1669" s="396"/>
      <c r="B1669" s="137" t="s">
        <v>2413</v>
      </c>
      <c r="C1669" s="14">
        <v>1500</v>
      </c>
      <c r="D1669" s="14" t="s">
        <v>2045</v>
      </c>
      <c r="E1669" s="52"/>
      <c r="F1669" s="14"/>
      <c r="G1669" s="53" t="s">
        <v>2633</v>
      </c>
      <c r="H1669" s="14"/>
      <c r="I1669" s="14"/>
      <c r="J1669" s="14"/>
      <c r="K1669" s="14"/>
      <c r="L1669" s="14"/>
      <c r="M1669" s="14"/>
      <c r="N1669" s="53"/>
      <c r="O1669" s="14"/>
    </row>
    <row r="1670" spans="1:15">
      <c r="A1670" s="396"/>
      <c r="B1670" s="463" t="s">
        <v>817</v>
      </c>
      <c r="C1670" s="14">
        <v>500</v>
      </c>
      <c r="D1670" s="14" t="s">
        <v>2045</v>
      </c>
      <c r="E1670" s="52"/>
      <c r="F1670" s="14" t="s">
        <v>2096</v>
      </c>
      <c r="G1670" s="53" t="s">
        <v>2634</v>
      </c>
      <c r="H1670" s="14"/>
      <c r="I1670" s="14"/>
      <c r="J1670" s="14"/>
      <c r="K1670" s="14"/>
      <c r="L1670" s="14"/>
      <c r="M1670" s="14"/>
      <c r="N1670" s="53"/>
      <c r="O1670" s="14"/>
    </row>
    <row r="1671" spans="1:15">
      <c r="A1671" s="396"/>
      <c r="B1671" s="14" t="s">
        <v>414</v>
      </c>
      <c r="C1671" s="14">
        <v>2500</v>
      </c>
      <c r="D1671" s="14" t="s">
        <v>2043</v>
      </c>
      <c r="E1671" s="52"/>
      <c r="F1671" s="14"/>
      <c r="G1671" s="53" t="s">
        <v>54</v>
      </c>
      <c r="H1671" s="14"/>
      <c r="I1671" s="14"/>
      <c r="J1671" s="14"/>
      <c r="K1671" s="14"/>
      <c r="L1671" s="456"/>
      <c r="M1671" s="14"/>
      <c r="N1671" s="53"/>
      <c r="O1671" s="14"/>
    </row>
    <row r="1672" spans="1:15">
      <c r="A1672" s="396"/>
      <c r="B1672" s="14" t="s">
        <v>56</v>
      </c>
      <c r="C1672" s="14">
        <v>5000</v>
      </c>
      <c r="D1672" s="14" t="s">
        <v>2043</v>
      </c>
      <c r="E1672" s="52"/>
      <c r="F1672" s="14"/>
      <c r="G1672" s="53" t="s">
        <v>2635</v>
      </c>
      <c r="H1672" s="14"/>
      <c r="I1672" s="14"/>
      <c r="J1672" s="14"/>
      <c r="K1672" s="14"/>
      <c r="L1672" s="456"/>
      <c r="M1672" s="14"/>
      <c r="N1672" s="53"/>
      <c r="O1672" s="14"/>
    </row>
    <row r="1673" spans="1:15">
      <c r="A1673" s="396"/>
      <c r="B1673" s="14" t="s">
        <v>160</v>
      </c>
      <c r="C1673" s="14">
        <v>4500</v>
      </c>
      <c r="D1673" s="14" t="s">
        <v>2043</v>
      </c>
      <c r="E1673" s="52"/>
      <c r="F1673" s="14"/>
      <c r="G1673" s="53" t="s">
        <v>54</v>
      </c>
      <c r="H1673" s="14"/>
      <c r="I1673" s="14"/>
      <c r="J1673" s="14"/>
      <c r="K1673" s="14"/>
      <c r="L1673" s="456"/>
      <c r="M1673" s="14"/>
      <c r="N1673" s="53"/>
      <c r="O1673" s="14"/>
    </row>
    <row r="1674" spans="1:15">
      <c r="A1674" s="396"/>
      <c r="B1674" s="14" t="s">
        <v>397</v>
      </c>
      <c r="C1674" s="14">
        <v>1200</v>
      </c>
      <c r="D1674" s="14" t="s">
        <v>2043</v>
      </c>
      <c r="E1674" s="52"/>
      <c r="F1674" s="14"/>
      <c r="G1674" s="53" t="s">
        <v>54</v>
      </c>
      <c r="H1674" s="14"/>
      <c r="I1674" s="14"/>
      <c r="J1674" s="14"/>
      <c r="K1674" s="14"/>
      <c r="L1674" s="456"/>
      <c r="M1674" s="14"/>
      <c r="N1674" s="53"/>
      <c r="O1674" s="14"/>
    </row>
    <row r="1675" spans="1:15">
      <c r="A1675" s="396"/>
      <c r="B1675" s="14" t="s">
        <v>858</v>
      </c>
      <c r="C1675" s="14">
        <v>2500</v>
      </c>
      <c r="D1675" s="14" t="s">
        <v>2045</v>
      </c>
      <c r="E1675" s="52"/>
      <c r="F1675" s="14"/>
      <c r="G1675" s="53" t="s">
        <v>2636</v>
      </c>
      <c r="H1675" s="14"/>
      <c r="I1675" s="14"/>
      <c r="J1675" s="14"/>
      <c r="K1675" s="14"/>
      <c r="L1675" s="456"/>
      <c r="M1675" s="14"/>
      <c r="N1675" s="53"/>
      <c r="O1675" s="14"/>
    </row>
    <row r="1676" spans="1:15">
      <c r="A1676" s="396"/>
      <c r="B1676" s="14"/>
      <c r="C1676" s="14"/>
      <c r="D1676" s="14"/>
      <c r="E1676" s="52"/>
      <c r="F1676" s="14"/>
      <c r="G1676" s="53"/>
      <c r="H1676" s="14"/>
      <c r="I1676" s="14"/>
      <c r="J1676" s="14"/>
      <c r="K1676" s="14"/>
      <c r="L1676" s="456"/>
      <c r="M1676" s="14"/>
      <c r="N1676" s="53"/>
      <c r="O1676" s="14"/>
    </row>
    <row r="1677" spans="1:15">
      <c r="A1677" s="396"/>
      <c r="B1677" s="14"/>
      <c r="C1677" s="14"/>
      <c r="D1677" s="14"/>
      <c r="E1677" s="52"/>
      <c r="F1677" s="14"/>
      <c r="G1677" s="53"/>
      <c r="H1677" s="14"/>
      <c r="I1677" s="14"/>
      <c r="J1677" s="14"/>
      <c r="K1677" s="14"/>
      <c r="L1677" s="14"/>
      <c r="M1677" s="14"/>
      <c r="N1677" s="53"/>
      <c r="O1677" s="14"/>
    </row>
    <row r="1678" spans="1:15">
      <c r="A1678" s="396"/>
      <c r="B1678" s="14"/>
      <c r="C1678" s="14"/>
      <c r="D1678" s="14"/>
      <c r="E1678" s="52"/>
      <c r="F1678" s="14"/>
      <c r="G1678" s="53"/>
      <c r="H1678" s="14"/>
      <c r="I1678" s="14"/>
      <c r="J1678" s="14"/>
      <c r="K1678" s="14"/>
      <c r="L1678" s="14"/>
      <c r="M1678" s="14"/>
      <c r="N1678" s="53"/>
      <c r="O1678" s="14"/>
    </row>
    <row r="1679" spans="1:15">
      <c r="A1679" s="396"/>
      <c r="B1679" s="14"/>
      <c r="C1679" s="14"/>
      <c r="D1679" s="14"/>
      <c r="E1679" s="52"/>
      <c r="F1679" s="14"/>
      <c r="G1679" s="53"/>
      <c r="H1679" s="14"/>
      <c r="I1679" s="14"/>
      <c r="J1679" s="14"/>
      <c r="K1679" s="14"/>
      <c r="L1679" s="14"/>
      <c r="M1679" s="14"/>
      <c r="N1679" s="53"/>
      <c r="O1679" s="14"/>
    </row>
    <row r="1680" ht="14.4" spans="1:15">
      <c r="A1680" s="396"/>
      <c r="B1680" s="14"/>
      <c r="C1680" s="14"/>
      <c r="D1680" s="14"/>
      <c r="E1680" s="52"/>
      <c r="F1680" s="14"/>
      <c r="G1680" s="53"/>
      <c r="H1680" s="412"/>
      <c r="I1680" s="14"/>
      <c r="J1680" s="14"/>
      <c r="K1680" s="14"/>
      <c r="L1680" s="14"/>
      <c r="M1680" s="14"/>
      <c r="N1680" s="53"/>
      <c r="O1680" s="412"/>
    </row>
    <row r="1681" ht="18" spans="1:15">
      <c r="A1681" s="396"/>
      <c r="B1681" s="352"/>
      <c r="C1681" s="297">
        <f>SUM(C1659:C1680)</f>
        <v>50800</v>
      </c>
      <c r="D1681" s="297"/>
      <c r="E1681" s="298"/>
      <c r="F1681" s="297"/>
      <c r="G1681" s="299"/>
      <c r="H1681" s="269"/>
      <c r="I1681" s="297"/>
      <c r="J1681" s="297">
        <f>SUM(J1659:J1680)</f>
        <v>51800</v>
      </c>
      <c r="K1681" s="297"/>
      <c r="L1681" s="297"/>
      <c r="M1681" s="296"/>
      <c r="N1681" s="304"/>
      <c r="O1681" s="269"/>
    </row>
    <row r="1682" ht="15.6" spans="1:15">
      <c r="A1682" s="291" t="s">
        <v>2637</v>
      </c>
      <c r="B1682" s="291" t="s">
        <v>12</v>
      </c>
      <c r="C1682" s="292" t="s">
        <v>2501</v>
      </c>
      <c r="D1682" s="292" t="s">
        <v>2466</v>
      </c>
      <c r="E1682" s="454" t="s">
        <v>2456</v>
      </c>
      <c r="F1682" s="121" t="s">
        <v>2606</v>
      </c>
      <c r="G1682" s="121" t="s">
        <v>11</v>
      </c>
      <c r="H1682" s="269"/>
      <c r="I1682" s="291" t="s">
        <v>13</v>
      </c>
      <c r="J1682" s="292" t="s">
        <v>2501</v>
      </c>
      <c r="K1682" s="292" t="s">
        <v>2466</v>
      </c>
      <c r="L1682" s="455" t="s">
        <v>2456</v>
      </c>
      <c r="M1682" s="121" t="s">
        <v>2606</v>
      </c>
      <c r="N1682" s="121" t="s">
        <v>11</v>
      </c>
      <c r="O1682" s="269"/>
    </row>
    <row r="1683" spans="1:15">
      <c r="A1683" s="396" t="s">
        <v>2638</v>
      </c>
      <c r="B1683" s="14" t="s">
        <v>510</v>
      </c>
      <c r="C1683" s="14">
        <v>2600</v>
      </c>
      <c r="D1683" s="14" t="s">
        <v>2043</v>
      </c>
      <c r="E1683" s="52"/>
      <c r="F1683" s="14"/>
      <c r="G1683" s="53" t="s">
        <v>54</v>
      </c>
      <c r="H1683" s="14"/>
      <c r="I1683" s="14" t="s">
        <v>131</v>
      </c>
      <c r="J1683" s="14">
        <v>10000</v>
      </c>
      <c r="K1683" s="14" t="s">
        <v>2043</v>
      </c>
      <c r="L1683" s="14"/>
      <c r="M1683" s="14"/>
      <c r="N1683" s="53" t="s">
        <v>54</v>
      </c>
      <c r="O1683" s="14"/>
    </row>
    <row r="1684" spans="1:15">
      <c r="A1684" s="396"/>
      <c r="B1684" s="14" t="s">
        <v>461</v>
      </c>
      <c r="C1684" s="14">
        <v>4000</v>
      </c>
      <c r="D1684" s="14" t="s">
        <v>2043</v>
      </c>
      <c r="E1684" s="52"/>
      <c r="F1684" s="14"/>
      <c r="G1684" s="53" t="s">
        <v>54</v>
      </c>
      <c r="H1684" s="14"/>
      <c r="I1684" s="14" t="s">
        <v>204</v>
      </c>
      <c r="J1684" s="14">
        <v>2200</v>
      </c>
      <c r="K1684" s="14" t="s">
        <v>2043</v>
      </c>
      <c r="L1684" s="14"/>
      <c r="M1684" s="14"/>
      <c r="N1684" s="53" t="s">
        <v>54</v>
      </c>
      <c r="O1684" s="14"/>
    </row>
    <row r="1685" spans="1:15">
      <c r="A1685" s="396"/>
      <c r="B1685" s="14" t="s">
        <v>496</v>
      </c>
      <c r="C1685" s="14">
        <v>1200</v>
      </c>
      <c r="D1685" s="14" t="s">
        <v>2043</v>
      </c>
      <c r="E1685" s="52"/>
      <c r="F1685" s="14"/>
      <c r="G1685" s="53" t="s">
        <v>54</v>
      </c>
      <c r="H1685" s="14"/>
      <c r="I1685" s="14" t="s">
        <v>250</v>
      </c>
      <c r="J1685" s="14">
        <v>10000</v>
      </c>
      <c r="K1685" s="14" t="s">
        <v>2043</v>
      </c>
      <c r="L1685" s="14"/>
      <c r="M1685" s="14"/>
      <c r="N1685" s="53" t="s">
        <v>54</v>
      </c>
      <c r="O1685" s="14"/>
    </row>
    <row r="1686" ht="13.8" spans="1:23">
      <c r="A1686" s="396"/>
      <c r="B1686" s="14" t="s">
        <v>458</v>
      </c>
      <c r="C1686" s="14">
        <v>1500</v>
      </c>
      <c r="D1686" s="14" t="s">
        <v>2043</v>
      </c>
      <c r="E1686" s="52"/>
      <c r="F1686" s="14"/>
      <c r="G1686" s="53" t="s">
        <v>54</v>
      </c>
      <c r="H1686" s="14"/>
      <c r="I1686" s="14" t="s">
        <v>124</v>
      </c>
      <c r="J1686" s="14">
        <v>7200</v>
      </c>
      <c r="K1686" s="14" t="s">
        <v>2043</v>
      </c>
      <c r="L1686" s="14"/>
      <c r="M1686" s="14"/>
      <c r="N1686" s="53" t="s">
        <v>54</v>
      </c>
      <c r="O1686" s="14"/>
      <c r="V1686" s="457" t="s">
        <v>2557</v>
      </c>
      <c r="W1686" s="448"/>
    </row>
    <row r="1687" ht="13.8" spans="1:23">
      <c r="A1687" s="396"/>
      <c r="B1687" s="144" t="s">
        <v>849</v>
      </c>
      <c r="C1687" s="14">
        <v>300</v>
      </c>
      <c r="D1687" s="14" t="s">
        <v>2045</v>
      </c>
      <c r="E1687" s="52"/>
      <c r="F1687" s="14"/>
      <c r="G1687" s="894" t="s">
        <v>2626</v>
      </c>
      <c r="H1687" s="14"/>
      <c r="I1687" s="14" t="s">
        <v>316</v>
      </c>
      <c r="J1687" s="14">
        <v>20000</v>
      </c>
      <c r="K1687" s="14" t="s">
        <v>2043</v>
      </c>
      <c r="L1687" s="14"/>
      <c r="M1687" s="14"/>
      <c r="N1687" s="53" t="s">
        <v>54</v>
      </c>
      <c r="O1687" s="14"/>
      <c r="V1687" s="458"/>
      <c r="W1687" s="448" t="s">
        <v>2559</v>
      </c>
    </row>
    <row r="1688" ht="13.8" spans="1:23">
      <c r="A1688" s="396"/>
      <c r="B1688" s="144" t="s">
        <v>852</v>
      </c>
      <c r="C1688" s="14">
        <v>600</v>
      </c>
      <c r="D1688" s="14" t="s">
        <v>2045</v>
      </c>
      <c r="E1688" s="52"/>
      <c r="F1688" s="14"/>
      <c r="G1688" s="53" t="s">
        <v>54</v>
      </c>
      <c r="H1688" s="14"/>
      <c r="I1688" s="444" t="s">
        <v>592</v>
      </c>
      <c r="J1688" s="444">
        <v>4000</v>
      </c>
      <c r="K1688" s="14" t="s">
        <v>2043</v>
      </c>
      <c r="L1688" s="14"/>
      <c r="M1688" s="14"/>
      <c r="N1688" s="53" t="s">
        <v>54</v>
      </c>
      <c r="O1688" s="14"/>
      <c r="V1688" s="459"/>
      <c r="W1688" s="448" t="s">
        <v>2561</v>
      </c>
    </row>
    <row r="1689" ht="26.4" spans="1:23">
      <c r="A1689" s="396"/>
      <c r="B1689" s="144" t="s">
        <v>855</v>
      </c>
      <c r="C1689" s="14">
        <v>1600</v>
      </c>
      <c r="D1689" s="14" t="s">
        <v>2045</v>
      </c>
      <c r="E1689" s="52"/>
      <c r="F1689" s="14"/>
      <c r="G1689" s="53" t="s">
        <v>54</v>
      </c>
      <c r="H1689" s="14"/>
      <c r="I1689" s="14" t="s">
        <v>392</v>
      </c>
      <c r="J1689" s="14">
        <v>5200</v>
      </c>
      <c r="K1689" s="14" t="s">
        <v>2043</v>
      </c>
      <c r="L1689" s="456"/>
      <c r="M1689" s="14" t="s">
        <v>54</v>
      </c>
      <c r="N1689" s="53" t="s">
        <v>2639</v>
      </c>
      <c r="O1689" s="14"/>
      <c r="V1689" s="460"/>
      <c r="W1689" s="14" t="s">
        <v>2562</v>
      </c>
    </row>
    <row r="1690" ht="26.4" spans="1:23">
      <c r="A1690" s="396"/>
      <c r="B1690" s="14" t="s">
        <v>241</v>
      </c>
      <c r="C1690" s="14">
        <v>16000</v>
      </c>
      <c r="D1690" s="14" t="s">
        <v>2043</v>
      </c>
      <c r="E1690" s="52"/>
      <c r="F1690" s="14"/>
      <c r="G1690" s="53" t="s">
        <v>54</v>
      </c>
      <c r="H1690" s="14"/>
      <c r="I1690" s="14" t="s">
        <v>394</v>
      </c>
      <c r="J1690" s="14">
        <v>4000</v>
      </c>
      <c r="K1690" s="14" t="s">
        <v>2043</v>
      </c>
      <c r="L1690" s="14"/>
      <c r="M1690" s="14" t="s">
        <v>2640</v>
      </c>
      <c r="N1690" s="53" t="s">
        <v>2639</v>
      </c>
      <c r="O1690" s="14"/>
      <c r="V1690" s="461"/>
      <c r="W1690" s="448" t="s">
        <v>2563</v>
      </c>
    </row>
    <row r="1691" ht="13.8" spans="1:23">
      <c r="A1691" s="396"/>
      <c r="B1691" s="14" t="s">
        <v>599</v>
      </c>
      <c r="C1691" s="14">
        <v>1200</v>
      </c>
      <c r="D1691" s="14" t="s">
        <v>2045</v>
      </c>
      <c r="E1691" s="52"/>
      <c r="F1691" s="14"/>
      <c r="G1691" s="53" t="s">
        <v>54</v>
      </c>
      <c r="H1691" s="14"/>
      <c r="I1691" s="14"/>
      <c r="J1691" s="14"/>
      <c r="K1691" s="14"/>
      <c r="L1691" s="14"/>
      <c r="M1691" s="14"/>
      <c r="N1691" s="53"/>
      <c r="O1691" s="14"/>
      <c r="V1691" s="462"/>
      <c r="W1691" s="448" t="s">
        <v>2568</v>
      </c>
    </row>
    <row r="1692" ht="13.8" spans="1:23">
      <c r="A1692" s="396"/>
      <c r="B1692" s="14" t="s">
        <v>259</v>
      </c>
      <c r="C1692" s="14">
        <v>8000</v>
      </c>
      <c r="D1692" s="14" t="s">
        <v>2043</v>
      </c>
      <c r="E1692" s="52"/>
      <c r="F1692" s="14"/>
      <c r="G1692" s="53" t="s">
        <v>54</v>
      </c>
      <c r="H1692" s="14"/>
      <c r="I1692" s="14"/>
      <c r="J1692" s="14"/>
      <c r="K1692" s="14"/>
      <c r="L1692" s="14"/>
      <c r="M1692" s="14"/>
      <c r="N1692" s="53"/>
      <c r="O1692" s="14"/>
      <c r="V1692" s="463"/>
      <c r="W1692" s="453" t="s">
        <v>2632</v>
      </c>
    </row>
    <row r="1693" spans="1:15">
      <c r="A1693" s="396"/>
      <c r="B1693" s="14" t="s">
        <v>256</v>
      </c>
      <c r="C1693" s="14">
        <v>10000</v>
      </c>
      <c r="D1693" s="14" t="s">
        <v>2043</v>
      </c>
      <c r="E1693" s="52"/>
      <c r="F1693" s="14"/>
      <c r="G1693" s="53" t="s">
        <v>54</v>
      </c>
      <c r="H1693" s="14"/>
      <c r="I1693" s="14"/>
      <c r="J1693" s="14"/>
      <c r="K1693" s="14"/>
      <c r="L1693" s="14"/>
      <c r="M1693" s="14"/>
      <c r="N1693" s="53"/>
      <c r="O1693" s="14"/>
    </row>
    <row r="1694" spans="1:15">
      <c r="A1694" s="396"/>
      <c r="B1694" s="14" t="s">
        <v>425</v>
      </c>
      <c r="C1694" s="14">
        <v>2000</v>
      </c>
      <c r="D1694" s="14" t="s">
        <v>2043</v>
      </c>
      <c r="E1694" s="52"/>
      <c r="F1694" s="14"/>
      <c r="G1694" s="53" t="s">
        <v>54</v>
      </c>
      <c r="H1694" s="14"/>
      <c r="I1694" s="14"/>
      <c r="J1694" s="14"/>
      <c r="K1694" s="14"/>
      <c r="L1694" s="14"/>
      <c r="M1694" s="14"/>
      <c r="N1694" s="53"/>
      <c r="O1694" s="14"/>
    </row>
    <row r="1695" spans="1:15">
      <c r="A1695" s="396"/>
      <c r="B1695" s="144" t="s">
        <v>578</v>
      </c>
      <c r="C1695" s="14">
        <v>1400</v>
      </c>
      <c r="D1695" s="14" t="s">
        <v>2043</v>
      </c>
      <c r="E1695" s="52"/>
      <c r="F1695" s="14"/>
      <c r="G1695" s="53" t="s">
        <v>54</v>
      </c>
      <c r="H1695" s="14"/>
      <c r="I1695" s="14"/>
      <c r="J1695" s="14"/>
      <c r="K1695" s="14"/>
      <c r="L1695" s="14"/>
      <c r="M1695" s="14"/>
      <c r="N1695" s="53"/>
      <c r="O1695" s="14"/>
    </row>
    <row r="1696" spans="1:15">
      <c r="A1696" s="396"/>
      <c r="B1696" s="14"/>
      <c r="C1696" s="14"/>
      <c r="D1696" s="14"/>
      <c r="E1696" s="52"/>
      <c r="F1696" s="14"/>
      <c r="G1696" s="53"/>
      <c r="H1696" s="14"/>
      <c r="I1696" s="14"/>
      <c r="J1696" s="14"/>
      <c r="K1696" s="14"/>
      <c r="L1696" s="14"/>
      <c r="M1696" s="14"/>
      <c r="N1696" s="53"/>
      <c r="O1696" s="14"/>
    </row>
    <row r="1697" spans="1:15">
      <c r="A1697" s="396"/>
      <c r="B1697" s="14"/>
      <c r="C1697" s="14"/>
      <c r="D1697" s="14"/>
      <c r="E1697" s="52"/>
      <c r="F1697" s="14"/>
      <c r="G1697" s="53"/>
      <c r="H1697" s="14"/>
      <c r="I1697" s="14"/>
      <c r="J1697" s="14"/>
      <c r="K1697" s="14"/>
      <c r="L1697" s="14"/>
      <c r="M1697" s="14"/>
      <c r="N1697" s="53"/>
      <c r="O1697" s="14"/>
    </row>
    <row r="1698" spans="1:15">
      <c r="A1698" s="396"/>
      <c r="B1698" s="14"/>
      <c r="C1698" s="14"/>
      <c r="D1698" s="14"/>
      <c r="E1698" s="52"/>
      <c r="F1698" s="14"/>
      <c r="G1698" s="53"/>
      <c r="H1698" s="14"/>
      <c r="I1698" s="14"/>
      <c r="J1698" s="14"/>
      <c r="K1698" s="14"/>
      <c r="L1698" s="456"/>
      <c r="M1698" s="14"/>
      <c r="N1698" s="53"/>
      <c r="O1698" s="14"/>
    </row>
    <row r="1699" spans="1:15">
      <c r="A1699" s="396"/>
      <c r="B1699" s="14"/>
      <c r="C1699" s="14"/>
      <c r="D1699" s="14"/>
      <c r="E1699" s="52"/>
      <c r="F1699" s="14"/>
      <c r="G1699" s="53"/>
      <c r="H1699" s="14"/>
      <c r="I1699" s="14"/>
      <c r="J1699" s="14"/>
      <c r="K1699" s="14"/>
      <c r="L1699" s="14"/>
      <c r="M1699" s="14"/>
      <c r="N1699" s="53"/>
      <c r="O1699" s="14"/>
    </row>
    <row r="1700" ht="14.4" spans="1:15">
      <c r="A1700" s="396"/>
      <c r="B1700" s="14"/>
      <c r="C1700" s="14"/>
      <c r="D1700" s="14"/>
      <c r="E1700" s="52"/>
      <c r="F1700" s="14"/>
      <c r="G1700" s="53"/>
      <c r="H1700" s="412"/>
      <c r="I1700" s="14"/>
      <c r="J1700" s="14"/>
      <c r="K1700" s="14"/>
      <c r="L1700" s="14"/>
      <c r="M1700" s="14"/>
      <c r="N1700" s="53"/>
      <c r="O1700" s="412"/>
    </row>
    <row r="1701" ht="18" spans="1:15">
      <c r="A1701" s="396"/>
      <c r="B1701" s="352"/>
      <c r="C1701" s="297">
        <f>SUM(C1683:C1700)</f>
        <v>50400</v>
      </c>
      <c r="D1701" s="297"/>
      <c r="E1701" s="298"/>
      <c r="F1701" s="297"/>
      <c r="G1701" s="299"/>
      <c r="H1701" s="269"/>
      <c r="I1701" s="297"/>
      <c r="J1701" s="297">
        <f>SUM(J1683:J1700)</f>
        <v>62600</v>
      </c>
      <c r="K1701" s="297"/>
      <c r="L1701" s="297"/>
      <c r="M1701" s="296"/>
      <c r="N1701" s="304"/>
      <c r="O1701" s="269"/>
    </row>
    <row r="1702" ht="15.6" spans="1:15">
      <c r="A1702" s="291" t="s">
        <v>2641</v>
      </c>
      <c r="B1702" s="291" t="s">
        <v>12</v>
      </c>
      <c r="C1702" s="292" t="s">
        <v>2501</v>
      </c>
      <c r="D1702" s="292" t="s">
        <v>2466</v>
      </c>
      <c r="E1702" s="454" t="s">
        <v>2456</v>
      </c>
      <c r="F1702" s="121" t="s">
        <v>2606</v>
      </c>
      <c r="G1702" s="121" t="s">
        <v>11</v>
      </c>
      <c r="H1702" s="269"/>
      <c r="I1702" s="291" t="s">
        <v>13</v>
      </c>
      <c r="J1702" s="292" t="s">
        <v>2501</v>
      </c>
      <c r="K1702" s="292" t="s">
        <v>2466</v>
      </c>
      <c r="L1702" s="455" t="s">
        <v>2456</v>
      </c>
      <c r="M1702" s="121" t="s">
        <v>2606</v>
      </c>
      <c r="N1702" s="121" t="s">
        <v>11</v>
      </c>
      <c r="O1702" s="269"/>
    </row>
    <row r="1703" spans="1:15">
      <c r="A1703" s="396" t="s">
        <v>2642</v>
      </c>
      <c r="B1703" s="461" t="s">
        <v>861</v>
      </c>
      <c r="C1703" s="461">
        <v>700</v>
      </c>
      <c r="D1703" s="461" t="s">
        <v>2045</v>
      </c>
      <c r="E1703" s="52"/>
      <c r="F1703" s="14"/>
      <c r="G1703" s="53" t="s">
        <v>54</v>
      </c>
      <c r="H1703" s="14"/>
      <c r="I1703" s="14" t="s">
        <v>394</v>
      </c>
      <c r="J1703" s="14">
        <v>8000</v>
      </c>
      <c r="K1703" s="14" t="s">
        <v>2043</v>
      </c>
      <c r="L1703" s="14"/>
      <c r="M1703" s="14"/>
      <c r="N1703" s="53" t="s">
        <v>2643</v>
      </c>
      <c r="O1703" s="14"/>
    </row>
    <row r="1704" spans="1:15">
      <c r="A1704" s="396"/>
      <c r="B1704" s="461" t="s">
        <v>864</v>
      </c>
      <c r="C1704" s="461">
        <v>500</v>
      </c>
      <c r="D1704" s="461" t="s">
        <v>2045</v>
      </c>
      <c r="E1704" s="344"/>
      <c r="F1704" s="158"/>
      <c r="G1704" s="159" t="s">
        <v>2644</v>
      </c>
      <c r="H1704" s="14"/>
      <c r="I1704" s="14" t="s">
        <v>479</v>
      </c>
      <c r="J1704" s="14">
        <v>4000</v>
      </c>
      <c r="K1704" s="14" t="s">
        <v>2043</v>
      </c>
      <c r="L1704" s="456"/>
      <c r="M1704" s="14"/>
      <c r="N1704" s="53" t="s">
        <v>2645</v>
      </c>
      <c r="O1704" s="14"/>
    </row>
    <row r="1705" spans="1:15">
      <c r="A1705" s="396"/>
      <c r="B1705" s="14" t="s">
        <v>244</v>
      </c>
      <c r="C1705" s="14">
        <v>6000</v>
      </c>
      <c r="D1705" s="14" t="s">
        <v>2043</v>
      </c>
      <c r="E1705" s="52"/>
      <c r="F1705" s="14"/>
      <c r="G1705" s="53" t="s">
        <v>54</v>
      </c>
      <c r="H1705" s="14"/>
      <c r="I1705" s="137" t="s">
        <v>75</v>
      </c>
      <c r="J1705" s="14">
        <v>300</v>
      </c>
      <c r="K1705" s="14" t="s">
        <v>2045</v>
      </c>
      <c r="L1705" s="14"/>
      <c r="M1705" s="14"/>
      <c r="N1705" s="53" t="s">
        <v>2646</v>
      </c>
      <c r="O1705" s="14"/>
    </row>
    <row r="1706" ht="13.8" spans="1:23">
      <c r="A1706" s="396"/>
      <c r="B1706" s="14" t="s">
        <v>265</v>
      </c>
      <c r="C1706" s="14">
        <v>15000</v>
      </c>
      <c r="D1706" s="14" t="s">
        <v>2043</v>
      </c>
      <c r="E1706" s="52"/>
      <c r="F1706" s="14"/>
      <c r="G1706" s="53" t="s">
        <v>54</v>
      </c>
      <c r="H1706" s="14"/>
      <c r="I1706" s="464" t="s">
        <v>858</v>
      </c>
      <c r="J1706" s="464">
        <v>2500</v>
      </c>
      <c r="K1706" s="14" t="s">
        <v>2045</v>
      </c>
      <c r="L1706" s="14"/>
      <c r="M1706" s="14"/>
      <c r="N1706" s="53" t="s">
        <v>2645</v>
      </c>
      <c r="O1706" s="14"/>
      <c r="V1706" s="457" t="s">
        <v>2557</v>
      </c>
      <c r="W1706" s="448"/>
    </row>
    <row r="1707" ht="13.8" spans="1:23">
      <c r="A1707" s="396"/>
      <c r="B1707" s="14" t="s">
        <v>618</v>
      </c>
      <c r="C1707" s="14">
        <v>1500</v>
      </c>
      <c r="D1707" s="14" t="s">
        <v>2043</v>
      </c>
      <c r="E1707" s="52"/>
      <c r="F1707" s="14"/>
      <c r="G1707" s="53" t="s">
        <v>54</v>
      </c>
      <c r="H1707" s="14"/>
      <c r="I1707" s="14" t="s">
        <v>464</v>
      </c>
      <c r="J1707" s="14">
        <v>7000</v>
      </c>
      <c r="K1707" s="14" t="s">
        <v>2043</v>
      </c>
      <c r="L1707" s="14"/>
      <c r="M1707" s="14"/>
      <c r="N1707" s="53" t="s">
        <v>2645</v>
      </c>
      <c r="O1707" s="14"/>
      <c r="V1707" s="458"/>
      <c r="W1707" s="448" t="s">
        <v>2559</v>
      </c>
    </row>
    <row r="1708" ht="13.8" spans="1:23">
      <c r="A1708" s="396"/>
      <c r="B1708" s="14" t="s">
        <v>142</v>
      </c>
      <c r="C1708" s="14">
        <v>5500</v>
      </c>
      <c r="D1708" s="14" t="s">
        <v>2043</v>
      </c>
      <c r="E1708" s="52"/>
      <c r="F1708" s="14"/>
      <c r="G1708" s="53" t="s">
        <v>54</v>
      </c>
      <c r="H1708" s="14"/>
      <c r="I1708" s="14" t="s">
        <v>394</v>
      </c>
      <c r="J1708" s="14">
        <v>4000</v>
      </c>
      <c r="K1708" s="14" t="s">
        <v>2043</v>
      </c>
      <c r="L1708" s="14"/>
      <c r="M1708" s="14"/>
      <c r="N1708" s="53" t="s">
        <v>2645</v>
      </c>
      <c r="O1708" s="14"/>
      <c r="V1708" s="459"/>
      <c r="W1708" s="448" t="s">
        <v>2561</v>
      </c>
    </row>
    <row r="1709" spans="1:23">
      <c r="A1709" s="396"/>
      <c r="B1709" s="158" t="s">
        <v>148</v>
      </c>
      <c r="C1709" s="158">
        <v>10000</v>
      </c>
      <c r="D1709" s="158" t="s">
        <v>2043</v>
      </c>
      <c r="E1709" s="344"/>
      <c r="F1709" s="158"/>
      <c r="G1709" s="159" t="s">
        <v>2647</v>
      </c>
      <c r="H1709" s="14"/>
      <c r="I1709" s="14" t="s">
        <v>226</v>
      </c>
      <c r="J1709" s="14">
        <v>3200</v>
      </c>
      <c r="K1709" s="14" t="s">
        <v>2043</v>
      </c>
      <c r="L1709" s="14"/>
      <c r="M1709" s="14"/>
      <c r="N1709" s="53" t="s">
        <v>2645</v>
      </c>
      <c r="O1709" s="14"/>
      <c r="V1709" s="460"/>
      <c r="W1709" s="14" t="s">
        <v>2562</v>
      </c>
    </row>
    <row r="1710" ht="13.8" spans="1:23">
      <c r="A1710" s="396"/>
      <c r="B1710" s="158" t="s">
        <v>135</v>
      </c>
      <c r="C1710" s="158">
        <v>16000</v>
      </c>
      <c r="D1710" s="158" t="s">
        <v>2043</v>
      </c>
      <c r="E1710" s="344"/>
      <c r="F1710" s="158"/>
      <c r="G1710" s="159" t="s">
        <v>2238</v>
      </c>
      <c r="H1710" s="14"/>
      <c r="I1710" s="14" t="s">
        <v>145</v>
      </c>
      <c r="J1710" s="14">
        <v>8000</v>
      </c>
      <c r="K1710" s="14" t="s">
        <v>2043</v>
      </c>
      <c r="L1710" s="14"/>
      <c r="M1710" s="14"/>
      <c r="N1710" s="53" t="s">
        <v>2645</v>
      </c>
      <c r="O1710" s="14"/>
      <c r="V1710" s="461"/>
      <c r="W1710" s="448" t="s">
        <v>2563</v>
      </c>
    </row>
    <row r="1711" ht="26.4" spans="1:23">
      <c r="A1711" s="396"/>
      <c r="B1711" s="14" t="s">
        <v>676</v>
      </c>
      <c r="C1711" s="14">
        <v>1600</v>
      </c>
      <c r="D1711" s="14" t="s">
        <v>2043</v>
      </c>
      <c r="E1711" s="52"/>
      <c r="F1711" s="14"/>
      <c r="G1711" s="53" t="s">
        <v>54</v>
      </c>
      <c r="H1711" s="14"/>
      <c r="I1711" s="444" t="s">
        <v>151</v>
      </c>
      <c r="J1711" s="14">
        <v>4000</v>
      </c>
      <c r="K1711" s="14" t="s">
        <v>2043</v>
      </c>
      <c r="L1711" s="14"/>
      <c r="M1711" s="14"/>
      <c r="N1711" s="53" t="s">
        <v>2648</v>
      </c>
      <c r="O1711" s="14"/>
      <c r="V1711" s="462"/>
      <c r="W1711" s="448" t="s">
        <v>2568</v>
      </c>
    </row>
    <row r="1712" ht="26.4" spans="1:23">
      <c r="A1712" s="396"/>
      <c r="B1712" s="14" t="s">
        <v>223</v>
      </c>
      <c r="C1712" s="14">
        <v>2000</v>
      </c>
      <c r="D1712" s="14" t="s">
        <v>2043</v>
      </c>
      <c r="E1712" s="52"/>
      <c r="F1712" s="14"/>
      <c r="G1712" s="53" t="s">
        <v>54</v>
      </c>
      <c r="H1712" s="14"/>
      <c r="I1712" s="14" t="s">
        <v>238</v>
      </c>
      <c r="J1712" s="14">
        <v>4000</v>
      </c>
      <c r="K1712" s="14" t="s">
        <v>2043</v>
      </c>
      <c r="L1712" s="14"/>
      <c r="M1712" s="14"/>
      <c r="N1712" s="53" t="s">
        <v>2649</v>
      </c>
      <c r="O1712" s="14"/>
      <c r="V1712" s="463"/>
      <c r="W1712" s="453" t="s">
        <v>2632</v>
      </c>
    </row>
    <row r="1713" spans="1:15">
      <c r="A1713" s="396"/>
      <c r="B1713" s="14" t="s">
        <v>235</v>
      </c>
      <c r="C1713" s="14">
        <v>3200</v>
      </c>
      <c r="D1713" s="14" t="s">
        <v>2043</v>
      </c>
      <c r="E1713" s="52"/>
      <c r="F1713" s="14"/>
      <c r="G1713" s="53" t="s">
        <v>54</v>
      </c>
      <c r="H1713" s="14"/>
      <c r="I1713" s="444" t="s">
        <v>216</v>
      </c>
      <c r="J1713" s="14">
        <v>4000</v>
      </c>
      <c r="K1713" s="14" t="s">
        <v>2043</v>
      </c>
      <c r="L1713" s="14"/>
      <c r="M1713" s="14"/>
      <c r="N1713" s="53" t="s">
        <v>2645</v>
      </c>
      <c r="O1713" s="14"/>
    </row>
    <row r="1714" spans="1:15">
      <c r="A1714" s="396"/>
      <c r="B1714" s="14" t="s">
        <v>187</v>
      </c>
      <c r="C1714" s="14">
        <v>1000</v>
      </c>
      <c r="D1714" s="14" t="s">
        <v>2043</v>
      </c>
      <c r="E1714" s="52"/>
      <c r="F1714" s="14"/>
      <c r="G1714" s="53" t="s">
        <v>54</v>
      </c>
      <c r="H1714" s="14"/>
      <c r="I1714" s="14" t="s">
        <v>584</v>
      </c>
      <c r="J1714" s="14">
        <v>6000</v>
      </c>
      <c r="K1714" s="14" t="s">
        <v>2043</v>
      </c>
      <c r="L1714" s="14"/>
      <c r="M1714" s="14"/>
      <c r="N1714" s="53" t="s">
        <v>2645</v>
      </c>
      <c r="O1714" s="14"/>
    </row>
    <row r="1715" spans="1:15">
      <c r="A1715" s="396"/>
      <c r="B1715" s="14" t="s">
        <v>403</v>
      </c>
      <c r="C1715" s="14">
        <v>1200</v>
      </c>
      <c r="D1715" s="14" t="s">
        <v>2043</v>
      </c>
      <c r="E1715" s="52"/>
      <c r="F1715" s="14"/>
      <c r="G1715" s="53" t="s">
        <v>54</v>
      </c>
      <c r="H1715" s="14"/>
      <c r="I1715" s="14"/>
      <c r="J1715" s="14"/>
      <c r="K1715" s="14"/>
      <c r="L1715" s="14"/>
      <c r="M1715" s="14"/>
      <c r="N1715" s="53"/>
      <c r="O1715" s="14"/>
    </row>
    <row r="1716" spans="1:15">
      <c r="A1716" s="396"/>
      <c r="B1716" s="14" t="s">
        <v>849</v>
      </c>
      <c r="C1716" s="14">
        <v>320</v>
      </c>
      <c r="D1716" s="14" t="s">
        <v>2045</v>
      </c>
      <c r="E1716" s="52"/>
      <c r="F1716" s="14"/>
      <c r="G1716" s="53" t="s">
        <v>2650</v>
      </c>
      <c r="H1716" s="14"/>
      <c r="I1716" s="14"/>
      <c r="J1716" s="14"/>
      <c r="K1716" s="14"/>
      <c r="L1716" s="14"/>
      <c r="M1716" s="14"/>
      <c r="N1716" s="53"/>
      <c r="O1716" s="14"/>
    </row>
    <row r="1717" spans="1:15">
      <c r="A1717" s="396"/>
      <c r="B1717" s="14" t="s">
        <v>291</v>
      </c>
      <c r="C1717" s="14">
        <v>2400</v>
      </c>
      <c r="D1717" s="14" t="s">
        <v>2043</v>
      </c>
      <c r="E1717" s="52"/>
      <c r="F1717" s="14"/>
      <c r="G1717" s="53" t="s">
        <v>54</v>
      </c>
      <c r="H1717" s="14"/>
      <c r="I1717" s="14"/>
      <c r="J1717" s="14"/>
      <c r="K1717" s="14"/>
      <c r="L1717" s="14"/>
      <c r="M1717" s="14"/>
      <c r="N1717" s="53"/>
      <c r="O1717" s="14"/>
    </row>
    <row r="1718" spans="1:15">
      <c r="A1718" s="396"/>
      <c r="B1718" s="14" t="s">
        <v>128</v>
      </c>
      <c r="C1718" s="14">
        <v>12000</v>
      </c>
      <c r="D1718" s="14" t="s">
        <v>2043</v>
      </c>
      <c r="E1718" s="52"/>
      <c r="F1718" s="14"/>
      <c r="G1718" s="53" t="s">
        <v>54</v>
      </c>
      <c r="H1718" s="14"/>
      <c r="I1718" s="14"/>
      <c r="J1718" s="14"/>
      <c r="K1718" s="14"/>
      <c r="L1718" s="14"/>
      <c r="M1718" s="14"/>
      <c r="N1718" s="53"/>
      <c r="O1718" s="14"/>
    </row>
    <row r="1719" spans="1:15">
      <c r="A1719" s="396"/>
      <c r="B1719" s="14"/>
      <c r="C1719" s="14"/>
      <c r="D1719" s="14"/>
      <c r="E1719" s="52"/>
      <c r="F1719" s="14"/>
      <c r="G1719" s="53"/>
      <c r="H1719" s="14"/>
      <c r="I1719" s="14"/>
      <c r="J1719" s="14"/>
      <c r="K1719" s="14"/>
      <c r="L1719" s="14"/>
      <c r="M1719" s="14"/>
      <c r="N1719" s="53"/>
      <c r="O1719" s="14"/>
    </row>
    <row r="1720" spans="1:15">
      <c r="A1720" s="396"/>
      <c r="B1720" s="14"/>
      <c r="C1720" s="14"/>
      <c r="D1720" s="14"/>
      <c r="E1720" s="52"/>
      <c r="F1720" s="14"/>
      <c r="G1720" s="53"/>
      <c r="H1720" s="14"/>
      <c r="I1720" s="14"/>
      <c r="J1720" s="14"/>
      <c r="K1720" s="14"/>
      <c r="L1720" s="14"/>
      <c r="M1720" s="14"/>
      <c r="N1720" s="53"/>
      <c r="O1720" s="14"/>
    </row>
    <row r="1721" ht="14.4" spans="1:15">
      <c r="A1721" s="396"/>
      <c r="B1721" s="14"/>
      <c r="C1721" s="14"/>
      <c r="D1721" s="14"/>
      <c r="E1721" s="52"/>
      <c r="F1721" s="14"/>
      <c r="G1721" s="53"/>
      <c r="H1721" s="412"/>
      <c r="I1721" s="14"/>
      <c r="J1721" s="14"/>
      <c r="K1721" s="14"/>
      <c r="L1721" s="14"/>
      <c r="M1721" s="14"/>
      <c r="N1721" s="53"/>
      <c r="O1721" s="412"/>
    </row>
    <row r="1722" ht="18" spans="1:15">
      <c r="A1722" s="396"/>
      <c r="B1722" s="352"/>
      <c r="C1722" s="297">
        <f>SUM(C1703:C1721)</f>
        <v>78920</v>
      </c>
      <c r="D1722" s="297"/>
      <c r="E1722" s="298"/>
      <c r="F1722" s="297"/>
      <c r="G1722" s="299"/>
      <c r="H1722" s="269"/>
      <c r="I1722" s="297"/>
      <c r="J1722" s="297">
        <f>SUM(J1703:J1721)</f>
        <v>55000</v>
      </c>
      <c r="K1722" s="297"/>
      <c r="L1722" s="297"/>
      <c r="M1722" s="296"/>
      <c r="N1722" s="304"/>
      <c r="O1722" s="269"/>
    </row>
    <row r="1723" ht="15.6" spans="1:15">
      <c r="A1723" s="291" t="s">
        <v>2651</v>
      </c>
      <c r="B1723" s="291" t="s">
        <v>12</v>
      </c>
      <c r="C1723" s="292" t="s">
        <v>2501</v>
      </c>
      <c r="D1723" s="292" t="s">
        <v>2466</v>
      </c>
      <c r="E1723" s="454" t="s">
        <v>2456</v>
      </c>
      <c r="F1723" s="121" t="s">
        <v>2606</v>
      </c>
      <c r="G1723" s="121" t="s">
        <v>11</v>
      </c>
      <c r="H1723" s="269"/>
      <c r="I1723" s="291" t="s">
        <v>13</v>
      </c>
      <c r="J1723" s="292" t="s">
        <v>2501</v>
      </c>
      <c r="K1723" s="292" t="s">
        <v>2466</v>
      </c>
      <c r="L1723" s="455" t="s">
        <v>2456</v>
      </c>
      <c r="M1723" s="121" t="s">
        <v>2606</v>
      </c>
      <c r="N1723" s="121" t="s">
        <v>11</v>
      </c>
      <c r="O1723" s="269"/>
    </row>
    <row r="1724" spans="1:15">
      <c r="A1724" s="396" t="s">
        <v>2652</v>
      </c>
      <c r="B1724" s="14" t="s">
        <v>602</v>
      </c>
      <c r="C1724" s="14">
        <v>2500</v>
      </c>
      <c r="D1724" s="14" t="s">
        <v>2045</v>
      </c>
      <c r="E1724" s="52"/>
      <c r="F1724" s="14"/>
      <c r="G1724" s="53" t="s">
        <v>54</v>
      </c>
      <c r="H1724" s="14"/>
      <c r="I1724" s="14" t="s">
        <v>584</v>
      </c>
      <c r="J1724" s="14">
        <v>4000</v>
      </c>
      <c r="K1724" s="14" t="s">
        <v>2043</v>
      </c>
      <c r="L1724" s="14"/>
      <c r="M1724" s="14"/>
      <c r="N1724" s="53" t="s">
        <v>2297</v>
      </c>
      <c r="O1724" s="14"/>
    </row>
    <row r="1725" ht="26.4" spans="1:15">
      <c r="A1725" s="396"/>
      <c r="B1725" s="14" t="s">
        <v>681</v>
      </c>
      <c r="C1725" s="14">
        <v>1600</v>
      </c>
      <c r="D1725" s="14" t="s">
        <v>2043</v>
      </c>
      <c r="E1725" s="52"/>
      <c r="F1725" s="14"/>
      <c r="G1725" s="53" t="s">
        <v>54</v>
      </c>
      <c r="H1725" s="14"/>
      <c r="I1725" s="158" t="s">
        <v>907</v>
      </c>
      <c r="J1725" s="158">
        <v>300</v>
      </c>
      <c r="K1725" s="158" t="s">
        <v>2045</v>
      </c>
      <c r="L1725" s="158"/>
      <c r="M1725" s="158" t="s">
        <v>2096</v>
      </c>
      <c r="N1725" s="159" t="s">
        <v>2653</v>
      </c>
      <c r="O1725" s="14"/>
    </row>
    <row r="1726" ht="26.4" spans="1:15">
      <c r="A1726" s="396"/>
      <c r="B1726" s="439" t="s">
        <v>864</v>
      </c>
      <c r="C1726" s="439">
        <v>500</v>
      </c>
      <c r="D1726" s="14" t="s">
        <v>2045</v>
      </c>
      <c r="E1726" s="52"/>
      <c r="F1726" s="14" t="s">
        <v>2096</v>
      </c>
      <c r="G1726" s="53" t="s">
        <v>54</v>
      </c>
      <c r="H1726" s="14"/>
      <c r="I1726" s="14" t="s">
        <v>909</v>
      </c>
      <c r="J1726" s="14">
        <v>300</v>
      </c>
      <c r="K1726" s="14" t="s">
        <v>2045</v>
      </c>
      <c r="L1726" s="14"/>
      <c r="M1726" s="14" t="s">
        <v>2096</v>
      </c>
      <c r="N1726" s="53" t="s">
        <v>2654</v>
      </c>
      <c r="O1726" s="14"/>
    </row>
    <row r="1727" ht="13.8" spans="1:23">
      <c r="A1727" s="396"/>
      <c r="B1727" s="14" t="s">
        <v>360</v>
      </c>
      <c r="C1727" s="14">
        <v>1100</v>
      </c>
      <c r="D1727" s="14" t="s">
        <v>2045</v>
      </c>
      <c r="E1727" s="52"/>
      <c r="F1727" s="14" t="s">
        <v>2096</v>
      </c>
      <c r="G1727" s="53" t="s">
        <v>54</v>
      </c>
      <c r="H1727" s="14"/>
      <c r="I1727" s="439" t="s">
        <v>482</v>
      </c>
      <c r="J1727" s="439">
        <v>1100</v>
      </c>
      <c r="K1727" s="439" t="s">
        <v>2045</v>
      </c>
      <c r="L1727" s="158"/>
      <c r="M1727" s="158" t="s">
        <v>2096</v>
      </c>
      <c r="N1727" s="159" t="s">
        <v>2655</v>
      </c>
      <c r="O1727" s="14"/>
      <c r="V1727" s="457" t="s">
        <v>2557</v>
      </c>
      <c r="W1727" s="448"/>
    </row>
    <row r="1728" ht="13.8" spans="1:23">
      <c r="A1728" s="396"/>
      <c r="B1728" s="14" t="s">
        <v>866</v>
      </c>
      <c r="C1728" s="14">
        <v>5000</v>
      </c>
      <c r="D1728" s="14" t="s">
        <v>2045</v>
      </c>
      <c r="E1728" s="52"/>
      <c r="F1728" s="14" t="s">
        <v>2096</v>
      </c>
      <c r="G1728" s="53" t="s">
        <v>54</v>
      </c>
      <c r="H1728" s="14"/>
      <c r="I1728" s="14" t="s">
        <v>328</v>
      </c>
      <c r="J1728" s="14">
        <v>11000</v>
      </c>
      <c r="K1728" s="14" t="s">
        <v>2043</v>
      </c>
      <c r="L1728" s="14" t="s">
        <v>2656</v>
      </c>
      <c r="M1728" s="14"/>
      <c r="N1728" s="53" t="s">
        <v>54</v>
      </c>
      <c r="O1728" s="14"/>
      <c r="V1728" s="458"/>
      <c r="W1728" s="448" t="s">
        <v>2559</v>
      </c>
    </row>
    <row r="1729" ht="13.8" spans="1:23">
      <c r="A1729" s="396"/>
      <c r="B1729" s="14" t="s">
        <v>135</v>
      </c>
      <c r="C1729" s="14">
        <v>20000</v>
      </c>
      <c r="D1729" s="14" t="s">
        <v>2043</v>
      </c>
      <c r="E1729" s="52" t="s">
        <v>2657</v>
      </c>
      <c r="F1729" s="14"/>
      <c r="G1729" s="53" t="s">
        <v>54</v>
      </c>
      <c r="H1729" s="14"/>
      <c r="I1729" s="14" t="s">
        <v>348</v>
      </c>
      <c r="J1729" s="14">
        <v>5000</v>
      </c>
      <c r="K1729" s="14" t="s">
        <v>2043</v>
      </c>
      <c r="L1729" s="14" t="s">
        <v>2658</v>
      </c>
      <c r="M1729" s="14"/>
      <c r="N1729" s="53" t="s">
        <v>54</v>
      </c>
      <c r="O1729" s="14"/>
      <c r="V1729" s="459"/>
      <c r="W1729" s="448" t="s">
        <v>2561</v>
      </c>
    </row>
    <row r="1730" spans="1:23">
      <c r="A1730" s="396"/>
      <c r="B1730" s="14" t="s">
        <v>220</v>
      </c>
      <c r="C1730" s="14">
        <v>3000</v>
      </c>
      <c r="D1730" s="14" t="s">
        <v>2043</v>
      </c>
      <c r="E1730" s="52" t="s">
        <v>2657</v>
      </c>
      <c r="F1730" s="14"/>
      <c r="G1730" s="53" t="s">
        <v>54</v>
      </c>
      <c r="H1730" s="14"/>
      <c r="I1730" s="439" t="s">
        <v>482</v>
      </c>
      <c r="J1730" s="439">
        <v>1100</v>
      </c>
      <c r="K1730" s="439" t="s">
        <v>2045</v>
      </c>
      <c r="L1730" s="14" t="s">
        <v>2658</v>
      </c>
      <c r="M1730" s="14" t="s">
        <v>2096</v>
      </c>
      <c r="N1730" s="53" t="s">
        <v>54</v>
      </c>
      <c r="O1730" s="14"/>
      <c r="V1730" s="460"/>
      <c r="W1730" s="14" t="s">
        <v>2562</v>
      </c>
    </row>
    <row r="1731" ht="13.8" spans="1:23">
      <c r="A1731" s="396"/>
      <c r="B1731" s="439" t="s">
        <v>885</v>
      </c>
      <c r="C1731" s="439">
        <v>1120</v>
      </c>
      <c r="D1731" s="14" t="s">
        <v>2045</v>
      </c>
      <c r="E1731" s="52" t="s">
        <v>2657</v>
      </c>
      <c r="F1731" s="14" t="s">
        <v>2096</v>
      </c>
      <c r="G1731" s="53" t="s">
        <v>2659</v>
      </c>
      <c r="H1731" s="14"/>
      <c r="I1731" s="14" t="s">
        <v>316</v>
      </c>
      <c r="J1731" s="14">
        <v>20000</v>
      </c>
      <c r="K1731" s="14" t="s">
        <v>2043</v>
      </c>
      <c r="L1731" s="14" t="s">
        <v>2660</v>
      </c>
      <c r="M1731" s="14"/>
      <c r="N1731" s="53" t="s">
        <v>54</v>
      </c>
      <c r="O1731" s="14"/>
      <c r="V1731" s="461"/>
      <c r="W1731" s="448" t="s">
        <v>2563</v>
      </c>
    </row>
    <row r="1732" ht="13.8" spans="1:23">
      <c r="A1732" s="396"/>
      <c r="B1732" s="14" t="s">
        <v>870</v>
      </c>
      <c r="C1732" s="14">
        <v>1500</v>
      </c>
      <c r="D1732" s="14" t="s">
        <v>2045</v>
      </c>
      <c r="E1732" s="52" t="s">
        <v>2657</v>
      </c>
      <c r="F1732" s="14" t="s">
        <v>2096</v>
      </c>
      <c r="G1732" s="53" t="s">
        <v>54</v>
      </c>
      <c r="H1732" s="14"/>
      <c r="I1732" s="444" t="s">
        <v>470</v>
      </c>
      <c r="J1732" s="444">
        <v>4000</v>
      </c>
      <c r="K1732" s="444" t="s">
        <v>2043</v>
      </c>
      <c r="L1732" s="14" t="s">
        <v>2660</v>
      </c>
      <c r="M1732" s="14"/>
      <c r="N1732" s="53" t="s">
        <v>54</v>
      </c>
      <c r="O1732" s="14"/>
      <c r="V1732" s="462"/>
      <c r="W1732" s="448" t="s">
        <v>2568</v>
      </c>
    </row>
    <row r="1733" ht="13.8" spans="1:23">
      <c r="A1733" s="396"/>
      <c r="B1733" s="439" t="s">
        <v>868</v>
      </c>
      <c r="C1733" s="439">
        <v>2500</v>
      </c>
      <c r="D1733" s="14" t="s">
        <v>2045</v>
      </c>
      <c r="E1733" s="52" t="s">
        <v>2660</v>
      </c>
      <c r="F1733" s="14" t="s">
        <v>2096</v>
      </c>
      <c r="G1733" s="53" t="s">
        <v>54</v>
      </c>
      <c r="H1733" s="14"/>
      <c r="I1733" s="14" t="s">
        <v>131</v>
      </c>
      <c r="J1733" s="14">
        <v>10000</v>
      </c>
      <c r="K1733" s="14" t="s">
        <v>2043</v>
      </c>
      <c r="L1733" s="14"/>
      <c r="M1733" s="14"/>
      <c r="N1733" s="53" t="s">
        <v>54</v>
      </c>
      <c r="O1733" s="14"/>
      <c r="V1733" s="463"/>
      <c r="W1733" s="453" t="s">
        <v>2632</v>
      </c>
    </row>
    <row r="1734" spans="1:15">
      <c r="A1734" s="396"/>
      <c r="B1734" s="14" t="s">
        <v>873</v>
      </c>
      <c r="C1734" s="14">
        <v>1060</v>
      </c>
      <c r="D1734" s="14" t="s">
        <v>2045</v>
      </c>
      <c r="E1734" s="52" t="s">
        <v>2660</v>
      </c>
      <c r="F1734" s="14" t="s">
        <v>2096</v>
      </c>
      <c r="G1734" s="53" t="s">
        <v>54</v>
      </c>
      <c r="H1734" s="14"/>
      <c r="I1734" s="444" t="s">
        <v>145</v>
      </c>
      <c r="J1734" s="444">
        <v>4000</v>
      </c>
      <c r="K1734" s="14" t="s">
        <v>2043</v>
      </c>
      <c r="L1734" s="14"/>
      <c r="M1734" s="14"/>
      <c r="N1734" s="53" t="s">
        <v>88</v>
      </c>
      <c r="O1734" s="14"/>
    </row>
    <row r="1735" spans="1:15">
      <c r="A1735" s="396"/>
      <c r="B1735" s="14" t="s">
        <v>700</v>
      </c>
      <c r="C1735" s="14">
        <v>500</v>
      </c>
      <c r="D1735" s="14" t="s">
        <v>2045</v>
      </c>
      <c r="E1735" s="52" t="s">
        <v>2660</v>
      </c>
      <c r="F1735" s="14" t="s">
        <v>2096</v>
      </c>
      <c r="G1735" s="53" t="s">
        <v>54</v>
      </c>
      <c r="H1735" s="14"/>
      <c r="I1735" s="14"/>
      <c r="J1735" s="14"/>
      <c r="K1735" s="14"/>
      <c r="L1735" s="14"/>
      <c r="M1735" s="14"/>
      <c r="N1735" s="53"/>
      <c r="O1735" s="14"/>
    </row>
    <row r="1736" spans="1:15">
      <c r="A1736" s="396"/>
      <c r="B1736" s="14" t="s">
        <v>253</v>
      </c>
      <c r="C1736" s="14">
        <v>3000</v>
      </c>
      <c r="D1736" s="14" t="s">
        <v>2043</v>
      </c>
      <c r="E1736" s="52" t="s">
        <v>2660</v>
      </c>
      <c r="F1736" s="14"/>
      <c r="G1736" s="53" t="s">
        <v>54</v>
      </c>
      <c r="H1736" s="14"/>
      <c r="I1736" s="14"/>
      <c r="J1736" s="14"/>
      <c r="K1736" s="14"/>
      <c r="L1736" s="14"/>
      <c r="M1736" s="14"/>
      <c r="N1736" s="53"/>
      <c r="O1736" s="14"/>
    </row>
    <row r="1737" spans="1:15">
      <c r="A1737" s="396"/>
      <c r="B1737" s="14" t="s">
        <v>639</v>
      </c>
      <c r="C1737" s="14">
        <v>1500</v>
      </c>
      <c r="D1737" s="14" t="s">
        <v>2045</v>
      </c>
      <c r="E1737" s="344" t="s">
        <v>2661</v>
      </c>
      <c r="F1737" s="158"/>
      <c r="G1737" s="159" t="s">
        <v>2644</v>
      </c>
      <c r="H1737" s="14"/>
      <c r="I1737" s="14"/>
      <c r="J1737" s="14"/>
      <c r="K1737" s="14"/>
      <c r="L1737" s="14"/>
      <c r="M1737" s="14"/>
      <c r="N1737" s="53"/>
      <c r="O1737" s="14"/>
    </row>
    <row r="1738" spans="1:15">
      <c r="A1738" s="396"/>
      <c r="B1738" s="141" t="s">
        <v>636</v>
      </c>
      <c r="C1738" s="141">
        <v>2500</v>
      </c>
      <c r="D1738" s="141" t="s">
        <v>2043</v>
      </c>
      <c r="E1738" s="465" t="s">
        <v>2661</v>
      </c>
      <c r="F1738" s="141"/>
      <c r="G1738" s="53" t="s">
        <v>88</v>
      </c>
      <c r="H1738" s="14"/>
      <c r="I1738" s="14"/>
      <c r="J1738" s="14"/>
      <c r="K1738" s="14"/>
      <c r="L1738" s="456"/>
      <c r="M1738" s="14"/>
      <c r="N1738" s="53"/>
      <c r="O1738" s="14"/>
    </row>
    <row r="1739" spans="1:15">
      <c r="A1739" s="396"/>
      <c r="B1739" s="129" t="s">
        <v>331</v>
      </c>
      <c r="C1739" s="129">
        <v>4000</v>
      </c>
      <c r="D1739" s="129" t="s">
        <v>2043</v>
      </c>
      <c r="E1739" s="466" t="s">
        <v>2662</v>
      </c>
      <c r="F1739" s="129"/>
      <c r="G1739" s="53" t="s">
        <v>2297</v>
      </c>
      <c r="H1739" s="140"/>
      <c r="I1739" s="14"/>
      <c r="J1739" s="14"/>
      <c r="K1739" s="14"/>
      <c r="L1739" s="456"/>
      <c r="M1739" s="14"/>
      <c r="N1739" s="53"/>
      <c r="O1739" s="140"/>
    </row>
    <row r="1740" spans="1:15">
      <c r="A1740" s="396"/>
      <c r="B1740" s="129" t="s">
        <v>876</v>
      </c>
      <c r="C1740" s="129">
        <v>740</v>
      </c>
      <c r="D1740" s="129" t="s">
        <v>2045</v>
      </c>
      <c r="E1740" s="466" t="s">
        <v>2661</v>
      </c>
      <c r="F1740" s="129" t="s">
        <v>2096</v>
      </c>
      <c r="G1740" s="53" t="s">
        <v>88</v>
      </c>
      <c r="H1740" s="140"/>
      <c r="I1740" s="14"/>
      <c r="J1740" s="14"/>
      <c r="K1740" s="14"/>
      <c r="L1740" s="456"/>
      <c r="M1740" s="14"/>
      <c r="N1740" s="53"/>
      <c r="O1740" s="140"/>
    </row>
    <row r="1741" spans="1:15">
      <c r="A1741" s="396"/>
      <c r="B1741" s="129"/>
      <c r="C1741" s="129"/>
      <c r="D1741" s="129"/>
      <c r="E1741" s="466"/>
      <c r="F1741" s="129"/>
      <c r="G1741" s="203"/>
      <c r="H1741" s="140"/>
      <c r="I1741" s="14"/>
      <c r="J1741" s="14"/>
      <c r="K1741" s="14"/>
      <c r="L1741" s="456"/>
      <c r="M1741" s="14"/>
      <c r="N1741" s="53"/>
      <c r="O1741" s="140"/>
    </row>
    <row r="1742" spans="1:15">
      <c r="A1742" s="396"/>
      <c r="B1742" s="139"/>
      <c r="C1742" s="139"/>
      <c r="D1742" s="139"/>
      <c r="E1742" s="467"/>
      <c r="F1742" s="139"/>
      <c r="G1742" s="185"/>
      <c r="H1742" s="14"/>
      <c r="I1742" s="14"/>
      <c r="J1742" s="14"/>
      <c r="K1742" s="14"/>
      <c r="L1742" s="14"/>
      <c r="M1742" s="14"/>
      <c r="N1742" s="53"/>
      <c r="O1742" s="14"/>
    </row>
    <row r="1743" ht="18" spans="1:15">
      <c r="A1743" s="396"/>
      <c r="B1743" s="352"/>
      <c r="C1743" s="297">
        <f>SUM(C1724:C1742)</f>
        <v>52120</v>
      </c>
      <c r="D1743" s="297"/>
      <c r="E1743" s="298"/>
      <c r="F1743" s="297"/>
      <c r="G1743" s="299"/>
      <c r="H1743" s="269"/>
      <c r="I1743" s="297"/>
      <c r="J1743" s="297">
        <f>SUM(J1724:J1742)</f>
        <v>60800</v>
      </c>
      <c r="K1743" s="297"/>
      <c r="L1743" s="297"/>
      <c r="M1743" s="296"/>
      <c r="N1743" s="304"/>
      <c r="O1743" s="269"/>
    </row>
    <row r="1744" ht="15.6" spans="1:15">
      <c r="A1744" s="291" t="s">
        <v>2226</v>
      </c>
      <c r="B1744" s="291" t="s">
        <v>12</v>
      </c>
      <c r="C1744" s="292" t="s">
        <v>2501</v>
      </c>
      <c r="D1744" s="292" t="s">
        <v>2466</v>
      </c>
      <c r="E1744" s="454" t="s">
        <v>2456</v>
      </c>
      <c r="F1744" s="121" t="s">
        <v>2606</v>
      </c>
      <c r="G1744" s="121" t="s">
        <v>11</v>
      </c>
      <c r="H1744" s="269"/>
      <c r="I1744" s="291" t="s">
        <v>13</v>
      </c>
      <c r="J1744" s="292" t="s">
        <v>2501</v>
      </c>
      <c r="K1744" s="292" t="s">
        <v>2466</v>
      </c>
      <c r="L1744" s="455" t="s">
        <v>2456</v>
      </c>
      <c r="M1744" s="121" t="s">
        <v>2606</v>
      </c>
      <c r="N1744" s="121" t="s">
        <v>11</v>
      </c>
      <c r="O1744" s="269"/>
    </row>
    <row r="1745" spans="1:15">
      <c r="A1745" s="396"/>
      <c r="B1745" s="14" t="s">
        <v>331</v>
      </c>
      <c r="C1745" s="14">
        <v>4000</v>
      </c>
      <c r="D1745" s="14" t="s">
        <v>2043</v>
      </c>
      <c r="E1745" s="52"/>
      <c r="F1745" s="14"/>
      <c r="G1745" s="53" t="s">
        <v>54</v>
      </c>
      <c r="H1745" s="14"/>
      <c r="I1745" s="14" t="s">
        <v>145</v>
      </c>
      <c r="J1745" s="14">
        <v>6000</v>
      </c>
      <c r="K1745" s="14" t="s">
        <v>2043</v>
      </c>
      <c r="L1745" s="180"/>
      <c r="M1745" s="14"/>
      <c r="N1745" s="53" t="s">
        <v>54</v>
      </c>
      <c r="O1745" s="14"/>
    </row>
    <row r="1746" spans="1:15">
      <c r="A1746" s="396"/>
      <c r="B1746" s="14" t="s">
        <v>876</v>
      </c>
      <c r="C1746" s="14">
        <v>740</v>
      </c>
      <c r="D1746" s="14" t="s">
        <v>2045</v>
      </c>
      <c r="E1746" s="52"/>
      <c r="F1746" s="14" t="s">
        <v>2096</v>
      </c>
      <c r="G1746" s="53" t="s">
        <v>54</v>
      </c>
      <c r="H1746" s="14"/>
      <c r="I1746" s="14" t="s">
        <v>729</v>
      </c>
      <c r="J1746" s="14">
        <v>2400</v>
      </c>
      <c r="K1746" s="14" t="s">
        <v>2043</v>
      </c>
      <c r="L1746" s="180"/>
      <c r="M1746" s="14"/>
      <c r="N1746" s="53" t="s">
        <v>54</v>
      </c>
      <c r="O1746" s="14"/>
    </row>
    <row r="1747" spans="1:15">
      <c r="A1747" s="396"/>
      <c r="B1747" s="14" t="s">
        <v>692</v>
      </c>
      <c r="C1747" s="14">
        <v>6000</v>
      </c>
      <c r="D1747" s="14" t="s">
        <v>2043</v>
      </c>
      <c r="E1747" s="52"/>
      <c r="F1747" s="14"/>
      <c r="G1747" s="53" t="s">
        <v>54</v>
      </c>
      <c r="H1747" s="14"/>
      <c r="I1747" s="439" t="s">
        <v>879</v>
      </c>
      <c r="J1747" s="439">
        <v>1500</v>
      </c>
      <c r="K1747" s="14" t="s">
        <v>2045</v>
      </c>
      <c r="L1747" s="15"/>
      <c r="M1747" s="14" t="s">
        <v>2096</v>
      </c>
      <c r="N1747" s="53" t="s">
        <v>54</v>
      </c>
      <c r="O1747" s="14"/>
    </row>
    <row r="1748" ht="13.8" spans="1:23">
      <c r="A1748" s="396"/>
      <c r="B1748" s="14" t="s">
        <v>639</v>
      </c>
      <c r="C1748" s="14">
        <v>1500</v>
      </c>
      <c r="D1748" s="14" t="s">
        <v>2045</v>
      </c>
      <c r="E1748" s="52"/>
      <c r="F1748" s="456"/>
      <c r="G1748" s="53" t="s">
        <v>54</v>
      </c>
      <c r="H1748" s="14"/>
      <c r="I1748" s="14" t="s">
        <v>250</v>
      </c>
      <c r="J1748" s="14">
        <v>13200</v>
      </c>
      <c r="K1748" s="14" t="s">
        <v>2043</v>
      </c>
      <c r="L1748" s="418"/>
      <c r="M1748" s="14"/>
      <c r="N1748" s="53" t="s">
        <v>54</v>
      </c>
      <c r="O1748" s="14"/>
      <c r="V1748" s="457" t="s">
        <v>2557</v>
      </c>
      <c r="W1748" s="448"/>
    </row>
    <row r="1749" ht="13.8" spans="1:23">
      <c r="A1749" s="396"/>
      <c r="B1749" s="14" t="s">
        <v>244</v>
      </c>
      <c r="C1749" s="14">
        <v>4000</v>
      </c>
      <c r="D1749" s="14" t="s">
        <v>2043</v>
      </c>
      <c r="E1749" s="52"/>
      <c r="F1749" s="14"/>
      <c r="G1749" s="53" t="s">
        <v>54</v>
      </c>
      <c r="H1749" s="14"/>
      <c r="I1749" s="14" t="s">
        <v>669</v>
      </c>
      <c r="J1749" s="14">
        <v>1000</v>
      </c>
      <c r="K1749" s="14" t="s">
        <v>2043</v>
      </c>
      <c r="L1749" s="418"/>
      <c r="M1749" s="14"/>
      <c r="N1749" s="53" t="s">
        <v>54</v>
      </c>
      <c r="O1749" s="14"/>
      <c r="V1749" s="458"/>
      <c r="W1749" s="448" t="s">
        <v>2559</v>
      </c>
    </row>
    <row r="1750" ht="13.8" spans="1:23">
      <c r="A1750" s="396"/>
      <c r="B1750" s="444" t="s">
        <v>455</v>
      </c>
      <c r="C1750" s="444">
        <v>1600</v>
      </c>
      <c r="D1750" s="14" t="s">
        <v>2043</v>
      </c>
      <c r="E1750" s="52"/>
      <c r="F1750" s="14"/>
      <c r="G1750" s="53" t="s">
        <v>54</v>
      </c>
      <c r="H1750" s="14"/>
      <c r="I1750" s="14" t="s">
        <v>673</v>
      </c>
      <c r="J1750" s="14">
        <v>800</v>
      </c>
      <c r="K1750" s="14" t="s">
        <v>2045</v>
      </c>
      <c r="L1750" s="418" t="s">
        <v>2663</v>
      </c>
      <c r="M1750" s="14"/>
      <c r="N1750" s="53" t="s">
        <v>54</v>
      </c>
      <c r="O1750" s="14"/>
      <c r="V1750" s="459"/>
      <c r="W1750" s="448" t="s">
        <v>2561</v>
      </c>
    </row>
    <row r="1751" spans="1:23">
      <c r="A1751" s="396"/>
      <c r="B1751" s="14" t="s">
        <v>2071</v>
      </c>
      <c r="C1751" s="14">
        <v>3000</v>
      </c>
      <c r="D1751" s="14" t="s">
        <v>2043</v>
      </c>
      <c r="E1751" s="52"/>
      <c r="F1751" s="14"/>
      <c r="G1751" s="53" t="s">
        <v>2664</v>
      </c>
      <c r="H1751" s="14"/>
      <c r="I1751" s="14" t="s">
        <v>377</v>
      </c>
      <c r="J1751" s="14">
        <v>3200</v>
      </c>
      <c r="K1751" s="14" t="s">
        <v>2043</v>
      </c>
      <c r="L1751" s="418"/>
      <c r="M1751" s="14"/>
      <c r="N1751" s="53" t="s">
        <v>54</v>
      </c>
      <c r="O1751" s="14"/>
      <c r="V1751" s="460"/>
      <c r="W1751" s="14" t="s">
        <v>2562</v>
      </c>
    </row>
    <row r="1752" ht="13.8" spans="1:23">
      <c r="A1752" s="396"/>
      <c r="B1752" s="144" t="s">
        <v>907</v>
      </c>
      <c r="C1752" s="144">
        <v>300</v>
      </c>
      <c r="D1752" s="14" t="s">
        <v>2045</v>
      </c>
      <c r="E1752" s="52"/>
      <c r="F1752" s="14" t="s">
        <v>2096</v>
      </c>
      <c r="G1752" s="53" t="s">
        <v>54</v>
      </c>
      <c r="H1752" s="14"/>
      <c r="I1752" s="14" t="s">
        <v>485</v>
      </c>
      <c r="J1752" s="14">
        <v>5500</v>
      </c>
      <c r="K1752" s="14" t="s">
        <v>2043</v>
      </c>
      <c r="L1752" s="418"/>
      <c r="M1752" s="14"/>
      <c r="N1752" s="53" t="s">
        <v>54</v>
      </c>
      <c r="O1752" s="14"/>
      <c r="V1752" s="461"/>
      <c r="W1752" s="448" t="s">
        <v>2563</v>
      </c>
    </row>
    <row r="1753" ht="13.8" spans="1:23">
      <c r="A1753" s="396"/>
      <c r="B1753" s="14" t="s">
        <v>891</v>
      </c>
      <c r="C1753" s="14">
        <v>4000</v>
      </c>
      <c r="D1753" s="14" t="s">
        <v>2043</v>
      </c>
      <c r="E1753" s="52"/>
      <c r="F1753" s="14" t="s">
        <v>2096</v>
      </c>
      <c r="G1753" s="53" t="s">
        <v>54</v>
      </c>
      <c r="H1753" s="14"/>
      <c r="I1753" s="439" t="s">
        <v>769</v>
      </c>
      <c r="J1753" s="439">
        <v>2500</v>
      </c>
      <c r="K1753" s="14" t="s">
        <v>2045</v>
      </c>
      <c r="L1753" s="418"/>
      <c r="M1753" s="14"/>
      <c r="N1753" s="53" t="s">
        <v>54</v>
      </c>
      <c r="O1753" s="14"/>
      <c r="V1753" s="462"/>
      <c r="W1753" s="448" t="s">
        <v>2568</v>
      </c>
    </row>
    <row r="1754" ht="13.8" spans="1:23">
      <c r="A1754" s="396"/>
      <c r="B1754" s="14" t="s">
        <v>309</v>
      </c>
      <c r="C1754" s="14">
        <v>7500</v>
      </c>
      <c r="D1754" s="14" t="s">
        <v>2043</v>
      </c>
      <c r="E1754" s="52"/>
      <c r="F1754" s="14"/>
      <c r="G1754" s="53" t="s">
        <v>54</v>
      </c>
      <c r="H1754" s="14"/>
      <c r="I1754" s="439" t="s">
        <v>2665</v>
      </c>
      <c r="J1754" s="439">
        <v>1100</v>
      </c>
      <c r="K1754" s="14" t="s">
        <v>2045</v>
      </c>
      <c r="L1754" s="418"/>
      <c r="M1754" s="14" t="s">
        <v>2096</v>
      </c>
      <c r="N1754" s="53" t="s">
        <v>54</v>
      </c>
      <c r="O1754" s="14"/>
      <c r="V1754" s="463"/>
      <c r="W1754" s="453" t="s">
        <v>2632</v>
      </c>
    </row>
    <row r="1755" spans="1:15">
      <c r="A1755" s="396"/>
      <c r="B1755" s="14" t="s">
        <v>494</v>
      </c>
      <c r="C1755" s="14">
        <v>4000</v>
      </c>
      <c r="D1755" s="14" t="s">
        <v>2043</v>
      </c>
      <c r="E1755" s="52"/>
      <c r="F1755" s="14"/>
      <c r="G1755" s="53" t="s">
        <v>54</v>
      </c>
      <c r="H1755" s="14"/>
      <c r="I1755" s="439" t="s">
        <v>549</v>
      </c>
      <c r="J1755" s="439">
        <v>1000</v>
      </c>
      <c r="K1755" s="14" t="s">
        <v>2045</v>
      </c>
      <c r="L1755" s="15"/>
      <c r="M1755" s="14" t="s">
        <v>2096</v>
      </c>
      <c r="N1755" s="53" t="s">
        <v>54</v>
      </c>
      <c r="O1755" s="14"/>
    </row>
    <row r="1756" spans="1:15">
      <c r="A1756" s="396"/>
      <c r="B1756" s="14" t="s">
        <v>124</v>
      </c>
      <c r="C1756" s="14">
        <v>10000</v>
      </c>
      <c r="D1756" s="14" t="s">
        <v>2043</v>
      </c>
      <c r="E1756" s="52"/>
      <c r="F1756" s="14"/>
      <c r="G1756" s="53" t="s">
        <v>54</v>
      </c>
      <c r="H1756" s="14"/>
      <c r="I1756" s="444" t="s">
        <v>537</v>
      </c>
      <c r="J1756" s="444">
        <v>4000</v>
      </c>
      <c r="K1756" s="14" t="s">
        <v>2043</v>
      </c>
      <c r="L1756" s="14"/>
      <c r="M1756" s="14" t="s">
        <v>2096</v>
      </c>
      <c r="N1756" s="53" t="s">
        <v>54</v>
      </c>
      <c r="O1756" s="14"/>
    </row>
    <row r="1757" spans="1:15">
      <c r="A1757" s="396"/>
      <c r="B1757" s="14" t="s">
        <v>196</v>
      </c>
      <c r="C1757" s="14">
        <v>10000</v>
      </c>
      <c r="D1757" s="14" t="s">
        <v>2043</v>
      </c>
      <c r="E1757" s="52"/>
      <c r="F1757" s="14"/>
      <c r="G1757" s="53" t="s">
        <v>2666</v>
      </c>
      <c r="H1757" s="14"/>
      <c r="I1757" s="439" t="s">
        <v>885</v>
      </c>
      <c r="J1757" s="439">
        <v>1120</v>
      </c>
      <c r="K1757" s="14" t="s">
        <v>2045</v>
      </c>
      <c r="L1757" s="15"/>
      <c r="M1757" s="14" t="s">
        <v>2096</v>
      </c>
      <c r="N1757" s="53" t="s">
        <v>54</v>
      </c>
      <c r="O1757" s="14"/>
    </row>
    <row r="1758" spans="1:15">
      <c r="A1758" s="396"/>
      <c r="B1758" s="14"/>
      <c r="C1758" s="14"/>
      <c r="D1758" s="14"/>
      <c r="E1758" s="52"/>
      <c r="F1758" s="14"/>
      <c r="G1758" s="53"/>
      <c r="H1758" s="14"/>
      <c r="I1758" s="14"/>
      <c r="J1758" s="14"/>
      <c r="K1758" s="14"/>
      <c r="L1758" s="14"/>
      <c r="M1758" s="14"/>
      <c r="N1758" s="53"/>
      <c r="O1758" s="14"/>
    </row>
    <row r="1759" spans="1:15">
      <c r="A1759" s="396"/>
      <c r="B1759" s="14"/>
      <c r="C1759" s="14"/>
      <c r="D1759" s="14"/>
      <c r="E1759" s="52"/>
      <c r="F1759" s="14"/>
      <c r="G1759" s="53"/>
      <c r="H1759" s="14"/>
      <c r="I1759" s="439" t="s">
        <v>2667</v>
      </c>
      <c r="J1759" s="439">
        <v>2700</v>
      </c>
      <c r="K1759" s="158" t="s">
        <v>2045</v>
      </c>
      <c r="L1759" s="469"/>
      <c r="M1759" s="158" t="s">
        <v>2096</v>
      </c>
      <c r="N1759" s="319" t="s">
        <v>2668</v>
      </c>
      <c r="O1759" s="14"/>
    </row>
    <row r="1760" spans="1:15">
      <c r="A1760" s="396"/>
      <c r="B1760" s="14"/>
      <c r="C1760" s="14"/>
      <c r="D1760" s="14"/>
      <c r="E1760" s="52"/>
      <c r="F1760" s="14"/>
      <c r="G1760" s="53"/>
      <c r="H1760" s="14"/>
      <c r="I1760" s="439" t="s">
        <v>625</v>
      </c>
      <c r="J1760" s="439">
        <v>1200</v>
      </c>
      <c r="K1760" s="158" t="s">
        <v>2045</v>
      </c>
      <c r="L1760" s="469"/>
      <c r="M1760" s="158" t="s">
        <v>2096</v>
      </c>
      <c r="N1760" s="319" t="s">
        <v>2668</v>
      </c>
      <c r="O1760" s="14"/>
    </row>
    <row r="1761" spans="1:15">
      <c r="A1761" s="396"/>
      <c r="B1761" s="14"/>
      <c r="C1761" s="14"/>
      <c r="D1761" s="14"/>
      <c r="E1761" s="52"/>
      <c r="F1761" s="14"/>
      <c r="G1761" s="53"/>
      <c r="H1761" s="14"/>
      <c r="I1761" s="14"/>
      <c r="J1761" s="14"/>
      <c r="K1761" s="14"/>
      <c r="L1761" s="14"/>
      <c r="M1761" s="14"/>
      <c r="N1761" s="53"/>
      <c r="O1761" s="14"/>
    </row>
    <row r="1762" spans="1:15">
      <c r="A1762" s="396"/>
      <c r="B1762" s="14"/>
      <c r="C1762" s="14"/>
      <c r="D1762" s="14"/>
      <c r="E1762" s="52"/>
      <c r="F1762" s="14"/>
      <c r="G1762" s="53"/>
      <c r="H1762" s="14"/>
      <c r="I1762" s="14"/>
      <c r="J1762" s="14"/>
      <c r="K1762" s="14"/>
      <c r="L1762" s="14"/>
      <c r="M1762" s="14"/>
      <c r="N1762" s="53"/>
      <c r="O1762" s="14"/>
    </row>
    <row r="1763" spans="1:15">
      <c r="A1763" s="396"/>
      <c r="B1763" s="14"/>
      <c r="C1763" s="14"/>
      <c r="D1763" s="14"/>
      <c r="E1763" s="52"/>
      <c r="F1763" s="14"/>
      <c r="G1763" s="53"/>
      <c r="H1763" s="14"/>
      <c r="I1763" s="14"/>
      <c r="J1763" s="14"/>
      <c r="K1763" s="14"/>
      <c r="L1763" s="14"/>
      <c r="M1763" s="14"/>
      <c r="N1763" s="53"/>
      <c r="O1763" s="14"/>
    </row>
    <row r="1764" spans="1:15">
      <c r="A1764" s="396"/>
      <c r="B1764" s="14"/>
      <c r="C1764" s="14"/>
      <c r="D1764" s="14"/>
      <c r="E1764" s="52"/>
      <c r="F1764" s="14"/>
      <c r="G1764" s="53"/>
      <c r="H1764" s="14"/>
      <c r="I1764" s="14"/>
      <c r="J1764" s="14"/>
      <c r="K1764" s="14"/>
      <c r="L1764" s="14"/>
      <c r="M1764" s="14"/>
      <c r="N1764" s="53"/>
      <c r="O1764" s="14"/>
    </row>
    <row r="1765" spans="1:15">
      <c r="A1765" s="396"/>
      <c r="B1765" s="14"/>
      <c r="C1765" s="14"/>
      <c r="D1765" s="14"/>
      <c r="E1765" s="52"/>
      <c r="F1765" s="14"/>
      <c r="G1765" s="53"/>
      <c r="H1765" s="14"/>
      <c r="I1765" s="14"/>
      <c r="J1765" s="14"/>
      <c r="K1765" s="14"/>
      <c r="L1765" s="14"/>
      <c r="M1765" s="14"/>
      <c r="N1765" s="53"/>
      <c r="O1765" s="14"/>
    </row>
    <row r="1766" ht="14.4" spans="1:15">
      <c r="A1766" s="396"/>
      <c r="B1766" s="14"/>
      <c r="C1766" s="14"/>
      <c r="D1766" s="14"/>
      <c r="E1766" s="52"/>
      <c r="F1766" s="14"/>
      <c r="G1766" s="53"/>
      <c r="H1766" s="412"/>
      <c r="I1766" s="14"/>
      <c r="J1766" s="14"/>
      <c r="K1766" s="14"/>
      <c r="L1766" s="14"/>
      <c r="M1766" s="14"/>
      <c r="N1766" s="53"/>
      <c r="O1766" s="412"/>
    </row>
    <row r="1767" ht="18" spans="1:15">
      <c r="A1767" s="396"/>
      <c r="B1767" s="352"/>
      <c r="C1767" s="297">
        <f>SUM(C1745:C1766)</f>
        <v>56640</v>
      </c>
      <c r="D1767" s="297"/>
      <c r="E1767" s="298"/>
      <c r="F1767" s="297"/>
      <c r="G1767" s="299"/>
      <c r="H1767" s="269"/>
      <c r="I1767" s="297"/>
      <c r="J1767" s="297">
        <f>SUM(J1745:J1766)</f>
        <v>47220</v>
      </c>
      <c r="K1767" s="297"/>
      <c r="L1767" s="297"/>
      <c r="M1767" s="296"/>
      <c r="N1767" s="304"/>
      <c r="O1767" s="269"/>
    </row>
    <row r="1768" ht="15.6" spans="1:15">
      <c r="A1768" s="291" t="s">
        <v>2230</v>
      </c>
      <c r="B1768" s="291" t="s">
        <v>12</v>
      </c>
      <c r="C1768" s="292" t="s">
        <v>2501</v>
      </c>
      <c r="D1768" s="292" t="s">
        <v>2466</v>
      </c>
      <c r="E1768" s="454" t="s">
        <v>2456</v>
      </c>
      <c r="F1768" s="121" t="s">
        <v>2606</v>
      </c>
      <c r="G1768" s="121" t="s">
        <v>11</v>
      </c>
      <c r="H1768" s="269"/>
      <c r="I1768" s="291" t="s">
        <v>13</v>
      </c>
      <c r="J1768" s="292" t="s">
        <v>2501</v>
      </c>
      <c r="K1768" s="292" t="s">
        <v>2466</v>
      </c>
      <c r="L1768" s="455" t="s">
        <v>2456</v>
      </c>
      <c r="M1768" s="121" t="s">
        <v>2606</v>
      </c>
      <c r="N1768" s="121" t="s">
        <v>11</v>
      </c>
      <c r="O1768" s="269"/>
    </row>
    <row r="1769" spans="1:15">
      <c r="A1769" s="396"/>
      <c r="B1769" s="14" t="s">
        <v>196</v>
      </c>
      <c r="C1769" s="14">
        <v>4000</v>
      </c>
      <c r="D1769" s="14" t="s">
        <v>2043</v>
      </c>
      <c r="E1769" s="52"/>
      <c r="F1769" s="14"/>
      <c r="G1769" s="53" t="s">
        <v>54</v>
      </c>
      <c r="H1769" s="14"/>
      <c r="I1769" s="14" t="s">
        <v>464</v>
      </c>
      <c r="J1769" s="14">
        <v>8000</v>
      </c>
      <c r="K1769" s="14" t="s">
        <v>2141</v>
      </c>
      <c r="L1769" s="14"/>
      <c r="M1769" s="14"/>
      <c r="N1769" s="53" t="s">
        <v>54</v>
      </c>
      <c r="O1769" s="14"/>
    </row>
    <row r="1770" spans="1:15">
      <c r="A1770" s="396"/>
      <c r="B1770" s="14" t="s">
        <v>145</v>
      </c>
      <c r="C1770" s="14">
        <v>20000</v>
      </c>
      <c r="D1770" s="14" t="s">
        <v>2043</v>
      </c>
      <c r="E1770" s="52"/>
      <c r="F1770" s="14"/>
      <c r="G1770" s="53" t="s">
        <v>54</v>
      </c>
      <c r="H1770" s="14"/>
      <c r="I1770" s="158" t="s">
        <v>925</v>
      </c>
      <c r="J1770" s="158">
        <v>6000</v>
      </c>
      <c r="K1770" s="158" t="s">
        <v>2043</v>
      </c>
      <c r="L1770" s="470"/>
      <c r="M1770" s="158" t="s">
        <v>2096</v>
      </c>
      <c r="N1770" s="159" t="s">
        <v>2669</v>
      </c>
      <c r="O1770" s="14"/>
    </row>
    <row r="1771" spans="1:15">
      <c r="A1771" s="396"/>
      <c r="B1771" s="14" t="s">
        <v>207</v>
      </c>
      <c r="C1771" s="14">
        <v>2000</v>
      </c>
      <c r="D1771" s="14" t="s">
        <v>2043</v>
      </c>
      <c r="E1771" s="325"/>
      <c r="F1771" s="140"/>
      <c r="G1771" s="53" t="s">
        <v>54</v>
      </c>
      <c r="H1771" s="14"/>
      <c r="I1771" s="439" t="s">
        <v>790</v>
      </c>
      <c r="J1771" s="439">
        <v>800</v>
      </c>
      <c r="K1771" s="14" t="s">
        <v>2045</v>
      </c>
      <c r="L1771" s="456"/>
      <c r="M1771" s="14" t="s">
        <v>2096</v>
      </c>
      <c r="N1771" s="53" t="s">
        <v>54</v>
      </c>
      <c r="O1771" s="14"/>
    </row>
    <row r="1772" ht="13.8" spans="1:23">
      <c r="A1772" s="396"/>
      <c r="B1772" s="439" t="s">
        <v>905</v>
      </c>
      <c r="C1772" s="439">
        <v>4000</v>
      </c>
      <c r="D1772" s="14" t="s">
        <v>2045</v>
      </c>
      <c r="E1772" s="52"/>
      <c r="F1772" s="140" t="s">
        <v>2096</v>
      </c>
      <c r="G1772" s="53" t="s">
        <v>54</v>
      </c>
      <c r="H1772" s="14"/>
      <c r="I1772" s="14" t="s">
        <v>2670</v>
      </c>
      <c r="J1772" s="14">
        <v>2400</v>
      </c>
      <c r="K1772" s="14" t="s">
        <v>2045</v>
      </c>
      <c r="L1772" s="14"/>
      <c r="M1772" s="14"/>
      <c r="N1772" s="53" t="s">
        <v>54</v>
      </c>
      <c r="O1772" s="14"/>
      <c r="V1772" s="457" t="s">
        <v>2557</v>
      </c>
      <c r="W1772" s="448"/>
    </row>
    <row r="1773" ht="13.8" spans="1:23">
      <c r="A1773" s="396"/>
      <c r="B1773" s="158" t="s">
        <v>238</v>
      </c>
      <c r="C1773" s="158">
        <v>9000</v>
      </c>
      <c r="D1773" s="158" t="s">
        <v>2043</v>
      </c>
      <c r="E1773" s="344"/>
      <c r="F1773" s="468"/>
      <c r="G1773" s="159" t="s">
        <v>2671</v>
      </c>
      <c r="H1773" s="14"/>
      <c r="I1773" s="158" t="s">
        <v>2667</v>
      </c>
      <c r="J1773" s="158">
        <v>2700</v>
      </c>
      <c r="K1773" s="158" t="s">
        <v>2045</v>
      </c>
      <c r="L1773" s="469"/>
      <c r="M1773" s="158" t="s">
        <v>2096</v>
      </c>
      <c r="N1773" s="319" t="s">
        <v>2672</v>
      </c>
      <c r="O1773" s="14"/>
      <c r="V1773" s="458"/>
      <c r="W1773" s="448" t="s">
        <v>2559</v>
      </c>
    </row>
    <row r="1774" ht="13.8" spans="1:23">
      <c r="A1774" s="396"/>
      <c r="B1774" s="14" t="s">
        <v>250</v>
      </c>
      <c r="C1774" s="14">
        <v>10000</v>
      </c>
      <c r="D1774" s="14" t="s">
        <v>2043</v>
      </c>
      <c r="E1774" s="52" t="s">
        <v>2673</v>
      </c>
      <c r="F1774" s="140"/>
      <c r="G1774" s="53" t="s">
        <v>54</v>
      </c>
      <c r="H1774" s="14"/>
      <c r="I1774" s="439" t="s">
        <v>897</v>
      </c>
      <c r="J1774" s="439">
        <v>1000</v>
      </c>
      <c r="K1774" s="14" t="s">
        <v>2045</v>
      </c>
      <c r="L1774" s="14"/>
      <c r="M1774" s="14" t="s">
        <v>2096</v>
      </c>
      <c r="N1774" s="53" t="s">
        <v>54</v>
      </c>
      <c r="O1774" s="14"/>
      <c r="V1774" s="459"/>
      <c r="W1774" s="448" t="s">
        <v>2561</v>
      </c>
    </row>
    <row r="1775" ht="26.4" spans="1:23">
      <c r="A1775" s="396"/>
      <c r="B1775" s="14" t="s">
        <v>316</v>
      </c>
      <c r="C1775" s="14">
        <v>20000</v>
      </c>
      <c r="D1775" s="14" t="s">
        <v>2043</v>
      </c>
      <c r="E1775" s="52" t="s">
        <v>2674</v>
      </c>
      <c r="F1775" s="14"/>
      <c r="G1775" s="159" t="s">
        <v>2675</v>
      </c>
      <c r="H1775" s="14"/>
      <c r="I1775" s="14" t="s">
        <v>894</v>
      </c>
      <c r="J1775" s="14">
        <v>1600</v>
      </c>
      <c r="K1775" s="14" t="s">
        <v>2141</v>
      </c>
      <c r="L1775" s="14"/>
      <c r="M1775" s="14" t="s">
        <v>2096</v>
      </c>
      <c r="N1775" s="53" t="s">
        <v>54</v>
      </c>
      <c r="O1775" s="14"/>
      <c r="V1775" s="460"/>
      <c r="W1775" s="14" t="s">
        <v>2562</v>
      </c>
    </row>
    <row r="1776" ht="13.8" spans="1:23">
      <c r="A1776" s="396"/>
      <c r="B1776" s="14" t="s">
        <v>914</v>
      </c>
      <c r="C1776" s="14">
        <v>4200</v>
      </c>
      <c r="D1776" s="14" t="s">
        <v>2043</v>
      </c>
      <c r="E1776" s="52"/>
      <c r="F1776" s="14"/>
      <c r="G1776" s="53" t="s">
        <v>54</v>
      </c>
      <c r="H1776" s="14"/>
      <c r="I1776" s="14" t="s">
        <v>625</v>
      </c>
      <c r="J1776" s="14">
        <v>1200</v>
      </c>
      <c r="K1776" s="14" t="s">
        <v>2045</v>
      </c>
      <c r="L1776" s="14"/>
      <c r="M1776" s="14" t="s">
        <v>2096</v>
      </c>
      <c r="N1776" s="53" t="s">
        <v>54</v>
      </c>
      <c r="O1776" s="14"/>
      <c r="V1776" s="461"/>
      <c r="W1776" s="448" t="s">
        <v>2563</v>
      </c>
    </row>
    <row r="1777" ht="13.8" spans="1:23">
      <c r="A1777" s="396"/>
      <c r="B1777" s="439" t="s">
        <v>771</v>
      </c>
      <c r="C1777" s="439">
        <v>1500</v>
      </c>
      <c r="D1777" s="14" t="s">
        <v>2045</v>
      </c>
      <c r="E1777" s="52"/>
      <c r="F1777" s="14"/>
      <c r="G1777" s="53" t="s">
        <v>2676</v>
      </c>
      <c r="H1777" s="14"/>
      <c r="I1777" s="439" t="s">
        <v>900</v>
      </c>
      <c r="J1777" s="439">
        <v>2020</v>
      </c>
      <c r="K1777" s="14" t="s">
        <v>2045</v>
      </c>
      <c r="L1777" s="14"/>
      <c r="M1777" s="14"/>
      <c r="N1777" s="53" t="s">
        <v>54</v>
      </c>
      <c r="O1777" s="14"/>
      <c r="V1777" s="462"/>
      <c r="W1777" s="448" t="s">
        <v>2568</v>
      </c>
    </row>
    <row r="1778" ht="13.8" spans="1:23">
      <c r="A1778" s="396"/>
      <c r="B1778" s="14" t="s">
        <v>917</v>
      </c>
      <c r="C1778" s="14">
        <v>2600</v>
      </c>
      <c r="D1778" s="14" t="s">
        <v>2043</v>
      </c>
      <c r="E1778" s="52"/>
      <c r="F1778" s="14"/>
      <c r="G1778" s="53" t="s">
        <v>2210</v>
      </c>
      <c r="H1778" s="14"/>
      <c r="I1778" s="14" t="s">
        <v>437</v>
      </c>
      <c r="J1778" s="14">
        <v>2000</v>
      </c>
      <c r="K1778" s="14" t="s">
        <v>2141</v>
      </c>
      <c r="L1778" s="14"/>
      <c r="M1778" s="14"/>
      <c r="N1778" s="53" t="s">
        <v>54</v>
      </c>
      <c r="O1778" s="14"/>
      <c r="V1778" s="463"/>
      <c r="W1778" s="453" t="s">
        <v>2632</v>
      </c>
    </row>
    <row r="1779" spans="1:15">
      <c r="A1779" s="396"/>
      <c r="B1779" s="439" t="s">
        <v>2677</v>
      </c>
      <c r="C1779" s="439">
        <v>500</v>
      </c>
      <c r="D1779" s="14" t="s">
        <v>2045</v>
      </c>
      <c r="E1779" s="52"/>
      <c r="F1779" s="14"/>
      <c r="G1779" s="53" t="s">
        <v>2678</v>
      </c>
      <c r="H1779" s="14"/>
      <c r="I1779" s="439" t="s">
        <v>903</v>
      </c>
      <c r="J1779" s="439">
        <v>2600</v>
      </c>
      <c r="K1779" s="14" t="s">
        <v>2045</v>
      </c>
      <c r="L1779" s="15"/>
      <c r="M1779" s="14"/>
      <c r="N1779" s="53" t="s">
        <v>54</v>
      </c>
      <c r="O1779" s="14"/>
    </row>
    <row r="1780" spans="1:15">
      <c r="A1780" s="396"/>
      <c r="B1780" s="439" t="s">
        <v>2679</v>
      </c>
      <c r="C1780" s="439">
        <v>700</v>
      </c>
      <c r="D1780" s="14" t="s">
        <v>2045</v>
      </c>
      <c r="E1780" s="52"/>
      <c r="F1780" s="14"/>
      <c r="G1780" s="53" t="s">
        <v>2678</v>
      </c>
      <c r="H1780" s="14"/>
      <c r="I1780" s="14" t="s">
        <v>581</v>
      </c>
      <c r="J1780" s="14">
        <v>2400</v>
      </c>
      <c r="K1780" s="14" t="s">
        <v>2141</v>
      </c>
      <c r="L1780" s="14"/>
      <c r="M1780" s="14"/>
      <c r="N1780" s="53" t="s">
        <v>54</v>
      </c>
      <c r="O1780" s="14"/>
    </row>
    <row r="1781" spans="1:15">
      <c r="A1781" s="396"/>
      <c r="B1781" s="14"/>
      <c r="C1781" s="14"/>
      <c r="D1781" s="14"/>
      <c r="E1781" s="52"/>
      <c r="F1781" s="14"/>
      <c r="G1781" s="53"/>
      <c r="H1781" s="14"/>
      <c r="I1781" s="14" t="s">
        <v>649</v>
      </c>
      <c r="J1781" s="14">
        <v>4000</v>
      </c>
      <c r="K1781" s="14" t="s">
        <v>2043</v>
      </c>
      <c r="L1781" s="14" t="s">
        <v>2673</v>
      </c>
      <c r="M1781" s="14"/>
      <c r="N1781" s="53" t="s">
        <v>54</v>
      </c>
      <c r="O1781" s="14"/>
    </row>
    <row r="1782" spans="1:15">
      <c r="A1782" s="396"/>
      <c r="B1782" s="14"/>
      <c r="C1782" s="14"/>
      <c r="D1782" s="14"/>
      <c r="E1782" s="52"/>
      <c r="F1782" s="14"/>
      <c r="G1782" s="53"/>
      <c r="H1782" s="14"/>
      <c r="I1782" s="14" t="s">
        <v>597</v>
      </c>
      <c r="J1782" s="14">
        <v>1500</v>
      </c>
      <c r="K1782" s="14" t="s">
        <v>2141</v>
      </c>
      <c r="L1782" s="14" t="s">
        <v>2673</v>
      </c>
      <c r="M1782" s="14"/>
      <c r="N1782" s="53" t="s">
        <v>54</v>
      </c>
      <c r="O1782" s="14"/>
    </row>
    <row r="1783" spans="1:15">
      <c r="A1783" s="396"/>
      <c r="B1783" s="14"/>
      <c r="C1783" s="14"/>
      <c r="D1783" s="14"/>
      <c r="E1783" s="52"/>
      <c r="F1783" s="14"/>
      <c r="G1783" s="53"/>
      <c r="H1783" s="14"/>
      <c r="I1783" s="14" t="s">
        <v>397</v>
      </c>
      <c r="J1783" s="14">
        <v>2000</v>
      </c>
      <c r="K1783" s="14" t="s">
        <v>2141</v>
      </c>
      <c r="L1783" s="14" t="s">
        <v>2673</v>
      </c>
      <c r="M1783" s="14"/>
      <c r="N1783" s="53" t="s">
        <v>54</v>
      </c>
      <c r="O1783" s="14"/>
    </row>
    <row r="1784" spans="1:15">
      <c r="A1784" s="396"/>
      <c r="B1784" s="14"/>
      <c r="C1784" s="14"/>
      <c r="D1784" s="14"/>
      <c r="E1784" s="52"/>
      <c r="F1784" s="14"/>
      <c r="G1784" s="53"/>
      <c r="H1784" s="14"/>
      <c r="I1784" s="158" t="s">
        <v>911</v>
      </c>
      <c r="J1784" s="158">
        <v>600</v>
      </c>
      <c r="K1784" s="158" t="s">
        <v>2045</v>
      </c>
      <c r="L1784" s="14" t="s">
        <v>2673</v>
      </c>
      <c r="M1784" s="158"/>
      <c r="N1784" s="159" t="s">
        <v>2680</v>
      </c>
      <c r="O1784" s="14"/>
    </row>
    <row r="1785" spans="1:15">
      <c r="A1785" s="396"/>
      <c r="B1785" s="14"/>
      <c r="C1785" s="14"/>
      <c r="D1785" s="14"/>
      <c r="E1785" s="52"/>
      <c r="F1785" s="14"/>
      <c r="G1785" s="53"/>
      <c r="H1785" s="14"/>
      <c r="I1785" s="14" t="s">
        <v>835</v>
      </c>
      <c r="J1785" s="14">
        <v>4000</v>
      </c>
      <c r="K1785" s="14" t="s">
        <v>2141</v>
      </c>
      <c r="L1785" s="14" t="s">
        <v>2674</v>
      </c>
      <c r="M1785" s="14"/>
      <c r="N1785" s="53" t="s">
        <v>54</v>
      </c>
      <c r="O1785" s="14"/>
    </row>
    <row r="1786" spans="1:15">
      <c r="A1786" s="396"/>
      <c r="B1786" s="14"/>
      <c r="C1786" s="14"/>
      <c r="D1786" s="14"/>
      <c r="E1786" s="52"/>
      <c r="F1786" s="14"/>
      <c r="G1786" s="53"/>
      <c r="H1786" s="14"/>
      <c r="I1786" s="14" t="s">
        <v>491</v>
      </c>
      <c r="J1786" s="14">
        <v>2000</v>
      </c>
      <c r="K1786" s="14" t="s">
        <v>2141</v>
      </c>
      <c r="L1786" s="14" t="s">
        <v>2674</v>
      </c>
      <c r="M1786" s="14"/>
      <c r="N1786" s="53" t="s">
        <v>54</v>
      </c>
      <c r="O1786" s="14"/>
    </row>
    <row r="1787" spans="1:15">
      <c r="A1787" s="396"/>
      <c r="B1787" s="14"/>
      <c r="C1787" s="14"/>
      <c r="D1787" s="14"/>
      <c r="E1787" s="52"/>
      <c r="F1787" s="14"/>
      <c r="G1787" s="53"/>
      <c r="H1787" s="14"/>
      <c r="I1787" s="14" t="s">
        <v>357</v>
      </c>
      <c r="J1787" s="14">
        <v>1000</v>
      </c>
      <c r="K1787" s="14" t="s">
        <v>2045</v>
      </c>
      <c r="L1787" s="14"/>
      <c r="M1787" s="14"/>
      <c r="N1787" s="53" t="s">
        <v>54</v>
      </c>
      <c r="O1787" s="14"/>
    </row>
    <row r="1788" spans="1:15">
      <c r="A1788" s="396"/>
      <c r="B1788" s="14"/>
      <c r="C1788" s="14"/>
      <c r="D1788" s="14"/>
      <c r="E1788" s="52"/>
      <c r="F1788" s="14"/>
      <c r="G1788" s="53"/>
      <c r="H1788" s="14"/>
      <c r="I1788" s="14" t="s">
        <v>142</v>
      </c>
      <c r="J1788" s="14">
        <v>1100</v>
      </c>
      <c r="K1788" s="14" t="s">
        <v>2141</v>
      </c>
      <c r="L1788" s="14"/>
      <c r="M1788" s="14"/>
      <c r="N1788" s="53"/>
      <c r="O1788" s="14"/>
    </row>
    <row r="1789" spans="1:15">
      <c r="A1789" s="396"/>
      <c r="B1789" s="14"/>
      <c r="C1789" s="14"/>
      <c r="D1789" s="14"/>
      <c r="E1789" s="52"/>
      <c r="F1789" s="14"/>
      <c r="G1789" s="53"/>
      <c r="H1789" s="14"/>
      <c r="I1789" s="14"/>
      <c r="J1789" s="14"/>
      <c r="K1789" s="14"/>
      <c r="L1789" s="14"/>
      <c r="M1789" s="14"/>
      <c r="N1789" s="53"/>
      <c r="O1789" s="14"/>
    </row>
    <row r="1790" ht="14.4" spans="1:15">
      <c r="A1790" s="396"/>
      <c r="B1790" s="14"/>
      <c r="C1790" s="14"/>
      <c r="D1790" s="14"/>
      <c r="E1790" s="52"/>
      <c r="F1790" s="14"/>
      <c r="G1790" s="53"/>
      <c r="H1790" s="412"/>
      <c r="I1790" s="14"/>
      <c r="J1790" s="14"/>
      <c r="K1790" s="14"/>
      <c r="L1790" s="14"/>
      <c r="M1790" s="14"/>
      <c r="N1790" s="53"/>
      <c r="O1790" s="412"/>
    </row>
    <row r="1791" ht="18" spans="1:15">
      <c r="A1791" s="396"/>
      <c r="B1791" s="352"/>
      <c r="C1791" s="297">
        <f>SUM(C1769:C1790)</f>
        <v>78500</v>
      </c>
      <c r="D1791" s="297"/>
      <c r="E1791" s="298"/>
      <c r="F1791" s="297"/>
      <c r="G1791" s="299"/>
      <c r="H1791" s="269"/>
      <c r="I1791" s="297"/>
      <c r="J1791" s="297">
        <f>SUM(J1769:J1790)</f>
        <v>48920</v>
      </c>
      <c r="K1791" s="297"/>
      <c r="L1791" s="297"/>
      <c r="M1791" s="296"/>
      <c r="N1791" s="304"/>
      <c r="O1791" s="269"/>
    </row>
    <row r="1792" ht="15.6" spans="1:15">
      <c r="A1792" s="291" t="s">
        <v>2231</v>
      </c>
      <c r="B1792" s="291" t="s">
        <v>12</v>
      </c>
      <c r="C1792" s="292" t="s">
        <v>2501</v>
      </c>
      <c r="D1792" s="292" t="s">
        <v>2466</v>
      </c>
      <c r="E1792" s="454" t="s">
        <v>2456</v>
      </c>
      <c r="F1792" s="121" t="s">
        <v>2606</v>
      </c>
      <c r="G1792" s="121" t="s">
        <v>11</v>
      </c>
      <c r="H1792" s="269"/>
      <c r="I1792" s="291" t="s">
        <v>13</v>
      </c>
      <c r="J1792" s="292" t="s">
        <v>2501</v>
      </c>
      <c r="K1792" s="292" t="s">
        <v>2466</v>
      </c>
      <c r="L1792" s="455" t="s">
        <v>2456</v>
      </c>
      <c r="M1792" s="121" t="s">
        <v>2606</v>
      </c>
      <c r="N1792" s="121" t="s">
        <v>11</v>
      </c>
      <c r="O1792" s="269"/>
    </row>
    <row r="1793" spans="1:15">
      <c r="A1793" s="396"/>
      <c r="B1793" s="14" t="s">
        <v>131</v>
      </c>
      <c r="C1793" s="14">
        <v>8000</v>
      </c>
      <c r="D1793" s="14" t="s">
        <v>2043</v>
      </c>
      <c r="E1793" s="52" t="s">
        <v>2681</v>
      </c>
      <c r="F1793" s="14"/>
      <c r="G1793" s="53" t="s">
        <v>54</v>
      </c>
      <c r="H1793" s="14"/>
      <c r="I1793" s="14" t="s">
        <v>142</v>
      </c>
      <c r="J1793" s="14">
        <f>14000-1100</f>
        <v>12900</v>
      </c>
      <c r="K1793" s="14" t="s">
        <v>2141</v>
      </c>
      <c r="L1793" s="14" t="s">
        <v>2682</v>
      </c>
      <c r="M1793" s="14"/>
      <c r="N1793" s="53" t="s">
        <v>54</v>
      </c>
      <c r="O1793" s="14"/>
    </row>
    <row r="1794" spans="1:15">
      <c r="A1794" s="396"/>
      <c r="B1794" s="14" t="s">
        <v>2610</v>
      </c>
      <c r="C1794" s="14">
        <v>1500</v>
      </c>
      <c r="D1794" s="14" t="s">
        <v>2045</v>
      </c>
      <c r="E1794" s="52" t="s">
        <v>2681</v>
      </c>
      <c r="F1794" s="14"/>
      <c r="G1794" s="53" t="s">
        <v>54</v>
      </c>
      <c r="H1794" s="14"/>
      <c r="I1794" s="14" t="s">
        <v>735</v>
      </c>
      <c r="J1794" s="14">
        <v>2000</v>
      </c>
      <c r="K1794" s="14" t="s">
        <v>2141</v>
      </c>
      <c r="L1794" s="14" t="s">
        <v>2682</v>
      </c>
      <c r="M1794" s="14"/>
      <c r="N1794" s="53" t="s">
        <v>54</v>
      </c>
      <c r="O1794" s="14"/>
    </row>
    <row r="1795" spans="1:15">
      <c r="A1795" s="396"/>
      <c r="B1795" s="14" t="s">
        <v>277</v>
      </c>
      <c r="C1795" s="14">
        <v>6000</v>
      </c>
      <c r="D1795" s="14" t="s">
        <v>2043</v>
      </c>
      <c r="E1795" s="52" t="s">
        <v>2682</v>
      </c>
      <c r="F1795" s="14"/>
      <c r="G1795" s="53" t="s">
        <v>54</v>
      </c>
      <c r="H1795" s="14"/>
      <c r="I1795" s="439" t="s">
        <v>386</v>
      </c>
      <c r="J1795" s="439">
        <v>600</v>
      </c>
      <c r="K1795" s="14" t="s">
        <v>2045</v>
      </c>
      <c r="L1795" s="14" t="s">
        <v>2682</v>
      </c>
      <c r="M1795" s="14" t="s">
        <v>2096</v>
      </c>
      <c r="N1795" s="53" t="s">
        <v>54</v>
      </c>
      <c r="O1795" s="14"/>
    </row>
    <row r="1796" ht="13.8" spans="1:23">
      <c r="A1796" s="396"/>
      <c r="B1796" s="14" t="s">
        <v>528</v>
      </c>
      <c r="C1796" s="14">
        <v>2500</v>
      </c>
      <c r="D1796" s="14" t="s">
        <v>2043</v>
      </c>
      <c r="E1796" s="52" t="s">
        <v>2682</v>
      </c>
      <c r="F1796" s="14"/>
      <c r="G1796" s="53" t="s">
        <v>54</v>
      </c>
      <c r="H1796" s="14"/>
      <c r="I1796" s="14" t="s">
        <v>667</v>
      </c>
      <c r="J1796" s="14">
        <v>5000</v>
      </c>
      <c r="K1796" s="14" t="s">
        <v>2141</v>
      </c>
      <c r="L1796" s="14" t="s">
        <v>2682</v>
      </c>
      <c r="M1796" s="14"/>
      <c r="N1796" s="53" t="s">
        <v>54</v>
      </c>
      <c r="O1796" s="14"/>
      <c r="V1796" s="457" t="s">
        <v>2557</v>
      </c>
      <c r="W1796" s="448"/>
    </row>
    <row r="1797" ht="13.8" spans="1:23">
      <c r="A1797" s="396"/>
      <c r="B1797" s="14" t="s">
        <v>262</v>
      </c>
      <c r="C1797" s="14">
        <v>6000</v>
      </c>
      <c r="D1797" s="14" t="s">
        <v>2043</v>
      </c>
      <c r="E1797" s="52" t="s">
        <v>2683</v>
      </c>
      <c r="F1797" s="14"/>
      <c r="G1797" s="53" t="s">
        <v>54</v>
      </c>
      <c r="H1797" s="14"/>
      <c r="I1797" s="14" t="s">
        <v>280</v>
      </c>
      <c r="J1797" s="14">
        <v>6000</v>
      </c>
      <c r="K1797" s="14" t="s">
        <v>2141</v>
      </c>
      <c r="L1797" s="14" t="s">
        <v>2683</v>
      </c>
      <c r="M1797" s="14"/>
      <c r="N1797" s="53" t="s">
        <v>54</v>
      </c>
      <c r="O1797" s="14"/>
      <c r="V1797" s="458"/>
      <c r="W1797" s="448" t="s">
        <v>2559</v>
      </c>
    </row>
    <row r="1798" ht="13.8" spans="1:23">
      <c r="A1798" s="396"/>
      <c r="B1798" s="14" t="s">
        <v>145</v>
      </c>
      <c r="C1798" s="14">
        <v>6000</v>
      </c>
      <c r="D1798" s="14" t="s">
        <v>2043</v>
      </c>
      <c r="E1798" s="52" t="s">
        <v>2684</v>
      </c>
      <c r="F1798" s="14"/>
      <c r="G1798" s="53" t="s">
        <v>54</v>
      </c>
      <c r="H1798" s="14"/>
      <c r="I1798" s="14" t="s">
        <v>510</v>
      </c>
      <c r="J1798" s="14">
        <v>2400</v>
      </c>
      <c r="K1798" s="14" t="s">
        <v>2141</v>
      </c>
      <c r="L1798" s="14" t="s">
        <v>2683</v>
      </c>
      <c r="M1798" s="14"/>
      <c r="N1798" s="53" t="s">
        <v>54</v>
      </c>
      <c r="O1798" s="14"/>
      <c r="V1798" s="459"/>
      <c r="W1798" s="448" t="s">
        <v>2561</v>
      </c>
    </row>
    <row r="1799" spans="1:23">
      <c r="A1799" s="396"/>
      <c r="B1799" s="14" t="s">
        <v>124</v>
      </c>
      <c r="C1799" s="14">
        <v>9000</v>
      </c>
      <c r="D1799" s="14" t="s">
        <v>2043</v>
      </c>
      <c r="E1799" s="52" t="s">
        <v>2685</v>
      </c>
      <c r="F1799" s="14"/>
      <c r="G1799" s="53" t="s">
        <v>54</v>
      </c>
      <c r="H1799" s="14"/>
      <c r="I1799" s="14" t="s">
        <v>461</v>
      </c>
      <c r="J1799" s="14">
        <v>6000</v>
      </c>
      <c r="K1799" s="14" t="s">
        <v>2141</v>
      </c>
      <c r="L1799" s="14" t="s">
        <v>2684</v>
      </c>
      <c r="M1799" s="14"/>
      <c r="N1799" s="53" t="s">
        <v>54</v>
      </c>
      <c r="O1799" s="14"/>
      <c r="V1799" s="460"/>
      <c r="W1799" s="14" t="s">
        <v>2562</v>
      </c>
    </row>
    <row r="1800" ht="13.8" spans="1:23">
      <c r="A1800" s="396"/>
      <c r="B1800" s="14" t="s">
        <v>669</v>
      </c>
      <c r="C1800" s="14">
        <v>1200</v>
      </c>
      <c r="D1800" s="14" t="s">
        <v>2043</v>
      </c>
      <c r="E1800" s="52" t="s">
        <v>2685</v>
      </c>
      <c r="F1800" s="14"/>
      <c r="G1800" s="53" t="s">
        <v>54</v>
      </c>
      <c r="H1800" s="14"/>
      <c r="I1800" s="14" t="s">
        <v>303</v>
      </c>
      <c r="J1800" s="14">
        <v>5000</v>
      </c>
      <c r="K1800" s="14" t="s">
        <v>2141</v>
      </c>
      <c r="L1800" s="14" t="s">
        <v>2684</v>
      </c>
      <c r="M1800" s="14"/>
      <c r="N1800" s="53" t="s">
        <v>54</v>
      </c>
      <c r="O1800" s="14"/>
      <c r="V1800" s="461"/>
      <c r="W1800" s="448" t="s">
        <v>2563</v>
      </c>
    </row>
    <row r="1801" ht="13.8" spans="1:23">
      <c r="A1801" s="396"/>
      <c r="B1801" s="444" t="s">
        <v>729</v>
      </c>
      <c r="C1801" s="444">
        <v>800</v>
      </c>
      <c r="D1801" s="14" t="s">
        <v>2043</v>
      </c>
      <c r="E1801" s="52" t="s">
        <v>2685</v>
      </c>
      <c r="F1801" s="14"/>
      <c r="G1801" s="53" t="s">
        <v>54</v>
      </c>
      <c r="H1801" s="14"/>
      <c r="I1801" s="439" t="s">
        <v>372</v>
      </c>
      <c r="J1801" s="439">
        <v>4000</v>
      </c>
      <c r="K1801" s="14" t="s">
        <v>2045</v>
      </c>
      <c r="L1801" s="14" t="s">
        <v>2685</v>
      </c>
      <c r="M1801" s="14"/>
      <c r="N1801" s="53" t="s">
        <v>54</v>
      </c>
      <c r="O1801" s="14"/>
      <c r="V1801" s="462"/>
      <c r="W1801" s="448" t="s">
        <v>2568</v>
      </c>
    </row>
    <row r="1802" ht="13.8" spans="1:23">
      <c r="A1802" s="396"/>
      <c r="B1802" s="14"/>
      <c r="C1802" s="14"/>
      <c r="D1802" s="14"/>
      <c r="E1802" s="52"/>
      <c r="F1802" s="14"/>
      <c r="G1802" s="53"/>
      <c r="H1802" s="14"/>
      <c r="I1802" s="439" t="s">
        <v>369</v>
      </c>
      <c r="J1802" s="439">
        <v>1500</v>
      </c>
      <c r="K1802" s="14" t="s">
        <v>2045</v>
      </c>
      <c r="L1802" s="14" t="s">
        <v>2685</v>
      </c>
      <c r="M1802" s="14"/>
      <c r="N1802" s="53" t="s">
        <v>54</v>
      </c>
      <c r="O1802" s="14"/>
      <c r="V1802" s="463"/>
      <c r="W1802" s="453" t="s">
        <v>2632</v>
      </c>
    </row>
    <row r="1803" spans="1:15">
      <c r="A1803" s="396"/>
      <c r="B1803" s="14"/>
      <c r="C1803" s="14"/>
      <c r="D1803" s="14"/>
      <c r="E1803" s="52"/>
      <c r="F1803" s="14"/>
      <c r="G1803" s="53"/>
      <c r="H1803" s="14"/>
      <c r="I1803" s="14"/>
      <c r="J1803" s="14"/>
      <c r="K1803" s="14"/>
      <c r="L1803" s="14"/>
      <c r="M1803" s="14"/>
      <c r="N1803" s="53"/>
      <c r="O1803" s="14"/>
    </row>
    <row r="1804" spans="1:15">
      <c r="A1804" s="396"/>
      <c r="B1804" s="14"/>
      <c r="C1804" s="14"/>
      <c r="D1804" s="14"/>
      <c r="E1804" s="52"/>
      <c r="F1804" s="14"/>
      <c r="G1804" s="53"/>
      <c r="H1804" s="14"/>
      <c r="I1804" s="14"/>
      <c r="J1804" s="14"/>
      <c r="K1804" s="14"/>
      <c r="L1804" s="14"/>
      <c r="M1804" s="14"/>
      <c r="N1804" s="53"/>
      <c r="O1804" s="14"/>
    </row>
    <row r="1805" spans="1:15">
      <c r="A1805" s="396"/>
      <c r="B1805" s="14"/>
      <c r="C1805" s="14"/>
      <c r="D1805" s="14"/>
      <c r="E1805" s="52"/>
      <c r="F1805" s="14"/>
      <c r="G1805" s="53"/>
      <c r="H1805" s="14"/>
      <c r="I1805" s="14"/>
      <c r="J1805" s="14"/>
      <c r="K1805" s="14"/>
      <c r="L1805" s="14"/>
      <c r="M1805" s="14"/>
      <c r="N1805" s="53"/>
      <c r="O1805" s="14"/>
    </row>
    <row r="1806" spans="1:15">
      <c r="A1806" s="396"/>
      <c r="B1806" s="14"/>
      <c r="C1806" s="14"/>
      <c r="D1806" s="14"/>
      <c r="E1806" s="52"/>
      <c r="F1806" s="14"/>
      <c r="G1806" s="53"/>
      <c r="H1806" s="14"/>
      <c r="I1806" s="14"/>
      <c r="J1806" s="14"/>
      <c r="K1806" s="14"/>
      <c r="L1806" s="14"/>
      <c r="M1806" s="14"/>
      <c r="N1806" s="53"/>
      <c r="O1806" s="14"/>
    </row>
    <row r="1807" spans="1:15">
      <c r="A1807" s="396"/>
      <c r="B1807" s="14"/>
      <c r="C1807" s="14"/>
      <c r="D1807" s="14"/>
      <c r="E1807" s="52"/>
      <c r="F1807" s="14"/>
      <c r="G1807" s="53"/>
      <c r="H1807" s="14"/>
      <c r="I1807" s="14"/>
      <c r="J1807" s="14"/>
      <c r="K1807" s="14"/>
      <c r="L1807" s="14"/>
      <c r="M1807" s="14"/>
      <c r="N1807" s="53"/>
      <c r="O1807" s="14"/>
    </row>
    <row r="1808" spans="1:15">
      <c r="A1808" s="396"/>
      <c r="B1808" s="14"/>
      <c r="C1808" s="14"/>
      <c r="D1808" s="14"/>
      <c r="E1808" s="52"/>
      <c r="F1808" s="14"/>
      <c r="G1808" s="53"/>
      <c r="H1808" s="14"/>
      <c r="I1808" s="14"/>
      <c r="J1808" s="14"/>
      <c r="K1808" s="14"/>
      <c r="L1808" s="14"/>
      <c r="M1808" s="14"/>
      <c r="N1808" s="53"/>
      <c r="O1808" s="14"/>
    </row>
    <row r="1809" spans="1:15">
      <c r="A1809" s="396"/>
      <c r="B1809" s="14"/>
      <c r="C1809" s="14"/>
      <c r="D1809" s="14"/>
      <c r="E1809" s="52"/>
      <c r="F1809" s="14"/>
      <c r="G1809" s="53"/>
      <c r="H1809" s="14"/>
      <c r="I1809" s="14"/>
      <c r="J1809" s="14"/>
      <c r="K1809" s="14"/>
      <c r="L1809" s="14"/>
      <c r="M1809" s="14"/>
      <c r="N1809" s="53"/>
      <c r="O1809" s="14"/>
    </row>
    <row r="1810" ht="18" spans="1:15">
      <c r="A1810" s="396"/>
      <c r="B1810" s="352"/>
      <c r="C1810" s="297">
        <f>SUM(C1793:C1809)</f>
        <v>41000</v>
      </c>
      <c r="D1810" s="297"/>
      <c r="E1810" s="298"/>
      <c r="F1810" s="297"/>
      <c r="G1810" s="299"/>
      <c r="H1810" s="269"/>
      <c r="I1810" s="297"/>
      <c r="J1810" s="297">
        <f>SUM(J1793:J1809)</f>
        <v>45400</v>
      </c>
      <c r="K1810" s="297"/>
      <c r="L1810" s="297"/>
      <c r="M1810" s="296"/>
      <c r="N1810" s="304"/>
      <c r="O1810" s="269"/>
    </row>
    <row r="1811" ht="15.6" spans="1:15">
      <c r="A1811" s="291" t="s">
        <v>2232</v>
      </c>
      <c r="B1811" s="291" t="s">
        <v>12</v>
      </c>
      <c r="C1811" s="292" t="s">
        <v>2501</v>
      </c>
      <c r="D1811" s="292" t="s">
        <v>2466</v>
      </c>
      <c r="E1811" s="454" t="s">
        <v>2456</v>
      </c>
      <c r="F1811" s="121" t="s">
        <v>2606</v>
      </c>
      <c r="G1811" s="121" t="s">
        <v>11</v>
      </c>
      <c r="H1811" s="269"/>
      <c r="I1811" s="291" t="s">
        <v>13</v>
      </c>
      <c r="J1811" s="292" t="s">
        <v>2501</v>
      </c>
      <c r="K1811" s="292" t="s">
        <v>2466</v>
      </c>
      <c r="L1811" s="455" t="s">
        <v>2456</v>
      </c>
      <c r="M1811" s="121" t="s">
        <v>2606</v>
      </c>
      <c r="N1811" s="121" t="s">
        <v>11</v>
      </c>
      <c r="O1811" s="269"/>
    </row>
    <row r="1812" spans="1:15">
      <c r="A1812" s="396"/>
      <c r="B1812" s="14" t="s">
        <v>268</v>
      </c>
      <c r="C1812" s="14">
        <v>8000</v>
      </c>
      <c r="D1812" s="14" t="s">
        <v>2043</v>
      </c>
      <c r="E1812" s="52"/>
      <c r="F1812" s="14"/>
      <c r="G1812" s="53" t="s">
        <v>54</v>
      </c>
      <c r="H1812" s="14"/>
      <c r="I1812" s="73" t="s">
        <v>256</v>
      </c>
      <c r="J1812" s="73">
        <v>6000</v>
      </c>
      <c r="K1812" s="73" t="s">
        <v>2043</v>
      </c>
      <c r="L1812" s="14"/>
      <c r="M1812" s="14"/>
      <c r="N1812" s="53" t="s">
        <v>2686</v>
      </c>
      <c r="O1812" s="14"/>
    </row>
    <row r="1813" spans="1:15">
      <c r="A1813" s="396"/>
      <c r="B1813" s="14" t="s">
        <v>238</v>
      </c>
      <c r="C1813" s="14">
        <v>9000</v>
      </c>
      <c r="D1813" s="14" t="s">
        <v>2043</v>
      </c>
      <c r="E1813" s="52"/>
      <c r="F1813" s="14"/>
      <c r="G1813" s="53" t="s">
        <v>54</v>
      </c>
      <c r="H1813" s="14"/>
      <c r="I1813" s="14" t="s">
        <v>244</v>
      </c>
      <c r="J1813" s="14">
        <v>5000</v>
      </c>
      <c r="K1813" s="14" t="s">
        <v>2043</v>
      </c>
      <c r="L1813" s="14"/>
      <c r="M1813" s="14"/>
      <c r="N1813" s="53" t="s">
        <v>54</v>
      </c>
      <c r="O1813" s="14"/>
    </row>
    <row r="1814" spans="1:15">
      <c r="A1814" s="396"/>
      <c r="B1814" s="14" t="s">
        <v>216</v>
      </c>
      <c r="C1814" s="14">
        <v>6000</v>
      </c>
      <c r="D1814" s="14" t="s">
        <v>2043</v>
      </c>
      <c r="E1814" s="52"/>
      <c r="F1814" s="14"/>
      <c r="G1814" s="53" t="s">
        <v>54</v>
      </c>
      <c r="H1814" s="14"/>
      <c r="I1814" s="14" t="s">
        <v>455</v>
      </c>
      <c r="J1814" s="14">
        <v>2500</v>
      </c>
      <c r="K1814" s="14" t="s">
        <v>2141</v>
      </c>
      <c r="L1814" s="14"/>
      <c r="M1814" s="14"/>
      <c r="N1814" s="53" t="s">
        <v>54</v>
      </c>
      <c r="O1814" s="14"/>
    </row>
    <row r="1815" ht="26.4" spans="1:23">
      <c r="A1815" s="396"/>
      <c r="B1815" s="14" t="s">
        <v>316</v>
      </c>
      <c r="C1815" s="14">
        <v>20000</v>
      </c>
      <c r="D1815" s="14" t="s">
        <v>2043</v>
      </c>
      <c r="E1815" s="52"/>
      <c r="F1815" s="14"/>
      <c r="G1815" s="53" t="s">
        <v>2687</v>
      </c>
      <c r="H1815" s="14"/>
      <c r="I1815" s="14" t="s">
        <v>623</v>
      </c>
      <c r="J1815" s="14">
        <v>2600</v>
      </c>
      <c r="K1815" s="14" t="s">
        <v>2141</v>
      </c>
      <c r="L1815" s="14"/>
      <c r="M1815" s="14"/>
      <c r="N1815" s="53" t="s">
        <v>54</v>
      </c>
      <c r="O1815" s="14"/>
      <c r="V1815" s="457" t="s">
        <v>2557</v>
      </c>
      <c r="W1815" s="448"/>
    </row>
    <row r="1816" ht="13.8" spans="1:23">
      <c r="A1816" s="396"/>
      <c r="B1816" s="439" t="s">
        <v>771</v>
      </c>
      <c r="C1816" s="439">
        <v>2000</v>
      </c>
      <c r="D1816" s="14" t="s">
        <v>2045</v>
      </c>
      <c r="E1816" s="52"/>
      <c r="F1816" s="14"/>
      <c r="G1816" s="53" t="s">
        <v>54</v>
      </c>
      <c r="H1816" s="14"/>
      <c r="I1816" s="14" t="s">
        <v>334</v>
      </c>
      <c r="J1816" s="14">
        <v>2400</v>
      </c>
      <c r="K1816" s="14" t="s">
        <v>2043</v>
      </c>
      <c r="L1816" s="14"/>
      <c r="M1816" s="14"/>
      <c r="N1816" s="53" t="s">
        <v>54</v>
      </c>
      <c r="O1816" s="14"/>
      <c r="V1816" s="458"/>
      <c r="W1816" s="448" t="s">
        <v>2559</v>
      </c>
    </row>
    <row r="1817" ht="13.8" spans="1:23">
      <c r="A1817" s="396"/>
      <c r="B1817" s="73" t="s">
        <v>494</v>
      </c>
      <c r="C1817" s="73">
        <v>5000</v>
      </c>
      <c r="D1817" s="73" t="s">
        <v>2043</v>
      </c>
      <c r="E1817" s="308"/>
      <c r="F1817" s="73"/>
      <c r="G1817" s="74" t="s">
        <v>2688</v>
      </c>
      <c r="H1817" s="14"/>
      <c r="I1817" s="14" t="s">
        <v>488</v>
      </c>
      <c r="J1817" s="14">
        <v>1600</v>
      </c>
      <c r="K1817" s="14" t="s">
        <v>2043</v>
      </c>
      <c r="L1817" s="14"/>
      <c r="M1817" s="14"/>
      <c r="N1817" s="53" t="s">
        <v>54</v>
      </c>
      <c r="O1817" s="14"/>
      <c r="V1817" s="459"/>
      <c r="W1817" s="448" t="s">
        <v>2561</v>
      </c>
    </row>
    <row r="1818" spans="1:23">
      <c r="A1818" s="396"/>
      <c r="B1818" s="14"/>
      <c r="C1818" s="14"/>
      <c r="D1818" s="14"/>
      <c r="E1818" s="52"/>
      <c r="F1818" s="14"/>
      <c r="G1818" s="53"/>
      <c r="H1818" s="14"/>
      <c r="I1818" s="439" t="s">
        <v>920</v>
      </c>
      <c r="J1818" s="439">
        <v>1600</v>
      </c>
      <c r="K1818" s="14" t="s">
        <v>2045</v>
      </c>
      <c r="L1818" s="14"/>
      <c r="M1818" s="14" t="s">
        <v>2689</v>
      </c>
      <c r="N1818" s="53" t="s">
        <v>54</v>
      </c>
      <c r="O1818" s="14"/>
      <c r="V1818" s="460"/>
      <c r="W1818" s="14" t="s">
        <v>2562</v>
      </c>
    </row>
    <row r="1819" ht="13.8" spans="1:23">
      <c r="A1819" s="396"/>
      <c r="B1819" s="14"/>
      <c r="C1819" s="14"/>
      <c r="D1819" s="14"/>
      <c r="E1819" s="52"/>
      <c r="F1819" s="14"/>
      <c r="G1819" s="53"/>
      <c r="H1819" s="14"/>
      <c r="I1819" s="14" t="s">
        <v>280</v>
      </c>
      <c r="J1819" s="14">
        <v>10000</v>
      </c>
      <c r="K1819" s="14" t="s">
        <v>2043</v>
      </c>
      <c r="L1819" s="14"/>
      <c r="M1819" s="14"/>
      <c r="N1819" s="53" t="s">
        <v>54</v>
      </c>
      <c r="O1819" s="14"/>
      <c r="V1819" s="461"/>
      <c r="W1819" s="448" t="s">
        <v>2563</v>
      </c>
    </row>
    <row r="1820" ht="13.8" spans="1:23">
      <c r="A1820" s="396"/>
      <c r="B1820" s="14"/>
      <c r="C1820" s="14"/>
      <c r="D1820" s="14"/>
      <c r="E1820" s="52"/>
      <c r="F1820" s="14"/>
      <c r="G1820" s="53"/>
      <c r="H1820" s="14"/>
      <c r="I1820" s="14" t="s">
        <v>235</v>
      </c>
      <c r="J1820" s="14">
        <v>5600</v>
      </c>
      <c r="K1820" s="14" t="s">
        <v>2043</v>
      </c>
      <c r="L1820" s="14"/>
      <c r="M1820" s="14"/>
      <c r="N1820" s="53" t="s">
        <v>2690</v>
      </c>
      <c r="O1820" s="14"/>
      <c r="V1820" s="479"/>
      <c r="W1820" s="480" t="s">
        <v>2568</v>
      </c>
    </row>
    <row r="1821" ht="13.8" spans="1:23">
      <c r="A1821" s="396"/>
      <c r="B1821" s="14"/>
      <c r="C1821" s="14"/>
      <c r="D1821" s="14"/>
      <c r="E1821" s="52"/>
      <c r="F1821" s="14"/>
      <c r="G1821" s="53"/>
      <c r="H1821" s="14"/>
      <c r="I1821" s="73" t="s">
        <v>319</v>
      </c>
      <c r="J1821" s="73">
        <v>3000</v>
      </c>
      <c r="K1821" s="73" t="s">
        <v>2043</v>
      </c>
      <c r="L1821" s="73"/>
      <c r="M1821" s="73"/>
      <c r="N1821" s="74" t="s">
        <v>2688</v>
      </c>
      <c r="O1821" s="14"/>
      <c r="V1821" s="481"/>
      <c r="W1821" s="482" t="s">
        <v>2632</v>
      </c>
    </row>
    <row r="1822" ht="13.8" spans="1:23">
      <c r="A1822" s="396"/>
      <c r="B1822" s="14"/>
      <c r="C1822" s="14"/>
      <c r="D1822" s="14"/>
      <c r="E1822" s="52"/>
      <c r="F1822" s="14"/>
      <c r="G1822" s="53"/>
      <c r="H1822" s="14"/>
      <c r="I1822" s="73" t="s">
        <v>911</v>
      </c>
      <c r="J1822" s="73">
        <v>600</v>
      </c>
      <c r="K1822" s="73" t="s">
        <v>2045</v>
      </c>
      <c r="L1822" s="73"/>
      <c r="M1822" s="14" t="s">
        <v>2689</v>
      </c>
      <c r="N1822" s="74" t="s">
        <v>2688</v>
      </c>
      <c r="O1822" s="14"/>
      <c r="V1822" s="483"/>
      <c r="W1822" s="482" t="s">
        <v>2691</v>
      </c>
    </row>
    <row r="1823" spans="1:15">
      <c r="A1823" s="396"/>
      <c r="B1823" s="14"/>
      <c r="C1823" s="14"/>
      <c r="D1823" s="14"/>
      <c r="E1823" s="52"/>
      <c r="F1823" s="14"/>
      <c r="G1823" s="53"/>
      <c r="H1823" s="14"/>
      <c r="I1823" s="14"/>
      <c r="J1823" s="14"/>
      <c r="K1823" s="14"/>
      <c r="L1823" s="14"/>
      <c r="M1823" s="14"/>
      <c r="N1823" s="53"/>
      <c r="O1823" s="14"/>
    </row>
    <row r="1824" spans="1:15">
      <c r="A1824" s="396"/>
      <c r="B1824" s="14"/>
      <c r="C1824" s="14"/>
      <c r="D1824" s="14"/>
      <c r="E1824" s="52"/>
      <c r="F1824" s="14"/>
      <c r="G1824" s="53"/>
      <c r="H1824" s="14"/>
      <c r="I1824" s="14"/>
      <c r="J1824" s="14"/>
      <c r="K1824" s="14"/>
      <c r="L1824" s="14"/>
      <c r="M1824" s="14"/>
      <c r="N1824" s="53"/>
      <c r="O1824" s="14"/>
    </row>
    <row r="1825" spans="1:15">
      <c r="A1825" s="396"/>
      <c r="B1825" s="14"/>
      <c r="C1825" s="14"/>
      <c r="D1825" s="14"/>
      <c r="E1825" s="52"/>
      <c r="F1825" s="14"/>
      <c r="G1825" s="53"/>
      <c r="H1825" s="14"/>
      <c r="I1825" s="14"/>
      <c r="J1825" s="14"/>
      <c r="K1825" s="14"/>
      <c r="L1825" s="14"/>
      <c r="M1825" s="14"/>
      <c r="N1825" s="53"/>
      <c r="O1825" s="14"/>
    </row>
    <row r="1826" spans="1:15">
      <c r="A1826" s="396"/>
      <c r="B1826" s="14"/>
      <c r="C1826" s="14"/>
      <c r="D1826" s="14"/>
      <c r="E1826" s="52"/>
      <c r="F1826" s="14"/>
      <c r="G1826" s="53"/>
      <c r="H1826" s="14"/>
      <c r="I1826" s="14"/>
      <c r="J1826" s="14"/>
      <c r="K1826" s="14"/>
      <c r="L1826" s="14"/>
      <c r="M1826" s="14"/>
      <c r="N1826" s="53"/>
      <c r="O1826" s="14"/>
    </row>
    <row r="1827" ht="18" spans="1:15">
      <c r="A1827" s="396"/>
      <c r="B1827" s="352"/>
      <c r="C1827" s="297">
        <f>SUM(C1812:C1826)</f>
        <v>50000</v>
      </c>
      <c r="D1827" s="297"/>
      <c r="E1827" s="298"/>
      <c r="F1827" s="297"/>
      <c r="G1827" s="299"/>
      <c r="H1827" s="269"/>
      <c r="I1827" s="297"/>
      <c r="J1827" s="297">
        <f>SUM(J1812:J1826)</f>
        <v>40900</v>
      </c>
      <c r="K1827" s="297"/>
      <c r="L1827" s="297"/>
      <c r="M1827" s="296"/>
      <c r="N1827" s="304"/>
      <c r="O1827" s="269"/>
    </row>
    <row r="1828" ht="15.6" spans="1:15">
      <c r="A1828" s="291" t="s">
        <v>2237</v>
      </c>
      <c r="B1828" s="335" t="s">
        <v>12</v>
      </c>
      <c r="C1828" s="336" t="s">
        <v>2501</v>
      </c>
      <c r="D1828" s="336" t="s">
        <v>2466</v>
      </c>
      <c r="E1828" s="471" t="s">
        <v>2456</v>
      </c>
      <c r="F1828" s="131" t="s">
        <v>2606</v>
      </c>
      <c r="G1828" s="131" t="s">
        <v>11</v>
      </c>
      <c r="H1828" s="269"/>
      <c r="I1828" s="335" t="s">
        <v>13</v>
      </c>
      <c r="J1828" s="336" t="s">
        <v>2501</v>
      </c>
      <c r="K1828" s="336" t="s">
        <v>2466</v>
      </c>
      <c r="L1828" s="478" t="s">
        <v>2456</v>
      </c>
      <c r="M1828" s="131" t="s">
        <v>2606</v>
      </c>
      <c r="N1828" s="131" t="s">
        <v>11</v>
      </c>
      <c r="O1828" s="269"/>
    </row>
    <row r="1829" spans="1:15">
      <c r="A1829" s="472"/>
      <c r="B1829" s="14" t="s">
        <v>494</v>
      </c>
      <c r="C1829" s="14">
        <v>5000</v>
      </c>
      <c r="D1829" s="14" t="s">
        <v>2043</v>
      </c>
      <c r="E1829" s="52"/>
      <c r="F1829" s="14"/>
      <c r="G1829" s="53" t="s">
        <v>54</v>
      </c>
      <c r="H1829" s="162"/>
      <c r="I1829" s="14" t="s">
        <v>235</v>
      </c>
      <c r="J1829" s="14">
        <v>5600</v>
      </c>
      <c r="K1829" s="14" t="s">
        <v>2141</v>
      </c>
      <c r="L1829" s="14"/>
      <c r="M1829" s="14"/>
      <c r="N1829" s="53" t="s">
        <v>54</v>
      </c>
      <c r="O1829" s="162"/>
    </row>
    <row r="1830" spans="1:15">
      <c r="A1830" s="472"/>
      <c r="B1830" s="444" t="s">
        <v>694</v>
      </c>
      <c r="C1830" s="444">
        <v>2000</v>
      </c>
      <c r="D1830" s="14" t="s">
        <v>2045</v>
      </c>
      <c r="E1830" s="52"/>
      <c r="F1830" s="14"/>
      <c r="G1830" s="53" t="s">
        <v>54</v>
      </c>
      <c r="H1830" s="162"/>
      <c r="I1830" s="14" t="s">
        <v>319</v>
      </c>
      <c r="J1830" s="14">
        <v>3000</v>
      </c>
      <c r="K1830" s="14" t="s">
        <v>2043</v>
      </c>
      <c r="L1830" s="14"/>
      <c r="M1830" s="14"/>
      <c r="N1830" s="53" t="s">
        <v>54</v>
      </c>
      <c r="O1830" s="162"/>
    </row>
    <row r="1831" spans="1:15">
      <c r="A1831" s="472"/>
      <c r="B1831" s="141" t="s">
        <v>145</v>
      </c>
      <c r="C1831" s="141">
        <v>16000</v>
      </c>
      <c r="D1831" s="141" t="s">
        <v>2043</v>
      </c>
      <c r="E1831" s="473"/>
      <c r="F1831" s="141"/>
      <c r="G1831" s="187" t="s">
        <v>54</v>
      </c>
      <c r="H1831" s="162"/>
      <c r="I1831" s="14" t="s">
        <v>911</v>
      </c>
      <c r="J1831" s="14">
        <v>600</v>
      </c>
      <c r="K1831" s="14" t="s">
        <v>2045</v>
      </c>
      <c r="L1831" s="14"/>
      <c r="M1831" s="129" t="s">
        <v>2096</v>
      </c>
      <c r="N1831" s="53" t="s">
        <v>54</v>
      </c>
      <c r="O1831" s="162"/>
    </row>
    <row r="1832" ht="13.8" spans="1:23">
      <c r="A1832" s="472"/>
      <c r="B1832" s="129" t="s">
        <v>124</v>
      </c>
      <c r="C1832" s="129">
        <v>9000</v>
      </c>
      <c r="D1832" s="129" t="s">
        <v>2043</v>
      </c>
      <c r="E1832" s="474"/>
      <c r="F1832" s="129"/>
      <c r="G1832" s="203" t="s">
        <v>54</v>
      </c>
      <c r="H1832" s="281"/>
      <c r="I1832" s="444" t="s">
        <v>2071</v>
      </c>
      <c r="J1832" s="444">
        <v>3000</v>
      </c>
      <c r="K1832" s="14" t="s">
        <v>2043</v>
      </c>
      <c r="L1832" s="14"/>
      <c r="M1832" s="14"/>
      <c r="N1832" s="53" t="s">
        <v>54</v>
      </c>
      <c r="O1832" s="281"/>
      <c r="V1832" s="457" t="s">
        <v>2557</v>
      </c>
      <c r="W1832" s="448"/>
    </row>
    <row r="1833" ht="13.8" spans="1:23">
      <c r="A1833" s="472"/>
      <c r="B1833" s="129" t="s">
        <v>131</v>
      </c>
      <c r="C1833" s="129">
        <v>9000</v>
      </c>
      <c r="D1833" s="129" t="s">
        <v>2043</v>
      </c>
      <c r="E1833" s="474"/>
      <c r="F1833" s="129"/>
      <c r="G1833" s="203" t="s">
        <v>54</v>
      </c>
      <c r="H1833" s="281"/>
      <c r="I1833" s="14" t="s">
        <v>154</v>
      </c>
      <c r="J1833" s="14">
        <v>10000</v>
      </c>
      <c r="K1833" s="14" t="s">
        <v>2043</v>
      </c>
      <c r="L1833" s="14"/>
      <c r="M1833" s="14"/>
      <c r="N1833" s="53" t="s">
        <v>54</v>
      </c>
      <c r="O1833" s="281"/>
      <c r="V1833" s="458"/>
      <c r="W1833" s="448" t="s">
        <v>2559</v>
      </c>
    </row>
    <row r="1834" ht="13.8" spans="1:23">
      <c r="A1834" s="472"/>
      <c r="B1834" s="129" t="s">
        <v>923</v>
      </c>
      <c r="C1834" s="129">
        <v>1000</v>
      </c>
      <c r="D1834" s="129" t="s">
        <v>2045</v>
      </c>
      <c r="E1834" s="466"/>
      <c r="F1834" s="129" t="s">
        <v>2096</v>
      </c>
      <c r="G1834" s="203" t="s">
        <v>54</v>
      </c>
      <c r="H1834" s="281"/>
      <c r="I1834" s="14" t="s">
        <v>458</v>
      </c>
      <c r="J1834" s="14">
        <v>2800</v>
      </c>
      <c r="K1834" s="14" t="s">
        <v>2043</v>
      </c>
      <c r="L1834" s="14"/>
      <c r="M1834" s="14"/>
      <c r="N1834" s="53" t="s">
        <v>54</v>
      </c>
      <c r="O1834" s="281"/>
      <c r="V1834" s="459"/>
      <c r="W1834" s="448" t="s">
        <v>2561</v>
      </c>
    </row>
    <row r="1835" spans="1:23">
      <c r="A1835" s="472"/>
      <c r="B1835" s="129" t="s">
        <v>443</v>
      </c>
      <c r="C1835" s="129">
        <v>3500</v>
      </c>
      <c r="D1835" s="129" t="s">
        <v>2043</v>
      </c>
      <c r="E1835" s="466"/>
      <c r="F1835" s="129"/>
      <c r="G1835" s="203" t="s">
        <v>54</v>
      </c>
      <c r="H1835" s="281"/>
      <c r="I1835" s="14" t="s">
        <v>496</v>
      </c>
      <c r="J1835" s="14">
        <v>2400</v>
      </c>
      <c r="K1835" s="14" t="s">
        <v>2043</v>
      </c>
      <c r="L1835" s="14"/>
      <c r="M1835" s="14"/>
      <c r="N1835" s="53" t="s">
        <v>54</v>
      </c>
      <c r="O1835" s="281"/>
      <c r="V1835" s="460"/>
      <c r="W1835" s="14" t="s">
        <v>2562</v>
      </c>
    </row>
    <row r="1836" ht="13.8" spans="1:23">
      <c r="A1836" s="472"/>
      <c r="B1836" s="129" t="s">
        <v>328</v>
      </c>
      <c r="C1836" s="129">
        <v>4300</v>
      </c>
      <c r="D1836" s="129" t="s">
        <v>2043</v>
      </c>
      <c r="E1836" s="466"/>
      <c r="F1836" s="129"/>
      <c r="G1836" s="203" t="s">
        <v>54</v>
      </c>
      <c r="H1836" s="281"/>
      <c r="I1836" s="14" t="s">
        <v>437</v>
      </c>
      <c r="J1836" s="14">
        <v>3200</v>
      </c>
      <c r="K1836" s="14" t="s">
        <v>2043</v>
      </c>
      <c r="L1836" s="14"/>
      <c r="M1836" s="14"/>
      <c r="N1836" s="53" t="s">
        <v>54</v>
      </c>
      <c r="O1836" s="281"/>
      <c r="V1836" s="461"/>
      <c r="W1836" s="448" t="s">
        <v>2563</v>
      </c>
    </row>
    <row r="1837" ht="13.8" spans="1:23">
      <c r="A1837" s="472"/>
      <c r="B1837" s="129" t="s">
        <v>925</v>
      </c>
      <c r="C1837" s="129">
        <v>4000</v>
      </c>
      <c r="D1837" s="129" t="s">
        <v>2043</v>
      </c>
      <c r="E1837" s="466"/>
      <c r="F1837" s="129" t="s">
        <v>2096</v>
      </c>
      <c r="G1837" s="203" t="s">
        <v>54</v>
      </c>
      <c r="H1837" s="281"/>
      <c r="I1837" s="14" t="s">
        <v>135</v>
      </c>
      <c r="J1837" s="14">
        <v>12000</v>
      </c>
      <c r="K1837" s="14" t="s">
        <v>2043</v>
      </c>
      <c r="L1837" s="14"/>
      <c r="M1837" s="14"/>
      <c r="N1837" s="53" t="s">
        <v>2692</v>
      </c>
      <c r="O1837" s="281"/>
      <c r="V1837" s="462"/>
      <c r="W1837" s="448" t="s">
        <v>2568</v>
      </c>
    </row>
    <row r="1838" ht="13.8" spans="1:23">
      <c r="A1838" s="472"/>
      <c r="B1838" s="129" t="s">
        <v>328</v>
      </c>
      <c r="C1838" s="129">
        <v>2000</v>
      </c>
      <c r="D1838" s="129" t="s">
        <v>2043</v>
      </c>
      <c r="E1838" s="466"/>
      <c r="F1838" s="129"/>
      <c r="G1838" s="203" t="s">
        <v>54</v>
      </c>
      <c r="H1838" s="281"/>
      <c r="I1838" s="14" t="s">
        <v>142</v>
      </c>
      <c r="J1838" s="14">
        <v>4000</v>
      </c>
      <c r="K1838" s="14" t="s">
        <v>2043</v>
      </c>
      <c r="L1838" s="14"/>
      <c r="M1838" s="14"/>
      <c r="N1838" s="53" t="s">
        <v>54</v>
      </c>
      <c r="O1838" s="281"/>
      <c r="V1838" s="463"/>
      <c r="W1838" s="453" t="s">
        <v>2632</v>
      </c>
    </row>
    <row r="1839" ht="13.8" spans="1:23">
      <c r="A1839" s="472"/>
      <c r="B1839" s="139"/>
      <c r="C1839" s="139"/>
      <c r="D1839" s="139"/>
      <c r="E1839" s="467"/>
      <c r="F1839" s="139"/>
      <c r="G1839" s="185"/>
      <c r="H1839" s="162"/>
      <c r="I1839" s="444" t="s">
        <v>375</v>
      </c>
      <c r="J1839" s="444">
        <v>6500</v>
      </c>
      <c r="K1839" s="14" t="s">
        <v>2045</v>
      </c>
      <c r="L1839" s="14"/>
      <c r="M1839" s="14"/>
      <c r="N1839" s="53" t="s">
        <v>2693</v>
      </c>
      <c r="O1839" s="162"/>
      <c r="V1839" s="483"/>
      <c r="W1839" s="482" t="s">
        <v>2691</v>
      </c>
    </row>
    <row r="1840" spans="1:15">
      <c r="A1840" s="472"/>
      <c r="B1840" s="14"/>
      <c r="C1840" s="14"/>
      <c r="D1840" s="14"/>
      <c r="E1840" s="52"/>
      <c r="F1840" s="14"/>
      <c r="G1840" s="53"/>
      <c r="H1840" s="162"/>
      <c r="I1840" s="14" t="s">
        <v>414</v>
      </c>
      <c r="J1840" s="14">
        <v>3000</v>
      </c>
      <c r="K1840" s="14" t="s">
        <v>2043</v>
      </c>
      <c r="L1840" s="14"/>
      <c r="M1840" s="14"/>
      <c r="N1840" s="53"/>
      <c r="O1840" s="162"/>
    </row>
    <row r="1841" spans="1:15">
      <c r="A1841" s="472"/>
      <c r="B1841" s="14"/>
      <c r="C1841" s="14"/>
      <c r="D1841" s="14"/>
      <c r="E1841" s="52"/>
      <c r="F1841" s="14"/>
      <c r="G1841" s="53"/>
      <c r="H1841" s="162"/>
      <c r="I1841" s="14"/>
      <c r="J1841" s="14"/>
      <c r="K1841" s="14"/>
      <c r="L1841" s="14"/>
      <c r="M1841" s="14"/>
      <c r="N1841" s="53"/>
      <c r="O1841" s="162"/>
    </row>
    <row r="1842" spans="1:15">
      <c r="A1842" s="472"/>
      <c r="B1842" s="14"/>
      <c r="C1842" s="14"/>
      <c r="D1842" s="14"/>
      <c r="E1842" s="52"/>
      <c r="F1842" s="14"/>
      <c r="G1842" s="53"/>
      <c r="H1842" s="162"/>
      <c r="I1842" s="14"/>
      <c r="J1842" s="14"/>
      <c r="K1842" s="14"/>
      <c r="L1842" s="14"/>
      <c r="M1842" s="14"/>
      <c r="N1842" s="53"/>
      <c r="O1842" s="162"/>
    </row>
    <row r="1843" spans="1:15">
      <c r="A1843" s="472"/>
      <c r="B1843" s="14"/>
      <c r="C1843" s="14"/>
      <c r="D1843" s="14"/>
      <c r="E1843" s="52"/>
      <c r="F1843" s="14"/>
      <c r="G1843" s="53"/>
      <c r="H1843" s="162"/>
      <c r="I1843" s="14"/>
      <c r="J1843" s="14"/>
      <c r="K1843" s="14"/>
      <c r="L1843" s="14"/>
      <c r="M1843" s="14"/>
      <c r="N1843" s="53"/>
      <c r="O1843" s="162"/>
    </row>
    <row r="1844" spans="1:15">
      <c r="A1844" s="472"/>
      <c r="B1844" s="14"/>
      <c r="C1844" s="14"/>
      <c r="D1844" s="14"/>
      <c r="E1844" s="52"/>
      <c r="F1844" s="14"/>
      <c r="G1844" s="53"/>
      <c r="H1844" s="162"/>
      <c r="I1844" s="14"/>
      <c r="J1844" s="14"/>
      <c r="K1844" s="14"/>
      <c r="L1844" s="14"/>
      <c r="M1844" s="14"/>
      <c r="N1844" s="53"/>
      <c r="O1844" s="162"/>
    </row>
    <row r="1845" spans="1:15">
      <c r="A1845" s="472"/>
      <c r="B1845" s="341"/>
      <c r="C1845" s="341"/>
      <c r="D1845" s="14"/>
      <c r="E1845" s="52"/>
      <c r="F1845" s="14"/>
      <c r="G1845" s="53"/>
      <c r="H1845" s="162"/>
      <c r="I1845" s="14"/>
      <c r="J1845" s="14"/>
      <c r="K1845" s="14"/>
      <c r="L1845" s="14"/>
      <c r="M1845" s="14"/>
      <c r="N1845" s="53"/>
      <c r="O1845" s="162"/>
    </row>
    <row r="1846" ht="14.4" spans="1:15">
      <c r="A1846" s="472"/>
      <c r="B1846" s="14"/>
      <c r="C1846" s="14"/>
      <c r="D1846" s="14"/>
      <c r="E1846" s="52"/>
      <c r="F1846" s="14"/>
      <c r="G1846" s="53"/>
      <c r="H1846" s="475"/>
      <c r="I1846" s="14"/>
      <c r="J1846" s="14"/>
      <c r="K1846" s="14"/>
      <c r="L1846" s="14"/>
      <c r="M1846" s="14"/>
      <c r="N1846" s="53"/>
      <c r="O1846" s="475"/>
    </row>
    <row r="1847" ht="18" spans="1:15">
      <c r="A1847" s="472"/>
      <c r="B1847" s="352"/>
      <c r="C1847" s="297">
        <f>SUM(C1829:C1846)</f>
        <v>55800</v>
      </c>
      <c r="D1847" s="297"/>
      <c r="E1847" s="298"/>
      <c r="F1847" s="297"/>
      <c r="G1847" s="299"/>
      <c r="H1847" s="269"/>
      <c r="I1847" s="297"/>
      <c r="J1847" s="297">
        <f>SUM(J1829:J1846)</f>
        <v>56100</v>
      </c>
      <c r="K1847" s="297"/>
      <c r="L1847" s="297"/>
      <c r="M1847" s="296"/>
      <c r="N1847" s="304"/>
      <c r="O1847" s="269"/>
    </row>
    <row r="1848" ht="15.6" spans="1:15">
      <c r="A1848" s="291" t="s">
        <v>2239</v>
      </c>
      <c r="B1848" s="335" t="s">
        <v>12</v>
      </c>
      <c r="C1848" s="336" t="s">
        <v>2501</v>
      </c>
      <c r="D1848" s="336" t="s">
        <v>2466</v>
      </c>
      <c r="E1848" s="471" t="s">
        <v>2456</v>
      </c>
      <c r="F1848" s="131" t="s">
        <v>2606</v>
      </c>
      <c r="G1848" s="131" t="s">
        <v>11</v>
      </c>
      <c r="H1848" s="269"/>
      <c r="I1848" s="291" t="s">
        <v>13</v>
      </c>
      <c r="J1848" s="292" t="s">
        <v>2501</v>
      </c>
      <c r="K1848" s="292" t="s">
        <v>2466</v>
      </c>
      <c r="L1848" s="455" t="s">
        <v>2456</v>
      </c>
      <c r="M1848" s="121" t="s">
        <v>2606</v>
      </c>
      <c r="N1848" s="121" t="s">
        <v>11</v>
      </c>
      <c r="O1848" s="269"/>
    </row>
    <row r="1849" spans="1:15">
      <c r="A1849" s="472"/>
      <c r="B1849" s="14" t="s">
        <v>394</v>
      </c>
      <c r="C1849" s="14">
        <v>6000</v>
      </c>
      <c r="D1849" s="14" t="s">
        <v>2043</v>
      </c>
      <c r="E1849" s="52"/>
      <c r="F1849" s="14"/>
      <c r="G1849" s="53" t="s">
        <v>54</v>
      </c>
      <c r="H1849" s="14"/>
      <c r="I1849" s="14" t="s">
        <v>375</v>
      </c>
      <c r="J1849" s="14">
        <v>2500</v>
      </c>
      <c r="K1849" s="14" t="s">
        <v>2045</v>
      </c>
      <c r="L1849" s="14"/>
      <c r="M1849" s="14"/>
      <c r="N1849" s="53" t="s">
        <v>54</v>
      </c>
      <c r="O1849" s="14"/>
    </row>
    <row r="1850" spans="1:15">
      <c r="A1850" s="472"/>
      <c r="B1850" s="14" t="s">
        <v>392</v>
      </c>
      <c r="C1850" s="14">
        <v>4000</v>
      </c>
      <c r="D1850" s="14" t="s">
        <v>2043</v>
      </c>
      <c r="E1850" s="52"/>
      <c r="F1850" s="14"/>
      <c r="G1850" s="53" t="s">
        <v>54</v>
      </c>
      <c r="H1850" s="14"/>
      <c r="I1850" s="14" t="s">
        <v>414</v>
      </c>
      <c r="J1850" s="14">
        <v>3000</v>
      </c>
      <c r="K1850" s="14" t="s">
        <v>2043</v>
      </c>
      <c r="L1850" s="14"/>
      <c r="M1850" s="14"/>
      <c r="N1850" s="53" t="s">
        <v>54</v>
      </c>
      <c r="O1850" s="14"/>
    </row>
    <row r="1851" spans="1:15">
      <c r="A1851" s="472"/>
      <c r="B1851" s="158" t="s">
        <v>671</v>
      </c>
      <c r="C1851" s="158">
        <v>1000</v>
      </c>
      <c r="D1851" s="158" t="s">
        <v>2045</v>
      </c>
      <c r="E1851" s="476"/>
      <c r="F1851" s="158"/>
      <c r="G1851" s="159" t="s">
        <v>2694</v>
      </c>
      <c r="H1851" s="14"/>
      <c r="I1851" s="14" t="s">
        <v>259</v>
      </c>
      <c r="J1851" s="14">
        <v>12000</v>
      </c>
      <c r="K1851" s="14" t="s">
        <v>2043</v>
      </c>
      <c r="L1851" s="14"/>
      <c r="M1851" s="14"/>
      <c r="N1851" s="53" t="s">
        <v>54</v>
      </c>
      <c r="O1851" s="14"/>
    </row>
    <row r="1852" ht="13.8" spans="1:23">
      <c r="A1852" s="472"/>
      <c r="B1852" s="14" t="s">
        <v>151</v>
      </c>
      <c r="C1852" s="14">
        <v>4000</v>
      </c>
      <c r="D1852" s="14" t="s">
        <v>2043</v>
      </c>
      <c r="E1852" s="52"/>
      <c r="F1852" s="14" t="s">
        <v>2695</v>
      </c>
      <c r="G1852" s="53" t="s">
        <v>54</v>
      </c>
      <c r="H1852" s="14"/>
      <c r="I1852" s="439" t="s">
        <v>639</v>
      </c>
      <c r="J1852" s="439">
        <v>6000</v>
      </c>
      <c r="K1852" s="14" t="s">
        <v>2045</v>
      </c>
      <c r="L1852" s="14"/>
      <c r="M1852" s="14"/>
      <c r="N1852" s="53" t="s">
        <v>54</v>
      </c>
      <c r="O1852" s="14"/>
      <c r="V1852" s="457" t="s">
        <v>2557</v>
      </c>
      <c r="W1852" s="448"/>
    </row>
    <row r="1853" ht="13.8" spans="1:23">
      <c r="A1853" s="472"/>
      <c r="B1853" s="439" t="s">
        <v>655</v>
      </c>
      <c r="C1853" s="439">
        <v>2000</v>
      </c>
      <c r="D1853" s="14" t="s">
        <v>2045</v>
      </c>
      <c r="E1853" s="477"/>
      <c r="F1853" s="14"/>
      <c r="G1853" s="53" t="s">
        <v>2696</v>
      </c>
      <c r="H1853" s="14"/>
      <c r="I1853" s="439" t="s">
        <v>931</v>
      </c>
      <c r="J1853" s="439">
        <v>800</v>
      </c>
      <c r="K1853" s="14" t="s">
        <v>2045</v>
      </c>
      <c r="L1853" s="14"/>
      <c r="M1853" s="14" t="s">
        <v>2096</v>
      </c>
      <c r="N1853" s="53" t="s">
        <v>54</v>
      </c>
      <c r="O1853" s="14"/>
      <c r="V1853" s="458"/>
      <c r="W1853" s="448" t="s">
        <v>2559</v>
      </c>
    </row>
    <row r="1854" ht="13.8" spans="1:23">
      <c r="A1854" s="472"/>
      <c r="B1854" s="14" t="s">
        <v>683</v>
      </c>
      <c r="C1854" s="14">
        <v>3000</v>
      </c>
      <c r="D1854" s="14" t="s">
        <v>2043</v>
      </c>
      <c r="E1854" s="52"/>
      <c r="F1854" s="14"/>
      <c r="G1854" s="53" t="s">
        <v>54</v>
      </c>
      <c r="H1854" s="14"/>
      <c r="I1854" s="439" t="s">
        <v>928</v>
      </c>
      <c r="J1854" s="439">
        <v>400</v>
      </c>
      <c r="K1854" s="14" t="s">
        <v>2045</v>
      </c>
      <c r="L1854" s="14"/>
      <c r="M1854" s="14" t="s">
        <v>2096</v>
      </c>
      <c r="N1854" s="53" t="s">
        <v>54</v>
      </c>
      <c r="O1854" s="14"/>
      <c r="V1854" s="459"/>
      <c r="W1854" s="448" t="s">
        <v>2561</v>
      </c>
    </row>
    <row r="1855" spans="1:23">
      <c r="A1855" s="472"/>
      <c r="B1855" s="14" t="s">
        <v>316</v>
      </c>
      <c r="C1855" s="14">
        <v>22000</v>
      </c>
      <c r="D1855" s="14" t="s">
        <v>2043</v>
      </c>
      <c r="E1855" s="52"/>
      <c r="F1855" s="14"/>
      <c r="G1855" s="53" t="s">
        <v>54</v>
      </c>
      <c r="H1855" s="14"/>
      <c r="I1855" s="14" t="s">
        <v>175</v>
      </c>
      <c r="J1855" s="14">
        <v>8000</v>
      </c>
      <c r="K1855" s="14" t="s">
        <v>2043</v>
      </c>
      <c r="L1855" s="14"/>
      <c r="M1855" s="14"/>
      <c r="N1855" s="53" t="s">
        <v>54</v>
      </c>
      <c r="O1855" s="14"/>
      <c r="V1855" s="460"/>
      <c r="W1855" s="14" t="s">
        <v>2562</v>
      </c>
    </row>
    <row r="1856" ht="13.8" spans="1:23">
      <c r="A1856" s="472"/>
      <c r="B1856" s="14" t="s">
        <v>470</v>
      </c>
      <c r="C1856" s="14">
        <v>4000</v>
      </c>
      <c r="D1856" s="14" t="s">
        <v>2043</v>
      </c>
      <c r="E1856" s="52"/>
      <c r="F1856" s="14"/>
      <c r="G1856" s="53" t="s">
        <v>2697</v>
      </c>
      <c r="H1856" s="14"/>
      <c r="I1856" s="137" t="s">
        <v>97</v>
      </c>
      <c r="J1856" s="137">
        <v>300</v>
      </c>
      <c r="K1856" s="14" t="s">
        <v>2045</v>
      </c>
      <c r="L1856" s="14"/>
      <c r="M1856" s="14" t="s">
        <v>2096</v>
      </c>
      <c r="N1856" s="53" t="s">
        <v>54</v>
      </c>
      <c r="O1856" s="14"/>
      <c r="V1856" s="461"/>
      <c r="W1856" s="448" t="s">
        <v>2563</v>
      </c>
    </row>
    <row r="1857" ht="13.8" spans="1:23">
      <c r="A1857" s="472"/>
      <c r="B1857" s="14" t="s">
        <v>196</v>
      </c>
      <c r="C1857" s="14">
        <v>8000</v>
      </c>
      <c r="D1857" s="14" t="s">
        <v>2043</v>
      </c>
      <c r="E1857" s="52"/>
      <c r="F1857" s="14"/>
      <c r="G1857" s="53" t="s">
        <v>54</v>
      </c>
      <c r="H1857" s="14"/>
      <c r="I1857" s="439" t="s">
        <v>870</v>
      </c>
      <c r="J1857" s="439">
        <v>1000</v>
      </c>
      <c r="K1857" s="14" t="s">
        <v>2045</v>
      </c>
      <c r="L1857" s="14"/>
      <c r="M1857" s="14"/>
      <c r="N1857" s="53" t="s">
        <v>54</v>
      </c>
      <c r="O1857" s="14"/>
      <c r="V1857" s="462"/>
      <c r="W1857" s="448" t="s">
        <v>2568</v>
      </c>
    </row>
    <row r="1858" ht="13.8" spans="1:23">
      <c r="A1858" s="472"/>
      <c r="B1858" s="158" t="s">
        <v>671</v>
      </c>
      <c r="C1858" s="158">
        <v>1000</v>
      </c>
      <c r="D1858" s="158" t="s">
        <v>2045</v>
      </c>
      <c r="E1858" s="476"/>
      <c r="F1858" s="158"/>
      <c r="G1858" s="159" t="s">
        <v>2698</v>
      </c>
      <c r="H1858" s="14"/>
      <c r="I1858" s="444" t="s">
        <v>799</v>
      </c>
      <c r="J1858" s="444">
        <v>3000</v>
      </c>
      <c r="K1858" s="14" t="s">
        <v>2043</v>
      </c>
      <c r="L1858" s="14"/>
      <c r="M1858" s="14"/>
      <c r="N1858" s="53" t="s">
        <v>54</v>
      </c>
      <c r="O1858" s="14"/>
      <c r="V1858" s="463"/>
      <c r="W1858" s="453" t="s">
        <v>2632</v>
      </c>
    </row>
    <row r="1859" ht="13.8" spans="1:23">
      <c r="A1859" s="472"/>
      <c r="B1859" s="14" t="s">
        <v>584</v>
      </c>
      <c r="C1859" s="14">
        <v>6400</v>
      </c>
      <c r="D1859" s="14" t="s">
        <v>2043</v>
      </c>
      <c r="E1859" s="52"/>
      <c r="F1859" s="14"/>
      <c r="G1859" s="53" t="s">
        <v>54</v>
      </c>
      <c r="H1859" s="14"/>
      <c r="I1859" s="14" t="s">
        <v>190</v>
      </c>
      <c r="J1859" s="14">
        <v>4000</v>
      </c>
      <c r="K1859" s="14" t="s">
        <v>2043</v>
      </c>
      <c r="L1859" s="14"/>
      <c r="M1859" s="14"/>
      <c r="N1859" s="53" t="s">
        <v>54</v>
      </c>
      <c r="O1859" s="14"/>
      <c r="V1859" s="483"/>
      <c r="W1859" s="482" t="s">
        <v>2691</v>
      </c>
    </row>
    <row r="1860" spans="1:15">
      <c r="A1860" s="472"/>
      <c r="B1860" s="14"/>
      <c r="C1860" s="14"/>
      <c r="D1860" s="14"/>
      <c r="E1860" s="52"/>
      <c r="F1860" s="14"/>
      <c r="G1860" s="53"/>
      <c r="H1860" s="14"/>
      <c r="I1860" s="14" t="s">
        <v>128</v>
      </c>
      <c r="J1860" s="14">
        <v>12000</v>
      </c>
      <c r="K1860" s="14" t="s">
        <v>2043</v>
      </c>
      <c r="L1860" s="14"/>
      <c r="M1860" s="14"/>
      <c r="N1860" s="53" t="s">
        <v>2699</v>
      </c>
      <c r="O1860" s="14"/>
    </row>
    <row r="1861" spans="1:15">
      <c r="A1861" s="472"/>
      <c r="B1861" s="14"/>
      <c r="C1861" s="14"/>
      <c r="D1861" s="14"/>
      <c r="E1861" s="52"/>
      <c r="F1861" s="14"/>
      <c r="G1861" s="53"/>
      <c r="H1861" s="14"/>
      <c r="I1861" s="14"/>
      <c r="J1861" s="14"/>
      <c r="K1861" s="14"/>
      <c r="L1861" s="14"/>
      <c r="M1861" s="14"/>
      <c r="N1861" s="53"/>
      <c r="O1861" s="14"/>
    </row>
    <row r="1862" spans="1:15">
      <c r="A1862" s="472"/>
      <c r="B1862" s="14"/>
      <c r="C1862" s="14"/>
      <c r="D1862" s="14"/>
      <c r="E1862" s="52"/>
      <c r="F1862" s="14"/>
      <c r="G1862" s="53"/>
      <c r="H1862" s="14"/>
      <c r="I1862" s="14"/>
      <c r="J1862" s="14"/>
      <c r="K1862" s="14"/>
      <c r="L1862" s="14"/>
      <c r="M1862" s="14"/>
      <c r="N1862" s="53"/>
      <c r="O1862" s="14"/>
    </row>
    <row r="1863" spans="1:15">
      <c r="A1863" s="472"/>
      <c r="B1863" s="14"/>
      <c r="C1863" s="14"/>
      <c r="D1863" s="14"/>
      <c r="E1863" s="52"/>
      <c r="F1863" s="14"/>
      <c r="G1863" s="53"/>
      <c r="H1863" s="14"/>
      <c r="I1863" s="14"/>
      <c r="J1863" s="14"/>
      <c r="K1863" s="14"/>
      <c r="L1863" s="14"/>
      <c r="M1863" s="14"/>
      <c r="N1863" s="53"/>
      <c r="O1863" s="14"/>
    </row>
    <row r="1864" spans="1:15">
      <c r="A1864" s="472"/>
      <c r="B1864" s="14"/>
      <c r="C1864" s="14"/>
      <c r="D1864" s="14"/>
      <c r="E1864" s="52"/>
      <c r="F1864" s="14"/>
      <c r="G1864" s="53"/>
      <c r="H1864" s="14"/>
      <c r="I1864" s="14"/>
      <c r="J1864" s="14"/>
      <c r="K1864" s="14"/>
      <c r="L1864" s="14"/>
      <c r="M1864" s="14"/>
      <c r="N1864" s="53"/>
      <c r="O1864" s="14"/>
    </row>
    <row r="1865" spans="1:15">
      <c r="A1865" s="472"/>
      <c r="B1865" s="14"/>
      <c r="C1865" s="14"/>
      <c r="D1865" s="14"/>
      <c r="E1865" s="52"/>
      <c r="F1865" s="14"/>
      <c r="G1865" s="53"/>
      <c r="H1865" s="14"/>
      <c r="I1865" s="14"/>
      <c r="J1865" s="14"/>
      <c r="K1865" s="14"/>
      <c r="L1865" s="14"/>
      <c r="M1865" s="14"/>
      <c r="N1865" s="53"/>
      <c r="O1865" s="14"/>
    </row>
    <row r="1866" spans="1:15">
      <c r="A1866" s="472"/>
      <c r="B1866" s="14"/>
      <c r="C1866" s="14"/>
      <c r="D1866" s="14"/>
      <c r="E1866" s="52"/>
      <c r="F1866" s="14"/>
      <c r="G1866" s="53"/>
      <c r="H1866" s="14"/>
      <c r="I1866" s="14"/>
      <c r="J1866" s="14"/>
      <c r="K1866" s="14"/>
      <c r="L1866" s="14"/>
      <c r="M1866" s="14"/>
      <c r="N1866" s="53"/>
      <c r="O1866" s="14"/>
    </row>
    <row r="1867" ht="18" spans="1:15">
      <c r="A1867" s="472"/>
      <c r="B1867" s="352"/>
      <c r="C1867" s="297">
        <f>SUM(C1849:C1866)</f>
        <v>61400</v>
      </c>
      <c r="D1867" s="297"/>
      <c r="E1867" s="298"/>
      <c r="F1867" s="297"/>
      <c r="G1867" s="299"/>
      <c r="H1867" s="269"/>
      <c r="I1867" s="297"/>
      <c r="J1867" s="297">
        <f>SUM(J1849:J1866)</f>
        <v>53000</v>
      </c>
      <c r="K1867" s="297"/>
      <c r="L1867" s="297"/>
      <c r="M1867" s="296"/>
      <c r="N1867" s="304"/>
      <c r="O1867" s="269"/>
    </row>
    <row r="1868" ht="15.6" spans="1:15">
      <c r="A1868" s="291" t="s">
        <v>2243</v>
      </c>
      <c r="B1868" s="291" t="s">
        <v>12</v>
      </c>
      <c r="C1868" s="292" t="s">
        <v>2501</v>
      </c>
      <c r="D1868" s="292" t="s">
        <v>2466</v>
      </c>
      <c r="E1868" s="454" t="s">
        <v>2456</v>
      </c>
      <c r="F1868" s="121" t="s">
        <v>2606</v>
      </c>
      <c r="G1868" s="121" t="s">
        <v>11</v>
      </c>
      <c r="H1868" s="269"/>
      <c r="I1868" s="291" t="s">
        <v>13</v>
      </c>
      <c r="J1868" s="292" t="s">
        <v>2501</v>
      </c>
      <c r="K1868" s="292" t="s">
        <v>2466</v>
      </c>
      <c r="L1868" s="455" t="s">
        <v>2456</v>
      </c>
      <c r="M1868" s="121" t="s">
        <v>2606</v>
      </c>
      <c r="N1868" s="121" t="s">
        <v>11</v>
      </c>
      <c r="O1868" s="269"/>
    </row>
    <row r="1869" spans="1:15">
      <c r="A1869" s="396"/>
      <c r="B1869" s="14" t="s">
        <v>145</v>
      </c>
      <c r="C1869" s="14">
        <v>9000</v>
      </c>
      <c r="D1869" s="14" t="s">
        <v>2043</v>
      </c>
      <c r="E1869" s="52"/>
      <c r="F1869" s="14"/>
      <c r="G1869" s="53" t="s">
        <v>2700</v>
      </c>
      <c r="H1869" s="14"/>
      <c r="I1869" s="14" t="s">
        <v>128</v>
      </c>
      <c r="J1869" s="14">
        <v>14500</v>
      </c>
      <c r="K1869" s="14" t="s">
        <v>2043</v>
      </c>
      <c r="L1869" s="14"/>
      <c r="M1869" s="14"/>
      <c r="N1869" s="53" t="s">
        <v>54</v>
      </c>
      <c r="O1869" s="14"/>
    </row>
    <row r="1870" spans="1:15">
      <c r="A1870" s="396"/>
      <c r="B1870" s="14" t="s">
        <v>671</v>
      </c>
      <c r="C1870" s="14">
        <v>1000</v>
      </c>
      <c r="D1870" s="14" t="s">
        <v>2045</v>
      </c>
      <c r="E1870" s="477"/>
      <c r="F1870" s="14"/>
      <c r="G1870" s="53" t="s">
        <v>2700</v>
      </c>
      <c r="H1870" s="14"/>
      <c r="I1870" s="14" t="s">
        <v>649</v>
      </c>
      <c r="J1870" s="14">
        <v>6400</v>
      </c>
      <c r="K1870" s="14" t="s">
        <v>2043</v>
      </c>
      <c r="L1870" s="14"/>
      <c r="M1870" s="14"/>
      <c r="N1870" s="53" t="s">
        <v>54</v>
      </c>
      <c r="O1870" s="14"/>
    </row>
    <row r="1871" spans="1:15">
      <c r="A1871" s="396"/>
      <c r="B1871" s="14" t="s">
        <v>673</v>
      </c>
      <c r="C1871" s="14">
        <v>1500</v>
      </c>
      <c r="D1871" s="14" t="s">
        <v>2045</v>
      </c>
      <c r="E1871" s="52"/>
      <c r="F1871" s="14"/>
      <c r="G1871" s="53" t="s">
        <v>54</v>
      </c>
      <c r="H1871" s="14"/>
      <c r="I1871" s="14" t="s">
        <v>265</v>
      </c>
      <c r="J1871" s="14">
        <v>12000</v>
      </c>
      <c r="K1871" s="14" t="s">
        <v>2043</v>
      </c>
      <c r="L1871" s="14"/>
      <c r="M1871" s="14"/>
      <c r="N1871" s="53" t="s">
        <v>54</v>
      </c>
      <c r="O1871" s="14"/>
    </row>
    <row r="1872" ht="13.8" spans="1:23">
      <c r="A1872" s="396"/>
      <c r="B1872" s="73" t="s">
        <v>891</v>
      </c>
      <c r="C1872" s="73">
        <v>6000</v>
      </c>
      <c r="D1872" s="73" t="s">
        <v>2043</v>
      </c>
      <c r="E1872" s="52"/>
      <c r="F1872" s="14"/>
      <c r="G1872" s="159" t="s">
        <v>2701</v>
      </c>
      <c r="H1872" s="14"/>
      <c r="I1872" s="14" t="s">
        <v>280</v>
      </c>
      <c r="J1872" s="14">
        <v>16000</v>
      </c>
      <c r="K1872" s="14" t="s">
        <v>2043</v>
      </c>
      <c r="L1872" s="14"/>
      <c r="M1872" s="14"/>
      <c r="N1872" s="53" t="s">
        <v>54</v>
      </c>
      <c r="O1872" s="14"/>
      <c r="V1872" s="457" t="s">
        <v>2557</v>
      </c>
      <c r="W1872" s="448"/>
    </row>
    <row r="1873" ht="13.8" spans="1:23">
      <c r="A1873" s="396"/>
      <c r="B1873" s="14" t="s">
        <v>226</v>
      </c>
      <c r="C1873" s="14">
        <v>3200</v>
      </c>
      <c r="D1873" s="14" t="s">
        <v>2043</v>
      </c>
      <c r="E1873" s="52"/>
      <c r="F1873" s="14"/>
      <c r="G1873" s="53" t="s">
        <v>54</v>
      </c>
      <c r="H1873" s="14"/>
      <c r="I1873" s="439" t="s">
        <v>933</v>
      </c>
      <c r="J1873" s="439">
        <v>1600</v>
      </c>
      <c r="K1873" s="14" t="s">
        <v>2045</v>
      </c>
      <c r="L1873" s="486"/>
      <c r="M1873" s="14"/>
      <c r="N1873" s="53" t="s">
        <v>54</v>
      </c>
      <c r="O1873" s="14"/>
      <c r="V1873" s="458"/>
      <c r="W1873" s="448" t="s">
        <v>2559</v>
      </c>
    </row>
    <row r="1874" ht="13.8" spans="1:23">
      <c r="A1874" s="396"/>
      <c r="B1874" s="14" t="s">
        <v>250</v>
      </c>
      <c r="C1874" s="14">
        <f>12000+4200</f>
        <v>16200</v>
      </c>
      <c r="D1874" s="14" t="s">
        <v>2043</v>
      </c>
      <c r="E1874" s="52"/>
      <c r="F1874" s="14"/>
      <c r="G1874" s="53" t="s">
        <v>54</v>
      </c>
      <c r="H1874" s="14"/>
      <c r="I1874" s="460" t="s">
        <v>2071</v>
      </c>
      <c r="J1874" s="460">
        <v>4000</v>
      </c>
      <c r="K1874" s="14" t="s">
        <v>2043</v>
      </c>
      <c r="L1874" s="14"/>
      <c r="M1874" s="14"/>
      <c r="N1874" s="53" t="s">
        <v>54</v>
      </c>
      <c r="O1874" s="14"/>
      <c r="V1874" s="459"/>
      <c r="W1874" s="448" t="s">
        <v>2561</v>
      </c>
    </row>
    <row r="1875" spans="1:23">
      <c r="A1875" s="396"/>
      <c r="B1875" s="14" t="s">
        <v>204</v>
      </c>
      <c r="C1875" s="14">
        <v>2000</v>
      </c>
      <c r="D1875" s="14" t="s">
        <v>2043</v>
      </c>
      <c r="E1875" s="52"/>
      <c r="F1875" s="14"/>
      <c r="G1875" s="53" t="s">
        <v>54</v>
      </c>
      <c r="H1875" s="14"/>
      <c r="I1875" s="14" t="s">
        <v>291</v>
      </c>
      <c r="J1875" s="14">
        <v>4000</v>
      </c>
      <c r="K1875" s="14" t="s">
        <v>2043</v>
      </c>
      <c r="L1875" s="14"/>
      <c r="M1875" s="14"/>
      <c r="N1875" s="53" t="s">
        <v>55</v>
      </c>
      <c r="O1875" s="14"/>
      <c r="V1875" s="460"/>
      <c r="W1875" s="14" t="s">
        <v>2562</v>
      </c>
    </row>
    <row r="1876" ht="13.8" spans="1:23">
      <c r="A1876" s="396"/>
      <c r="B1876" s="14" t="s">
        <v>592</v>
      </c>
      <c r="C1876" s="14">
        <v>4600</v>
      </c>
      <c r="D1876" s="14" t="s">
        <v>2043</v>
      </c>
      <c r="E1876" s="52"/>
      <c r="F1876" s="14"/>
      <c r="G1876" s="53" t="s">
        <v>54</v>
      </c>
      <c r="H1876" s="14"/>
      <c r="I1876" s="14" t="s">
        <v>403</v>
      </c>
      <c r="J1876" s="14">
        <v>2000</v>
      </c>
      <c r="K1876" s="14" t="s">
        <v>2043</v>
      </c>
      <c r="L1876" s="14"/>
      <c r="M1876" s="14"/>
      <c r="N1876" s="53" t="s">
        <v>55</v>
      </c>
      <c r="O1876" s="14"/>
      <c r="V1876" s="461"/>
      <c r="W1876" s="448" t="s">
        <v>2563</v>
      </c>
    </row>
    <row r="1877" ht="13.8" spans="1:23">
      <c r="A1877" s="396"/>
      <c r="B1877" s="14" t="s">
        <v>587</v>
      </c>
      <c r="C1877" s="14">
        <v>3000</v>
      </c>
      <c r="D1877" s="14" t="s">
        <v>2043</v>
      </c>
      <c r="E1877" s="52"/>
      <c r="F1877" s="14"/>
      <c r="G1877" s="53" t="s">
        <v>54</v>
      </c>
      <c r="H1877" s="14"/>
      <c r="I1877" s="14"/>
      <c r="J1877" s="14"/>
      <c r="K1877" s="14"/>
      <c r="L1877" s="14"/>
      <c r="M1877" s="14"/>
      <c r="N1877" s="53"/>
      <c r="O1877" s="14"/>
      <c r="V1877" s="462"/>
      <c r="W1877" s="448" t="s">
        <v>2568</v>
      </c>
    </row>
    <row r="1878" ht="13.8" spans="1:23">
      <c r="A1878" s="396"/>
      <c r="B1878" s="14" t="s">
        <v>262</v>
      </c>
      <c r="C1878" s="14">
        <v>6000</v>
      </c>
      <c r="D1878" s="14" t="s">
        <v>2043</v>
      </c>
      <c r="E1878" s="52"/>
      <c r="F1878" s="14"/>
      <c r="G1878" s="53" t="s">
        <v>54</v>
      </c>
      <c r="H1878" s="14"/>
      <c r="I1878" s="158" t="s">
        <v>437</v>
      </c>
      <c r="J1878" s="158">
        <v>2000</v>
      </c>
      <c r="K1878" s="158" t="s">
        <v>2043</v>
      </c>
      <c r="L1878" s="158"/>
      <c r="M1878" s="158"/>
      <c r="N1878" s="159" t="s">
        <v>2702</v>
      </c>
      <c r="O1878" s="14"/>
      <c r="V1878" s="463"/>
      <c r="W1878" s="453" t="s">
        <v>2632</v>
      </c>
    </row>
    <row r="1879" ht="13.8" spans="1:23">
      <c r="A1879" s="396"/>
      <c r="B1879" s="14" t="s">
        <v>494</v>
      </c>
      <c r="C1879" s="14">
        <v>6000</v>
      </c>
      <c r="D1879" s="14" t="s">
        <v>2043</v>
      </c>
      <c r="E1879" s="52"/>
      <c r="F1879" s="14"/>
      <c r="G1879" s="53" t="s">
        <v>54</v>
      </c>
      <c r="H1879" s="14"/>
      <c r="I1879" s="14"/>
      <c r="J1879" s="14"/>
      <c r="K1879" s="14"/>
      <c r="L1879" s="14"/>
      <c r="M1879" s="14"/>
      <c r="N1879" s="53"/>
      <c r="O1879" s="14"/>
      <c r="V1879" s="483"/>
      <c r="W1879" s="482" t="s">
        <v>2691</v>
      </c>
    </row>
    <row r="1880" spans="1:15">
      <c r="A1880" s="396"/>
      <c r="B1880" s="73" t="s">
        <v>891</v>
      </c>
      <c r="C1880" s="73">
        <v>6000</v>
      </c>
      <c r="D1880" s="73" t="s">
        <v>2043</v>
      </c>
      <c r="E1880" s="52"/>
      <c r="F1880" s="14"/>
      <c r="G1880" s="159" t="s">
        <v>2703</v>
      </c>
      <c r="H1880" s="14"/>
      <c r="I1880" s="14"/>
      <c r="J1880" s="14"/>
      <c r="K1880" s="14"/>
      <c r="L1880" s="14"/>
      <c r="M1880" s="14"/>
      <c r="N1880" s="53"/>
      <c r="O1880" s="14"/>
    </row>
    <row r="1881" spans="1:15">
      <c r="A1881" s="396"/>
      <c r="B1881" s="129"/>
      <c r="C1881" s="129"/>
      <c r="D1881" s="129"/>
      <c r="E1881" s="466"/>
      <c r="F1881" s="129"/>
      <c r="G1881" s="203"/>
      <c r="H1881" s="14"/>
      <c r="I1881" s="14"/>
      <c r="J1881" s="14"/>
      <c r="K1881" s="14"/>
      <c r="L1881" s="14"/>
      <c r="M1881" s="14"/>
      <c r="N1881" s="53"/>
      <c r="O1881" s="14"/>
    </row>
    <row r="1882" spans="1:15">
      <c r="A1882" s="396"/>
      <c r="B1882" s="14"/>
      <c r="C1882" s="14"/>
      <c r="D1882" s="14"/>
      <c r="E1882" s="52"/>
      <c r="F1882" s="14"/>
      <c r="G1882" s="53"/>
      <c r="H1882" s="14"/>
      <c r="I1882" s="14" t="s">
        <v>148</v>
      </c>
      <c r="J1882" s="14">
        <f>131*20</f>
        <v>2620</v>
      </c>
      <c r="K1882" s="14" t="s">
        <v>2043</v>
      </c>
      <c r="L1882" s="14"/>
      <c r="M1882" s="14"/>
      <c r="N1882" s="53" t="s">
        <v>2704</v>
      </c>
      <c r="O1882" s="14"/>
    </row>
    <row r="1883" spans="1:15">
      <c r="A1883" s="396"/>
      <c r="B1883" s="14"/>
      <c r="C1883" s="14"/>
      <c r="D1883" s="14"/>
      <c r="E1883" s="52"/>
      <c r="F1883" s="14"/>
      <c r="G1883" s="53"/>
      <c r="H1883" s="14"/>
      <c r="I1883" s="14" t="s">
        <v>2705</v>
      </c>
      <c r="J1883" s="14">
        <v>860</v>
      </c>
      <c r="K1883" s="14" t="s">
        <v>2045</v>
      </c>
      <c r="L1883" s="14"/>
      <c r="M1883" s="14"/>
      <c r="N1883" s="53" t="s">
        <v>2105</v>
      </c>
      <c r="O1883" s="14"/>
    </row>
    <row r="1884" spans="1:15">
      <c r="A1884" s="396"/>
      <c r="B1884" s="14"/>
      <c r="C1884" s="14"/>
      <c r="D1884" s="14"/>
      <c r="E1884" s="52"/>
      <c r="F1884" s="14"/>
      <c r="G1884" s="53"/>
      <c r="H1884" s="14"/>
      <c r="I1884" s="14"/>
      <c r="J1884" s="14"/>
      <c r="K1884" s="14"/>
      <c r="L1884" s="14"/>
      <c r="M1884" s="14"/>
      <c r="N1884" s="53"/>
      <c r="O1884" s="14"/>
    </row>
    <row r="1885" spans="1:15">
      <c r="A1885" s="396"/>
      <c r="B1885" s="14"/>
      <c r="C1885" s="14"/>
      <c r="D1885" s="14"/>
      <c r="E1885" s="52"/>
      <c r="F1885" s="14"/>
      <c r="G1885" s="53"/>
      <c r="H1885" s="14"/>
      <c r="I1885" s="14"/>
      <c r="J1885" s="14"/>
      <c r="K1885" s="14"/>
      <c r="L1885" s="14"/>
      <c r="M1885" s="14"/>
      <c r="N1885" s="53"/>
      <c r="O1885" s="14"/>
    </row>
    <row r="1886" spans="1:15">
      <c r="A1886" s="396"/>
      <c r="B1886" s="14"/>
      <c r="C1886" s="14"/>
      <c r="D1886" s="14"/>
      <c r="E1886" s="52"/>
      <c r="F1886" s="14"/>
      <c r="G1886" s="53"/>
      <c r="H1886" s="14"/>
      <c r="I1886" s="14"/>
      <c r="J1886" s="14"/>
      <c r="K1886" s="14"/>
      <c r="L1886" s="14"/>
      <c r="M1886" s="14"/>
      <c r="N1886" s="53"/>
      <c r="O1886" s="14"/>
    </row>
    <row r="1887" ht="18" spans="1:15">
      <c r="A1887" s="396"/>
      <c r="B1887" s="352"/>
      <c r="C1887" s="297">
        <f>SUM(C1869:C1886)</f>
        <v>64500</v>
      </c>
      <c r="D1887" s="297"/>
      <c r="E1887" s="298"/>
      <c r="F1887" s="297"/>
      <c r="G1887" s="299"/>
      <c r="H1887" s="269"/>
      <c r="I1887" s="297"/>
      <c r="J1887" s="297">
        <f>SUM(J1869:J1886)</f>
        <v>65980</v>
      </c>
      <c r="K1887" s="297"/>
      <c r="L1887" s="297"/>
      <c r="M1887" s="296"/>
      <c r="N1887" s="304"/>
      <c r="O1887" s="269"/>
    </row>
    <row r="1888" ht="15.6" spans="1:15">
      <c r="A1888" s="291" t="s">
        <v>2248</v>
      </c>
      <c r="B1888" s="291" t="s">
        <v>12</v>
      </c>
      <c r="C1888" s="292" t="s">
        <v>2501</v>
      </c>
      <c r="D1888" s="292" t="s">
        <v>2466</v>
      </c>
      <c r="E1888" s="454" t="s">
        <v>2456</v>
      </c>
      <c r="F1888" s="121" t="s">
        <v>2606</v>
      </c>
      <c r="G1888" s="121" t="s">
        <v>11</v>
      </c>
      <c r="H1888" s="269"/>
      <c r="I1888" s="291" t="s">
        <v>13</v>
      </c>
      <c r="J1888" s="292" t="s">
        <v>2501</v>
      </c>
      <c r="K1888" s="292" t="s">
        <v>2466</v>
      </c>
      <c r="L1888" s="455" t="s">
        <v>2456</v>
      </c>
      <c r="M1888" s="121" t="s">
        <v>2606</v>
      </c>
      <c r="N1888" s="121" t="s">
        <v>11</v>
      </c>
      <c r="O1888" s="269"/>
    </row>
    <row r="1889" spans="1:15">
      <c r="A1889" s="396"/>
      <c r="B1889" s="14" t="s">
        <v>494</v>
      </c>
      <c r="C1889" s="14">
        <v>2500</v>
      </c>
      <c r="D1889" s="14" t="s">
        <v>2043</v>
      </c>
      <c r="E1889" s="52"/>
      <c r="F1889" s="14"/>
      <c r="G1889" s="53" t="s">
        <v>54</v>
      </c>
      <c r="H1889" s="14"/>
      <c r="I1889" s="14" t="s">
        <v>291</v>
      </c>
      <c r="J1889" s="14">
        <v>4000</v>
      </c>
      <c r="K1889" s="14" t="s">
        <v>2043</v>
      </c>
      <c r="L1889" s="14"/>
      <c r="M1889" s="14"/>
      <c r="N1889" s="53" t="s">
        <v>54</v>
      </c>
      <c r="O1889" s="14"/>
    </row>
    <row r="1890" spans="1:15">
      <c r="A1890" s="396"/>
      <c r="B1890" s="14" t="s">
        <v>216</v>
      </c>
      <c r="C1890" s="14">
        <v>9000</v>
      </c>
      <c r="D1890" s="14" t="s">
        <v>2043</v>
      </c>
      <c r="E1890" s="52"/>
      <c r="F1890" s="14"/>
      <c r="G1890" s="53" t="s">
        <v>54</v>
      </c>
      <c r="H1890" s="14"/>
      <c r="I1890" s="14" t="s">
        <v>403</v>
      </c>
      <c r="J1890" s="14">
        <v>2000</v>
      </c>
      <c r="K1890" s="14" t="s">
        <v>2043</v>
      </c>
      <c r="L1890" s="14"/>
      <c r="M1890" s="14"/>
      <c r="N1890" s="53" t="s">
        <v>54</v>
      </c>
      <c r="O1890" s="14"/>
    </row>
    <row r="1891" spans="1:15">
      <c r="A1891" s="396"/>
      <c r="B1891" s="14" t="s">
        <v>662</v>
      </c>
      <c r="C1891" s="141">
        <v>3000</v>
      </c>
      <c r="D1891" s="141" t="s">
        <v>2043</v>
      </c>
      <c r="E1891" s="465"/>
      <c r="F1891" s="141"/>
      <c r="G1891" s="187" t="s">
        <v>2700</v>
      </c>
      <c r="H1891" s="14"/>
      <c r="I1891" s="14" t="s">
        <v>154</v>
      </c>
      <c r="J1891" s="14">
        <v>10000</v>
      </c>
      <c r="K1891" s="14" t="s">
        <v>2043</v>
      </c>
      <c r="L1891" s="14"/>
      <c r="M1891" s="14"/>
      <c r="N1891" s="53" t="s">
        <v>54</v>
      </c>
      <c r="O1891" s="14"/>
    </row>
    <row r="1892" ht="13.8" spans="1:23">
      <c r="A1892" s="396"/>
      <c r="B1892" s="162" t="s">
        <v>238</v>
      </c>
      <c r="C1892" s="129">
        <v>5400</v>
      </c>
      <c r="D1892" s="129" t="s">
        <v>2043</v>
      </c>
      <c r="E1892" s="466"/>
      <c r="F1892" s="129"/>
      <c r="G1892" s="203" t="s">
        <v>2700</v>
      </c>
      <c r="H1892" s="140"/>
      <c r="I1892" s="439" t="s">
        <v>935</v>
      </c>
      <c r="J1892" s="439">
        <v>2800</v>
      </c>
      <c r="K1892" s="439" t="s">
        <v>2045</v>
      </c>
      <c r="L1892" s="14"/>
      <c r="M1892" s="14" t="s">
        <v>2689</v>
      </c>
      <c r="N1892" s="53" t="s">
        <v>54</v>
      </c>
      <c r="O1892" s="140"/>
      <c r="V1892" s="457" t="s">
        <v>2557</v>
      </c>
      <c r="W1892" s="448"/>
    </row>
    <row r="1893" ht="13.8" spans="1:23">
      <c r="A1893" s="396"/>
      <c r="B1893" s="162" t="s">
        <v>145</v>
      </c>
      <c r="C1893" s="129">
        <v>20000</v>
      </c>
      <c r="D1893" s="129" t="s">
        <v>2043</v>
      </c>
      <c r="E1893" s="466"/>
      <c r="F1893" s="129"/>
      <c r="G1893" s="203" t="s">
        <v>2700</v>
      </c>
      <c r="H1893" s="140"/>
      <c r="I1893" s="14" t="s">
        <v>220</v>
      </c>
      <c r="J1893" s="14">
        <v>4000</v>
      </c>
      <c r="K1893" s="14" t="s">
        <v>2043</v>
      </c>
      <c r="L1893" s="14"/>
      <c r="M1893" s="14"/>
      <c r="N1893" s="53" t="s">
        <v>54</v>
      </c>
      <c r="O1893" s="140"/>
      <c r="V1893" s="458"/>
      <c r="W1893" s="448" t="s">
        <v>2559</v>
      </c>
    </row>
    <row r="1894" ht="13.8" spans="1:23">
      <c r="A1894" s="396"/>
      <c r="B1894" s="162" t="s">
        <v>124</v>
      </c>
      <c r="C1894" s="129">
        <v>14000</v>
      </c>
      <c r="D1894" s="129" t="s">
        <v>2043</v>
      </c>
      <c r="E1894" s="466"/>
      <c r="F1894" s="129"/>
      <c r="G1894" s="203" t="s">
        <v>2700</v>
      </c>
      <c r="H1894" s="140"/>
      <c r="I1894" s="14" t="s">
        <v>223</v>
      </c>
      <c r="J1894" s="14">
        <v>3000</v>
      </c>
      <c r="K1894" s="14" t="s">
        <v>2043</v>
      </c>
      <c r="L1894" s="14"/>
      <c r="M1894" s="14"/>
      <c r="N1894" s="53" t="s">
        <v>54</v>
      </c>
      <c r="O1894" s="140"/>
      <c r="V1894" s="459"/>
      <c r="W1894" s="448" t="s">
        <v>2561</v>
      </c>
    </row>
    <row r="1895" spans="1:23">
      <c r="A1895" s="396"/>
      <c r="B1895" s="162" t="s">
        <v>316</v>
      </c>
      <c r="C1895" s="129">
        <v>15000</v>
      </c>
      <c r="D1895" s="129" t="s">
        <v>2043</v>
      </c>
      <c r="E1895" s="466"/>
      <c r="F1895" s="129"/>
      <c r="G1895" s="203" t="s">
        <v>2706</v>
      </c>
      <c r="H1895" s="140"/>
      <c r="I1895" s="14" t="s">
        <v>476</v>
      </c>
      <c r="J1895" s="14">
        <v>2000</v>
      </c>
      <c r="K1895" s="14" t="s">
        <v>2043</v>
      </c>
      <c r="L1895" s="14"/>
      <c r="M1895" s="14"/>
      <c r="N1895" s="53" t="s">
        <v>54</v>
      </c>
      <c r="O1895" s="140"/>
      <c r="V1895" s="460"/>
      <c r="W1895" s="14" t="s">
        <v>2562</v>
      </c>
    </row>
    <row r="1896" ht="13.8" spans="1:23">
      <c r="A1896" s="396"/>
      <c r="B1896" s="162"/>
      <c r="C1896" s="129"/>
      <c r="D1896" s="129"/>
      <c r="E1896" s="466"/>
      <c r="F1896" s="129"/>
      <c r="G1896" s="203"/>
      <c r="H1896" s="140"/>
      <c r="I1896" s="14" t="s">
        <v>148</v>
      </c>
      <c r="J1896" s="14">
        <v>8000</v>
      </c>
      <c r="K1896" s="14" t="s">
        <v>2043</v>
      </c>
      <c r="L1896" s="14"/>
      <c r="M1896" s="14"/>
      <c r="N1896" s="53" t="s">
        <v>54</v>
      </c>
      <c r="O1896" s="140"/>
      <c r="V1896" s="461"/>
      <c r="W1896" s="448" t="s">
        <v>2563</v>
      </c>
    </row>
    <row r="1897" ht="13.8" spans="1:23">
      <c r="A1897" s="396"/>
      <c r="B1897" s="14"/>
      <c r="C1897" s="139"/>
      <c r="D1897" s="139"/>
      <c r="E1897" s="467"/>
      <c r="F1897" s="484"/>
      <c r="G1897" s="185"/>
      <c r="H1897" s="14"/>
      <c r="I1897" s="14" t="s">
        <v>142</v>
      </c>
      <c r="J1897" s="14">
        <v>10000</v>
      </c>
      <c r="K1897" s="14" t="s">
        <v>2043</v>
      </c>
      <c r="L1897" s="14"/>
      <c r="M1897" s="14"/>
      <c r="N1897" s="53" t="s">
        <v>54</v>
      </c>
      <c r="O1897" s="14"/>
      <c r="V1897" s="462"/>
      <c r="W1897" s="448" t="s">
        <v>2568</v>
      </c>
    </row>
    <row r="1898" ht="13.8" spans="1:23">
      <c r="A1898" s="396"/>
      <c r="B1898" s="14"/>
      <c r="C1898" s="14"/>
      <c r="D1898" s="14"/>
      <c r="E1898" s="52"/>
      <c r="F1898" s="140"/>
      <c r="G1898" s="53"/>
      <c r="H1898" s="14"/>
      <c r="I1898" s="462" t="s">
        <v>679</v>
      </c>
      <c r="J1898" s="462">
        <v>4000</v>
      </c>
      <c r="K1898" s="14" t="s">
        <v>2045</v>
      </c>
      <c r="L1898" s="14"/>
      <c r="M1898" s="14"/>
      <c r="N1898" s="53" t="s">
        <v>54</v>
      </c>
      <c r="O1898" s="14"/>
      <c r="V1898" s="463"/>
      <c r="W1898" s="453" t="s">
        <v>2632</v>
      </c>
    </row>
    <row r="1899" ht="13.8" spans="1:23">
      <c r="A1899" s="396"/>
      <c r="B1899" s="14"/>
      <c r="C1899" s="14"/>
      <c r="D1899" s="14"/>
      <c r="E1899" s="52"/>
      <c r="F1899" s="140"/>
      <c r="G1899" s="53"/>
      <c r="H1899" s="14"/>
      <c r="I1899" s="14" t="s">
        <v>793</v>
      </c>
      <c r="J1899" s="14">
        <v>1500</v>
      </c>
      <c r="K1899" s="14" t="s">
        <v>2043</v>
      </c>
      <c r="L1899" s="14"/>
      <c r="M1899" s="14"/>
      <c r="N1899" s="53" t="s">
        <v>88</v>
      </c>
      <c r="O1899" s="14"/>
      <c r="V1899" s="483"/>
      <c r="W1899" s="482" t="s">
        <v>2691</v>
      </c>
    </row>
    <row r="1900" spans="1:15">
      <c r="A1900" s="396"/>
      <c r="B1900" s="14"/>
      <c r="C1900" s="14"/>
      <c r="D1900" s="14"/>
      <c r="E1900" s="52"/>
      <c r="F1900" s="140"/>
      <c r="G1900" s="53"/>
      <c r="H1900" s="14"/>
      <c r="I1900" s="14"/>
      <c r="J1900" s="14"/>
      <c r="K1900" s="14"/>
      <c r="L1900" s="14"/>
      <c r="M1900" s="14"/>
      <c r="N1900" s="53"/>
      <c r="O1900" s="14"/>
    </row>
    <row r="1901" spans="1:15">
      <c r="A1901" s="396"/>
      <c r="B1901" s="14"/>
      <c r="C1901" s="14"/>
      <c r="D1901" s="14"/>
      <c r="E1901" s="52"/>
      <c r="F1901" s="140"/>
      <c r="G1901" s="53"/>
      <c r="H1901" s="14"/>
      <c r="I1901" s="14"/>
      <c r="J1901" s="14"/>
      <c r="K1901" s="14"/>
      <c r="L1901" s="14"/>
      <c r="M1901" s="14"/>
      <c r="N1901" s="53"/>
      <c r="O1901" s="14"/>
    </row>
    <row r="1902" spans="1:15">
      <c r="A1902" s="396"/>
      <c r="B1902" s="14"/>
      <c r="C1902" s="14"/>
      <c r="D1902" s="14"/>
      <c r="E1902" s="52"/>
      <c r="F1902" s="140"/>
      <c r="G1902" s="53"/>
      <c r="H1902" s="14"/>
      <c r="I1902" s="14"/>
      <c r="J1902" s="14"/>
      <c r="K1902" s="14"/>
      <c r="L1902" s="14"/>
      <c r="M1902" s="14"/>
      <c r="N1902" s="53"/>
      <c r="O1902" s="14"/>
    </row>
    <row r="1903" spans="1:15">
      <c r="A1903" s="396"/>
      <c r="B1903" s="14"/>
      <c r="C1903" s="14"/>
      <c r="D1903" s="14"/>
      <c r="E1903" s="52"/>
      <c r="F1903" s="14"/>
      <c r="G1903" s="53"/>
      <c r="H1903" s="14"/>
      <c r="I1903" s="14"/>
      <c r="J1903" s="14"/>
      <c r="K1903" s="14"/>
      <c r="L1903" s="14"/>
      <c r="M1903" s="14"/>
      <c r="N1903" s="53"/>
      <c r="O1903" s="14"/>
    </row>
    <row r="1904" spans="1:15">
      <c r="A1904" s="396"/>
      <c r="B1904" s="14"/>
      <c r="C1904" s="14"/>
      <c r="D1904" s="14"/>
      <c r="E1904" s="52"/>
      <c r="F1904" s="14"/>
      <c r="G1904" s="53"/>
      <c r="H1904" s="14"/>
      <c r="I1904" s="14"/>
      <c r="J1904" s="14"/>
      <c r="K1904" s="14"/>
      <c r="L1904" s="14"/>
      <c r="M1904" s="14"/>
      <c r="N1904" s="53"/>
      <c r="O1904" s="14"/>
    </row>
    <row r="1905" spans="1:15">
      <c r="A1905" s="396"/>
      <c r="B1905" s="14"/>
      <c r="C1905" s="14"/>
      <c r="D1905" s="14"/>
      <c r="E1905" s="52"/>
      <c r="F1905" s="14"/>
      <c r="G1905" s="53"/>
      <c r="H1905" s="14"/>
      <c r="I1905" s="14"/>
      <c r="J1905" s="14"/>
      <c r="K1905" s="14"/>
      <c r="L1905" s="14"/>
      <c r="M1905" s="14"/>
      <c r="N1905" s="53"/>
      <c r="O1905" s="14"/>
    </row>
    <row r="1906" spans="1:15">
      <c r="A1906" s="396"/>
      <c r="B1906" s="139"/>
      <c r="C1906" s="139"/>
      <c r="D1906" s="139"/>
      <c r="E1906" s="485"/>
      <c r="H1906" s="14"/>
      <c r="I1906" s="14"/>
      <c r="J1906" s="14"/>
      <c r="K1906" s="14"/>
      <c r="L1906" s="14"/>
      <c r="M1906" s="14"/>
      <c r="N1906" s="53"/>
      <c r="O1906" s="14"/>
    </row>
    <row r="1907" ht="18" spans="1:15">
      <c r="A1907" s="396"/>
      <c r="B1907" s="352"/>
      <c r="C1907" s="297">
        <f>SUM(C1889:C1905)</f>
        <v>68900</v>
      </c>
      <c r="D1907" s="297"/>
      <c r="E1907" s="298"/>
      <c r="F1907" s="297"/>
      <c r="G1907" s="299"/>
      <c r="H1907" s="269"/>
      <c r="I1907" s="297"/>
      <c r="J1907" s="297">
        <f>SUM(J1889:J1906)</f>
        <v>51300</v>
      </c>
      <c r="K1907" s="297"/>
      <c r="L1907" s="297"/>
      <c r="M1907" s="296"/>
      <c r="N1907" s="304"/>
      <c r="O1907" s="269"/>
    </row>
    <row r="1908" ht="15.6" spans="1:15">
      <c r="A1908" s="291" t="s">
        <v>2255</v>
      </c>
      <c r="B1908" s="291" t="s">
        <v>12</v>
      </c>
      <c r="C1908" s="292" t="s">
        <v>2501</v>
      </c>
      <c r="D1908" s="292" t="s">
        <v>2466</v>
      </c>
      <c r="E1908" s="454" t="s">
        <v>2456</v>
      </c>
      <c r="F1908" s="121" t="s">
        <v>2606</v>
      </c>
      <c r="G1908" s="121" t="s">
        <v>11</v>
      </c>
      <c r="H1908" s="269"/>
      <c r="I1908" s="291" t="s">
        <v>13</v>
      </c>
      <c r="J1908" s="292" t="s">
        <v>2501</v>
      </c>
      <c r="K1908" s="292" t="s">
        <v>2466</v>
      </c>
      <c r="L1908" s="455" t="s">
        <v>2456</v>
      </c>
      <c r="M1908" s="121" t="s">
        <v>2606</v>
      </c>
      <c r="N1908" s="121" t="s">
        <v>11</v>
      </c>
      <c r="O1908" s="269"/>
    </row>
    <row r="1909" ht="26.4" spans="1:15">
      <c r="A1909" s="396"/>
      <c r="B1909" s="162" t="s">
        <v>316</v>
      </c>
      <c r="C1909" s="129">
        <v>6000</v>
      </c>
      <c r="D1909" s="129" t="s">
        <v>2043</v>
      </c>
      <c r="E1909" s="129"/>
      <c r="F1909" s="129"/>
      <c r="G1909" s="53" t="s">
        <v>2707</v>
      </c>
      <c r="H1909" s="14"/>
      <c r="I1909" s="14" t="s">
        <v>793</v>
      </c>
      <c r="J1909" s="14">
        <v>1500</v>
      </c>
      <c r="K1909" s="14" t="s">
        <v>2043</v>
      </c>
      <c r="L1909" s="14"/>
      <c r="M1909" s="14"/>
      <c r="N1909" s="53" t="s">
        <v>2707</v>
      </c>
      <c r="O1909" s="14"/>
    </row>
    <row r="1910" spans="1:15">
      <c r="A1910" s="396"/>
      <c r="B1910" s="14" t="s">
        <v>630</v>
      </c>
      <c r="C1910" s="14">
        <v>2000</v>
      </c>
      <c r="D1910" s="14" t="s">
        <v>2045</v>
      </c>
      <c r="E1910" s="52"/>
      <c r="F1910" s="14"/>
      <c r="G1910" s="53" t="s">
        <v>2700</v>
      </c>
      <c r="H1910" s="14"/>
      <c r="I1910" s="14" t="s">
        <v>244</v>
      </c>
      <c r="J1910" s="14">
        <v>11000</v>
      </c>
      <c r="K1910" s="14" t="s">
        <v>2043</v>
      </c>
      <c r="L1910" s="486"/>
      <c r="M1910" s="14"/>
      <c r="N1910" s="53" t="s">
        <v>2700</v>
      </c>
      <c r="O1910" s="14"/>
    </row>
    <row r="1911" spans="1:15">
      <c r="A1911" s="396"/>
      <c r="B1911" s="14" t="s">
        <v>470</v>
      </c>
      <c r="C1911" s="14">
        <v>5000</v>
      </c>
      <c r="D1911" s="14" t="s">
        <v>2043</v>
      </c>
      <c r="E1911" s="52"/>
      <c r="F1911" s="14"/>
      <c r="G1911" s="53" t="s">
        <v>2700</v>
      </c>
      <c r="H1911" s="14"/>
      <c r="I1911" s="14" t="s">
        <v>639</v>
      </c>
      <c r="J1911" s="14">
        <v>6000</v>
      </c>
      <c r="K1911" s="14" t="s">
        <v>2045</v>
      </c>
      <c r="L1911" s="14"/>
      <c r="M1911" s="14"/>
      <c r="N1911" s="53" t="s">
        <v>2700</v>
      </c>
      <c r="O1911" s="14"/>
    </row>
    <row r="1912" ht="13.8" spans="1:23">
      <c r="A1912" s="396"/>
      <c r="B1912" s="14" t="s">
        <v>313</v>
      </c>
      <c r="C1912" s="14">
        <v>4000</v>
      </c>
      <c r="D1912" s="14" t="s">
        <v>2043</v>
      </c>
      <c r="E1912" s="52"/>
      <c r="F1912" s="14"/>
      <c r="G1912" s="53" t="s">
        <v>2708</v>
      </c>
      <c r="H1912" s="14"/>
      <c r="I1912" s="14" t="s">
        <v>175</v>
      </c>
      <c r="J1912" s="14">
        <v>4000</v>
      </c>
      <c r="K1912" s="14" t="s">
        <v>2043</v>
      </c>
      <c r="L1912" s="14"/>
      <c r="M1912" s="14"/>
      <c r="N1912" s="53" t="s">
        <v>2700</v>
      </c>
      <c r="O1912" s="14"/>
      <c r="V1912" s="457" t="s">
        <v>2557</v>
      </c>
      <c r="W1912" s="448"/>
    </row>
    <row r="1913" ht="13.8" spans="1:23">
      <c r="A1913" s="396"/>
      <c r="B1913" s="14" t="s">
        <v>528</v>
      </c>
      <c r="C1913" s="14">
        <v>4800</v>
      </c>
      <c r="D1913" s="14" t="s">
        <v>2043</v>
      </c>
      <c r="E1913" s="52"/>
      <c r="F1913" s="14"/>
      <c r="G1913" s="53" t="s">
        <v>54</v>
      </c>
      <c r="H1913" s="14"/>
      <c r="I1913" s="14" t="s">
        <v>97</v>
      </c>
      <c r="J1913" s="14">
        <v>300</v>
      </c>
      <c r="K1913" s="14" t="s">
        <v>2045</v>
      </c>
      <c r="L1913" s="14"/>
      <c r="M1913" s="14"/>
      <c r="N1913" s="53" t="s">
        <v>2700</v>
      </c>
      <c r="O1913" s="14"/>
      <c r="V1913" s="458"/>
      <c r="W1913" s="448" t="s">
        <v>2559</v>
      </c>
    </row>
    <row r="1914" ht="13.8" spans="1:23">
      <c r="A1914" s="396"/>
      <c r="B1914" s="14" t="s">
        <v>131</v>
      </c>
      <c r="C1914" s="14">
        <v>10200</v>
      </c>
      <c r="D1914" s="14" t="s">
        <v>2043</v>
      </c>
      <c r="E1914" s="52"/>
      <c r="F1914" s="14"/>
      <c r="G1914" s="53" t="s">
        <v>54</v>
      </c>
      <c r="H1914" s="14"/>
      <c r="I1914" s="14" t="s">
        <v>847</v>
      </c>
      <c r="J1914" s="14">
        <v>3600</v>
      </c>
      <c r="K1914" s="14" t="s">
        <v>2045</v>
      </c>
      <c r="L1914" s="14"/>
      <c r="M1914" s="14"/>
      <c r="N1914" s="53" t="s">
        <v>2700</v>
      </c>
      <c r="O1914" s="14"/>
      <c r="V1914" s="459"/>
      <c r="W1914" s="448" t="s">
        <v>2561</v>
      </c>
    </row>
    <row r="1915" spans="1:23">
      <c r="A1915" s="396"/>
      <c r="B1915" s="14" t="s">
        <v>2610</v>
      </c>
      <c r="C1915" s="14">
        <v>615</v>
      </c>
      <c r="D1915" s="14" t="s">
        <v>2045</v>
      </c>
      <c r="E1915" s="52"/>
      <c r="F1915" s="14"/>
      <c r="G1915" s="53" t="s">
        <v>54</v>
      </c>
      <c r="H1915" s="14"/>
      <c r="I1915" s="14" t="s">
        <v>726</v>
      </c>
      <c r="J1915" s="14">
        <v>5100</v>
      </c>
      <c r="K1915" s="14" t="s">
        <v>2045</v>
      </c>
      <c r="L1915" s="14"/>
      <c r="M1915" s="14"/>
      <c r="N1915" s="53" t="s">
        <v>2700</v>
      </c>
      <c r="O1915" s="14"/>
      <c r="V1915" s="460"/>
      <c r="W1915" s="14" t="s">
        <v>2562</v>
      </c>
    </row>
    <row r="1916" ht="13.8" spans="1:23">
      <c r="A1916" s="396"/>
      <c r="B1916" s="14" t="s">
        <v>325</v>
      </c>
      <c r="C1916" s="14">
        <v>3000</v>
      </c>
      <c r="D1916" s="14" t="s">
        <v>2045</v>
      </c>
      <c r="E1916" s="52"/>
      <c r="F1916" s="14"/>
      <c r="G1916" s="53" t="s">
        <v>54</v>
      </c>
      <c r="H1916" s="14"/>
      <c r="I1916" s="14" t="s">
        <v>135</v>
      </c>
      <c r="J1916" s="14">
        <v>12000</v>
      </c>
      <c r="K1916" s="14" t="s">
        <v>2043</v>
      </c>
      <c r="L1916" s="14"/>
      <c r="M1916" s="14"/>
      <c r="N1916" s="53" t="s">
        <v>2700</v>
      </c>
      <c r="O1916" s="14"/>
      <c r="V1916" s="461"/>
      <c r="W1916" s="448" t="s">
        <v>2563</v>
      </c>
    </row>
    <row r="1917" ht="13.8" spans="1:23">
      <c r="A1917" s="396"/>
      <c r="B1917" s="14" t="s">
        <v>464</v>
      </c>
      <c r="C1917" s="14">
        <v>2000</v>
      </c>
      <c r="D1917" s="14" t="s">
        <v>2043</v>
      </c>
      <c r="E1917" s="14"/>
      <c r="F1917" s="14"/>
      <c r="G1917" s="53" t="s">
        <v>54</v>
      </c>
      <c r="H1917" s="14"/>
      <c r="I1917" s="14" t="s">
        <v>552</v>
      </c>
      <c r="J1917" s="14">
        <v>1500</v>
      </c>
      <c r="K1917" s="14" t="s">
        <v>2045</v>
      </c>
      <c r="L1917" s="14"/>
      <c r="M1917" s="14"/>
      <c r="N1917" s="53" t="s">
        <v>2700</v>
      </c>
      <c r="O1917" s="14"/>
      <c r="V1917" s="462"/>
      <c r="W1917" s="448" t="s">
        <v>2568</v>
      </c>
    </row>
    <row r="1918" ht="13.8" spans="1:23">
      <c r="A1918" s="396"/>
      <c r="B1918" s="137" t="s">
        <v>75</v>
      </c>
      <c r="C1918" s="137">
        <v>1305</v>
      </c>
      <c r="D1918" s="14" t="s">
        <v>2045</v>
      </c>
      <c r="E1918" s="52"/>
      <c r="F1918" s="14"/>
      <c r="G1918" s="53" t="s">
        <v>2709</v>
      </c>
      <c r="H1918" s="14"/>
      <c r="I1918" s="14" t="s">
        <v>181</v>
      </c>
      <c r="J1918" s="14">
        <v>3000</v>
      </c>
      <c r="K1918" s="14" t="s">
        <v>2045</v>
      </c>
      <c r="L1918" s="14"/>
      <c r="M1918" s="14"/>
      <c r="N1918" s="53" t="s">
        <v>2700</v>
      </c>
      <c r="O1918" s="14"/>
      <c r="V1918" s="463"/>
      <c r="W1918" s="453" t="s">
        <v>2632</v>
      </c>
    </row>
    <row r="1919" ht="13.8" spans="1:23">
      <c r="A1919" s="396"/>
      <c r="B1919" s="137" t="s">
        <v>112</v>
      </c>
      <c r="C1919" s="137">
        <v>1000</v>
      </c>
      <c r="D1919" s="14" t="s">
        <v>2045</v>
      </c>
      <c r="E1919" s="52"/>
      <c r="F1919" s="14"/>
      <c r="G1919" s="53" t="s">
        <v>2709</v>
      </c>
      <c r="H1919" s="14"/>
      <c r="I1919" s="14" t="s">
        <v>461</v>
      </c>
      <c r="J1919" s="14">
        <v>4800</v>
      </c>
      <c r="K1919" s="14" t="s">
        <v>2043</v>
      </c>
      <c r="L1919" s="14"/>
      <c r="M1919" s="14"/>
      <c r="N1919" s="53" t="s">
        <v>2700</v>
      </c>
      <c r="O1919" s="14"/>
      <c r="V1919" s="483"/>
      <c r="W1919" s="482" t="s">
        <v>2691</v>
      </c>
    </row>
    <row r="1920" spans="1:15">
      <c r="A1920" s="396"/>
      <c r="B1920" s="14" t="s">
        <v>923</v>
      </c>
      <c r="C1920" s="14">
        <v>2400</v>
      </c>
      <c r="D1920" s="14" t="s">
        <v>2045</v>
      </c>
      <c r="E1920" s="52"/>
      <c r="F1920" s="14"/>
      <c r="G1920" s="53" t="s">
        <v>54</v>
      </c>
      <c r="H1920" s="14"/>
      <c r="I1920" s="14" t="s">
        <v>496</v>
      </c>
      <c r="J1920" s="14">
        <v>3000</v>
      </c>
      <c r="K1920" s="14" t="s">
        <v>2043</v>
      </c>
      <c r="L1920" s="14"/>
      <c r="M1920" s="14"/>
      <c r="N1920" s="53" t="s">
        <v>2710</v>
      </c>
      <c r="O1920" s="14"/>
    </row>
    <row r="1921" spans="1:15">
      <c r="A1921" s="396"/>
      <c r="B1921" s="14" t="s">
        <v>271</v>
      </c>
      <c r="C1921" s="14">
        <v>8000</v>
      </c>
      <c r="D1921" s="14" t="s">
        <v>2043</v>
      </c>
      <c r="E1921" s="14"/>
      <c r="F1921" s="14"/>
      <c r="G1921" s="53" t="s">
        <v>54</v>
      </c>
      <c r="H1921" s="14"/>
      <c r="I1921" s="129" t="s">
        <v>458</v>
      </c>
      <c r="J1921" s="129">
        <v>3000</v>
      </c>
      <c r="K1921" s="129" t="s">
        <v>2043</v>
      </c>
      <c r="L1921" s="129"/>
      <c r="M1921" s="129"/>
      <c r="N1921" s="53" t="s">
        <v>2710</v>
      </c>
      <c r="O1921" s="14"/>
    </row>
    <row r="1922" spans="1:15">
      <c r="A1922" s="396"/>
      <c r="B1922" s="14" t="s">
        <v>351</v>
      </c>
      <c r="C1922" s="14">
        <v>4000</v>
      </c>
      <c r="D1922" s="14" t="s">
        <v>2045</v>
      </c>
      <c r="E1922" s="52"/>
      <c r="F1922" s="14"/>
      <c r="G1922" s="53" t="s">
        <v>54</v>
      </c>
      <c r="H1922" s="14"/>
      <c r="I1922" s="129"/>
      <c r="J1922" s="129"/>
      <c r="K1922" s="129"/>
      <c r="L1922" s="129"/>
      <c r="M1922" s="129"/>
      <c r="N1922" s="203"/>
      <c r="O1922" s="14"/>
    </row>
    <row r="1923" spans="1:15">
      <c r="A1923" s="396"/>
      <c r="B1923" s="14" t="s">
        <v>940</v>
      </c>
      <c r="C1923" s="14">
        <v>1500</v>
      </c>
      <c r="D1923" s="14" t="s">
        <v>2043</v>
      </c>
      <c r="E1923" s="14"/>
      <c r="F1923" s="14" t="s">
        <v>2096</v>
      </c>
      <c r="G1923" s="53" t="s">
        <v>2711</v>
      </c>
      <c r="H1923" s="14"/>
      <c r="I1923" s="129"/>
      <c r="J1923" s="129"/>
      <c r="K1923" s="129"/>
      <c r="L1923" s="129"/>
      <c r="M1923" s="129"/>
      <c r="N1923" s="203"/>
      <c r="O1923" s="14"/>
    </row>
    <row r="1924" spans="1:15">
      <c r="A1924" s="396"/>
      <c r="B1924" s="14"/>
      <c r="C1924" s="14"/>
      <c r="D1924" s="14"/>
      <c r="E1924" s="52"/>
      <c r="F1924" s="14"/>
      <c r="G1924" s="53"/>
      <c r="H1924" s="14"/>
      <c r="I1924" s="129"/>
      <c r="J1924" s="129"/>
      <c r="K1924" s="129"/>
      <c r="L1924" s="129"/>
      <c r="M1924" s="129"/>
      <c r="N1924" s="203"/>
      <c r="O1924" s="14"/>
    </row>
    <row r="1925" spans="1:15">
      <c r="A1925" s="396"/>
      <c r="B1925" s="14"/>
      <c r="C1925" s="14"/>
      <c r="D1925" s="14"/>
      <c r="E1925" s="52"/>
      <c r="F1925" s="14"/>
      <c r="G1925" s="53"/>
      <c r="H1925" s="14"/>
      <c r="I1925" s="14"/>
      <c r="J1925" s="14"/>
      <c r="K1925" s="14"/>
      <c r="L1925" s="14"/>
      <c r="M1925" s="14"/>
      <c r="N1925" s="53"/>
      <c r="O1925" s="14"/>
    </row>
    <row r="1926" spans="1:15">
      <c r="A1926" s="396"/>
      <c r="B1926" s="14"/>
      <c r="C1926" s="14"/>
      <c r="D1926" s="14"/>
      <c r="E1926" s="52"/>
      <c r="F1926" s="14"/>
      <c r="G1926" s="53"/>
      <c r="H1926" s="14"/>
      <c r="I1926" s="14"/>
      <c r="J1926" s="14"/>
      <c r="K1926" s="14"/>
      <c r="L1926" s="14"/>
      <c r="M1926" s="14"/>
      <c r="N1926" s="53"/>
      <c r="O1926" s="14"/>
    </row>
    <row r="1927" ht="18" spans="1:15">
      <c r="A1927" s="396"/>
      <c r="B1927" s="352"/>
      <c r="C1927" s="297">
        <f>SUM(C1909:C1925)</f>
        <v>55820</v>
      </c>
      <c r="D1927" s="297"/>
      <c r="E1927" s="298"/>
      <c r="F1927" s="297"/>
      <c r="G1927" s="299" t="s">
        <v>2712</v>
      </c>
      <c r="H1927" s="269"/>
      <c r="I1927" s="297"/>
      <c r="J1927" s="297">
        <f>SUM(J1909:J1925)</f>
        <v>58800</v>
      </c>
      <c r="K1927" s="297"/>
      <c r="L1927" s="297"/>
      <c r="M1927" s="296"/>
      <c r="N1927" s="304"/>
      <c r="O1927" s="269"/>
    </row>
    <row r="1928" ht="15.6" spans="1:15">
      <c r="A1928" s="291" t="s">
        <v>2257</v>
      </c>
      <c r="B1928" s="291" t="s">
        <v>12</v>
      </c>
      <c r="C1928" s="292" t="s">
        <v>2501</v>
      </c>
      <c r="D1928" s="292" t="s">
        <v>2466</v>
      </c>
      <c r="E1928" s="454" t="s">
        <v>2456</v>
      </c>
      <c r="F1928" s="121" t="s">
        <v>2606</v>
      </c>
      <c r="G1928" s="121" t="s">
        <v>11</v>
      </c>
      <c r="H1928" s="269"/>
      <c r="I1928" s="291" t="s">
        <v>13</v>
      </c>
      <c r="J1928" s="292" t="s">
        <v>2501</v>
      </c>
      <c r="K1928" s="292" t="s">
        <v>2466</v>
      </c>
      <c r="L1928" s="455" t="s">
        <v>2456</v>
      </c>
      <c r="M1928" s="121" t="s">
        <v>2606</v>
      </c>
      <c r="N1928" s="121" t="s">
        <v>11</v>
      </c>
      <c r="O1928" s="269"/>
    </row>
    <row r="1929" ht="26.4" spans="1:15">
      <c r="A1929" s="472"/>
      <c r="B1929" s="14" t="s">
        <v>145</v>
      </c>
      <c r="C1929" s="14">
        <v>15000</v>
      </c>
      <c r="D1929" s="14" t="s">
        <v>2043</v>
      </c>
      <c r="E1929" s="52"/>
      <c r="F1929" s="14"/>
      <c r="G1929" s="53" t="s">
        <v>54</v>
      </c>
      <c r="H1929" s="14"/>
      <c r="I1929" s="14" t="s">
        <v>496</v>
      </c>
      <c r="J1929" s="14">
        <v>3000</v>
      </c>
      <c r="K1929" s="14" t="s">
        <v>2043</v>
      </c>
      <c r="L1929" s="14"/>
      <c r="M1929" s="14"/>
      <c r="N1929" s="53" t="s">
        <v>2707</v>
      </c>
      <c r="O1929" s="14"/>
    </row>
    <row r="1930" ht="26.4" spans="1:15">
      <c r="A1930" s="472"/>
      <c r="B1930" s="14" t="s">
        <v>196</v>
      </c>
      <c r="C1930" s="14">
        <v>10000</v>
      </c>
      <c r="D1930" s="14" t="s">
        <v>2043</v>
      </c>
      <c r="E1930" s="52"/>
      <c r="F1930" s="14"/>
      <c r="G1930" s="53" t="s">
        <v>54</v>
      </c>
      <c r="H1930" s="14"/>
      <c r="I1930" s="129" t="s">
        <v>458</v>
      </c>
      <c r="J1930" s="129">
        <v>3000</v>
      </c>
      <c r="K1930" s="129" t="s">
        <v>2043</v>
      </c>
      <c r="L1930" s="129"/>
      <c r="M1930" s="129"/>
      <c r="N1930" s="53" t="s">
        <v>2707</v>
      </c>
      <c r="O1930" s="14"/>
    </row>
    <row r="1931" ht="26.4" spans="1:15">
      <c r="A1931" s="472"/>
      <c r="B1931" s="14" t="s">
        <v>207</v>
      </c>
      <c r="C1931" s="14">
        <v>1800</v>
      </c>
      <c r="D1931" s="14" t="s">
        <v>2043</v>
      </c>
      <c r="E1931" s="52"/>
      <c r="F1931" s="14"/>
      <c r="G1931" s="53" t="s">
        <v>54</v>
      </c>
      <c r="H1931" s="14"/>
      <c r="I1931" s="14" t="s">
        <v>259</v>
      </c>
      <c r="J1931" s="14">
        <v>11000</v>
      </c>
      <c r="K1931" s="14" t="s">
        <v>2043</v>
      </c>
      <c r="L1931" s="14"/>
      <c r="M1931" s="14"/>
      <c r="N1931" s="53" t="s">
        <v>2713</v>
      </c>
      <c r="O1931" s="14"/>
    </row>
    <row r="1932" ht="13.8" spans="1:23">
      <c r="A1932" s="472"/>
      <c r="B1932" s="14" t="s">
        <v>238</v>
      </c>
      <c r="C1932" s="14">
        <v>10000</v>
      </c>
      <c r="D1932" s="14" t="s">
        <v>2043</v>
      </c>
      <c r="E1932" s="52"/>
      <c r="F1932" s="14"/>
      <c r="G1932" s="53" t="s">
        <v>54</v>
      </c>
      <c r="H1932" s="162"/>
      <c r="I1932" s="14" t="s">
        <v>633</v>
      </c>
      <c r="J1932" s="14">
        <v>1800</v>
      </c>
      <c r="K1932" s="14" t="s">
        <v>2045</v>
      </c>
      <c r="L1932" s="14"/>
      <c r="M1932" s="14"/>
      <c r="N1932" s="53" t="s">
        <v>54</v>
      </c>
      <c r="O1932" s="162"/>
      <c r="V1932" s="457" t="s">
        <v>2557</v>
      </c>
      <c r="W1932" s="448"/>
    </row>
    <row r="1933" ht="13.8" spans="1:23">
      <c r="A1933" s="472"/>
      <c r="B1933" s="14" t="s">
        <v>216</v>
      </c>
      <c r="C1933" s="14">
        <v>2000</v>
      </c>
      <c r="D1933" s="14" t="s">
        <v>2043</v>
      </c>
      <c r="E1933" s="52"/>
      <c r="F1933" s="14"/>
      <c r="G1933" s="53" t="s">
        <v>54</v>
      </c>
      <c r="H1933" s="162"/>
      <c r="I1933" s="14" t="s">
        <v>440</v>
      </c>
      <c r="J1933" s="14">
        <v>3000</v>
      </c>
      <c r="K1933" s="14" t="s">
        <v>2045</v>
      </c>
      <c r="L1933" s="14"/>
      <c r="M1933" s="14"/>
      <c r="N1933" s="53" t="s">
        <v>54</v>
      </c>
      <c r="O1933" s="162"/>
      <c r="V1933" s="458"/>
      <c r="W1933" s="448" t="s">
        <v>2559</v>
      </c>
    </row>
    <row r="1934" ht="13.8" spans="1:23">
      <c r="A1934" s="472"/>
      <c r="B1934" s="14" t="s">
        <v>124</v>
      </c>
      <c r="C1934" s="14">
        <v>10000</v>
      </c>
      <c r="D1934" s="14" t="s">
        <v>2043</v>
      </c>
      <c r="E1934" s="52"/>
      <c r="F1934" s="14"/>
      <c r="G1934" s="53" t="s">
        <v>54</v>
      </c>
      <c r="H1934" s="162"/>
      <c r="I1934" s="14" t="s">
        <v>372</v>
      </c>
      <c r="J1934" s="14">
        <v>4600</v>
      </c>
      <c r="K1934" s="14" t="s">
        <v>2045</v>
      </c>
      <c r="L1934" s="14"/>
      <c r="M1934" s="14"/>
      <c r="N1934" s="53" t="s">
        <v>54</v>
      </c>
      <c r="O1934" s="162"/>
      <c r="V1934" s="459"/>
      <c r="W1934" s="448" t="s">
        <v>2561</v>
      </c>
    </row>
    <row r="1935" spans="1:23">
      <c r="A1935" s="472"/>
      <c r="B1935" s="14"/>
      <c r="C1935" s="14"/>
      <c r="D1935" s="14"/>
      <c r="E1935" s="52"/>
      <c r="F1935" s="14"/>
      <c r="G1935" s="53"/>
      <c r="H1935" s="162"/>
      <c r="I1935" s="14" t="s">
        <v>369</v>
      </c>
      <c r="J1935" s="14">
        <v>2000</v>
      </c>
      <c r="K1935" s="14" t="s">
        <v>2045</v>
      </c>
      <c r="L1935" s="14"/>
      <c r="M1935" s="14"/>
      <c r="N1935" s="53" t="s">
        <v>54</v>
      </c>
      <c r="O1935" s="162"/>
      <c r="V1935" s="460"/>
      <c r="W1935" s="14" t="s">
        <v>2562</v>
      </c>
    </row>
    <row r="1936" ht="13.8" spans="1:23">
      <c r="A1936" s="472"/>
      <c r="B1936" s="14"/>
      <c r="C1936" s="14"/>
      <c r="D1936" s="14"/>
      <c r="E1936" s="52"/>
      <c r="F1936" s="14"/>
      <c r="G1936" s="53"/>
      <c r="H1936" s="162"/>
      <c r="I1936" s="14" t="s">
        <v>345</v>
      </c>
      <c r="J1936" s="14">
        <v>3200</v>
      </c>
      <c r="K1936" s="14" t="s">
        <v>2045</v>
      </c>
      <c r="L1936" s="14"/>
      <c r="M1936" s="14"/>
      <c r="N1936" s="53" t="s">
        <v>54</v>
      </c>
      <c r="O1936" s="162"/>
      <c r="V1936" s="461"/>
      <c r="W1936" s="448" t="s">
        <v>2563</v>
      </c>
    </row>
    <row r="1937" ht="13.8" spans="1:23">
      <c r="A1937" s="472"/>
      <c r="B1937" s="14"/>
      <c r="C1937" s="14"/>
      <c r="D1937" s="14"/>
      <c r="E1937" s="52"/>
      <c r="F1937" s="14"/>
      <c r="G1937" s="53"/>
      <c r="H1937" s="162"/>
      <c r="I1937" s="14" t="s">
        <v>636</v>
      </c>
      <c r="J1937" s="14">
        <v>4800</v>
      </c>
      <c r="K1937" s="14" t="s">
        <v>2043</v>
      </c>
      <c r="L1937" s="14"/>
      <c r="M1937" s="14"/>
      <c r="N1937" s="53" t="s">
        <v>54</v>
      </c>
      <c r="O1937" s="162"/>
      <c r="V1937" s="462"/>
      <c r="W1937" s="448" t="s">
        <v>2568</v>
      </c>
    </row>
    <row r="1938" ht="13.8" spans="1:23">
      <c r="A1938" s="472"/>
      <c r="B1938" s="14"/>
      <c r="C1938" s="14"/>
      <c r="D1938" s="14"/>
      <c r="E1938" s="52"/>
      <c r="F1938" s="14"/>
      <c r="G1938" s="53"/>
      <c r="H1938" s="162"/>
      <c r="I1938" s="14" t="s">
        <v>175</v>
      </c>
      <c r="J1938" s="14">
        <v>2000</v>
      </c>
      <c r="K1938" s="14" t="s">
        <v>2043</v>
      </c>
      <c r="L1938" s="14"/>
      <c r="M1938" s="14"/>
      <c r="N1938" s="53" t="s">
        <v>54</v>
      </c>
      <c r="O1938" s="162"/>
      <c r="V1938" s="463"/>
      <c r="W1938" s="453" t="s">
        <v>2632</v>
      </c>
    </row>
    <row r="1939" ht="13.8" spans="1:23">
      <c r="A1939" s="472"/>
      <c r="B1939" s="14"/>
      <c r="C1939" s="14"/>
      <c r="D1939" s="14"/>
      <c r="E1939" s="52"/>
      <c r="F1939" s="14"/>
      <c r="G1939" s="53"/>
      <c r="H1939" s="162"/>
      <c r="I1939" s="14" t="s">
        <v>128</v>
      </c>
      <c r="J1939" s="14">
        <v>16000</v>
      </c>
      <c r="K1939" s="14" t="s">
        <v>2043</v>
      </c>
      <c r="L1939" s="14"/>
      <c r="M1939" s="14"/>
      <c r="N1939" s="53" t="s">
        <v>54</v>
      </c>
      <c r="O1939" s="162"/>
      <c r="V1939" s="490"/>
      <c r="W1939" s="482" t="s">
        <v>2691</v>
      </c>
    </row>
    <row r="1940" spans="1:15">
      <c r="A1940" s="472"/>
      <c r="B1940" s="14"/>
      <c r="C1940" s="14"/>
      <c r="D1940" s="14"/>
      <c r="E1940" s="52"/>
      <c r="F1940" s="14"/>
      <c r="G1940" s="53"/>
      <c r="H1940" s="162"/>
      <c r="I1940" s="14"/>
      <c r="J1940" s="14"/>
      <c r="K1940" s="14"/>
      <c r="L1940" s="14"/>
      <c r="M1940" s="14"/>
      <c r="N1940" s="53"/>
      <c r="O1940" s="162"/>
    </row>
    <row r="1941" spans="1:15">
      <c r="A1941" s="472"/>
      <c r="B1941" s="14"/>
      <c r="C1941" s="14"/>
      <c r="D1941" s="14"/>
      <c r="E1941" s="52"/>
      <c r="F1941" s="14"/>
      <c r="G1941" s="53"/>
      <c r="H1941" s="162"/>
      <c r="I1941" s="14"/>
      <c r="J1941" s="14"/>
      <c r="K1941" s="14"/>
      <c r="L1941" s="14"/>
      <c r="M1941" s="14"/>
      <c r="N1941" s="53"/>
      <c r="O1941" s="162"/>
    </row>
    <row r="1942" spans="1:15">
      <c r="A1942" s="472"/>
      <c r="B1942" s="14"/>
      <c r="C1942" s="14"/>
      <c r="D1942" s="14"/>
      <c r="E1942" s="52"/>
      <c r="F1942" s="14"/>
      <c r="G1942" s="53"/>
      <c r="H1942" s="162"/>
      <c r="I1942" s="14"/>
      <c r="J1942" s="14"/>
      <c r="K1942" s="14"/>
      <c r="L1942" s="14"/>
      <c r="M1942" s="14"/>
      <c r="N1942" s="53"/>
      <c r="O1942" s="162"/>
    </row>
    <row r="1943" spans="1:15">
      <c r="A1943" s="472"/>
      <c r="B1943" s="14"/>
      <c r="C1943" s="14"/>
      <c r="D1943" s="14"/>
      <c r="E1943" s="52"/>
      <c r="F1943" s="14"/>
      <c r="G1943" s="53"/>
      <c r="H1943" s="162"/>
      <c r="I1943" s="14"/>
      <c r="J1943" s="14"/>
      <c r="K1943" s="14"/>
      <c r="L1943" s="14"/>
      <c r="M1943" s="14"/>
      <c r="N1943" s="53"/>
      <c r="O1943" s="162"/>
    </row>
    <row r="1944" spans="1:15">
      <c r="A1944" s="472"/>
      <c r="B1944" s="14"/>
      <c r="C1944" s="14"/>
      <c r="D1944" s="14"/>
      <c r="E1944" s="52"/>
      <c r="F1944" s="14"/>
      <c r="G1944" s="53"/>
      <c r="H1944" s="162"/>
      <c r="I1944" s="14"/>
      <c r="J1944" s="14"/>
      <c r="K1944" s="14"/>
      <c r="L1944" s="14"/>
      <c r="M1944" s="14"/>
      <c r="N1944" s="53"/>
      <c r="O1944" s="162"/>
    </row>
    <row r="1945" spans="1:15">
      <c r="A1945" s="472"/>
      <c r="B1945" s="14"/>
      <c r="C1945" s="14"/>
      <c r="D1945" s="14"/>
      <c r="E1945" s="52"/>
      <c r="F1945" s="14"/>
      <c r="G1945" s="53"/>
      <c r="H1945" s="162"/>
      <c r="I1945" s="14"/>
      <c r="J1945" s="14"/>
      <c r="K1945" s="14"/>
      <c r="L1945" s="14"/>
      <c r="M1945" s="14"/>
      <c r="N1945" s="53"/>
      <c r="O1945" s="162"/>
    </row>
    <row r="1946" spans="1:15">
      <c r="A1946" s="472"/>
      <c r="B1946" s="14"/>
      <c r="C1946" s="14"/>
      <c r="D1946" s="14"/>
      <c r="E1946" s="477"/>
      <c r="F1946" s="14"/>
      <c r="G1946" s="53"/>
      <c r="H1946" s="162"/>
      <c r="I1946" s="14"/>
      <c r="J1946" s="14"/>
      <c r="K1946" s="14"/>
      <c r="L1946" s="14"/>
      <c r="M1946" s="14"/>
      <c r="N1946" s="53"/>
      <c r="O1946" s="162"/>
    </row>
    <row r="1947" ht="18" spans="1:15">
      <c r="A1947" s="472"/>
      <c r="B1947" s="352"/>
      <c r="C1947" s="297">
        <f>SUM(C1929:C1946)</f>
        <v>48800</v>
      </c>
      <c r="D1947" s="297"/>
      <c r="E1947" s="298"/>
      <c r="F1947" s="297"/>
      <c r="G1947" s="299"/>
      <c r="H1947" s="269"/>
      <c r="I1947" s="297"/>
      <c r="J1947" s="297">
        <f>SUM(J1929:J1946)</f>
        <v>54400</v>
      </c>
      <c r="K1947" s="297"/>
      <c r="L1947" s="297"/>
      <c r="M1947" s="296"/>
      <c r="N1947" s="304"/>
      <c r="O1947" s="269"/>
    </row>
    <row r="1948" ht="15.6" spans="1:15">
      <c r="A1948" s="291" t="s">
        <v>2260</v>
      </c>
      <c r="B1948" s="291" t="s">
        <v>12</v>
      </c>
      <c r="C1948" s="292" t="s">
        <v>2501</v>
      </c>
      <c r="D1948" s="292" t="s">
        <v>2466</v>
      </c>
      <c r="E1948" s="454" t="s">
        <v>2456</v>
      </c>
      <c r="F1948" s="121" t="s">
        <v>2606</v>
      </c>
      <c r="G1948" s="121" t="s">
        <v>11</v>
      </c>
      <c r="H1948" s="269"/>
      <c r="I1948" s="291" t="s">
        <v>13</v>
      </c>
      <c r="J1948" s="292" t="s">
        <v>2501</v>
      </c>
      <c r="K1948" s="292" t="s">
        <v>2466</v>
      </c>
      <c r="L1948" s="455" t="s">
        <v>2456</v>
      </c>
      <c r="M1948" s="121" t="s">
        <v>2606</v>
      </c>
      <c r="N1948" s="121" t="s">
        <v>11</v>
      </c>
      <c r="O1948" s="269"/>
    </row>
    <row r="1949" spans="1:15">
      <c r="A1949" s="472"/>
      <c r="B1949" s="14" t="s">
        <v>720</v>
      </c>
      <c r="C1949" s="14">
        <v>1000</v>
      </c>
      <c r="D1949" s="14" t="s">
        <v>2045</v>
      </c>
      <c r="E1949" s="52"/>
      <c r="F1949" s="14"/>
      <c r="G1949" s="53" t="s">
        <v>54</v>
      </c>
      <c r="H1949" s="281"/>
      <c r="I1949" s="14" t="s">
        <v>128</v>
      </c>
      <c r="J1949" s="14">
        <v>3800</v>
      </c>
      <c r="K1949" s="14" t="s">
        <v>2043</v>
      </c>
      <c r="L1949" s="14"/>
      <c r="M1949" s="14"/>
      <c r="N1949" s="53" t="s">
        <v>54</v>
      </c>
      <c r="O1949" s="281"/>
    </row>
    <row r="1950" spans="1:15">
      <c r="A1950" s="472"/>
      <c r="B1950" s="137" t="s">
        <v>2714</v>
      </c>
      <c r="C1950" s="137">
        <v>2000</v>
      </c>
      <c r="D1950" s="14" t="s">
        <v>2045</v>
      </c>
      <c r="E1950" s="52"/>
      <c r="F1950" s="14"/>
      <c r="G1950" s="53" t="s">
        <v>2715</v>
      </c>
      <c r="H1950" s="281"/>
      <c r="I1950" s="14" t="s">
        <v>265</v>
      </c>
      <c r="J1950" s="14">
        <v>10000</v>
      </c>
      <c r="K1950" s="14" t="s">
        <v>2043</v>
      </c>
      <c r="L1950" s="14"/>
      <c r="M1950" s="14"/>
      <c r="N1950" s="53" t="s">
        <v>54</v>
      </c>
      <c r="O1950" s="281"/>
    </row>
    <row r="1951" spans="1:15">
      <c r="A1951" s="472"/>
      <c r="B1951" s="14" t="s">
        <v>316</v>
      </c>
      <c r="C1951" s="14">
        <v>20000</v>
      </c>
      <c r="D1951" s="14" t="s">
        <v>2043</v>
      </c>
      <c r="E1951" s="52"/>
      <c r="F1951" s="14"/>
      <c r="G1951" s="53" t="s">
        <v>54</v>
      </c>
      <c r="H1951" s="281"/>
      <c r="I1951" s="444" t="s">
        <v>667</v>
      </c>
      <c r="J1951" s="444">
        <v>4000</v>
      </c>
      <c r="K1951" s="444" t="s">
        <v>2043</v>
      </c>
      <c r="L1951" s="14"/>
      <c r="M1951" s="14"/>
      <c r="N1951" s="53" t="s">
        <v>54</v>
      </c>
      <c r="O1951" s="281"/>
    </row>
    <row r="1952" ht="13.8" spans="1:23">
      <c r="A1952" s="472"/>
      <c r="B1952" s="14" t="s">
        <v>891</v>
      </c>
      <c r="C1952" s="14">
        <v>3000</v>
      </c>
      <c r="D1952" s="14" t="s">
        <v>2043</v>
      </c>
      <c r="E1952" s="52"/>
      <c r="F1952" s="14"/>
      <c r="G1952" s="53" t="s">
        <v>2716</v>
      </c>
      <c r="H1952" s="281"/>
      <c r="I1952" s="14" t="s">
        <v>280</v>
      </c>
      <c r="J1952" s="14">
        <v>21600</v>
      </c>
      <c r="K1952" s="14" t="s">
        <v>2043</v>
      </c>
      <c r="L1952" s="14"/>
      <c r="M1952" s="14"/>
      <c r="N1952" s="53" t="s">
        <v>54</v>
      </c>
      <c r="O1952" s="281"/>
      <c r="V1952" s="457" t="s">
        <v>2557</v>
      </c>
      <c r="W1952" s="448"/>
    </row>
    <row r="1953" ht="13.8" spans="1:23">
      <c r="A1953" s="472"/>
      <c r="B1953" s="14" t="s">
        <v>925</v>
      </c>
      <c r="C1953" s="14">
        <v>4200</v>
      </c>
      <c r="D1953" s="14" t="s">
        <v>2043</v>
      </c>
      <c r="E1953" s="14"/>
      <c r="F1953" s="14"/>
      <c r="G1953" s="53" t="s">
        <v>54</v>
      </c>
      <c r="H1953" s="281"/>
      <c r="I1953" s="14" t="s">
        <v>414</v>
      </c>
      <c r="J1953" s="14">
        <v>3200</v>
      </c>
      <c r="K1953" s="14" t="s">
        <v>2043</v>
      </c>
      <c r="L1953" s="14"/>
      <c r="M1953" s="14"/>
      <c r="N1953" s="53" t="s">
        <v>54</v>
      </c>
      <c r="O1953" s="281"/>
      <c r="V1953" s="458"/>
      <c r="W1953" s="448" t="s">
        <v>2559</v>
      </c>
    </row>
    <row r="1954" ht="13.8" spans="1:23">
      <c r="A1954" s="472"/>
      <c r="B1954" s="14" t="s">
        <v>464</v>
      </c>
      <c r="C1954" s="14">
        <v>5400</v>
      </c>
      <c r="D1954" s="14" t="s">
        <v>2043</v>
      </c>
      <c r="E1954" s="14"/>
      <c r="F1954" s="14"/>
      <c r="G1954" s="53" t="s">
        <v>54</v>
      </c>
      <c r="H1954" s="281"/>
      <c r="I1954" s="14" t="s">
        <v>2071</v>
      </c>
      <c r="J1954" s="14">
        <v>6000</v>
      </c>
      <c r="K1954" s="14" t="s">
        <v>2043</v>
      </c>
      <c r="L1954" s="14"/>
      <c r="M1954" s="14"/>
      <c r="N1954" s="53" t="s">
        <v>54</v>
      </c>
      <c r="O1954" s="281"/>
      <c r="V1954" s="459"/>
      <c r="W1954" s="448" t="s">
        <v>2561</v>
      </c>
    </row>
    <row r="1955" spans="1:23">
      <c r="A1955" s="472"/>
      <c r="B1955" s="14" t="s">
        <v>394</v>
      </c>
      <c r="C1955" s="14">
        <v>10800</v>
      </c>
      <c r="D1955" s="14" t="s">
        <v>2043</v>
      </c>
      <c r="E1955" s="14"/>
      <c r="F1955" s="14"/>
      <c r="G1955" s="53" t="s">
        <v>54</v>
      </c>
      <c r="H1955" s="281"/>
      <c r="I1955" s="14" t="s">
        <v>160</v>
      </c>
      <c r="J1955" s="14">
        <v>8000</v>
      </c>
      <c r="K1955" s="14" t="s">
        <v>2043</v>
      </c>
      <c r="L1955" s="14"/>
      <c r="M1955" s="14"/>
      <c r="N1955" s="53" t="s">
        <v>54</v>
      </c>
      <c r="O1955" s="281"/>
      <c r="V1955" s="460"/>
      <c r="W1955" s="14" t="s">
        <v>2562</v>
      </c>
    </row>
    <row r="1956" ht="13.8" spans="1:23">
      <c r="A1956" s="472"/>
      <c r="B1956" s="14" t="s">
        <v>268</v>
      </c>
      <c r="C1956" s="14">
        <v>6000</v>
      </c>
      <c r="D1956" s="14" t="s">
        <v>2043</v>
      </c>
      <c r="E1956" s="14"/>
      <c r="F1956" s="14"/>
      <c r="G1956" s="53" t="s">
        <v>54</v>
      </c>
      <c r="H1956" s="281"/>
      <c r="I1956" s="14" t="s">
        <v>235</v>
      </c>
      <c r="J1956" s="14">
        <v>8000</v>
      </c>
      <c r="K1956" s="14" t="s">
        <v>2043</v>
      </c>
      <c r="L1956" s="14"/>
      <c r="M1956" s="14"/>
      <c r="N1956" s="53" t="s">
        <v>88</v>
      </c>
      <c r="O1956" s="281"/>
      <c r="V1956" s="461"/>
      <c r="W1956" s="448" t="s">
        <v>2563</v>
      </c>
    </row>
    <row r="1957" ht="13.8" spans="1:23">
      <c r="A1957" s="472"/>
      <c r="B1957" s="439" t="s">
        <v>769</v>
      </c>
      <c r="C1957" s="439">
        <v>4000</v>
      </c>
      <c r="D1957" s="14" t="s">
        <v>2045</v>
      </c>
      <c r="E1957" s="52"/>
      <c r="F1957" s="14"/>
      <c r="G1957" s="53" t="s">
        <v>2717</v>
      </c>
      <c r="H1957" s="281"/>
      <c r="I1957" s="14" t="s">
        <v>491</v>
      </c>
      <c r="J1957" s="14">
        <v>2000</v>
      </c>
      <c r="K1957" s="14" t="s">
        <v>2043</v>
      </c>
      <c r="L1957" s="14"/>
      <c r="M1957" s="14"/>
      <c r="N1957" s="53" t="s">
        <v>88</v>
      </c>
      <c r="O1957" s="281"/>
      <c r="V1957" s="462"/>
      <c r="W1957" s="448" t="s">
        <v>2568</v>
      </c>
    </row>
    <row r="1958" ht="13.8" spans="1:23">
      <c r="A1958" s="472"/>
      <c r="B1958" s="14" t="s">
        <v>537</v>
      </c>
      <c r="C1958" s="14">
        <v>4000</v>
      </c>
      <c r="D1958" s="14" t="s">
        <v>2043</v>
      </c>
      <c r="E1958" s="52"/>
      <c r="F1958" s="14"/>
      <c r="G1958" s="53" t="s">
        <v>2717</v>
      </c>
      <c r="H1958" s="281"/>
      <c r="I1958" s="14"/>
      <c r="J1958" s="14"/>
      <c r="K1958" s="14"/>
      <c r="L1958" s="14"/>
      <c r="M1958" s="14"/>
      <c r="N1958" s="53"/>
      <c r="O1958" s="281"/>
      <c r="V1958" s="463"/>
      <c r="W1958" s="453" t="s">
        <v>2632</v>
      </c>
    </row>
    <row r="1959" ht="13.8" spans="1:23">
      <c r="A1959" s="472"/>
      <c r="B1959" s="14"/>
      <c r="C1959" s="14"/>
      <c r="D1959" s="14"/>
      <c r="E1959" s="52"/>
      <c r="F1959" s="14"/>
      <c r="G1959" s="53"/>
      <c r="H1959" s="281"/>
      <c r="I1959" s="14"/>
      <c r="J1959" s="14"/>
      <c r="K1959" s="14"/>
      <c r="L1959" s="14"/>
      <c r="M1959" s="14"/>
      <c r="N1959" s="53"/>
      <c r="O1959" s="281"/>
      <c r="V1959" s="483"/>
      <c r="W1959" s="482" t="s">
        <v>2691</v>
      </c>
    </row>
    <row r="1960" spans="1:15">
      <c r="A1960" s="472"/>
      <c r="B1960" s="14"/>
      <c r="C1960" s="14"/>
      <c r="D1960" s="14"/>
      <c r="E1960" s="52"/>
      <c r="F1960" s="14"/>
      <c r="G1960" s="53"/>
      <c r="H1960" s="281"/>
      <c r="I1960" s="14"/>
      <c r="J1960" s="14"/>
      <c r="K1960" s="14"/>
      <c r="L1960" s="14"/>
      <c r="M1960" s="14"/>
      <c r="N1960" s="53"/>
      <c r="O1960" s="281"/>
    </row>
    <row r="1961" spans="1:15">
      <c r="A1961" s="472"/>
      <c r="B1961" s="14"/>
      <c r="C1961" s="14"/>
      <c r="D1961" s="14"/>
      <c r="E1961" s="52"/>
      <c r="F1961" s="14"/>
      <c r="G1961" s="53"/>
      <c r="H1961" s="281"/>
      <c r="I1961" s="14"/>
      <c r="J1961" s="14"/>
      <c r="K1961" s="14"/>
      <c r="L1961" s="14"/>
      <c r="M1961" s="14"/>
      <c r="N1961" s="53"/>
      <c r="O1961" s="281"/>
    </row>
    <row r="1962" spans="1:15">
      <c r="A1962" s="472"/>
      <c r="B1962" s="14"/>
      <c r="C1962" s="14"/>
      <c r="D1962" s="14"/>
      <c r="E1962" s="52"/>
      <c r="F1962" s="14"/>
      <c r="G1962" s="53"/>
      <c r="H1962" s="281"/>
      <c r="I1962" s="14"/>
      <c r="J1962" s="14"/>
      <c r="K1962" s="14"/>
      <c r="L1962" s="14"/>
      <c r="M1962" s="14"/>
      <c r="N1962" s="53"/>
      <c r="O1962" s="281"/>
    </row>
    <row r="1963" spans="1:15">
      <c r="A1963" s="472"/>
      <c r="B1963" s="14"/>
      <c r="C1963" s="14"/>
      <c r="D1963" s="14"/>
      <c r="E1963" s="52"/>
      <c r="F1963" s="14"/>
      <c r="G1963" s="53"/>
      <c r="H1963" s="281"/>
      <c r="I1963" s="14"/>
      <c r="J1963" s="14"/>
      <c r="K1963" s="14"/>
      <c r="L1963" s="486"/>
      <c r="M1963" s="14"/>
      <c r="N1963" s="53"/>
      <c r="O1963" s="281"/>
    </row>
    <row r="1964" spans="1:15">
      <c r="A1964" s="472"/>
      <c r="B1964" s="14"/>
      <c r="C1964" s="14"/>
      <c r="D1964" s="14"/>
      <c r="E1964" s="52"/>
      <c r="F1964" s="14"/>
      <c r="G1964" s="53"/>
      <c r="H1964" s="281"/>
      <c r="I1964" s="14"/>
      <c r="J1964" s="14"/>
      <c r="K1964" s="14"/>
      <c r="L1964" s="14"/>
      <c r="M1964" s="14"/>
      <c r="N1964" s="53"/>
      <c r="O1964" s="281"/>
    </row>
    <row r="1965" spans="1:15">
      <c r="A1965" s="472"/>
      <c r="B1965" s="14"/>
      <c r="C1965" s="14"/>
      <c r="D1965" s="14"/>
      <c r="E1965" s="52"/>
      <c r="F1965" s="14"/>
      <c r="G1965" s="53"/>
      <c r="H1965" s="281"/>
      <c r="I1965" s="14"/>
      <c r="J1965" s="14"/>
      <c r="K1965" s="14"/>
      <c r="L1965" s="14"/>
      <c r="M1965" s="14"/>
      <c r="N1965" s="53"/>
      <c r="O1965" s="281"/>
    </row>
    <row r="1966" spans="1:15">
      <c r="A1966" s="472"/>
      <c r="B1966" s="14"/>
      <c r="C1966" s="14"/>
      <c r="D1966" s="14"/>
      <c r="E1966" s="52"/>
      <c r="F1966" s="14"/>
      <c r="G1966" s="53"/>
      <c r="H1966" s="281"/>
      <c r="I1966" s="14"/>
      <c r="J1966" s="14"/>
      <c r="K1966" s="14"/>
      <c r="L1966" s="14"/>
      <c r="M1966" s="14"/>
      <c r="N1966" s="53"/>
      <c r="O1966" s="281"/>
    </row>
    <row r="1967" ht="18" spans="1:15">
      <c r="A1967" s="472"/>
      <c r="B1967" s="352"/>
      <c r="C1967" s="297">
        <f>SUM(C1949:C1966)</f>
        <v>60400</v>
      </c>
      <c r="D1967" s="297"/>
      <c r="E1967" s="298"/>
      <c r="F1967" s="297"/>
      <c r="G1967" s="299"/>
      <c r="H1967" s="269"/>
      <c r="I1967" s="322"/>
      <c r="J1967" s="297">
        <f>SUM(J1949:J1966)</f>
        <v>66600</v>
      </c>
      <c r="K1967" s="322"/>
      <c r="L1967" s="322"/>
      <c r="M1967" s="321"/>
      <c r="N1967" s="327"/>
      <c r="O1967" s="269"/>
    </row>
    <row r="1968" ht="15.6" spans="1:15">
      <c r="A1968" s="291" t="s">
        <v>2262</v>
      </c>
      <c r="B1968" s="335" t="s">
        <v>12</v>
      </c>
      <c r="C1968" s="336" t="s">
        <v>2501</v>
      </c>
      <c r="D1968" s="336" t="s">
        <v>2466</v>
      </c>
      <c r="E1968" s="471" t="s">
        <v>2456</v>
      </c>
      <c r="F1968" s="131" t="s">
        <v>2606</v>
      </c>
      <c r="G1968" s="131" t="s">
        <v>11</v>
      </c>
      <c r="H1968" s="269"/>
      <c r="I1968" s="335" t="s">
        <v>13</v>
      </c>
      <c r="J1968" s="336" t="s">
        <v>2501</v>
      </c>
      <c r="K1968" s="336" t="s">
        <v>2466</v>
      </c>
      <c r="L1968" s="478" t="s">
        <v>2456</v>
      </c>
      <c r="M1968" s="131" t="s">
        <v>2606</v>
      </c>
      <c r="N1968" s="131" t="s">
        <v>11</v>
      </c>
      <c r="O1968" s="269"/>
    </row>
    <row r="1969" ht="26.4" spans="1:15">
      <c r="A1969" s="487"/>
      <c r="B1969" s="439" t="s">
        <v>769</v>
      </c>
      <c r="C1969" s="439">
        <v>4000</v>
      </c>
      <c r="D1969" s="14" t="s">
        <v>2045</v>
      </c>
      <c r="E1969" s="52"/>
      <c r="F1969" s="14"/>
      <c r="G1969" s="53" t="s">
        <v>2718</v>
      </c>
      <c r="H1969" s="281"/>
      <c r="I1969" s="14" t="s">
        <v>235</v>
      </c>
      <c r="J1969" s="14">
        <v>8000</v>
      </c>
      <c r="K1969" s="14" t="s">
        <v>2043</v>
      </c>
      <c r="L1969" s="14"/>
      <c r="M1969" s="14"/>
      <c r="N1969" s="53" t="s">
        <v>2718</v>
      </c>
      <c r="O1969" s="281"/>
    </row>
    <row r="1970" ht="26.4" spans="1:15">
      <c r="A1970" s="487"/>
      <c r="B1970" s="14" t="s">
        <v>537</v>
      </c>
      <c r="C1970" s="14">
        <v>4000</v>
      </c>
      <c r="D1970" s="14" t="s">
        <v>2043</v>
      </c>
      <c r="E1970" s="52"/>
      <c r="F1970" s="14"/>
      <c r="G1970" s="53" t="s">
        <v>2718</v>
      </c>
      <c r="H1970" s="281"/>
      <c r="I1970" s="14" t="s">
        <v>491</v>
      </c>
      <c r="J1970" s="14">
        <v>2000</v>
      </c>
      <c r="K1970" s="14" t="s">
        <v>2043</v>
      </c>
      <c r="L1970" s="14"/>
      <c r="M1970" s="14"/>
      <c r="N1970" s="53" t="s">
        <v>2718</v>
      </c>
      <c r="O1970" s="281"/>
    </row>
    <row r="1971" spans="1:15">
      <c r="A1971" s="487"/>
      <c r="B1971" s="14" t="s">
        <v>377</v>
      </c>
      <c r="C1971" s="14">
        <v>3600</v>
      </c>
      <c r="D1971" s="14" t="s">
        <v>2043</v>
      </c>
      <c r="E1971" s="52"/>
      <c r="F1971" s="14"/>
      <c r="G1971" s="53" t="s">
        <v>2719</v>
      </c>
      <c r="H1971" s="281"/>
      <c r="I1971" s="14" t="s">
        <v>306</v>
      </c>
      <c r="J1971" s="14">
        <v>3600</v>
      </c>
      <c r="K1971" s="14" t="s">
        <v>2043</v>
      </c>
      <c r="L1971" s="14"/>
      <c r="M1971" s="14"/>
      <c r="N1971" s="53" t="s">
        <v>2719</v>
      </c>
      <c r="O1971" s="281"/>
    </row>
    <row r="1972" ht="13.8" spans="1:23">
      <c r="A1972" s="487"/>
      <c r="B1972" s="14" t="s">
        <v>646</v>
      </c>
      <c r="C1972" s="14">
        <v>3600</v>
      </c>
      <c r="D1972" s="14" t="s">
        <v>2043</v>
      </c>
      <c r="E1972" s="52"/>
      <c r="F1972" s="14"/>
      <c r="G1972" s="53" t="s">
        <v>2719</v>
      </c>
      <c r="H1972" s="281"/>
      <c r="I1972" s="14" t="s">
        <v>692</v>
      </c>
      <c r="J1972" s="14">
        <v>8000</v>
      </c>
      <c r="K1972" s="14" t="s">
        <v>2043</v>
      </c>
      <c r="L1972" s="14"/>
      <c r="M1972" s="14"/>
      <c r="N1972" s="53" t="s">
        <v>2719</v>
      </c>
      <c r="O1972" s="281"/>
      <c r="V1972" s="457" t="s">
        <v>2557</v>
      </c>
      <c r="W1972" s="448"/>
    </row>
    <row r="1973" ht="13.8" spans="1:23">
      <c r="A1973" s="487"/>
      <c r="B1973" s="14" t="s">
        <v>540</v>
      </c>
      <c r="C1973" s="14">
        <v>6000</v>
      </c>
      <c r="D1973" s="14" t="s">
        <v>2043</v>
      </c>
      <c r="E1973" s="52"/>
      <c r="F1973" s="14"/>
      <c r="G1973" s="53" t="s">
        <v>2719</v>
      </c>
      <c r="H1973" s="281"/>
      <c r="I1973" s="14" t="s">
        <v>175</v>
      </c>
      <c r="J1973" s="14">
        <v>6000</v>
      </c>
      <c r="K1973" s="14" t="s">
        <v>2043</v>
      </c>
      <c r="L1973" s="14"/>
      <c r="M1973" s="14"/>
      <c r="N1973" s="53" t="s">
        <v>2719</v>
      </c>
      <c r="O1973" s="281"/>
      <c r="V1973" s="458"/>
      <c r="W1973" s="448" t="s">
        <v>2559</v>
      </c>
    </row>
    <row r="1974" ht="13.8" spans="1:23">
      <c r="A1974" s="487"/>
      <c r="B1974" s="14" t="s">
        <v>131</v>
      </c>
      <c r="C1974" s="14">
        <v>10200</v>
      </c>
      <c r="D1974" s="14" t="s">
        <v>2043</v>
      </c>
      <c r="E1974" s="52"/>
      <c r="F1974" s="14"/>
      <c r="G1974" s="53" t="s">
        <v>2719</v>
      </c>
      <c r="H1974" s="281"/>
      <c r="I1974" s="14" t="s">
        <v>142</v>
      </c>
      <c r="J1974" s="14">
        <v>9200</v>
      </c>
      <c r="K1974" s="14" t="s">
        <v>2043</v>
      </c>
      <c r="L1974" s="14"/>
      <c r="M1974" s="14"/>
      <c r="N1974" s="53" t="s">
        <v>2719</v>
      </c>
      <c r="O1974" s="281"/>
      <c r="V1974" s="459"/>
      <c r="W1974" s="448" t="s">
        <v>2561</v>
      </c>
    </row>
    <row r="1975" spans="1:23">
      <c r="A1975" s="487"/>
      <c r="B1975" s="14" t="s">
        <v>145</v>
      </c>
      <c r="C1975" s="14">
        <v>18400</v>
      </c>
      <c r="D1975" s="14" t="s">
        <v>2043</v>
      </c>
      <c r="E1975" s="52"/>
      <c r="F1975" s="14"/>
      <c r="G1975" s="53" t="s">
        <v>2719</v>
      </c>
      <c r="H1975" s="281"/>
      <c r="I1975" s="14" t="s">
        <v>148</v>
      </c>
      <c r="J1975" s="14">
        <v>16800</v>
      </c>
      <c r="K1975" s="14" t="s">
        <v>2043</v>
      </c>
      <c r="L1975" s="14"/>
      <c r="M1975" s="14"/>
      <c r="N1975" s="53" t="s">
        <v>2719</v>
      </c>
      <c r="O1975" s="281"/>
      <c r="V1975" s="460"/>
      <c r="W1975" s="14" t="s">
        <v>2562</v>
      </c>
    </row>
    <row r="1976" ht="13.8" spans="1:23">
      <c r="A1976" s="487"/>
      <c r="B1976" s="14" t="s">
        <v>313</v>
      </c>
      <c r="C1976" s="14">
        <v>8000</v>
      </c>
      <c r="D1976" s="14" t="s">
        <v>2043</v>
      </c>
      <c r="E1976" s="52"/>
      <c r="F1976" s="14"/>
      <c r="G1976" s="53" t="s">
        <v>2720</v>
      </c>
      <c r="H1976" s="281"/>
      <c r="I1976" s="439" t="s">
        <v>446</v>
      </c>
      <c r="J1976" s="439">
        <v>2000</v>
      </c>
      <c r="K1976" s="439" t="s">
        <v>2043</v>
      </c>
      <c r="L1976" s="489"/>
      <c r="M1976" s="14"/>
      <c r="N1976" s="53" t="s">
        <v>2719</v>
      </c>
      <c r="O1976" s="281"/>
      <c r="V1976" s="461"/>
      <c r="W1976" s="448" t="s">
        <v>2563</v>
      </c>
    </row>
    <row r="1977" ht="13.8" spans="1:23">
      <c r="A1977" s="487"/>
      <c r="B1977" s="14" t="s">
        <v>513</v>
      </c>
      <c r="C1977" s="14">
        <v>2400</v>
      </c>
      <c r="D1977" s="14" t="s">
        <v>2043</v>
      </c>
      <c r="E1977" s="488"/>
      <c r="F1977" s="14"/>
      <c r="G1977" s="53" t="s">
        <v>2720</v>
      </c>
      <c r="H1977" s="281"/>
      <c r="I1977" s="14" t="s">
        <v>618</v>
      </c>
      <c r="J1977" s="14">
        <v>3200</v>
      </c>
      <c r="K1977" s="14" t="s">
        <v>2043</v>
      </c>
      <c r="L1977" s="14"/>
      <c r="M1977" s="14"/>
      <c r="N1977" s="53" t="s">
        <v>55</v>
      </c>
      <c r="O1977" s="281"/>
      <c r="V1977" s="462"/>
      <c r="W1977" s="448" t="s">
        <v>2568</v>
      </c>
    </row>
    <row r="1978" ht="13.8" spans="1:23">
      <c r="A1978" s="487"/>
      <c r="B1978" s="14"/>
      <c r="C1978" s="14"/>
      <c r="D1978" s="14"/>
      <c r="E1978" s="52"/>
      <c r="F1978" s="14"/>
      <c r="G1978" s="53"/>
      <c r="H1978" s="281"/>
      <c r="I1978" s="14"/>
      <c r="J1978" s="14"/>
      <c r="K1978" s="14"/>
      <c r="L1978" s="14"/>
      <c r="M1978" s="14"/>
      <c r="N1978" s="53"/>
      <c r="O1978" s="281"/>
      <c r="V1978" s="463"/>
      <c r="W1978" s="453" t="s">
        <v>2632</v>
      </c>
    </row>
    <row r="1979" ht="13.8" spans="1:23">
      <c r="A1979" s="487"/>
      <c r="B1979" s="14"/>
      <c r="C1979" s="14"/>
      <c r="D1979" s="14"/>
      <c r="E1979" s="52"/>
      <c r="F1979" s="14"/>
      <c r="G1979" s="53"/>
      <c r="H1979" s="281"/>
      <c r="I1979" s="14"/>
      <c r="J1979" s="14"/>
      <c r="K1979" s="14"/>
      <c r="L1979" s="14"/>
      <c r="M1979" s="14"/>
      <c r="N1979" s="53"/>
      <c r="O1979" s="281"/>
      <c r="V1979" s="483"/>
      <c r="W1979" s="482" t="s">
        <v>2691</v>
      </c>
    </row>
    <row r="1980" spans="1:15">
      <c r="A1980" s="487"/>
      <c r="B1980" s="439" t="s">
        <v>829</v>
      </c>
      <c r="C1980" s="439">
        <v>5500</v>
      </c>
      <c r="D1980" s="439" t="s">
        <v>2045</v>
      </c>
      <c r="E1980" s="14"/>
      <c r="F1980" s="14"/>
      <c r="G1980" s="53" t="s">
        <v>2721</v>
      </c>
      <c r="H1980" s="281"/>
      <c r="I1980" s="14"/>
      <c r="J1980" s="14"/>
      <c r="K1980" s="14"/>
      <c r="L1980" s="14"/>
      <c r="M1980" s="14"/>
      <c r="N1980" s="53"/>
      <c r="O1980" s="281"/>
    </row>
    <row r="1981" spans="1:15">
      <c r="A1981" s="487"/>
      <c r="B1981" s="14"/>
      <c r="C1981" s="14"/>
      <c r="D1981" s="14"/>
      <c r="E1981" s="52"/>
      <c r="F1981" s="14"/>
      <c r="G1981" s="53"/>
      <c r="H1981" s="281"/>
      <c r="I1981" s="14"/>
      <c r="J1981" s="14"/>
      <c r="K1981" s="14"/>
      <c r="L1981" s="14"/>
      <c r="M1981" s="14"/>
      <c r="N1981" s="53"/>
      <c r="O1981" s="281"/>
    </row>
    <row r="1982" spans="1:15">
      <c r="A1982" s="487"/>
      <c r="B1982" s="14"/>
      <c r="C1982" s="14"/>
      <c r="D1982" s="14"/>
      <c r="E1982" s="52"/>
      <c r="F1982" s="14"/>
      <c r="G1982" s="53"/>
      <c r="H1982" s="281"/>
      <c r="I1982" s="14"/>
      <c r="J1982" s="14"/>
      <c r="K1982" s="14"/>
      <c r="L1982" s="14"/>
      <c r="M1982" s="14"/>
      <c r="N1982" s="53"/>
      <c r="O1982" s="281"/>
    </row>
    <row r="1983" spans="1:15">
      <c r="A1983" s="487"/>
      <c r="B1983" s="14"/>
      <c r="C1983" s="14"/>
      <c r="D1983" s="14"/>
      <c r="E1983" s="52"/>
      <c r="F1983" s="14"/>
      <c r="G1983" s="53"/>
      <c r="H1983" s="281"/>
      <c r="I1983" s="439" t="s">
        <v>832</v>
      </c>
      <c r="J1983" s="439">
        <v>8700</v>
      </c>
      <c r="K1983" s="439" t="s">
        <v>2045</v>
      </c>
      <c r="L1983" s="14"/>
      <c r="M1983" s="14"/>
      <c r="N1983" s="53" t="s">
        <v>2721</v>
      </c>
      <c r="O1983" s="281"/>
    </row>
    <row r="1984" spans="1:15">
      <c r="A1984" s="487"/>
      <c r="B1984" s="14"/>
      <c r="C1984" s="14"/>
      <c r="D1984" s="14"/>
      <c r="E1984" s="52"/>
      <c r="F1984" s="14"/>
      <c r="G1984" s="53"/>
      <c r="H1984" s="281"/>
      <c r="I1984" s="14"/>
      <c r="J1984" s="14"/>
      <c r="K1984" s="14"/>
      <c r="L1984" s="14"/>
      <c r="M1984" s="14"/>
      <c r="N1984" s="53"/>
      <c r="O1984" s="281"/>
    </row>
    <row r="1985" spans="1:15">
      <c r="A1985" s="487"/>
      <c r="B1985" s="14"/>
      <c r="C1985" s="14"/>
      <c r="D1985" s="14"/>
      <c r="E1985" s="52"/>
      <c r="F1985" s="14"/>
      <c r="G1985" s="53"/>
      <c r="H1985" s="281"/>
      <c r="I1985" s="14"/>
      <c r="J1985" s="14"/>
      <c r="K1985" s="14"/>
      <c r="L1985" s="14"/>
      <c r="M1985" s="14"/>
      <c r="N1985" s="53"/>
      <c r="O1985" s="281"/>
    </row>
    <row r="1986" spans="1:15">
      <c r="A1986" s="487"/>
      <c r="B1986" s="14"/>
      <c r="C1986" s="14"/>
      <c r="D1986" s="14"/>
      <c r="E1986" s="477"/>
      <c r="F1986" s="14"/>
      <c r="G1986" s="53"/>
      <c r="H1986" s="281"/>
      <c r="I1986" s="14"/>
      <c r="J1986" s="14"/>
      <c r="K1986" s="14"/>
      <c r="L1986" s="14"/>
      <c r="M1986" s="14"/>
      <c r="N1986" s="53"/>
      <c r="O1986" s="281"/>
    </row>
    <row r="1987" ht="18.75" spans="1:15">
      <c r="A1987" s="487"/>
      <c r="B1987" s="374"/>
      <c r="C1987" s="322">
        <f>SUM(C1969:C1986)</f>
        <v>65700</v>
      </c>
      <c r="D1987" s="322"/>
      <c r="E1987" s="323"/>
      <c r="F1987" s="322"/>
      <c r="G1987" s="324"/>
      <c r="H1987" s="269"/>
      <c r="I1987" s="322"/>
      <c r="J1987" s="322">
        <f>SUM(J1969:J1986)</f>
        <v>67500</v>
      </c>
      <c r="K1987" s="322"/>
      <c r="L1987" s="322"/>
      <c r="M1987" s="321"/>
      <c r="N1987" s="327"/>
      <c r="O1987" s="269"/>
    </row>
    <row r="1988" ht="16.35" spans="1:23">
      <c r="A1988" s="291" t="s">
        <v>2263</v>
      </c>
      <c r="B1988" s="291" t="s">
        <v>12</v>
      </c>
      <c r="C1988" s="292" t="s">
        <v>2501</v>
      </c>
      <c r="D1988" s="292" t="s">
        <v>2466</v>
      </c>
      <c r="E1988" s="454" t="s">
        <v>2456</v>
      </c>
      <c r="F1988" s="121" t="s">
        <v>2606</v>
      </c>
      <c r="G1988" s="121" t="s">
        <v>11</v>
      </c>
      <c r="H1988" s="269"/>
      <c r="I1988" s="335" t="s">
        <v>13</v>
      </c>
      <c r="J1988" s="336" t="s">
        <v>2501</v>
      </c>
      <c r="K1988" s="336" t="s">
        <v>2466</v>
      </c>
      <c r="L1988" s="478" t="s">
        <v>2456</v>
      </c>
      <c r="M1988" s="131" t="s">
        <v>2606</v>
      </c>
      <c r="N1988" s="131" t="s">
        <v>11</v>
      </c>
      <c r="O1988" s="269"/>
      <c r="P1988" s="502" t="s">
        <v>226</v>
      </c>
      <c r="Q1988" s="505">
        <v>2000</v>
      </c>
      <c r="W1988" s="47" t="s">
        <v>2722</v>
      </c>
    </row>
    <row r="1989" ht="27.15" spans="1:17">
      <c r="A1989" s="487"/>
      <c r="B1989" s="14" t="s">
        <v>313</v>
      </c>
      <c r="C1989" s="14">
        <v>8000</v>
      </c>
      <c r="D1989" s="14" t="s">
        <v>2043</v>
      </c>
      <c r="E1989" s="14"/>
      <c r="F1989" s="14"/>
      <c r="G1989" s="53" t="s">
        <v>2723</v>
      </c>
      <c r="H1989" s="281"/>
      <c r="I1989" s="14" t="s">
        <v>618</v>
      </c>
      <c r="J1989" s="14">
        <v>3200</v>
      </c>
      <c r="K1989" s="14" t="s">
        <v>2043</v>
      </c>
      <c r="L1989" s="14"/>
      <c r="M1989" s="14"/>
      <c r="N1989" s="53" t="s">
        <v>2723</v>
      </c>
      <c r="O1989" s="281"/>
      <c r="P1989" s="503"/>
      <c r="Q1989" s="506"/>
    </row>
    <row r="1990" ht="27.15" spans="1:17">
      <c r="A1990" s="487"/>
      <c r="B1990" s="14" t="s">
        <v>513</v>
      </c>
      <c r="C1990" s="14">
        <v>2400</v>
      </c>
      <c r="D1990" s="14" t="s">
        <v>2043</v>
      </c>
      <c r="E1990" s="14"/>
      <c r="F1990" s="14"/>
      <c r="G1990" s="53" t="s">
        <v>2723</v>
      </c>
      <c r="H1990" s="281"/>
      <c r="I1990" s="504" t="s">
        <v>937</v>
      </c>
      <c r="J1990" s="504">
        <v>2000</v>
      </c>
      <c r="K1990" s="504" t="s">
        <v>2045</v>
      </c>
      <c r="L1990" s="141"/>
      <c r="M1990" s="141"/>
      <c r="N1990" s="187" t="s">
        <v>54</v>
      </c>
      <c r="O1990" s="281"/>
      <c r="P1990" s="503"/>
      <c r="Q1990" s="506"/>
    </row>
    <row r="1991" ht="13.95" spans="1:17">
      <c r="A1991" s="487"/>
      <c r="B1991" s="14" t="s">
        <v>277</v>
      </c>
      <c r="C1991" s="14">
        <v>6000</v>
      </c>
      <c r="D1991" s="14" t="s">
        <v>2043</v>
      </c>
      <c r="E1991" s="14"/>
      <c r="F1991" s="14"/>
      <c r="G1991" s="53" t="s">
        <v>54</v>
      </c>
      <c r="H1991" s="281"/>
      <c r="I1991" s="14" t="s">
        <v>476</v>
      </c>
      <c r="J1991" s="14">
        <v>3200</v>
      </c>
      <c r="K1991" s="14" t="s">
        <v>2043</v>
      </c>
      <c r="L1991" s="14"/>
      <c r="M1991" s="14"/>
      <c r="N1991" s="53" t="s">
        <v>54</v>
      </c>
      <c r="O1991" s="281"/>
      <c r="P1991" s="503"/>
      <c r="Q1991" s="506"/>
    </row>
    <row r="1992" ht="13.95" spans="1:23">
      <c r="A1992" s="487"/>
      <c r="B1992" s="127" t="s">
        <v>124</v>
      </c>
      <c r="C1992" s="127">
        <v>15000</v>
      </c>
      <c r="D1992" s="127" t="s">
        <v>2043</v>
      </c>
      <c r="E1992" s="52"/>
      <c r="F1992" s="14"/>
      <c r="G1992" s="53" t="s">
        <v>2724</v>
      </c>
      <c r="H1992" s="281"/>
      <c r="I1992" s="144" t="s">
        <v>61</v>
      </c>
      <c r="J1992" s="144">
        <v>600</v>
      </c>
      <c r="K1992" s="144" t="s">
        <v>2045</v>
      </c>
      <c r="L1992" s="52"/>
      <c r="M1992" s="14"/>
      <c r="N1992" s="53" t="s">
        <v>54</v>
      </c>
      <c r="O1992" s="281"/>
      <c r="P1992" s="503" t="s">
        <v>446</v>
      </c>
      <c r="Q1992" s="506">
        <v>500</v>
      </c>
      <c r="W1992" s="47" t="s">
        <v>2725</v>
      </c>
    </row>
    <row r="1993" ht="13.95" spans="1:23">
      <c r="A1993" s="487"/>
      <c r="B1993" s="144" t="s">
        <v>2048</v>
      </c>
      <c r="C1993" s="144">
        <v>300</v>
      </c>
      <c r="D1993" s="144" t="s">
        <v>2045</v>
      </c>
      <c r="E1993" s="52"/>
      <c r="F1993" s="14"/>
      <c r="G1993" s="53" t="s">
        <v>2726</v>
      </c>
      <c r="H1993" s="281"/>
      <c r="I1993" s="127" t="s">
        <v>154</v>
      </c>
      <c r="J1993" s="127">
        <v>9200</v>
      </c>
      <c r="K1993" s="127" t="s">
        <v>2043</v>
      </c>
      <c r="L1993" s="14"/>
      <c r="M1993" s="14"/>
      <c r="N1993" s="53" t="s">
        <v>54</v>
      </c>
      <c r="O1993" s="281"/>
      <c r="P1993" s="503" t="s">
        <v>274</v>
      </c>
      <c r="Q1993" s="506">
        <v>2000</v>
      </c>
      <c r="W1993" s="47" t="s">
        <v>2727</v>
      </c>
    </row>
    <row r="1994" ht="13.95" spans="1:23">
      <c r="A1994" s="487"/>
      <c r="B1994" s="127" t="s">
        <v>226</v>
      </c>
      <c r="C1994" s="127">
        <v>3600</v>
      </c>
      <c r="D1994" s="127" t="s">
        <v>2043</v>
      </c>
      <c r="E1994" s="491"/>
      <c r="F1994" s="14"/>
      <c r="G1994" s="53" t="s">
        <v>54</v>
      </c>
      <c r="H1994" s="281"/>
      <c r="I1994" s="14" t="s">
        <v>397</v>
      </c>
      <c r="J1994" s="14">
        <v>2000</v>
      </c>
      <c r="K1994" s="14" t="s">
        <v>2043</v>
      </c>
      <c r="L1994" s="14"/>
      <c r="M1994" s="14"/>
      <c r="N1994" s="53" t="s">
        <v>54</v>
      </c>
      <c r="O1994" s="281"/>
      <c r="P1994" s="503" t="s">
        <v>124</v>
      </c>
      <c r="Q1994" s="506">
        <v>20000</v>
      </c>
      <c r="W1994" s="47" t="s">
        <v>2728</v>
      </c>
    </row>
    <row r="1995" ht="13.95" spans="1:23">
      <c r="A1995" s="487"/>
      <c r="B1995" s="127" t="s">
        <v>207</v>
      </c>
      <c r="C1995" s="127">
        <v>2400</v>
      </c>
      <c r="D1995" s="127" t="s">
        <v>2043</v>
      </c>
      <c r="E1995" s="491"/>
      <c r="F1995" s="14"/>
      <c r="G1995" s="53" t="s">
        <v>54</v>
      </c>
      <c r="H1995" s="281"/>
      <c r="I1995" s="444" t="s">
        <v>181</v>
      </c>
      <c r="J1995" s="444">
        <v>4000</v>
      </c>
      <c r="K1995" s="444" t="s">
        <v>2043</v>
      </c>
      <c r="L1995" s="14"/>
      <c r="M1995" s="14"/>
      <c r="N1995" s="53" t="s">
        <v>54</v>
      </c>
      <c r="O1995" s="281"/>
      <c r="P1995" s="503" t="s">
        <v>425</v>
      </c>
      <c r="Q1995" s="506">
        <v>3000</v>
      </c>
      <c r="W1995" s="47" t="s">
        <v>2727</v>
      </c>
    </row>
    <row r="1996" ht="13.95" spans="1:23">
      <c r="A1996" s="487"/>
      <c r="B1996" s="14" t="s">
        <v>238</v>
      </c>
      <c r="C1996" s="14">
        <v>8400</v>
      </c>
      <c r="D1996" s="127" t="s">
        <v>2043</v>
      </c>
      <c r="E1996" s="52"/>
      <c r="F1996" s="14"/>
      <c r="G1996" s="53" t="s">
        <v>54</v>
      </c>
      <c r="H1996" s="281"/>
      <c r="I1996" s="444" t="s">
        <v>717</v>
      </c>
      <c r="J1996" s="444">
        <v>2000</v>
      </c>
      <c r="K1996" s="444" t="s">
        <v>2043</v>
      </c>
      <c r="L1996" s="52"/>
      <c r="M1996" s="14"/>
      <c r="N1996" s="53" t="s">
        <v>54</v>
      </c>
      <c r="O1996" s="281"/>
      <c r="P1996" s="503" t="s">
        <v>154</v>
      </c>
      <c r="Q1996" s="506">
        <v>8000</v>
      </c>
      <c r="W1996" s="47" t="s">
        <v>2729</v>
      </c>
    </row>
    <row r="1997" ht="13.95" spans="1:23">
      <c r="A1997" s="487"/>
      <c r="B1997" s="444" t="s">
        <v>584</v>
      </c>
      <c r="C1997" s="444">
        <v>6000</v>
      </c>
      <c r="D1997" s="444" t="s">
        <v>2043</v>
      </c>
      <c r="E1997" s="52"/>
      <c r="F1997" s="14"/>
      <c r="G1997" s="53" t="s">
        <v>54</v>
      </c>
      <c r="H1997" s="281"/>
      <c r="I1997" s="444" t="s">
        <v>135</v>
      </c>
      <c r="J1997" s="444">
        <v>12000</v>
      </c>
      <c r="K1997" s="444" t="s">
        <v>2043</v>
      </c>
      <c r="L1997" s="52"/>
      <c r="M1997" s="14"/>
      <c r="N1997" s="53" t="s">
        <v>54</v>
      </c>
      <c r="O1997" s="281"/>
      <c r="P1997" s="503" t="s">
        <v>348</v>
      </c>
      <c r="Q1997" s="506">
        <v>5000</v>
      </c>
      <c r="W1997" s="47" t="s">
        <v>2722</v>
      </c>
    </row>
    <row r="1998" ht="13.95" spans="1:23">
      <c r="A1998" s="487"/>
      <c r="B1998" s="14" t="s">
        <v>940</v>
      </c>
      <c r="C1998" s="14">
        <v>6600</v>
      </c>
      <c r="D1998" s="14" t="s">
        <v>2043</v>
      </c>
      <c r="E1998" s="14"/>
      <c r="F1998" s="14"/>
      <c r="G1998" s="53" t="s">
        <v>54</v>
      </c>
      <c r="H1998" s="281"/>
      <c r="I1998" s="14" t="s">
        <v>259</v>
      </c>
      <c r="J1998" s="14">
        <v>12000</v>
      </c>
      <c r="K1998" s="14" t="s">
        <v>2043</v>
      </c>
      <c r="L1998" s="14"/>
      <c r="M1998" s="14"/>
      <c r="N1998" s="53" t="s">
        <v>54</v>
      </c>
      <c r="O1998" s="281"/>
      <c r="P1998" s="503" t="s">
        <v>2730</v>
      </c>
      <c r="Q1998" s="506">
        <v>3000</v>
      </c>
      <c r="W1998" s="47" t="s">
        <v>2731</v>
      </c>
    </row>
    <row r="1999" ht="13.95" spans="1:17">
      <c r="A1999" s="487"/>
      <c r="B1999" s="14"/>
      <c r="C1999" s="14"/>
      <c r="D1999" s="14"/>
      <c r="E1999" s="14"/>
      <c r="F1999" s="14"/>
      <c r="G1999" s="53"/>
      <c r="H1999" s="281"/>
      <c r="I1999" s="14" t="s">
        <v>455</v>
      </c>
      <c r="J1999" s="14">
        <v>6000</v>
      </c>
      <c r="K1999" s="14" t="s">
        <v>2043</v>
      </c>
      <c r="L1999" s="14"/>
      <c r="M1999" s="14"/>
      <c r="N1999" s="53" t="s">
        <v>2732</v>
      </c>
      <c r="O1999" s="281"/>
      <c r="P1999" s="503"/>
      <c r="Q1999" s="506"/>
    </row>
    <row r="2000" ht="13.95" spans="1:23">
      <c r="A2000" s="487"/>
      <c r="B2000" s="14"/>
      <c r="C2000" s="14"/>
      <c r="D2000" s="14"/>
      <c r="E2000" s="52"/>
      <c r="F2000" s="14"/>
      <c r="G2000" s="53"/>
      <c r="H2000" s="281"/>
      <c r="I2000" s="14"/>
      <c r="J2000" s="14"/>
      <c r="K2000" s="14"/>
      <c r="L2000" s="14"/>
      <c r="M2000" s="14"/>
      <c r="N2000" s="53"/>
      <c r="O2000" s="281"/>
      <c r="P2000" s="503" t="s">
        <v>2164</v>
      </c>
      <c r="Q2000" s="506">
        <v>4000</v>
      </c>
      <c r="W2000" s="47" t="s">
        <v>2727</v>
      </c>
    </row>
    <row r="2001" ht="13.95" spans="1:17">
      <c r="A2001" s="487"/>
      <c r="B2001" s="14"/>
      <c r="C2001" s="14"/>
      <c r="D2001" s="14"/>
      <c r="E2001" s="52"/>
      <c r="F2001" s="14"/>
      <c r="G2001" s="53"/>
      <c r="H2001" s="281"/>
      <c r="I2001" s="14"/>
      <c r="J2001" s="14"/>
      <c r="K2001" s="14"/>
      <c r="L2001" s="14"/>
      <c r="M2001" s="14"/>
      <c r="N2001" s="53"/>
      <c r="O2001" s="281"/>
      <c r="P2001" s="503" t="s">
        <v>494</v>
      </c>
      <c r="Q2001" s="506">
        <v>8000</v>
      </c>
    </row>
    <row r="2002" ht="13.95" spans="1:23">
      <c r="A2002" s="487"/>
      <c r="B2002" s="14"/>
      <c r="C2002" s="14"/>
      <c r="D2002" s="14"/>
      <c r="E2002" s="52"/>
      <c r="F2002" s="14"/>
      <c r="G2002" s="53"/>
      <c r="H2002" s="281"/>
      <c r="I2002" s="14"/>
      <c r="J2002" s="14"/>
      <c r="K2002" s="14"/>
      <c r="L2002" s="14"/>
      <c r="M2002" s="14"/>
      <c r="N2002" s="53"/>
      <c r="O2002" s="281"/>
      <c r="P2002" s="503" t="s">
        <v>689</v>
      </c>
      <c r="Q2002" s="506">
        <v>2000</v>
      </c>
      <c r="W2002" s="290"/>
    </row>
    <row r="2003" ht="13.95" spans="1:23">
      <c r="A2003" s="487"/>
      <c r="B2003" s="14"/>
      <c r="C2003" s="14"/>
      <c r="D2003" s="14"/>
      <c r="E2003" s="52"/>
      <c r="F2003" s="14"/>
      <c r="G2003" s="53"/>
      <c r="H2003" s="281"/>
      <c r="I2003" s="14"/>
      <c r="J2003" s="14"/>
      <c r="K2003" s="14"/>
      <c r="L2003" s="14"/>
      <c r="M2003" s="14"/>
      <c r="N2003" s="53"/>
      <c r="O2003" s="281"/>
      <c r="P2003" s="503" t="s">
        <v>1072</v>
      </c>
      <c r="Q2003" s="506">
        <v>4000</v>
      </c>
      <c r="W2003" s="290" t="s">
        <v>2731</v>
      </c>
    </row>
    <row r="2004" spans="1:19">
      <c r="A2004" s="487"/>
      <c r="B2004" s="14"/>
      <c r="C2004" s="14"/>
      <c r="D2004" s="14"/>
      <c r="E2004" s="52"/>
      <c r="F2004" s="14"/>
      <c r="G2004" s="53"/>
      <c r="H2004" s="281"/>
      <c r="I2004" s="14"/>
      <c r="J2004" s="14"/>
      <c r="K2004" s="14"/>
      <c r="L2004" s="14"/>
      <c r="M2004" s="14"/>
      <c r="N2004" s="53"/>
      <c r="O2004" s="281"/>
      <c r="S2004" s="290"/>
    </row>
    <row r="2005" spans="1:15">
      <c r="A2005" s="487"/>
      <c r="B2005" s="14"/>
      <c r="C2005" s="14"/>
      <c r="D2005" s="14"/>
      <c r="E2005" s="52"/>
      <c r="F2005" s="14"/>
      <c r="G2005" s="53"/>
      <c r="H2005" s="281"/>
      <c r="I2005" s="14"/>
      <c r="J2005" s="14"/>
      <c r="K2005" s="14"/>
      <c r="L2005" s="14"/>
      <c r="M2005" s="14"/>
      <c r="N2005" s="53"/>
      <c r="O2005" s="281"/>
    </row>
    <row r="2006" spans="1:15">
      <c r="A2006" s="487"/>
      <c r="B2006" s="14"/>
      <c r="C2006" s="14"/>
      <c r="D2006" s="14"/>
      <c r="E2006" s="52"/>
      <c r="F2006" s="14"/>
      <c r="G2006" s="53"/>
      <c r="H2006" s="281"/>
      <c r="I2006" s="14"/>
      <c r="J2006" s="14"/>
      <c r="K2006" s="14"/>
      <c r="L2006" s="14"/>
      <c r="M2006" s="14"/>
      <c r="N2006" s="53"/>
      <c r="O2006" s="281"/>
    </row>
    <row r="2007" spans="1:15">
      <c r="A2007" s="487"/>
      <c r="B2007" s="14"/>
      <c r="C2007" s="14"/>
      <c r="D2007" s="14"/>
      <c r="E2007" s="52"/>
      <c r="F2007" s="489"/>
      <c r="G2007" s="53"/>
      <c r="H2007" s="281"/>
      <c r="I2007" s="14"/>
      <c r="J2007" s="14"/>
      <c r="K2007" s="14"/>
      <c r="L2007" s="14"/>
      <c r="M2007" s="14"/>
      <c r="N2007" s="53"/>
      <c r="O2007" s="281"/>
    </row>
    <row r="2008" spans="1:15">
      <c r="A2008" s="487"/>
      <c r="B2008" s="14"/>
      <c r="C2008" s="14"/>
      <c r="D2008" s="14"/>
      <c r="E2008" s="52"/>
      <c r="F2008" s="489"/>
      <c r="G2008" s="53"/>
      <c r="H2008" s="281"/>
      <c r="I2008" s="14"/>
      <c r="J2008" s="14"/>
      <c r="K2008" s="14"/>
      <c r="L2008" s="14"/>
      <c r="M2008" s="14"/>
      <c r="N2008" s="53"/>
      <c r="O2008" s="281"/>
    </row>
    <row r="2009" spans="1:15">
      <c r="A2009" s="487"/>
      <c r="B2009" s="14"/>
      <c r="C2009" s="14"/>
      <c r="D2009" s="14"/>
      <c r="E2009" s="52"/>
      <c r="F2009" s="489"/>
      <c r="G2009" s="53"/>
      <c r="H2009" s="281"/>
      <c r="I2009" s="14"/>
      <c r="J2009" s="14"/>
      <c r="K2009" s="14"/>
      <c r="L2009" s="14"/>
      <c r="M2009" s="14"/>
      <c r="N2009" s="53"/>
      <c r="O2009" s="281"/>
    </row>
    <row r="2010" spans="1:15">
      <c r="A2010" s="487"/>
      <c r="B2010" s="14"/>
      <c r="C2010" s="14"/>
      <c r="D2010" s="14"/>
      <c r="E2010" s="477"/>
      <c r="F2010" s="489"/>
      <c r="G2010" s="53"/>
      <c r="H2010" s="281"/>
      <c r="I2010" s="139"/>
      <c r="J2010" s="139"/>
      <c r="K2010" s="139"/>
      <c r="L2010" s="139"/>
      <c r="M2010" s="139"/>
      <c r="N2010" s="185"/>
      <c r="O2010" s="281"/>
    </row>
    <row r="2011" ht="18" spans="1:15">
      <c r="A2011" s="487"/>
      <c r="B2011" s="352"/>
      <c r="C2011" s="297">
        <f>SUM(C1989:C2010)</f>
        <v>58700</v>
      </c>
      <c r="D2011" s="297"/>
      <c r="E2011" s="298"/>
      <c r="F2011" s="297"/>
      <c r="G2011" s="299"/>
      <c r="H2011" s="492"/>
      <c r="I2011" s="297"/>
      <c r="J2011" s="297">
        <f>SUM(J1989:J2010)</f>
        <v>56200</v>
      </c>
      <c r="K2011" s="297"/>
      <c r="L2011" s="297"/>
      <c r="M2011" s="296"/>
      <c r="N2011" s="304"/>
      <c r="O2011" s="492"/>
    </row>
    <row r="2012" ht="15.6" spans="1:23">
      <c r="A2012" s="493" t="s">
        <v>2268</v>
      </c>
      <c r="B2012" s="291" t="s">
        <v>12</v>
      </c>
      <c r="C2012" s="292" t="s">
        <v>2501</v>
      </c>
      <c r="D2012" s="292" t="s">
        <v>2466</v>
      </c>
      <c r="E2012" s="454" t="s">
        <v>2456</v>
      </c>
      <c r="F2012" s="121" t="s">
        <v>2606</v>
      </c>
      <c r="G2012" s="121" t="s">
        <v>11</v>
      </c>
      <c r="H2012" s="492"/>
      <c r="I2012" s="291" t="s">
        <v>13</v>
      </c>
      <c r="J2012" s="292" t="s">
        <v>2501</v>
      </c>
      <c r="K2012" s="292" t="s">
        <v>2466</v>
      </c>
      <c r="L2012" s="455" t="s">
        <v>2456</v>
      </c>
      <c r="M2012" s="121" t="s">
        <v>2606</v>
      </c>
      <c r="N2012" s="121" t="s">
        <v>11</v>
      </c>
      <c r="O2012" s="492"/>
      <c r="V2012" s="457" t="s">
        <v>2557</v>
      </c>
      <c r="W2012" s="448"/>
    </row>
    <row r="2013" ht="26.4" spans="1:23">
      <c r="A2013" s="396"/>
      <c r="B2013" s="14" t="s">
        <v>940</v>
      </c>
      <c r="C2013" s="14">
        <v>1600</v>
      </c>
      <c r="D2013" s="14" t="s">
        <v>2043</v>
      </c>
      <c r="E2013" s="52"/>
      <c r="F2013" s="14"/>
      <c r="G2013" s="53" t="s">
        <v>2733</v>
      </c>
      <c r="H2013" s="281"/>
      <c r="I2013" s="14" t="s">
        <v>455</v>
      </c>
      <c r="J2013" s="14">
        <v>3800</v>
      </c>
      <c r="K2013" s="14" t="s">
        <v>2043</v>
      </c>
      <c r="L2013" s="14"/>
      <c r="M2013" s="14"/>
      <c r="N2013" s="53" t="s">
        <v>2733</v>
      </c>
      <c r="O2013" s="281"/>
      <c r="V2013" s="458"/>
      <c r="W2013" s="448" t="s">
        <v>2559</v>
      </c>
    </row>
    <row r="2014" ht="13.8" spans="1:23">
      <c r="A2014" s="396"/>
      <c r="B2014" s="14" t="s">
        <v>124</v>
      </c>
      <c r="C2014" s="14">
        <v>6000</v>
      </c>
      <c r="D2014" s="14" t="s">
        <v>2043</v>
      </c>
      <c r="E2014" s="52"/>
      <c r="F2014" s="14"/>
      <c r="G2014" s="53" t="s">
        <v>54</v>
      </c>
      <c r="H2014" s="281"/>
      <c r="I2014" s="14" t="s">
        <v>175</v>
      </c>
      <c r="J2014" s="14">
        <v>9000</v>
      </c>
      <c r="K2014" s="14" t="s">
        <v>2043</v>
      </c>
      <c r="L2014" s="14"/>
      <c r="M2014" s="14"/>
      <c r="N2014" s="53" t="s">
        <v>54</v>
      </c>
      <c r="O2014" s="281"/>
      <c r="V2014" s="459"/>
      <c r="W2014" s="448" t="s">
        <v>2561</v>
      </c>
    </row>
    <row r="2015" spans="1:23">
      <c r="A2015" s="396"/>
      <c r="B2015" s="462" t="s">
        <v>151</v>
      </c>
      <c r="C2015" s="462">
        <v>5400</v>
      </c>
      <c r="D2015" s="462" t="s">
        <v>2043</v>
      </c>
      <c r="E2015" s="52"/>
      <c r="F2015" s="14"/>
      <c r="G2015" s="53" t="s">
        <v>54</v>
      </c>
      <c r="H2015" s="281"/>
      <c r="I2015" s="14" t="s">
        <v>331</v>
      </c>
      <c r="J2015" s="14">
        <v>6000</v>
      </c>
      <c r="K2015" s="14" t="s">
        <v>2043</v>
      </c>
      <c r="L2015" s="14"/>
      <c r="M2015" s="14"/>
      <c r="N2015" s="53" t="s">
        <v>54</v>
      </c>
      <c r="O2015" s="281"/>
      <c r="V2015" s="460"/>
      <c r="W2015" s="14" t="s">
        <v>2562</v>
      </c>
    </row>
    <row r="2016" ht="13.8" spans="1:23">
      <c r="A2016" s="396"/>
      <c r="B2016" s="462" t="s">
        <v>250</v>
      </c>
      <c r="C2016" s="462">
        <v>10200</v>
      </c>
      <c r="D2016" s="462" t="s">
        <v>2043</v>
      </c>
      <c r="F2016" s="14"/>
      <c r="G2016" s="53" t="s">
        <v>54</v>
      </c>
      <c r="H2016" s="281"/>
      <c r="I2016" s="14" t="s">
        <v>372</v>
      </c>
      <c r="J2016" s="14">
        <v>2400</v>
      </c>
      <c r="K2016" s="14" t="s">
        <v>2045</v>
      </c>
      <c r="L2016" s="14"/>
      <c r="M2016" s="14"/>
      <c r="N2016" s="53" t="s">
        <v>54</v>
      </c>
      <c r="O2016" s="281"/>
      <c r="V2016" s="461"/>
      <c r="W2016" s="448" t="s">
        <v>2563</v>
      </c>
    </row>
    <row r="2017" ht="13.8" spans="1:23">
      <c r="A2017" s="396"/>
      <c r="B2017" s="14" t="s">
        <v>145</v>
      </c>
      <c r="C2017" s="14">
        <v>15000</v>
      </c>
      <c r="D2017" s="14" t="s">
        <v>2043</v>
      </c>
      <c r="E2017" s="14"/>
      <c r="F2017" s="14"/>
      <c r="G2017" s="53" t="s">
        <v>54</v>
      </c>
      <c r="H2017" s="281"/>
      <c r="I2017" s="14" t="s">
        <v>369</v>
      </c>
      <c r="J2017" s="14">
        <v>1200</v>
      </c>
      <c r="K2017" s="14" t="s">
        <v>2045</v>
      </c>
      <c r="L2017" s="14"/>
      <c r="M2017" s="14"/>
      <c r="N2017" s="53" t="s">
        <v>54</v>
      </c>
      <c r="O2017" s="281"/>
      <c r="V2017" s="462"/>
      <c r="W2017" s="448" t="s">
        <v>2568</v>
      </c>
    </row>
    <row r="2018" ht="13.8" spans="1:23">
      <c r="A2018" s="396"/>
      <c r="B2018" s="127" t="s">
        <v>2164</v>
      </c>
      <c r="C2018" s="127">
        <v>4200</v>
      </c>
      <c r="D2018" s="127" t="s">
        <v>2043</v>
      </c>
      <c r="E2018" s="127"/>
      <c r="F2018" s="127"/>
      <c r="G2018" s="53" t="s">
        <v>55</v>
      </c>
      <c r="H2018" s="281"/>
      <c r="I2018" s="14" t="s">
        <v>425</v>
      </c>
      <c r="J2018" s="14">
        <v>4000</v>
      </c>
      <c r="K2018" s="14" t="s">
        <v>2043</v>
      </c>
      <c r="L2018" s="14"/>
      <c r="M2018" s="14"/>
      <c r="N2018" s="53" t="s">
        <v>54</v>
      </c>
      <c r="O2018" s="281"/>
      <c r="V2018" s="463"/>
      <c r="W2018" s="453" t="s">
        <v>2632</v>
      </c>
    </row>
    <row r="2019" ht="13.8" spans="1:23">
      <c r="A2019" s="396"/>
      <c r="B2019" s="127" t="s">
        <v>494</v>
      </c>
      <c r="C2019" s="127">
        <v>6000</v>
      </c>
      <c r="D2019" s="127" t="s">
        <v>2043</v>
      </c>
      <c r="E2019" s="491"/>
      <c r="F2019" s="127"/>
      <c r="G2019" s="53" t="s">
        <v>55</v>
      </c>
      <c r="H2019" s="281"/>
      <c r="I2019" s="14" t="s">
        <v>274</v>
      </c>
      <c r="J2019" s="14">
        <v>6000</v>
      </c>
      <c r="K2019" s="14" t="s">
        <v>2043</v>
      </c>
      <c r="L2019" s="14"/>
      <c r="M2019" s="14"/>
      <c r="N2019" s="53" t="s">
        <v>54</v>
      </c>
      <c r="O2019" s="281"/>
      <c r="V2019" s="483"/>
      <c r="W2019" s="482" t="s">
        <v>2691</v>
      </c>
    </row>
    <row r="2020" ht="26.4" spans="1:15">
      <c r="A2020" s="396"/>
      <c r="B2020" s="158" t="s">
        <v>923</v>
      </c>
      <c r="C2020" s="158">
        <v>7700</v>
      </c>
      <c r="D2020" s="158" t="s">
        <v>2045</v>
      </c>
      <c r="E2020" s="344"/>
      <c r="F2020" s="158"/>
      <c r="G2020" s="159" t="s">
        <v>2734</v>
      </c>
      <c r="H2020" s="281"/>
      <c r="I2020" s="141" t="s">
        <v>244</v>
      </c>
      <c r="J2020" s="141">
        <v>6000</v>
      </c>
      <c r="K2020" s="141" t="s">
        <v>2043</v>
      </c>
      <c r="L2020" s="141"/>
      <c r="M2020" s="141"/>
      <c r="N2020" s="53" t="s">
        <v>54</v>
      </c>
      <c r="O2020" s="281"/>
    </row>
    <row r="2021" spans="1:15">
      <c r="A2021" s="396"/>
      <c r="B2021" s="14"/>
      <c r="C2021" s="14"/>
      <c r="D2021" s="14"/>
      <c r="E2021" s="52"/>
      <c r="F2021" s="14"/>
      <c r="G2021" s="53"/>
      <c r="H2021" s="281"/>
      <c r="I2021" s="462" t="s">
        <v>623</v>
      </c>
      <c r="J2021" s="462">
        <v>4000</v>
      </c>
      <c r="K2021" s="462" t="s">
        <v>2043</v>
      </c>
      <c r="L2021" s="129"/>
      <c r="M2021" s="129"/>
      <c r="N2021" s="203" t="s">
        <v>55</v>
      </c>
      <c r="O2021" s="281"/>
    </row>
    <row r="2022" spans="1:15">
      <c r="A2022" s="396"/>
      <c r="B2022" s="14"/>
      <c r="C2022" s="14"/>
      <c r="D2022" s="14"/>
      <c r="E2022" s="52"/>
      <c r="F2022" s="14"/>
      <c r="G2022" s="53"/>
      <c r="H2022" s="281"/>
      <c r="I2022" s="139" t="s">
        <v>190</v>
      </c>
      <c r="J2022" s="139">
        <v>5200</v>
      </c>
      <c r="K2022" s="139" t="s">
        <v>2043</v>
      </c>
      <c r="L2022" s="139"/>
      <c r="M2022" s="139"/>
      <c r="N2022" s="185" t="s">
        <v>55</v>
      </c>
      <c r="O2022" s="281"/>
    </row>
    <row r="2023" spans="1:15">
      <c r="A2023" s="396"/>
      <c r="B2023" s="14" t="s">
        <v>124</v>
      </c>
      <c r="C2023" s="14">
        <v>10200</v>
      </c>
      <c r="D2023" s="14" t="s">
        <v>2043</v>
      </c>
      <c r="E2023" s="52"/>
      <c r="F2023" s="14"/>
      <c r="G2023" s="53" t="s">
        <v>55</v>
      </c>
      <c r="H2023" s="281"/>
      <c r="I2023" s="14"/>
      <c r="J2023" s="14"/>
      <c r="K2023" s="14"/>
      <c r="L2023" s="14"/>
      <c r="M2023" s="14"/>
      <c r="N2023" s="53"/>
      <c r="O2023" s="281"/>
    </row>
    <row r="2024" spans="1:15">
      <c r="A2024" s="396"/>
      <c r="B2024" s="14"/>
      <c r="C2024" s="14"/>
      <c r="D2024" s="14"/>
      <c r="E2024" s="52"/>
      <c r="F2024" s="91"/>
      <c r="G2024" s="53"/>
      <c r="H2024" s="281"/>
      <c r="I2024" s="14"/>
      <c r="J2024" s="14"/>
      <c r="K2024" s="14"/>
      <c r="L2024" s="14"/>
      <c r="M2024" s="14"/>
      <c r="N2024" s="53"/>
      <c r="O2024" s="281"/>
    </row>
    <row r="2025" spans="1:15">
      <c r="A2025" s="396"/>
      <c r="B2025" s="14"/>
      <c r="C2025" s="14"/>
      <c r="D2025" s="14"/>
      <c r="E2025" s="52"/>
      <c r="F2025" s="14"/>
      <c r="G2025" s="53"/>
      <c r="H2025" s="281"/>
      <c r="I2025" s="14"/>
      <c r="J2025" s="14"/>
      <c r="K2025" s="14"/>
      <c r="L2025" s="14"/>
      <c r="M2025" s="14"/>
      <c r="N2025" s="53"/>
      <c r="O2025" s="281"/>
    </row>
    <row r="2026" spans="1:15">
      <c r="A2026" s="396"/>
      <c r="B2026" s="14"/>
      <c r="C2026" s="14"/>
      <c r="D2026" s="14"/>
      <c r="E2026" s="52"/>
      <c r="F2026" s="14"/>
      <c r="G2026" s="53"/>
      <c r="H2026" s="281"/>
      <c r="I2026" s="14"/>
      <c r="J2026" s="14"/>
      <c r="K2026" s="14"/>
      <c r="L2026" s="14"/>
      <c r="M2026" s="14"/>
      <c r="N2026" s="53"/>
      <c r="O2026" s="281"/>
    </row>
    <row r="2027" spans="1:15">
      <c r="A2027" s="396"/>
      <c r="B2027" s="14"/>
      <c r="C2027" s="14"/>
      <c r="D2027" s="14"/>
      <c r="E2027" s="52"/>
      <c r="F2027" s="14"/>
      <c r="G2027" s="53"/>
      <c r="H2027" s="281"/>
      <c r="I2027" s="14"/>
      <c r="J2027" s="14"/>
      <c r="K2027" s="14"/>
      <c r="L2027" s="14"/>
      <c r="M2027" s="14"/>
      <c r="N2027" s="53"/>
      <c r="O2027" s="281"/>
    </row>
    <row r="2028" spans="1:15">
      <c r="A2028" s="396"/>
      <c r="B2028" s="14"/>
      <c r="C2028" s="14"/>
      <c r="D2028" s="14"/>
      <c r="E2028" s="52"/>
      <c r="F2028" s="14"/>
      <c r="G2028" s="53"/>
      <c r="H2028" s="281"/>
      <c r="I2028" s="14"/>
      <c r="J2028" s="14"/>
      <c r="K2028" s="14"/>
      <c r="L2028" s="14"/>
      <c r="M2028" s="14"/>
      <c r="N2028" s="53"/>
      <c r="O2028" s="281"/>
    </row>
    <row r="2029" spans="1:15">
      <c r="A2029" s="396"/>
      <c r="B2029" s="14"/>
      <c r="C2029" s="14"/>
      <c r="D2029" s="14"/>
      <c r="E2029" s="14"/>
      <c r="F2029" s="14"/>
      <c r="G2029" s="53"/>
      <c r="H2029" s="281"/>
      <c r="I2029" s="14"/>
      <c r="J2029" s="14"/>
      <c r="K2029" s="14"/>
      <c r="L2029" s="14"/>
      <c r="M2029" s="14"/>
      <c r="N2029" s="53"/>
      <c r="O2029" s="281"/>
    </row>
    <row r="2030" spans="1:15">
      <c r="A2030" s="396"/>
      <c r="B2030" s="14"/>
      <c r="C2030" s="14"/>
      <c r="D2030" s="14"/>
      <c r="E2030" s="477"/>
      <c r="F2030" s="14"/>
      <c r="G2030" s="53"/>
      <c r="H2030" s="281"/>
      <c r="I2030" s="14"/>
      <c r="J2030" s="14"/>
      <c r="K2030" s="14"/>
      <c r="L2030" s="14"/>
      <c r="M2030" s="14"/>
      <c r="N2030" s="53"/>
      <c r="O2030" s="281"/>
    </row>
    <row r="2031" ht="18" spans="1:15">
      <c r="A2031" s="396"/>
      <c r="B2031" s="352"/>
      <c r="C2031" s="297">
        <f>SUM(C2013:C2030)</f>
        <v>66300</v>
      </c>
      <c r="D2031" s="494"/>
      <c r="E2031" s="298"/>
      <c r="F2031" s="297"/>
      <c r="G2031" s="299"/>
      <c r="H2031" s="269"/>
      <c r="I2031" s="297"/>
      <c r="J2031" s="297">
        <f>SUM(J2013:J2030)</f>
        <v>47600</v>
      </c>
      <c r="K2031" s="297"/>
      <c r="L2031" s="297"/>
      <c r="M2031" s="296"/>
      <c r="N2031" s="304"/>
      <c r="O2031" s="269"/>
    </row>
    <row r="2032" ht="15.6" spans="1:23">
      <c r="A2032" s="493" t="s">
        <v>2273</v>
      </c>
      <c r="B2032" s="335" t="s">
        <v>12</v>
      </c>
      <c r="C2032" s="336" t="s">
        <v>2501</v>
      </c>
      <c r="D2032" s="336" t="s">
        <v>2466</v>
      </c>
      <c r="E2032" s="471" t="s">
        <v>2456</v>
      </c>
      <c r="F2032" s="131" t="s">
        <v>2606</v>
      </c>
      <c r="G2032" s="131" t="s">
        <v>11</v>
      </c>
      <c r="H2032" s="492"/>
      <c r="I2032" s="335" t="s">
        <v>13</v>
      </c>
      <c r="J2032" s="336" t="s">
        <v>2501</v>
      </c>
      <c r="K2032" s="336" t="s">
        <v>2466</v>
      </c>
      <c r="L2032" s="478" t="s">
        <v>2456</v>
      </c>
      <c r="M2032" s="131" t="s">
        <v>2606</v>
      </c>
      <c r="N2032" s="131" t="s">
        <v>11</v>
      </c>
      <c r="O2032" s="492"/>
      <c r="V2032" s="457" t="s">
        <v>2557</v>
      </c>
      <c r="W2032" s="448"/>
    </row>
    <row r="2033" ht="26.4" spans="1:23">
      <c r="A2033" s="472"/>
      <c r="B2033" s="127" t="s">
        <v>2164</v>
      </c>
      <c r="C2033" s="127">
        <v>4200</v>
      </c>
      <c r="D2033" s="127" t="s">
        <v>2043</v>
      </c>
      <c r="E2033" s="127"/>
      <c r="F2033" s="127"/>
      <c r="G2033" s="53" t="s">
        <v>2733</v>
      </c>
      <c r="H2033" s="281"/>
      <c r="I2033" s="14" t="s">
        <v>623</v>
      </c>
      <c r="J2033" s="14">
        <v>2500</v>
      </c>
      <c r="K2033" s="14" t="s">
        <v>2043</v>
      </c>
      <c r="L2033" s="14"/>
      <c r="M2033" s="14"/>
      <c r="N2033" s="53" t="s">
        <v>54</v>
      </c>
      <c r="O2033" s="281"/>
      <c r="V2033" s="458"/>
      <c r="W2033" s="448" t="s">
        <v>2559</v>
      </c>
    </row>
    <row r="2034" ht="26.4" spans="1:23">
      <c r="A2034" s="472"/>
      <c r="B2034" s="127" t="s">
        <v>494</v>
      </c>
      <c r="C2034" s="127">
        <v>6000</v>
      </c>
      <c r="D2034" s="127" t="s">
        <v>2043</v>
      </c>
      <c r="E2034" s="491"/>
      <c r="F2034" s="127"/>
      <c r="G2034" s="53" t="s">
        <v>2733</v>
      </c>
      <c r="H2034" s="281"/>
      <c r="I2034" s="14" t="s">
        <v>190</v>
      </c>
      <c r="J2034" s="14">
        <v>5200</v>
      </c>
      <c r="K2034" s="14" t="s">
        <v>2043</v>
      </c>
      <c r="L2034" s="14"/>
      <c r="M2034" s="14"/>
      <c r="N2034" s="53" t="s">
        <v>2733</v>
      </c>
      <c r="O2034" s="281"/>
      <c r="V2034" s="459"/>
      <c r="W2034" s="448" t="s">
        <v>2561</v>
      </c>
    </row>
    <row r="2035" spans="1:23">
      <c r="A2035" s="472"/>
      <c r="B2035" s="14" t="s">
        <v>124</v>
      </c>
      <c r="C2035" s="14">
        <v>15000</v>
      </c>
      <c r="D2035" s="14" t="s">
        <v>2043</v>
      </c>
      <c r="E2035" s="52"/>
      <c r="F2035" s="14"/>
      <c r="G2035" s="53" t="s">
        <v>2735</v>
      </c>
      <c r="H2035" s="281"/>
      <c r="I2035" s="14" t="s">
        <v>641</v>
      </c>
      <c r="J2035" s="14">
        <v>1600</v>
      </c>
      <c r="K2035" s="14" t="s">
        <v>2045</v>
      </c>
      <c r="L2035" s="14"/>
      <c r="M2035" s="14"/>
      <c r="N2035" s="53" t="s">
        <v>54</v>
      </c>
      <c r="O2035" s="281"/>
      <c r="V2035" s="460"/>
      <c r="W2035" s="14" t="s">
        <v>2562</v>
      </c>
    </row>
    <row r="2036" ht="13.8" spans="1:23">
      <c r="A2036" s="472"/>
      <c r="B2036" s="144" t="s">
        <v>2132</v>
      </c>
      <c r="C2036" s="144">
        <v>4200</v>
      </c>
      <c r="D2036" s="144" t="s">
        <v>2045</v>
      </c>
      <c r="E2036" s="52"/>
      <c r="F2036" s="14"/>
      <c r="G2036" s="53" t="s">
        <v>2736</v>
      </c>
      <c r="H2036" s="281"/>
      <c r="I2036" s="14" t="s">
        <v>142</v>
      </c>
      <c r="J2036" s="14">
        <v>12000</v>
      </c>
      <c r="K2036" s="14" t="s">
        <v>2043</v>
      </c>
      <c r="L2036" s="14"/>
      <c r="M2036" s="14"/>
      <c r="N2036" s="53" t="s">
        <v>54</v>
      </c>
      <c r="O2036" s="281"/>
      <c r="V2036" s="461"/>
      <c r="W2036" s="448" t="s">
        <v>2563</v>
      </c>
    </row>
    <row r="2037" ht="13.8" spans="1:23">
      <c r="A2037" s="472"/>
      <c r="B2037" s="444" t="s">
        <v>729</v>
      </c>
      <c r="C2037" s="444">
        <v>4000</v>
      </c>
      <c r="D2037" s="444" t="s">
        <v>2043</v>
      </c>
      <c r="E2037" s="52"/>
      <c r="F2037" s="14"/>
      <c r="G2037" s="53" t="s">
        <v>2737</v>
      </c>
      <c r="H2037" s="281"/>
      <c r="I2037" s="14" t="s">
        <v>667</v>
      </c>
      <c r="J2037" s="14">
        <v>4000</v>
      </c>
      <c r="K2037" s="14" t="s">
        <v>2043</v>
      </c>
      <c r="L2037" s="14"/>
      <c r="M2037" s="14"/>
      <c r="N2037" s="53" t="s">
        <v>54</v>
      </c>
      <c r="O2037" s="281"/>
      <c r="V2037" s="462"/>
      <c r="W2037" s="448" t="s">
        <v>2568</v>
      </c>
    </row>
    <row r="2038" ht="13.8" spans="1:23">
      <c r="A2038" s="472"/>
      <c r="B2038" s="14" t="s">
        <v>328</v>
      </c>
      <c r="C2038" s="14">
        <v>7200</v>
      </c>
      <c r="D2038" s="14" t="s">
        <v>2043</v>
      </c>
      <c r="E2038" s="52"/>
      <c r="F2038" s="14"/>
      <c r="G2038" s="53" t="s">
        <v>54</v>
      </c>
      <c r="H2038" s="281"/>
      <c r="I2038" s="14" t="s">
        <v>135</v>
      </c>
      <c r="J2038" s="14">
        <v>10000</v>
      </c>
      <c r="K2038" s="14" t="s">
        <v>2043</v>
      </c>
      <c r="L2038" s="14"/>
      <c r="M2038" s="14"/>
      <c r="N2038" s="53" t="s">
        <v>54</v>
      </c>
      <c r="O2038" s="281"/>
      <c r="V2038" s="463"/>
      <c r="W2038" s="453" t="s">
        <v>2632</v>
      </c>
    </row>
    <row r="2039" ht="13.8" spans="1:23">
      <c r="A2039" s="472"/>
      <c r="B2039" s="144" t="s">
        <v>80</v>
      </c>
      <c r="C2039" s="144">
        <v>4000</v>
      </c>
      <c r="D2039" s="144" t="s">
        <v>2045</v>
      </c>
      <c r="E2039" s="52"/>
      <c r="F2039" s="14"/>
      <c r="G2039" s="53" t="s">
        <v>2738</v>
      </c>
      <c r="H2039" s="281"/>
      <c r="I2039" s="14" t="s">
        <v>220</v>
      </c>
      <c r="J2039" s="14">
        <v>4000</v>
      </c>
      <c r="K2039" s="14" t="s">
        <v>2043</v>
      </c>
      <c r="L2039" s="14"/>
      <c r="M2039" s="14"/>
      <c r="N2039" s="53" t="s">
        <v>54</v>
      </c>
      <c r="O2039" s="281"/>
      <c r="V2039" s="483"/>
      <c r="W2039" s="482" t="s">
        <v>2691</v>
      </c>
    </row>
    <row r="2040" spans="1:15">
      <c r="A2040" s="472"/>
      <c r="B2040" s="14" t="s">
        <v>733</v>
      </c>
      <c r="C2040" s="14">
        <v>1400</v>
      </c>
      <c r="D2040" s="14" t="s">
        <v>2045</v>
      </c>
      <c r="E2040" s="52"/>
      <c r="F2040" s="14"/>
      <c r="G2040" s="53" t="s">
        <v>54</v>
      </c>
      <c r="H2040" s="281"/>
      <c r="I2040" s="14" t="s">
        <v>223</v>
      </c>
      <c r="J2040" s="14">
        <v>3600</v>
      </c>
      <c r="K2040" s="14" t="s">
        <v>2043</v>
      </c>
      <c r="L2040" s="14"/>
      <c r="M2040" s="14"/>
      <c r="N2040" s="53" t="s">
        <v>54</v>
      </c>
      <c r="O2040" s="281"/>
    </row>
    <row r="2041" spans="1:15">
      <c r="A2041" s="472"/>
      <c r="B2041" s="495" t="s">
        <v>879</v>
      </c>
      <c r="C2041" s="495">
        <v>7200</v>
      </c>
      <c r="D2041" s="495" t="s">
        <v>2043</v>
      </c>
      <c r="E2041" s="465"/>
      <c r="F2041" s="141"/>
      <c r="G2041" s="187" t="s">
        <v>2700</v>
      </c>
      <c r="H2041" s="496"/>
      <c r="I2041" s="495" t="s">
        <v>148</v>
      </c>
      <c r="J2041" s="495">
        <v>3200</v>
      </c>
      <c r="K2041" s="444" t="s">
        <v>2043</v>
      </c>
      <c r="L2041" s="14"/>
      <c r="M2041" s="14"/>
      <c r="N2041" s="53" t="s">
        <v>2739</v>
      </c>
      <c r="O2041" s="496"/>
    </row>
    <row r="2042" ht="26.4" spans="1:15">
      <c r="A2042" s="472"/>
      <c r="B2042" s="129" t="s">
        <v>271</v>
      </c>
      <c r="C2042" s="129">
        <v>6000</v>
      </c>
      <c r="D2042" s="129" t="s">
        <v>2043</v>
      </c>
      <c r="E2042" s="466"/>
      <c r="F2042" s="129"/>
      <c r="G2042" s="203" t="s">
        <v>2740</v>
      </c>
      <c r="H2042" s="497"/>
      <c r="I2042" s="129" t="s">
        <v>128</v>
      </c>
      <c r="J2042" s="129">
        <v>11200</v>
      </c>
      <c r="K2042" s="140" t="s">
        <v>2043</v>
      </c>
      <c r="L2042" s="14"/>
      <c r="M2042" s="14"/>
      <c r="N2042" s="53" t="s">
        <v>2741</v>
      </c>
      <c r="O2042" s="497"/>
    </row>
    <row r="2043" spans="1:15">
      <c r="A2043" s="472"/>
      <c r="B2043" s="129"/>
      <c r="C2043" s="129"/>
      <c r="D2043" s="129"/>
      <c r="E2043" s="466"/>
      <c r="F2043" s="129"/>
      <c r="G2043" s="203"/>
      <c r="H2043" s="497"/>
      <c r="I2043" s="129" t="s">
        <v>154</v>
      </c>
      <c r="J2043" s="129">
        <v>10000</v>
      </c>
      <c r="K2043" s="140" t="s">
        <v>2043</v>
      </c>
      <c r="L2043" s="14"/>
      <c r="M2043" s="14"/>
      <c r="N2043" s="53" t="s">
        <v>2742</v>
      </c>
      <c r="O2043" s="497"/>
    </row>
    <row r="2044" ht="26.4" spans="1:15">
      <c r="A2044" s="472"/>
      <c r="B2044" s="498" t="s">
        <v>250</v>
      </c>
      <c r="C2044" s="498">
        <v>10200</v>
      </c>
      <c r="D2044" s="498" t="s">
        <v>2043</v>
      </c>
      <c r="E2044" s="466"/>
      <c r="F2044" s="129"/>
      <c r="G2044" s="203" t="s">
        <v>2743</v>
      </c>
      <c r="H2044" s="497"/>
      <c r="I2044" s="129"/>
      <c r="J2044" s="129"/>
      <c r="K2044" s="140"/>
      <c r="L2044" s="14"/>
      <c r="M2044" s="14"/>
      <c r="N2044" s="53"/>
      <c r="O2044" s="497"/>
    </row>
    <row r="2045" spans="1:15">
      <c r="A2045" s="472"/>
      <c r="B2045" s="499" t="s">
        <v>316</v>
      </c>
      <c r="C2045" s="499">
        <v>5000</v>
      </c>
      <c r="D2045" s="499" t="s">
        <v>2043</v>
      </c>
      <c r="E2045" s="500"/>
      <c r="F2045" s="499"/>
      <c r="G2045" s="501" t="s">
        <v>2744</v>
      </c>
      <c r="H2045" s="129"/>
      <c r="I2045" s="129"/>
      <c r="J2045" s="129"/>
      <c r="K2045" s="140"/>
      <c r="L2045" s="14"/>
      <c r="M2045" s="14"/>
      <c r="N2045" s="53"/>
      <c r="O2045" s="129"/>
    </row>
    <row r="2046" spans="1:15">
      <c r="A2046" s="472"/>
      <c r="B2046" s="129"/>
      <c r="C2046" s="129"/>
      <c r="D2046" s="129"/>
      <c r="E2046" s="466"/>
      <c r="F2046" s="129"/>
      <c r="G2046" s="203"/>
      <c r="H2046" s="129"/>
      <c r="I2046" s="129"/>
      <c r="J2046" s="129"/>
      <c r="K2046" s="140"/>
      <c r="L2046" s="14"/>
      <c r="M2046" s="14"/>
      <c r="N2046" s="53"/>
      <c r="O2046" s="129"/>
    </row>
    <row r="2047" spans="1:15">
      <c r="A2047" s="472"/>
      <c r="B2047" s="129"/>
      <c r="C2047" s="129"/>
      <c r="D2047" s="129"/>
      <c r="E2047" s="466"/>
      <c r="F2047" s="129"/>
      <c r="G2047" s="203"/>
      <c r="H2047" s="129"/>
      <c r="I2047" s="129"/>
      <c r="J2047" s="129"/>
      <c r="K2047" s="140"/>
      <c r="L2047" s="14"/>
      <c r="M2047" s="14"/>
      <c r="N2047" s="53"/>
      <c r="O2047" s="129"/>
    </row>
    <row r="2048" spans="1:15">
      <c r="A2048" s="472"/>
      <c r="B2048" s="129"/>
      <c r="C2048" s="129"/>
      <c r="D2048" s="129"/>
      <c r="E2048" s="466"/>
      <c r="F2048" s="129"/>
      <c r="G2048" s="203"/>
      <c r="H2048" s="129"/>
      <c r="I2048" s="129"/>
      <c r="J2048" s="129"/>
      <c r="K2048" s="140"/>
      <c r="L2048" s="14"/>
      <c r="M2048" s="14"/>
      <c r="N2048" s="53"/>
      <c r="O2048" s="129"/>
    </row>
    <row r="2049" spans="1:15">
      <c r="A2049" s="472"/>
      <c r="B2049" s="129"/>
      <c r="C2049" s="129"/>
      <c r="D2049" s="129"/>
      <c r="E2049" s="466"/>
      <c r="F2049" s="129"/>
      <c r="G2049" s="507"/>
      <c r="H2049" s="129"/>
      <c r="I2049" s="129"/>
      <c r="J2049" s="129"/>
      <c r="K2049" s="140"/>
      <c r="L2049" s="14"/>
      <c r="M2049" s="14"/>
      <c r="N2049" s="53"/>
      <c r="O2049" s="129"/>
    </row>
    <row r="2050" spans="1:15">
      <c r="A2050" s="472"/>
      <c r="B2050" s="129"/>
      <c r="C2050" s="129"/>
      <c r="D2050" s="129"/>
      <c r="E2050" s="474"/>
      <c r="F2050" s="129"/>
      <c r="G2050" s="203"/>
      <c r="H2050" s="129"/>
      <c r="I2050" s="129"/>
      <c r="J2050" s="129"/>
      <c r="K2050" s="140"/>
      <c r="L2050" s="14"/>
      <c r="M2050" s="14"/>
      <c r="N2050" s="53"/>
      <c r="O2050" s="129"/>
    </row>
    <row r="2051" ht="18" spans="1:15">
      <c r="A2051" s="472"/>
      <c r="B2051" s="374"/>
      <c r="C2051" s="322">
        <f>SUM(C2033:C2050)</f>
        <v>74400</v>
      </c>
      <c r="D2051" s="508"/>
      <c r="E2051" s="323"/>
      <c r="F2051" s="322"/>
      <c r="G2051" s="324"/>
      <c r="H2051" s="326"/>
      <c r="I2051" s="322"/>
      <c r="J2051" s="322">
        <f>SUM(J2034:J2050)</f>
        <v>64800</v>
      </c>
      <c r="K2051" s="297"/>
      <c r="L2051" s="297"/>
      <c r="M2051" s="296"/>
      <c r="N2051" s="304"/>
      <c r="O2051" s="326"/>
    </row>
    <row r="2052" ht="15.6" spans="1:23">
      <c r="A2052" s="493" t="s">
        <v>2277</v>
      </c>
      <c r="B2052" s="335" t="s">
        <v>12</v>
      </c>
      <c r="C2052" s="336" t="s">
        <v>2501</v>
      </c>
      <c r="D2052" s="336" t="s">
        <v>2466</v>
      </c>
      <c r="E2052" s="471" t="s">
        <v>2456</v>
      </c>
      <c r="F2052" s="131" t="s">
        <v>2606</v>
      </c>
      <c r="G2052" s="131" t="s">
        <v>11</v>
      </c>
      <c r="H2052" s="492"/>
      <c r="I2052" s="335" t="s">
        <v>13</v>
      </c>
      <c r="J2052" s="336" t="s">
        <v>2501</v>
      </c>
      <c r="K2052" s="336" t="s">
        <v>2466</v>
      </c>
      <c r="L2052" s="478" t="s">
        <v>2456</v>
      </c>
      <c r="M2052" s="131" t="s">
        <v>2606</v>
      </c>
      <c r="N2052" s="131" t="s">
        <v>11</v>
      </c>
      <c r="O2052" s="492"/>
      <c r="V2052" s="457" t="s">
        <v>2557</v>
      </c>
      <c r="W2052" s="448"/>
    </row>
    <row r="2053" ht="13.8" spans="1:23">
      <c r="A2053" s="472"/>
      <c r="B2053" s="14" t="s">
        <v>271</v>
      </c>
      <c r="C2053" s="14">
        <v>2000</v>
      </c>
      <c r="D2053" s="14" t="s">
        <v>2043</v>
      </c>
      <c r="E2053" s="14"/>
      <c r="F2053" s="14"/>
      <c r="G2053" s="53" t="s">
        <v>54</v>
      </c>
      <c r="H2053" s="281"/>
      <c r="I2053" s="14" t="s">
        <v>128</v>
      </c>
      <c r="J2053" s="14">
        <v>3000</v>
      </c>
      <c r="K2053" s="14" t="s">
        <v>2043</v>
      </c>
      <c r="L2053" s="14"/>
      <c r="M2053" s="14"/>
      <c r="N2053" s="53" t="s">
        <v>54</v>
      </c>
      <c r="O2053" s="281"/>
      <c r="V2053" s="458"/>
      <c r="W2053" s="448" t="s">
        <v>2559</v>
      </c>
    </row>
    <row r="2054" ht="13.8" spans="1:23">
      <c r="A2054" s="472"/>
      <c r="B2054" s="444" t="s">
        <v>250</v>
      </c>
      <c r="C2054" s="444">
        <v>10200</v>
      </c>
      <c r="D2054" s="444" t="s">
        <v>2043</v>
      </c>
      <c r="E2054" s="14"/>
      <c r="F2054" s="14"/>
      <c r="G2054" s="53" t="s">
        <v>54</v>
      </c>
      <c r="H2054" s="281"/>
      <c r="I2054" s="14" t="s">
        <v>154</v>
      </c>
      <c r="J2054" s="14">
        <v>10000</v>
      </c>
      <c r="K2054" s="14" t="s">
        <v>2043</v>
      </c>
      <c r="L2054" s="14"/>
      <c r="M2054" s="14"/>
      <c r="N2054" s="53" t="s">
        <v>54</v>
      </c>
      <c r="O2054" s="281"/>
      <c r="V2054" s="518"/>
      <c r="W2054" s="448" t="s">
        <v>2561</v>
      </c>
    </row>
    <row r="2055" spans="1:23">
      <c r="A2055" s="472"/>
      <c r="B2055" s="14" t="s">
        <v>905</v>
      </c>
      <c r="C2055" s="14">
        <v>2500</v>
      </c>
      <c r="D2055" s="14" t="s">
        <v>2045</v>
      </c>
      <c r="E2055" s="52"/>
      <c r="F2055" s="14"/>
      <c r="G2055" s="53" t="s">
        <v>54</v>
      </c>
      <c r="H2055" s="281"/>
      <c r="I2055" s="14" t="s">
        <v>294</v>
      </c>
      <c r="J2055" s="14">
        <v>1200</v>
      </c>
      <c r="K2055" s="14" t="s">
        <v>2043</v>
      </c>
      <c r="L2055" s="14"/>
      <c r="M2055" s="14"/>
      <c r="N2055" s="53" t="s">
        <v>54</v>
      </c>
      <c r="O2055" s="281"/>
      <c r="V2055" s="460"/>
      <c r="W2055" s="14" t="s">
        <v>2562</v>
      </c>
    </row>
    <row r="2056" ht="13.8" spans="1:23">
      <c r="A2056" s="472"/>
      <c r="B2056" s="444" t="s">
        <v>694</v>
      </c>
      <c r="C2056" s="444">
        <v>1500</v>
      </c>
      <c r="D2056" s="444" t="s">
        <v>2045</v>
      </c>
      <c r="E2056" s="52"/>
      <c r="F2056" s="14"/>
      <c r="G2056" s="53" t="s">
        <v>2745</v>
      </c>
      <c r="H2056" s="281"/>
      <c r="I2056" s="14" t="s">
        <v>461</v>
      </c>
      <c r="J2056" s="14">
        <v>8000</v>
      </c>
      <c r="K2056" s="14" t="s">
        <v>2043</v>
      </c>
      <c r="L2056" s="14"/>
      <c r="M2056" s="14"/>
      <c r="N2056" s="53" t="s">
        <v>54</v>
      </c>
      <c r="O2056" s="281"/>
      <c r="V2056" s="461"/>
      <c r="W2056" s="448" t="s">
        <v>2563</v>
      </c>
    </row>
    <row r="2057" ht="13.8" spans="1:23">
      <c r="A2057" s="472"/>
      <c r="B2057" s="14" t="s">
        <v>923</v>
      </c>
      <c r="C2057" s="14">
        <v>6000</v>
      </c>
      <c r="D2057" s="14" t="s">
        <v>2043</v>
      </c>
      <c r="E2057" s="52"/>
      <c r="F2057" s="14"/>
      <c r="G2057" s="53" t="s">
        <v>54</v>
      </c>
      <c r="H2057" s="281"/>
      <c r="I2057" s="14" t="s">
        <v>458</v>
      </c>
      <c r="J2057" s="14">
        <v>6000</v>
      </c>
      <c r="K2057" s="14" t="s">
        <v>2043</v>
      </c>
      <c r="L2057" s="14"/>
      <c r="M2057" s="14"/>
      <c r="N2057" s="53" t="s">
        <v>2746</v>
      </c>
      <c r="O2057" s="281"/>
      <c r="V2057" s="462"/>
      <c r="W2057" s="448" t="s">
        <v>2568</v>
      </c>
    </row>
    <row r="2058" ht="13.8" spans="1:23">
      <c r="A2058" s="472"/>
      <c r="B2058" s="14" t="s">
        <v>145</v>
      </c>
      <c r="C2058" s="14">
        <v>10200</v>
      </c>
      <c r="D2058" s="14" t="s">
        <v>2043</v>
      </c>
      <c r="E2058" s="52"/>
      <c r="F2058" s="14"/>
      <c r="G2058" s="53" t="s">
        <v>54</v>
      </c>
      <c r="H2058" s="281"/>
      <c r="I2058" s="518" t="s">
        <v>303</v>
      </c>
      <c r="J2058" s="518">
        <v>2800</v>
      </c>
      <c r="K2058" s="518" t="s">
        <v>2043</v>
      </c>
      <c r="L2058" s="14"/>
      <c r="M2058" s="14"/>
      <c r="N2058" s="53" t="s">
        <v>2747</v>
      </c>
      <c r="O2058" s="281"/>
      <c r="V2058" s="463"/>
      <c r="W2058" s="453" t="s">
        <v>2632</v>
      </c>
    </row>
    <row r="2059" ht="13.8" spans="1:23">
      <c r="A2059" s="472"/>
      <c r="B2059" s="14" t="s">
        <v>131</v>
      </c>
      <c r="C2059" s="14">
        <v>10200</v>
      </c>
      <c r="D2059" s="14" t="s">
        <v>2043</v>
      </c>
      <c r="E2059" s="52"/>
      <c r="F2059" s="14"/>
      <c r="G2059" s="53" t="s">
        <v>54</v>
      </c>
      <c r="H2059" s="281"/>
      <c r="I2059" s="14" t="s">
        <v>440</v>
      </c>
      <c r="J2059" s="14">
        <v>1800</v>
      </c>
      <c r="K2059" s="14" t="s">
        <v>2045</v>
      </c>
      <c r="L2059" s="14"/>
      <c r="M2059" s="14"/>
      <c r="N2059" s="53" t="s">
        <v>88</v>
      </c>
      <c r="O2059" s="281"/>
      <c r="V2059" s="483"/>
      <c r="W2059" s="482" t="s">
        <v>2691</v>
      </c>
    </row>
    <row r="2060" ht="26.4" spans="1:15">
      <c r="A2060" s="472"/>
      <c r="B2060" s="14" t="s">
        <v>124</v>
      </c>
      <c r="C2060" s="14">
        <v>13200</v>
      </c>
      <c r="D2060" s="14" t="s">
        <v>2043</v>
      </c>
      <c r="E2060" s="52"/>
      <c r="F2060" s="14"/>
      <c r="G2060" s="53" t="s">
        <v>54</v>
      </c>
      <c r="H2060" s="281"/>
      <c r="I2060" s="444" t="s">
        <v>253</v>
      </c>
      <c r="J2060" s="444">
        <v>6000</v>
      </c>
      <c r="K2060" s="444" t="s">
        <v>2043</v>
      </c>
      <c r="L2060" s="14"/>
      <c r="M2060" s="14"/>
      <c r="N2060" s="53" t="s">
        <v>2748</v>
      </c>
      <c r="O2060" s="281"/>
    </row>
    <row r="2061" spans="1:15">
      <c r="A2061" s="472"/>
      <c r="B2061" s="14" t="s">
        <v>316</v>
      </c>
      <c r="C2061" s="14">
        <v>10000</v>
      </c>
      <c r="D2061" s="14" t="s">
        <v>2043</v>
      </c>
      <c r="E2061" s="509"/>
      <c r="F2061" s="509"/>
      <c r="G2061" s="187" t="s">
        <v>2749</v>
      </c>
      <c r="H2061" s="281"/>
      <c r="I2061" s="14" t="s">
        <v>259</v>
      </c>
      <c r="J2061" s="14">
        <v>15200</v>
      </c>
      <c r="K2061" s="14" t="s">
        <v>2043</v>
      </c>
      <c r="L2061" s="14"/>
      <c r="M2061" s="14"/>
      <c r="N2061" s="53" t="s">
        <v>2210</v>
      </c>
      <c r="O2061" s="281"/>
    </row>
    <row r="2062" spans="1:15">
      <c r="A2062" s="472"/>
      <c r="B2062" s="14" t="s">
        <v>630</v>
      </c>
      <c r="C2062" s="14">
        <v>4000</v>
      </c>
      <c r="D2062" s="14" t="s">
        <v>2043</v>
      </c>
      <c r="E2062" s="510" t="s">
        <v>2750</v>
      </c>
      <c r="F2062" s="129"/>
      <c r="G2062" s="203"/>
      <c r="H2062" s="281"/>
      <c r="I2062" s="444" t="s">
        <v>639</v>
      </c>
      <c r="J2062" s="444">
        <v>6000</v>
      </c>
      <c r="K2062" s="444" t="s">
        <v>2043</v>
      </c>
      <c r="L2062" s="14"/>
      <c r="M2062" s="14"/>
      <c r="N2062" s="53" t="s">
        <v>2751</v>
      </c>
      <c r="O2062" s="281"/>
    </row>
    <row r="2063" spans="1:15">
      <c r="A2063" s="472"/>
      <c r="B2063" s="333"/>
      <c r="C2063" s="333"/>
      <c r="D2063" s="511"/>
      <c r="E2063" s="466"/>
      <c r="F2063" s="129"/>
      <c r="G2063" s="203"/>
      <c r="H2063" s="281"/>
      <c r="I2063" s="14" t="s">
        <v>175</v>
      </c>
      <c r="J2063" s="14">
        <v>3900</v>
      </c>
      <c r="K2063" s="14" t="s">
        <v>2043</v>
      </c>
      <c r="L2063" s="14"/>
      <c r="M2063" s="14"/>
      <c r="N2063" s="53" t="s">
        <v>2752</v>
      </c>
      <c r="O2063" s="281"/>
    </row>
    <row r="2064" spans="1:15">
      <c r="A2064" s="472"/>
      <c r="B2064" s="14"/>
      <c r="C2064" s="14"/>
      <c r="D2064" s="162"/>
      <c r="E2064" s="466"/>
      <c r="F2064" s="129"/>
      <c r="G2064" s="203"/>
      <c r="H2064" s="281"/>
      <c r="I2064" s="14"/>
      <c r="J2064" s="14"/>
      <c r="K2064" s="14"/>
      <c r="L2064" s="14"/>
      <c r="M2064" s="14"/>
      <c r="N2064" s="53"/>
      <c r="O2064" s="281"/>
    </row>
    <row r="2065" spans="1:15">
      <c r="A2065" s="472"/>
      <c r="B2065" s="14"/>
      <c r="C2065" s="14"/>
      <c r="D2065" s="162"/>
      <c r="E2065" s="466"/>
      <c r="F2065" s="129"/>
      <c r="G2065" s="203"/>
      <c r="H2065" s="281"/>
      <c r="I2065" s="14"/>
      <c r="J2065" s="14"/>
      <c r="K2065" s="14"/>
      <c r="L2065" s="14"/>
      <c r="M2065" s="14"/>
      <c r="N2065" s="53"/>
      <c r="O2065" s="281"/>
    </row>
    <row r="2066" spans="1:15">
      <c r="A2066" s="472"/>
      <c r="B2066" s="14"/>
      <c r="C2066" s="14"/>
      <c r="D2066" s="162"/>
      <c r="E2066" s="466"/>
      <c r="F2066" s="129"/>
      <c r="G2066" s="507"/>
      <c r="H2066" s="281"/>
      <c r="I2066" s="14"/>
      <c r="J2066" s="14"/>
      <c r="K2066" s="14"/>
      <c r="L2066" s="14"/>
      <c r="M2066" s="14"/>
      <c r="N2066" s="53"/>
      <c r="O2066" s="281"/>
    </row>
    <row r="2067" spans="1:15">
      <c r="A2067" s="472"/>
      <c r="B2067" s="14"/>
      <c r="C2067" s="14"/>
      <c r="D2067" s="14"/>
      <c r="E2067" s="467"/>
      <c r="F2067" s="139"/>
      <c r="G2067" s="185"/>
      <c r="H2067" s="281"/>
      <c r="I2067" s="14"/>
      <c r="J2067" s="14"/>
      <c r="K2067" s="14"/>
      <c r="L2067" s="14"/>
      <c r="M2067" s="14"/>
      <c r="N2067" s="53"/>
      <c r="O2067" s="281"/>
    </row>
    <row r="2068" spans="1:15">
      <c r="A2068" s="472"/>
      <c r="B2068" s="14"/>
      <c r="C2068" s="14"/>
      <c r="D2068" s="14"/>
      <c r="E2068" s="52"/>
      <c r="F2068" s="14"/>
      <c r="G2068" s="53"/>
      <c r="H2068" s="281"/>
      <c r="I2068" s="14"/>
      <c r="J2068" s="14"/>
      <c r="K2068" s="14"/>
      <c r="L2068" s="14"/>
      <c r="M2068" s="14"/>
      <c r="N2068" s="53"/>
      <c r="O2068" s="281"/>
    </row>
    <row r="2069" spans="1:15">
      <c r="A2069" s="472"/>
      <c r="B2069" s="14"/>
      <c r="C2069" s="14"/>
      <c r="D2069" s="14"/>
      <c r="E2069" s="52"/>
      <c r="F2069" s="14"/>
      <c r="G2069" s="53"/>
      <c r="H2069" s="281"/>
      <c r="I2069" s="14"/>
      <c r="J2069" s="14"/>
      <c r="K2069" s="14"/>
      <c r="L2069" s="14"/>
      <c r="M2069" s="14"/>
      <c r="N2069" s="53"/>
      <c r="O2069" s="281"/>
    </row>
    <row r="2070" spans="1:15">
      <c r="A2070" s="472"/>
      <c r="B2070" s="14"/>
      <c r="C2070" s="14"/>
      <c r="D2070" s="14"/>
      <c r="E2070" s="52"/>
      <c r="F2070" s="14"/>
      <c r="G2070" s="53"/>
      <c r="H2070" s="281"/>
      <c r="I2070" s="14"/>
      <c r="J2070" s="14"/>
      <c r="K2070" s="14"/>
      <c r="L2070" s="14"/>
      <c r="M2070" s="14"/>
      <c r="N2070" s="53"/>
      <c r="O2070" s="281"/>
    </row>
    <row r="2071" ht="18" spans="1:15">
      <c r="A2071" s="472"/>
      <c r="B2071" s="374"/>
      <c r="C2071" s="322">
        <f>SUM(C2053:C2070)</f>
        <v>69800</v>
      </c>
      <c r="D2071" s="508"/>
      <c r="E2071" s="323"/>
      <c r="F2071" s="322"/>
      <c r="G2071" s="324"/>
      <c r="H2071" s="269"/>
      <c r="I2071" s="322"/>
      <c r="J2071" s="322">
        <f>SUM(J2053:J2070)</f>
        <v>63900</v>
      </c>
      <c r="K2071" s="322"/>
      <c r="L2071" s="322"/>
      <c r="M2071" s="321"/>
      <c r="N2071" s="327"/>
      <c r="O2071" s="269"/>
    </row>
    <row r="2072" ht="15.6" spans="1:23">
      <c r="A2072" s="493" t="s">
        <v>2287</v>
      </c>
      <c r="B2072" s="335" t="s">
        <v>12</v>
      </c>
      <c r="C2072" s="336" t="s">
        <v>2501</v>
      </c>
      <c r="D2072" s="336" t="s">
        <v>2466</v>
      </c>
      <c r="E2072" s="471" t="s">
        <v>2456</v>
      </c>
      <c r="F2072" s="131" t="s">
        <v>2606</v>
      </c>
      <c r="G2072" s="131" t="s">
        <v>11</v>
      </c>
      <c r="H2072" s="492"/>
      <c r="I2072" s="335" t="s">
        <v>13</v>
      </c>
      <c r="J2072" s="336" t="s">
        <v>2501</v>
      </c>
      <c r="K2072" s="336" t="s">
        <v>2466</v>
      </c>
      <c r="L2072" s="478" t="s">
        <v>2456</v>
      </c>
      <c r="M2072" s="131" t="s">
        <v>2606</v>
      </c>
      <c r="N2072" s="131" t="s">
        <v>11</v>
      </c>
      <c r="O2072" s="492"/>
      <c r="V2072" s="457" t="s">
        <v>2557</v>
      </c>
      <c r="W2072" s="448"/>
    </row>
    <row r="2073" ht="26.4" spans="1:23">
      <c r="A2073" s="396"/>
      <c r="B2073" s="14" t="s">
        <v>316</v>
      </c>
      <c r="C2073" s="14">
        <v>14400</v>
      </c>
      <c r="D2073" s="14" t="s">
        <v>2043</v>
      </c>
      <c r="E2073" s="488"/>
      <c r="F2073" s="488"/>
      <c r="G2073" s="53" t="s">
        <v>2753</v>
      </c>
      <c r="H2073" s="281"/>
      <c r="I2073" s="14" t="s">
        <v>175</v>
      </c>
      <c r="J2073" s="14">
        <f>332*20</f>
        <v>6640</v>
      </c>
      <c r="K2073" s="14" t="s">
        <v>2043</v>
      </c>
      <c r="L2073" s="14"/>
      <c r="M2073" s="14"/>
      <c r="N2073" s="53" t="s">
        <v>2753</v>
      </c>
      <c r="O2073" s="281"/>
      <c r="V2073" s="458"/>
      <c r="W2073" s="448" t="s">
        <v>2559</v>
      </c>
    </row>
    <row r="2074" ht="26.4" spans="1:23">
      <c r="A2074" s="396"/>
      <c r="B2074" s="14" t="s">
        <v>630</v>
      </c>
      <c r="C2074" s="14">
        <v>4000</v>
      </c>
      <c r="D2074" s="14" t="s">
        <v>2045</v>
      </c>
      <c r="E2074" s="488"/>
      <c r="F2074" s="14"/>
      <c r="G2074" s="53" t="s">
        <v>2754</v>
      </c>
      <c r="H2074" s="281"/>
      <c r="I2074" s="512" t="s">
        <v>244</v>
      </c>
      <c r="J2074" s="512">
        <v>7200</v>
      </c>
      <c r="K2074" s="512" t="s">
        <v>2043</v>
      </c>
      <c r="L2074" s="141"/>
      <c r="M2074" s="141"/>
      <c r="N2074" s="187" t="s">
        <v>54</v>
      </c>
      <c r="O2074" s="281"/>
      <c r="V2074" s="459"/>
      <c r="W2074" s="448" t="s">
        <v>2561</v>
      </c>
    </row>
    <row r="2075" spans="1:23">
      <c r="A2075" s="396"/>
      <c r="B2075" s="14" t="s">
        <v>145</v>
      </c>
      <c r="C2075" s="14">
        <v>15000</v>
      </c>
      <c r="D2075" s="14" t="s">
        <v>2043</v>
      </c>
      <c r="E2075" s="14"/>
      <c r="F2075" s="14"/>
      <c r="G2075" s="53" t="s">
        <v>54</v>
      </c>
      <c r="H2075" s="281"/>
      <c r="I2075" s="137" t="s">
        <v>72</v>
      </c>
      <c r="J2075" s="137">
        <v>2000</v>
      </c>
      <c r="K2075" s="137" t="s">
        <v>2045</v>
      </c>
      <c r="L2075" s="14"/>
      <c r="M2075" s="14"/>
      <c r="N2075" s="53" t="s">
        <v>2755</v>
      </c>
      <c r="O2075" s="281"/>
      <c r="V2075" s="460"/>
      <c r="W2075" s="14" t="s">
        <v>2562</v>
      </c>
    </row>
    <row r="2076" ht="13.8" spans="1:23">
      <c r="A2076" s="396"/>
      <c r="B2076" s="14" t="s">
        <v>885</v>
      </c>
      <c r="C2076" s="14">
        <v>1800</v>
      </c>
      <c r="D2076" s="14" t="s">
        <v>2045</v>
      </c>
      <c r="E2076" s="52"/>
      <c r="F2076" s="14"/>
      <c r="G2076" s="53" t="s">
        <v>54</v>
      </c>
      <c r="H2076" s="281"/>
      <c r="I2076" s="14" t="s">
        <v>868</v>
      </c>
      <c r="J2076" s="14">
        <v>2000</v>
      </c>
      <c r="K2076" s="14" t="s">
        <v>2045</v>
      </c>
      <c r="L2076" s="14"/>
      <c r="M2076" s="14"/>
      <c r="N2076" s="53" t="s">
        <v>2700</v>
      </c>
      <c r="O2076" s="281"/>
      <c r="V2076" s="461"/>
      <c r="W2076" s="448" t="s">
        <v>2563</v>
      </c>
    </row>
    <row r="2077" ht="13.8" spans="1:23">
      <c r="A2077" s="396"/>
      <c r="B2077" s="14" t="s">
        <v>714</v>
      </c>
      <c r="C2077" s="14">
        <v>4000</v>
      </c>
      <c r="D2077" s="14" t="s">
        <v>2045</v>
      </c>
      <c r="E2077" s="14"/>
      <c r="F2077" s="14"/>
      <c r="G2077" s="53" t="s">
        <v>2700</v>
      </c>
      <c r="H2077" s="281"/>
      <c r="I2077" s="14" t="s">
        <v>265</v>
      </c>
      <c r="J2077" s="14">
        <v>12000</v>
      </c>
      <c r="K2077" s="14" t="s">
        <v>2043</v>
      </c>
      <c r="L2077" s="14"/>
      <c r="M2077" s="14"/>
      <c r="N2077" s="53" t="s">
        <v>2700</v>
      </c>
      <c r="O2077" s="281"/>
      <c r="V2077" s="462"/>
      <c r="W2077" s="448" t="s">
        <v>2568</v>
      </c>
    </row>
    <row r="2078" ht="13.8" spans="1:23">
      <c r="A2078" s="396"/>
      <c r="B2078" s="14" t="s">
        <v>729</v>
      </c>
      <c r="C2078" s="14">
        <v>4000</v>
      </c>
      <c r="D2078" s="14" t="s">
        <v>2043</v>
      </c>
      <c r="E2078" s="489"/>
      <c r="F2078" s="14"/>
      <c r="G2078" s="53" t="s">
        <v>2700</v>
      </c>
      <c r="H2078" s="281"/>
      <c r="I2078" s="14" t="s">
        <v>389</v>
      </c>
      <c r="J2078" s="14">
        <v>3400</v>
      </c>
      <c r="K2078" s="14" t="s">
        <v>2045</v>
      </c>
      <c r="L2078" s="14"/>
      <c r="M2078" s="14"/>
      <c r="N2078" s="53" t="s">
        <v>54</v>
      </c>
      <c r="O2078" s="281"/>
      <c r="V2078" s="463"/>
      <c r="W2078" s="453" t="s">
        <v>2632</v>
      </c>
    </row>
    <row r="2079" ht="13.8" spans="1:23">
      <c r="A2079" s="396"/>
      <c r="B2079" s="14" t="s">
        <v>348</v>
      </c>
      <c r="C2079" s="14">
        <v>6600</v>
      </c>
      <c r="D2079" s="14" t="s">
        <v>2043</v>
      </c>
      <c r="E2079" s="14"/>
      <c r="F2079" s="14"/>
      <c r="G2079" s="53" t="s">
        <v>2700</v>
      </c>
      <c r="H2079" s="281"/>
      <c r="I2079" s="14" t="s">
        <v>280</v>
      </c>
      <c r="J2079" s="14">
        <v>14000</v>
      </c>
      <c r="K2079" s="14" t="s">
        <v>2043</v>
      </c>
      <c r="L2079" s="14"/>
      <c r="M2079" s="14"/>
      <c r="N2079" s="53" t="s">
        <v>54</v>
      </c>
      <c r="O2079" s="281"/>
      <c r="V2079" s="483"/>
      <c r="W2079" s="482" t="s">
        <v>2691</v>
      </c>
    </row>
    <row r="2080" spans="1:15">
      <c r="A2080" s="396"/>
      <c r="B2080" s="14" t="s">
        <v>443</v>
      </c>
      <c r="C2080" s="14">
        <v>4000</v>
      </c>
      <c r="D2080" s="14" t="s">
        <v>2043</v>
      </c>
      <c r="E2080" s="141"/>
      <c r="F2080" s="141"/>
      <c r="G2080" s="53" t="s">
        <v>2700</v>
      </c>
      <c r="H2080" s="281"/>
      <c r="I2080" s="14" t="s">
        <v>319</v>
      </c>
      <c r="J2080" s="14">
        <v>2800</v>
      </c>
      <c r="K2080" s="14" t="s">
        <v>2043</v>
      </c>
      <c r="L2080" s="14"/>
      <c r="M2080" s="14"/>
      <c r="N2080" s="53" t="s">
        <v>54</v>
      </c>
      <c r="O2080" s="281"/>
    </row>
    <row r="2081" spans="1:15">
      <c r="A2081" s="396"/>
      <c r="B2081" s="141" t="s">
        <v>449</v>
      </c>
      <c r="C2081" s="141">
        <v>2000</v>
      </c>
      <c r="D2081" s="162" t="s">
        <v>2045</v>
      </c>
      <c r="E2081" s="466"/>
      <c r="F2081" s="129"/>
      <c r="G2081" s="53" t="s">
        <v>2700</v>
      </c>
      <c r="H2081" s="281"/>
      <c r="I2081" s="14" t="s">
        <v>193</v>
      </c>
      <c r="J2081" s="14">
        <v>2000</v>
      </c>
      <c r="K2081" s="14" t="s">
        <v>2043</v>
      </c>
      <c r="L2081" s="14"/>
      <c r="M2081" s="14"/>
      <c r="N2081" s="53" t="s">
        <v>54</v>
      </c>
      <c r="O2081" s="281"/>
    </row>
    <row r="2082" spans="1:15">
      <c r="A2082" s="396"/>
      <c r="B2082" s="129" t="s">
        <v>790</v>
      </c>
      <c r="C2082" s="129">
        <v>1000</v>
      </c>
      <c r="D2082" s="281" t="s">
        <v>2045</v>
      </c>
      <c r="E2082" s="466"/>
      <c r="F2082" s="129"/>
      <c r="G2082" s="53" t="s">
        <v>2700</v>
      </c>
      <c r="H2082" s="281"/>
      <c r="I2082" s="14" t="s">
        <v>235</v>
      </c>
      <c r="J2082" s="14">
        <v>8000</v>
      </c>
      <c r="K2082" s="14" t="s">
        <v>2043</v>
      </c>
      <c r="L2082" s="14"/>
      <c r="M2082" s="14"/>
      <c r="N2082" s="53" t="s">
        <v>54</v>
      </c>
      <c r="O2082" s="281"/>
    </row>
    <row r="2083" ht="26.4" spans="1:15">
      <c r="A2083" s="396"/>
      <c r="B2083" s="512" t="s">
        <v>464</v>
      </c>
      <c r="C2083" s="512">
        <v>2000</v>
      </c>
      <c r="D2083" s="513" t="s">
        <v>2043</v>
      </c>
      <c r="E2083" s="514"/>
      <c r="F2083" s="515"/>
      <c r="G2083" s="53" t="s">
        <v>2700</v>
      </c>
      <c r="H2083" s="281"/>
      <c r="I2083" s="14" t="s">
        <v>403</v>
      </c>
      <c r="J2083" s="14">
        <v>2000</v>
      </c>
      <c r="K2083" s="14" t="s">
        <v>2043</v>
      </c>
      <c r="L2083" s="14"/>
      <c r="M2083" s="14"/>
      <c r="N2083" s="53" t="s">
        <v>2756</v>
      </c>
      <c r="O2083" s="281"/>
    </row>
    <row r="2084" ht="26.4" spans="1:15">
      <c r="A2084" s="396"/>
      <c r="B2084" s="144" t="s">
        <v>2132</v>
      </c>
      <c r="C2084" s="144">
        <v>4000</v>
      </c>
      <c r="D2084" s="144" t="s">
        <v>2045</v>
      </c>
      <c r="E2084" s="52" t="s">
        <v>2757</v>
      </c>
      <c r="F2084" s="14" t="s">
        <v>2758</v>
      </c>
      <c r="G2084" s="53" t="s">
        <v>2759</v>
      </c>
      <c r="H2084" s="281"/>
      <c r="I2084" s="14" t="s">
        <v>414</v>
      </c>
      <c r="J2084" s="14">
        <v>6000</v>
      </c>
      <c r="K2084" s="14" t="s">
        <v>2043</v>
      </c>
      <c r="L2084" s="14"/>
      <c r="M2084" s="14"/>
      <c r="N2084" s="53" t="s">
        <v>2760</v>
      </c>
      <c r="O2084" s="281"/>
    </row>
    <row r="2085" spans="1:15">
      <c r="A2085" s="396"/>
      <c r="B2085" s="139" t="s">
        <v>262</v>
      </c>
      <c r="C2085" s="139">
        <v>9600</v>
      </c>
      <c r="D2085" s="516" t="s">
        <v>2043</v>
      </c>
      <c r="E2085" s="499"/>
      <c r="F2085" s="499"/>
      <c r="G2085" s="501" t="s">
        <v>88</v>
      </c>
      <c r="H2085" s="281"/>
      <c r="I2085" s="14" t="s">
        <v>774</v>
      </c>
      <c r="J2085" s="14">
        <v>4000</v>
      </c>
      <c r="K2085" s="14" t="s">
        <v>2043</v>
      </c>
      <c r="L2085" s="14"/>
      <c r="M2085" s="14"/>
      <c r="N2085" s="53" t="s">
        <v>2761</v>
      </c>
      <c r="O2085" s="281"/>
    </row>
    <row r="2086" ht="26.4" spans="1:15">
      <c r="A2086" s="396"/>
      <c r="B2086" s="14" t="s">
        <v>204</v>
      </c>
      <c r="C2086" s="14">
        <v>2000</v>
      </c>
      <c r="D2086" s="162" t="s">
        <v>2043</v>
      </c>
      <c r="E2086" s="466" t="s">
        <v>2762</v>
      </c>
      <c r="F2086" s="129"/>
      <c r="G2086" s="203" t="s">
        <v>2763</v>
      </c>
      <c r="H2086" s="281"/>
      <c r="I2086" s="14"/>
      <c r="J2086" s="14"/>
      <c r="K2086" s="14"/>
      <c r="L2086" s="14"/>
      <c r="M2086" s="14"/>
      <c r="N2086" s="53"/>
      <c r="O2086" s="281"/>
    </row>
    <row r="2087" ht="26.4" spans="1:15">
      <c r="A2087" s="396"/>
      <c r="B2087" s="14" t="s">
        <v>655</v>
      </c>
      <c r="C2087" s="14">
        <v>2500</v>
      </c>
      <c r="D2087" s="162" t="s">
        <v>2045</v>
      </c>
      <c r="E2087" s="466"/>
      <c r="F2087" s="129"/>
      <c r="G2087" s="203" t="s">
        <v>2764</v>
      </c>
      <c r="H2087" s="281"/>
      <c r="I2087" s="14"/>
      <c r="J2087" s="14"/>
      <c r="K2087" s="14"/>
      <c r="L2087" s="14"/>
      <c r="M2087" s="14"/>
      <c r="N2087" s="53"/>
      <c r="O2087" s="281"/>
    </row>
    <row r="2088" spans="1:15">
      <c r="A2088" s="396"/>
      <c r="B2088" s="14"/>
      <c r="C2088" s="14"/>
      <c r="D2088" s="14"/>
      <c r="E2088" s="467"/>
      <c r="F2088" s="139"/>
      <c r="G2088" s="185"/>
      <c r="H2088" s="281"/>
      <c r="I2088" s="14"/>
      <c r="J2088" s="14"/>
      <c r="K2088" s="14"/>
      <c r="L2088" s="14"/>
      <c r="M2088" s="14"/>
      <c r="N2088" s="53"/>
      <c r="O2088" s="281"/>
    </row>
    <row r="2089" spans="1:15">
      <c r="A2089" s="396"/>
      <c r="B2089" s="14"/>
      <c r="C2089" s="14"/>
      <c r="D2089" s="14"/>
      <c r="E2089" s="52"/>
      <c r="F2089" s="14"/>
      <c r="G2089" s="53"/>
      <c r="H2089" s="281"/>
      <c r="I2089" s="14"/>
      <c r="J2089" s="14"/>
      <c r="K2089" s="14"/>
      <c r="L2089" s="14"/>
      <c r="M2089" s="14"/>
      <c r="N2089" s="53"/>
      <c r="O2089" s="281"/>
    </row>
    <row r="2090" spans="1:15">
      <c r="A2090" s="396"/>
      <c r="B2090" s="14"/>
      <c r="C2090" s="14"/>
      <c r="D2090" s="14"/>
      <c r="E2090" s="52"/>
      <c r="F2090" s="14"/>
      <c r="G2090" s="53"/>
      <c r="H2090" s="281"/>
      <c r="I2090" s="14"/>
      <c r="J2090" s="14"/>
      <c r="K2090" s="14"/>
      <c r="L2090" s="14"/>
      <c r="M2090" s="14"/>
      <c r="N2090" s="519"/>
      <c r="O2090" s="281"/>
    </row>
    <row r="2091" spans="1:15">
      <c r="A2091" s="396"/>
      <c r="B2091" s="14"/>
      <c r="C2091" s="14"/>
      <c r="D2091" s="14"/>
      <c r="E2091" s="52"/>
      <c r="F2091" s="14"/>
      <c r="G2091" s="53"/>
      <c r="H2091" s="281"/>
      <c r="I2091" s="14"/>
      <c r="J2091" s="14"/>
      <c r="K2091" s="14"/>
      <c r="L2091" s="14"/>
      <c r="M2091" s="14"/>
      <c r="N2091" s="53"/>
      <c r="O2091" s="281"/>
    </row>
    <row r="2092" spans="1:15">
      <c r="A2092" s="396"/>
      <c r="B2092" s="14"/>
      <c r="C2092" s="14"/>
      <c r="D2092" s="14"/>
      <c r="E2092" s="52"/>
      <c r="F2092" s="14"/>
      <c r="G2092" s="53"/>
      <c r="H2092" s="281"/>
      <c r="I2092" s="14"/>
      <c r="J2092" s="14"/>
      <c r="K2092" s="14"/>
      <c r="L2092" s="14"/>
      <c r="M2092" s="14"/>
      <c r="N2092" s="53"/>
      <c r="O2092" s="281"/>
    </row>
    <row r="2093" spans="1:15">
      <c r="A2093" s="396"/>
      <c r="B2093" s="14"/>
      <c r="C2093" s="14"/>
      <c r="D2093" s="14"/>
      <c r="E2093" s="52"/>
      <c r="F2093" s="14"/>
      <c r="G2093" s="53"/>
      <c r="H2093" s="281"/>
      <c r="I2093" s="14"/>
      <c r="J2093" s="14"/>
      <c r="K2093" s="14"/>
      <c r="L2093" s="14"/>
      <c r="M2093" s="14"/>
      <c r="N2093" s="53"/>
      <c r="O2093" s="281"/>
    </row>
    <row r="2094" spans="1:15">
      <c r="A2094" s="396"/>
      <c r="B2094" s="14"/>
      <c r="C2094" s="14"/>
      <c r="D2094" s="14"/>
      <c r="E2094" s="52"/>
      <c r="F2094" s="14"/>
      <c r="G2094" s="53"/>
      <c r="H2094" s="281"/>
      <c r="I2094" s="14"/>
      <c r="J2094" s="14"/>
      <c r="K2094" s="14"/>
      <c r="L2094" s="14"/>
      <c r="M2094" s="14"/>
      <c r="N2094" s="53"/>
      <c r="O2094" s="281"/>
    </row>
    <row r="2095" ht="18" spans="1:15">
      <c r="A2095" s="396"/>
      <c r="B2095" s="352"/>
      <c r="C2095" s="297">
        <f>SUM(C2073:C2094)</f>
        <v>76900</v>
      </c>
      <c r="D2095" s="494"/>
      <c r="E2095" s="298"/>
      <c r="F2095" s="297"/>
      <c r="G2095" s="299"/>
      <c r="H2095" s="517"/>
      <c r="I2095" s="520"/>
      <c r="J2095" s="322">
        <f>SUM(J2073:J2094)</f>
        <v>72040</v>
      </c>
      <c r="K2095" s="520"/>
      <c r="L2095" s="520"/>
      <c r="M2095" s="521"/>
      <c r="N2095" s="522"/>
      <c r="O2095" s="517"/>
    </row>
    <row r="2096" ht="15.6" spans="1:23">
      <c r="A2096" s="493" t="s">
        <v>2291</v>
      </c>
      <c r="B2096" s="335" t="s">
        <v>12</v>
      </c>
      <c r="C2096" s="336" t="s">
        <v>2501</v>
      </c>
      <c r="D2096" s="336" t="s">
        <v>2466</v>
      </c>
      <c r="E2096" s="471" t="s">
        <v>2456</v>
      </c>
      <c r="F2096" s="131" t="s">
        <v>2606</v>
      </c>
      <c r="G2096" s="131" t="s">
        <v>11</v>
      </c>
      <c r="H2096" s="492"/>
      <c r="I2096" s="335" t="s">
        <v>13</v>
      </c>
      <c r="J2096" s="336" t="s">
        <v>2501</v>
      </c>
      <c r="K2096" s="336" t="s">
        <v>2466</v>
      </c>
      <c r="L2096" s="478" t="s">
        <v>2456</v>
      </c>
      <c r="M2096" s="131" t="s">
        <v>2606</v>
      </c>
      <c r="N2096" s="131" t="s">
        <v>11</v>
      </c>
      <c r="O2096" s="492"/>
      <c r="V2096" s="457" t="s">
        <v>2557</v>
      </c>
      <c r="W2096" s="448"/>
    </row>
    <row r="2097" ht="26.4" spans="1:23">
      <c r="A2097" s="472"/>
      <c r="B2097" s="14" t="s">
        <v>262</v>
      </c>
      <c r="C2097" s="14">
        <v>9600</v>
      </c>
      <c r="D2097" s="14" t="s">
        <v>2043</v>
      </c>
      <c r="E2097" s="14"/>
      <c r="F2097" s="14"/>
      <c r="G2097" s="53" t="s">
        <v>54</v>
      </c>
      <c r="H2097" s="281"/>
      <c r="I2097" s="14" t="s">
        <v>403</v>
      </c>
      <c r="J2097" s="14">
        <v>2000</v>
      </c>
      <c r="K2097" s="14" t="s">
        <v>2043</v>
      </c>
      <c r="L2097" s="14"/>
      <c r="M2097" s="14"/>
      <c r="N2097" s="53" t="s">
        <v>2765</v>
      </c>
      <c r="O2097" s="281"/>
      <c r="V2097" s="458"/>
      <c r="W2097" s="448" t="s">
        <v>2559</v>
      </c>
    </row>
    <row r="2098" ht="26.4" spans="1:23">
      <c r="A2098" s="472"/>
      <c r="B2098" s="14" t="s">
        <v>204</v>
      </c>
      <c r="C2098" s="14">
        <v>1500</v>
      </c>
      <c r="D2098" s="14" t="s">
        <v>2043</v>
      </c>
      <c r="E2098" s="52"/>
      <c r="F2098" s="14"/>
      <c r="G2098" s="53" t="s">
        <v>2765</v>
      </c>
      <c r="H2098" s="281"/>
      <c r="I2098" s="14" t="s">
        <v>414</v>
      </c>
      <c r="J2098" s="14">
        <v>6000</v>
      </c>
      <c r="K2098" s="14" t="s">
        <v>2043</v>
      </c>
      <c r="L2098" s="14"/>
      <c r="M2098" s="14"/>
      <c r="N2098" s="53" t="s">
        <v>2765</v>
      </c>
      <c r="O2098" s="281"/>
      <c r="V2098" s="459"/>
      <c r="W2098" s="448" t="s">
        <v>2561</v>
      </c>
    </row>
    <row r="2099" ht="26.4" spans="1:23">
      <c r="A2099" s="472"/>
      <c r="B2099" s="14" t="s">
        <v>238</v>
      </c>
      <c r="C2099" s="14">
        <v>10800</v>
      </c>
      <c r="D2099" s="14" t="s">
        <v>2043</v>
      </c>
      <c r="E2099" s="52"/>
      <c r="F2099" s="14"/>
      <c r="G2099" s="53" t="s">
        <v>54</v>
      </c>
      <c r="H2099" s="281"/>
      <c r="I2099" s="14" t="s">
        <v>774</v>
      </c>
      <c r="J2099" s="14">
        <v>4000</v>
      </c>
      <c r="K2099" s="14" t="s">
        <v>2043</v>
      </c>
      <c r="L2099" s="14"/>
      <c r="M2099" s="14"/>
      <c r="N2099" s="53" t="s">
        <v>2733</v>
      </c>
      <c r="O2099" s="281"/>
      <c r="V2099" s="460"/>
      <c r="W2099" s="14" t="s">
        <v>2562</v>
      </c>
    </row>
    <row r="2100" ht="26.4" spans="1:23">
      <c r="A2100" s="472"/>
      <c r="B2100" s="14" t="s">
        <v>655</v>
      </c>
      <c r="C2100" s="14">
        <v>2500</v>
      </c>
      <c r="D2100" s="14" t="s">
        <v>2045</v>
      </c>
      <c r="E2100" s="52"/>
      <c r="F2100" s="14"/>
      <c r="G2100" s="53" t="s">
        <v>2765</v>
      </c>
      <c r="H2100" s="281"/>
      <c r="I2100" s="129" t="s">
        <v>128</v>
      </c>
      <c r="J2100" s="129">
        <v>12000</v>
      </c>
      <c r="K2100" s="129" t="s">
        <v>2043</v>
      </c>
      <c r="L2100" s="129"/>
      <c r="M2100" s="129"/>
      <c r="N2100" s="203" t="s">
        <v>54</v>
      </c>
      <c r="O2100" s="281"/>
      <c r="V2100" s="461"/>
      <c r="W2100" s="448" t="s">
        <v>2563</v>
      </c>
    </row>
    <row r="2101" ht="13.8" spans="1:23">
      <c r="A2101" s="472"/>
      <c r="B2101" s="14" t="s">
        <v>592</v>
      </c>
      <c r="C2101" s="14">
        <v>6600</v>
      </c>
      <c r="D2101" s="14" t="s">
        <v>2045</v>
      </c>
      <c r="E2101" s="315"/>
      <c r="F2101" s="14"/>
      <c r="G2101" s="315" t="s">
        <v>54</v>
      </c>
      <c r="H2101" s="281"/>
      <c r="I2101" s="14" t="s">
        <v>552</v>
      </c>
      <c r="J2101" s="14">
        <v>1000</v>
      </c>
      <c r="K2101" s="14" t="s">
        <v>2045</v>
      </c>
      <c r="L2101" s="14"/>
      <c r="M2101" s="14"/>
      <c r="N2101" s="191" t="s">
        <v>2766</v>
      </c>
      <c r="O2101" s="281"/>
      <c r="V2101" s="462"/>
      <c r="W2101" s="448" t="s">
        <v>2568</v>
      </c>
    </row>
    <row r="2102" ht="13.8" spans="1:23">
      <c r="A2102" s="472"/>
      <c r="B2102" s="14" t="s">
        <v>124</v>
      </c>
      <c r="C2102" s="14">
        <v>10200</v>
      </c>
      <c r="D2102" s="14" t="s">
        <v>2043</v>
      </c>
      <c r="E2102" s="14"/>
      <c r="F2102" s="14"/>
      <c r="G2102" s="315" t="s">
        <v>54</v>
      </c>
      <c r="H2102" s="496"/>
      <c r="I2102" s="515" t="s">
        <v>835</v>
      </c>
      <c r="J2102" s="515">
        <v>2400</v>
      </c>
      <c r="K2102" s="515" t="s">
        <v>2045</v>
      </c>
      <c r="L2102" s="515"/>
      <c r="M2102" s="515"/>
      <c r="N2102" s="203" t="s">
        <v>54</v>
      </c>
      <c r="O2102" s="496"/>
      <c r="V2102" s="463"/>
      <c r="W2102" s="453" t="s">
        <v>2632</v>
      </c>
    </row>
    <row r="2103" ht="13.8" spans="1:23">
      <c r="A2103" s="472"/>
      <c r="B2103" s="14" t="s">
        <v>145</v>
      </c>
      <c r="C2103" s="14">
        <v>14400</v>
      </c>
      <c r="D2103" s="14" t="s">
        <v>2043</v>
      </c>
      <c r="E2103" s="52"/>
      <c r="F2103" s="14"/>
      <c r="G2103" s="315" t="s">
        <v>2210</v>
      </c>
      <c r="H2103" s="281"/>
      <c r="I2103" s="14" t="s">
        <v>181</v>
      </c>
      <c r="J2103" s="14">
        <v>5200</v>
      </c>
      <c r="K2103" s="14" t="s">
        <v>2045</v>
      </c>
      <c r="L2103" s="14"/>
      <c r="M2103" s="14"/>
      <c r="N2103" s="523" t="s">
        <v>54</v>
      </c>
      <c r="O2103" s="281"/>
      <c r="V2103" s="483"/>
      <c r="W2103" s="482" t="s">
        <v>2691</v>
      </c>
    </row>
    <row r="2104" spans="1:15">
      <c r="A2104" s="472"/>
      <c r="B2104" s="14" t="s">
        <v>400</v>
      </c>
      <c r="C2104" s="14">
        <v>6600</v>
      </c>
      <c r="D2104" s="14" t="s">
        <v>2043</v>
      </c>
      <c r="E2104" s="14"/>
      <c r="F2104" s="14"/>
      <c r="G2104" s="53" t="s">
        <v>2767</v>
      </c>
      <c r="H2104" s="281"/>
      <c r="I2104" s="141" t="s">
        <v>265</v>
      </c>
      <c r="J2104" s="141">
        <v>1200</v>
      </c>
      <c r="K2104" s="141" t="s">
        <v>2043</v>
      </c>
      <c r="L2104" s="141"/>
      <c r="M2104" s="141"/>
      <c r="N2104" s="209" t="s">
        <v>2768</v>
      </c>
      <c r="O2104" s="281"/>
    </row>
    <row r="2105" spans="1:23">
      <c r="A2105" s="472"/>
      <c r="B2105" s="518" t="s">
        <v>949</v>
      </c>
      <c r="C2105" s="518">
        <v>3000</v>
      </c>
      <c r="D2105" s="518" t="s">
        <v>2045</v>
      </c>
      <c r="E2105" s="14"/>
      <c r="F2105" s="14" t="s">
        <v>2096</v>
      </c>
      <c r="G2105" s="53" t="s">
        <v>2769</v>
      </c>
      <c r="H2105" s="281"/>
      <c r="I2105" s="141" t="s">
        <v>135</v>
      </c>
      <c r="J2105" s="141">
        <v>14000</v>
      </c>
      <c r="K2105" s="141" t="s">
        <v>2043</v>
      </c>
      <c r="L2105" s="141"/>
      <c r="M2105" s="141"/>
      <c r="N2105" s="523" t="s">
        <v>54</v>
      </c>
      <c r="O2105" s="281"/>
      <c r="P2105" s="14" t="s">
        <v>2770</v>
      </c>
      <c r="V2105" s="14" t="s">
        <v>53</v>
      </c>
      <c r="W2105" s="14" t="s">
        <v>2771</v>
      </c>
    </row>
    <row r="2106" spans="1:23">
      <c r="A2106" s="472"/>
      <c r="B2106" s="14"/>
      <c r="C2106" s="14"/>
      <c r="D2106" s="14"/>
      <c r="E2106" s="52"/>
      <c r="F2106" s="14"/>
      <c r="G2106" s="53"/>
      <c r="H2106" s="281"/>
      <c r="I2106" s="129" t="s">
        <v>280</v>
      </c>
      <c r="J2106" s="129">
        <v>15200</v>
      </c>
      <c r="K2106" s="129" t="s">
        <v>2043</v>
      </c>
      <c r="L2106" s="129"/>
      <c r="M2106" s="129"/>
      <c r="N2106" s="203" t="s">
        <v>2772</v>
      </c>
      <c r="O2106" s="281"/>
      <c r="P2106" s="14">
        <v>40</v>
      </c>
      <c r="V2106" s="14" t="s">
        <v>679</v>
      </c>
      <c r="W2106" s="14" t="s">
        <v>446</v>
      </c>
    </row>
    <row r="2107" spans="1:23">
      <c r="A2107" s="472"/>
      <c r="B2107" s="14"/>
      <c r="C2107" s="14"/>
      <c r="D2107" s="14"/>
      <c r="E2107" s="52"/>
      <c r="F2107" s="14"/>
      <c r="G2107" s="53"/>
      <c r="H2107" s="281"/>
      <c r="I2107" s="129" t="s">
        <v>679</v>
      </c>
      <c r="J2107" s="129">
        <v>3000</v>
      </c>
      <c r="K2107" s="129" t="s">
        <v>2045</v>
      </c>
      <c r="L2107" s="129"/>
      <c r="M2107" s="129"/>
      <c r="N2107" s="203" t="s">
        <v>2772</v>
      </c>
      <c r="O2107" s="281"/>
      <c r="P2107" s="14">
        <v>20</v>
      </c>
      <c r="V2107" s="14" t="s">
        <v>262</v>
      </c>
      <c r="W2107" s="14" t="s">
        <v>531</v>
      </c>
    </row>
    <row r="2108" spans="1:23">
      <c r="A2108" s="472"/>
      <c r="B2108" s="14"/>
      <c r="C2108" s="14"/>
      <c r="D2108" s="14"/>
      <c r="E2108" s="52"/>
      <c r="F2108" s="14"/>
      <c r="G2108" s="53"/>
      <c r="H2108" s="140"/>
      <c r="I2108" s="139"/>
      <c r="J2108" s="139"/>
      <c r="K2108" s="139"/>
      <c r="L2108" s="139"/>
      <c r="M2108" s="139"/>
      <c r="N2108" s="185"/>
      <c r="O2108" s="140"/>
      <c r="P2108" s="14"/>
      <c r="V2108" s="14"/>
      <c r="W2108" s="14"/>
    </row>
    <row r="2109" spans="1:23">
      <c r="A2109" s="472"/>
      <c r="B2109" s="14"/>
      <c r="C2109" s="14"/>
      <c r="D2109" s="14"/>
      <c r="E2109" s="52"/>
      <c r="F2109" s="14"/>
      <c r="G2109" s="53"/>
      <c r="H2109" s="140"/>
      <c r="I2109" s="14"/>
      <c r="J2109" s="14"/>
      <c r="K2109" s="14"/>
      <c r="L2109" s="14"/>
      <c r="M2109" s="14"/>
      <c r="N2109" s="53"/>
      <c r="O2109" s="140"/>
      <c r="P2109" s="14">
        <v>140</v>
      </c>
      <c r="V2109" s="14" t="s">
        <v>135</v>
      </c>
      <c r="W2109" s="14" t="s">
        <v>135</v>
      </c>
    </row>
    <row r="2110" spans="1:23">
      <c r="A2110" s="472"/>
      <c r="B2110" s="14"/>
      <c r="C2110" s="14"/>
      <c r="D2110" s="14"/>
      <c r="E2110" s="52"/>
      <c r="F2110" s="14"/>
      <c r="G2110" s="53"/>
      <c r="H2110" s="140"/>
      <c r="I2110" s="14"/>
      <c r="J2110" s="14"/>
      <c r="K2110" s="14"/>
      <c r="L2110" s="14"/>
      <c r="M2110" s="14"/>
      <c r="N2110" s="53"/>
      <c r="O2110" s="140"/>
      <c r="P2110" s="14">
        <v>135</v>
      </c>
      <c r="V2110" s="14" t="s">
        <v>128</v>
      </c>
      <c r="W2110" s="14" t="s">
        <v>128</v>
      </c>
    </row>
    <row r="2111" spans="1:15">
      <c r="A2111" s="472"/>
      <c r="B2111" s="14"/>
      <c r="C2111" s="14"/>
      <c r="D2111" s="14"/>
      <c r="E2111" s="52"/>
      <c r="F2111" s="14"/>
      <c r="G2111" s="53"/>
      <c r="H2111" s="140"/>
      <c r="I2111" s="14"/>
      <c r="J2111" s="14"/>
      <c r="K2111" s="14"/>
      <c r="L2111" s="14"/>
      <c r="M2111" s="14"/>
      <c r="N2111" s="53"/>
      <c r="O2111" s="140"/>
    </row>
    <row r="2112" spans="1:15">
      <c r="A2112" s="472"/>
      <c r="B2112" s="14"/>
      <c r="C2112" s="14"/>
      <c r="D2112" s="14"/>
      <c r="E2112" s="52"/>
      <c r="F2112" s="14"/>
      <c r="G2112" s="53"/>
      <c r="H2112" s="140"/>
      <c r="I2112" s="14"/>
      <c r="J2112" s="14"/>
      <c r="K2112" s="14"/>
      <c r="L2112" s="14"/>
      <c r="M2112" s="14"/>
      <c r="N2112" s="53"/>
      <c r="O2112" s="140"/>
    </row>
    <row r="2113" spans="1:15">
      <c r="A2113" s="472"/>
      <c r="B2113" s="14"/>
      <c r="C2113" s="14"/>
      <c r="D2113" s="14"/>
      <c r="E2113" s="52"/>
      <c r="F2113" s="14"/>
      <c r="G2113" s="53"/>
      <c r="H2113" s="140"/>
      <c r="I2113" s="14"/>
      <c r="J2113" s="14"/>
      <c r="K2113" s="14"/>
      <c r="L2113" s="14"/>
      <c r="M2113" s="14"/>
      <c r="N2113" s="53"/>
      <c r="O2113" s="140"/>
    </row>
    <row r="2114" spans="1:15">
      <c r="A2114" s="472"/>
      <c r="B2114" s="14"/>
      <c r="C2114" s="14"/>
      <c r="D2114" s="14"/>
      <c r="E2114" s="52"/>
      <c r="F2114" s="14"/>
      <c r="G2114" s="53"/>
      <c r="H2114" s="140"/>
      <c r="I2114" s="14"/>
      <c r="J2114" s="14"/>
      <c r="K2114" s="14"/>
      <c r="L2114" s="528"/>
      <c r="M2114" s="528"/>
      <c r="N2114" s="53"/>
      <c r="O2114" s="140"/>
    </row>
    <row r="2115" spans="1:15">
      <c r="A2115" s="472"/>
      <c r="B2115" s="14"/>
      <c r="C2115" s="14"/>
      <c r="D2115" s="14"/>
      <c r="E2115" s="52"/>
      <c r="F2115" s="14"/>
      <c r="G2115" s="53"/>
      <c r="H2115" s="140"/>
      <c r="I2115" s="14"/>
      <c r="J2115" s="14"/>
      <c r="K2115" s="14"/>
      <c r="L2115" s="14"/>
      <c r="M2115" s="14"/>
      <c r="N2115" s="53"/>
      <c r="O2115" s="140"/>
    </row>
    <row r="2116" spans="1:15">
      <c r="A2116" s="472"/>
      <c r="B2116" s="14"/>
      <c r="C2116" s="14"/>
      <c r="D2116" s="14"/>
      <c r="E2116" s="52"/>
      <c r="F2116" s="14"/>
      <c r="G2116" s="53"/>
      <c r="H2116" s="281"/>
      <c r="I2116" s="14"/>
      <c r="J2116" s="14"/>
      <c r="K2116" s="14"/>
      <c r="L2116" s="14"/>
      <c r="M2116" s="14"/>
      <c r="N2116" s="53"/>
      <c r="O2116" s="281"/>
    </row>
    <row r="2117" spans="1:15">
      <c r="A2117" s="472"/>
      <c r="B2117" s="14"/>
      <c r="C2117" s="14"/>
      <c r="D2117" s="14"/>
      <c r="E2117" s="14"/>
      <c r="F2117" s="14"/>
      <c r="G2117" s="53"/>
      <c r="H2117" s="281"/>
      <c r="I2117" s="14"/>
      <c r="J2117" s="14"/>
      <c r="K2117" s="14"/>
      <c r="L2117" s="14"/>
      <c r="M2117" s="14"/>
      <c r="N2117" s="53"/>
      <c r="O2117" s="281"/>
    </row>
    <row r="2118" spans="1:15">
      <c r="A2118" s="472"/>
      <c r="B2118" s="14"/>
      <c r="C2118" s="14"/>
      <c r="D2118" s="14"/>
      <c r="E2118" s="477"/>
      <c r="F2118" s="14"/>
      <c r="G2118" s="53"/>
      <c r="H2118" s="281"/>
      <c r="I2118" s="14"/>
      <c r="J2118" s="14"/>
      <c r="K2118" s="14"/>
      <c r="L2118" s="14"/>
      <c r="M2118" s="14"/>
      <c r="N2118" s="53"/>
      <c r="O2118" s="281"/>
    </row>
    <row r="2119" ht="18" spans="1:15">
      <c r="A2119" s="472"/>
      <c r="B2119" s="374"/>
      <c r="C2119" s="322">
        <f>SUM(C2097:C2118)</f>
        <v>65200</v>
      </c>
      <c r="D2119" s="508"/>
      <c r="E2119" s="323"/>
      <c r="F2119" s="322"/>
      <c r="G2119" s="324"/>
      <c r="H2119" s="269"/>
      <c r="I2119" s="297"/>
      <c r="J2119" s="322">
        <f>SUM(J2097:J2118)</f>
        <v>66000</v>
      </c>
      <c r="K2119" s="297"/>
      <c r="L2119" s="297"/>
      <c r="M2119" s="296"/>
      <c r="N2119" s="304"/>
      <c r="O2119" s="269"/>
    </row>
    <row r="2120" ht="15.6" spans="1:23">
      <c r="A2120" s="493" t="s">
        <v>2299</v>
      </c>
      <c r="B2120" s="335" t="s">
        <v>12</v>
      </c>
      <c r="C2120" s="336" t="s">
        <v>2501</v>
      </c>
      <c r="D2120" s="336" t="s">
        <v>2466</v>
      </c>
      <c r="E2120" s="471" t="s">
        <v>2456</v>
      </c>
      <c r="F2120" s="131" t="s">
        <v>2606</v>
      </c>
      <c r="G2120" s="131" t="s">
        <v>11</v>
      </c>
      <c r="H2120" s="524"/>
      <c r="I2120" s="291" t="s">
        <v>13</v>
      </c>
      <c r="J2120" s="292" t="s">
        <v>2501</v>
      </c>
      <c r="K2120" s="292" t="s">
        <v>2466</v>
      </c>
      <c r="L2120" s="455" t="s">
        <v>2456</v>
      </c>
      <c r="M2120" s="121" t="s">
        <v>2606</v>
      </c>
      <c r="N2120" s="121" t="s">
        <v>11</v>
      </c>
      <c r="O2120" s="524"/>
      <c r="V2120" s="457" t="s">
        <v>2557</v>
      </c>
      <c r="W2120" s="448"/>
    </row>
    <row r="2121" ht="26.4" spans="1:23">
      <c r="A2121" s="472"/>
      <c r="B2121" s="14" t="s">
        <v>400</v>
      </c>
      <c r="C2121" s="14">
        <v>7000</v>
      </c>
      <c r="D2121" s="14" t="s">
        <v>2043</v>
      </c>
      <c r="E2121" s="52"/>
      <c r="F2121" s="14"/>
      <c r="G2121" s="53" t="s">
        <v>2733</v>
      </c>
      <c r="H2121" s="281"/>
      <c r="I2121" s="129" t="s">
        <v>280</v>
      </c>
      <c r="J2121" s="129">
        <v>7700</v>
      </c>
      <c r="K2121" s="129" t="s">
        <v>2043</v>
      </c>
      <c r="L2121" s="129"/>
      <c r="M2121" s="129"/>
      <c r="N2121" s="203" t="s">
        <v>2773</v>
      </c>
      <c r="O2121" s="281"/>
      <c r="V2121" s="458"/>
      <c r="W2121" s="448" t="s">
        <v>2559</v>
      </c>
    </row>
    <row r="2122" ht="26.4" spans="1:23">
      <c r="A2122" s="472"/>
      <c r="B2122" s="14" t="s">
        <v>528</v>
      </c>
      <c r="C2122" s="14">
        <v>3000</v>
      </c>
      <c r="D2122" s="14" t="s">
        <v>2043</v>
      </c>
      <c r="E2122" s="52"/>
      <c r="F2122" s="14"/>
      <c r="G2122" s="53" t="s">
        <v>54</v>
      </c>
      <c r="H2122" s="281"/>
      <c r="I2122" s="129" t="s">
        <v>679</v>
      </c>
      <c r="J2122" s="129">
        <v>3200</v>
      </c>
      <c r="K2122" s="129" t="s">
        <v>2045</v>
      </c>
      <c r="L2122" s="129"/>
      <c r="M2122" s="129"/>
      <c r="N2122" s="203" t="s">
        <v>2773</v>
      </c>
      <c r="O2122" s="281"/>
      <c r="V2122" s="525"/>
      <c r="W2122" s="448" t="s">
        <v>2561</v>
      </c>
    </row>
    <row r="2123" spans="1:23">
      <c r="A2123" s="472"/>
      <c r="B2123" s="14" t="s">
        <v>683</v>
      </c>
      <c r="C2123" s="14">
        <v>6000</v>
      </c>
      <c r="D2123" s="14" t="s">
        <v>2043</v>
      </c>
      <c r="E2123" s="52">
        <v>3600</v>
      </c>
      <c r="F2123" s="14"/>
      <c r="G2123" s="53" t="s">
        <v>54</v>
      </c>
      <c r="H2123" s="281"/>
      <c r="I2123" s="444" t="s">
        <v>160</v>
      </c>
      <c r="J2123" s="462">
        <v>7200</v>
      </c>
      <c r="K2123" s="462" t="s">
        <v>2043</v>
      </c>
      <c r="L2123" s="14"/>
      <c r="M2123" s="14"/>
      <c r="N2123" s="53" t="s">
        <v>54</v>
      </c>
      <c r="O2123" s="281"/>
      <c r="V2123" s="460"/>
      <c r="W2123" s="14" t="s">
        <v>2562</v>
      </c>
    </row>
    <row r="2124" ht="13.8" spans="1:23">
      <c r="A2124" s="472"/>
      <c r="B2124" s="14" t="s">
        <v>584</v>
      </c>
      <c r="C2124" s="14">
        <v>7000</v>
      </c>
      <c r="D2124" s="14" t="s">
        <v>2043</v>
      </c>
      <c r="E2124" s="52"/>
      <c r="F2124" s="14"/>
      <c r="G2124" s="53" t="s">
        <v>2774</v>
      </c>
      <c r="H2124" s="281"/>
      <c r="I2124" s="144" t="s">
        <v>79</v>
      </c>
      <c r="J2124" s="144">
        <v>1600</v>
      </c>
      <c r="K2124" s="144" t="s">
        <v>2045</v>
      </c>
      <c r="L2124" s="14"/>
      <c r="M2124" s="14"/>
      <c r="N2124" s="53" t="s">
        <v>54</v>
      </c>
      <c r="O2124" s="281"/>
      <c r="V2124" s="461"/>
      <c r="W2124" s="448" t="s">
        <v>2563</v>
      </c>
    </row>
    <row r="2125" ht="13.8" spans="1:23">
      <c r="A2125" s="472"/>
      <c r="B2125" s="144" t="s">
        <v>2132</v>
      </c>
      <c r="C2125" s="144">
        <v>5000</v>
      </c>
      <c r="D2125" s="144" t="s">
        <v>2045</v>
      </c>
      <c r="E2125" s="52" t="s">
        <v>2758</v>
      </c>
      <c r="F2125" s="14" t="s">
        <v>2775</v>
      </c>
      <c r="G2125" s="53" t="s">
        <v>2776</v>
      </c>
      <c r="H2125" s="281"/>
      <c r="I2125" s="14" t="s">
        <v>259</v>
      </c>
      <c r="J2125" s="14">
        <v>12000</v>
      </c>
      <c r="K2125" s="14" t="s">
        <v>2043</v>
      </c>
      <c r="L2125" s="14"/>
      <c r="M2125" s="14"/>
      <c r="N2125" s="53" t="s">
        <v>54</v>
      </c>
      <c r="O2125" s="281"/>
      <c r="V2125" s="462"/>
      <c r="W2125" s="448" t="s">
        <v>2568</v>
      </c>
    </row>
    <row r="2126" ht="13.8" spans="1:23">
      <c r="A2126" s="472"/>
      <c r="B2126" s="14" t="s">
        <v>151</v>
      </c>
      <c r="C2126" s="14">
        <v>6000</v>
      </c>
      <c r="D2126" s="14" t="s">
        <v>2043</v>
      </c>
      <c r="E2126" s="52"/>
      <c r="F2126" s="14"/>
      <c r="G2126" s="53" t="s">
        <v>54</v>
      </c>
      <c r="H2126" s="281"/>
      <c r="I2126" s="14" t="s">
        <v>636</v>
      </c>
      <c r="J2126" s="14">
        <v>2800</v>
      </c>
      <c r="K2126" s="14" t="s">
        <v>2043</v>
      </c>
      <c r="L2126" s="14"/>
      <c r="M2126" s="14"/>
      <c r="N2126" s="53" t="s">
        <v>54</v>
      </c>
      <c r="O2126" s="281"/>
      <c r="V2126" s="463"/>
      <c r="W2126" s="453" t="s">
        <v>2632</v>
      </c>
    </row>
    <row r="2127" ht="13.8" spans="1:23">
      <c r="A2127" s="472"/>
      <c r="B2127" s="14" t="s">
        <v>946</v>
      </c>
      <c r="C2127" s="14">
        <v>800</v>
      </c>
      <c r="D2127" s="14" t="s">
        <v>2045</v>
      </c>
      <c r="E2127" s="52"/>
      <c r="F2127" s="14" t="s">
        <v>2096</v>
      </c>
      <c r="G2127" s="53" t="s">
        <v>2439</v>
      </c>
      <c r="H2127" s="281"/>
      <c r="I2127" s="14" t="s">
        <v>633</v>
      </c>
      <c r="J2127" s="14">
        <v>1200</v>
      </c>
      <c r="K2127" s="14" t="s">
        <v>2045</v>
      </c>
      <c r="L2127" s="14"/>
      <c r="M2127" s="14"/>
      <c r="N2127" s="53" t="s">
        <v>54</v>
      </c>
      <c r="O2127" s="281"/>
      <c r="V2127" s="483"/>
      <c r="W2127" s="482" t="s">
        <v>2691</v>
      </c>
    </row>
    <row r="2128" spans="1:15">
      <c r="A2128" s="472"/>
      <c r="B2128" s="14" t="s">
        <v>662</v>
      </c>
      <c r="C2128" s="14">
        <v>1000</v>
      </c>
      <c r="D2128" s="14" t="s">
        <v>2045</v>
      </c>
      <c r="E2128" s="52"/>
      <c r="F2128" s="14"/>
      <c r="G2128" s="53" t="s">
        <v>54</v>
      </c>
      <c r="H2128" s="281"/>
      <c r="I2128" s="14" t="s">
        <v>519</v>
      </c>
      <c r="J2128" s="14">
        <v>4000</v>
      </c>
      <c r="K2128" s="14" t="s">
        <v>2043</v>
      </c>
      <c r="L2128" s="14"/>
      <c r="M2128" s="14"/>
      <c r="N2128" s="53" t="s">
        <v>54</v>
      </c>
      <c r="O2128" s="281"/>
    </row>
    <row r="2129" spans="1:15">
      <c r="A2129" s="472"/>
      <c r="B2129" s="14" t="s">
        <v>943</v>
      </c>
      <c r="C2129" s="14">
        <v>1000</v>
      </c>
      <c r="D2129" s="14" t="s">
        <v>2043</v>
      </c>
      <c r="E2129" s="52"/>
      <c r="F2129" s="14" t="s">
        <v>2096</v>
      </c>
      <c r="G2129" s="53" t="s">
        <v>54</v>
      </c>
      <c r="H2129" s="281"/>
      <c r="I2129" s="14" t="s">
        <v>256</v>
      </c>
      <c r="J2129" s="14">
        <v>8000</v>
      </c>
      <c r="K2129" s="14" t="s">
        <v>2043</v>
      </c>
      <c r="L2129" s="14"/>
      <c r="M2129" s="14"/>
      <c r="N2129" s="53" t="s">
        <v>54</v>
      </c>
      <c r="O2129" s="281"/>
    </row>
    <row r="2130" spans="1:15">
      <c r="A2130" s="472"/>
      <c r="B2130" s="14" t="s">
        <v>513</v>
      </c>
      <c r="C2130" s="14">
        <v>6000</v>
      </c>
      <c r="D2130" s="14" t="s">
        <v>2043</v>
      </c>
      <c r="E2130" s="52"/>
      <c r="F2130" s="14"/>
      <c r="G2130" s="53" t="s">
        <v>54</v>
      </c>
      <c r="H2130" s="281"/>
      <c r="I2130" s="14" t="s">
        <v>372</v>
      </c>
      <c r="J2130" s="14">
        <v>2500</v>
      </c>
      <c r="K2130" s="14" t="s">
        <v>2045</v>
      </c>
      <c r="L2130" s="14"/>
      <c r="M2130" s="14"/>
      <c r="N2130" s="53" t="s">
        <v>2297</v>
      </c>
      <c r="O2130" s="281"/>
    </row>
    <row r="2131" spans="1:15">
      <c r="A2131" s="472"/>
      <c r="B2131" s="14" t="s">
        <v>470</v>
      </c>
      <c r="C2131" s="14">
        <v>5000</v>
      </c>
      <c r="D2131" s="14" t="s">
        <v>2043</v>
      </c>
      <c r="E2131" s="52"/>
      <c r="F2131" s="14"/>
      <c r="G2131" s="53" t="s">
        <v>2297</v>
      </c>
      <c r="H2131" s="14"/>
      <c r="I2131" s="14" t="s">
        <v>241</v>
      </c>
      <c r="J2131" s="14">
        <v>17800</v>
      </c>
      <c r="K2131" s="14" t="s">
        <v>2043</v>
      </c>
      <c r="L2131" s="14"/>
      <c r="M2131" s="14"/>
      <c r="N2131" s="53" t="s">
        <v>88</v>
      </c>
      <c r="O2131" s="14"/>
    </row>
    <row r="2132" spans="1:15">
      <c r="A2132" s="472"/>
      <c r="B2132" s="444" t="s">
        <v>843</v>
      </c>
      <c r="C2132" s="444">
        <v>1000</v>
      </c>
      <c r="D2132" s="444" t="s">
        <v>2045</v>
      </c>
      <c r="E2132" s="52"/>
      <c r="F2132" s="14" t="s">
        <v>2096</v>
      </c>
      <c r="G2132" s="53" t="s">
        <v>2777</v>
      </c>
      <c r="H2132" s="14"/>
      <c r="I2132" s="14" t="s">
        <v>303</v>
      </c>
      <c r="J2132" s="14">
        <v>2800</v>
      </c>
      <c r="K2132" s="14" t="s">
        <v>2043</v>
      </c>
      <c r="L2132" s="14"/>
      <c r="M2132" s="14"/>
      <c r="N2132" s="53" t="s">
        <v>88</v>
      </c>
      <c r="O2132" s="14"/>
    </row>
    <row r="2133" spans="1:15">
      <c r="A2133" s="472"/>
      <c r="B2133" s="356" t="s">
        <v>340</v>
      </c>
      <c r="C2133" s="356">
        <v>3100</v>
      </c>
      <c r="D2133" s="356" t="s">
        <v>2045</v>
      </c>
      <c r="E2133" s="356" t="s">
        <v>2778</v>
      </c>
      <c r="F2133" s="356"/>
      <c r="G2133" s="359" t="s">
        <v>2779</v>
      </c>
      <c r="H2133" s="14"/>
      <c r="I2133" s="14"/>
      <c r="J2133" s="14"/>
      <c r="K2133" s="14"/>
      <c r="L2133" s="14"/>
      <c r="M2133" s="14"/>
      <c r="N2133" s="53"/>
      <c r="O2133" s="14"/>
    </row>
    <row r="2134" ht="26.4" spans="1:15">
      <c r="A2134" s="472"/>
      <c r="B2134" s="525" t="s">
        <v>923</v>
      </c>
      <c r="C2134" s="525">
        <v>2100</v>
      </c>
      <c r="D2134" s="525" t="s">
        <v>2045</v>
      </c>
      <c r="E2134" s="525"/>
      <c r="F2134" s="525"/>
      <c r="G2134" s="526" t="s">
        <v>2780</v>
      </c>
      <c r="H2134" s="14"/>
      <c r="I2134" s="14"/>
      <c r="J2134" s="14"/>
      <c r="K2134" s="14"/>
      <c r="L2134" s="14"/>
      <c r="M2134" s="14"/>
      <c r="N2134" s="53"/>
      <c r="O2134" s="14"/>
    </row>
    <row r="2135" spans="1:15">
      <c r="A2135" s="472"/>
      <c r="B2135" s="14"/>
      <c r="C2135" s="14"/>
      <c r="D2135" s="14"/>
      <c r="E2135" s="52"/>
      <c r="F2135" s="14"/>
      <c r="G2135" s="53"/>
      <c r="H2135" s="14"/>
      <c r="I2135" s="14"/>
      <c r="J2135" s="14"/>
      <c r="K2135" s="14"/>
      <c r="L2135" s="14"/>
      <c r="M2135" s="14"/>
      <c r="N2135" s="53"/>
      <c r="O2135" s="14"/>
    </row>
    <row r="2136" spans="1:15">
      <c r="A2136" s="472"/>
      <c r="B2136" s="14"/>
      <c r="C2136" s="14"/>
      <c r="D2136" s="14"/>
      <c r="E2136" s="52"/>
      <c r="F2136" s="14"/>
      <c r="G2136" s="53"/>
      <c r="H2136" s="14"/>
      <c r="I2136" s="14"/>
      <c r="J2136" s="14"/>
      <c r="K2136" s="14"/>
      <c r="L2136" s="14"/>
      <c r="M2136" s="14"/>
      <c r="N2136" s="53"/>
      <c r="O2136" s="14"/>
    </row>
    <row r="2137" spans="1:15">
      <c r="A2137" s="472"/>
      <c r="B2137" s="14"/>
      <c r="C2137" s="14"/>
      <c r="D2137" s="14"/>
      <c r="E2137" s="52"/>
      <c r="F2137" s="14"/>
      <c r="G2137" s="53"/>
      <c r="H2137" s="281"/>
      <c r="I2137" s="14"/>
      <c r="J2137" s="14"/>
      <c r="K2137" s="14"/>
      <c r="L2137" s="14"/>
      <c r="M2137" s="14"/>
      <c r="N2137" s="53"/>
      <c r="O2137" s="281"/>
    </row>
    <row r="2138" spans="1:15">
      <c r="A2138" s="472"/>
      <c r="B2138" s="14"/>
      <c r="C2138" s="14"/>
      <c r="D2138" s="14"/>
      <c r="E2138" s="52"/>
      <c r="F2138" s="14"/>
      <c r="G2138" s="53"/>
      <c r="H2138" s="281"/>
      <c r="I2138" s="14"/>
      <c r="J2138" s="14"/>
      <c r="K2138" s="14"/>
      <c r="L2138" s="14"/>
      <c r="M2138" s="14"/>
      <c r="N2138" s="53"/>
      <c r="O2138" s="281"/>
    </row>
    <row r="2139" spans="1:15">
      <c r="A2139" s="472"/>
      <c r="B2139" s="14"/>
      <c r="C2139" s="14"/>
      <c r="D2139" s="14"/>
      <c r="E2139" s="52"/>
      <c r="F2139" s="14"/>
      <c r="G2139" s="53"/>
      <c r="H2139" s="281"/>
      <c r="I2139" s="14"/>
      <c r="J2139" s="14"/>
      <c r="K2139" s="14"/>
      <c r="L2139" s="14"/>
      <c r="M2139" s="14"/>
      <c r="N2139" s="53"/>
      <c r="O2139" s="281"/>
    </row>
    <row r="2140" spans="1:15">
      <c r="A2140" s="472"/>
      <c r="B2140" s="14"/>
      <c r="C2140" s="14"/>
      <c r="D2140" s="14"/>
      <c r="E2140" s="52"/>
      <c r="F2140" s="14"/>
      <c r="G2140" s="53"/>
      <c r="H2140" s="281"/>
      <c r="I2140" s="14"/>
      <c r="J2140" s="14"/>
      <c r="K2140" s="14"/>
      <c r="L2140" s="14"/>
      <c r="M2140" s="14"/>
      <c r="N2140" s="53"/>
      <c r="O2140" s="281"/>
    </row>
    <row r="2141" spans="1:15">
      <c r="A2141" s="472"/>
      <c r="B2141" s="14"/>
      <c r="C2141" s="14"/>
      <c r="D2141" s="14"/>
      <c r="E2141" s="52"/>
      <c r="F2141" s="14"/>
      <c r="G2141" s="53"/>
      <c r="H2141" s="281"/>
      <c r="I2141" s="14"/>
      <c r="J2141" s="14"/>
      <c r="K2141" s="14"/>
      <c r="L2141" s="14"/>
      <c r="M2141" s="14"/>
      <c r="N2141" s="53"/>
      <c r="O2141" s="281"/>
    </row>
    <row r="2142" spans="1:15">
      <c r="A2142" s="472"/>
      <c r="B2142" s="14"/>
      <c r="C2142" s="14"/>
      <c r="D2142" s="14"/>
      <c r="E2142" s="52"/>
      <c r="F2142" s="14"/>
      <c r="G2142" s="53"/>
      <c r="H2142" s="281"/>
      <c r="I2142" s="14"/>
      <c r="J2142" s="14"/>
      <c r="K2142" s="14"/>
      <c r="L2142" s="14"/>
      <c r="M2142" s="14"/>
      <c r="N2142" s="529"/>
      <c r="O2142" s="281"/>
    </row>
    <row r="2143" spans="1:15">
      <c r="A2143" s="472"/>
      <c r="B2143" s="14"/>
      <c r="C2143" s="14"/>
      <c r="D2143" s="14"/>
      <c r="E2143" s="477"/>
      <c r="F2143" s="14"/>
      <c r="G2143" s="53"/>
      <c r="H2143" s="281"/>
      <c r="I2143" s="14"/>
      <c r="J2143" s="14"/>
      <c r="K2143" s="14"/>
      <c r="L2143" s="14"/>
      <c r="M2143" s="14"/>
      <c r="N2143" s="53"/>
      <c r="O2143" s="281"/>
    </row>
    <row r="2144" ht="18" spans="1:15">
      <c r="A2144" s="472"/>
      <c r="B2144" s="352"/>
      <c r="C2144" s="297">
        <f>SUM(C2122:C2143)</f>
        <v>47000</v>
      </c>
      <c r="D2144" s="494"/>
      <c r="E2144" s="298"/>
      <c r="F2144" s="297"/>
      <c r="G2144" s="299"/>
      <c r="H2144" s="269"/>
      <c r="I2144" s="297"/>
      <c r="J2144" s="297">
        <f>SUM(J2121:J2139)</f>
        <v>70800</v>
      </c>
      <c r="K2144" s="297"/>
      <c r="L2144" s="297"/>
      <c r="M2144" s="296"/>
      <c r="N2144" s="304"/>
      <c r="O2144" s="269"/>
    </row>
    <row r="2145" ht="15.6" spans="1:23">
      <c r="A2145" s="493" t="s">
        <v>2306</v>
      </c>
      <c r="B2145" s="335" t="s">
        <v>12</v>
      </c>
      <c r="C2145" s="336" t="s">
        <v>2501</v>
      </c>
      <c r="D2145" s="336" t="s">
        <v>2466</v>
      </c>
      <c r="E2145" s="471" t="s">
        <v>2456</v>
      </c>
      <c r="F2145" s="131" t="s">
        <v>2606</v>
      </c>
      <c r="G2145" s="131" t="s">
        <v>11</v>
      </c>
      <c r="H2145" s="524"/>
      <c r="I2145" s="291" t="s">
        <v>13</v>
      </c>
      <c r="J2145" s="292" t="s">
        <v>2501</v>
      </c>
      <c r="K2145" s="292" t="s">
        <v>2466</v>
      </c>
      <c r="L2145" s="455" t="s">
        <v>2456</v>
      </c>
      <c r="M2145" s="121" t="s">
        <v>2606</v>
      </c>
      <c r="N2145" s="530" t="s">
        <v>11</v>
      </c>
      <c r="O2145" s="524"/>
      <c r="V2145" s="457" t="s">
        <v>2557</v>
      </c>
      <c r="W2145" s="448"/>
    </row>
    <row r="2146" ht="26.4" spans="1:23">
      <c r="A2146" s="472"/>
      <c r="B2146" s="14" t="s">
        <v>131</v>
      </c>
      <c r="C2146" s="14">
        <v>9000</v>
      </c>
      <c r="D2146" s="14" t="s">
        <v>2043</v>
      </c>
      <c r="E2146" s="52"/>
      <c r="F2146" s="14"/>
      <c r="G2146" s="53" t="s">
        <v>54</v>
      </c>
      <c r="H2146" s="14"/>
      <c r="I2146" s="14" t="s">
        <v>241</v>
      </c>
      <c r="J2146" s="14">
        <f>17800-4600</f>
        <v>13200</v>
      </c>
      <c r="K2146" s="14" t="s">
        <v>2043</v>
      </c>
      <c r="L2146" s="14"/>
      <c r="M2146" s="14"/>
      <c r="N2146" s="53" t="s">
        <v>2733</v>
      </c>
      <c r="O2146" s="14"/>
      <c r="V2146" s="458"/>
      <c r="W2146" s="448" t="s">
        <v>2559</v>
      </c>
    </row>
    <row r="2147" ht="26.4" spans="1:23">
      <c r="A2147" s="472"/>
      <c r="B2147" s="14" t="s">
        <v>949</v>
      </c>
      <c r="C2147" s="14">
        <v>3100</v>
      </c>
      <c r="D2147" s="14" t="s">
        <v>2045</v>
      </c>
      <c r="E2147" s="52"/>
      <c r="F2147" s="14" t="s">
        <v>2096</v>
      </c>
      <c r="G2147" s="53" t="s">
        <v>54</v>
      </c>
      <c r="H2147" s="14"/>
      <c r="I2147" s="14" t="s">
        <v>303</v>
      </c>
      <c r="J2147" s="14">
        <v>2800</v>
      </c>
      <c r="K2147" s="14" t="s">
        <v>2043</v>
      </c>
      <c r="L2147" s="14"/>
      <c r="M2147" s="14"/>
      <c r="N2147" s="53" t="s">
        <v>2733</v>
      </c>
      <c r="O2147" s="14"/>
      <c r="V2147" s="525"/>
      <c r="W2147" s="448" t="s">
        <v>2561</v>
      </c>
    </row>
    <row r="2148" spans="1:23">
      <c r="A2148" s="472"/>
      <c r="B2148" s="14" t="s">
        <v>124</v>
      </c>
      <c r="C2148" s="14">
        <v>15000</v>
      </c>
      <c r="D2148" s="14" t="s">
        <v>2043</v>
      </c>
      <c r="E2148" s="52"/>
      <c r="F2148" s="14"/>
      <c r="G2148" s="53" t="s">
        <v>54</v>
      </c>
      <c r="H2148" s="14"/>
      <c r="I2148" s="14" t="s">
        <v>306</v>
      </c>
      <c r="J2148" s="14">
        <v>3200</v>
      </c>
      <c r="K2148" s="14" t="s">
        <v>2043</v>
      </c>
      <c r="L2148" s="14"/>
      <c r="M2148" s="14"/>
      <c r="N2148" s="53" t="s">
        <v>54</v>
      </c>
      <c r="O2148" s="14"/>
      <c r="V2148" s="460"/>
      <c r="W2148" s="14" t="s">
        <v>2562</v>
      </c>
    </row>
    <row r="2149" ht="13.8" spans="1:23">
      <c r="A2149" s="472"/>
      <c r="B2149" s="14" t="s">
        <v>587</v>
      </c>
      <c r="C2149" s="14">
        <v>3000</v>
      </c>
      <c r="D2149" s="14" t="s">
        <v>2043</v>
      </c>
      <c r="E2149" s="14"/>
      <c r="F2149" s="14"/>
      <c r="G2149" s="53" t="s">
        <v>54</v>
      </c>
      <c r="H2149" s="14"/>
      <c r="I2149" s="14" t="s">
        <v>244</v>
      </c>
      <c r="J2149" s="14">
        <v>10000</v>
      </c>
      <c r="K2149" s="14" t="s">
        <v>2043</v>
      </c>
      <c r="L2149" s="14"/>
      <c r="M2149" s="14"/>
      <c r="N2149" s="53" t="s">
        <v>54</v>
      </c>
      <c r="O2149" s="14"/>
      <c r="V2149" s="461"/>
      <c r="W2149" s="448" t="s">
        <v>2563</v>
      </c>
    </row>
    <row r="2150" ht="13.8" spans="1:23">
      <c r="A2150" s="472"/>
      <c r="B2150" s="14" t="s">
        <v>145</v>
      </c>
      <c r="C2150" s="14">
        <v>10200</v>
      </c>
      <c r="D2150" s="14" t="s">
        <v>2043</v>
      </c>
      <c r="E2150" s="52"/>
      <c r="F2150" s="14"/>
      <c r="G2150" s="53" t="s">
        <v>54</v>
      </c>
      <c r="H2150" s="14"/>
      <c r="I2150" s="462" t="s">
        <v>847</v>
      </c>
      <c r="J2150" s="462">
        <v>1200</v>
      </c>
      <c r="K2150" s="444" t="s">
        <v>2045</v>
      </c>
      <c r="L2150" s="14"/>
      <c r="M2150" s="14"/>
      <c r="N2150" s="53" t="s">
        <v>2745</v>
      </c>
      <c r="O2150" s="14"/>
      <c r="V2150" s="462"/>
      <c r="W2150" s="448" t="s">
        <v>2568</v>
      </c>
    </row>
    <row r="2151" ht="26.4" spans="1:23">
      <c r="A2151" s="472"/>
      <c r="B2151" s="444" t="s">
        <v>277</v>
      </c>
      <c r="C2151" s="462">
        <v>6000</v>
      </c>
      <c r="D2151" s="462" t="s">
        <v>2043</v>
      </c>
      <c r="E2151" s="52"/>
      <c r="F2151" s="14"/>
      <c r="G2151" s="53" t="s">
        <v>2384</v>
      </c>
      <c r="H2151" s="14"/>
      <c r="I2151" s="525" t="s">
        <v>2781</v>
      </c>
      <c r="J2151" s="525">
        <v>2200</v>
      </c>
      <c r="K2151" s="525" t="s">
        <v>2045</v>
      </c>
      <c r="L2151" s="525"/>
      <c r="M2151" s="525" t="s">
        <v>2096</v>
      </c>
      <c r="N2151" s="526" t="s">
        <v>2782</v>
      </c>
      <c r="O2151" s="14"/>
      <c r="V2151" s="463"/>
      <c r="W2151" s="453" t="s">
        <v>2632</v>
      </c>
    </row>
    <row r="2152" ht="13.8" spans="1:23">
      <c r="A2152" s="472"/>
      <c r="B2152" s="14" t="s">
        <v>316</v>
      </c>
      <c r="C2152" s="14">
        <v>27000</v>
      </c>
      <c r="D2152" s="14" t="s">
        <v>2043</v>
      </c>
      <c r="E2152" s="52"/>
      <c r="F2152" s="14"/>
      <c r="G2152" s="53" t="s">
        <v>54</v>
      </c>
      <c r="H2152" s="14"/>
      <c r="I2152" s="525" t="s">
        <v>61</v>
      </c>
      <c r="J2152" s="525">
        <v>5000</v>
      </c>
      <c r="K2152" s="525" t="s">
        <v>2045</v>
      </c>
      <c r="L2152" s="525"/>
      <c r="M2152" s="525"/>
      <c r="N2152" s="526" t="s">
        <v>2783</v>
      </c>
      <c r="O2152" s="14"/>
      <c r="V2152" s="483"/>
      <c r="W2152" s="482" t="s">
        <v>2691</v>
      </c>
    </row>
    <row r="2153" spans="1:15">
      <c r="A2153" s="472"/>
      <c r="B2153" s="356" t="s">
        <v>894</v>
      </c>
      <c r="C2153" s="356">
        <v>2000</v>
      </c>
      <c r="D2153" s="356" t="s">
        <v>2043</v>
      </c>
      <c r="E2153" s="356"/>
      <c r="F2153" s="356"/>
      <c r="G2153" s="359" t="s">
        <v>2784</v>
      </c>
      <c r="H2153" s="14"/>
      <c r="I2153" s="14" t="s">
        <v>291</v>
      </c>
      <c r="J2153" s="14">
        <v>2400</v>
      </c>
      <c r="K2153" s="14" t="s">
        <v>2043</v>
      </c>
      <c r="L2153" s="14"/>
      <c r="M2153" s="14"/>
      <c r="N2153" s="53" t="s">
        <v>54</v>
      </c>
      <c r="O2153" s="14"/>
    </row>
    <row r="2154" spans="1:15">
      <c r="A2154" s="472"/>
      <c r="B2154" s="356" t="s">
        <v>729</v>
      </c>
      <c r="C2154" s="356">
        <v>6000</v>
      </c>
      <c r="D2154" s="356" t="s">
        <v>2043</v>
      </c>
      <c r="E2154" s="356"/>
      <c r="F2154" s="356"/>
      <c r="G2154" s="359" t="s">
        <v>2784</v>
      </c>
      <c r="H2154" s="14"/>
      <c r="I2154" s="14" t="s">
        <v>554</v>
      </c>
      <c r="J2154" s="14">
        <v>1000</v>
      </c>
      <c r="K2154" s="14" t="s">
        <v>2045</v>
      </c>
      <c r="L2154" s="14">
        <f>J2154/20</f>
        <v>50</v>
      </c>
      <c r="M2154" s="14" t="s">
        <v>2096</v>
      </c>
      <c r="N2154" s="53" t="s">
        <v>54</v>
      </c>
      <c r="O2154" s="14"/>
    </row>
    <row r="2155" spans="1:15">
      <c r="A2155" s="472"/>
      <c r="B2155" s="14"/>
      <c r="C2155" s="14"/>
      <c r="D2155" s="14"/>
      <c r="E2155" s="52"/>
      <c r="F2155" s="14"/>
      <c r="G2155" s="53"/>
      <c r="H2155" s="14"/>
      <c r="I2155" s="14" t="s">
        <v>556</v>
      </c>
      <c r="J2155" s="14">
        <v>600</v>
      </c>
      <c r="K2155" s="14" t="s">
        <v>2045</v>
      </c>
      <c r="L2155" s="14"/>
      <c r="M2155" s="14" t="s">
        <v>2096</v>
      </c>
      <c r="N2155" s="53" t="s">
        <v>54</v>
      </c>
      <c r="O2155" s="14"/>
    </row>
    <row r="2156" spans="1:15">
      <c r="A2156" s="472"/>
      <c r="B2156" s="14"/>
      <c r="C2156" s="14"/>
      <c r="D2156" s="14"/>
      <c r="E2156" s="52"/>
      <c r="F2156" s="14"/>
      <c r="G2156" s="53"/>
      <c r="H2156" s="162"/>
      <c r="I2156" s="14" t="s">
        <v>726</v>
      </c>
      <c r="J2156" s="14">
        <v>7000</v>
      </c>
      <c r="K2156" s="14" t="s">
        <v>2045</v>
      </c>
      <c r="L2156" s="14"/>
      <c r="M2156" s="14"/>
      <c r="N2156" s="53" t="s">
        <v>2210</v>
      </c>
      <c r="O2156" s="162"/>
    </row>
    <row r="2157" spans="1:15">
      <c r="A2157" s="472"/>
      <c r="B2157" s="14"/>
      <c r="C2157" s="14"/>
      <c r="D2157" s="14"/>
      <c r="E2157" s="52"/>
      <c r="F2157" s="14"/>
      <c r="G2157" s="53"/>
      <c r="H2157" s="162"/>
      <c r="I2157" s="14" t="s">
        <v>280</v>
      </c>
      <c r="J2157" s="14">
        <v>24000</v>
      </c>
      <c r="K2157" s="14" t="s">
        <v>2043</v>
      </c>
      <c r="L2157" s="14"/>
      <c r="M2157" s="14"/>
      <c r="N2157" s="53" t="s">
        <v>2785</v>
      </c>
      <c r="O2157" s="162"/>
    </row>
    <row r="2158" spans="1:15">
      <c r="A2158" s="472"/>
      <c r="B2158" s="14"/>
      <c r="C2158" s="14"/>
      <c r="D2158" s="14"/>
      <c r="E2158" s="52"/>
      <c r="F2158" s="14"/>
      <c r="G2158" s="53"/>
      <c r="H2158" s="162"/>
      <c r="I2158" s="14"/>
      <c r="J2158" s="14"/>
      <c r="K2158" s="14"/>
      <c r="L2158" s="14"/>
      <c r="M2158" s="14"/>
      <c r="N2158" s="53"/>
      <c r="O2158" s="162"/>
    </row>
    <row r="2159" spans="1:15">
      <c r="A2159" s="472"/>
      <c r="B2159" s="14"/>
      <c r="C2159" s="14"/>
      <c r="D2159" s="14"/>
      <c r="E2159" s="52"/>
      <c r="F2159" s="14"/>
      <c r="G2159" s="53"/>
      <c r="H2159" s="162"/>
      <c r="I2159" s="14"/>
      <c r="J2159" s="14"/>
      <c r="K2159" s="14"/>
      <c r="L2159" s="14"/>
      <c r="M2159" s="14"/>
      <c r="N2159" s="53"/>
      <c r="O2159" s="162"/>
    </row>
    <row r="2160" spans="1:15">
      <c r="A2160" s="472"/>
      <c r="B2160" s="14"/>
      <c r="C2160" s="14"/>
      <c r="D2160" s="14"/>
      <c r="E2160" s="52"/>
      <c r="F2160" s="14"/>
      <c r="G2160" s="53"/>
      <c r="H2160" s="162"/>
      <c r="I2160" s="14"/>
      <c r="J2160" s="14"/>
      <c r="K2160" s="14"/>
      <c r="L2160" s="14"/>
      <c r="M2160" s="14"/>
      <c r="N2160" s="53"/>
      <c r="O2160" s="162"/>
    </row>
    <row r="2161" spans="1:15">
      <c r="A2161" s="472"/>
      <c r="B2161" s="14"/>
      <c r="C2161" s="14"/>
      <c r="D2161" s="14"/>
      <c r="E2161" s="52"/>
      <c r="F2161" s="14"/>
      <c r="G2161" s="53"/>
      <c r="H2161" s="162"/>
      <c r="I2161" s="14"/>
      <c r="J2161" s="14"/>
      <c r="K2161" s="14"/>
      <c r="L2161" s="14"/>
      <c r="M2161" s="14"/>
      <c r="N2161" s="53"/>
      <c r="O2161" s="162"/>
    </row>
    <row r="2162" spans="1:15">
      <c r="A2162" s="472"/>
      <c r="B2162" s="14"/>
      <c r="C2162" s="14"/>
      <c r="D2162" s="14"/>
      <c r="E2162" s="52"/>
      <c r="F2162" s="14"/>
      <c r="G2162" s="53"/>
      <c r="H2162" s="162"/>
      <c r="I2162" s="14"/>
      <c r="J2162" s="14"/>
      <c r="K2162" s="14"/>
      <c r="L2162" s="14"/>
      <c r="M2162" s="14"/>
      <c r="N2162" s="53"/>
      <c r="O2162" s="162"/>
    </row>
    <row r="2163" spans="1:15">
      <c r="A2163" s="472"/>
      <c r="B2163" s="14"/>
      <c r="C2163" s="14"/>
      <c r="D2163" s="14"/>
      <c r="E2163" s="52"/>
      <c r="F2163" s="14"/>
      <c r="G2163" s="53"/>
      <c r="H2163" s="162"/>
      <c r="I2163" s="14"/>
      <c r="J2163" s="14"/>
      <c r="K2163" s="14"/>
      <c r="L2163" s="14"/>
      <c r="M2163" s="14"/>
      <c r="N2163" s="53"/>
      <c r="O2163" s="162"/>
    </row>
    <row r="2164" spans="1:15">
      <c r="A2164" s="472"/>
      <c r="B2164" s="14"/>
      <c r="C2164" s="14"/>
      <c r="D2164" s="14"/>
      <c r="E2164" s="52"/>
      <c r="F2164" s="14"/>
      <c r="G2164" s="53"/>
      <c r="H2164" s="14"/>
      <c r="I2164" s="14"/>
      <c r="J2164" s="14"/>
      <c r="K2164" s="14"/>
      <c r="L2164" s="14"/>
      <c r="M2164" s="14"/>
      <c r="N2164" s="53"/>
      <c r="O2164" s="14"/>
    </row>
    <row r="2165" spans="1:15">
      <c r="A2165" s="472"/>
      <c r="B2165" s="14"/>
      <c r="C2165" s="14"/>
      <c r="D2165" s="14"/>
      <c r="E2165" s="52"/>
      <c r="F2165" s="14"/>
      <c r="G2165" s="53"/>
      <c r="H2165" s="14"/>
      <c r="I2165" s="14"/>
      <c r="J2165" s="14"/>
      <c r="K2165" s="14"/>
      <c r="L2165" s="14"/>
      <c r="M2165" s="14"/>
      <c r="N2165" s="53"/>
      <c r="O2165" s="14"/>
    </row>
    <row r="2166" spans="1:15">
      <c r="A2166" s="472"/>
      <c r="B2166" s="14"/>
      <c r="C2166" s="14"/>
      <c r="D2166" s="14"/>
      <c r="E2166" s="52"/>
      <c r="F2166" s="14"/>
      <c r="G2166" s="53"/>
      <c r="H2166" s="14"/>
      <c r="I2166" s="14"/>
      <c r="J2166" s="14"/>
      <c r="K2166" s="14"/>
      <c r="L2166" s="14"/>
      <c r="M2166" s="14"/>
      <c r="N2166" s="53"/>
      <c r="O2166" s="14"/>
    </row>
    <row r="2167" spans="1:15">
      <c r="A2167" s="472"/>
      <c r="B2167" s="14"/>
      <c r="C2167" s="14"/>
      <c r="D2167" s="14"/>
      <c r="E2167" s="477"/>
      <c r="F2167" s="14"/>
      <c r="G2167" s="53"/>
      <c r="H2167" s="14"/>
      <c r="I2167" s="14"/>
      <c r="J2167" s="14"/>
      <c r="K2167" s="14"/>
      <c r="L2167" s="14"/>
      <c r="M2167" s="14"/>
      <c r="N2167" s="53"/>
      <c r="O2167" s="14"/>
    </row>
    <row r="2168" ht="18" spans="1:15">
      <c r="A2168" s="472"/>
      <c r="B2168" s="352"/>
      <c r="C2168" s="297">
        <f>SUM(C2146:C2161)</f>
        <v>81300</v>
      </c>
      <c r="D2168" s="494"/>
      <c r="E2168" s="298"/>
      <c r="F2168" s="297"/>
      <c r="G2168" s="299"/>
      <c r="H2168" s="269"/>
      <c r="I2168" s="297"/>
      <c r="J2168" s="297">
        <f>SUM(J2146:J2164)</f>
        <v>72600</v>
      </c>
      <c r="K2168" s="297"/>
      <c r="L2168" s="297"/>
      <c r="M2168" s="296"/>
      <c r="N2168" s="304"/>
      <c r="O2168" s="269"/>
    </row>
    <row r="2169" ht="15.6" spans="1:23">
      <c r="A2169" s="493" t="s">
        <v>2310</v>
      </c>
      <c r="B2169" s="335" t="s">
        <v>12</v>
      </c>
      <c r="C2169" s="336" t="s">
        <v>2501</v>
      </c>
      <c r="D2169" s="336" t="s">
        <v>2466</v>
      </c>
      <c r="E2169" s="471" t="s">
        <v>2456</v>
      </c>
      <c r="F2169" s="131" t="s">
        <v>2606</v>
      </c>
      <c r="G2169" s="131" t="s">
        <v>11</v>
      </c>
      <c r="H2169" s="527"/>
      <c r="I2169" s="335" t="s">
        <v>13</v>
      </c>
      <c r="J2169" s="336" t="s">
        <v>2501</v>
      </c>
      <c r="K2169" s="336" t="s">
        <v>2466</v>
      </c>
      <c r="L2169" s="478" t="s">
        <v>2456</v>
      </c>
      <c r="M2169" s="131" t="s">
        <v>2606</v>
      </c>
      <c r="N2169" s="530" t="s">
        <v>11</v>
      </c>
      <c r="O2169" s="527"/>
      <c r="V2169" s="457" t="s">
        <v>2557</v>
      </c>
      <c r="W2169" s="448"/>
    </row>
    <row r="2170" ht="26.4" spans="1:23">
      <c r="A2170" s="472"/>
      <c r="B2170" s="14" t="s">
        <v>316</v>
      </c>
      <c r="C2170" s="14">
        <v>9000</v>
      </c>
      <c r="D2170" s="14" t="s">
        <v>2043</v>
      </c>
      <c r="E2170" s="52"/>
      <c r="F2170" s="14"/>
      <c r="G2170" s="53" t="s">
        <v>2733</v>
      </c>
      <c r="H2170" s="14"/>
      <c r="I2170" s="140" t="s">
        <v>280</v>
      </c>
      <c r="J2170" s="14">
        <v>12000</v>
      </c>
      <c r="K2170" s="14" t="s">
        <v>2043</v>
      </c>
      <c r="L2170" s="14"/>
      <c r="M2170" s="14"/>
      <c r="N2170" s="53" t="s">
        <v>2733</v>
      </c>
      <c r="O2170" s="14"/>
      <c r="V2170" s="458"/>
      <c r="W2170" s="448" t="s">
        <v>2559</v>
      </c>
    </row>
    <row r="2171" ht="26.4" spans="1:23">
      <c r="A2171" s="472"/>
      <c r="B2171" s="444" t="s">
        <v>843</v>
      </c>
      <c r="C2171" s="444">
        <v>1000</v>
      </c>
      <c r="D2171" s="444" t="s">
        <v>2045</v>
      </c>
      <c r="E2171" s="52"/>
      <c r="F2171" s="14"/>
      <c r="G2171" s="53" t="s">
        <v>2786</v>
      </c>
      <c r="H2171" s="14"/>
      <c r="I2171" s="140" t="s">
        <v>525</v>
      </c>
      <c r="J2171" s="14">
        <v>2200</v>
      </c>
      <c r="K2171" s="14" t="s">
        <v>2045</v>
      </c>
      <c r="L2171" s="14"/>
      <c r="M2171" s="14"/>
      <c r="N2171" s="53" t="s">
        <v>54</v>
      </c>
      <c r="O2171" s="14"/>
      <c r="V2171" s="525"/>
      <c r="W2171" s="448" t="s">
        <v>2561</v>
      </c>
    </row>
    <row r="2172" spans="1:23">
      <c r="A2172" s="472"/>
      <c r="B2172" s="14" t="s">
        <v>340</v>
      </c>
      <c r="C2172" s="14">
        <v>3100</v>
      </c>
      <c r="D2172" s="14" t="s">
        <v>2045</v>
      </c>
      <c r="E2172" s="52"/>
      <c r="F2172" s="14"/>
      <c r="G2172" s="53" t="s">
        <v>54</v>
      </c>
      <c r="H2172" s="14"/>
      <c r="I2172" s="140" t="s">
        <v>525</v>
      </c>
      <c r="J2172" s="14">
        <f>1100*2</f>
        <v>2200</v>
      </c>
      <c r="K2172" s="14" t="s">
        <v>2045</v>
      </c>
      <c r="L2172" s="14"/>
      <c r="M2172" s="14" t="s">
        <v>2096</v>
      </c>
      <c r="N2172" s="53" t="s">
        <v>54</v>
      </c>
      <c r="O2172" s="14"/>
      <c r="V2172" s="460"/>
      <c r="W2172" s="14" t="s">
        <v>2562</v>
      </c>
    </row>
    <row r="2173" ht="13.8" spans="1:23">
      <c r="A2173" s="472"/>
      <c r="B2173" s="14" t="s">
        <v>923</v>
      </c>
      <c r="C2173" s="14">
        <v>2100</v>
      </c>
      <c r="D2173" s="14" t="s">
        <v>2045</v>
      </c>
      <c r="E2173" s="52"/>
      <c r="F2173" s="14"/>
      <c r="G2173" s="53" t="s">
        <v>54</v>
      </c>
      <c r="H2173" s="14"/>
      <c r="I2173" s="525" t="s">
        <v>1382</v>
      </c>
      <c r="J2173" s="356">
        <v>1500</v>
      </c>
      <c r="K2173" s="356" t="s">
        <v>2045</v>
      </c>
      <c r="L2173" s="14"/>
      <c r="M2173" s="14"/>
      <c r="N2173" s="53" t="s">
        <v>2787</v>
      </c>
      <c r="O2173" s="14"/>
      <c r="V2173" s="461"/>
      <c r="W2173" s="448" t="s">
        <v>2563</v>
      </c>
    </row>
    <row r="2174" ht="26.4" spans="1:23">
      <c r="A2174" s="472"/>
      <c r="B2174" s="137" t="s">
        <v>106</v>
      </c>
      <c r="C2174" s="137">
        <v>500</v>
      </c>
      <c r="D2174" s="137" t="s">
        <v>2045</v>
      </c>
      <c r="E2174" s="52"/>
      <c r="F2174" s="14"/>
      <c r="G2174" s="53" t="s">
        <v>2788</v>
      </c>
      <c r="H2174" s="14"/>
      <c r="I2174" s="460" t="s">
        <v>61</v>
      </c>
      <c r="J2174" s="137">
        <v>5000</v>
      </c>
      <c r="K2174" s="137" t="s">
        <v>2045</v>
      </c>
      <c r="L2174" s="14"/>
      <c r="M2174" s="14"/>
      <c r="N2174" s="53" t="s">
        <v>2789</v>
      </c>
      <c r="O2174" s="14"/>
      <c r="V2174" s="462"/>
      <c r="W2174" s="448" t="s">
        <v>2568</v>
      </c>
    </row>
    <row r="2175" ht="13.8" spans="1:23">
      <c r="A2175" s="472"/>
      <c r="B2175" s="14" t="s">
        <v>954</v>
      </c>
      <c r="C2175" s="14">
        <v>3000</v>
      </c>
      <c r="D2175" s="14" t="s">
        <v>2045</v>
      </c>
      <c r="E2175" s="52"/>
      <c r="F2175" s="14" t="s">
        <v>2096</v>
      </c>
      <c r="G2175" s="53" t="s">
        <v>54</v>
      </c>
      <c r="H2175" s="14"/>
      <c r="I2175" s="525" t="s">
        <v>2790</v>
      </c>
      <c r="J2175" s="525">
        <v>1050</v>
      </c>
      <c r="K2175" s="525" t="s">
        <v>2045</v>
      </c>
      <c r="L2175" s="14"/>
      <c r="M2175" s="14"/>
      <c r="N2175" s="53" t="s">
        <v>2791</v>
      </c>
      <c r="O2175" s="14"/>
      <c r="V2175" s="463"/>
      <c r="W2175" s="453" t="s">
        <v>2632</v>
      </c>
    </row>
    <row r="2176" ht="13.8" spans="1:23">
      <c r="A2176" s="472"/>
      <c r="B2176" s="444" t="s">
        <v>951</v>
      </c>
      <c r="C2176" s="444">
        <v>2100</v>
      </c>
      <c r="D2176" s="444" t="s">
        <v>2045</v>
      </c>
      <c r="E2176" s="52"/>
      <c r="F2176" s="14" t="s">
        <v>2096</v>
      </c>
      <c r="G2176" s="53" t="s">
        <v>54</v>
      </c>
      <c r="H2176" s="14"/>
      <c r="I2176" s="140" t="s">
        <v>235</v>
      </c>
      <c r="J2176" s="14">
        <v>6800</v>
      </c>
      <c r="K2176" s="14" t="s">
        <v>2043</v>
      </c>
      <c r="L2176" s="14"/>
      <c r="M2176" s="14"/>
      <c r="N2176" s="53" t="s">
        <v>54</v>
      </c>
      <c r="O2176" s="14"/>
      <c r="V2176" s="483"/>
      <c r="W2176" s="482" t="s">
        <v>2691</v>
      </c>
    </row>
    <row r="2177" spans="1:15">
      <c r="A2177" s="472"/>
      <c r="B2177" s="444" t="s">
        <v>733</v>
      </c>
      <c r="C2177" s="444">
        <v>4000</v>
      </c>
      <c r="D2177" s="444" t="s">
        <v>2045</v>
      </c>
      <c r="E2177" s="531"/>
      <c r="F2177" s="129"/>
      <c r="G2177" s="191" t="s">
        <v>54</v>
      </c>
      <c r="H2177" s="162"/>
      <c r="I2177" s="14" t="s">
        <v>187</v>
      </c>
      <c r="J2177" s="14">
        <v>1600</v>
      </c>
      <c r="K2177" s="14" t="s">
        <v>2043</v>
      </c>
      <c r="L2177" s="14"/>
      <c r="M2177" s="14"/>
      <c r="N2177" s="53" t="s">
        <v>54</v>
      </c>
      <c r="O2177" s="162"/>
    </row>
    <row r="2178" ht="26.4" spans="1:15">
      <c r="A2178" s="472"/>
      <c r="B2178" s="14" t="s">
        <v>485</v>
      </c>
      <c r="C2178" s="14">
        <v>3000</v>
      </c>
      <c r="D2178" s="14" t="s">
        <v>2043</v>
      </c>
      <c r="E2178" s="52"/>
      <c r="F2178" s="141"/>
      <c r="G2178" s="53" t="s">
        <v>54</v>
      </c>
      <c r="H2178" s="162"/>
      <c r="I2178" s="444" t="s">
        <v>265</v>
      </c>
      <c r="J2178" s="444">
        <v>1200</v>
      </c>
      <c r="K2178" s="444" t="s">
        <v>2043</v>
      </c>
      <c r="L2178" s="14"/>
      <c r="M2178" s="14"/>
      <c r="N2178" s="53" t="s">
        <v>2792</v>
      </c>
      <c r="O2178" s="162"/>
    </row>
    <row r="2179" ht="26.4" spans="1:15">
      <c r="A2179" s="472"/>
      <c r="B2179" s="14" t="s">
        <v>712</v>
      </c>
      <c r="C2179" s="14">
        <v>640</v>
      </c>
      <c r="D2179" s="14" t="s">
        <v>2045</v>
      </c>
      <c r="E2179" s="162"/>
      <c r="F2179" s="129"/>
      <c r="G2179" s="191" t="s">
        <v>2793</v>
      </c>
      <c r="H2179" s="162"/>
      <c r="I2179" s="14" t="s">
        <v>148</v>
      </c>
      <c r="J2179" s="14">
        <v>6000</v>
      </c>
      <c r="K2179" s="14" t="s">
        <v>2043</v>
      </c>
      <c r="L2179" s="14"/>
      <c r="M2179" s="14"/>
      <c r="N2179" s="53" t="s">
        <v>54</v>
      </c>
      <c r="O2179" s="162"/>
    </row>
    <row r="2180" ht="26.4" spans="1:15">
      <c r="A2180" s="472"/>
      <c r="B2180" s="444" t="s">
        <v>811</v>
      </c>
      <c r="C2180" s="444">
        <v>2120</v>
      </c>
      <c r="D2180" s="444" t="s">
        <v>2045</v>
      </c>
      <c r="E2180" s="162"/>
      <c r="F2180" s="129"/>
      <c r="G2180" s="191" t="s">
        <v>2794</v>
      </c>
      <c r="H2180" s="162"/>
      <c r="I2180" s="14"/>
      <c r="J2180" s="14"/>
      <c r="K2180" s="14"/>
      <c r="L2180" s="14"/>
      <c r="M2180" s="14"/>
      <c r="N2180" s="53"/>
      <c r="O2180" s="162"/>
    </row>
    <row r="2181" ht="26.4" spans="1:15">
      <c r="A2181" s="472"/>
      <c r="B2181" s="14" t="s">
        <v>216</v>
      </c>
      <c r="C2181" s="14">
        <v>8000</v>
      </c>
      <c r="D2181" s="14" t="s">
        <v>2043</v>
      </c>
      <c r="E2181" s="162"/>
      <c r="F2181" s="129"/>
      <c r="G2181" s="191" t="s">
        <v>2795</v>
      </c>
      <c r="H2181" s="162"/>
      <c r="I2181" s="14"/>
      <c r="J2181" s="14"/>
      <c r="K2181" s="14"/>
      <c r="L2181" s="14"/>
      <c r="M2181" s="14"/>
      <c r="N2181" s="53"/>
      <c r="O2181" s="162"/>
    </row>
    <row r="2182" ht="26.4" spans="1:15">
      <c r="A2182" s="472"/>
      <c r="B2182" s="444" t="s">
        <v>905</v>
      </c>
      <c r="C2182" s="444">
        <v>3900</v>
      </c>
      <c r="D2182" s="444" t="s">
        <v>2045</v>
      </c>
      <c r="E2182" s="531"/>
      <c r="F2182" s="129"/>
      <c r="G2182" s="895" t="s">
        <v>2796</v>
      </c>
      <c r="H2182" s="162"/>
      <c r="I2182" s="14"/>
      <c r="J2182" s="14"/>
      <c r="K2182" s="14"/>
      <c r="L2182" s="14"/>
      <c r="M2182" s="14"/>
      <c r="N2182" s="53"/>
      <c r="O2182" s="162"/>
    </row>
    <row r="2183" ht="26.4" spans="1:15">
      <c r="A2183" s="472"/>
      <c r="B2183" s="14" t="s">
        <v>238</v>
      </c>
      <c r="C2183" s="14">
        <v>12000</v>
      </c>
      <c r="D2183" s="14" t="s">
        <v>2043</v>
      </c>
      <c r="E2183" s="162"/>
      <c r="F2183" s="129"/>
      <c r="G2183" s="191" t="s">
        <v>2797</v>
      </c>
      <c r="H2183" s="162"/>
      <c r="I2183" s="14"/>
      <c r="J2183" s="14"/>
      <c r="K2183" s="14"/>
      <c r="L2183" s="14"/>
      <c r="M2183" s="14"/>
      <c r="N2183" s="53"/>
      <c r="O2183" s="162"/>
    </row>
    <row r="2184" spans="1:15">
      <c r="A2184" s="472"/>
      <c r="B2184" s="444" t="s">
        <v>383</v>
      </c>
      <c r="C2184" s="444">
        <v>2100</v>
      </c>
      <c r="D2184" s="444" t="s">
        <v>2045</v>
      </c>
      <c r="E2184" s="531"/>
      <c r="F2184" s="129"/>
      <c r="G2184" s="191"/>
      <c r="H2184" s="162"/>
      <c r="I2184" s="14"/>
      <c r="J2184" s="14"/>
      <c r="K2184" s="14"/>
      <c r="L2184" s="14"/>
      <c r="M2184" s="14"/>
      <c r="N2184" s="53"/>
      <c r="O2184" s="162"/>
    </row>
    <row r="2185" spans="1:15">
      <c r="A2185" s="472"/>
      <c r="B2185" s="14"/>
      <c r="C2185" s="14"/>
      <c r="D2185" s="14"/>
      <c r="E2185" s="531"/>
      <c r="F2185" s="129"/>
      <c r="G2185" s="191"/>
      <c r="H2185" s="162"/>
      <c r="I2185" s="14"/>
      <c r="J2185" s="14"/>
      <c r="K2185" s="14"/>
      <c r="L2185" s="14"/>
      <c r="M2185" s="14"/>
      <c r="N2185" s="53"/>
      <c r="O2185" s="162"/>
    </row>
    <row r="2186" spans="1:15">
      <c r="A2186" s="472"/>
      <c r="B2186" s="14"/>
      <c r="C2186" s="14"/>
      <c r="D2186" s="14"/>
      <c r="E2186" s="531"/>
      <c r="F2186" s="129"/>
      <c r="G2186" s="191"/>
      <c r="H2186" s="162"/>
      <c r="I2186" s="14"/>
      <c r="J2186" s="14"/>
      <c r="K2186" s="14"/>
      <c r="L2186" s="14"/>
      <c r="M2186" s="14"/>
      <c r="N2186" s="53"/>
      <c r="O2186" s="162"/>
    </row>
    <row r="2187" spans="1:15">
      <c r="A2187" s="472"/>
      <c r="B2187" s="14"/>
      <c r="C2187" s="14"/>
      <c r="D2187" s="14"/>
      <c r="E2187" s="531"/>
      <c r="F2187" s="129"/>
      <c r="G2187" s="191"/>
      <c r="H2187" s="162"/>
      <c r="I2187" s="14"/>
      <c r="J2187" s="14"/>
      <c r="K2187" s="14"/>
      <c r="L2187" s="14"/>
      <c r="M2187" s="14"/>
      <c r="N2187" s="53"/>
      <c r="O2187" s="162"/>
    </row>
    <row r="2188" spans="1:15">
      <c r="A2188" s="472"/>
      <c r="B2188" s="14"/>
      <c r="C2188" s="14"/>
      <c r="D2188" s="14"/>
      <c r="E2188" s="52"/>
      <c r="F2188" s="139"/>
      <c r="G2188" s="53"/>
      <c r="H2188" s="162"/>
      <c r="I2188" s="14"/>
      <c r="J2188" s="14"/>
      <c r="K2188" s="14"/>
      <c r="L2188" s="14"/>
      <c r="M2188" s="14"/>
      <c r="N2188" s="53"/>
      <c r="O2188" s="162"/>
    </row>
    <row r="2189" spans="1:15">
      <c r="A2189" s="472"/>
      <c r="B2189" s="14"/>
      <c r="C2189" s="14"/>
      <c r="D2189" s="14"/>
      <c r="E2189" s="52"/>
      <c r="F2189" s="14"/>
      <c r="G2189" s="53"/>
      <c r="H2189" s="162"/>
      <c r="I2189" s="14"/>
      <c r="J2189" s="14"/>
      <c r="K2189" s="14"/>
      <c r="L2189" s="14"/>
      <c r="M2189" s="14"/>
      <c r="N2189" s="53"/>
      <c r="O2189" s="162"/>
    </row>
    <row r="2190" spans="1:15">
      <c r="A2190" s="472"/>
      <c r="B2190" s="14"/>
      <c r="C2190" s="14"/>
      <c r="D2190" s="14"/>
      <c r="E2190" s="52"/>
      <c r="F2190" s="14"/>
      <c r="G2190" s="53"/>
      <c r="H2190" s="162"/>
      <c r="I2190" s="14"/>
      <c r="J2190" s="14"/>
      <c r="K2190" s="14"/>
      <c r="L2190" s="14"/>
      <c r="M2190" s="14"/>
      <c r="N2190" s="53"/>
      <c r="O2190" s="162"/>
    </row>
    <row r="2191" spans="1:15">
      <c r="A2191" s="472"/>
      <c r="B2191" s="14"/>
      <c r="C2191" s="14"/>
      <c r="D2191" s="14"/>
      <c r="E2191" s="477"/>
      <c r="F2191" s="14"/>
      <c r="G2191" s="53"/>
      <c r="H2191" s="162"/>
      <c r="I2191" s="14"/>
      <c r="J2191" s="14"/>
      <c r="K2191" s="14"/>
      <c r="L2191" s="14"/>
      <c r="M2191" s="14"/>
      <c r="N2191" s="53"/>
      <c r="O2191" s="162"/>
    </row>
    <row r="2192" ht="18" spans="1:15">
      <c r="A2192" s="472"/>
      <c r="B2192" s="352"/>
      <c r="C2192" s="297">
        <f>SUM(C2170:C2189)</f>
        <v>56560</v>
      </c>
      <c r="D2192" s="494"/>
      <c r="E2192" s="298"/>
      <c r="F2192" s="297"/>
      <c r="G2192" s="299"/>
      <c r="H2192" s="269"/>
      <c r="I2192" s="297"/>
      <c r="J2192" s="297">
        <f>SUM(J2170:J2190)</f>
        <v>39550</v>
      </c>
      <c r="K2192" s="297"/>
      <c r="L2192" s="297"/>
      <c r="M2192" s="296"/>
      <c r="N2192" s="304"/>
      <c r="O2192" s="269"/>
    </row>
    <row r="2193" ht="15.6" spans="1:23">
      <c r="A2193" s="493" t="s">
        <v>2311</v>
      </c>
      <c r="B2193" s="335" t="s">
        <v>12</v>
      </c>
      <c r="C2193" s="336" t="s">
        <v>2501</v>
      </c>
      <c r="D2193" s="336" t="s">
        <v>2466</v>
      </c>
      <c r="E2193" s="471" t="s">
        <v>2456</v>
      </c>
      <c r="F2193" s="131" t="s">
        <v>2606</v>
      </c>
      <c r="G2193" s="131" t="s">
        <v>11</v>
      </c>
      <c r="H2193" s="524"/>
      <c r="I2193" s="291" t="s">
        <v>13</v>
      </c>
      <c r="J2193" s="292" t="s">
        <v>2501</v>
      </c>
      <c r="K2193" s="292" t="s">
        <v>2466</v>
      </c>
      <c r="L2193" s="455" t="s">
        <v>2456</v>
      </c>
      <c r="M2193" s="121" t="s">
        <v>2606</v>
      </c>
      <c r="N2193" s="121" t="s">
        <v>11</v>
      </c>
      <c r="O2193" s="524"/>
      <c r="V2193" s="457" t="s">
        <v>2557</v>
      </c>
      <c r="W2193" s="448"/>
    </row>
    <row r="2194" ht="13.8" spans="1:23">
      <c r="A2194" s="396"/>
      <c r="B2194" s="14" t="s">
        <v>712</v>
      </c>
      <c r="C2194" s="14">
        <v>640</v>
      </c>
      <c r="D2194" s="14" t="s">
        <v>2045</v>
      </c>
      <c r="E2194" s="14"/>
      <c r="F2194" s="14"/>
      <c r="G2194" s="53" t="s">
        <v>2253</v>
      </c>
      <c r="H2194" s="14"/>
      <c r="I2194" s="14" t="s">
        <v>135</v>
      </c>
      <c r="J2194" s="14">
        <v>9000</v>
      </c>
      <c r="K2194" s="14" t="s">
        <v>2043</v>
      </c>
      <c r="L2194" s="14"/>
      <c r="M2194" s="14"/>
      <c r="N2194" s="53" t="s">
        <v>54</v>
      </c>
      <c r="O2194" s="14"/>
      <c r="V2194" s="458"/>
      <c r="W2194" s="448" t="s">
        <v>2559</v>
      </c>
    </row>
    <row r="2195" ht="26.4" spans="1:23">
      <c r="A2195" s="396"/>
      <c r="B2195" s="14" t="s">
        <v>811</v>
      </c>
      <c r="C2195" s="14">
        <v>2120</v>
      </c>
      <c r="D2195" s="14" t="s">
        <v>2045</v>
      </c>
      <c r="E2195" s="14"/>
      <c r="F2195" s="14"/>
      <c r="G2195" s="53" t="s">
        <v>2798</v>
      </c>
      <c r="H2195" s="14"/>
      <c r="I2195" s="14" t="s">
        <v>148</v>
      </c>
      <c r="J2195" s="14">
        <v>12000</v>
      </c>
      <c r="K2195" s="14" t="s">
        <v>2043</v>
      </c>
      <c r="L2195" s="14"/>
      <c r="M2195" s="14"/>
      <c r="N2195" s="53" t="s">
        <v>54</v>
      </c>
      <c r="O2195" s="14"/>
      <c r="V2195" s="525"/>
      <c r="W2195" s="448" t="s">
        <v>2561</v>
      </c>
    </row>
    <row r="2196" ht="26.4" spans="1:23">
      <c r="A2196" s="396"/>
      <c r="B2196" s="14" t="s">
        <v>216</v>
      </c>
      <c r="C2196" s="14">
        <v>8400</v>
      </c>
      <c r="D2196" s="14" t="s">
        <v>2043</v>
      </c>
      <c r="E2196" s="14"/>
      <c r="F2196" s="14"/>
      <c r="G2196" s="53" t="s">
        <v>2798</v>
      </c>
      <c r="H2196" s="14"/>
      <c r="I2196" s="14" t="s">
        <v>142</v>
      </c>
      <c r="J2196" s="14">
        <v>10000</v>
      </c>
      <c r="K2196" s="14" t="s">
        <v>2043</v>
      </c>
      <c r="L2196" s="14"/>
      <c r="M2196" s="14"/>
      <c r="N2196" s="53" t="s">
        <v>54</v>
      </c>
      <c r="O2196" s="14"/>
      <c r="V2196" s="460"/>
      <c r="W2196" s="14" t="s">
        <v>2562</v>
      </c>
    </row>
    <row r="2197" ht="13.8" spans="1:23">
      <c r="A2197" s="396"/>
      <c r="B2197" s="356" t="s">
        <v>960</v>
      </c>
      <c r="C2197" s="356">
        <v>400</v>
      </c>
      <c r="D2197" s="356" t="s">
        <v>2045</v>
      </c>
      <c r="E2197" s="52"/>
      <c r="F2197" s="14"/>
      <c r="G2197" s="53" t="s">
        <v>2799</v>
      </c>
      <c r="H2197" s="14"/>
      <c r="I2197" s="14" t="s">
        <v>300</v>
      </c>
      <c r="J2197" s="14">
        <v>3600</v>
      </c>
      <c r="K2197" s="14" t="s">
        <v>2043</v>
      </c>
      <c r="L2197" s="14"/>
      <c r="M2197" s="14"/>
      <c r="N2197" s="53" t="s">
        <v>54</v>
      </c>
      <c r="O2197" s="14"/>
      <c r="V2197" s="461"/>
      <c r="W2197" s="448" t="s">
        <v>2563</v>
      </c>
    </row>
    <row r="2198" ht="13.8" spans="1:23">
      <c r="A2198" s="396"/>
      <c r="B2198" s="356" t="s">
        <v>946</v>
      </c>
      <c r="C2198" s="356">
        <v>900</v>
      </c>
      <c r="D2198" s="356" t="s">
        <v>2045</v>
      </c>
      <c r="E2198" s="52"/>
      <c r="F2198" s="14"/>
      <c r="G2198" s="53" t="s">
        <v>2659</v>
      </c>
      <c r="H2198" s="14"/>
      <c r="I2198" s="525" t="s">
        <v>967</v>
      </c>
      <c r="J2198" s="525">
        <v>2100</v>
      </c>
      <c r="K2198" s="525" t="s">
        <v>2045</v>
      </c>
      <c r="L2198" s="14"/>
      <c r="M2198" s="14" t="s">
        <v>2096</v>
      </c>
      <c r="N2198" s="53" t="s">
        <v>2800</v>
      </c>
      <c r="O2198" s="14"/>
      <c r="V2198" s="462"/>
      <c r="W2198" s="448" t="s">
        <v>2568</v>
      </c>
    </row>
    <row r="2199" ht="13.8" spans="1:23">
      <c r="A2199" s="396"/>
      <c r="B2199" s="14" t="s">
        <v>905</v>
      </c>
      <c r="C2199" s="14">
        <v>3900</v>
      </c>
      <c r="D2199" s="14" t="s">
        <v>2045</v>
      </c>
      <c r="E2199" s="52"/>
      <c r="F2199" s="14"/>
      <c r="G2199" s="53" t="s">
        <v>54</v>
      </c>
      <c r="H2199" s="14"/>
      <c r="I2199" s="356" t="s">
        <v>676</v>
      </c>
      <c r="J2199" s="356">
        <v>1400</v>
      </c>
      <c r="K2199" s="356" t="s">
        <v>2043</v>
      </c>
      <c r="L2199" s="14"/>
      <c r="M2199" s="14"/>
      <c r="N2199" s="53" t="s">
        <v>2801</v>
      </c>
      <c r="O2199" s="14"/>
      <c r="V2199" s="463"/>
      <c r="W2199" s="453" t="s">
        <v>2632</v>
      </c>
    </row>
    <row r="2200" ht="13.8" spans="1:23">
      <c r="A2200" s="396"/>
      <c r="B2200" s="14" t="s">
        <v>238</v>
      </c>
      <c r="C2200" s="14">
        <v>12000</v>
      </c>
      <c r="D2200" s="14" t="s">
        <v>2043</v>
      </c>
      <c r="E2200" s="52"/>
      <c r="F2200" s="14"/>
      <c r="G2200" s="53" t="s">
        <v>54</v>
      </c>
      <c r="H2200" s="14"/>
      <c r="I2200" s="14" t="s">
        <v>403</v>
      </c>
      <c r="J2200" s="14">
        <v>2800</v>
      </c>
      <c r="K2200" s="14" t="s">
        <v>2043</v>
      </c>
      <c r="L2200" s="14"/>
      <c r="M2200" s="14"/>
      <c r="N2200" s="53" t="s">
        <v>54</v>
      </c>
      <c r="O2200" s="14"/>
      <c r="V2200" s="483"/>
      <c r="W2200" s="482" t="s">
        <v>2691</v>
      </c>
    </row>
    <row r="2201" spans="1:15">
      <c r="A2201" s="396"/>
      <c r="B2201" s="14" t="s">
        <v>383</v>
      </c>
      <c r="C2201" s="14">
        <v>2100</v>
      </c>
      <c r="D2201" s="14" t="s">
        <v>2045</v>
      </c>
      <c r="E2201" s="52"/>
      <c r="F2201" s="14"/>
      <c r="G2201" s="53" t="s">
        <v>54</v>
      </c>
      <c r="H2201" s="14"/>
      <c r="I2201" s="14" t="s">
        <v>154</v>
      </c>
      <c r="J2201" s="14">
        <v>12000</v>
      </c>
      <c r="K2201" s="14" t="s">
        <v>2043</v>
      </c>
      <c r="L2201" s="14"/>
      <c r="M2201" s="14"/>
      <c r="N2201" s="53" t="s">
        <v>54</v>
      </c>
      <c r="O2201" s="14"/>
    </row>
    <row r="2202" spans="1:15">
      <c r="A2202" s="396"/>
      <c r="B2202" s="14" t="s">
        <v>592</v>
      </c>
      <c r="C2202" s="14">
        <v>6000</v>
      </c>
      <c r="D2202" s="14" t="s">
        <v>2043</v>
      </c>
      <c r="E2202" s="52"/>
      <c r="F2202" s="14"/>
      <c r="G2202" s="53" t="s">
        <v>54</v>
      </c>
      <c r="H2202" s="14"/>
      <c r="I2202" s="14" t="s">
        <v>128</v>
      </c>
      <c r="J2202" s="14">
        <v>2000</v>
      </c>
      <c r="K2202" s="14" t="s">
        <v>2043</v>
      </c>
      <c r="L2202" s="14"/>
      <c r="M2202" s="14"/>
      <c r="N2202" s="53" t="s">
        <v>54</v>
      </c>
      <c r="O2202" s="14"/>
    </row>
    <row r="2203" spans="1:15">
      <c r="A2203" s="396"/>
      <c r="B2203" s="14" t="s">
        <v>669</v>
      </c>
      <c r="C2203" s="14">
        <v>1000</v>
      </c>
      <c r="D2203" s="14" t="s">
        <v>2043</v>
      </c>
      <c r="E2203" s="52"/>
      <c r="F2203" s="14"/>
      <c r="G2203" s="53" t="s">
        <v>54</v>
      </c>
      <c r="H2203" s="14"/>
      <c r="I2203" s="14" t="s">
        <v>253</v>
      </c>
      <c r="J2203" s="14">
        <v>8000</v>
      </c>
      <c r="K2203" s="14" t="s">
        <v>2043</v>
      </c>
      <c r="L2203" s="14"/>
      <c r="M2203" s="14"/>
      <c r="N2203" s="53" t="s">
        <v>54</v>
      </c>
      <c r="O2203" s="14"/>
    </row>
    <row r="2204" spans="1:15">
      <c r="A2204" s="396"/>
      <c r="B2204" s="444" t="s">
        <v>960</v>
      </c>
      <c r="C2204" s="444">
        <v>400</v>
      </c>
      <c r="D2204" s="444" t="s">
        <v>2045</v>
      </c>
      <c r="E2204" s="52"/>
      <c r="F2204" s="14" t="s">
        <v>2096</v>
      </c>
      <c r="G2204" s="53" t="s">
        <v>2802</v>
      </c>
      <c r="H2204" s="14"/>
      <c r="I2204" s="14" t="s">
        <v>440</v>
      </c>
      <c r="J2204" s="14">
        <v>3800</v>
      </c>
      <c r="K2204" s="14" t="s">
        <v>2045</v>
      </c>
      <c r="L2204" s="14"/>
      <c r="M2204" s="14"/>
      <c r="N2204" s="53" t="s">
        <v>54</v>
      </c>
      <c r="O2204" s="14"/>
    </row>
    <row r="2205" spans="1:15">
      <c r="A2205" s="396"/>
      <c r="B2205" s="444" t="s">
        <v>958</v>
      </c>
      <c r="C2205" s="444">
        <v>600</v>
      </c>
      <c r="D2205" s="444" t="s">
        <v>2045</v>
      </c>
      <c r="E2205" s="52"/>
      <c r="F2205" s="14" t="s">
        <v>2096</v>
      </c>
      <c r="G2205" s="53" t="s">
        <v>2745</v>
      </c>
      <c r="H2205" s="14"/>
      <c r="I2205" s="14" t="s">
        <v>931</v>
      </c>
      <c r="J2205" s="14">
        <v>1600</v>
      </c>
      <c r="K2205" s="14" t="s">
        <v>2045</v>
      </c>
      <c r="L2205" s="14"/>
      <c r="M2205" s="14"/>
      <c r="N2205" s="53" t="s">
        <v>2297</v>
      </c>
      <c r="O2205" s="14"/>
    </row>
    <row r="2206" spans="1:15">
      <c r="A2206" s="396"/>
      <c r="B2206" s="14" t="s">
        <v>464</v>
      </c>
      <c r="C2206" s="14">
        <v>2000</v>
      </c>
      <c r="D2206" s="14" t="s">
        <v>2043</v>
      </c>
      <c r="E2206" s="14"/>
      <c r="F2206" s="14"/>
      <c r="G2206" s="53" t="s">
        <v>54</v>
      </c>
      <c r="H2206" s="14"/>
      <c r="I2206" s="14"/>
      <c r="J2206" s="14"/>
      <c r="K2206" s="14"/>
      <c r="L2206" s="14"/>
      <c r="M2206" s="14"/>
      <c r="N2206" s="53"/>
      <c r="O2206" s="14"/>
    </row>
    <row r="2207" spans="1:15">
      <c r="A2207" s="396"/>
      <c r="B2207" s="14" t="s">
        <v>546</v>
      </c>
      <c r="C2207" s="14">
        <v>1800</v>
      </c>
      <c r="D2207" s="14" t="s">
        <v>2043</v>
      </c>
      <c r="E2207" s="52"/>
      <c r="F2207" s="14"/>
      <c r="G2207" s="53" t="s">
        <v>54</v>
      </c>
      <c r="H2207" s="14"/>
      <c r="I2207" s="14"/>
      <c r="J2207" s="14"/>
      <c r="K2207" s="14"/>
      <c r="L2207" s="14"/>
      <c r="M2207" s="14"/>
      <c r="N2207" s="53"/>
      <c r="O2207" s="14"/>
    </row>
    <row r="2208" spans="1:15">
      <c r="A2208" s="396"/>
      <c r="B2208" s="14" t="s">
        <v>464</v>
      </c>
      <c r="C2208" s="14">
        <v>400</v>
      </c>
      <c r="D2208" s="14" t="s">
        <v>2043</v>
      </c>
      <c r="E2208" s="52"/>
      <c r="F2208" s="14"/>
      <c r="G2208" s="53" t="s">
        <v>2803</v>
      </c>
      <c r="H2208" s="14"/>
      <c r="I2208" s="14"/>
      <c r="J2208" s="14"/>
      <c r="K2208" s="14"/>
      <c r="L2208" s="14"/>
      <c r="M2208" s="14"/>
      <c r="N2208" s="53"/>
      <c r="O2208" s="14"/>
    </row>
    <row r="2209" spans="1:15">
      <c r="A2209" s="396"/>
      <c r="B2209" s="356" t="s">
        <v>377</v>
      </c>
      <c r="C2209" s="356">
        <v>3600</v>
      </c>
      <c r="D2209" s="356" t="s">
        <v>2043</v>
      </c>
      <c r="E2209" s="52" t="s">
        <v>2804</v>
      </c>
      <c r="F2209" s="14"/>
      <c r="G2209" s="53" t="s">
        <v>2805</v>
      </c>
      <c r="H2209" s="14"/>
      <c r="I2209" s="14"/>
      <c r="J2209" s="14"/>
      <c r="K2209" s="14"/>
      <c r="L2209" s="14"/>
      <c r="M2209" s="14"/>
      <c r="N2209" s="53"/>
      <c r="O2209" s="14"/>
    </row>
    <row r="2210" spans="1:15">
      <c r="A2210" s="396"/>
      <c r="B2210" s="14" t="s">
        <v>479</v>
      </c>
      <c r="C2210" s="14">
        <v>6000</v>
      </c>
      <c r="D2210" s="14" t="s">
        <v>2043</v>
      </c>
      <c r="E2210" s="52"/>
      <c r="F2210" s="14"/>
      <c r="G2210" s="53" t="s">
        <v>54</v>
      </c>
      <c r="H2210" s="14"/>
      <c r="I2210" s="14"/>
      <c r="J2210" s="14"/>
      <c r="K2210" s="14"/>
      <c r="L2210" s="14"/>
      <c r="M2210" s="14"/>
      <c r="N2210" s="53"/>
      <c r="O2210" s="14"/>
    </row>
    <row r="2211" spans="1:15">
      <c r="A2211" s="396"/>
      <c r="B2211" s="14" t="s">
        <v>207</v>
      </c>
      <c r="C2211" s="14">
        <v>2000</v>
      </c>
      <c r="D2211" s="14" t="s">
        <v>2043</v>
      </c>
      <c r="E2211" s="52"/>
      <c r="F2211" s="14"/>
      <c r="G2211" s="53" t="s">
        <v>54</v>
      </c>
      <c r="H2211" s="14"/>
      <c r="I2211" s="14"/>
      <c r="J2211" s="14"/>
      <c r="K2211" s="14"/>
      <c r="L2211" s="14"/>
      <c r="M2211" s="14"/>
      <c r="N2211" s="53"/>
      <c r="O2211" s="14"/>
    </row>
    <row r="2212" spans="1:15">
      <c r="A2212" s="396"/>
      <c r="B2212" s="14" t="s">
        <v>204</v>
      </c>
      <c r="C2212" s="14">
        <v>1600</v>
      </c>
      <c r="D2212" s="14" t="s">
        <v>2043</v>
      </c>
      <c r="E2212" s="52"/>
      <c r="F2212" s="14"/>
      <c r="G2212" s="53" t="s">
        <v>2297</v>
      </c>
      <c r="H2212" s="14"/>
      <c r="I2212" s="14"/>
      <c r="J2212" s="14"/>
      <c r="K2212" s="14"/>
      <c r="L2212" s="14"/>
      <c r="M2212" s="14"/>
      <c r="N2212" s="53"/>
      <c r="O2212" s="14"/>
    </row>
    <row r="2213" spans="1:15">
      <c r="A2213" s="396"/>
      <c r="B2213" s="14"/>
      <c r="C2213" s="14"/>
      <c r="D2213" s="14"/>
      <c r="E2213" s="52"/>
      <c r="F2213" s="14"/>
      <c r="G2213" s="53"/>
      <c r="H2213" s="14"/>
      <c r="I2213" s="14"/>
      <c r="J2213" s="14"/>
      <c r="K2213" s="14"/>
      <c r="L2213" s="14"/>
      <c r="M2213" s="14"/>
      <c r="N2213" s="53"/>
      <c r="O2213" s="14"/>
    </row>
    <row r="2214" spans="1:15">
      <c r="A2214" s="396"/>
      <c r="B2214" s="14"/>
      <c r="C2214" s="14"/>
      <c r="D2214" s="14"/>
      <c r="E2214" s="52"/>
      <c r="F2214" s="14"/>
      <c r="G2214" s="53"/>
      <c r="H2214" s="14"/>
      <c r="I2214" s="14"/>
      <c r="J2214" s="14"/>
      <c r="K2214" s="14"/>
      <c r="L2214" s="14"/>
      <c r="M2214" s="14"/>
      <c r="N2214" s="53"/>
      <c r="O2214" s="14"/>
    </row>
    <row r="2215" spans="1:15">
      <c r="A2215" s="396"/>
      <c r="F2215" s="14"/>
      <c r="G2215" s="53"/>
      <c r="H2215" s="14"/>
      <c r="I2215" s="14"/>
      <c r="J2215" s="14"/>
      <c r="K2215" s="14"/>
      <c r="L2215" s="14"/>
      <c r="M2215" s="14"/>
      <c r="N2215" s="53"/>
      <c r="O2215" s="14"/>
    </row>
    <row r="2216" ht="18" spans="1:23">
      <c r="A2216" s="396"/>
      <c r="B2216" s="352"/>
      <c r="C2216" s="297">
        <f>SUM(C2194:C2214)</f>
        <v>55860</v>
      </c>
      <c r="D2216" s="297"/>
      <c r="E2216" s="298"/>
      <c r="F2216" s="297"/>
      <c r="G2216" s="299"/>
      <c r="H2216" s="269"/>
      <c r="I2216" s="297"/>
      <c r="J2216" s="297">
        <f>SUM(J2194:J2209)</f>
        <v>68300</v>
      </c>
      <c r="K2216" s="297"/>
      <c r="L2216" s="297"/>
      <c r="M2216" s="296"/>
      <c r="N2216" s="304"/>
      <c r="O2216" s="269"/>
      <c r="V2216" s="457" t="s">
        <v>2557</v>
      </c>
      <c r="W2216" s="448"/>
    </row>
    <row r="2217" ht="15.6" spans="1:23">
      <c r="A2217" s="291" t="s">
        <v>2312</v>
      </c>
      <c r="B2217" s="291" t="s">
        <v>12</v>
      </c>
      <c r="C2217" s="292" t="s">
        <v>2501</v>
      </c>
      <c r="D2217" s="292" t="s">
        <v>2466</v>
      </c>
      <c r="E2217" s="454" t="s">
        <v>2456</v>
      </c>
      <c r="F2217" s="121" t="s">
        <v>2606</v>
      </c>
      <c r="G2217" s="121" t="s">
        <v>11</v>
      </c>
      <c r="H2217" s="524"/>
      <c r="I2217" s="335" t="s">
        <v>13</v>
      </c>
      <c r="J2217" s="336" t="s">
        <v>2501</v>
      </c>
      <c r="K2217" s="336" t="s">
        <v>2466</v>
      </c>
      <c r="L2217" s="478" t="s">
        <v>2456</v>
      </c>
      <c r="M2217" s="131" t="s">
        <v>2606</v>
      </c>
      <c r="N2217" s="530" t="s">
        <v>11</v>
      </c>
      <c r="O2217" s="524"/>
      <c r="V2217" s="458"/>
      <c r="W2217" s="448" t="s">
        <v>2559</v>
      </c>
    </row>
    <row r="2218" ht="26.4" spans="1:23">
      <c r="A2218" s="396"/>
      <c r="B2218" s="14" t="s">
        <v>207</v>
      </c>
      <c r="C2218" s="14">
        <v>2000</v>
      </c>
      <c r="D2218" s="14" t="s">
        <v>2043</v>
      </c>
      <c r="E2218" s="52"/>
      <c r="F2218" s="14"/>
      <c r="G2218" s="53" t="s">
        <v>2733</v>
      </c>
      <c r="H2218" s="14"/>
      <c r="I2218" s="14" t="s">
        <v>440</v>
      </c>
      <c r="J2218" s="14">
        <v>3800</v>
      </c>
      <c r="K2218" s="14" t="s">
        <v>2045</v>
      </c>
      <c r="L2218" s="14"/>
      <c r="M2218" s="14"/>
      <c r="N2218" s="53" t="s">
        <v>2733</v>
      </c>
      <c r="O2218" s="14"/>
      <c r="V2218" s="525"/>
      <c r="W2218" s="448" t="s">
        <v>2561</v>
      </c>
    </row>
    <row r="2219" ht="26.4" spans="1:23">
      <c r="A2219" s="396"/>
      <c r="B2219" s="14" t="s">
        <v>204</v>
      </c>
      <c r="C2219" s="14">
        <v>1600</v>
      </c>
      <c r="D2219" s="14" t="s">
        <v>2043</v>
      </c>
      <c r="E2219" s="52"/>
      <c r="F2219" s="14"/>
      <c r="G2219" s="53" t="s">
        <v>2733</v>
      </c>
      <c r="H2219" s="14"/>
      <c r="I2219" s="14" t="s">
        <v>931</v>
      </c>
      <c r="J2219" s="14">
        <v>1600</v>
      </c>
      <c r="K2219" s="14" t="s">
        <v>2045</v>
      </c>
      <c r="L2219" s="14"/>
      <c r="M2219" s="14"/>
      <c r="N2219" s="53" t="s">
        <v>2733</v>
      </c>
      <c r="O2219" s="14"/>
      <c r="V2219" s="460"/>
      <c r="W2219" s="14" t="s">
        <v>2562</v>
      </c>
    </row>
    <row r="2220" ht="13.8" spans="1:23">
      <c r="A2220" s="396"/>
      <c r="B2220" s="14" t="s">
        <v>145</v>
      </c>
      <c r="C2220" s="14">
        <f>18000+2400</f>
        <v>20400</v>
      </c>
      <c r="D2220" s="14" t="s">
        <v>2043</v>
      </c>
      <c r="E2220" s="52"/>
      <c r="F2220" s="14"/>
      <c r="G2220" s="53" t="s">
        <v>54</v>
      </c>
      <c r="H2220" s="14"/>
      <c r="I2220" s="356" t="s">
        <v>639</v>
      </c>
      <c r="J2220" s="356">
        <v>6000</v>
      </c>
      <c r="K2220" s="356" t="s">
        <v>2043</v>
      </c>
      <c r="L2220" s="14"/>
      <c r="M2220" s="14"/>
      <c r="N2220" s="53" t="s">
        <v>2806</v>
      </c>
      <c r="O2220" s="14"/>
      <c r="V2220" s="461"/>
      <c r="W2220" s="448" t="s">
        <v>2563</v>
      </c>
    </row>
    <row r="2221" ht="13.8" spans="1:23">
      <c r="A2221" s="396"/>
      <c r="B2221" s="14" t="s">
        <v>131</v>
      </c>
      <c r="C2221" s="14">
        <v>12000</v>
      </c>
      <c r="D2221" s="14" t="s">
        <v>2043</v>
      </c>
      <c r="E2221" s="52"/>
      <c r="F2221" s="14"/>
      <c r="G2221" s="53" t="s">
        <v>54</v>
      </c>
      <c r="H2221" s="14"/>
      <c r="I2221" s="14" t="s">
        <v>369</v>
      </c>
      <c r="J2221" s="14">
        <v>3300</v>
      </c>
      <c r="K2221" s="14" t="s">
        <v>2045</v>
      </c>
      <c r="L2221" s="14"/>
      <c r="M2221" s="14"/>
      <c r="N2221" s="53" t="s">
        <v>54</v>
      </c>
      <c r="O2221" s="14"/>
      <c r="V2221" s="462"/>
      <c r="W2221" s="448" t="s">
        <v>2568</v>
      </c>
    </row>
    <row r="2222" ht="13.8" spans="1:23">
      <c r="A2222" s="396"/>
      <c r="B2222" s="14" t="s">
        <v>558</v>
      </c>
      <c r="C2222" s="14">
        <v>1200</v>
      </c>
      <c r="D2222" s="14" t="s">
        <v>2045</v>
      </c>
      <c r="E2222" s="52"/>
      <c r="F2222" s="14"/>
      <c r="G2222" s="53" t="s">
        <v>54</v>
      </c>
      <c r="H2222" s="14"/>
      <c r="I2222" s="14" t="s">
        <v>372</v>
      </c>
      <c r="J2222" s="14">
        <v>1500</v>
      </c>
      <c r="K2222" s="14" t="s">
        <v>2045</v>
      </c>
      <c r="L2222" s="14"/>
      <c r="M2222" s="14"/>
      <c r="N2222" s="53" t="s">
        <v>54</v>
      </c>
      <c r="O2222" s="14"/>
      <c r="V2222" s="463"/>
      <c r="W2222" s="453" t="s">
        <v>2632</v>
      </c>
    </row>
    <row r="2223" ht="13.8" spans="1:23">
      <c r="A2223" s="396"/>
      <c r="B2223" s="14" t="s">
        <v>151</v>
      </c>
      <c r="C2223" s="14">
        <v>4000</v>
      </c>
      <c r="D2223" s="14" t="s">
        <v>2043</v>
      </c>
      <c r="E2223" s="52"/>
      <c r="F2223" s="14"/>
      <c r="G2223" s="53" t="s">
        <v>54</v>
      </c>
      <c r="H2223" s="14"/>
      <c r="I2223" s="14" t="s">
        <v>244</v>
      </c>
      <c r="J2223" s="14">
        <v>10000</v>
      </c>
      <c r="K2223" s="14" t="s">
        <v>2043</v>
      </c>
      <c r="L2223" s="14"/>
      <c r="M2223" s="14"/>
      <c r="N2223" s="53" t="s">
        <v>54</v>
      </c>
      <c r="O2223" s="14"/>
      <c r="V2223" s="483"/>
      <c r="W2223" s="482" t="s">
        <v>2691</v>
      </c>
    </row>
    <row r="2224" spans="1:15">
      <c r="A2224" s="396"/>
      <c r="B2224" s="14" t="s">
        <v>250</v>
      </c>
      <c r="C2224" s="14">
        <v>12000</v>
      </c>
      <c r="D2224" s="14" t="s">
        <v>2043</v>
      </c>
      <c r="E2224" s="52"/>
      <c r="F2224" s="14"/>
      <c r="G2224" s="53" t="s">
        <v>54</v>
      </c>
      <c r="H2224" s="14"/>
      <c r="I2224" s="14" t="s">
        <v>963</v>
      </c>
      <c r="J2224" s="14">
        <v>2100</v>
      </c>
      <c r="K2224" s="14" t="s">
        <v>2045</v>
      </c>
      <c r="L2224" s="14" t="s">
        <v>2096</v>
      </c>
      <c r="M2224" s="14"/>
      <c r="N2224" s="53" t="s">
        <v>54</v>
      </c>
      <c r="O2224" s="14"/>
    </row>
    <row r="2225" spans="1:15">
      <c r="A2225" s="396"/>
      <c r="B2225" s="14" t="s">
        <v>943</v>
      </c>
      <c r="C2225" s="14">
        <v>3200</v>
      </c>
      <c r="D2225" s="14" t="s">
        <v>2043</v>
      </c>
      <c r="E2225" s="52"/>
      <c r="F2225" s="14"/>
      <c r="G2225" s="53" t="s">
        <v>88</v>
      </c>
      <c r="H2225" s="14"/>
      <c r="I2225" s="14" t="s">
        <v>172</v>
      </c>
      <c r="J2225" s="14">
        <v>1200</v>
      </c>
      <c r="K2225" s="14" t="s">
        <v>2045</v>
      </c>
      <c r="L2225" s="14"/>
      <c r="M2225" s="14"/>
      <c r="N2225" s="53" t="s">
        <v>54</v>
      </c>
      <c r="O2225" s="14"/>
    </row>
    <row r="2226" spans="1:15">
      <c r="A2226" s="396"/>
      <c r="B2226" s="14" t="s">
        <v>655</v>
      </c>
      <c r="C2226" s="14">
        <v>2400</v>
      </c>
      <c r="D2226" s="14" t="s">
        <v>2045</v>
      </c>
      <c r="E2226" s="52"/>
      <c r="F2226" s="14"/>
      <c r="G2226" s="53" t="s">
        <v>88</v>
      </c>
      <c r="H2226" s="14"/>
      <c r="I2226" s="14" t="s">
        <v>679</v>
      </c>
      <c r="J2226" s="14">
        <v>3340</v>
      </c>
      <c r="K2226" s="14" t="s">
        <v>2045</v>
      </c>
      <c r="L2226" s="14"/>
      <c r="M2226" s="14"/>
      <c r="N2226" s="53" t="s">
        <v>54</v>
      </c>
      <c r="O2226" s="14"/>
    </row>
    <row r="2227" spans="1:15">
      <c r="A2227" s="396"/>
      <c r="B2227" s="14"/>
      <c r="C2227" s="14"/>
      <c r="D2227" s="14"/>
      <c r="E2227" s="52"/>
      <c r="F2227" s="14"/>
      <c r="G2227" s="53"/>
      <c r="H2227" s="14"/>
      <c r="I2227" s="14" t="s">
        <v>967</v>
      </c>
      <c r="J2227" s="14">
        <v>2100</v>
      </c>
      <c r="K2227" s="14" t="s">
        <v>2045</v>
      </c>
      <c r="L2227" s="14"/>
      <c r="M2227" s="14"/>
      <c r="N2227" s="53" t="s">
        <v>54</v>
      </c>
      <c r="O2227" s="14"/>
    </row>
    <row r="2228" spans="1:15">
      <c r="A2228" s="396"/>
      <c r="B2228" s="14"/>
      <c r="C2228" s="14"/>
      <c r="D2228" s="14"/>
      <c r="E2228" s="52"/>
      <c r="F2228" s="14"/>
      <c r="G2228" s="53"/>
      <c r="H2228" s="14"/>
      <c r="I2228" s="14" t="s">
        <v>280</v>
      </c>
      <c r="J2228" s="14">
        <v>15000</v>
      </c>
      <c r="K2228" s="14" t="s">
        <v>2043</v>
      </c>
      <c r="L2228" s="14"/>
      <c r="M2228" s="14"/>
      <c r="N2228" s="53" t="s">
        <v>54</v>
      </c>
      <c r="O2228" s="14"/>
    </row>
    <row r="2229" spans="1:15">
      <c r="A2229" s="396"/>
      <c r="B2229" s="14"/>
      <c r="C2229" s="14"/>
      <c r="D2229" s="14"/>
      <c r="E2229" s="52"/>
      <c r="F2229" s="14"/>
      <c r="G2229" s="53"/>
      <c r="H2229" s="14"/>
      <c r="I2229" s="14" t="s">
        <v>937</v>
      </c>
      <c r="J2229" s="14">
        <v>1400</v>
      </c>
      <c r="K2229" s="14" t="s">
        <v>2045</v>
      </c>
      <c r="L2229" s="14"/>
      <c r="M2229" s="14"/>
      <c r="N2229" s="53" t="s">
        <v>54</v>
      </c>
      <c r="O2229" s="14"/>
    </row>
    <row r="2230" spans="1:15">
      <c r="A2230" s="396"/>
      <c r="B2230" s="14"/>
      <c r="C2230" s="14"/>
      <c r="D2230" s="14"/>
      <c r="E2230" s="52"/>
      <c r="F2230" s="14"/>
      <c r="G2230" s="53"/>
      <c r="H2230" s="14"/>
      <c r="I2230" s="14" t="s">
        <v>823</v>
      </c>
      <c r="J2230" s="14">
        <v>3000</v>
      </c>
      <c r="K2230" s="14" t="s">
        <v>2045</v>
      </c>
      <c r="L2230" s="14"/>
      <c r="M2230" s="14"/>
      <c r="N2230" s="315" t="s">
        <v>88</v>
      </c>
      <c r="O2230" s="14"/>
    </row>
    <row r="2231" spans="1:15">
      <c r="A2231" s="396"/>
      <c r="B2231" s="14"/>
      <c r="C2231" s="14"/>
      <c r="D2231" s="14"/>
      <c r="E2231" s="52"/>
      <c r="F2231" s="14"/>
      <c r="G2231" s="53"/>
      <c r="H2231" s="14"/>
      <c r="I2231" s="14" t="s">
        <v>970</v>
      </c>
      <c r="J2231" s="14">
        <v>1050</v>
      </c>
      <c r="K2231" s="14" t="s">
        <v>2045</v>
      </c>
      <c r="L2231" s="14" t="s">
        <v>2096</v>
      </c>
      <c r="M2231" s="14"/>
      <c r="N2231" s="315" t="s">
        <v>88</v>
      </c>
      <c r="O2231" s="14"/>
    </row>
    <row r="2232" spans="1:15">
      <c r="A2232" s="396"/>
      <c r="B2232" s="14"/>
      <c r="C2232" s="14"/>
      <c r="D2232" s="14"/>
      <c r="E2232" s="52"/>
      <c r="F2232" s="14"/>
      <c r="G2232" s="53"/>
      <c r="H2232" s="14"/>
      <c r="I2232" s="14"/>
      <c r="J2232" s="14"/>
      <c r="K2232" s="14"/>
      <c r="L2232" s="14"/>
      <c r="M2232" s="14"/>
      <c r="N2232" s="53"/>
      <c r="O2232" s="14"/>
    </row>
    <row r="2233" spans="1:15">
      <c r="A2233" s="396"/>
      <c r="B2233" s="14"/>
      <c r="C2233" s="14"/>
      <c r="D2233" s="14"/>
      <c r="E2233" s="52"/>
      <c r="F2233" s="14"/>
      <c r="G2233" s="53"/>
      <c r="H2233" s="14"/>
      <c r="I2233" s="14"/>
      <c r="J2233" s="14"/>
      <c r="K2233" s="14"/>
      <c r="L2233" s="14"/>
      <c r="M2233" s="14"/>
      <c r="N2233" s="53"/>
      <c r="O2233" s="14"/>
    </row>
    <row r="2234" spans="1:15">
      <c r="A2234" s="396"/>
      <c r="B2234" s="14"/>
      <c r="C2234" s="14"/>
      <c r="D2234" s="14"/>
      <c r="E2234" s="52"/>
      <c r="F2234" s="14"/>
      <c r="G2234" s="53"/>
      <c r="H2234" s="14"/>
      <c r="I2234" s="14"/>
      <c r="J2234" s="14"/>
      <c r="K2234" s="14"/>
      <c r="L2234" s="14"/>
      <c r="M2234" s="14"/>
      <c r="N2234" s="53"/>
      <c r="O2234" s="14"/>
    </row>
    <row r="2235" spans="1:15">
      <c r="A2235" s="396"/>
      <c r="B2235" s="14"/>
      <c r="C2235" s="14"/>
      <c r="D2235" s="14"/>
      <c r="E2235" s="52"/>
      <c r="F2235" s="14"/>
      <c r="G2235" s="53"/>
      <c r="H2235" s="14"/>
      <c r="I2235" s="14"/>
      <c r="J2235" s="14"/>
      <c r="K2235" s="14"/>
      <c r="L2235" s="14"/>
      <c r="M2235" s="14"/>
      <c r="N2235" s="53"/>
      <c r="O2235" s="14"/>
    </row>
    <row r="2236" spans="1:15">
      <c r="A2236" s="396"/>
      <c r="B2236" s="14"/>
      <c r="C2236" s="14"/>
      <c r="D2236" s="14"/>
      <c r="E2236" s="52"/>
      <c r="F2236" s="14"/>
      <c r="G2236" s="53"/>
      <c r="H2236" s="14"/>
      <c r="I2236" s="14"/>
      <c r="J2236" s="14"/>
      <c r="K2236" s="14"/>
      <c r="L2236" s="14"/>
      <c r="M2236" s="14"/>
      <c r="N2236" s="53"/>
      <c r="O2236" s="14"/>
    </row>
    <row r="2237" spans="1:15">
      <c r="A2237" s="396"/>
      <c r="B2237" s="14"/>
      <c r="C2237" s="14"/>
      <c r="D2237" s="14"/>
      <c r="E2237" s="52"/>
      <c r="F2237" s="14"/>
      <c r="G2237" s="53"/>
      <c r="H2237" s="14"/>
      <c r="I2237" s="14"/>
      <c r="J2237" s="14"/>
      <c r="K2237" s="14"/>
      <c r="L2237" s="14"/>
      <c r="M2237" s="14"/>
      <c r="N2237" s="53"/>
      <c r="O2237" s="14"/>
    </row>
    <row r="2238" spans="1:15">
      <c r="A2238" s="396"/>
      <c r="B2238" s="14"/>
      <c r="C2238" s="14"/>
      <c r="D2238" s="14"/>
      <c r="E2238" s="52"/>
      <c r="F2238" s="14"/>
      <c r="G2238" s="53"/>
      <c r="H2238" s="14"/>
      <c r="I2238" s="14"/>
      <c r="J2238" s="14"/>
      <c r="K2238" s="14"/>
      <c r="L2238" s="14"/>
      <c r="M2238" s="14"/>
      <c r="N2238" s="53"/>
      <c r="O2238" s="14"/>
    </row>
    <row r="2239" spans="1:15">
      <c r="A2239" s="396"/>
      <c r="B2239" s="14"/>
      <c r="C2239" s="14"/>
      <c r="D2239" s="14"/>
      <c r="E2239" s="477"/>
      <c r="F2239" s="14"/>
      <c r="G2239" s="53"/>
      <c r="H2239" s="14"/>
      <c r="I2239" s="14"/>
      <c r="J2239" s="14"/>
      <c r="K2239" s="14"/>
      <c r="L2239" s="14"/>
      <c r="M2239" s="14"/>
      <c r="N2239" s="53"/>
      <c r="O2239" s="14"/>
    </row>
    <row r="2240" ht="18" spans="1:15">
      <c r="A2240" s="396"/>
      <c r="B2240" s="352"/>
      <c r="C2240" s="297">
        <f>SUM(C2218:C2238)</f>
        <v>58800</v>
      </c>
      <c r="D2240" s="297"/>
      <c r="E2240" s="298"/>
      <c r="F2240" s="297"/>
      <c r="G2240" s="299"/>
      <c r="H2240" s="269"/>
      <c r="I2240" s="297"/>
      <c r="J2240" s="297">
        <f>SUM(J2218:J2237)</f>
        <v>55390</v>
      </c>
      <c r="K2240" s="297"/>
      <c r="L2240" s="297"/>
      <c r="M2240" s="296"/>
      <c r="N2240" s="304"/>
      <c r="O2240" s="269"/>
    </row>
    <row r="2241" ht="15.6" spans="1:23">
      <c r="A2241" s="493" t="s">
        <v>2313</v>
      </c>
      <c r="B2241" s="335" t="s">
        <v>12</v>
      </c>
      <c r="C2241" s="336" t="s">
        <v>2501</v>
      </c>
      <c r="D2241" s="336" t="s">
        <v>2466</v>
      </c>
      <c r="E2241" s="471" t="s">
        <v>2456</v>
      </c>
      <c r="F2241" s="131" t="s">
        <v>2606</v>
      </c>
      <c r="G2241" s="131" t="s">
        <v>11</v>
      </c>
      <c r="H2241" s="527"/>
      <c r="I2241" s="335" t="s">
        <v>13</v>
      </c>
      <c r="J2241" s="336" t="s">
        <v>2501</v>
      </c>
      <c r="K2241" s="336" t="s">
        <v>2466</v>
      </c>
      <c r="L2241" s="478" t="s">
        <v>2456</v>
      </c>
      <c r="M2241" s="131" t="s">
        <v>2606</v>
      </c>
      <c r="N2241" s="530" t="s">
        <v>11</v>
      </c>
      <c r="O2241" s="527"/>
      <c r="V2241" s="457" t="s">
        <v>2557</v>
      </c>
      <c r="W2241" s="448"/>
    </row>
    <row r="2242" ht="13.8" spans="1:23">
      <c r="A2242" s="472"/>
      <c r="B2242" s="14" t="s">
        <v>655</v>
      </c>
      <c r="C2242" s="14">
        <v>2400</v>
      </c>
      <c r="D2242" s="14" t="s">
        <v>2045</v>
      </c>
      <c r="E2242" s="52"/>
      <c r="F2242" s="14"/>
      <c r="G2242" s="315" t="s">
        <v>54</v>
      </c>
      <c r="H2242" s="14"/>
      <c r="I2242" s="14" t="s">
        <v>823</v>
      </c>
      <c r="J2242" s="14">
        <v>3000</v>
      </c>
      <c r="K2242" s="14" t="s">
        <v>2045</v>
      </c>
      <c r="L2242" s="14"/>
      <c r="M2242" s="14" t="s">
        <v>2096</v>
      </c>
      <c r="N2242" s="315" t="s">
        <v>54</v>
      </c>
      <c r="O2242" s="14"/>
      <c r="V2242" s="458"/>
      <c r="W2242" s="448" t="s">
        <v>2559</v>
      </c>
    </row>
    <row r="2243" ht="13.8" spans="1:23">
      <c r="A2243" s="472"/>
      <c r="B2243" s="14" t="s">
        <v>943</v>
      </c>
      <c r="C2243" s="14">
        <v>3200</v>
      </c>
      <c r="D2243" s="14" t="s">
        <v>2043</v>
      </c>
      <c r="E2243" s="52"/>
      <c r="F2243" s="14"/>
      <c r="G2243" s="315" t="s">
        <v>54</v>
      </c>
      <c r="H2243" s="14"/>
      <c r="I2243" s="14" t="s">
        <v>970</v>
      </c>
      <c r="J2243" s="14">
        <v>1050</v>
      </c>
      <c r="K2243" s="14" t="s">
        <v>2045</v>
      </c>
      <c r="L2243" s="14" t="s">
        <v>2096</v>
      </c>
      <c r="M2243" s="14" t="s">
        <v>2096</v>
      </c>
      <c r="N2243" s="315" t="s">
        <v>54</v>
      </c>
      <c r="O2243" s="14"/>
      <c r="V2243" s="525"/>
      <c r="W2243" s="448" t="s">
        <v>2561</v>
      </c>
    </row>
    <row r="2244" spans="1:23">
      <c r="A2244" s="472"/>
      <c r="B2244" s="525" t="s">
        <v>271</v>
      </c>
      <c r="C2244" s="525">
        <v>6000</v>
      </c>
      <c r="D2244" s="525" t="s">
        <v>2043</v>
      </c>
      <c r="E2244" s="525"/>
      <c r="F2244" s="525"/>
      <c r="G2244" s="526" t="s">
        <v>2238</v>
      </c>
      <c r="H2244" s="14"/>
      <c r="I2244" s="14" t="s">
        <v>223</v>
      </c>
      <c r="J2244" s="14">
        <v>4000</v>
      </c>
      <c r="K2244" s="14" t="s">
        <v>2043</v>
      </c>
      <c r="L2244" s="14"/>
      <c r="M2244" s="14"/>
      <c r="N2244" s="315" t="s">
        <v>54</v>
      </c>
      <c r="O2244" s="14"/>
      <c r="V2244" s="460"/>
      <c r="W2244" s="14" t="s">
        <v>2562</v>
      </c>
    </row>
    <row r="2245" ht="13.8" spans="1:23">
      <c r="A2245" s="472"/>
      <c r="B2245" s="14" t="s">
        <v>216</v>
      </c>
      <c r="C2245" s="14">
        <v>8400</v>
      </c>
      <c r="D2245" s="14" t="s">
        <v>2043</v>
      </c>
      <c r="E2245" s="14"/>
      <c r="F2245" s="14"/>
      <c r="G2245" s="53" t="s">
        <v>54</v>
      </c>
      <c r="H2245" s="14"/>
      <c r="I2245" s="14" t="s">
        <v>397</v>
      </c>
      <c r="J2245" s="14">
        <v>3200</v>
      </c>
      <c r="K2245" s="14" t="s">
        <v>2043</v>
      </c>
      <c r="L2245" s="14"/>
      <c r="M2245" s="14"/>
      <c r="N2245" s="315" t="s">
        <v>54</v>
      </c>
      <c r="O2245" s="14"/>
      <c r="V2245" s="461"/>
      <c r="W2245" s="448" t="s">
        <v>2563</v>
      </c>
    </row>
    <row r="2246" ht="26.4" spans="1:23">
      <c r="A2246" s="472"/>
      <c r="B2246" s="14" t="s">
        <v>196</v>
      </c>
      <c r="C2246" s="14">
        <v>6000</v>
      </c>
      <c r="D2246" s="14" t="s">
        <v>2043</v>
      </c>
      <c r="E2246" s="14"/>
      <c r="F2246" s="14"/>
      <c r="G2246" s="53" t="s">
        <v>54</v>
      </c>
      <c r="H2246" s="14"/>
      <c r="I2246" s="525" t="s">
        <v>2807</v>
      </c>
      <c r="J2246" s="525">
        <v>2000</v>
      </c>
      <c r="K2246" s="525" t="s">
        <v>2045</v>
      </c>
      <c r="L2246" s="525" t="s">
        <v>2808</v>
      </c>
      <c r="M2246" s="525"/>
      <c r="N2246" s="526" t="s">
        <v>2809</v>
      </c>
      <c r="O2246" s="14"/>
      <c r="V2246" s="462"/>
      <c r="W2246" s="448" t="s">
        <v>2568</v>
      </c>
    </row>
    <row r="2247" ht="13.8" spans="1:23">
      <c r="A2247" s="472"/>
      <c r="B2247" s="14" t="s">
        <v>277</v>
      </c>
      <c r="C2247" s="14">
        <v>4200</v>
      </c>
      <c r="D2247" s="14" t="s">
        <v>2043</v>
      </c>
      <c r="E2247" s="14"/>
      <c r="F2247" s="14"/>
      <c r="G2247" s="53" t="s">
        <v>54</v>
      </c>
      <c r="H2247" s="14"/>
      <c r="I2247" s="14" t="s">
        <v>319</v>
      </c>
      <c r="J2247" s="14">
        <v>6800</v>
      </c>
      <c r="K2247" s="14" t="s">
        <v>2043</v>
      </c>
      <c r="L2247" s="14"/>
      <c r="M2247" s="14"/>
      <c r="N2247" s="315" t="s">
        <v>54</v>
      </c>
      <c r="O2247" s="14"/>
      <c r="V2247" s="463"/>
      <c r="W2247" s="453" t="s">
        <v>2632</v>
      </c>
    </row>
    <row r="2248" ht="13.8" spans="1:23">
      <c r="A2248" s="472"/>
      <c r="B2248" s="14" t="s">
        <v>584</v>
      </c>
      <c r="C2248" s="14">
        <v>4200</v>
      </c>
      <c r="D2248" s="14" t="s">
        <v>2043</v>
      </c>
      <c r="E2248" s="14"/>
      <c r="F2248" s="14"/>
      <c r="G2248" s="53" t="s">
        <v>54</v>
      </c>
      <c r="H2248" s="14"/>
      <c r="I2248" s="14" t="s">
        <v>581</v>
      </c>
      <c r="J2248" s="14">
        <v>2200</v>
      </c>
      <c r="K2248" s="14" t="s">
        <v>2043</v>
      </c>
      <c r="L2248" s="14"/>
      <c r="M2248" s="14"/>
      <c r="N2248" s="315" t="s">
        <v>54</v>
      </c>
      <c r="O2248" s="14"/>
      <c r="V2248" s="483"/>
      <c r="W2248" s="482" t="s">
        <v>2691</v>
      </c>
    </row>
    <row r="2249" spans="1:15">
      <c r="A2249" s="472"/>
      <c r="B2249" s="525" t="s">
        <v>587</v>
      </c>
      <c r="C2249" s="525">
        <v>2600</v>
      </c>
      <c r="D2249" s="525" t="s">
        <v>2043</v>
      </c>
      <c r="E2249" s="525"/>
      <c r="F2249" s="525"/>
      <c r="G2249" s="526" t="s">
        <v>2810</v>
      </c>
      <c r="H2249" s="14"/>
      <c r="I2249" s="14" t="s">
        <v>220</v>
      </c>
      <c r="J2249" s="14">
        <v>4000</v>
      </c>
      <c r="K2249" s="14" t="s">
        <v>2043</v>
      </c>
      <c r="L2249" s="14"/>
      <c r="M2249" s="14"/>
      <c r="N2249" s="315" t="s">
        <v>54</v>
      </c>
      <c r="O2249" s="14"/>
    </row>
    <row r="2250" spans="1:15">
      <c r="A2250" s="472"/>
      <c r="B2250" s="14" t="s">
        <v>262</v>
      </c>
      <c r="C2250" s="14">
        <v>8400</v>
      </c>
      <c r="D2250" s="14" t="s">
        <v>2043</v>
      </c>
      <c r="E2250" s="52"/>
      <c r="F2250" s="14"/>
      <c r="G2250" s="53" t="s">
        <v>54</v>
      </c>
      <c r="H2250" s="14"/>
      <c r="I2250" s="14" t="s">
        <v>135</v>
      </c>
      <c r="J2250" s="14">
        <v>12000</v>
      </c>
      <c r="K2250" s="14" t="s">
        <v>2043</v>
      </c>
      <c r="L2250" s="14"/>
      <c r="M2250" s="14"/>
      <c r="N2250" s="315" t="s">
        <v>54</v>
      </c>
      <c r="O2250" s="14"/>
    </row>
    <row r="2251" spans="1:15">
      <c r="A2251" s="472"/>
      <c r="B2251" s="137" t="s">
        <v>57</v>
      </c>
      <c r="C2251" s="137">
        <v>4400</v>
      </c>
      <c r="D2251" s="137" t="s">
        <v>2045</v>
      </c>
      <c r="E2251" s="52"/>
      <c r="F2251" s="14"/>
      <c r="G2251" s="53" t="s">
        <v>2811</v>
      </c>
      <c r="H2251" s="14"/>
      <c r="I2251" s="14" t="s">
        <v>972</v>
      </c>
      <c r="J2251" s="14">
        <v>2500</v>
      </c>
      <c r="K2251" s="14" t="s">
        <v>2045</v>
      </c>
      <c r="L2251" s="14"/>
      <c r="M2251" s="14" t="s">
        <v>2096</v>
      </c>
      <c r="N2251" s="315" t="s">
        <v>54</v>
      </c>
      <c r="O2251" s="14"/>
    </row>
    <row r="2252" spans="1:15">
      <c r="A2252" s="472"/>
      <c r="B2252" s="137" t="s">
        <v>112</v>
      </c>
      <c r="C2252" s="137">
        <v>900</v>
      </c>
      <c r="D2252" s="137" t="s">
        <v>2045</v>
      </c>
      <c r="E2252" s="52"/>
      <c r="F2252" s="14"/>
      <c r="G2252" s="53" t="s">
        <v>2788</v>
      </c>
      <c r="H2252" s="14"/>
      <c r="I2252" s="14" t="s">
        <v>294</v>
      </c>
      <c r="J2252" s="14">
        <v>2000</v>
      </c>
      <c r="K2252" s="14" t="s">
        <v>2043</v>
      </c>
      <c r="L2252" s="14"/>
      <c r="M2252" s="14"/>
      <c r="N2252" s="315" t="s">
        <v>54</v>
      </c>
      <c r="O2252" s="14"/>
    </row>
    <row r="2253" spans="1:15">
      <c r="A2253" s="472"/>
      <c r="B2253" s="14" t="s">
        <v>975</v>
      </c>
      <c r="C2253" s="14">
        <v>1100</v>
      </c>
      <c r="D2253" s="14" t="s">
        <v>2045</v>
      </c>
      <c r="E2253" s="52"/>
      <c r="F2253" s="14" t="s">
        <v>2096</v>
      </c>
      <c r="G2253" s="53" t="s">
        <v>54</v>
      </c>
      <c r="H2253" s="14"/>
      <c r="I2253" s="356" t="s">
        <v>496</v>
      </c>
      <c r="J2253" s="356">
        <v>4600</v>
      </c>
      <c r="K2253" s="356" t="s">
        <v>2043</v>
      </c>
      <c r="L2253" s="356"/>
      <c r="M2253" s="356"/>
      <c r="N2253" s="359" t="s">
        <v>2812</v>
      </c>
      <c r="O2253" s="14"/>
    </row>
    <row r="2254" spans="1:15">
      <c r="A2254" s="472"/>
      <c r="B2254" s="14" t="s">
        <v>643</v>
      </c>
      <c r="C2254" s="14">
        <v>500</v>
      </c>
      <c r="D2254" s="14" t="s">
        <v>2045</v>
      </c>
      <c r="E2254" s="52"/>
      <c r="F2254" s="14"/>
      <c r="G2254" s="53" t="s">
        <v>54</v>
      </c>
      <c r="H2254" s="14"/>
      <c r="I2254" s="14" t="s">
        <v>291</v>
      </c>
      <c r="J2254" s="14">
        <v>3200</v>
      </c>
      <c r="K2254" s="14" t="s">
        <v>2043</v>
      </c>
      <c r="L2254" s="14"/>
      <c r="M2254" s="14"/>
      <c r="N2254" s="315" t="s">
        <v>54</v>
      </c>
      <c r="O2254" s="14"/>
    </row>
    <row r="2255" spans="1:15">
      <c r="A2255" s="472"/>
      <c r="B2255" s="14" t="s">
        <v>754</v>
      </c>
      <c r="C2255" s="14">
        <v>550</v>
      </c>
      <c r="D2255" s="14" t="s">
        <v>2045</v>
      </c>
      <c r="E2255" s="52"/>
      <c r="F2255" s="14"/>
      <c r="G2255" s="53" t="s">
        <v>54</v>
      </c>
      <c r="H2255" s="14"/>
      <c r="I2255" s="14" t="s">
        <v>181</v>
      </c>
      <c r="J2255" s="14">
        <v>7000</v>
      </c>
      <c r="K2255" s="14" t="s">
        <v>2043</v>
      </c>
      <c r="L2255" s="14"/>
      <c r="M2255" s="14"/>
      <c r="N2255" s="53" t="s">
        <v>2210</v>
      </c>
      <c r="O2255" s="14"/>
    </row>
    <row r="2256" spans="1:15">
      <c r="A2256" s="472"/>
      <c r="B2256" s="356" t="s">
        <v>888</v>
      </c>
      <c r="C2256" s="356">
        <v>2500</v>
      </c>
      <c r="D2256" s="356" t="s">
        <v>2045</v>
      </c>
      <c r="E2256" s="356"/>
      <c r="F2256" s="356"/>
      <c r="G2256" s="359" t="s">
        <v>2813</v>
      </c>
      <c r="H2256" s="14"/>
      <c r="I2256" s="14"/>
      <c r="J2256" s="14"/>
      <c r="K2256" s="14"/>
      <c r="L2256" s="14"/>
      <c r="M2256" s="14"/>
      <c r="N2256" s="53"/>
      <c r="O2256" s="14"/>
    </row>
    <row r="2257" spans="1:15">
      <c r="A2257" s="472"/>
      <c r="B2257" s="14"/>
      <c r="C2257" s="14"/>
      <c r="D2257" s="14"/>
      <c r="E2257" s="52"/>
      <c r="F2257" s="14"/>
      <c r="G2257" s="53"/>
      <c r="H2257" s="14"/>
      <c r="I2257" s="14"/>
      <c r="J2257" s="14"/>
      <c r="K2257" s="14"/>
      <c r="L2257" s="14"/>
      <c r="M2257" s="14"/>
      <c r="N2257" s="53"/>
      <c r="O2257" s="14"/>
    </row>
    <row r="2258" spans="1:15">
      <c r="A2258" s="472"/>
      <c r="B2258" s="14"/>
      <c r="C2258" s="14"/>
      <c r="D2258" s="14"/>
      <c r="E2258" s="52"/>
      <c r="F2258" s="14"/>
      <c r="G2258" s="53"/>
      <c r="H2258" s="14"/>
      <c r="I2258" s="14"/>
      <c r="J2258" s="14"/>
      <c r="K2258" s="14"/>
      <c r="L2258" s="14"/>
      <c r="M2258" s="14"/>
      <c r="N2258" s="53"/>
      <c r="O2258" s="14"/>
    </row>
    <row r="2259" spans="1:15">
      <c r="A2259" s="472"/>
      <c r="B2259" s="14"/>
      <c r="C2259" s="14"/>
      <c r="D2259" s="14"/>
      <c r="E2259" s="52"/>
      <c r="F2259" s="14"/>
      <c r="G2259" s="53"/>
      <c r="H2259" s="14"/>
      <c r="I2259" s="14"/>
      <c r="J2259" s="14"/>
      <c r="K2259" s="14"/>
      <c r="L2259" s="14"/>
      <c r="M2259" s="14"/>
      <c r="N2259" s="53"/>
      <c r="O2259" s="14"/>
    </row>
    <row r="2260" spans="1:15">
      <c r="A2260" s="472"/>
      <c r="B2260" s="14"/>
      <c r="C2260" s="14"/>
      <c r="D2260" s="14"/>
      <c r="E2260" s="52"/>
      <c r="F2260" s="14"/>
      <c r="G2260" s="53"/>
      <c r="H2260" s="14"/>
      <c r="I2260" s="14"/>
      <c r="J2260" s="14"/>
      <c r="K2260" s="14"/>
      <c r="L2260" s="14"/>
      <c r="M2260" s="14"/>
      <c r="N2260" s="53"/>
      <c r="O2260" s="14"/>
    </row>
    <row r="2261" spans="1:15">
      <c r="A2261" s="472"/>
      <c r="B2261" s="14"/>
      <c r="C2261" s="14"/>
      <c r="D2261" s="14"/>
      <c r="E2261" s="52"/>
      <c r="F2261" s="14"/>
      <c r="G2261" s="53"/>
      <c r="H2261" s="14"/>
      <c r="I2261" s="14"/>
      <c r="J2261" s="14"/>
      <c r="K2261" s="14"/>
      <c r="L2261" s="14"/>
      <c r="M2261" s="14"/>
      <c r="N2261" s="53"/>
      <c r="O2261" s="14"/>
    </row>
    <row r="2262" spans="1:15">
      <c r="A2262" s="472"/>
      <c r="B2262" s="14"/>
      <c r="C2262" s="14"/>
      <c r="D2262" s="14"/>
      <c r="E2262" s="52"/>
      <c r="F2262" s="14"/>
      <c r="G2262" s="53"/>
      <c r="H2262" s="14"/>
      <c r="I2262" s="14"/>
      <c r="J2262" s="14"/>
      <c r="K2262" s="14"/>
      <c r="L2262" s="14"/>
      <c r="M2262" s="14"/>
      <c r="N2262" s="53"/>
      <c r="O2262" s="14"/>
    </row>
    <row r="2263" spans="1:15">
      <c r="A2263" s="472"/>
      <c r="B2263" s="14"/>
      <c r="C2263" s="14"/>
      <c r="D2263" s="14"/>
      <c r="E2263" s="477"/>
      <c r="F2263" s="14"/>
      <c r="G2263" s="53"/>
      <c r="H2263" s="14"/>
      <c r="I2263" s="14"/>
      <c r="J2263" s="14"/>
      <c r="K2263" s="14"/>
      <c r="L2263" s="14"/>
      <c r="M2263" s="14"/>
      <c r="N2263" s="53"/>
      <c r="O2263" s="14"/>
    </row>
    <row r="2264" ht="18" spans="1:15">
      <c r="A2264" s="472"/>
      <c r="B2264" s="352"/>
      <c r="C2264" s="297">
        <f>SUM(C2242:C2263)</f>
        <v>55350</v>
      </c>
      <c r="D2264" s="494"/>
      <c r="E2264" s="298"/>
      <c r="F2264" s="297"/>
      <c r="G2264" s="299"/>
      <c r="H2264" s="269"/>
      <c r="I2264" s="297"/>
      <c r="J2264" s="297">
        <f>SUM(J2242:J2263)</f>
        <v>57550</v>
      </c>
      <c r="K2264" s="297"/>
      <c r="L2264" s="297"/>
      <c r="M2264" s="296"/>
      <c r="N2264" s="304"/>
      <c r="O2264" s="269"/>
    </row>
    <row r="2265" ht="15.6" spans="1:23">
      <c r="A2265" s="493" t="s">
        <v>2315</v>
      </c>
      <c r="B2265" s="335" t="s">
        <v>12</v>
      </c>
      <c r="C2265" s="336" t="s">
        <v>2501</v>
      </c>
      <c r="D2265" s="336" t="s">
        <v>2466</v>
      </c>
      <c r="E2265" s="471" t="s">
        <v>2456</v>
      </c>
      <c r="F2265" s="131" t="s">
        <v>2606</v>
      </c>
      <c r="G2265" s="131" t="s">
        <v>11</v>
      </c>
      <c r="H2265" s="527"/>
      <c r="I2265" s="335" t="s">
        <v>13</v>
      </c>
      <c r="J2265" s="336" t="s">
        <v>2501</v>
      </c>
      <c r="K2265" s="336" t="s">
        <v>2466</v>
      </c>
      <c r="L2265" s="478" t="s">
        <v>2456</v>
      </c>
      <c r="M2265" s="131" t="s">
        <v>2606</v>
      </c>
      <c r="N2265" s="530" t="s">
        <v>11</v>
      </c>
      <c r="O2265" s="527"/>
      <c r="V2265" s="457" t="s">
        <v>2557</v>
      </c>
      <c r="W2265" s="448"/>
    </row>
    <row r="2266" ht="13.8" spans="1:23">
      <c r="A2266" s="472"/>
      <c r="B2266" s="14" t="s">
        <v>325</v>
      </c>
      <c r="C2266" s="14">
        <v>1000</v>
      </c>
      <c r="D2266" s="14" t="s">
        <v>2045</v>
      </c>
      <c r="E2266" s="52"/>
      <c r="F2266" s="14"/>
      <c r="G2266" s="53" t="s">
        <v>54</v>
      </c>
      <c r="H2266" s="14"/>
      <c r="I2266" s="14" t="s">
        <v>639</v>
      </c>
      <c r="J2266" s="14">
        <v>7600</v>
      </c>
      <c r="K2266" s="14" t="s">
        <v>2043</v>
      </c>
      <c r="L2266" s="14"/>
      <c r="M2266" s="14"/>
      <c r="N2266" s="53" t="s">
        <v>54</v>
      </c>
      <c r="O2266" s="14"/>
      <c r="V2266" s="458"/>
      <c r="W2266" s="448" t="s">
        <v>2559</v>
      </c>
    </row>
    <row r="2267" ht="13.8" spans="1:23">
      <c r="A2267" s="472"/>
      <c r="B2267" s="14" t="s">
        <v>377</v>
      </c>
      <c r="C2267" s="14">
        <v>3600</v>
      </c>
      <c r="D2267" s="14" t="s">
        <v>2043</v>
      </c>
      <c r="E2267" s="52"/>
      <c r="F2267" s="14"/>
      <c r="G2267" s="53" t="s">
        <v>54</v>
      </c>
      <c r="H2267" s="14"/>
      <c r="I2267" s="14" t="s">
        <v>241</v>
      </c>
      <c r="J2267" s="14">
        <v>4000</v>
      </c>
      <c r="K2267" s="14" t="s">
        <v>2043</v>
      </c>
      <c r="L2267" s="14"/>
      <c r="M2267" s="14"/>
      <c r="N2267" s="53" t="s">
        <v>54</v>
      </c>
      <c r="O2267" s="14"/>
      <c r="V2267" s="525"/>
      <c r="W2267" s="448" t="s">
        <v>2561</v>
      </c>
    </row>
    <row r="2268" spans="1:23">
      <c r="A2268" s="472"/>
      <c r="B2268" s="141" t="s">
        <v>464</v>
      </c>
      <c r="C2268" s="141">
        <v>500</v>
      </c>
      <c r="D2268" s="141" t="s">
        <v>2043</v>
      </c>
      <c r="E2268" s="465"/>
      <c r="F2268" s="141"/>
      <c r="G2268" s="53" t="s">
        <v>54</v>
      </c>
      <c r="H2268" s="14"/>
      <c r="I2268" s="14" t="s">
        <v>259</v>
      </c>
      <c r="J2268" s="14">
        <v>10000</v>
      </c>
      <c r="K2268" s="14" t="s">
        <v>2043</v>
      </c>
      <c r="L2268" s="14"/>
      <c r="M2268" s="14"/>
      <c r="N2268" s="53" t="s">
        <v>54</v>
      </c>
      <c r="O2268" s="14"/>
      <c r="V2268" s="460"/>
      <c r="W2268" s="14" t="s">
        <v>2562</v>
      </c>
    </row>
    <row r="2269" ht="13.8" spans="1:23">
      <c r="A2269" s="472"/>
      <c r="B2269" s="129" t="s">
        <v>394</v>
      </c>
      <c r="C2269" s="129">
        <v>4200</v>
      </c>
      <c r="D2269" s="129" t="s">
        <v>2043</v>
      </c>
      <c r="E2269" s="466"/>
      <c r="F2269" s="129"/>
      <c r="G2269" s="53" t="s">
        <v>54</v>
      </c>
      <c r="H2269" s="14"/>
      <c r="I2269" s="14" t="s">
        <v>599</v>
      </c>
      <c r="J2269" s="14">
        <v>4200</v>
      </c>
      <c r="K2269" s="14" t="s">
        <v>2045</v>
      </c>
      <c r="L2269" s="14"/>
      <c r="M2269" s="14"/>
      <c r="N2269" s="315" t="s">
        <v>54</v>
      </c>
      <c r="O2269" s="14"/>
      <c r="V2269" s="461"/>
      <c r="W2269" s="448" t="s">
        <v>2563</v>
      </c>
    </row>
    <row r="2270" ht="13.8" spans="1:23">
      <c r="A2270" s="472"/>
      <c r="B2270" s="129" t="s">
        <v>271</v>
      </c>
      <c r="C2270" s="129">
        <v>6000</v>
      </c>
      <c r="D2270" s="129" t="s">
        <v>2043</v>
      </c>
      <c r="E2270" s="466"/>
      <c r="F2270" s="129"/>
      <c r="G2270" s="203" t="s">
        <v>54</v>
      </c>
      <c r="H2270" s="281"/>
      <c r="I2270" s="444" t="s">
        <v>519</v>
      </c>
      <c r="J2270" s="444">
        <v>2800</v>
      </c>
      <c r="K2270" s="444" t="s">
        <v>2043</v>
      </c>
      <c r="L2270" s="14"/>
      <c r="M2270" s="14"/>
      <c r="N2270" s="53" t="s">
        <v>54</v>
      </c>
      <c r="O2270" s="281"/>
      <c r="V2270" s="462"/>
      <c r="W2270" s="448" t="s">
        <v>2568</v>
      </c>
    </row>
    <row r="2271" ht="13.8" spans="1:23">
      <c r="A2271" s="472"/>
      <c r="B2271" s="139" t="s">
        <v>943</v>
      </c>
      <c r="C2271" s="139">
        <v>5400</v>
      </c>
      <c r="D2271" s="139" t="s">
        <v>2043</v>
      </c>
      <c r="E2271" s="467"/>
      <c r="F2271" s="139"/>
      <c r="G2271" s="203" t="s">
        <v>54</v>
      </c>
      <c r="H2271" s="281"/>
      <c r="I2271" s="14" t="s">
        <v>369</v>
      </c>
      <c r="J2271" s="14">
        <v>3700</v>
      </c>
      <c r="K2271" s="14" t="s">
        <v>2045</v>
      </c>
      <c r="L2271" s="14"/>
      <c r="M2271" s="14"/>
      <c r="N2271" s="53" t="s">
        <v>2814</v>
      </c>
      <c r="O2271" s="281"/>
      <c r="V2271" s="463"/>
      <c r="W2271" s="453" t="s">
        <v>2632</v>
      </c>
    </row>
    <row r="2272" ht="13.8" spans="1:23">
      <c r="A2272" s="472"/>
      <c r="B2272" s="14" t="s">
        <v>662</v>
      </c>
      <c r="C2272" s="14">
        <v>2500</v>
      </c>
      <c r="D2272" s="14" t="s">
        <v>2045</v>
      </c>
      <c r="E2272" s="52"/>
      <c r="F2272" s="14"/>
      <c r="G2272" s="203" t="s">
        <v>54</v>
      </c>
      <c r="H2272" s="162"/>
      <c r="I2272" s="14"/>
      <c r="J2272" s="14"/>
      <c r="K2272" s="14"/>
      <c r="L2272" s="14"/>
      <c r="M2272" s="14"/>
      <c r="N2272" s="53"/>
      <c r="O2272" s="162"/>
      <c r="V2272" s="483"/>
      <c r="W2272" s="482" t="s">
        <v>2691</v>
      </c>
    </row>
    <row r="2273" spans="1:15">
      <c r="A2273" s="472"/>
      <c r="B2273" s="444" t="s">
        <v>592</v>
      </c>
      <c r="C2273" s="444">
        <v>6000</v>
      </c>
      <c r="D2273" s="444" t="s">
        <v>2043</v>
      </c>
      <c r="E2273" s="52"/>
      <c r="F2273" s="14"/>
      <c r="G2273" s="53" t="s">
        <v>2297</v>
      </c>
      <c r="H2273" s="162"/>
      <c r="I2273" s="14"/>
      <c r="J2273" s="14"/>
      <c r="K2273" s="14"/>
      <c r="L2273" s="14"/>
      <c r="M2273" s="14"/>
      <c r="N2273" s="53"/>
      <c r="O2273" s="162"/>
    </row>
    <row r="2274" spans="1:15">
      <c r="A2274" s="472"/>
      <c r="B2274" s="14" t="s">
        <v>982</v>
      </c>
      <c r="C2274" s="14">
        <v>1000</v>
      </c>
      <c r="D2274" s="14" t="s">
        <v>2045</v>
      </c>
      <c r="E2274" s="52"/>
      <c r="F2274" s="14" t="s">
        <v>2096</v>
      </c>
      <c r="G2274" s="53" t="s">
        <v>2814</v>
      </c>
      <c r="H2274" s="162"/>
      <c r="I2274" s="14"/>
      <c r="J2274" s="14"/>
      <c r="K2274" s="14"/>
      <c r="L2274" s="14"/>
      <c r="M2274" s="14"/>
      <c r="N2274" s="53"/>
      <c r="O2274" s="162"/>
    </row>
    <row r="2275" spans="1:15">
      <c r="A2275" s="472"/>
      <c r="B2275" s="14" t="s">
        <v>980</v>
      </c>
      <c r="C2275" s="14">
        <v>1500</v>
      </c>
      <c r="D2275" s="14" t="s">
        <v>2045</v>
      </c>
      <c r="E2275" s="52"/>
      <c r="F2275" s="14" t="s">
        <v>2096</v>
      </c>
      <c r="G2275" s="53" t="s">
        <v>2814</v>
      </c>
      <c r="H2275" s="162"/>
      <c r="I2275" s="14"/>
      <c r="J2275" s="14"/>
      <c r="K2275" s="14"/>
      <c r="L2275" s="14"/>
      <c r="M2275" s="14"/>
      <c r="N2275" s="53"/>
      <c r="O2275" s="162"/>
    </row>
    <row r="2276" spans="1:15">
      <c r="A2276" s="472"/>
      <c r="B2276" s="14"/>
      <c r="C2276" s="14"/>
      <c r="D2276" s="14"/>
      <c r="E2276" s="52"/>
      <c r="F2276" s="14"/>
      <c r="G2276" s="53"/>
      <c r="H2276" s="281"/>
      <c r="I2276" s="14"/>
      <c r="J2276" s="14"/>
      <c r="K2276" s="14"/>
      <c r="L2276" s="14"/>
      <c r="M2276" s="14"/>
      <c r="N2276" s="53"/>
      <c r="O2276" s="281"/>
    </row>
    <row r="2277" spans="1:15">
      <c r="A2277" s="472"/>
      <c r="B2277" s="14"/>
      <c r="C2277" s="14"/>
      <c r="D2277" s="14"/>
      <c r="E2277" s="52"/>
      <c r="F2277" s="14"/>
      <c r="G2277" s="53"/>
      <c r="H2277" s="281"/>
      <c r="I2277" s="14"/>
      <c r="J2277" s="14"/>
      <c r="K2277" s="14"/>
      <c r="L2277" s="14"/>
      <c r="M2277" s="14"/>
      <c r="N2277" s="53"/>
      <c r="O2277" s="281"/>
    </row>
    <row r="2278" spans="1:15">
      <c r="A2278" s="472"/>
      <c r="B2278" s="14"/>
      <c r="C2278" s="14"/>
      <c r="D2278" s="14"/>
      <c r="E2278" s="52"/>
      <c r="F2278" s="14"/>
      <c r="G2278" s="53"/>
      <c r="H2278" s="281"/>
      <c r="I2278" s="14"/>
      <c r="J2278" s="14"/>
      <c r="K2278" s="14"/>
      <c r="L2278" s="14"/>
      <c r="M2278" s="14"/>
      <c r="N2278" s="53"/>
      <c r="O2278" s="281"/>
    </row>
    <row r="2279" spans="1:15">
      <c r="A2279" s="472"/>
      <c r="B2279" s="14"/>
      <c r="C2279" s="14"/>
      <c r="D2279" s="14"/>
      <c r="E2279" s="52"/>
      <c r="F2279" s="14"/>
      <c r="G2279" s="53"/>
      <c r="H2279" s="281"/>
      <c r="I2279" s="14"/>
      <c r="J2279" s="14"/>
      <c r="K2279" s="14"/>
      <c r="L2279" s="14"/>
      <c r="M2279" s="14"/>
      <c r="N2279" s="53"/>
      <c r="O2279" s="281"/>
    </row>
    <row r="2280" spans="1:15">
      <c r="A2280" s="472"/>
      <c r="B2280" s="14"/>
      <c r="C2280" s="14"/>
      <c r="D2280" s="14"/>
      <c r="E2280" s="52"/>
      <c r="F2280" s="14"/>
      <c r="G2280" s="53"/>
      <c r="H2280" s="281"/>
      <c r="I2280" s="14"/>
      <c r="J2280" s="14"/>
      <c r="K2280" s="14"/>
      <c r="L2280" s="14"/>
      <c r="M2280" s="14"/>
      <c r="N2280" s="53"/>
      <c r="O2280" s="281"/>
    </row>
    <row r="2281" spans="1:15">
      <c r="A2281" s="472"/>
      <c r="B2281" s="14"/>
      <c r="C2281" s="14"/>
      <c r="D2281" s="14"/>
      <c r="E2281" s="52"/>
      <c r="F2281" s="14"/>
      <c r="G2281" s="53"/>
      <c r="H2281" s="281"/>
      <c r="I2281" s="14"/>
      <c r="J2281" s="14"/>
      <c r="K2281" s="14"/>
      <c r="L2281" s="14"/>
      <c r="M2281" s="14"/>
      <c r="N2281" s="53"/>
      <c r="O2281" s="281"/>
    </row>
    <row r="2282" spans="1:15">
      <c r="A2282" s="472"/>
      <c r="B2282" s="14"/>
      <c r="C2282" s="14"/>
      <c r="D2282" s="14"/>
      <c r="E2282" s="52"/>
      <c r="F2282" s="14"/>
      <c r="G2282" s="53"/>
      <c r="H2282" s="281"/>
      <c r="I2282" s="14"/>
      <c r="J2282" s="14"/>
      <c r="K2282" s="14"/>
      <c r="L2282" s="14"/>
      <c r="M2282" s="14"/>
      <c r="N2282" s="53"/>
      <c r="O2282" s="281"/>
    </row>
    <row r="2283" spans="1:15">
      <c r="A2283" s="472"/>
      <c r="B2283" s="14"/>
      <c r="C2283" s="14"/>
      <c r="D2283" s="14"/>
      <c r="E2283" s="52"/>
      <c r="F2283" s="14"/>
      <c r="G2283" s="53"/>
      <c r="H2283" s="281"/>
      <c r="I2283" s="499"/>
      <c r="J2283" s="499"/>
      <c r="K2283" s="499"/>
      <c r="L2283" s="499"/>
      <c r="M2283" s="499"/>
      <c r="N2283" s="501"/>
      <c r="O2283" s="281"/>
    </row>
    <row r="2284" spans="1:15">
      <c r="A2284" s="472"/>
      <c r="B2284" s="14"/>
      <c r="C2284" s="14"/>
      <c r="D2284" s="14"/>
      <c r="E2284" s="52"/>
      <c r="F2284" s="14"/>
      <c r="G2284" s="53"/>
      <c r="H2284" s="281"/>
      <c r="I2284" s="129"/>
      <c r="J2284" s="129"/>
      <c r="K2284" s="129"/>
      <c r="L2284" s="129"/>
      <c r="M2284" s="129"/>
      <c r="N2284" s="203"/>
      <c r="O2284" s="281"/>
    </row>
    <row r="2285" spans="1:15">
      <c r="A2285" s="472"/>
      <c r="B2285" s="14"/>
      <c r="C2285" s="14"/>
      <c r="D2285" s="14"/>
      <c r="E2285" s="52"/>
      <c r="F2285" s="14"/>
      <c r="G2285" s="53"/>
      <c r="H2285" s="140"/>
      <c r="I2285" s="139"/>
      <c r="J2285" s="139"/>
      <c r="K2285" s="139"/>
      <c r="L2285" s="139"/>
      <c r="M2285" s="139"/>
      <c r="N2285" s="185"/>
      <c r="O2285" s="140"/>
    </row>
    <row r="2286" spans="1:15">
      <c r="A2286" s="472"/>
      <c r="B2286" s="14"/>
      <c r="C2286" s="14"/>
      <c r="D2286" s="14"/>
      <c r="E2286" s="52"/>
      <c r="F2286" s="14"/>
      <c r="G2286" s="53"/>
      <c r="H2286" s="140"/>
      <c r="I2286" s="14"/>
      <c r="J2286" s="14"/>
      <c r="K2286" s="14"/>
      <c r="L2286" s="14"/>
      <c r="M2286" s="14"/>
      <c r="N2286" s="53"/>
      <c r="O2286" s="140"/>
    </row>
    <row r="2287" spans="1:15">
      <c r="A2287" s="472"/>
      <c r="B2287" s="14"/>
      <c r="C2287" s="14"/>
      <c r="D2287" s="14"/>
      <c r="E2287" s="52"/>
      <c r="F2287" s="14"/>
      <c r="G2287" s="53"/>
      <c r="H2287" s="14"/>
      <c r="I2287" s="14"/>
      <c r="J2287" s="14"/>
      <c r="K2287" s="14"/>
      <c r="L2287" s="14"/>
      <c r="M2287" s="14"/>
      <c r="N2287" s="53"/>
      <c r="O2287" s="14"/>
    </row>
    <row r="2288" ht="18" spans="1:15">
      <c r="A2288" s="472"/>
      <c r="B2288" s="352"/>
      <c r="C2288" s="297">
        <f>SUM(C2266:C2287)</f>
        <v>31700</v>
      </c>
      <c r="D2288" s="297"/>
      <c r="E2288" s="298"/>
      <c r="F2288" s="297"/>
      <c r="G2288" s="299"/>
      <c r="H2288" s="269"/>
      <c r="I2288" s="297"/>
      <c r="J2288" s="297">
        <f>SUM(J2267:J2286)</f>
        <v>24700</v>
      </c>
      <c r="K2288" s="297"/>
      <c r="L2288" s="297"/>
      <c r="M2288" s="296"/>
      <c r="N2288" s="304"/>
      <c r="O2288" s="269"/>
    </row>
    <row r="2289" ht="15.6" spans="1:23">
      <c r="A2289" s="291" t="s">
        <v>2316</v>
      </c>
      <c r="B2289" s="291" t="s">
        <v>12</v>
      </c>
      <c r="C2289" s="292" t="s">
        <v>2501</v>
      </c>
      <c r="D2289" s="292" t="s">
        <v>2466</v>
      </c>
      <c r="E2289" s="454" t="s">
        <v>2456</v>
      </c>
      <c r="F2289" s="121" t="s">
        <v>2606</v>
      </c>
      <c r="G2289" s="121" t="s">
        <v>11</v>
      </c>
      <c r="H2289" s="527"/>
      <c r="I2289" s="291" t="s">
        <v>13</v>
      </c>
      <c r="J2289" s="292" t="s">
        <v>2501</v>
      </c>
      <c r="K2289" s="292" t="s">
        <v>2466</v>
      </c>
      <c r="L2289" s="455" t="s">
        <v>2456</v>
      </c>
      <c r="M2289" s="121" t="s">
        <v>2606</v>
      </c>
      <c r="N2289" s="121" t="s">
        <v>11</v>
      </c>
      <c r="O2289" s="527"/>
      <c r="V2289" s="457" t="s">
        <v>2557</v>
      </c>
      <c r="W2289" s="448"/>
    </row>
    <row r="2290" ht="26.4" spans="1:23">
      <c r="A2290" s="396"/>
      <c r="B2290" s="14" t="s">
        <v>982</v>
      </c>
      <c r="C2290" s="14">
        <v>1000</v>
      </c>
      <c r="D2290" s="14" t="s">
        <v>2045</v>
      </c>
      <c r="E2290" s="52"/>
      <c r="F2290" s="14" t="s">
        <v>2096</v>
      </c>
      <c r="G2290" s="53" t="s">
        <v>2733</v>
      </c>
      <c r="H2290" s="14"/>
      <c r="I2290" s="14" t="s">
        <v>369</v>
      </c>
      <c r="J2290" s="14">
        <v>3700</v>
      </c>
      <c r="K2290" s="14" t="s">
        <v>2045</v>
      </c>
      <c r="L2290" s="14"/>
      <c r="M2290" s="14"/>
      <c r="N2290" s="53" t="s">
        <v>2733</v>
      </c>
      <c r="O2290" s="14"/>
      <c r="V2290" s="458"/>
      <c r="W2290" s="448" t="s">
        <v>2559</v>
      </c>
    </row>
    <row r="2291" ht="26.4" spans="1:23">
      <c r="A2291" s="396"/>
      <c r="B2291" s="14" t="s">
        <v>980</v>
      </c>
      <c r="C2291" s="14">
        <v>1500</v>
      </c>
      <c r="D2291" s="14" t="s">
        <v>2045</v>
      </c>
      <c r="E2291" s="52"/>
      <c r="F2291" s="14" t="s">
        <v>2096</v>
      </c>
      <c r="G2291" s="53" t="s">
        <v>2733</v>
      </c>
      <c r="H2291" s="14"/>
      <c r="I2291" s="14" t="s">
        <v>175</v>
      </c>
      <c r="J2291" s="14">
        <v>3000</v>
      </c>
      <c r="K2291" s="14" t="s">
        <v>2043</v>
      </c>
      <c r="L2291" s="14"/>
      <c r="M2291" s="14"/>
      <c r="N2291" s="53" t="s">
        <v>54</v>
      </c>
      <c r="O2291" s="14"/>
      <c r="V2291" s="525"/>
      <c r="W2291" s="448" t="s">
        <v>2561</v>
      </c>
    </row>
    <row r="2292" spans="1:23">
      <c r="A2292" s="396"/>
      <c r="B2292" s="14" t="s">
        <v>145</v>
      </c>
      <c r="C2292" s="14">
        <v>18000</v>
      </c>
      <c r="D2292" s="14" t="s">
        <v>2043</v>
      </c>
      <c r="E2292" s="52"/>
      <c r="F2292" s="14"/>
      <c r="G2292" s="53" t="s">
        <v>54</v>
      </c>
      <c r="H2292" s="14"/>
      <c r="I2292" s="14" t="s">
        <v>190</v>
      </c>
      <c r="J2292" s="14">
        <v>2400</v>
      </c>
      <c r="K2292" s="14" t="s">
        <v>2043</v>
      </c>
      <c r="L2292" s="14"/>
      <c r="M2292" s="14"/>
      <c r="N2292" s="53" t="s">
        <v>2815</v>
      </c>
      <c r="O2292" s="14"/>
      <c r="V2292" s="460"/>
      <c r="W2292" s="14" t="s">
        <v>2562</v>
      </c>
    </row>
    <row r="2293" ht="13.8" spans="1:23">
      <c r="A2293" s="396"/>
      <c r="B2293" s="14" t="s">
        <v>681</v>
      </c>
      <c r="C2293" s="14">
        <v>1200</v>
      </c>
      <c r="D2293" s="14" t="s">
        <v>2043</v>
      </c>
      <c r="E2293" s="52"/>
      <c r="F2293" s="14"/>
      <c r="G2293" s="53" t="s">
        <v>54</v>
      </c>
      <c r="H2293" s="14"/>
      <c r="I2293" s="14" t="s">
        <v>799</v>
      </c>
      <c r="J2293" s="14">
        <v>2000</v>
      </c>
      <c r="K2293" s="14" t="s">
        <v>2045</v>
      </c>
      <c r="L2293" s="14"/>
      <c r="M2293" s="14"/>
      <c r="N2293" s="53" t="s">
        <v>54</v>
      </c>
      <c r="O2293" s="14"/>
      <c r="V2293" s="461"/>
      <c r="W2293" s="448" t="s">
        <v>2563</v>
      </c>
    </row>
    <row r="2294" ht="13.8" spans="1:23">
      <c r="A2294" s="396"/>
      <c r="B2294" s="444" t="s">
        <v>984</v>
      </c>
      <c r="C2294" s="444">
        <v>900</v>
      </c>
      <c r="D2294" s="444" t="s">
        <v>2045</v>
      </c>
      <c r="E2294" s="52"/>
      <c r="F2294" s="14" t="s">
        <v>2096</v>
      </c>
      <c r="G2294" s="53" t="s">
        <v>2745</v>
      </c>
      <c r="H2294" s="14"/>
      <c r="I2294" s="14" t="s">
        <v>866</v>
      </c>
      <c r="J2294" s="14">
        <v>6000</v>
      </c>
      <c r="K2294" s="14" t="s">
        <v>2043</v>
      </c>
      <c r="L2294" s="14"/>
      <c r="M2294" s="14"/>
      <c r="N2294" s="53" t="s">
        <v>54</v>
      </c>
      <c r="O2294" s="14"/>
      <c r="V2294" s="462"/>
      <c r="W2294" s="448" t="s">
        <v>2568</v>
      </c>
    </row>
    <row r="2295" ht="13.8" spans="1:23">
      <c r="A2295" s="396"/>
      <c r="B2295" s="444" t="s">
        <v>470</v>
      </c>
      <c r="C2295" s="444">
        <v>3600</v>
      </c>
      <c r="D2295" s="444" t="s">
        <v>2043</v>
      </c>
      <c r="E2295" s="52"/>
      <c r="F2295" s="14"/>
      <c r="G2295" s="53" t="s">
        <v>54</v>
      </c>
      <c r="H2295" s="14"/>
      <c r="I2295" s="14" t="s">
        <v>334</v>
      </c>
      <c r="J2295" s="14">
        <v>2000</v>
      </c>
      <c r="K2295" s="14" t="s">
        <v>2043</v>
      </c>
      <c r="L2295" s="14"/>
      <c r="M2295" s="14"/>
      <c r="N2295" s="53" t="s">
        <v>54</v>
      </c>
      <c r="O2295" s="14"/>
      <c r="V2295" s="463"/>
      <c r="W2295" s="453" t="s">
        <v>2632</v>
      </c>
    </row>
    <row r="2296" ht="13.8" spans="1:23">
      <c r="A2296" s="396"/>
      <c r="B2296" s="14" t="s">
        <v>316</v>
      </c>
      <c r="C2296" s="14">
        <v>20000</v>
      </c>
      <c r="D2296" s="14" t="s">
        <v>2043</v>
      </c>
      <c r="E2296" s="52"/>
      <c r="F2296" s="14"/>
      <c r="G2296" s="53" t="s">
        <v>2816</v>
      </c>
      <c r="H2296" s="14"/>
      <c r="I2296" s="14" t="s">
        <v>476</v>
      </c>
      <c r="J2296" s="14">
        <v>2800</v>
      </c>
      <c r="K2296" s="14" t="s">
        <v>2043</v>
      </c>
      <c r="L2296" s="14"/>
      <c r="M2296" s="14"/>
      <c r="N2296" s="53" t="s">
        <v>54</v>
      </c>
      <c r="O2296" s="14"/>
      <c r="V2296" s="483"/>
      <c r="W2296" s="482" t="s">
        <v>2691</v>
      </c>
    </row>
    <row r="2297" spans="1:15">
      <c r="A2297" s="396"/>
      <c r="B2297" s="444" t="s">
        <v>630</v>
      </c>
      <c r="C2297" s="444">
        <v>2000</v>
      </c>
      <c r="D2297" s="444" t="s">
        <v>2043</v>
      </c>
      <c r="E2297" s="52"/>
      <c r="F2297" s="14"/>
      <c r="G2297" s="53" t="s">
        <v>2817</v>
      </c>
      <c r="H2297" s="14"/>
      <c r="I2297" s="14" t="s">
        <v>265</v>
      </c>
      <c r="J2297" s="14">
        <v>10000</v>
      </c>
      <c r="K2297" s="14" t="s">
        <v>2043</v>
      </c>
      <c r="L2297" s="14"/>
      <c r="M2297" s="14"/>
      <c r="N2297" s="53" t="s">
        <v>54</v>
      </c>
      <c r="O2297" s="14"/>
    </row>
    <row r="2298" ht="26.4" spans="1:15">
      <c r="A2298" s="396"/>
      <c r="B2298" s="444" t="s">
        <v>124</v>
      </c>
      <c r="C2298" s="444">
        <v>15000</v>
      </c>
      <c r="D2298" s="444" t="s">
        <v>2043</v>
      </c>
      <c r="E2298" s="52"/>
      <c r="F2298" s="14"/>
      <c r="G2298" s="53" t="s">
        <v>2818</v>
      </c>
      <c r="H2298" s="14"/>
      <c r="I2298" s="356" t="s">
        <v>148</v>
      </c>
      <c r="J2298" s="356">
        <v>12000</v>
      </c>
      <c r="K2298" s="356" t="s">
        <v>2043</v>
      </c>
      <c r="L2298" s="14"/>
      <c r="M2298" s="14"/>
      <c r="N2298" s="53" t="s">
        <v>2819</v>
      </c>
      <c r="O2298" s="14"/>
    </row>
    <row r="2299" spans="1:15">
      <c r="A2299" s="396"/>
      <c r="B2299" s="356" t="s">
        <v>992</v>
      </c>
      <c r="C2299" s="356">
        <v>8000</v>
      </c>
      <c r="D2299" s="356" t="s">
        <v>2045</v>
      </c>
      <c r="E2299" s="52"/>
      <c r="F2299" s="14" t="s">
        <v>2096</v>
      </c>
      <c r="G2299" s="53" t="s">
        <v>2820</v>
      </c>
      <c r="H2299" s="14"/>
      <c r="I2299" s="14" t="s">
        <v>987</v>
      </c>
      <c r="J2299" s="14">
        <v>540</v>
      </c>
      <c r="K2299" s="14" t="s">
        <v>2045</v>
      </c>
      <c r="L2299" s="14"/>
      <c r="M2299" s="14" t="s">
        <v>2096</v>
      </c>
      <c r="N2299" s="53" t="s">
        <v>54</v>
      </c>
      <c r="O2299" s="14"/>
    </row>
    <row r="2300" spans="1:15">
      <c r="A2300" s="396"/>
      <c r="B2300" s="14"/>
      <c r="C2300" s="14"/>
      <c r="D2300" s="14"/>
      <c r="E2300" s="52"/>
      <c r="F2300" s="14"/>
      <c r="G2300" s="53"/>
      <c r="H2300" s="14"/>
      <c r="I2300" s="14" t="s">
        <v>235</v>
      </c>
      <c r="J2300" s="14">
        <v>10000</v>
      </c>
      <c r="K2300" s="14" t="s">
        <v>2043</v>
      </c>
      <c r="L2300" s="14"/>
      <c r="M2300" s="14"/>
      <c r="N2300" s="53" t="s">
        <v>54</v>
      </c>
      <c r="O2300" s="14"/>
    </row>
    <row r="2301" spans="1:15">
      <c r="A2301" s="396"/>
      <c r="B2301" s="14"/>
      <c r="C2301" s="14"/>
      <c r="D2301" s="14"/>
      <c r="E2301" s="52"/>
      <c r="F2301" s="14"/>
      <c r="G2301" s="53"/>
      <c r="H2301" s="14"/>
      <c r="I2301" s="14" t="s">
        <v>193</v>
      </c>
      <c r="J2301" s="14">
        <v>2400</v>
      </c>
      <c r="K2301" s="14" t="s">
        <v>2043</v>
      </c>
      <c r="L2301" s="14"/>
      <c r="M2301" s="14"/>
      <c r="N2301" s="53" t="s">
        <v>54</v>
      </c>
      <c r="O2301" s="14"/>
    </row>
    <row r="2302" spans="1:15">
      <c r="A2302" s="396"/>
      <c r="B2302" s="14"/>
      <c r="C2302" s="14"/>
      <c r="D2302" s="14"/>
      <c r="E2302" s="52"/>
      <c r="F2302" s="14"/>
      <c r="G2302" s="53"/>
      <c r="H2302" s="14"/>
      <c r="I2302" s="14" t="s">
        <v>977</v>
      </c>
      <c r="J2302" s="14">
        <v>1500</v>
      </c>
      <c r="K2302" s="14" t="s">
        <v>2045</v>
      </c>
      <c r="L2302" s="14"/>
      <c r="M2302" s="14" t="s">
        <v>2096</v>
      </c>
      <c r="N2302" s="53" t="s">
        <v>54</v>
      </c>
      <c r="O2302" s="14"/>
    </row>
    <row r="2303" spans="1:15">
      <c r="A2303" s="396"/>
      <c r="B2303" s="14"/>
      <c r="C2303" s="14"/>
      <c r="D2303" s="14"/>
      <c r="E2303" s="52"/>
      <c r="F2303" s="14"/>
      <c r="G2303" s="53"/>
      <c r="H2303" s="14"/>
      <c r="I2303" s="14" t="s">
        <v>496</v>
      </c>
      <c r="J2303" s="14">
        <v>5200</v>
      </c>
      <c r="K2303" s="14" t="s">
        <v>2043</v>
      </c>
      <c r="L2303" s="14">
        <f>J2303/20</f>
        <v>260</v>
      </c>
      <c r="M2303" s="14"/>
      <c r="N2303" s="53" t="s">
        <v>54</v>
      </c>
      <c r="O2303" s="14"/>
    </row>
    <row r="2304" spans="1:15">
      <c r="A2304" s="396"/>
      <c r="B2304" s="14"/>
      <c r="C2304" s="14"/>
      <c r="D2304" s="14"/>
      <c r="E2304" s="14"/>
      <c r="F2304" s="14"/>
      <c r="G2304" s="53"/>
      <c r="H2304" s="14"/>
      <c r="I2304" s="356" t="s">
        <v>989</v>
      </c>
      <c r="J2304" s="356">
        <v>7000</v>
      </c>
      <c r="K2304" s="356" t="s">
        <v>2045</v>
      </c>
      <c r="L2304" s="14"/>
      <c r="M2304" s="14" t="s">
        <v>2096</v>
      </c>
      <c r="N2304" s="53" t="s">
        <v>2820</v>
      </c>
      <c r="O2304" s="14"/>
    </row>
    <row r="2305" spans="1:15">
      <c r="A2305" s="396"/>
      <c r="B2305" s="14"/>
      <c r="C2305" s="14"/>
      <c r="D2305" s="14"/>
      <c r="E2305" s="14"/>
      <c r="F2305" s="14"/>
      <c r="G2305" s="53"/>
      <c r="H2305" s="14"/>
      <c r="I2305" s="14"/>
      <c r="J2305" s="14"/>
      <c r="K2305" s="14"/>
      <c r="L2305" s="14"/>
      <c r="M2305" s="14"/>
      <c r="N2305" s="53"/>
      <c r="O2305" s="14"/>
    </row>
    <row r="2306" spans="1:15">
      <c r="A2306" s="396"/>
      <c r="B2306" s="14"/>
      <c r="C2306" s="14"/>
      <c r="D2306" s="14"/>
      <c r="E2306" s="52"/>
      <c r="F2306" s="14"/>
      <c r="G2306" s="53"/>
      <c r="H2306" s="14"/>
      <c r="I2306" s="14"/>
      <c r="J2306" s="14"/>
      <c r="K2306" s="14"/>
      <c r="L2306" s="14"/>
      <c r="M2306" s="14"/>
      <c r="N2306" s="53"/>
      <c r="O2306" s="14"/>
    </row>
    <row r="2307" spans="1:15">
      <c r="A2307" s="396"/>
      <c r="B2307" s="14"/>
      <c r="C2307" s="14"/>
      <c r="D2307" s="14"/>
      <c r="E2307" s="52"/>
      <c r="F2307" s="14"/>
      <c r="G2307" s="53"/>
      <c r="H2307" s="14"/>
      <c r="I2307" s="14"/>
      <c r="J2307" s="14"/>
      <c r="K2307" s="14"/>
      <c r="L2307" s="14"/>
      <c r="M2307" s="14"/>
      <c r="N2307" s="53"/>
      <c r="O2307" s="14"/>
    </row>
    <row r="2308" spans="1:15">
      <c r="A2308" s="396"/>
      <c r="B2308" s="14"/>
      <c r="C2308" s="14"/>
      <c r="D2308" s="14"/>
      <c r="E2308" s="52"/>
      <c r="F2308" s="14"/>
      <c r="G2308" s="53"/>
      <c r="H2308" s="14"/>
      <c r="I2308" s="14"/>
      <c r="J2308" s="14"/>
      <c r="K2308" s="14"/>
      <c r="L2308" s="14"/>
      <c r="M2308" s="14"/>
      <c r="N2308" s="53"/>
      <c r="O2308" s="14"/>
    </row>
    <row r="2309" spans="1:15">
      <c r="A2309" s="396"/>
      <c r="B2309" s="14"/>
      <c r="C2309" s="14"/>
      <c r="D2309" s="14"/>
      <c r="E2309" s="52"/>
      <c r="F2309" s="14"/>
      <c r="G2309" s="53"/>
      <c r="H2309" s="14"/>
      <c r="I2309" s="14"/>
      <c r="J2309" s="14"/>
      <c r="K2309" s="14"/>
      <c r="L2309" s="14"/>
      <c r="M2309" s="14"/>
      <c r="N2309" s="53"/>
      <c r="O2309" s="14"/>
    </row>
    <row r="2310" spans="1:15">
      <c r="A2310" s="396"/>
      <c r="B2310" s="14"/>
      <c r="C2310" s="14"/>
      <c r="D2310" s="14"/>
      <c r="E2310" s="52"/>
      <c r="F2310" s="14"/>
      <c r="G2310" s="53"/>
      <c r="H2310" s="14"/>
      <c r="I2310" s="14"/>
      <c r="J2310" s="14"/>
      <c r="K2310" s="14"/>
      <c r="L2310" s="14"/>
      <c r="M2310" s="14"/>
      <c r="N2310" s="53"/>
      <c r="O2310" s="14"/>
    </row>
    <row r="2311" spans="1:15">
      <c r="A2311" s="396"/>
      <c r="B2311" s="14"/>
      <c r="C2311" s="14"/>
      <c r="D2311" s="14"/>
      <c r="E2311" s="52"/>
      <c r="F2311" s="14"/>
      <c r="G2311" s="53"/>
      <c r="H2311" s="14"/>
      <c r="I2311" s="14"/>
      <c r="J2311" s="14"/>
      <c r="K2311" s="14"/>
      <c r="L2311" s="14"/>
      <c r="M2311" s="14"/>
      <c r="N2311" s="53"/>
      <c r="O2311" s="14"/>
    </row>
    <row r="2312" ht="18" spans="1:15">
      <c r="A2312" s="396"/>
      <c r="B2312" s="352"/>
      <c r="C2312" s="297">
        <f>SUM(C2290:C2309)</f>
        <v>71200</v>
      </c>
      <c r="D2312" s="297"/>
      <c r="E2312" s="298"/>
      <c r="F2312" s="297"/>
      <c r="G2312" s="299"/>
      <c r="H2312" s="269"/>
      <c r="I2312" s="297"/>
      <c r="J2312" s="297">
        <f>SUM(J2291:J2309)</f>
        <v>66840</v>
      </c>
      <c r="K2312" s="297"/>
      <c r="L2312" s="297"/>
      <c r="M2312" s="296"/>
      <c r="N2312" s="304"/>
      <c r="O2312" s="269"/>
    </row>
    <row r="2313" ht="15.6" spans="1:23">
      <c r="A2313" s="493" t="s">
        <v>2317</v>
      </c>
      <c r="B2313" s="335" t="s">
        <v>12</v>
      </c>
      <c r="C2313" s="336" t="s">
        <v>2501</v>
      </c>
      <c r="D2313" s="336" t="s">
        <v>2466</v>
      </c>
      <c r="E2313" s="471" t="s">
        <v>2456</v>
      </c>
      <c r="F2313" s="131" t="s">
        <v>2606</v>
      </c>
      <c r="G2313" s="131" t="s">
        <v>11</v>
      </c>
      <c r="H2313" s="527"/>
      <c r="I2313" s="291" t="s">
        <v>13</v>
      </c>
      <c r="J2313" s="292" t="s">
        <v>2501</v>
      </c>
      <c r="K2313" s="292" t="s">
        <v>2466</v>
      </c>
      <c r="L2313" s="455" t="s">
        <v>2456</v>
      </c>
      <c r="M2313" s="121" t="s">
        <v>2606</v>
      </c>
      <c r="N2313" s="121" t="s">
        <v>11</v>
      </c>
      <c r="O2313" s="527"/>
      <c r="V2313" s="457" t="s">
        <v>2557</v>
      </c>
      <c r="W2313" s="448"/>
    </row>
    <row r="2314" ht="13.8" spans="1:23">
      <c r="A2314" s="472"/>
      <c r="B2314" s="14" t="s">
        <v>124</v>
      </c>
      <c r="C2314" s="14">
        <v>9000</v>
      </c>
      <c r="D2314" s="14" t="s">
        <v>2043</v>
      </c>
      <c r="E2314" s="52"/>
      <c r="F2314" s="14"/>
      <c r="G2314" s="53" t="s">
        <v>54</v>
      </c>
      <c r="H2314" s="14"/>
      <c r="I2314" s="14" t="s">
        <v>461</v>
      </c>
      <c r="J2314" s="14">
        <v>3200</v>
      </c>
      <c r="K2314" s="14" t="s">
        <v>2043</v>
      </c>
      <c r="L2314" s="14"/>
      <c r="M2314" s="14"/>
      <c r="N2314" s="53" t="s">
        <v>54</v>
      </c>
      <c r="O2314" s="14"/>
      <c r="V2314" s="458"/>
      <c r="W2314" s="448" t="s">
        <v>2559</v>
      </c>
    </row>
    <row r="2315" ht="26.4" spans="1:23">
      <c r="A2315" s="472"/>
      <c r="B2315" s="14" t="s">
        <v>340</v>
      </c>
      <c r="C2315" s="14">
        <v>4300</v>
      </c>
      <c r="D2315" s="14" t="s">
        <v>2045</v>
      </c>
      <c r="E2315" s="14"/>
      <c r="F2315" s="14"/>
      <c r="G2315" s="53" t="s">
        <v>2821</v>
      </c>
      <c r="H2315" s="14"/>
      <c r="I2315" s="14" t="s">
        <v>692</v>
      </c>
      <c r="J2315" s="14">
        <v>6400</v>
      </c>
      <c r="K2315" s="14" t="s">
        <v>2043</v>
      </c>
      <c r="L2315" s="52"/>
      <c r="M2315" s="14"/>
      <c r="N2315" s="53" t="s">
        <v>2822</v>
      </c>
      <c r="O2315" s="14"/>
      <c r="V2315" s="525"/>
      <c r="W2315" s="448" t="s">
        <v>2561</v>
      </c>
    </row>
    <row r="2316" spans="1:23">
      <c r="A2316" s="472"/>
      <c r="B2316" s="356" t="s">
        <v>923</v>
      </c>
      <c r="C2316" s="356">
        <v>700</v>
      </c>
      <c r="D2316" s="356" t="s">
        <v>2045</v>
      </c>
      <c r="E2316" s="356"/>
      <c r="F2316" s="356"/>
      <c r="G2316" s="359" t="s">
        <v>2823</v>
      </c>
      <c r="H2316" s="162"/>
      <c r="I2316" s="525" t="s">
        <v>331</v>
      </c>
      <c r="J2316" s="525">
        <v>4000</v>
      </c>
      <c r="K2316" s="525" t="s">
        <v>2043</v>
      </c>
      <c r="L2316" s="525"/>
      <c r="M2316" s="525"/>
      <c r="N2316" s="526" t="s">
        <v>2823</v>
      </c>
      <c r="O2316" s="162"/>
      <c r="V2316" s="460"/>
      <c r="W2316" s="14" t="s">
        <v>2562</v>
      </c>
    </row>
    <row r="2317" ht="13.8" spans="1:23">
      <c r="A2317" s="472"/>
      <c r="B2317" s="14" t="s">
        <v>494</v>
      </c>
      <c r="C2317" s="14">
        <v>5400</v>
      </c>
      <c r="D2317" s="14" t="s">
        <v>2043</v>
      </c>
      <c r="E2317" s="52"/>
      <c r="F2317" s="52"/>
      <c r="G2317" s="53" t="s">
        <v>54</v>
      </c>
      <c r="H2317" s="162"/>
      <c r="I2317" s="525" t="s">
        <v>440</v>
      </c>
      <c r="J2317" s="525">
        <v>4320</v>
      </c>
      <c r="K2317" s="525" t="s">
        <v>2045</v>
      </c>
      <c r="L2317" s="525"/>
      <c r="M2317" s="525"/>
      <c r="N2317" s="526" t="s">
        <v>2823</v>
      </c>
      <c r="O2317" s="162"/>
      <c r="V2317" s="461"/>
      <c r="W2317" s="448" t="s">
        <v>2563</v>
      </c>
    </row>
    <row r="2318" ht="13.8" spans="1:23">
      <c r="A2318" s="472"/>
      <c r="B2318" s="356" t="s">
        <v>309</v>
      </c>
      <c r="C2318" s="356">
        <v>3000</v>
      </c>
      <c r="D2318" s="356" t="s">
        <v>2043</v>
      </c>
      <c r="E2318" s="356"/>
      <c r="F2318" s="356"/>
      <c r="G2318" s="359" t="s">
        <v>2824</v>
      </c>
      <c r="H2318" s="162"/>
      <c r="I2318" s="525" t="s">
        <v>931</v>
      </c>
      <c r="J2318" s="525">
        <v>1300</v>
      </c>
      <c r="K2318" s="525" t="s">
        <v>2045</v>
      </c>
      <c r="L2318" s="525"/>
      <c r="M2318" s="525"/>
      <c r="N2318" s="526" t="s">
        <v>2823</v>
      </c>
      <c r="O2318" s="162"/>
      <c r="V2318" s="462"/>
      <c r="W2318" s="448" t="s">
        <v>2568</v>
      </c>
    </row>
    <row r="2319" ht="13.8" spans="1:23">
      <c r="A2319" s="472"/>
      <c r="B2319" s="14" t="s">
        <v>840</v>
      </c>
      <c r="C2319" s="14">
        <v>700</v>
      </c>
      <c r="D2319" s="14" t="s">
        <v>2045</v>
      </c>
      <c r="E2319" s="52"/>
      <c r="F2319" s="14"/>
      <c r="G2319" s="53" t="s">
        <v>54</v>
      </c>
      <c r="H2319" s="162"/>
      <c r="I2319" s="14" t="s">
        <v>244</v>
      </c>
      <c r="J2319" s="14">
        <v>6000</v>
      </c>
      <c r="K2319" s="14" t="s">
        <v>2043</v>
      </c>
      <c r="L2319" s="14"/>
      <c r="M2319" s="14"/>
      <c r="N2319" s="53" t="s">
        <v>54</v>
      </c>
      <c r="O2319" s="162"/>
      <c r="V2319" s="463"/>
      <c r="W2319" s="453" t="s">
        <v>2632</v>
      </c>
    </row>
    <row r="2320" ht="13.8" spans="1:23">
      <c r="A2320" s="472"/>
      <c r="B2320" s="14" t="s">
        <v>238</v>
      </c>
      <c r="C2320" s="14">
        <v>12000</v>
      </c>
      <c r="D2320" s="14" t="s">
        <v>2043</v>
      </c>
      <c r="E2320" s="52"/>
      <c r="F2320" s="14"/>
      <c r="G2320" s="53" t="s">
        <v>54</v>
      </c>
      <c r="H2320" s="162"/>
      <c r="I2320" s="525" t="s">
        <v>963</v>
      </c>
      <c r="J2320" s="525">
        <v>2000</v>
      </c>
      <c r="K2320" s="525" t="s">
        <v>2045</v>
      </c>
      <c r="L2320" s="525"/>
      <c r="M2320" s="525"/>
      <c r="N2320" s="526" t="s">
        <v>2825</v>
      </c>
      <c r="O2320" s="162"/>
      <c r="V2320" s="483"/>
      <c r="W2320" s="482" t="s">
        <v>2691</v>
      </c>
    </row>
    <row r="2321" spans="1:15">
      <c r="A2321" s="472"/>
      <c r="B2321" s="14" t="s">
        <v>528</v>
      </c>
      <c r="C2321" s="14">
        <v>5400</v>
      </c>
      <c r="D2321" s="14" t="s">
        <v>2043</v>
      </c>
      <c r="E2321" s="52"/>
      <c r="F2321" s="14"/>
      <c r="G2321" s="53" t="s">
        <v>54</v>
      </c>
      <c r="H2321" s="14"/>
      <c r="I2321" s="525" t="s">
        <v>2826</v>
      </c>
      <c r="J2321" s="525">
        <v>500</v>
      </c>
      <c r="K2321" s="525" t="s">
        <v>2045</v>
      </c>
      <c r="L2321" s="525"/>
      <c r="M2321" s="525"/>
      <c r="N2321" s="526" t="s">
        <v>2827</v>
      </c>
      <c r="O2321" s="14"/>
    </row>
    <row r="2322" spans="1:15">
      <c r="A2322" s="472"/>
      <c r="B2322" s="444" t="s">
        <v>992</v>
      </c>
      <c r="C2322" s="444">
        <v>8000</v>
      </c>
      <c r="D2322" s="444" t="s">
        <v>2045</v>
      </c>
      <c r="E2322" s="444"/>
      <c r="F2322" s="444" t="s">
        <v>2096</v>
      </c>
      <c r="G2322" s="53" t="s">
        <v>54</v>
      </c>
      <c r="H2322" s="14"/>
      <c r="I2322" s="52" t="s">
        <v>160</v>
      </c>
      <c r="J2322" s="52">
        <v>4000</v>
      </c>
      <c r="K2322" s="14" t="s">
        <v>2043</v>
      </c>
      <c r="L2322" s="14"/>
      <c r="M2322" s="14"/>
      <c r="N2322" s="53" t="s">
        <v>54</v>
      </c>
      <c r="O2322" s="14"/>
    </row>
    <row r="2323" spans="1:15">
      <c r="A2323" s="472"/>
      <c r="B2323" s="14" t="s">
        <v>686</v>
      </c>
      <c r="C2323" s="14">
        <v>1500</v>
      </c>
      <c r="D2323" s="14" t="s">
        <v>2045</v>
      </c>
      <c r="E2323" s="52"/>
      <c r="F2323" s="14"/>
      <c r="G2323" s="53" t="s">
        <v>54</v>
      </c>
      <c r="H2323" s="14"/>
      <c r="I2323" s="14" t="s">
        <v>319</v>
      </c>
      <c r="J2323" s="14">
        <v>3200</v>
      </c>
      <c r="K2323" s="14" t="s">
        <v>2043</v>
      </c>
      <c r="L2323" s="14"/>
      <c r="M2323" s="14"/>
      <c r="N2323" s="53" t="s">
        <v>54</v>
      </c>
      <c r="O2323" s="14"/>
    </row>
    <row r="2324" spans="1:15">
      <c r="A2324" s="472"/>
      <c r="B2324" s="14" t="s">
        <v>584</v>
      </c>
      <c r="C2324" s="14">
        <v>4200</v>
      </c>
      <c r="D2324" s="14" t="s">
        <v>2043</v>
      </c>
      <c r="E2324" s="52"/>
      <c r="F2324" s="14"/>
      <c r="G2324" s="53" t="s">
        <v>2828</v>
      </c>
      <c r="H2324" s="14"/>
      <c r="I2324" s="14" t="s">
        <v>403</v>
      </c>
      <c r="J2324" s="14">
        <v>3000</v>
      </c>
      <c r="K2324" s="14" t="s">
        <v>2043</v>
      </c>
      <c r="L2324" s="14"/>
      <c r="M2324" s="14"/>
      <c r="N2324" s="53" t="s">
        <v>54</v>
      </c>
      <c r="O2324" s="14"/>
    </row>
    <row r="2325" spans="1:15">
      <c r="A2325" s="472"/>
      <c r="B2325" s="14"/>
      <c r="C2325" s="14"/>
      <c r="D2325" s="14"/>
      <c r="E2325" s="52"/>
      <c r="F2325" s="14"/>
      <c r="G2325" s="53"/>
      <c r="H2325" s="14"/>
      <c r="I2325" s="444" t="s">
        <v>989</v>
      </c>
      <c r="J2325" s="444">
        <v>7000</v>
      </c>
      <c r="K2325" s="444" t="s">
        <v>2045</v>
      </c>
      <c r="L2325" s="14"/>
      <c r="M2325" s="14" t="s">
        <v>2096</v>
      </c>
      <c r="N2325" s="53" t="s">
        <v>54</v>
      </c>
      <c r="O2325" s="14"/>
    </row>
    <row r="2326" spans="1:15">
      <c r="A2326" s="472"/>
      <c r="B2326" s="14"/>
      <c r="C2326" s="14"/>
      <c r="D2326" s="14"/>
      <c r="E2326" s="52"/>
      <c r="F2326" s="14"/>
      <c r="G2326" s="53"/>
      <c r="H2326" s="14"/>
      <c r="I2326" s="14" t="s">
        <v>397</v>
      </c>
      <c r="J2326" s="14">
        <v>4000</v>
      </c>
      <c r="K2326" s="14" t="s">
        <v>2043</v>
      </c>
      <c r="L2326" s="14"/>
      <c r="M2326" s="14"/>
      <c r="N2326" s="53" t="s">
        <v>54</v>
      </c>
      <c r="O2326" s="14"/>
    </row>
    <row r="2327" spans="1:15">
      <c r="A2327" s="472"/>
      <c r="B2327" s="14"/>
      <c r="C2327" s="14"/>
      <c r="D2327" s="14"/>
      <c r="E2327" s="52"/>
      <c r="F2327" s="14"/>
      <c r="G2327" s="53"/>
      <c r="H2327" s="14"/>
      <c r="I2327" s="14" t="s">
        <v>265</v>
      </c>
      <c r="J2327" s="14">
        <v>2000</v>
      </c>
      <c r="K2327" s="14" t="s">
        <v>2043</v>
      </c>
      <c r="L2327" s="14"/>
      <c r="M2327" s="14"/>
      <c r="N2327" s="53" t="s">
        <v>2829</v>
      </c>
      <c r="O2327" s="14"/>
    </row>
    <row r="2328" spans="1:15">
      <c r="A2328" s="472"/>
      <c r="B2328" s="14"/>
      <c r="C2328" s="14"/>
      <c r="D2328" s="14"/>
      <c r="E2328" s="52"/>
      <c r="F2328" s="14"/>
      <c r="G2328" s="53"/>
      <c r="H2328" s="14"/>
      <c r="I2328" s="52" t="s">
        <v>937</v>
      </c>
      <c r="J2328" s="52">
        <v>2500</v>
      </c>
      <c r="K2328" s="14" t="s">
        <v>2045</v>
      </c>
      <c r="L2328" s="14"/>
      <c r="M2328" s="14"/>
      <c r="N2328" s="53" t="s">
        <v>88</v>
      </c>
      <c r="O2328" s="14"/>
    </row>
    <row r="2329" spans="1:15">
      <c r="A2329" s="472"/>
      <c r="B2329" s="14"/>
      <c r="C2329" s="14"/>
      <c r="D2329" s="14"/>
      <c r="E2329" s="52"/>
      <c r="F2329" s="14"/>
      <c r="G2329" s="53"/>
      <c r="H2329" s="14"/>
      <c r="I2329" s="444" t="s">
        <v>920</v>
      </c>
      <c r="J2329" s="444">
        <v>1700</v>
      </c>
      <c r="K2329" s="444" t="s">
        <v>2045</v>
      </c>
      <c r="L2329" s="14"/>
      <c r="M2329" s="14"/>
      <c r="N2329" s="53" t="s">
        <v>88</v>
      </c>
      <c r="O2329" s="14"/>
    </row>
    <row r="2330" spans="1:15">
      <c r="A2330" s="472"/>
      <c r="B2330" s="14"/>
      <c r="C2330" s="14"/>
      <c r="D2330" s="14"/>
      <c r="E2330" s="52"/>
      <c r="F2330" s="14"/>
      <c r="G2330" s="53"/>
      <c r="H2330" s="14"/>
      <c r="I2330" s="14"/>
      <c r="J2330" s="14"/>
      <c r="K2330" s="14"/>
      <c r="L2330" s="14"/>
      <c r="M2330" s="14"/>
      <c r="N2330" s="53"/>
      <c r="O2330" s="14"/>
    </row>
    <row r="2331" spans="1:15">
      <c r="A2331" s="472"/>
      <c r="B2331" s="14"/>
      <c r="C2331" s="14"/>
      <c r="D2331" s="14"/>
      <c r="E2331" s="52"/>
      <c r="F2331" s="14"/>
      <c r="G2331" s="53"/>
      <c r="H2331" s="14"/>
      <c r="I2331" s="14"/>
      <c r="J2331" s="14"/>
      <c r="K2331" s="14"/>
      <c r="L2331" s="14"/>
      <c r="M2331" s="14"/>
      <c r="N2331" s="53"/>
      <c r="O2331" s="14"/>
    </row>
    <row r="2332" spans="1:15">
      <c r="A2332" s="472"/>
      <c r="B2332" s="14"/>
      <c r="C2332" s="14"/>
      <c r="D2332" s="14"/>
      <c r="E2332" s="52"/>
      <c r="F2332" s="14"/>
      <c r="G2332" s="53"/>
      <c r="H2332" s="14"/>
      <c r="I2332" s="14"/>
      <c r="J2332" s="14"/>
      <c r="K2332" s="14"/>
      <c r="L2332" s="14"/>
      <c r="M2332" s="14"/>
      <c r="N2332" s="53"/>
      <c r="O2332" s="14"/>
    </row>
    <row r="2333" ht="18" spans="1:15">
      <c r="A2333" s="472"/>
      <c r="B2333" s="352"/>
      <c r="C2333" s="297">
        <f>SUM(C2314:C2330)</f>
        <v>54200</v>
      </c>
      <c r="D2333" s="297"/>
      <c r="E2333" s="298"/>
      <c r="F2333" s="297"/>
      <c r="G2333" s="299"/>
      <c r="H2333" s="269"/>
      <c r="I2333" s="297"/>
      <c r="J2333" s="297">
        <f>SUM(J2314:J2332)</f>
        <v>55120</v>
      </c>
      <c r="K2333" s="297"/>
      <c r="L2333" s="297"/>
      <c r="M2333" s="296"/>
      <c r="N2333" s="304"/>
      <c r="O2333" s="269"/>
    </row>
    <row r="2334" ht="15.6" spans="1:23">
      <c r="A2334" s="493" t="s">
        <v>2322</v>
      </c>
      <c r="B2334" s="291" t="s">
        <v>12</v>
      </c>
      <c r="C2334" s="292" t="s">
        <v>2501</v>
      </c>
      <c r="D2334" s="292" t="s">
        <v>2466</v>
      </c>
      <c r="E2334" s="454" t="s">
        <v>2456</v>
      </c>
      <c r="F2334" s="121" t="s">
        <v>2606</v>
      </c>
      <c r="G2334" s="121" t="s">
        <v>11</v>
      </c>
      <c r="H2334" s="527"/>
      <c r="I2334" s="335" t="s">
        <v>13</v>
      </c>
      <c r="J2334" s="336" t="s">
        <v>2501</v>
      </c>
      <c r="K2334" s="336" t="s">
        <v>2466</v>
      </c>
      <c r="L2334" s="478" t="s">
        <v>2456</v>
      </c>
      <c r="M2334" s="131" t="s">
        <v>2606</v>
      </c>
      <c r="N2334" s="530" t="s">
        <v>11</v>
      </c>
      <c r="O2334" s="527"/>
      <c r="V2334" s="457" t="s">
        <v>2557</v>
      </c>
      <c r="W2334" s="448"/>
    </row>
    <row r="2335" ht="26.4" spans="1:23">
      <c r="A2335" s="472"/>
      <c r="B2335" s="14" t="s">
        <v>686</v>
      </c>
      <c r="C2335" s="14">
        <v>1500</v>
      </c>
      <c r="D2335" s="14" t="s">
        <v>2045</v>
      </c>
      <c r="E2335" s="52"/>
      <c r="F2335" s="14"/>
      <c r="G2335" s="53" t="s">
        <v>2733</v>
      </c>
      <c r="H2335" s="14"/>
      <c r="I2335" s="52" t="s">
        <v>142</v>
      </c>
      <c r="J2335" s="52">
        <v>6000</v>
      </c>
      <c r="K2335" s="14" t="s">
        <v>2043</v>
      </c>
      <c r="L2335" s="14"/>
      <c r="M2335" s="14"/>
      <c r="N2335" s="53" t="s">
        <v>54</v>
      </c>
      <c r="O2335" s="14"/>
      <c r="V2335" s="458"/>
      <c r="W2335" s="448" t="s">
        <v>2559</v>
      </c>
    </row>
    <row r="2336" ht="26.4" spans="1:23">
      <c r="A2336" s="472"/>
      <c r="B2336" s="14" t="s">
        <v>584</v>
      </c>
      <c r="C2336" s="14">
        <v>4200</v>
      </c>
      <c r="D2336" s="14" t="s">
        <v>2043</v>
      </c>
      <c r="E2336" s="52"/>
      <c r="F2336" s="14"/>
      <c r="G2336" s="53" t="s">
        <v>2733</v>
      </c>
      <c r="H2336" s="14"/>
      <c r="I2336" s="14" t="s">
        <v>667</v>
      </c>
      <c r="J2336" s="14">
        <v>4000</v>
      </c>
      <c r="K2336" s="14" t="s">
        <v>2043</v>
      </c>
      <c r="L2336" s="14"/>
      <c r="M2336" s="14"/>
      <c r="N2336" s="53" t="s">
        <v>54</v>
      </c>
      <c r="O2336" s="14"/>
      <c r="V2336" s="525"/>
      <c r="W2336" s="448" t="s">
        <v>2561</v>
      </c>
    </row>
    <row r="2337" spans="1:23">
      <c r="A2337" s="472"/>
      <c r="B2337" s="14" t="s">
        <v>587</v>
      </c>
      <c r="C2337" s="14">
        <v>3000</v>
      </c>
      <c r="D2337" s="14" t="s">
        <v>2043</v>
      </c>
      <c r="E2337" s="52"/>
      <c r="F2337" s="14"/>
      <c r="G2337" s="53" t="s">
        <v>54</v>
      </c>
      <c r="H2337" s="14"/>
      <c r="I2337" s="462" t="s">
        <v>726</v>
      </c>
      <c r="J2337" s="462">
        <v>4000</v>
      </c>
      <c r="K2337" s="462" t="s">
        <v>2045</v>
      </c>
      <c r="L2337" s="14"/>
      <c r="M2337" s="14"/>
      <c r="N2337" s="53" t="s">
        <v>2745</v>
      </c>
      <c r="O2337" s="14"/>
      <c r="V2337" s="460"/>
      <c r="W2337" s="14" t="s">
        <v>2562</v>
      </c>
    </row>
    <row r="2338" ht="13.8" spans="1:23">
      <c r="A2338" s="472"/>
      <c r="B2338" s="14" t="s">
        <v>720</v>
      </c>
      <c r="C2338" s="14">
        <v>1000</v>
      </c>
      <c r="D2338" s="14" t="s">
        <v>2045</v>
      </c>
      <c r="E2338" s="14"/>
      <c r="F2338" s="14" t="s">
        <v>2830</v>
      </c>
      <c r="G2338" s="53" t="s">
        <v>54</v>
      </c>
      <c r="H2338" s="14"/>
      <c r="I2338" s="14" t="s">
        <v>488</v>
      </c>
      <c r="J2338" s="14">
        <f>1200+1600</f>
        <v>2800</v>
      </c>
      <c r="K2338" s="14" t="s">
        <v>2043</v>
      </c>
      <c r="L2338" s="14"/>
      <c r="M2338" s="14"/>
      <c r="N2338" s="53" t="s">
        <v>54</v>
      </c>
      <c r="O2338" s="14"/>
      <c r="V2338" s="461"/>
      <c r="W2338" s="448" t="s">
        <v>2563</v>
      </c>
    </row>
    <row r="2339" ht="13.8" spans="1:23">
      <c r="A2339" s="472"/>
      <c r="B2339" s="14" t="s">
        <v>673</v>
      </c>
      <c r="C2339" s="14">
        <v>1000</v>
      </c>
      <c r="D2339" s="14" t="s">
        <v>2045</v>
      </c>
      <c r="E2339" s="14"/>
      <c r="F2339" s="14"/>
      <c r="G2339" s="53" t="s">
        <v>54</v>
      </c>
      <c r="H2339" s="14"/>
      <c r="I2339" s="14" t="s">
        <v>135</v>
      </c>
      <c r="J2339" s="14">
        <v>15200</v>
      </c>
      <c r="K2339" s="14" t="s">
        <v>2043</v>
      </c>
      <c r="L2339" s="14"/>
      <c r="M2339" s="14"/>
      <c r="N2339" s="53" t="s">
        <v>54</v>
      </c>
      <c r="O2339" s="14"/>
      <c r="V2339" s="462"/>
      <c r="W2339" s="448" t="s">
        <v>2568</v>
      </c>
    </row>
    <row r="2340" ht="13.8" spans="1:23">
      <c r="A2340" s="472"/>
      <c r="B2340" s="14" t="s">
        <v>994</v>
      </c>
      <c r="C2340" s="14">
        <v>800</v>
      </c>
      <c r="D2340" s="14" t="s">
        <v>2045</v>
      </c>
      <c r="E2340" s="14"/>
      <c r="F2340" s="14" t="s">
        <v>2096</v>
      </c>
      <c r="G2340" s="53" t="s">
        <v>54</v>
      </c>
      <c r="H2340" s="14"/>
      <c r="I2340" s="525" t="s">
        <v>997</v>
      </c>
      <c r="J2340" s="525">
        <v>1500</v>
      </c>
      <c r="K2340" s="525" t="s">
        <v>2045</v>
      </c>
      <c r="L2340" s="14" t="s">
        <v>2096</v>
      </c>
      <c r="M2340" s="14"/>
      <c r="N2340" s="53" t="s">
        <v>88</v>
      </c>
      <c r="O2340" s="14"/>
      <c r="V2340" s="463"/>
      <c r="W2340" s="453" t="s">
        <v>2632</v>
      </c>
    </row>
    <row r="2341" ht="13.8" spans="1:23">
      <c r="A2341" s="472"/>
      <c r="B2341" s="14" t="s">
        <v>309</v>
      </c>
      <c r="C2341" s="14">
        <v>3600</v>
      </c>
      <c r="D2341" s="14" t="s">
        <v>2043</v>
      </c>
      <c r="E2341" s="52"/>
      <c r="F2341" s="14"/>
      <c r="G2341" s="53" t="s">
        <v>54</v>
      </c>
      <c r="H2341" s="14"/>
      <c r="I2341" s="14" t="s">
        <v>1000</v>
      </c>
      <c r="J2341" s="14">
        <v>420</v>
      </c>
      <c r="K2341" s="14" t="s">
        <v>2045</v>
      </c>
      <c r="L2341" s="14"/>
      <c r="M2341" s="14"/>
      <c r="N2341" s="53" t="s">
        <v>2745</v>
      </c>
      <c r="O2341" s="14"/>
      <c r="V2341" s="483"/>
      <c r="W2341" s="482" t="s">
        <v>2691</v>
      </c>
    </row>
    <row r="2342" spans="1:15">
      <c r="A2342" s="472"/>
      <c r="B2342" s="14" t="s">
        <v>923</v>
      </c>
      <c r="C2342" s="14">
        <v>700</v>
      </c>
      <c r="D2342" s="14" t="s">
        <v>2045</v>
      </c>
      <c r="E2342" s="52"/>
      <c r="F2342" s="14"/>
      <c r="G2342" s="53" t="s">
        <v>54</v>
      </c>
      <c r="H2342" s="14"/>
      <c r="I2342" s="525" t="s">
        <v>1019</v>
      </c>
      <c r="J2342" s="525">
        <v>1300</v>
      </c>
      <c r="K2342" s="525" t="s">
        <v>2045</v>
      </c>
      <c r="L2342" s="14"/>
      <c r="M2342" s="14"/>
      <c r="N2342" s="53" t="s">
        <v>2784</v>
      </c>
      <c r="O2342" s="14"/>
    </row>
    <row r="2343" spans="1:15">
      <c r="A2343" s="472"/>
      <c r="B2343" s="525" t="s">
        <v>2831</v>
      </c>
      <c r="C2343" s="525">
        <v>3500</v>
      </c>
      <c r="D2343" s="525" t="s">
        <v>2045</v>
      </c>
      <c r="E2343" s="52"/>
      <c r="F2343" s="14" t="s">
        <v>2096</v>
      </c>
      <c r="G2343" s="53" t="s">
        <v>2832</v>
      </c>
      <c r="H2343" s="14"/>
      <c r="I2343" s="532" t="s">
        <v>90</v>
      </c>
      <c r="J2343" s="137">
        <v>300</v>
      </c>
      <c r="K2343" s="137" t="s">
        <v>2045</v>
      </c>
      <c r="L2343" s="14"/>
      <c r="M2343" s="14"/>
      <c r="N2343" s="53" t="s">
        <v>54</v>
      </c>
      <c r="O2343" s="14"/>
    </row>
    <row r="2344" spans="1:15">
      <c r="A2344" s="472"/>
      <c r="B2344" s="14" t="s">
        <v>464</v>
      </c>
      <c r="C2344" s="14">
        <v>5000</v>
      </c>
      <c r="D2344" s="14" t="s">
        <v>2043</v>
      </c>
      <c r="E2344" s="52"/>
      <c r="F2344" s="14"/>
      <c r="G2344" s="53" t="s">
        <v>54</v>
      </c>
      <c r="H2344" s="14"/>
      <c r="I2344" s="525" t="s">
        <v>2826</v>
      </c>
      <c r="J2344" s="525">
        <v>500</v>
      </c>
      <c r="K2344" s="525" t="s">
        <v>2045</v>
      </c>
      <c r="M2344" s="14"/>
      <c r="N2344" s="53" t="s">
        <v>2784</v>
      </c>
      <c r="O2344" s="14"/>
    </row>
    <row r="2345" spans="1:15">
      <c r="A2345" s="472"/>
      <c r="B2345" s="14" t="s">
        <v>443</v>
      </c>
      <c r="C2345" s="14">
        <v>2400</v>
      </c>
      <c r="D2345" s="14" t="s">
        <v>2043</v>
      </c>
      <c r="E2345" s="52"/>
      <c r="F2345" s="14"/>
      <c r="G2345" s="53" t="s">
        <v>54</v>
      </c>
      <c r="H2345" s="14"/>
      <c r="I2345" s="52" t="s">
        <v>259</v>
      </c>
      <c r="J2345" s="52">
        <v>16000</v>
      </c>
      <c r="K2345" s="14" t="s">
        <v>2043</v>
      </c>
      <c r="L2345" s="14"/>
      <c r="M2345" s="14"/>
      <c r="N2345" s="53" t="s">
        <v>54</v>
      </c>
      <c r="O2345" s="14"/>
    </row>
    <row r="2346" spans="1:15">
      <c r="A2346" s="472"/>
      <c r="B2346" s="14" t="s">
        <v>328</v>
      </c>
      <c r="C2346" s="14">
        <v>6000</v>
      </c>
      <c r="D2346" s="14" t="s">
        <v>2043</v>
      </c>
      <c r="E2346" s="52"/>
      <c r="F2346" s="14"/>
      <c r="G2346" s="53" t="s">
        <v>54</v>
      </c>
      <c r="H2346" s="14"/>
      <c r="I2346" s="14" t="s">
        <v>372</v>
      </c>
      <c r="J2346" s="14">
        <v>2565</v>
      </c>
      <c r="K2346" s="14" t="s">
        <v>2045</v>
      </c>
      <c r="L2346" s="14"/>
      <c r="M2346" s="14"/>
      <c r="N2346" s="53" t="s">
        <v>2210</v>
      </c>
      <c r="O2346" s="14"/>
    </row>
    <row r="2347" spans="1:15">
      <c r="A2347" s="472"/>
      <c r="B2347" s="14" t="s">
        <v>325</v>
      </c>
      <c r="C2347" s="14">
        <v>500</v>
      </c>
      <c r="D2347" s="14" t="s">
        <v>2045</v>
      </c>
      <c r="E2347" s="52"/>
      <c r="F2347" s="14"/>
      <c r="G2347" s="53" t="s">
        <v>54</v>
      </c>
      <c r="H2347" s="14"/>
      <c r="I2347" s="356" t="s">
        <v>633</v>
      </c>
      <c r="J2347" s="356">
        <v>1720</v>
      </c>
      <c r="K2347" s="356" t="s">
        <v>2045</v>
      </c>
      <c r="L2347" s="14"/>
      <c r="M2347" s="14"/>
      <c r="N2347" s="53" t="s">
        <v>2784</v>
      </c>
      <c r="O2347" s="14"/>
    </row>
    <row r="2348" spans="1:15">
      <c r="A2348" s="472"/>
      <c r="B2348" s="14" t="s">
        <v>733</v>
      </c>
      <c r="C2348" s="14">
        <v>2000</v>
      </c>
      <c r="D2348" s="14" t="s">
        <v>2045</v>
      </c>
      <c r="E2348" s="14"/>
      <c r="F2348" s="14"/>
      <c r="G2348" s="53" t="s">
        <v>54</v>
      </c>
      <c r="H2348" s="14"/>
      <c r="I2348" s="52" t="s">
        <v>440</v>
      </c>
      <c r="J2348" s="52">
        <v>4320</v>
      </c>
      <c r="K2348" s="14" t="s">
        <v>2045</v>
      </c>
      <c r="L2348" s="14"/>
      <c r="M2348" s="14"/>
      <c r="N2348" s="53" t="s">
        <v>88</v>
      </c>
      <c r="O2348" s="14"/>
    </row>
    <row r="2349" spans="1:15">
      <c r="A2349" s="472"/>
      <c r="B2349" s="356" t="s">
        <v>417</v>
      </c>
      <c r="C2349" s="356">
        <v>2220</v>
      </c>
      <c r="D2349" s="356" t="s">
        <v>2045</v>
      </c>
      <c r="E2349" s="52"/>
      <c r="F2349" s="14"/>
      <c r="G2349" s="53" t="s">
        <v>2784</v>
      </c>
      <c r="H2349" s="14"/>
      <c r="I2349" s="356" t="s">
        <v>1068</v>
      </c>
      <c r="J2349" s="356">
        <v>800</v>
      </c>
      <c r="K2349" s="356" t="s">
        <v>2045</v>
      </c>
      <c r="L2349" s="14" t="s">
        <v>2096</v>
      </c>
      <c r="M2349" s="14"/>
      <c r="N2349" s="53" t="s">
        <v>2784</v>
      </c>
      <c r="O2349" s="14"/>
    </row>
    <row r="2350" spans="1:15">
      <c r="A2350" s="472"/>
      <c r="B2350" s="356" t="s">
        <v>322</v>
      </c>
      <c r="C2350" s="356">
        <v>1000</v>
      </c>
      <c r="D2350" s="356" t="s">
        <v>2043</v>
      </c>
      <c r="E2350" s="52"/>
      <c r="F2350" s="14"/>
      <c r="G2350" s="53" t="s">
        <v>2784</v>
      </c>
      <c r="H2350" s="14"/>
      <c r="I2350" s="356" t="s">
        <v>931</v>
      </c>
      <c r="J2350" s="356">
        <v>1240</v>
      </c>
      <c r="K2350" s="356" t="s">
        <v>2045</v>
      </c>
      <c r="L2350" s="52"/>
      <c r="M2350" s="14"/>
      <c r="N2350" s="53" t="s">
        <v>2784</v>
      </c>
      <c r="O2350" s="14"/>
    </row>
    <row r="2351" spans="1:15">
      <c r="A2351" s="472"/>
      <c r="B2351" s="356" t="s">
        <v>63</v>
      </c>
      <c r="C2351" s="356">
        <v>2500</v>
      </c>
      <c r="D2351" s="356" t="s">
        <v>2045</v>
      </c>
      <c r="E2351" s="52"/>
      <c r="F2351" s="14"/>
      <c r="G2351" s="53" t="s">
        <v>2833</v>
      </c>
      <c r="H2351" s="14"/>
      <c r="I2351" s="14"/>
      <c r="J2351" s="14"/>
      <c r="K2351" s="14"/>
      <c r="L2351" s="14"/>
      <c r="M2351" s="14"/>
      <c r="N2351" s="53"/>
      <c r="O2351" s="14"/>
    </row>
    <row r="2352" spans="1:15">
      <c r="A2352" s="472"/>
      <c r="B2352" s="356" t="s">
        <v>885</v>
      </c>
      <c r="C2352" s="356">
        <v>800</v>
      </c>
      <c r="D2352" s="356" t="s">
        <v>2045</v>
      </c>
      <c r="E2352" s="52"/>
      <c r="G2352" s="53" t="s">
        <v>2834</v>
      </c>
      <c r="H2352" s="14"/>
      <c r="O2352" s="14"/>
    </row>
    <row r="2353" spans="1:15">
      <c r="A2353" s="472"/>
      <c r="B2353" s="444" t="s">
        <v>226</v>
      </c>
      <c r="C2353" s="444">
        <v>3600</v>
      </c>
      <c r="D2353" s="444" t="s">
        <v>2043</v>
      </c>
      <c r="E2353" s="52"/>
      <c r="F2353" s="14"/>
      <c r="G2353" s="53" t="s">
        <v>54</v>
      </c>
      <c r="H2353" s="14"/>
      <c r="I2353" s="14"/>
      <c r="J2353" s="14"/>
      <c r="K2353" s="14"/>
      <c r="L2353" s="14"/>
      <c r="M2353" s="14"/>
      <c r="N2353" s="53"/>
      <c r="O2353" s="14"/>
    </row>
    <row r="2354" spans="1:15">
      <c r="A2354" s="472"/>
      <c r="B2354" s="14" t="s">
        <v>145</v>
      </c>
      <c r="C2354" s="14">
        <v>12000</v>
      </c>
      <c r="D2354" s="14" t="s">
        <v>2043</v>
      </c>
      <c r="E2354" s="52"/>
      <c r="F2354" s="14"/>
      <c r="G2354" s="53" t="s">
        <v>2720</v>
      </c>
      <c r="H2354" s="14"/>
      <c r="I2354" s="52"/>
      <c r="J2354" s="52"/>
      <c r="K2354" s="14"/>
      <c r="L2354" s="14"/>
      <c r="M2354" s="14"/>
      <c r="N2354" s="53"/>
      <c r="O2354" s="14"/>
    </row>
    <row r="2355" ht="26.4" spans="1:15">
      <c r="A2355" s="472"/>
      <c r="B2355" s="356" t="s">
        <v>2610</v>
      </c>
      <c r="C2355" s="356">
        <v>1180</v>
      </c>
      <c r="D2355" s="356" t="s">
        <v>2045</v>
      </c>
      <c r="E2355" s="52"/>
      <c r="F2355" s="14"/>
      <c r="G2355" s="53" t="s">
        <v>2835</v>
      </c>
      <c r="H2355" s="14"/>
      <c r="I2355" s="14"/>
      <c r="J2355" s="14"/>
      <c r="K2355" s="14"/>
      <c r="L2355" s="14"/>
      <c r="M2355" s="14"/>
      <c r="N2355" s="53"/>
      <c r="O2355" s="14"/>
    </row>
    <row r="2356" spans="1:15">
      <c r="A2356" s="472"/>
      <c r="B2356" s="14"/>
      <c r="C2356" s="14"/>
      <c r="D2356" s="14"/>
      <c r="E2356" s="52"/>
      <c r="F2356" s="14"/>
      <c r="G2356" s="53"/>
      <c r="H2356" s="14"/>
      <c r="I2356" s="14"/>
      <c r="J2356" s="14"/>
      <c r="K2356" s="14"/>
      <c r="L2356" s="14"/>
      <c r="M2356" s="14"/>
      <c r="N2356" s="53"/>
      <c r="O2356" s="14"/>
    </row>
    <row r="2357" ht="18" spans="1:15">
      <c r="A2357" s="472"/>
      <c r="B2357" s="352"/>
      <c r="C2357" s="297">
        <f>SUM(C2336:C2355)</f>
        <v>57000</v>
      </c>
      <c r="D2357" s="297"/>
      <c r="E2357" s="298"/>
      <c r="F2357" s="297"/>
      <c r="G2357" s="299"/>
      <c r="H2357" s="269"/>
      <c r="I2357" s="297"/>
      <c r="J2357" s="297">
        <f>SUM(J2335:J2356)</f>
        <v>62665</v>
      </c>
      <c r="K2357" s="297"/>
      <c r="L2357" s="297"/>
      <c r="M2357" s="296"/>
      <c r="N2357" s="304"/>
      <c r="O2357" s="269"/>
    </row>
    <row r="2358" ht="15.6" spans="1:23">
      <c r="A2358" s="493" t="s">
        <v>2325</v>
      </c>
      <c r="B2358" s="291" t="s">
        <v>12</v>
      </c>
      <c r="C2358" s="292" t="s">
        <v>2501</v>
      </c>
      <c r="D2358" s="292" t="s">
        <v>2466</v>
      </c>
      <c r="E2358" s="454" t="s">
        <v>2456</v>
      </c>
      <c r="F2358" s="121" t="s">
        <v>2606</v>
      </c>
      <c r="G2358" s="121" t="s">
        <v>11</v>
      </c>
      <c r="H2358" s="527"/>
      <c r="I2358" s="335" t="s">
        <v>13</v>
      </c>
      <c r="J2358" s="336" t="s">
        <v>2501</v>
      </c>
      <c r="K2358" s="336" t="s">
        <v>2466</v>
      </c>
      <c r="L2358" s="478" t="s">
        <v>2456</v>
      </c>
      <c r="M2358" s="131" t="s">
        <v>2606</v>
      </c>
      <c r="N2358" s="530" t="s">
        <v>11</v>
      </c>
      <c r="O2358" s="527"/>
      <c r="V2358" s="457" t="s">
        <v>2557</v>
      </c>
      <c r="W2358" s="448"/>
    </row>
    <row r="2359" ht="26.4" spans="1:23">
      <c r="A2359" s="472"/>
      <c r="B2359" s="14" t="s">
        <v>145</v>
      </c>
      <c r="C2359" s="14">
        <v>12000</v>
      </c>
      <c r="D2359" s="14" t="s">
        <v>2043</v>
      </c>
      <c r="E2359" s="52"/>
      <c r="F2359" s="14"/>
      <c r="G2359" s="53" t="s">
        <v>54</v>
      </c>
      <c r="H2359" s="14"/>
      <c r="I2359" s="14" t="s">
        <v>372</v>
      </c>
      <c r="J2359" s="14">
        <v>1400</v>
      </c>
      <c r="K2359" s="14" t="s">
        <v>2045</v>
      </c>
      <c r="L2359" s="14"/>
      <c r="M2359" s="14"/>
      <c r="N2359" s="53" t="s">
        <v>2836</v>
      </c>
      <c r="O2359" s="14"/>
      <c r="V2359" s="458"/>
      <c r="W2359" s="448" t="s">
        <v>2559</v>
      </c>
    </row>
    <row r="2360" ht="13.8" spans="1:23">
      <c r="A2360" s="472"/>
      <c r="B2360" s="444" t="s">
        <v>139</v>
      </c>
      <c r="C2360" s="444">
        <v>800</v>
      </c>
      <c r="D2360" s="444" t="s">
        <v>2045</v>
      </c>
      <c r="E2360" s="52"/>
      <c r="F2360" s="14"/>
      <c r="G2360" s="53" t="s">
        <v>54</v>
      </c>
      <c r="H2360" s="14"/>
      <c r="I2360" s="14" t="s">
        <v>440</v>
      </c>
      <c r="J2360" s="14">
        <v>4320</v>
      </c>
      <c r="K2360" s="14" t="s">
        <v>2045</v>
      </c>
      <c r="L2360" s="14"/>
      <c r="M2360" s="14"/>
      <c r="N2360" s="53" t="s">
        <v>54</v>
      </c>
      <c r="O2360" s="14"/>
      <c r="V2360" s="525"/>
      <c r="W2360" s="448" t="s">
        <v>2561</v>
      </c>
    </row>
    <row r="2361" spans="1:23">
      <c r="A2361" s="472"/>
      <c r="B2361" s="14" t="s">
        <v>949</v>
      </c>
      <c r="C2361" s="14">
        <f>6000+1800</f>
        <v>7800</v>
      </c>
      <c r="D2361" s="14" t="s">
        <v>2045</v>
      </c>
      <c r="E2361" s="14"/>
      <c r="F2361" s="14"/>
      <c r="G2361" s="53" t="s">
        <v>54</v>
      </c>
      <c r="H2361" s="14"/>
      <c r="I2361" s="356" t="s">
        <v>303</v>
      </c>
      <c r="J2361" s="356">
        <v>2000</v>
      </c>
      <c r="K2361" s="356" t="s">
        <v>2043</v>
      </c>
      <c r="L2361" s="356"/>
      <c r="M2361" s="356"/>
      <c r="N2361" s="359" t="s">
        <v>2837</v>
      </c>
      <c r="O2361" s="14"/>
      <c r="V2361" s="460"/>
      <c r="W2361" s="14" t="s">
        <v>2562</v>
      </c>
    </row>
    <row r="2362" ht="26.4" spans="1:23">
      <c r="A2362" s="472"/>
      <c r="B2362" s="444" t="s">
        <v>1005</v>
      </c>
      <c r="C2362" s="444">
        <v>1200</v>
      </c>
      <c r="D2362" s="444" t="s">
        <v>2045</v>
      </c>
      <c r="E2362" s="52"/>
      <c r="F2362" s="14" t="s">
        <v>2096</v>
      </c>
      <c r="G2362" s="53" t="s">
        <v>2838</v>
      </c>
      <c r="H2362" s="14"/>
      <c r="I2362" s="14" t="s">
        <v>253</v>
      </c>
      <c r="J2362" s="14">
        <v>6000</v>
      </c>
      <c r="K2362" s="14" t="s">
        <v>2043</v>
      </c>
      <c r="L2362" s="14"/>
      <c r="M2362" s="14"/>
      <c r="N2362" s="53" t="s">
        <v>54</v>
      </c>
      <c r="O2362" s="14"/>
      <c r="V2362" s="461"/>
      <c r="W2362" s="448" t="s">
        <v>2563</v>
      </c>
    </row>
    <row r="2363" ht="14.55" spans="1:23">
      <c r="A2363" s="472"/>
      <c r="B2363" s="444" t="s">
        <v>683</v>
      </c>
      <c r="C2363" s="444">
        <v>4200</v>
      </c>
      <c r="D2363" s="444" t="s">
        <v>2043</v>
      </c>
      <c r="E2363" s="52"/>
      <c r="F2363" s="14"/>
      <c r="G2363" s="53" t="s">
        <v>54</v>
      </c>
      <c r="H2363" s="14"/>
      <c r="I2363" s="356" t="s">
        <v>1002</v>
      </c>
      <c r="J2363" s="356">
        <v>400</v>
      </c>
      <c r="K2363" s="356" t="s">
        <v>2045</v>
      </c>
      <c r="L2363" s="356"/>
      <c r="M2363" s="356" t="s">
        <v>2096</v>
      </c>
      <c r="N2363" s="533" t="s">
        <v>2839</v>
      </c>
      <c r="O2363" s="14"/>
      <c r="V2363" s="462"/>
      <c r="W2363" s="448" t="s">
        <v>2568</v>
      </c>
    </row>
    <row r="2364" ht="13.8" spans="1:23">
      <c r="A2364" s="472"/>
      <c r="B2364" s="14" t="s">
        <v>316</v>
      </c>
      <c r="C2364" s="14">
        <v>18000</v>
      </c>
      <c r="D2364" s="14" t="s">
        <v>2043</v>
      </c>
      <c r="E2364" s="14"/>
      <c r="F2364" s="14"/>
      <c r="G2364" s="53" t="s">
        <v>54</v>
      </c>
      <c r="H2364" s="14"/>
      <c r="I2364" s="14" t="s">
        <v>175</v>
      </c>
      <c r="J2364" s="14">
        <v>4000</v>
      </c>
      <c r="K2364" s="14" t="s">
        <v>2043</v>
      </c>
      <c r="L2364" s="14"/>
      <c r="M2364" s="14" t="s">
        <v>26</v>
      </c>
      <c r="N2364" s="53" t="s">
        <v>54</v>
      </c>
      <c r="O2364" s="14"/>
      <c r="V2364" s="463"/>
      <c r="W2364" s="453" t="s">
        <v>2632</v>
      </c>
    </row>
    <row r="2365" ht="13.8" spans="1:23">
      <c r="A2365" s="472"/>
      <c r="B2365" s="14" t="s">
        <v>470</v>
      </c>
      <c r="C2365" s="14">
        <v>5000</v>
      </c>
      <c r="D2365" s="14" t="s">
        <v>2043</v>
      </c>
      <c r="E2365" s="52"/>
      <c r="F2365" s="14"/>
      <c r="G2365" s="53" t="s">
        <v>54</v>
      </c>
      <c r="H2365" s="14"/>
      <c r="I2365" s="14" t="s">
        <v>963</v>
      </c>
      <c r="J2365" s="14">
        <v>2000</v>
      </c>
      <c r="K2365" s="14" t="s">
        <v>2045</v>
      </c>
      <c r="L2365" s="14"/>
      <c r="M2365" s="14"/>
      <c r="N2365" s="53" t="s">
        <v>54</v>
      </c>
      <c r="O2365" s="14"/>
      <c r="V2365" s="483"/>
      <c r="W2365" s="482" t="s">
        <v>2691</v>
      </c>
    </row>
    <row r="2366" spans="1:15">
      <c r="A2366" s="472"/>
      <c r="B2366" s="14" t="s">
        <v>151</v>
      </c>
      <c r="C2366" s="14">
        <v>800</v>
      </c>
      <c r="D2366" s="14" t="s">
        <v>2043</v>
      </c>
      <c r="E2366" s="52"/>
      <c r="F2366" s="14"/>
      <c r="G2366" s="53" t="s">
        <v>2840</v>
      </c>
      <c r="H2366" s="14"/>
      <c r="I2366" s="444" t="s">
        <v>799</v>
      </c>
      <c r="J2366" s="444">
        <v>3000</v>
      </c>
      <c r="K2366" s="444" t="s">
        <v>2043</v>
      </c>
      <c r="N2366" s="61" t="s">
        <v>2745</v>
      </c>
      <c r="O2366" s="14"/>
    </row>
    <row r="2367" ht="26.4" spans="1:15">
      <c r="A2367" s="472"/>
      <c r="B2367" s="14" t="s">
        <v>271</v>
      </c>
      <c r="C2367" s="14">
        <v>6000</v>
      </c>
      <c r="D2367" s="14" t="s">
        <v>2043</v>
      </c>
      <c r="E2367" s="52"/>
      <c r="F2367" s="14"/>
      <c r="G2367" s="53" t="s">
        <v>55</v>
      </c>
      <c r="H2367" s="14"/>
      <c r="I2367" s="356" t="s">
        <v>334</v>
      </c>
      <c r="J2367" s="356">
        <v>2000</v>
      </c>
      <c r="K2367" s="356" t="s">
        <v>2043</v>
      </c>
      <c r="L2367" s="356"/>
      <c r="M2367" s="356" t="s">
        <v>26</v>
      </c>
      <c r="N2367" s="359" t="s">
        <v>2841</v>
      </c>
      <c r="O2367" s="14"/>
    </row>
    <row r="2368" spans="1:15">
      <c r="A2368" s="472"/>
      <c r="B2368" s="356" t="s">
        <v>905</v>
      </c>
      <c r="C2368" s="356">
        <v>2500</v>
      </c>
      <c r="D2368" s="356" t="s">
        <v>2043</v>
      </c>
      <c r="E2368" s="356" t="s">
        <v>2381</v>
      </c>
      <c r="F2368" s="356"/>
      <c r="G2368" s="359" t="s">
        <v>2842</v>
      </c>
      <c r="H2368" s="14"/>
      <c r="I2368" s="14" t="s">
        <v>244</v>
      </c>
      <c r="J2368" s="14">
        <v>4000</v>
      </c>
      <c r="K2368" s="14" t="s">
        <v>2043</v>
      </c>
      <c r="L2368" s="14"/>
      <c r="M2368" s="14"/>
      <c r="N2368" s="53" t="s">
        <v>54</v>
      </c>
      <c r="O2368" s="14"/>
    </row>
    <row r="2369" spans="1:15">
      <c r="A2369" s="472"/>
      <c r="B2369" s="14" t="s">
        <v>766</v>
      </c>
      <c r="C2369" s="14">
        <v>1300</v>
      </c>
      <c r="D2369" s="14" t="s">
        <v>2045</v>
      </c>
      <c r="F2369" s="14"/>
      <c r="G2369" s="53" t="s">
        <v>2843</v>
      </c>
      <c r="H2369" s="14"/>
      <c r="I2369" s="444" t="s">
        <v>866</v>
      </c>
      <c r="J2369" s="444">
        <v>6000</v>
      </c>
      <c r="K2369" s="444" t="s">
        <v>2043</v>
      </c>
      <c r="L2369" s="14"/>
      <c r="M2369" s="14"/>
      <c r="N2369" s="53" t="s">
        <v>2745</v>
      </c>
      <c r="O2369" s="14"/>
    </row>
    <row r="2370" ht="26.4" spans="1:15">
      <c r="A2370" s="472"/>
      <c r="B2370" s="14"/>
      <c r="C2370" s="14"/>
      <c r="D2370" s="14"/>
      <c r="E2370" s="52"/>
      <c r="F2370" s="14"/>
      <c r="G2370" s="53"/>
      <c r="H2370" s="14"/>
      <c r="I2370" s="14" t="s">
        <v>220</v>
      </c>
      <c r="J2370" s="14">
        <v>4000</v>
      </c>
      <c r="K2370" s="14" t="s">
        <v>2043</v>
      </c>
      <c r="L2370" s="14"/>
      <c r="M2370" s="14"/>
      <c r="N2370" s="53" t="s">
        <v>2844</v>
      </c>
      <c r="O2370" s="14"/>
    </row>
    <row r="2371" spans="1:15">
      <c r="A2371" s="472"/>
      <c r="B2371" s="14"/>
      <c r="C2371" s="14"/>
      <c r="D2371" s="14"/>
      <c r="E2371" s="52"/>
      <c r="F2371" s="14"/>
      <c r="G2371" s="53"/>
      <c r="H2371" s="14"/>
      <c r="I2371" s="14" t="s">
        <v>223</v>
      </c>
      <c r="J2371" s="14">
        <v>4000</v>
      </c>
      <c r="K2371" s="14" t="s">
        <v>2043</v>
      </c>
      <c r="L2371" s="14"/>
      <c r="M2371" s="14"/>
      <c r="N2371" s="53" t="s">
        <v>54</v>
      </c>
      <c r="O2371" s="14"/>
    </row>
    <row r="2372" spans="1:15">
      <c r="A2372" s="472"/>
      <c r="B2372" s="14"/>
      <c r="C2372" s="14"/>
      <c r="D2372" s="14"/>
      <c r="E2372" s="52"/>
      <c r="F2372" s="14"/>
      <c r="G2372" s="53"/>
      <c r="H2372" s="14"/>
      <c r="I2372" s="14" t="s">
        <v>615</v>
      </c>
      <c r="J2372" s="14">
        <v>700</v>
      </c>
      <c r="K2372" s="14" t="s">
        <v>2045</v>
      </c>
      <c r="L2372" s="14"/>
      <c r="M2372" s="14"/>
      <c r="N2372" s="53" t="s">
        <v>54</v>
      </c>
      <c r="O2372" s="14"/>
    </row>
    <row r="2373" spans="1:15">
      <c r="A2373" s="472"/>
      <c r="B2373" s="14"/>
      <c r="C2373" s="14"/>
      <c r="D2373" s="14"/>
      <c r="E2373" s="52"/>
      <c r="F2373" s="14"/>
      <c r="G2373" s="53"/>
      <c r="H2373" s="14"/>
      <c r="I2373" s="14" t="s">
        <v>606</v>
      </c>
      <c r="J2373" s="14">
        <v>720</v>
      </c>
      <c r="K2373" s="14" t="s">
        <v>2045</v>
      </c>
      <c r="L2373" s="14"/>
      <c r="M2373" s="14"/>
      <c r="N2373" s="53" t="s">
        <v>54</v>
      </c>
      <c r="O2373" s="14"/>
    </row>
    <row r="2374" spans="1:15">
      <c r="A2374" s="472"/>
      <c r="B2374" s="14"/>
      <c r="C2374" s="14"/>
      <c r="D2374" s="14"/>
      <c r="E2374" s="52"/>
      <c r="F2374" s="14"/>
      <c r="G2374" s="53"/>
      <c r="H2374" s="14"/>
      <c r="I2374" s="14" t="s">
        <v>294</v>
      </c>
      <c r="J2374" s="14">
        <v>1200</v>
      </c>
      <c r="K2374" s="14" t="s">
        <v>2043</v>
      </c>
      <c r="L2374" s="14"/>
      <c r="M2374" s="14"/>
      <c r="N2374" s="53" t="s">
        <v>54</v>
      </c>
      <c r="O2374" s="14"/>
    </row>
    <row r="2375" spans="1:15">
      <c r="A2375" s="472"/>
      <c r="B2375" s="14"/>
      <c r="C2375" s="14"/>
      <c r="D2375" s="14"/>
      <c r="E2375" s="52"/>
      <c r="F2375" s="14"/>
      <c r="G2375" s="53"/>
      <c r="H2375" s="14"/>
      <c r="I2375" s="14" t="s">
        <v>458</v>
      </c>
      <c r="J2375" s="14">
        <v>1200</v>
      </c>
      <c r="K2375" s="14" t="s">
        <v>2043</v>
      </c>
      <c r="L2375" s="14"/>
      <c r="M2375" s="14"/>
      <c r="N2375" s="53" t="s">
        <v>54</v>
      </c>
      <c r="O2375" s="14"/>
    </row>
    <row r="2376" spans="1:15">
      <c r="A2376" s="472"/>
      <c r="B2376" s="14"/>
      <c r="C2376" s="14"/>
      <c r="D2376" s="14"/>
      <c r="E2376" s="52"/>
      <c r="F2376" s="14"/>
      <c r="G2376" s="53"/>
      <c r="H2376" s="14"/>
      <c r="I2376" s="14" t="s">
        <v>181</v>
      </c>
      <c r="J2376" s="14">
        <v>6000</v>
      </c>
      <c r="K2376" s="14" t="s">
        <v>2043</v>
      </c>
      <c r="L2376" s="14"/>
      <c r="M2376" s="14"/>
      <c r="N2376" s="53" t="s">
        <v>2845</v>
      </c>
      <c r="O2376" s="14"/>
    </row>
    <row r="2377" spans="1:15">
      <c r="A2377" s="472"/>
      <c r="B2377" s="14"/>
      <c r="C2377" s="14"/>
      <c r="D2377" s="14"/>
      <c r="E2377" s="52"/>
      <c r="F2377" s="14"/>
      <c r="G2377" s="53"/>
      <c r="H2377" s="14"/>
      <c r="I2377" s="14" t="s">
        <v>1008</v>
      </c>
      <c r="J2377" s="14">
        <v>300</v>
      </c>
      <c r="K2377" s="14" t="s">
        <v>2045</v>
      </c>
      <c r="L2377" s="14"/>
      <c r="M2377" s="14" t="s">
        <v>2096</v>
      </c>
      <c r="N2377" s="53" t="s">
        <v>2846</v>
      </c>
      <c r="O2377" s="14"/>
    </row>
    <row r="2378" spans="1:15">
      <c r="A2378" s="472"/>
      <c r="B2378" s="14"/>
      <c r="C2378" s="14"/>
      <c r="D2378" s="14"/>
      <c r="E2378" s="52"/>
      <c r="F2378" s="14"/>
      <c r="G2378" s="53"/>
      <c r="H2378" s="14"/>
      <c r="I2378" s="14"/>
      <c r="J2378" s="14"/>
      <c r="K2378" s="14"/>
      <c r="L2378" s="14"/>
      <c r="M2378" s="14"/>
      <c r="N2378" s="53"/>
      <c r="O2378" s="14"/>
    </row>
    <row r="2379" spans="1:15">
      <c r="A2379" s="472"/>
      <c r="B2379" s="14"/>
      <c r="C2379" s="14"/>
      <c r="D2379" s="14"/>
      <c r="E2379" s="52"/>
      <c r="F2379" s="14"/>
      <c r="G2379" s="53"/>
      <c r="H2379" s="14"/>
      <c r="I2379" s="14"/>
      <c r="J2379" s="14"/>
      <c r="K2379" s="14"/>
      <c r="L2379" s="14"/>
      <c r="M2379" s="14"/>
      <c r="N2379" s="53"/>
      <c r="O2379" s="14"/>
    </row>
    <row r="2380" spans="1:15">
      <c r="A2380" s="472"/>
      <c r="B2380" s="14"/>
      <c r="C2380" s="14"/>
      <c r="D2380" s="14"/>
      <c r="E2380" s="52"/>
      <c r="F2380" s="14"/>
      <c r="G2380" s="53"/>
      <c r="H2380" s="14"/>
      <c r="I2380" s="14"/>
      <c r="J2380" s="14"/>
      <c r="K2380" s="14"/>
      <c r="L2380" s="14"/>
      <c r="M2380" s="14"/>
      <c r="N2380" s="53"/>
      <c r="O2380" s="14"/>
    </row>
    <row r="2381" spans="1:15">
      <c r="A2381" s="472"/>
      <c r="B2381" s="14"/>
      <c r="C2381" s="14"/>
      <c r="D2381" s="14"/>
      <c r="E2381" s="52"/>
      <c r="F2381" s="14"/>
      <c r="G2381" s="53"/>
      <c r="H2381" s="14"/>
      <c r="I2381" s="14"/>
      <c r="J2381" s="14"/>
      <c r="K2381" s="14"/>
      <c r="L2381" s="14"/>
      <c r="M2381" s="14"/>
      <c r="N2381" s="53"/>
      <c r="O2381" s="14"/>
    </row>
    <row r="2382" spans="1:15">
      <c r="A2382" s="472"/>
      <c r="B2382" s="14"/>
      <c r="C2382" s="14"/>
      <c r="D2382" s="14"/>
      <c r="E2382" s="52"/>
      <c r="F2382" s="14"/>
      <c r="G2382" s="53"/>
      <c r="H2382" s="14"/>
      <c r="I2382" s="14"/>
      <c r="J2382" s="14"/>
      <c r="K2382" s="14"/>
      <c r="L2382" s="14"/>
      <c r="M2382" s="14"/>
      <c r="N2382" s="53"/>
      <c r="O2382" s="14"/>
    </row>
    <row r="2383" spans="1:15">
      <c r="A2383" s="472"/>
      <c r="B2383" s="14"/>
      <c r="C2383" s="14"/>
      <c r="D2383" s="14"/>
      <c r="E2383" s="14"/>
      <c r="F2383" s="14"/>
      <c r="G2383" s="53"/>
      <c r="H2383" s="14"/>
      <c r="I2383" s="14"/>
      <c r="J2383" s="14"/>
      <c r="K2383" s="14"/>
      <c r="L2383" s="14"/>
      <c r="M2383" s="14"/>
      <c r="N2383" s="53"/>
      <c r="O2383" s="14"/>
    </row>
    <row r="2384" ht="18" spans="1:15">
      <c r="A2384" s="472"/>
      <c r="B2384" s="352"/>
      <c r="C2384" s="297">
        <f>SUM(C2359:C2383)</f>
        <v>59600</v>
      </c>
      <c r="D2384" s="297"/>
      <c r="E2384" s="298"/>
      <c r="F2384" s="297"/>
      <c r="G2384" s="299"/>
      <c r="H2384" s="269"/>
      <c r="I2384" s="297"/>
      <c r="J2384" s="297">
        <f>SUM(J2359:J2383)</f>
        <v>53240</v>
      </c>
      <c r="K2384" s="297"/>
      <c r="L2384" s="297"/>
      <c r="M2384" s="296"/>
      <c r="N2384" s="304"/>
      <c r="O2384" s="269"/>
    </row>
    <row r="2385" ht="15.6" spans="1:23">
      <c r="A2385" s="493" t="s">
        <v>2326</v>
      </c>
      <c r="B2385" s="291" t="s">
        <v>12</v>
      </c>
      <c r="C2385" s="292" t="s">
        <v>2501</v>
      </c>
      <c r="D2385" s="292" t="s">
        <v>2466</v>
      </c>
      <c r="E2385" s="454" t="s">
        <v>2456</v>
      </c>
      <c r="F2385" s="121" t="s">
        <v>2606</v>
      </c>
      <c r="G2385" s="121" t="s">
        <v>11</v>
      </c>
      <c r="H2385" s="527"/>
      <c r="I2385" s="291" t="s">
        <v>13</v>
      </c>
      <c r="J2385" s="292" t="s">
        <v>2501</v>
      </c>
      <c r="K2385" s="292" t="s">
        <v>2466</v>
      </c>
      <c r="L2385" s="455" t="s">
        <v>2456</v>
      </c>
      <c r="M2385" s="121" t="s">
        <v>2606</v>
      </c>
      <c r="N2385" s="121" t="s">
        <v>11</v>
      </c>
      <c r="O2385" s="527"/>
      <c r="V2385" s="457" t="s">
        <v>2557</v>
      </c>
      <c r="W2385" s="448"/>
    </row>
    <row r="2386" ht="26.4" spans="1:23">
      <c r="A2386" s="472"/>
      <c r="B2386" s="14" t="s">
        <v>271</v>
      </c>
      <c r="C2386" s="14">
        <v>1200</v>
      </c>
      <c r="D2386" s="14" t="s">
        <v>2043</v>
      </c>
      <c r="E2386" s="52"/>
      <c r="F2386" s="14"/>
      <c r="G2386" s="53" t="s">
        <v>2733</v>
      </c>
      <c r="H2386" s="14"/>
      <c r="I2386" s="14" t="s">
        <v>181</v>
      </c>
      <c r="J2386" s="14">
        <f>6000-2200</f>
        <v>3800</v>
      </c>
      <c r="K2386" s="14" t="s">
        <v>2043</v>
      </c>
      <c r="L2386" s="14"/>
      <c r="M2386" s="14"/>
      <c r="N2386" s="53" t="s">
        <v>2765</v>
      </c>
      <c r="O2386" s="14"/>
      <c r="V2386" s="458"/>
      <c r="W2386" s="448" t="s">
        <v>2559</v>
      </c>
    </row>
    <row r="2387" ht="26.4" spans="1:23">
      <c r="A2387" s="472"/>
      <c r="B2387" s="14" t="s">
        <v>250</v>
      </c>
      <c r="C2387" s="14">
        <v>8400</v>
      </c>
      <c r="D2387" s="14" t="s">
        <v>2043</v>
      </c>
      <c r="E2387" s="52"/>
      <c r="F2387" s="14"/>
      <c r="G2387" s="53" t="s">
        <v>54</v>
      </c>
      <c r="H2387" s="14"/>
      <c r="I2387" s="14" t="s">
        <v>1008</v>
      </c>
      <c r="J2387" s="14">
        <v>300</v>
      </c>
      <c r="K2387" s="14" t="s">
        <v>2045</v>
      </c>
      <c r="L2387" s="14"/>
      <c r="M2387" s="14" t="s">
        <v>2096</v>
      </c>
      <c r="N2387" s="53" t="s">
        <v>2765</v>
      </c>
      <c r="O2387" s="14"/>
      <c r="V2387" s="525"/>
      <c r="W2387" s="448" t="s">
        <v>2561</v>
      </c>
    </row>
    <row r="2388" spans="1:23">
      <c r="A2388" s="472"/>
      <c r="B2388" s="14" t="s">
        <v>766</v>
      </c>
      <c r="C2388" s="14">
        <v>1300</v>
      </c>
      <c r="D2388" s="14" t="s">
        <v>2045</v>
      </c>
      <c r="E2388" s="52"/>
      <c r="F2388" s="14"/>
      <c r="G2388" s="53" t="s">
        <v>54</v>
      </c>
      <c r="H2388" s="140"/>
      <c r="I2388" s="14" t="s">
        <v>1008</v>
      </c>
      <c r="J2388" s="14">
        <v>2000</v>
      </c>
      <c r="K2388" s="14" t="s">
        <v>2043</v>
      </c>
      <c r="L2388" s="14"/>
      <c r="M2388" s="14"/>
      <c r="N2388" s="53" t="s">
        <v>54</v>
      </c>
      <c r="O2388" s="140"/>
      <c r="V2388" s="460"/>
      <c r="W2388" s="14" t="s">
        <v>2562</v>
      </c>
    </row>
    <row r="2389" ht="13.8" spans="1:23">
      <c r="A2389" s="472"/>
      <c r="B2389" s="14" t="s">
        <v>720</v>
      </c>
      <c r="C2389" s="14">
        <v>1000</v>
      </c>
      <c r="D2389" s="14" t="s">
        <v>2043</v>
      </c>
      <c r="E2389" s="52"/>
      <c r="F2389" s="14"/>
      <c r="G2389" s="53" t="s">
        <v>54</v>
      </c>
      <c r="H2389" s="140"/>
      <c r="I2389" s="14" t="s">
        <v>303</v>
      </c>
      <c r="J2389" s="14">
        <v>2000</v>
      </c>
      <c r="K2389" s="14" t="s">
        <v>2043</v>
      </c>
      <c r="L2389" s="14"/>
      <c r="M2389" s="14"/>
      <c r="N2389" s="53" t="s">
        <v>54</v>
      </c>
      <c r="O2389" s="140"/>
      <c r="V2389" s="461"/>
      <c r="W2389" s="448" t="s">
        <v>2563</v>
      </c>
    </row>
    <row r="2390" ht="26.4" spans="1:23">
      <c r="A2390" s="472"/>
      <c r="B2390" s="14" t="s">
        <v>729</v>
      </c>
      <c r="C2390" s="14">
        <v>5300</v>
      </c>
      <c r="D2390" s="14" t="s">
        <v>2043</v>
      </c>
      <c r="E2390" s="52"/>
      <c r="F2390" s="52"/>
      <c r="G2390" s="53" t="s">
        <v>54</v>
      </c>
      <c r="H2390" s="140"/>
      <c r="I2390" s="444" t="s">
        <v>256</v>
      </c>
      <c r="J2390" s="444">
        <v>3600</v>
      </c>
      <c r="K2390" s="444" t="s">
        <v>2043</v>
      </c>
      <c r="L2390" s="14"/>
      <c r="M2390" s="14"/>
      <c r="N2390" s="53" t="s">
        <v>2847</v>
      </c>
      <c r="O2390" s="140"/>
      <c r="V2390" s="462"/>
      <c r="W2390" s="448" t="s">
        <v>2568</v>
      </c>
    </row>
    <row r="2391" ht="13.8" spans="1:23">
      <c r="A2391" s="472"/>
      <c r="B2391" s="137" t="s">
        <v>63</v>
      </c>
      <c r="C2391" s="137">
        <v>2500</v>
      </c>
      <c r="D2391" s="137" t="s">
        <v>2045</v>
      </c>
      <c r="E2391" s="52"/>
      <c r="F2391" s="14"/>
      <c r="G2391" s="53" t="s">
        <v>2848</v>
      </c>
      <c r="H2391" s="140"/>
      <c r="I2391" s="444" t="s">
        <v>405</v>
      </c>
      <c r="J2391" s="444">
        <v>2000</v>
      </c>
      <c r="K2391" s="444" t="s">
        <v>2043</v>
      </c>
      <c r="L2391" s="14"/>
      <c r="M2391" s="14" t="s">
        <v>2096</v>
      </c>
      <c r="N2391" s="53" t="s">
        <v>54</v>
      </c>
      <c r="O2391" s="140"/>
      <c r="V2391" s="463"/>
      <c r="W2391" s="453" t="s">
        <v>2632</v>
      </c>
    </row>
    <row r="2392" ht="13.8" spans="1:23">
      <c r="A2392" s="472"/>
      <c r="B2392" s="14" t="s">
        <v>2849</v>
      </c>
      <c r="C2392" s="14">
        <v>900</v>
      </c>
      <c r="D2392" s="14" t="s">
        <v>2045</v>
      </c>
      <c r="E2392" s="14"/>
      <c r="F2392" s="14"/>
      <c r="G2392" s="53" t="s">
        <v>55</v>
      </c>
      <c r="H2392" s="140"/>
      <c r="I2392" s="525" t="s">
        <v>1002</v>
      </c>
      <c r="J2392" s="525">
        <v>400</v>
      </c>
      <c r="K2392" s="525" t="s">
        <v>2045</v>
      </c>
      <c r="L2392" s="525"/>
      <c r="M2392" s="525"/>
      <c r="N2392" s="526" t="s">
        <v>2784</v>
      </c>
      <c r="O2392" s="140"/>
      <c r="V2392" s="483"/>
      <c r="W2392" s="482" t="s">
        <v>2691</v>
      </c>
    </row>
    <row r="2393" spans="1:15">
      <c r="A2393" s="472"/>
      <c r="B2393" s="137" t="s">
        <v>2396</v>
      </c>
      <c r="C2393" s="137">
        <v>300</v>
      </c>
      <c r="D2393" s="137" t="s">
        <v>2045</v>
      </c>
      <c r="E2393" s="14"/>
      <c r="F2393" s="14"/>
      <c r="G2393" s="53" t="s">
        <v>55</v>
      </c>
      <c r="H2393" s="140"/>
      <c r="I2393" s="14" t="s">
        <v>175</v>
      </c>
      <c r="J2393" s="14">
        <v>800</v>
      </c>
      <c r="K2393" s="14" t="s">
        <v>2043</v>
      </c>
      <c r="L2393" s="14"/>
      <c r="M2393" s="14"/>
      <c r="N2393" s="61" t="s">
        <v>2850</v>
      </c>
      <c r="O2393" s="140"/>
    </row>
    <row r="2394" ht="26.4" spans="1:15">
      <c r="A2394" s="472"/>
      <c r="B2394" s="14" t="s">
        <v>951</v>
      </c>
      <c r="C2394" s="14">
        <v>800</v>
      </c>
      <c r="D2394" s="14" t="s">
        <v>2045</v>
      </c>
      <c r="E2394" s="52"/>
      <c r="F2394" s="14"/>
      <c r="G2394" s="53" t="s">
        <v>55</v>
      </c>
      <c r="H2394" s="140"/>
      <c r="I2394" s="525" t="s">
        <v>1312</v>
      </c>
      <c r="J2394" s="525">
        <v>1780</v>
      </c>
      <c r="K2394" s="525" t="s">
        <v>2045</v>
      </c>
      <c r="L2394" s="525"/>
      <c r="M2394" s="525"/>
      <c r="N2394" s="526" t="s">
        <v>2851</v>
      </c>
      <c r="O2394" s="140"/>
    </row>
    <row r="2395" spans="1:15">
      <c r="A2395" s="472"/>
      <c r="B2395" s="356" t="s">
        <v>479</v>
      </c>
      <c r="C2395" s="356">
        <v>3200</v>
      </c>
      <c r="D2395" s="356" t="s">
        <v>2043</v>
      </c>
      <c r="E2395" s="356"/>
      <c r="F2395" s="356"/>
      <c r="G2395" s="359" t="s">
        <v>2500</v>
      </c>
      <c r="H2395" s="534"/>
      <c r="I2395" s="141" t="s">
        <v>746</v>
      </c>
      <c r="J2395" s="141">
        <v>8000</v>
      </c>
      <c r="K2395" s="141" t="s">
        <v>2045</v>
      </c>
      <c r="L2395" s="141"/>
      <c r="M2395" s="141"/>
      <c r="N2395" s="540" t="s">
        <v>55</v>
      </c>
      <c r="O2395" s="534"/>
    </row>
    <row r="2396" spans="1:15">
      <c r="A2396" s="472"/>
      <c r="B2396" s="356" t="s">
        <v>277</v>
      </c>
      <c r="C2396" s="356">
        <v>2000</v>
      </c>
      <c r="D2396" s="356" t="s">
        <v>2043</v>
      </c>
      <c r="E2396" s="356"/>
      <c r="F2396" s="356"/>
      <c r="G2396" s="359" t="s">
        <v>2852</v>
      </c>
      <c r="H2396" s="497"/>
      <c r="I2396" s="129" t="s">
        <v>970</v>
      </c>
      <c r="J2396" s="129">
        <v>1000</v>
      </c>
      <c r="K2396" s="129" t="s">
        <v>2045</v>
      </c>
      <c r="L2396" s="129"/>
      <c r="M2396" s="129"/>
      <c r="N2396" s="203" t="s">
        <v>55</v>
      </c>
      <c r="O2396" s="497"/>
    </row>
    <row r="2397" spans="1:15">
      <c r="A2397" s="472"/>
      <c r="B2397" s="14"/>
      <c r="C2397" s="14"/>
      <c r="D2397" s="14"/>
      <c r="E2397" s="52"/>
      <c r="F2397" s="14"/>
      <c r="G2397" s="53"/>
      <c r="H2397" s="497"/>
      <c r="I2397" s="129" t="s">
        <v>997</v>
      </c>
      <c r="J2397" s="129">
        <v>1500</v>
      </c>
      <c r="K2397" s="129" t="s">
        <v>2045</v>
      </c>
      <c r="L2397" s="129"/>
      <c r="M2397" s="129" t="s">
        <v>2096</v>
      </c>
      <c r="N2397" s="203" t="s">
        <v>55</v>
      </c>
      <c r="O2397" s="497"/>
    </row>
    <row r="2398" spans="1:15">
      <c r="A2398" s="472"/>
      <c r="B2398" s="14"/>
      <c r="C2398" s="14"/>
      <c r="D2398" s="14"/>
      <c r="E2398" s="52"/>
      <c r="F2398" s="14"/>
      <c r="G2398" s="53"/>
      <c r="H2398" s="497"/>
      <c r="I2398" s="541" t="s">
        <v>649</v>
      </c>
      <c r="J2398" s="541">
        <v>2000</v>
      </c>
      <c r="K2398" s="541" t="s">
        <v>2043</v>
      </c>
      <c r="L2398" s="541"/>
      <c r="M2398" s="541"/>
      <c r="N2398" s="542" t="s">
        <v>2853</v>
      </c>
      <c r="O2398" s="497"/>
    </row>
    <row r="2399" spans="1:15">
      <c r="A2399" s="472"/>
      <c r="B2399" s="14"/>
      <c r="C2399" s="14"/>
      <c r="D2399" s="14"/>
      <c r="E2399" s="52"/>
      <c r="F2399" s="14"/>
      <c r="G2399" s="53"/>
      <c r="H2399" s="497"/>
      <c r="I2399" s="129"/>
      <c r="J2399" s="129"/>
      <c r="K2399" s="129"/>
      <c r="L2399" s="129"/>
      <c r="M2399" s="129"/>
      <c r="N2399" s="203"/>
      <c r="O2399" s="497"/>
    </row>
    <row r="2400" spans="1:15">
      <c r="A2400" s="472"/>
      <c r="B2400" s="14"/>
      <c r="C2400" s="14"/>
      <c r="D2400" s="14"/>
      <c r="E2400" s="52"/>
      <c r="F2400" s="14"/>
      <c r="G2400" s="53"/>
      <c r="H2400" s="497"/>
      <c r="I2400" s="129"/>
      <c r="J2400" s="129"/>
      <c r="K2400" s="129"/>
      <c r="L2400" s="129"/>
      <c r="M2400" s="129"/>
      <c r="N2400" s="203"/>
      <c r="O2400" s="497"/>
    </row>
    <row r="2401" spans="1:15">
      <c r="A2401" s="472"/>
      <c r="B2401" s="14"/>
      <c r="C2401" s="14"/>
      <c r="D2401" s="14"/>
      <c r="E2401" s="52"/>
      <c r="F2401" s="14"/>
      <c r="G2401" s="53"/>
      <c r="H2401" s="497"/>
      <c r="I2401" s="129"/>
      <c r="J2401" s="129"/>
      <c r="K2401" s="129"/>
      <c r="L2401" s="129"/>
      <c r="M2401" s="129"/>
      <c r="N2401" s="203"/>
      <c r="O2401" s="497"/>
    </row>
    <row r="2402" spans="1:15">
      <c r="A2402" s="472"/>
      <c r="B2402" s="14"/>
      <c r="C2402" s="14"/>
      <c r="D2402" s="14"/>
      <c r="E2402" s="52"/>
      <c r="F2402" s="14"/>
      <c r="G2402" s="53"/>
      <c r="H2402" s="497"/>
      <c r="I2402" s="129"/>
      <c r="J2402" s="129"/>
      <c r="K2402" s="129"/>
      <c r="L2402" s="129"/>
      <c r="M2402" s="129"/>
      <c r="N2402" s="203"/>
      <c r="O2402" s="497"/>
    </row>
    <row r="2403" spans="1:15">
      <c r="A2403" s="472"/>
      <c r="B2403" s="14"/>
      <c r="C2403" s="14"/>
      <c r="D2403" s="14"/>
      <c r="E2403" s="52"/>
      <c r="F2403" s="14"/>
      <c r="G2403" s="53"/>
      <c r="H2403" s="497"/>
      <c r="I2403" s="129"/>
      <c r="J2403" s="129"/>
      <c r="K2403" s="129"/>
      <c r="L2403" s="129"/>
      <c r="M2403" s="129"/>
      <c r="N2403" s="203"/>
      <c r="O2403" s="497"/>
    </row>
    <row r="2404" spans="1:15">
      <c r="A2404" s="472"/>
      <c r="B2404" s="14"/>
      <c r="C2404" s="14"/>
      <c r="D2404" s="14"/>
      <c r="E2404" s="52"/>
      <c r="F2404" s="14"/>
      <c r="G2404" s="53"/>
      <c r="H2404" s="497"/>
      <c r="I2404" s="129"/>
      <c r="J2404" s="129"/>
      <c r="K2404" s="129"/>
      <c r="L2404" s="129"/>
      <c r="M2404" s="129"/>
      <c r="N2404" s="203"/>
      <c r="O2404" s="497"/>
    </row>
    <row r="2405" spans="1:15">
      <c r="A2405" s="472"/>
      <c r="B2405" s="14"/>
      <c r="C2405" s="14"/>
      <c r="D2405" s="14"/>
      <c r="E2405" s="52"/>
      <c r="F2405" s="14"/>
      <c r="G2405" s="53"/>
      <c r="H2405" s="497"/>
      <c r="I2405" s="129"/>
      <c r="J2405" s="129"/>
      <c r="K2405" s="129"/>
      <c r="L2405" s="129"/>
      <c r="M2405" s="129"/>
      <c r="N2405" s="203"/>
      <c r="O2405" s="497"/>
    </row>
    <row r="2406" spans="1:15">
      <c r="A2406" s="472"/>
      <c r="B2406" s="14"/>
      <c r="C2406" s="14"/>
      <c r="D2406" s="14"/>
      <c r="E2406" s="14"/>
      <c r="F2406" s="14"/>
      <c r="G2406" s="53"/>
      <c r="H2406" s="497"/>
      <c r="I2406" s="129"/>
      <c r="J2406" s="129"/>
      <c r="K2406" s="129"/>
      <c r="L2406" s="129"/>
      <c r="M2406" s="129"/>
      <c r="N2406" s="203"/>
      <c r="O2406" s="497"/>
    </row>
    <row r="2407" spans="1:15">
      <c r="A2407" s="472"/>
      <c r="B2407" s="14"/>
      <c r="C2407" s="14"/>
      <c r="D2407" s="14"/>
      <c r="E2407" s="14"/>
      <c r="F2407" s="14"/>
      <c r="G2407" s="53"/>
      <c r="H2407" s="139"/>
      <c r="I2407" s="139"/>
      <c r="J2407" s="139"/>
      <c r="K2407" s="139"/>
      <c r="L2407" s="139"/>
      <c r="M2407" s="139"/>
      <c r="N2407" s="185"/>
      <c r="O2407" s="139"/>
    </row>
    <row r="2408" ht="18" spans="1:15">
      <c r="A2408" s="472"/>
      <c r="B2408" s="352"/>
      <c r="C2408" s="297">
        <f>SUM(C2387:C2407)</f>
        <v>25700</v>
      </c>
      <c r="D2408" s="297"/>
      <c r="E2408" s="298"/>
      <c r="F2408" s="297"/>
      <c r="G2408" s="299"/>
      <c r="H2408" s="269"/>
      <c r="I2408" s="424"/>
      <c r="J2408" s="297">
        <f>SUM(J2387:J2407)</f>
        <v>25380</v>
      </c>
      <c r="K2408" s="424"/>
      <c r="L2408" s="424"/>
      <c r="M2408" s="422"/>
      <c r="N2408" s="431"/>
      <c r="O2408" s="269"/>
    </row>
    <row r="2409" ht="15.6" spans="1:23">
      <c r="A2409" s="493" t="s">
        <v>2328</v>
      </c>
      <c r="B2409" s="335" t="s">
        <v>12</v>
      </c>
      <c r="C2409" s="336" t="s">
        <v>2501</v>
      </c>
      <c r="D2409" s="336" t="s">
        <v>2466</v>
      </c>
      <c r="E2409" s="471" t="s">
        <v>2456</v>
      </c>
      <c r="F2409" s="131" t="s">
        <v>2606</v>
      </c>
      <c r="G2409" s="131" t="s">
        <v>11</v>
      </c>
      <c r="H2409" s="527"/>
      <c r="I2409" s="543" t="s">
        <v>13</v>
      </c>
      <c r="J2409" s="544" t="s">
        <v>2501</v>
      </c>
      <c r="K2409" s="544" t="s">
        <v>2466</v>
      </c>
      <c r="L2409" s="545" t="s">
        <v>2456</v>
      </c>
      <c r="M2409" s="287" t="s">
        <v>2606</v>
      </c>
      <c r="N2409" s="287" t="s">
        <v>11</v>
      </c>
      <c r="O2409" s="527"/>
      <c r="V2409" s="457" t="s">
        <v>2557</v>
      </c>
      <c r="W2409" s="448"/>
    </row>
    <row r="2410" ht="13.8" spans="1:23">
      <c r="A2410" s="472"/>
      <c r="B2410" s="14" t="s">
        <v>729</v>
      </c>
      <c r="C2410" s="14">
        <v>1000</v>
      </c>
      <c r="D2410" s="14" t="s">
        <v>2043</v>
      </c>
      <c r="E2410" s="52"/>
      <c r="F2410" s="14"/>
      <c r="G2410" s="53" t="s">
        <v>2854</v>
      </c>
      <c r="H2410" s="14"/>
      <c r="I2410" s="14" t="s">
        <v>746</v>
      </c>
      <c r="J2410" s="14">
        <v>8000</v>
      </c>
      <c r="K2410" s="14" t="s">
        <v>2045</v>
      </c>
      <c r="L2410" s="14"/>
      <c r="M2410" s="14"/>
      <c r="N2410" s="53" t="s">
        <v>54</v>
      </c>
      <c r="O2410" s="14"/>
      <c r="V2410" s="458"/>
      <c r="W2410" s="448" t="s">
        <v>2559</v>
      </c>
    </row>
    <row r="2411" ht="13.8" spans="1:23">
      <c r="A2411" s="472"/>
      <c r="B2411" s="137" t="s">
        <v>63</v>
      </c>
      <c r="C2411" s="137">
        <v>2500</v>
      </c>
      <c r="D2411" s="137" t="s">
        <v>2045</v>
      </c>
      <c r="E2411" s="52"/>
      <c r="F2411" s="14"/>
      <c r="G2411" s="53" t="s">
        <v>2855</v>
      </c>
      <c r="H2411" s="162"/>
      <c r="I2411" s="14" t="s">
        <v>970</v>
      </c>
      <c r="J2411" s="14">
        <v>1000</v>
      </c>
      <c r="K2411" s="14" t="s">
        <v>2045</v>
      </c>
      <c r="L2411" s="14"/>
      <c r="M2411" s="14"/>
      <c r="N2411" s="53" t="s">
        <v>54</v>
      </c>
      <c r="O2411" s="162"/>
      <c r="V2411" s="525"/>
      <c r="W2411" s="448" t="s">
        <v>2561</v>
      </c>
    </row>
    <row r="2412" spans="1:23">
      <c r="A2412" s="472"/>
      <c r="B2412" s="14" t="s">
        <v>885</v>
      </c>
      <c r="C2412" s="14">
        <v>900</v>
      </c>
      <c r="D2412" s="14" t="s">
        <v>2045</v>
      </c>
      <c r="E2412" s="14"/>
      <c r="F2412" s="14"/>
      <c r="G2412" s="53" t="s">
        <v>54</v>
      </c>
      <c r="H2412" s="162"/>
      <c r="I2412" s="14" t="s">
        <v>997</v>
      </c>
      <c r="J2412" s="14">
        <v>1500</v>
      </c>
      <c r="K2412" s="14" t="s">
        <v>2045</v>
      </c>
      <c r="L2412" s="14"/>
      <c r="M2412" s="14" t="s">
        <v>2096</v>
      </c>
      <c r="N2412" s="53" t="s">
        <v>2802</v>
      </c>
      <c r="O2412" s="162"/>
      <c r="V2412" s="460"/>
      <c r="W2412" s="14" t="s">
        <v>2562</v>
      </c>
    </row>
    <row r="2413" ht="13.8" spans="1:23">
      <c r="A2413" s="472"/>
      <c r="B2413" s="137" t="s">
        <v>2396</v>
      </c>
      <c r="C2413" s="137">
        <v>300</v>
      </c>
      <c r="D2413" s="137" t="s">
        <v>2045</v>
      </c>
      <c r="E2413" s="14"/>
      <c r="F2413" s="14"/>
      <c r="G2413" s="53" t="s">
        <v>2856</v>
      </c>
      <c r="H2413" s="162"/>
      <c r="I2413" s="14" t="s">
        <v>235</v>
      </c>
      <c r="J2413" s="14">
        <v>4000</v>
      </c>
      <c r="K2413" s="14" t="s">
        <v>2043</v>
      </c>
      <c r="L2413" s="14"/>
      <c r="M2413" s="14"/>
      <c r="N2413" s="53" t="s">
        <v>2746</v>
      </c>
      <c r="O2413" s="162"/>
      <c r="V2413" s="461"/>
      <c r="W2413" s="448" t="s">
        <v>2563</v>
      </c>
    </row>
    <row r="2414" ht="13.8" spans="1:23">
      <c r="A2414" s="472"/>
      <c r="B2414" s="14" t="s">
        <v>951</v>
      </c>
      <c r="C2414" s="14">
        <v>800</v>
      </c>
      <c r="D2414" s="14" t="s">
        <v>2045</v>
      </c>
      <c r="E2414" s="52"/>
      <c r="F2414" s="14"/>
      <c r="G2414" s="53" t="s">
        <v>54</v>
      </c>
      <c r="H2414" s="162"/>
      <c r="I2414" s="444" t="s">
        <v>319</v>
      </c>
      <c r="J2414" s="444">
        <v>2000</v>
      </c>
      <c r="K2414" s="444" t="s">
        <v>2043</v>
      </c>
      <c r="L2414" s="14"/>
      <c r="M2414" s="14"/>
      <c r="N2414" s="53" t="s">
        <v>54</v>
      </c>
      <c r="O2414" s="162"/>
      <c r="V2414" s="462"/>
      <c r="W2414" s="448" t="s">
        <v>2568</v>
      </c>
    </row>
    <row r="2415" ht="13.8" spans="1:23">
      <c r="A2415" s="472"/>
      <c r="B2415" s="14" t="s">
        <v>322</v>
      </c>
      <c r="C2415" s="14">
        <v>1200</v>
      </c>
      <c r="D2415" s="14" t="s">
        <v>2043</v>
      </c>
      <c r="E2415" s="52"/>
      <c r="F2415" s="14"/>
      <c r="G2415" s="53" t="s">
        <v>2857</v>
      </c>
      <c r="H2415" s="162"/>
      <c r="I2415" s="14" t="s">
        <v>291</v>
      </c>
      <c r="J2415" s="14">
        <v>1600</v>
      </c>
      <c r="K2415" s="14" t="s">
        <v>2043</v>
      </c>
      <c r="L2415" s="14"/>
      <c r="M2415" s="14"/>
      <c r="N2415" s="53" t="s">
        <v>54</v>
      </c>
      <c r="O2415" s="162"/>
      <c r="V2415" s="463"/>
      <c r="W2415" s="453" t="s">
        <v>2632</v>
      </c>
    </row>
    <row r="2416" ht="13.8" spans="1:23">
      <c r="A2416" s="472"/>
      <c r="B2416" s="444" t="s">
        <v>464</v>
      </c>
      <c r="C2416" s="444">
        <v>1000</v>
      </c>
      <c r="D2416" s="444" t="s">
        <v>2043</v>
      </c>
      <c r="E2416" s="52"/>
      <c r="F2416" s="14"/>
      <c r="G2416" s="53" t="s">
        <v>2858</v>
      </c>
      <c r="H2416" s="162"/>
      <c r="I2416" s="356" t="s">
        <v>1522</v>
      </c>
      <c r="J2416" s="356">
        <v>600</v>
      </c>
      <c r="K2416" s="356" t="s">
        <v>2045</v>
      </c>
      <c r="L2416" s="356"/>
      <c r="M2416" s="356" t="s">
        <v>2096</v>
      </c>
      <c r="N2416" s="359" t="s">
        <v>2721</v>
      </c>
      <c r="O2416" s="162"/>
      <c r="V2416" s="490"/>
      <c r="W2416" s="482" t="s">
        <v>2691</v>
      </c>
    </row>
    <row r="2417" ht="26.4" spans="1:15">
      <c r="A2417" s="472"/>
      <c r="B2417" s="14" t="s">
        <v>584</v>
      </c>
      <c r="C2417" s="14">
        <v>2400</v>
      </c>
      <c r="D2417" s="14" t="s">
        <v>2043</v>
      </c>
      <c r="E2417" s="52"/>
      <c r="F2417" s="14"/>
      <c r="G2417" s="53" t="s">
        <v>2859</v>
      </c>
      <c r="H2417" s="162"/>
      <c r="I2417" s="444" t="s">
        <v>681</v>
      </c>
      <c r="J2417" s="444">
        <v>500</v>
      </c>
      <c r="K2417" s="444" t="s">
        <v>2043</v>
      </c>
      <c r="L2417" s="14"/>
      <c r="M2417" s="14" t="s">
        <v>2860</v>
      </c>
      <c r="N2417" s="53" t="s">
        <v>2840</v>
      </c>
      <c r="O2417" s="162"/>
    </row>
    <row r="2418" spans="1:15">
      <c r="A2418" s="472"/>
      <c r="B2418" s="444" t="s">
        <v>145</v>
      </c>
      <c r="C2418" s="444">
        <v>4800</v>
      </c>
      <c r="D2418" s="444" t="s">
        <v>2043</v>
      </c>
      <c r="E2418" s="52"/>
      <c r="F2418" s="14"/>
      <c r="G2418" s="53" t="s">
        <v>2861</v>
      </c>
      <c r="H2418" s="162"/>
      <c r="I2418" s="14" t="s">
        <v>774</v>
      </c>
      <c r="J2418" s="14">
        <v>1200</v>
      </c>
      <c r="K2418" s="14" t="s">
        <v>2043</v>
      </c>
      <c r="L2418" s="14"/>
      <c r="M2418" s="14"/>
      <c r="N2418" s="53" t="s">
        <v>88</v>
      </c>
      <c r="O2418" s="162"/>
    </row>
    <row r="2419" ht="26.4" spans="1:15">
      <c r="A2419" s="472"/>
      <c r="B2419" s="444" t="s">
        <v>592</v>
      </c>
      <c r="C2419" s="444">
        <v>3000</v>
      </c>
      <c r="D2419" s="444" t="s">
        <v>2043</v>
      </c>
      <c r="E2419" s="52"/>
      <c r="F2419" s="14"/>
      <c r="G2419" s="53" t="s">
        <v>2862</v>
      </c>
      <c r="H2419" s="162"/>
      <c r="I2419" s="14" t="s">
        <v>2071</v>
      </c>
      <c r="J2419" s="14">
        <v>800</v>
      </c>
      <c r="K2419" s="14" t="s">
        <v>2043</v>
      </c>
      <c r="L2419" s="14"/>
      <c r="M2419" s="14"/>
      <c r="N2419" s="53" t="s">
        <v>2840</v>
      </c>
      <c r="O2419" s="162"/>
    </row>
    <row r="2420" spans="1:15">
      <c r="A2420" s="472"/>
      <c r="B2420" s="14" t="s">
        <v>1011</v>
      </c>
      <c r="C2420" s="14">
        <v>400</v>
      </c>
      <c r="D2420" s="14" t="s">
        <v>2045</v>
      </c>
      <c r="E2420" s="52"/>
      <c r="F2420" s="14" t="s">
        <v>2096</v>
      </c>
      <c r="G2420" s="53" t="s">
        <v>54</v>
      </c>
      <c r="H2420" s="162"/>
      <c r="I2420" s="14" t="s">
        <v>609</v>
      </c>
      <c r="J2420" s="14">
        <v>2000</v>
      </c>
      <c r="K2420" s="14" t="s">
        <v>2045</v>
      </c>
      <c r="L2420" s="14"/>
      <c r="M2420" s="14"/>
      <c r="N2420" s="53" t="s">
        <v>54</v>
      </c>
      <c r="O2420" s="162"/>
    </row>
    <row r="2421" spans="1:15">
      <c r="A2421" s="472"/>
      <c r="B2421" s="14" t="s">
        <v>558</v>
      </c>
      <c r="C2421" s="14">
        <v>1000</v>
      </c>
      <c r="D2421" s="14" t="s">
        <v>2045</v>
      </c>
      <c r="E2421" s="52"/>
      <c r="F2421" s="14"/>
      <c r="G2421" s="53" t="s">
        <v>55</v>
      </c>
      <c r="H2421" s="162"/>
      <c r="I2421" s="356" t="s">
        <v>811</v>
      </c>
      <c r="J2421" s="356">
        <v>600</v>
      </c>
      <c r="K2421" s="356" t="s">
        <v>2045</v>
      </c>
      <c r="L2421" s="356"/>
      <c r="M2421" s="356"/>
      <c r="N2421" s="359" t="s">
        <v>2721</v>
      </c>
      <c r="O2421" s="162"/>
    </row>
    <row r="2422" spans="1:15">
      <c r="A2422" s="472"/>
      <c r="B2422" s="14" t="s">
        <v>1013</v>
      </c>
      <c r="C2422" s="14">
        <v>500</v>
      </c>
      <c r="D2422" s="14" t="s">
        <v>2045</v>
      </c>
      <c r="E2422" s="52"/>
      <c r="F2422" s="14" t="s">
        <v>2096</v>
      </c>
      <c r="G2422" s="53" t="s">
        <v>55</v>
      </c>
      <c r="H2422" s="162"/>
      <c r="I2422" s="14"/>
      <c r="J2422" s="14"/>
      <c r="K2422" s="14"/>
      <c r="L2422" s="14"/>
      <c r="M2422" s="14"/>
      <c r="N2422" s="53"/>
      <c r="O2422" s="162"/>
    </row>
    <row r="2423" spans="1:15">
      <c r="A2423" s="472"/>
      <c r="B2423" s="14"/>
      <c r="C2423" s="14"/>
      <c r="D2423" s="14"/>
      <c r="E2423" s="52"/>
      <c r="F2423" s="14"/>
      <c r="G2423" s="53"/>
      <c r="H2423" s="162"/>
      <c r="I2423" s="14"/>
      <c r="J2423" s="14"/>
      <c r="K2423" s="14"/>
      <c r="L2423" s="14"/>
      <c r="M2423" s="14"/>
      <c r="N2423" s="53"/>
      <c r="O2423" s="162"/>
    </row>
    <row r="2424" spans="1:15">
      <c r="A2424" s="472"/>
      <c r="B2424" s="14"/>
      <c r="C2424" s="14"/>
      <c r="D2424" s="14"/>
      <c r="E2424" s="52"/>
      <c r="F2424" s="14"/>
      <c r="G2424" s="53"/>
      <c r="H2424" s="162"/>
      <c r="I2424" s="14"/>
      <c r="J2424" s="14"/>
      <c r="K2424" s="14"/>
      <c r="L2424" s="14"/>
      <c r="M2424" s="14"/>
      <c r="N2424" s="53"/>
      <c r="O2424" s="162"/>
    </row>
    <row r="2425" spans="1:15">
      <c r="A2425" s="472"/>
      <c r="B2425" s="14"/>
      <c r="C2425" s="14"/>
      <c r="D2425" s="14"/>
      <c r="E2425" s="52"/>
      <c r="F2425" s="14"/>
      <c r="G2425" s="53"/>
      <c r="H2425" s="162"/>
      <c r="I2425" s="14"/>
      <c r="J2425" s="14"/>
      <c r="K2425" s="14"/>
      <c r="L2425" s="14"/>
      <c r="M2425" s="14"/>
      <c r="N2425" s="53"/>
      <c r="O2425" s="162"/>
    </row>
    <row r="2426" spans="1:15">
      <c r="A2426" s="472"/>
      <c r="B2426" s="14"/>
      <c r="C2426" s="14"/>
      <c r="D2426" s="14"/>
      <c r="E2426" s="52"/>
      <c r="F2426" s="14"/>
      <c r="G2426" s="53"/>
      <c r="H2426" s="162"/>
      <c r="I2426" s="14"/>
      <c r="J2426" s="14"/>
      <c r="K2426" s="14"/>
      <c r="L2426" s="14"/>
      <c r="M2426" s="14"/>
      <c r="N2426" s="53"/>
      <c r="O2426" s="162"/>
    </row>
    <row r="2427" spans="1:15">
      <c r="A2427" s="472"/>
      <c r="B2427" s="14"/>
      <c r="C2427" s="14"/>
      <c r="D2427" s="14"/>
      <c r="E2427" s="52"/>
      <c r="F2427" s="14"/>
      <c r="G2427" s="53"/>
      <c r="H2427" s="162"/>
      <c r="I2427" s="14"/>
      <c r="J2427" s="14"/>
      <c r="K2427" s="14"/>
      <c r="L2427" s="14"/>
      <c r="M2427" s="14"/>
      <c r="N2427" s="53"/>
      <c r="O2427" s="162"/>
    </row>
    <row r="2428" spans="1:15">
      <c r="A2428" s="472"/>
      <c r="B2428" s="14"/>
      <c r="C2428" s="14"/>
      <c r="D2428" s="14"/>
      <c r="E2428" s="52"/>
      <c r="F2428" s="14"/>
      <c r="G2428" s="53"/>
      <c r="H2428" s="162"/>
      <c r="I2428" s="14"/>
      <c r="J2428" s="14"/>
      <c r="K2428" s="14"/>
      <c r="L2428" s="14"/>
      <c r="M2428" s="14"/>
      <c r="N2428" s="53"/>
      <c r="O2428" s="162"/>
    </row>
    <row r="2429" spans="1:15">
      <c r="A2429" s="472"/>
      <c r="B2429" s="14"/>
      <c r="C2429" s="14"/>
      <c r="D2429" s="14"/>
      <c r="E2429" s="52"/>
      <c r="F2429" s="14"/>
      <c r="G2429" s="53"/>
      <c r="H2429" s="162"/>
      <c r="I2429" s="14"/>
      <c r="J2429" s="14"/>
      <c r="K2429" s="14"/>
      <c r="L2429" s="14"/>
      <c r="M2429" s="14"/>
      <c r="N2429" s="53"/>
      <c r="O2429" s="162"/>
    </row>
    <row r="2430" ht="18" spans="1:15">
      <c r="A2430" s="472"/>
      <c r="B2430" s="535"/>
      <c r="C2430" s="536">
        <f>SUM(C2411:C2427)</f>
        <v>18800</v>
      </c>
      <c r="D2430" s="536"/>
      <c r="E2430" s="537"/>
      <c r="F2430" s="536"/>
      <c r="G2430" s="538"/>
      <c r="H2430" s="539"/>
      <c r="I2430" s="536"/>
      <c r="J2430" s="536">
        <f>SUM(J2410:J2429)</f>
        <v>23800</v>
      </c>
      <c r="K2430" s="536"/>
      <c r="L2430" s="536"/>
      <c r="M2430" s="546"/>
      <c r="N2430" s="547"/>
      <c r="O2430" s="539"/>
    </row>
    <row r="2431" ht="15.6" spans="1:23">
      <c r="A2431" s="291" t="s">
        <v>2329</v>
      </c>
      <c r="B2431" s="291" t="s">
        <v>12</v>
      </c>
      <c r="C2431" s="292" t="s">
        <v>2501</v>
      </c>
      <c r="D2431" s="292" t="s">
        <v>2466</v>
      </c>
      <c r="E2431" s="454" t="s">
        <v>2456</v>
      </c>
      <c r="F2431" s="121" t="s">
        <v>2606</v>
      </c>
      <c r="G2431" s="121" t="s">
        <v>11</v>
      </c>
      <c r="H2431" s="269"/>
      <c r="I2431" s="291" t="s">
        <v>13</v>
      </c>
      <c r="J2431" s="292" t="s">
        <v>2501</v>
      </c>
      <c r="K2431" s="292" t="s">
        <v>2466</v>
      </c>
      <c r="L2431" s="455" t="s">
        <v>2456</v>
      </c>
      <c r="M2431" s="121" t="s">
        <v>2606</v>
      </c>
      <c r="N2431" s="121" t="s">
        <v>11</v>
      </c>
      <c r="O2431" s="269"/>
      <c r="V2431" s="457" t="s">
        <v>2557</v>
      </c>
      <c r="W2431" s="448"/>
    </row>
    <row r="2432" ht="26.4" spans="1:23">
      <c r="A2432" s="396"/>
      <c r="B2432" s="14" t="s">
        <v>558</v>
      </c>
      <c r="C2432" s="14">
        <v>1000</v>
      </c>
      <c r="D2432" s="14" t="s">
        <v>2045</v>
      </c>
      <c r="E2432" s="52"/>
      <c r="F2432" s="14"/>
      <c r="G2432" s="53" t="s">
        <v>2765</v>
      </c>
      <c r="H2432" s="14"/>
      <c r="I2432" s="14" t="s">
        <v>274</v>
      </c>
      <c r="J2432" s="14">
        <v>3200</v>
      </c>
      <c r="K2432" s="14" t="s">
        <v>2043</v>
      </c>
      <c r="L2432" s="14"/>
      <c r="M2432" s="14"/>
      <c r="N2432" s="53" t="s">
        <v>2439</v>
      </c>
      <c r="O2432" s="14"/>
      <c r="V2432" s="458"/>
      <c r="W2432" s="448" t="s">
        <v>2559</v>
      </c>
    </row>
    <row r="2433" ht="26.4" spans="1:23">
      <c r="A2433" s="396"/>
      <c r="B2433" s="14" t="s">
        <v>1013</v>
      </c>
      <c r="C2433" s="14">
        <v>500</v>
      </c>
      <c r="D2433" s="14" t="s">
        <v>2045</v>
      </c>
      <c r="E2433" s="52"/>
      <c r="F2433" s="14" t="s">
        <v>2096</v>
      </c>
      <c r="G2433" s="53" t="s">
        <v>2765</v>
      </c>
      <c r="H2433" s="14"/>
      <c r="I2433" s="14" t="s">
        <v>259</v>
      </c>
      <c r="J2433" s="14">
        <v>4000</v>
      </c>
      <c r="K2433" s="14" t="s">
        <v>2043</v>
      </c>
      <c r="L2433" s="14"/>
      <c r="M2433" s="14"/>
      <c r="N2433" s="53" t="s">
        <v>54</v>
      </c>
      <c r="O2433" s="14"/>
      <c r="V2433" s="525"/>
      <c r="W2433" s="448" t="s">
        <v>2561</v>
      </c>
    </row>
    <row r="2434" spans="1:23">
      <c r="A2434" s="396"/>
      <c r="B2434" s="14" t="s">
        <v>238</v>
      </c>
      <c r="C2434" s="14">
        <v>6000</v>
      </c>
      <c r="D2434" s="14" t="s">
        <v>2043</v>
      </c>
      <c r="E2434" s="52"/>
      <c r="F2434" s="14"/>
      <c r="G2434" s="53" t="s">
        <v>54</v>
      </c>
      <c r="H2434" s="14"/>
      <c r="I2434" s="14" t="s">
        <v>599</v>
      </c>
      <c r="J2434" s="14">
        <v>2000</v>
      </c>
      <c r="K2434" s="14" t="s">
        <v>2045</v>
      </c>
      <c r="L2434" s="14"/>
      <c r="M2434" s="14"/>
      <c r="N2434" s="53" t="s">
        <v>54</v>
      </c>
      <c r="O2434" s="14"/>
      <c r="V2434" s="460"/>
      <c r="W2434" s="14" t="s">
        <v>2562</v>
      </c>
    </row>
    <row r="2435" ht="13.8" spans="1:23">
      <c r="A2435" s="396"/>
      <c r="B2435" s="14" t="s">
        <v>196</v>
      </c>
      <c r="C2435" s="14">
        <v>8000</v>
      </c>
      <c r="D2435" s="14" t="s">
        <v>2043</v>
      </c>
      <c r="E2435" s="52"/>
      <c r="F2435" s="14"/>
      <c r="G2435" s="53" t="s">
        <v>54</v>
      </c>
      <c r="H2435" s="14"/>
      <c r="I2435" s="14" t="s">
        <v>692</v>
      </c>
      <c r="J2435" s="14">
        <v>4000</v>
      </c>
      <c r="K2435" s="14" t="s">
        <v>2043</v>
      </c>
      <c r="L2435" s="14"/>
      <c r="M2435" s="14"/>
      <c r="N2435" s="53" t="s">
        <v>54</v>
      </c>
      <c r="O2435" s="14"/>
      <c r="V2435" s="461"/>
      <c r="W2435" s="448" t="s">
        <v>2563</v>
      </c>
    </row>
    <row r="2436" ht="13.8" spans="1:23">
      <c r="A2436" s="396"/>
      <c r="B2436" s="14" t="s">
        <v>131</v>
      </c>
      <c r="C2436" s="14">
        <v>2000</v>
      </c>
      <c r="D2436" s="14" t="s">
        <v>2043</v>
      </c>
      <c r="E2436" s="52"/>
      <c r="F2436" s="14"/>
      <c r="G2436" s="53" t="s">
        <v>54</v>
      </c>
      <c r="H2436" s="14"/>
      <c r="I2436" s="14" t="s">
        <v>440</v>
      </c>
      <c r="J2436" s="14">
        <v>600</v>
      </c>
      <c r="K2436" s="14" t="s">
        <v>2045</v>
      </c>
      <c r="L2436" s="14"/>
      <c r="M2436" s="14"/>
      <c r="N2436" s="53" t="s">
        <v>54</v>
      </c>
      <c r="O2436" s="14"/>
      <c r="V2436" s="462"/>
      <c r="W2436" s="448" t="s">
        <v>2568</v>
      </c>
    </row>
    <row r="2437" ht="13.8" spans="1:23">
      <c r="A2437" s="396"/>
      <c r="B2437" s="14" t="s">
        <v>464</v>
      </c>
      <c r="C2437" s="14">
        <v>6000</v>
      </c>
      <c r="D2437" s="14" t="s">
        <v>2043</v>
      </c>
      <c r="E2437" s="52"/>
      <c r="F2437" s="14"/>
      <c r="G2437" s="53" t="s">
        <v>54</v>
      </c>
      <c r="I2437" s="14" t="s">
        <v>519</v>
      </c>
      <c r="J2437" s="14">
        <f>1200+1600</f>
        <v>2800</v>
      </c>
      <c r="K2437" s="14" t="s">
        <v>2043</v>
      </c>
      <c r="L2437" s="14"/>
      <c r="M2437" s="14"/>
      <c r="N2437" s="53" t="s">
        <v>54</v>
      </c>
      <c r="V2437" s="463"/>
      <c r="W2437" s="453" t="s">
        <v>2632</v>
      </c>
    </row>
    <row r="2438" ht="13.8" spans="1:23">
      <c r="A2438" s="396"/>
      <c r="B2438" s="356" t="s">
        <v>277</v>
      </c>
      <c r="C2438" s="356">
        <v>3000</v>
      </c>
      <c r="D2438" s="356" t="s">
        <v>2043</v>
      </c>
      <c r="E2438" s="356"/>
      <c r="F2438" s="356"/>
      <c r="G2438" s="356" t="s">
        <v>2863</v>
      </c>
      <c r="H2438" s="14"/>
      <c r="I2438" s="14" t="s">
        <v>244</v>
      </c>
      <c r="J2438" s="14">
        <v>1200</v>
      </c>
      <c r="K2438" s="14" t="s">
        <v>2043</v>
      </c>
      <c r="L2438" s="14"/>
      <c r="M2438" s="14"/>
      <c r="N2438" s="53" t="s">
        <v>2864</v>
      </c>
      <c r="O2438" s="14"/>
      <c r="V2438" s="490"/>
      <c r="W2438" s="482" t="s">
        <v>2691</v>
      </c>
    </row>
    <row r="2439" spans="1:15">
      <c r="A2439" s="396"/>
      <c r="B2439" s="14"/>
      <c r="C2439" s="14"/>
      <c r="D2439" s="14"/>
      <c r="E2439" s="52"/>
      <c r="F2439" s="14"/>
      <c r="G2439" s="53"/>
      <c r="H2439" s="14"/>
      <c r="I2439" s="129" t="s">
        <v>2266</v>
      </c>
      <c r="J2439" s="129">
        <v>700</v>
      </c>
      <c r="K2439" s="129" t="s">
        <v>2045</v>
      </c>
      <c r="L2439" s="129"/>
      <c r="M2439" s="129"/>
      <c r="N2439" s="203" t="s">
        <v>2865</v>
      </c>
      <c r="O2439" s="14"/>
    </row>
    <row r="2440" spans="1:15">
      <c r="A2440" s="396"/>
      <c r="B2440" s="14"/>
      <c r="C2440" s="14"/>
      <c r="D2440" s="14"/>
      <c r="E2440" s="52"/>
      <c r="F2440" s="14"/>
      <c r="G2440" s="53"/>
      <c r="H2440" s="14"/>
      <c r="I2440" s="129" t="s">
        <v>963</v>
      </c>
      <c r="J2440" s="129">
        <v>2000</v>
      </c>
      <c r="K2440" s="129" t="s">
        <v>2045</v>
      </c>
      <c r="L2440" s="129"/>
      <c r="M2440" s="129"/>
      <c r="N2440" s="203" t="s">
        <v>54</v>
      </c>
      <c r="O2440" s="14"/>
    </row>
    <row r="2441" spans="1:15">
      <c r="A2441" s="396"/>
      <c r="B2441" s="14"/>
      <c r="C2441" s="14"/>
      <c r="D2441" s="14"/>
      <c r="E2441" s="52"/>
      <c r="F2441" s="14"/>
      <c r="G2441" s="53"/>
      <c r="H2441" s="14"/>
      <c r="I2441" s="129" t="s">
        <v>461</v>
      </c>
      <c r="J2441" s="129">
        <v>2000</v>
      </c>
      <c r="K2441" s="129" t="s">
        <v>2043</v>
      </c>
      <c r="L2441" s="129"/>
      <c r="M2441" s="129"/>
      <c r="N2441" s="203" t="s">
        <v>2210</v>
      </c>
      <c r="O2441" s="14"/>
    </row>
    <row r="2442" spans="1:15">
      <c r="A2442" s="396"/>
      <c r="B2442" s="14"/>
      <c r="C2442" s="14"/>
      <c r="D2442" s="14"/>
      <c r="E2442" s="52"/>
      <c r="F2442" s="14"/>
      <c r="G2442" s="53"/>
      <c r="H2442" s="14"/>
      <c r="I2442" s="356" t="s">
        <v>458</v>
      </c>
      <c r="J2442" s="356">
        <v>2200</v>
      </c>
      <c r="K2442" s="356" t="s">
        <v>2043</v>
      </c>
      <c r="L2442" s="356"/>
      <c r="M2442" s="356"/>
      <c r="N2442" s="359" t="s">
        <v>2866</v>
      </c>
      <c r="O2442" s="14"/>
    </row>
    <row r="2443" spans="1:15">
      <c r="A2443" s="396"/>
      <c r="B2443" s="14"/>
      <c r="C2443" s="14"/>
      <c r="D2443" s="14"/>
      <c r="E2443" s="52"/>
      <c r="F2443" s="14"/>
      <c r="G2443" s="53"/>
      <c r="H2443" s="162"/>
      <c r="I2443" s="14" t="s">
        <v>1019</v>
      </c>
      <c r="J2443" s="14">
        <v>360</v>
      </c>
      <c r="K2443" s="14" t="s">
        <v>2045</v>
      </c>
      <c r="L2443" s="14"/>
      <c r="M2443" s="14"/>
      <c r="N2443" s="53" t="s">
        <v>88</v>
      </c>
      <c r="O2443" s="162"/>
    </row>
    <row r="2444" spans="1:15">
      <c r="A2444" s="396"/>
      <c r="B2444" s="14"/>
      <c r="C2444" s="14"/>
      <c r="D2444" s="14"/>
      <c r="E2444" s="52"/>
      <c r="F2444" s="14"/>
      <c r="G2444" s="53"/>
      <c r="H2444" s="162"/>
      <c r="I2444" s="356" t="s">
        <v>265</v>
      </c>
      <c r="J2444" s="356">
        <v>3000</v>
      </c>
      <c r="K2444" s="356" t="s">
        <v>2043</v>
      </c>
      <c r="L2444" s="356"/>
      <c r="M2444" s="356"/>
      <c r="N2444" s="359" t="s">
        <v>2863</v>
      </c>
      <c r="O2444" s="162"/>
    </row>
    <row r="2445" spans="1:15">
      <c r="A2445" s="396"/>
      <c r="B2445" s="14"/>
      <c r="C2445" s="14"/>
      <c r="D2445" s="14"/>
      <c r="E2445" s="52"/>
      <c r="F2445" s="14"/>
      <c r="G2445" s="53"/>
      <c r="H2445" s="162"/>
      <c r="I2445" s="14"/>
      <c r="J2445" s="14"/>
      <c r="K2445" s="14"/>
      <c r="L2445" s="14"/>
      <c r="M2445" s="14"/>
      <c r="N2445" s="53"/>
      <c r="O2445" s="162"/>
    </row>
    <row r="2446" spans="1:15">
      <c r="A2446" s="396"/>
      <c r="B2446" s="14"/>
      <c r="C2446" s="14"/>
      <c r="D2446" s="14"/>
      <c r="E2446" s="52"/>
      <c r="F2446" s="14"/>
      <c r="G2446" s="53"/>
      <c r="H2446" s="162"/>
      <c r="I2446" s="14"/>
      <c r="J2446" s="14"/>
      <c r="K2446" s="14"/>
      <c r="L2446" s="14"/>
      <c r="M2446" s="14"/>
      <c r="N2446" s="53"/>
      <c r="O2446" s="162"/>
    </row>
    <row r="2447" spans="1:15">
      <c r="A2447" s="396"/>
      <c r="B2447" s="14"/>
      <c r="C2447" s="14"/>
      <c r="D2447" s="14"/>
      <c r="E2447" s="14"/>
      <c r="F2447" s="14"/>
      <c r="G2447" s="53"/>
      <c r="H2447" s="162"/>
      <c r="I2447" s="14"/>
      <c r="J2447" s="14"/>
      <c r="K2447" s="14"/>
      <c r="L2447" s="14"/>
      <c r="M2447" s="14"/>
      <c r="N2447" s="53"/>
      <c r="O2447" s="162"/>
    </row>
    <row r="2448" ht="18" spans="1:15">
      <c r="A2448" s="396"/>
      <c r="B2448" s="352"/>
      <c r="C2448" s="297">
        <f>SUM(C2437:C2447)</f>
        <v>9000</v>
      </c>
      <c r="D2448" s="297"/>
      <c r="E2448" s="298"/>
      <c r="F2448" s="297"/>
      <c r="G2448" s="299"/>
      <c r="H2448" s="517"/>
      <c r="I2448" s="297"/>
      <c r="J2448" s="297">
        <f>SUM(J2432:J2447)</f>
        <v>28060</v>
      </c>
      <c r="K2448" s="297"/>
      <c r="L2448" s="297"/>
      <c r="M2448" s="296"/>
      <c r="N2448" s="304"/>
      <c r="O2448" s="517"/>
    </row>
    <row r="2449" ht="15.6" spans="1:23">
      <c r="A2449" s="291" t="s">
        <v>2334</v>
      </c>
      <c r="B2449" s="291" t="s">
        <v>12</v>
      </c>
      <c r="C2449" s="292" t="s">
        <v>2501</v>
      </c>
      <c r="D2449" s="292" t="s">
        <v>2466</v>
      </c>
      <c r="E2449" s="454" t="s">
        <v>2456</v>
      </c>
      <c r="F2449" s="121" t="s">
        <v>2606</v>
      </c>
      <c r="G2449" s="121" t="s">
        <v>11</v>
      </c>
      <c r="H2449" s="517"/>
      <c r="I2449" s="291" t="s">
        <v>13</v>
      </c>
      <c r="J2449" s="292" t="s">
        <v>2501</v>
      </c>
      <c r="K2449" s="292" t="s">
        <v>2466</v>
      </c>
      <c r="L2449" s="455" t="s">
        <v>2456</v>
      </c>
      <c r="M2449" s="121" t="s">
        <v>2606</v>
      </c>
      <c r="N2449" s="121" t="s">
        <v>11</v>
      </c>
      <c r="O2449" s="517"/>
      <c r="V2449" s="457" t="s">
        <v>2557</v>
      </c>
      <c r="W2449" s="448"/>
    </row>
    <row r="2450" ht="13.8" spans="1:23">
      <c r="A2450" s="396"/>
      <c r="B2450" s="14" t="s">
        <v>464</v>
      </c>
      <c r="C2450" s="14">
        <v>3000</v>
      </c>
      <c r="D2450" s="14" t="s">
        <v>2043</v>
      </c>
      <c r="E2450" s="52"/>
      <c r="F2450" s="14"/>
      <c r="G2450" s="53" t="s">
        <v>2253</v>
      </c>
      <c r="H2450" s="162"/>
      <c r="I2450" s="14" t="s">
        <v>510</v>
      </c>
      <c r="J2450" s="14">
        <v>1000</v>
      </c>
      <c r="K2450" s="14" t="s">
        <v>2043</v>
      </c>
      <c r="L2450" s="14"/>
      <c r="M2450" s="14"/>
      <c r="N2450" s="53" t="s">
        <v>54</v>
      </c>
      <c r="O2450" s="162"/>
      <c r="V2450" s="458"/>
      <c r="W2450" s="448" t="s">
        <v>2559</v>
      </c>
    </row>
    <row r="2451" ht="13.8" spans="1:23">
      <c r="A2451" s="396"/>
      <c r="B2451" s="14" t="s">
        <v>485</v>
      </c>
      <c r="C2451" s="14">
        <v>1200</v>
      </c>
      <c r="D2451" s="14" t="s">
        <v>2043</v>
      </c>
      <c r="E2451" s="52"/>
      <c r="F2451" s="14"/>
      <c r="G2451" s="53" t="s">
        <v>54</v>
      </c>
      <c r="H2451" s="162"/>
      <c r="I2451" s="14" t="s">
        <v>606</v>
      </c>
      <c r="J2451" s="14">
        <v>400</v>
      </c>
      <c r="K2451" s="14" t="s">
        <v>2045</v>
      </c>
      <c r="L2451" s="14"/>
      <c r="M2451" s="14"/>
      <c r="N2451" s="53" t="s">
        <v>54</v>
      </c>
      <c r="O2451" s="162"/>
      <c r="V2451" s="525"/>
      <c r="W2451" s="448" t="s">
        <v>2561</v>
      </c>
    </row>
    <row r="2452" spans="1:23">
      <c r="A2452" s="396"/>
      <c r="B2452" s="14" t="s">
        <v>328</v>
      </c>
      <c r="C2452" s="14">
        <v>6000</v>
      </c>
      <c r="D2452" s="14" t="s">
        <v>2043</v>
      </c>
      <c r="E2452" s="52"/>
      <c r="F2452" s="14"/>
      <c r="G2452" s="53" t="s">
        <v>54</v>
      </c>
      <c r="H2452" s="162"/>
      <c r="I2452" s="356" t="s">
        <v>984</v>
      </c>
      <c r="J2452" s="356">
        <v>600</v>
      </c>
      <c r="K2452" s="356" t="s">
        <v>2045</v>
      </c>
      <c r="L2452" s="356"/>
      <c r="M2452" s="356"/>
      <c r="N2452" s="359" t="s">
        <v>2867</v>
      </c>
      <c r="O2452" s="162"/>
      <c r="V2452" s="460"/>
      <c r="W2452" s="14" t="s">
        <v>2562</v>
      </c>
    </row>
    <row r="2453" ht="13.8" spans="1:23">
      <c r="A2453" s="396"/>
      <c r="B2453" s="14" t="s">
        <v>729</v>
      </c>
      <c r="C2453" s="14">
        <v>6000</v>
      </c>
      <c r="D2453" s="14" t="s">
        <v>2043</v>
      </c>
      <c r="E2453" s="52"/>
      <c r="F2453" s="14"/>
      <c r="G2453" s="53" t="s">
        <v>54</v>
      </c>
      <c r="H2453" s="281"/>
      <c r="I2453" s="14" t="s">
        <v>316</v>
      </c>
      <c r="J2453" s="14">
        <v>18000</v>
      </c>
      <c r="K2453" s="14" t="s">
        <v>2043</v>
      </c>
      <c r="L2453" s="14"/>
      <c r="M2453" s="14"/>
      <c r="N2453" s="53" t="s">
        <v>2868</v>
      </c>
      <c r="O2453" s="281"/>
      <c r="V2453" s="461"/>
      <c r="W2453" s="448" t="s">
        <v>2563</v>
      </c>
    </row>
    <row r="2454" ht="13.8" spans="1:23">
      <c r="A2454" s="396"/>
      <c r="B2454" s="14" t="s">
        <v>733</v>
      </c>
      <c r="C2454" s="14">
        <v>2760</v>
      </c>
      <c r="D2454" s="14" t="s">
        <v>2045</v>
      </c>
      <c r="E2454" s="52"/>
      <c r="F2454" s="14"/>
      <c r="G2454" s="53" t="s">
        <v>54</v>
      </c>
      <c r="H2454" s="281"/>
      <c r="I2454" s="14" t="s">
        <v>914</v>
      </c>
      <c r="J2454" s="14">
        <v>3000</v>
      </c>
      <c r="K2454" s="14" t="s">
        <v>2045</v>
      </c>
      <c r="L2454" s="14"/>
      <c r="M2454" s="14"/>
      <c r="N2454" s="53" t="s">
        <v>54</v>
      </c>
      <c r="O2454" s="281"/>
      <c r="V2454" s="462"/>
      <c r="W2454" s="448" t="s">
        <v>2568</v>
      </c>
    </row>
    <row r="2455" ht="13.8" spans="1:23">
      <c r="A2455" s="396"/>
      <c r="B2455" s="14" t="s">
        <v>216</v>
      </c>
      <c r="C2455" s="14">
        <v>4200</v>
      </c>
      <c r="D2455" s="14" t="s">
        <v>2043</v>
      </c>
      <c r="E2455" s="52"/>
      <c r="F2455" s="14"/>
      <c r="G2455" s="53" t="s">
        <v>2869</v>
      </c>
      <c r="I2455" s="14" t="s">
        <v>513</v>
      </c>
      <c r="J2455" s="14">
        <v>1600</v>
      </c>
      <c r="K2455" s="14" t="s">
        <v>2043</v>
      </c>
      <c r="L2455" s="162"/>
      <c r="M2455" s="14"/>
      <c r="N2455" s="191" t="s">
        <v>54</v>
      </c>
      <c r="V2455" s="463"/>
      <c r="W2455" s="453" t="s">
        <v>2632</v>
      </c>
    </row>
    <row r="2456" ht="26.4" spans="1:23">
      <c r="A2456" s="396"/>
      <c r="B2456" s="14"/>
      <c r="C2456" s="14"/>
      <c r="D2456" s="14"/>
      <c r="E2456" s="52"/>
      <c r="F2456" s="14"/>
      <c r="G2456" s="53"/>
      <c r="H2456" s="140"/>
      <c r="I2456" s="14" t="s">
        <v>313</v>
      </c>
      <c r="J2456" s="14">
        <v>2000</v>
      </c>
      <c r="K2456" s="14" t="s">
        <v>2043</v>
      </c>
      <c r="L2456" s="162"/>
      <c r="M2456" s="14"/>
      <c r="N2456" s="191" t="s">
        <v>2870</v>
      </c>
      <c r="O2456" s="140"/>
      <c r="V2456" s="490"/>
      <c r="W2456" s="482" t="s">
        <v>2691</v>
      </c>
    </row>
    <row r="2457" spans="1:15">
      <c r="A2457" s="396"/>
      <c r="B2457" s="14"/>
      <c r="C2457" s="14"/>
      <c r="D2457" s="14"/>
      <c r="E2457" s="52"/>
      <c r="F2457" s="14"/>
      <c r="G2457" s="53"/>
      <c r="H2457" s="140"/>
      <c r="I2457" s="14" t="s">
        <v>1017</v>
      </c>
      <c r="J2457" s="14">
        <v>400</v>
      </c>
      <c r="K2457" s="14" t="s">
        <v>2045</v>
      </c>
      <c r="L2457" s="162"/>
      <c r="M2457" s="14" t="s">
        <v>2096</v>
      </c>
      <c r="N2457" s="191" t="s">
        <v>54</v>
      </c>
      <c r="O2457" s="140"/>
    </row>
    <row r="2458" spans="1:15">
      <c r="A2458" s="396"/>
      <c r="B2458" s="14"/>
      <c r="C2458" s="14"/>
      <c r="D2458" s="14"/>
      <c r="E2458" s="52"/>
      <c r="F2458" s="14"/>
      <c r="G2458" s="53"/>
      <c r="H2458" s="140"/>
      <c r="I2458" s="14" t="s">
        <v>1015</v>
      </c>
      <c r="J2458" s="14">
        <v>400</v>
      </c>
      <c r="K2458" s="14" t="s">
        <v>2045</v>
      </c>
      <c r="L2458" s="162"/>
      <c r="M2458" s="14" t="s">
        <v>2096</v>
      </c>
      <c r="N2458" s="191" t="s">
        <v>54</v>
      </c>
      <c r="O2458" s="140"/>
    </row>
    <row r="2459" spans="1:15">
      <c r="A2459" s="396"/>
      <c r="B2459" s="14"/>
      <c r="C2459" s="14"/>
      <c r="D2459" s="14"/>
      <c r="E2459" s="52"/>
      <c r="F2459" s="14"/>
      <c r="G2459" s="53"/>
      <c r="H2459" s="140"/>
      <c r="I2459" s="356" t="s">
        <v>340</v>
      </c>
      <c r="J2459" s="356">
        <v>1500</v>
      </c>
      <c r="K2459" s="356" t="s">
        <v>2045</v>
      </c>
      <c r="L2459" s="356"/>
      <c r="M2459" s="356"/>
      <c r="N2459" s="359" t="s">
        <v>2596</v>
      </c>
      <c r="O2459" s="140"/>
    </row>
    <row r="2460" spans="1:15">
      <c r="A2460" s="396"/>
      <c r="B2460" s="14"/>
      <c r="C2460" s="14"/>
      <c r="D2460" s="14"/>
      <c r="E2460" s="52"/>
      <c r="F2460" s="14"/>
      <c r="G2460" s="53"/>
      <c r="H2460" s="162"/>
      <c r="I2460" s="14" t="s">
        <v>2048</v>
      </c>
      <c r="J2460" s="14">
        <v>2100</v>
      </c>
      <c r="K2460" s="14" t="s">
        <v>2045</v>
      </c>
      <c r="L2460" s="91"/>
      <c r="M2460" s="14">
        <v>5616114</v>
      </c>
      <c r="N2460" s="53" t="s">
        <v>2871</v>
      </c>
      <c r="O2460" s="162"/>
    </row>
    <row r="2461" spans="1:15">
      <c r="A2461" s="396"/>
      <c r="B2461" s="14"/>
      <c r="C2461" s="14"/>
      <c r="D2461" s="14"/>
      <c r="E2461" s="14"/>
      <c r="F2461" s="14"/>
      <c r="G2461" s="53"/>
      <c r="H2461" s="14"/>
      <c r="I2461" s="14"/>
      <c r="J2461" s="14"/>
      <c r="K2461" s="14"/>
      <c r="L2461" s="14"/>
      <c r="M2461" s="14"/>
      <c r="N2461" s="53"/>
      <c r="O2461" s="14"/>
    </row>
    <row r="2462" spans="1:15">
      <c r="A2462" s="396"/>
      <c r="B2462" s="14"/>
      <c r="C2462" s="14"/>
      <c r="D2462" s="14"/>
      <c r="E2462" s="52"/>
      <c r="F2462" s="14"/>
      <c r="G2462" s="53"/>
      <c r="H2462" s="14"/>
      <c r="I2462" s="14"/>
      <c r="J2462" s="14"/>
      <c r="K2462" s="14"/>
      <c r="L2462" s="14"/>
      <c r="M2462" s="14"/>
      <c r="N2462" s="53"/>
      <c r="O2462" s="14"/>
    </row>
    <row r="2463" spans="1:15">
      <c r="A2463" s="396"/>
      <c r="B2463" s="14"/>
      <c r="C2463" s="14"/>
      <c r="D2463" s="14"/>
      <c r="E2463" s="52"/>
      <c r="F2463" s="14"/>
      <c r="G2463" s="53"/>
      <c r="H2463" s="14"/>
      <c r="I2463" s="356" t="s">
        <v>581</v>
      </c>
      <c r="J2463" s="356">
        <v>1000</v>
      </c>
      <c r="K2463" s="356" t="s">
        <v>2043</v>
      </c>
      <c r="L2463" s="356"/>
      <c r="M2463" s="356"/>
      <c r="N2463" s="359" t="s">
        <v>88</v>
      </c>
      <c r="O2463" s="14"/>
    </row>
    <row r="2464" spans="1:15">
      <c r="A2464" s="396"/>
      <c r="B2464" s="14"/>
      <c r="C2464" s="14"/>
      <c r="D2464" s="14"/>
      <c r="E2464" s="52"/>
      <c r="F2464" s="14"/>
      <c r="G2464" s="53"/>
      <c r="H2464" s="14"/>
      <c r="I2464" s="356" t="s">
        <v>220</v>
      </c>
      <c r="J2464" s="356">
        <v>3200</v>
      </c>
      <c r="K2464" s="356" t="s">
        <v>2043</v>
      </c>
      <c r="L2464" s="356"/>
      <c r="M2464" s="356"/>
      <c r="N2464" s="359" t="s">
        <v>2872</v>
      </c>
      <c r="O2464" s="14"/>
    </row>
    <row r="2465" spans="1:15">
      <c r="A2465" s="396"/>
      <c r="B2465" s="14"/>
      <c r="C2465" s="14"/>
      <c r="D2465" s="14"/>
      <c r="E2465" s="14"/>
      <c r="F2465" s="14"/>
      <c r="G2465" s="53"/>
      <c r="H2465" s="14"/>
      <c r="I2465" s="356" t="s">
        <v>1022</v>
      </c>
      <c r="J2465" s="356">
        <v>1035</v>
      </c>
      <c r="K2465" s="356" t="s">
        <v>2045</v>
      </c>
      <c r="L2465" s="356"/>
      <c r="M2465" s="356"/>
      <c r="N2465" s="359" t="s">
        <v>2872</v>
      </c>
      <c r="O2465" s="14"/>
    </row>
    <row r="2466" ht="18" spans="1:15">
      <c r="A2466" s="396"/>
      <c r="B2466" s="352"/>
      <c r="C2466" s="297">
        <f>SUM(C2452:C2465)</f>
        <v>18960</v>
      </c>
      <c r="D2466" s="297"/>
      <c r="E2466" s="298"/>
      <c r="F2466" s="297"/>
      <c r="G2466" s="299"/>
      <c r="H2466" s="269"/>
      <c r="I2466" s="297"/>
      <c r="J2466" s="297">
        <f>SUM(J2450:J2465)</f>
        <v>36235</v>
      </c>
      <c r="K2466" s="297"/>
      <c r="L2466" s="297"/>
      <c r="M2466" s="296"/>
      <c r="N2466" s="304"/>
      <c r="O2466" s="269"/>
    </row>
    <row r="2467" ht="15.6" spans="1:23">
      <c r="A2467" s="291" t="s">
        <v>2339</v>
      </c>
      <c r="B2467" s="291" t="s">
        <v>12</v>
      </c>
      <c r="C2467" s="292" t="s">
        <v>2501</v>
      </c>
      <c r="D2467" s="292" t="s">
        <v>2466</v>
      </c>
      <c r="E2467" s="454" t="s">
        <v>2456</v>
      </c>
      <c r="F2467" s="121" t="s">
        <v>2606</v>
      </c>
      <c r="G2467" s="121" t="s">
        <v>11</v>
      </c>
      <c r="H2467" s="517"/>
      <c r="I2467" s="291" t="s">
        <v>13</v>
      </c>
      <c r="J2467" s="292" t="s">
        <v>2501</v>
      </c>
      <c r="K2467" s="292" t="s">
        <v>2466</v>
      </c>
      <c r="L2467" s="455" t="s">
        <v>2456</v>
      </c>
      <c r="M2467" s="121" t="s">
        <v>2606</v>
      </c>
      <c r="N2467" s="121" t="s">
        <v>11</v>
      </c>
      <c r="O2467" s="517"/>
      <c r="V2467" s="457" t="s">
        <v>2557</v>
      </c>
      <c r="W2467" s="448"/>
    </row>
    <row r="2468" ht="13.8" spans="1:23">
      <c r="A2468" s="396"/>
      <c r="B2468" s="14" t="s">
        <v>216</v>
      </c>
      <c r="C2468" s="14">
        <v>4200</v>
      </c>
      <c r="D2468" s="14" t="s">
        <v>2043</v>
      </c>
      <c r="E2468" s="52"/>
      <c r="F2468" s="14"/>
      <c r="G2468" s="53" t="s">
        <v>54</v>
      </c>
      <c r="H2468" s="14"/>
      <c r="I2468" s="356" t="s">
        <v>694</v>
      </c>
      <c r="J2468" s="356">
        <v>2000</v>
      </c>
      <c r="K2468" s="356" t="s">
        <v>2045</v>
      </c>
      <c r="L2468" s="14"/>
      <c r="M2468" s="14"/>
      <c r="N2468" s="53" t="s">
        <v>2281</v>
      </c>
      <c r="O2468" s="14"/>
      <c r="V2468" s="458"/>
      <c r="W2468" s="448" t="s">
        <v>2559</v>
      </c>
    </row>
    <row r="2469" ht="13.8" spans="1:23">
      <c r="A2469" s="396"/>
      <c r="B2469" s="14" t="s">
        <v>145</v>
      </c>
      <c r="C2469" s="14">
        <v>18000</v>
      </c>
      <c r="D2469" s="14" t="s">
        <v>2043</v>
      </c>
      <c r="E2469" s="52"/>
      <c r="F2469" s="14"/>
      <c r="G2469" s="53" t="s">
        <v>54</v>
      </c>
      <c r="H2469" s="14"/>
      <c r="I2469" s="14" t="s">
        <v>681</v>
      </c>
      <c r="J2469" s="14">
        <v>700</v>
      </c>
      <c r="K2469" s="14" t="s">
        <v>2043</v>
      </c>
      <c r="L2469" s="14"/>
      <c r="M2469" s="14"/>
      <c r="N2469" s="53" t="s">
        <v>54</v>
      </c>
      <c r="O2469" s="14"/>
      <c r="V2469" s="525"/>
      <c r="W2469" s="448" t="s">
        <v>2561</v>
      </c>
    </row>
    <row r="2470" spans="1:23">
      <c r="A2470" s="396"/>
      <c r="B2470" s="14" t="s">
        <v>207</v>
      </c>
      <c r="C2470" s="14">
        <v>1000</v>
      </c>
      <c r="D2470" s="14" t="s">
        <v>2043</v>
      </c>
      <c r="E2470" s="52"/>
      <c r="F2470" s="14"/>
      <c r="G2470" s="53" t="s">
        <v>2873</v>
      </c>
      <c r="H2470" s="14"/>
      <c r="I2470" s="14" t="s">
        <v>581</v>
      </c>
      <c r="J2470" s="14">
        <v>1200</v>
      </c>
      <c r="K2470" s="14" t="s">
        <v>2043</v>
      </c>
      <c r="L2470" s="14"/>
      <c r="M2470" s="14"/>
      <c r="N2470" s="53" t="s">
        <v>88</v>
      </c>
      <c r="O2470" s="14"/>
      <c r="V2470" s="460"/>
      <c r="W2470" s="14" t="s">
        <v>2562</v>
      </c>
    </row>
    <row r="2471" ht="13.8" spans="1:23">
      <c r="A2471" s="396"/>
      <c r="B2471" s="14" t="s">
        <v>238</v>
      </c>
      <c r="C2471" s="14">
        <v>10200</v>
      </c>
      <c r="D2471" s="14" t="s">
        <v>2043</v>
      </c>
      <c r="E2471" s="52">
        <f>1800/15</f>
        <v>120</v>
      </c>
      <c r="F2471" s="14" t="s">
        <v>2874</v>
      </c>
      <c r="G2471" s="53" t="s">
        <v>54</v>
      </c>
      <c r="H2471" s="14"/>
      <c r="I2471" s="356" t="s">
        <v>903</v>
      </c>
      <c r="J2471" s="356">
        <v>1200</v>
      </c>
      <c r="K2471" s="356" t="s">
        <v>2043</v>
      </c>
      <c r="L2471" s="356" t="s">
        <v>2875</v>
      </c>
      <c r="M2471" s="356"/>
      <c r="N2471" s="359" t="s">
        <v>2876</v>
      </c>
      <c r="O2471" s="14"/>
      <c r="V2471" s="461"/>
      <c r="W2471" s="448" t="s">
        <v>2563</v>
      </c>
    </row>
    <row r="2472" ht="13.8" spans="1:23">
      <c r="A2472" s="396"/>
      <c r="B2472" s="356" t="s">
        <v>271</v>
      </c>
      <c r="C2472" s="356">
        <v>6000</v>
      </c>
      <c r="D2472" s="356" t="s">
        <v>2043</v>
      </c>
      <c r="E2472" s="356" t="s">
        <v>2877</v>
      </c>
      <c r="F2472" s="356"/>
      <c r="G2472" s="356" t="s">
        <v>2878</v>
      </c>
      <c r="H2472" s="14"/>
      <c r="I2472" s="14" t="s">
        <v>220</v>
      </c>
      <c r="J2472" s="14">
        <v>4000</v>
      </c>
      <c r="K2472" s="14" t="s">
        <v>2043</v>
      </c>
      <c r="L2472" s="14"/>
      <c r="M2472" s="14"/>
      <c r="N2472" s="53" t="s">
        <v>88</v>
      </c>
      <c r="O2472" s="14"/>
      <c r="V2472" s="462"/>
      <c r="W2472" s="448" t="s">
        <v>2568</v>
      </c>
    </row>
    <row r="2473" ht="13.8" spans="1:23">
      <c r="A2473" s="396"/>
      <c r="B2473" s="14" t="s">
        <v>250</v>
      </c>
      <c r="C2473" s="14">
        <v>15000</v>
      </c>
      <c r="D2473" s="14" t="s">
        <v>2043</v>
      </c>
      <c r="E2473" s="52"/>
      <c r="F2473" s="14"/>
      <c r="G2473" s="53" t="s">
        <v>54</v>
      </c>
      <c r="H2473" s="14"/>
      <c r="I2473" s="14" t="s">
        <v>1022</v>
      </c>
      <c r="J2473" s="14">
        <v>1000</v>
      </c>
      <c r="K2473" s="14" t="s">
        <v>2045</v>
      </c>
      <c r="L2473" s="14" t="s">
        <v>2096</v>
      </c>
      <c r="M2473" s="14"/>
      <c r="N2473" s="53" t="s">
        <v>88</v>
      </c>
      <c r="O2473" s="14"/>
      <c r="V2473" s="463"/>
      <c r="W2473" s="453" t="s">
        <v>2632</v>
      </c>
    </row>
    <row r="2474" ht="13.8" spans="1:23">
      <c r="A2474" s="396"/>
      <c r="B2474" s="14"/>
      <c r="C2474" s="14"/>
      <c r="D2474" s="14"/>
      <c r="E2474" s="52"/>
      <c r="F2474" s="14"/>
      <c r="G2474" s="53"/>
      <c r="H2474" s="14"/>
      <c r="I2474" s="14" t="s">
        <v>476</v>
      </c>
      <c r="J2474" s="14">
        <v>1000</v>
      </c>
      <c r="K2474" s="14" t="s">
        <v>2043</v>
      </c>
      <c r="L2474" s="14"/>
      <c r="M2474" s="14"/>
      <c r="N2474" s="53" t="s">
        <v>88</v>
      </c>
      <c r="O2474" s="14"/>
      <c r="V2474" s="490"/>
      <c r="W2474" s="482" t="s">
        <v>2691</v>
      </c>
    </row>
    <row r="2475" spans="1:15">
      <c r="A2475" s="396"/>
      <c r="B2475" s="14"/>
      <c r="C2475" s="14"/>
      <c r="D2475" s="14"/>
      <c r="E2475" s="52"/>
      <c r="F2475" s="14"/>
      <c r="G2475" s="53"/>
      <c r="H2475" s="14"/>
      <c r="I2475" s="14" t="s">
        <v>667</v>
      </c>
      <c r="J2475" s="14">
        <v>5200</v>
      </c>
      <c r="K2475" s="14" t="s">
        <v>2043</v>
      </c>
      <c r="L2475" s="14"/>
      <c r="M2475" s="14"/>
      <c r="N2475" s="53" t="s">
        <v>88</v>
      </c>
      <c r="O2475" s="14"/>
    </row>
    <row r="2476" spans="1:15">
      <c r="A2476" s="396"/>
      <c r="B2476" s="14"/>
      <c r="C2476" s="14"/>
      <c r="D2476" s="14"/>
      <c r="E2476" s="52"/>
      <c r="F2476" s="14"/>
      <c r="G2476" s="53"/>
      <c r="H2476" s="14"/>
      <c r="I2476" s="14" t="s">
        <v>735</v>
      </c>
      <c r="J2476" s="14">
        <v>1000</v>
      </c>
      <c r="K2476" s="14" t="s">
        <v>2043</v>
      </c>
      <c r="L2476" s="548"/>
      <c r="M2476" s="548"/>
      <c r="N2476" s="53" t="s">
        <v>88</v>
      </c>
      <c r="O2476" s="14"/>
    </row>
    <row r="2477" spans="1:15">
      <c r="A2477" s="396"/>
      <c r="B2477" s="14"/>
      <c r="C2477" s="14"/>
      <c r="D2477" s="14"/>
      <c r="E2477" s="52"/>
      <c r="F2477" s="14"/>
      <c r="G2477" s="53"/>
      <c r="H2477" s="14"/>
      <c r="I2477" s="14" t="s">
        <v>300</v>
      </c>
      <c r="J2477" s="14">
        <v>1200</v>
      </c>
      <c r="K2477" s="14" t="s">
        <v>2043</v>
      </c>
      <c r="L2477" s="14"/>
      <c r="M2477" s="14"/>
      <c r="N2477" s="53" t="s">
        <v>88</v>
      </c>
      <c r="O2477" s="14"/>
    </row>
    <row r="2478" spans="1:15">
      <c r="A2478" s="396"/>
      <c r="B2478" s="14"/>
      <c r="C2478" s="14"/>
      <c r="D2478" s="14"/>
      <c r="E2478" s="52"/>
      <c r="F2478" s="14"/>
      <c r="G2478" s="53"/>
      <c r="H2478" s="14"/>
      <c r="I2478" s="14" t="s">
        <v>235</v>
      </c>
      <c r="J2478" s="14">
        <v>4000</v>
      </c>
      <c r="K2478" s="14" t="s">
        <v>2043</v>
      </c>
      <c r="L2478" s="14"/>
      <c r="M2478" s="14"/>
      <c r="N2478" s="53" t="s">
        <v>88</v>
      </c>
      <c r="O2478" s="14"/>
    </row>
    <row r="2479" ht="26.4" spans="1:15">
      <c r="A2479" s="396"/>
      <c r="B2479" s="14"/>
      <c r="C2479" s="52"/>
      <c r="D2479" s="14"/>
      <c r="E2479" s="52"/>
      <c r="F2479" s="14"/>
      <c r="G2479" s="53"/>
      <c r="H2479" s="14"/>
      <c r="I2479" s="14" t="s">
        <v>667</v>
      </c>
      <c r="J2479" s="14">
        <v>1000</v>
      </c>
      <c r="K2479" s="14" t="s">
        <v>2043</v>
      </c>
      <c r="L2479" s="14" t="s">
        <v>2096</v>
      </c>
      <c r="M2479" s="14"/>
      <c r="N2479" s="53" t="s">
        <v>2879</v>
      </c>
      <c r="O2479" s="14"/>
    </row>
    <row r="2480" spans="1:15">
      <c r="A2480" s="396"/>
      <c r="B2480" s="14"/>
      <c r="C2480" s="14"/>
      <c r="D2480" s="14"/>
      <c r="E2480" s="52"/>
      <c r="F2480" s="14"/>
      <c r="G2480" s="53"/>
      <c r="H2480" s="14"/>
      <c r="I2480" s="141" t="s">
        <v>181</v>
      </c>
      <c r="J2480" s="141">
        <v>4000</v>
      </c>
      <c r="K2480" s="141" t="s">
        <v>2043</v>
      </c>
      <c r="L2480" s="141"/>
      <c r="M2480" s="141"/>
      <c r="N2480" s="187" t="s">
        <v>88</v>
      </c>
      <c r="O2480" s="14"/>
    </row>
    <row r="2481" spans="1:15">
      <c r="A2481" s="396"/>
      <c r="B2481" s="14"/>
      <c r="C2481" s="14"/>
      <c r="D2481" s="14"/>
      <c r="E2481" s="52"/>
      <c r="F2481" s="14"/>
      <c r="G2481" s="53"/>
      <c r="H2481" s="162"/>
      <c r="I2481" s="462" t="s">
        <v>852</v>
      </c>
      <c r="J2481" s="462">
        <v>400</v>
      </c>
      <c r="K2481" s="462" t="s">
        <v>2045</v>
      </c>
      <c r="L2481" s="129" t="s">
        <v>2096</v>
      </c>
      <c r="M2481" s="129"/>
      <c r="N2481" s="203" t="s">
        <v>88</v>
      </c>
      <c r="O2481" s="162"/>
    </row>
    <row r="2482" spans="1:15">
      <c r="A2482" s="396"/>
      <c r="B2482" s="14"/>
      <c r="C2482" s="14"/>
      <c r="D2482" s="14"/>
      <c r="E2482" s="52"/>
      <c r="F2482" s="14"/>
      <c r="G2482" s="53"/>
      <c r="H2482" s="162"/>
      <c r="I2482" s="129" t="s">
        <v>461</v>
      </c>
      <c r="J2482" s="129">
        <v>2000</v>
      </c>
      <c r="K2482" s="129" t="s">
        <v>2043</v>
      </c>
      <c r="L2482" s="129"/>
      <c r="M2482" s="129"/>
      <c r="N2482" s="203" t="s">
        <v>88</v>
      </c>
      <c r="O2482" s="162"/>
    </row>
    <row r="2483" spans="1:15">
      <c r="A2483" s="396"/>
      <c r="B2483" s="14"/>
      <c r="C2483" s="14"/>
      <c r="D2483" s="14"/>
      <c r="E2483" s="52"/>
      <c r="F2483" s="14"/>
      <c r="G2483" s="187"/>
      <c r="H2483" s="285"/>
      <c r="I2483" s="515" t="s">
        <v>458</v>
      </c>
      <c r="J2483" s="515">
        <v>2400</v>
      </c>
      <c r="K2483" s="515" t="s">
        <v>2043</v>
      </c>
      <c r="L2483" s="515"/>
      <c r="M2483" s="515"/>
      <c r="N2483" s="549" t="s">
        <v>88</v>
      </c>
      <c r="O2483" s="285"/>
    </row>
    <row r="2484" spans="1:15">
      <c r="A2484" s="396"/>
      <c r="B2484" s="14"/>
      <c r="C2484" s="14"/>
      <c r="D2484" s="14"/>
      <c r="E2484" s="52"/>
      <c r="F2484" s="86"/>
      <c r="G2484" s="309"/>
      <c r="H2484" s="14"/>
      <c r="I2484" s="14" t="s">
        <v>244</v>
      </c>
      <c r="J2484" s="14">
        <v>5000</v>
      </c>
      <c r="K2484" s="14" t="s">
        <v>2043</v>
      </c>
      <c r="L2484" s="14"/>
      <c r="M2484" s="14"/>
      <c r="N2484" s="53" t="s">
        <v>88</v>
      </c>
      <c r="O2484" s="14"/>
    </row>
    <row r="2485" spans="1:15">
      <c r="A2485" s="396"/>
      <c r="B2485" s="14"/>
      <c r="C2485" s="14"/>
      <c r="D2485" s="14"/>
      <c r="E2485" s="52"/>
      <c r="F2485" s="14"/>
      <c r="G2485" s="14"/>
      <c r="H2485" s="14"/>
      <c r="I2485" s="14"/>
      <c r="J2485" s="14"/>
      <c r="K2485" s="14"/>
      <c r="L2485" s="14"/>
      <c r="M2485" s="14"/>
      <c r="N2485" s="53"/>
      <c r="O2485" s="14"/>
    </row>
    <row r="2486" spans="1:15">
      <c r="A2486" s="396"/>
      <c r="B2486" s="14"/>
      <c r="C2486" s="14"/>
      <c r="D2486" s="14"/>
      <c r="E2486" s="52"/>
      <c r="F2486" s="14"/>
      <c r="G2486" s="14"/>
      <c r="H2486" s="14"/>
      <c r="I2486" s="14"/>
      <c r="J2486" s="14"/>
      <c r="K2486" s="14"/>
      <c r="L2486" s="14"/>
      <c r="M2486" s="14"/>
      <c r="N2486" s="53"/>
      <c r="O2486" s="14"/>
    </row>
    <row r="2487" spans="1:15">
      <c r="A2487" s="396"/>
      <c r="B2487" s="14"/>
      <c r="C2487" s="14"/>
      <c r="D2487" s="14"/>
      <c r="E2487" s="52"/>
      <c r="F2487" s="14"/>
      <c r="G2487" s="14"/>
      <c r="H2487" s="14"/>
      <c r="I2487" s="14"/>
      <c r="J2487" s="14"/>
      <c r="K2487" s="14"/>
      <c r="L2487" s="14"/>
      <c r="M2487" s="14"/>
      <c r="N2487" s="53"/>
      <c r="O2487" s="14"/>
    </row>
    <row r="2488" spans="1:15">
      <c r="A2488" s="396"/>
      <c r="B2488" s="14"/>
      <c r="C2488" s="14"/>
      <c r="D2488" s="14"/>
      <c r="E2488" s="52"/>
      <c r="F2488" s="14"/>
      <c r="G2488" s="14"/>
      <c r="H2488" s="14"/>
      <c r="I2488" s="14"/>
      <c r="J2488" s="14"/>
      <c r="K2488" s="14"/>
      <c r="L2488" s="14"/>
      <c r="M2488" s="14"/>
      <c r="N2488" s="53"/>
      <c r="O2488" s="14"/>
    </row>
    <row r="2489" ht="18" spans="1:15">
      <c r="A2489" s="396"/>
      <c r="B2489" s="352"/>
      <c r="C2489" s="297">
        <f>SUM(C2468:C2488)</f>
        <v>54400</v>
      </c>
      <c r="D2489" s="297"/>
      <c r="E2489" s="298"/>
      <c r="F2489" s="297"/>
      <c r="G2489" s="299"/>
      <c r="H2489" s="269"/>
      <c r="I2489" s="297"/>
      <c r="J2489" s="297">
        <f>SUM(J2460:J2488)</f>
        <v>80870</v>
      </c>
      <c r="K2489" s="297"/>
      <c r="L2489" s="297"/>
      <c r="M2489" s="296"/>
      <c r="N2489" s="304"/>
      <c r="O2489" s="269"/>
    </row>
    <row r="2490" ht="15.6" spans="1:23">
      <c r="A2490" s="291" t="s">
        <v>2341</v>
      </c>
      <c r="B2490" s="291" t="s">
        <v>12</v>
      </c>
      <c r="C2490" s="292" t="s">
        <v>2501</v>
      </c>
      <c r="D2490" s="292" t="s">
        <v>2466</v>
      </c>
      <c r="E2490" s="454" t="s">
        <v>2456</v>
      </c>
      <c r="F2490" s="121" t="s">
        <v>2606</v>
      </c>
      <c r="G2490" s="121" t="s">
        <v>11</v>
      </c>
      <c r="H2490" s="269"/>
      <c r="I2490" s="291" t="s">
        <v>13</v>
      </c>
      <c r="J2490" s="292" t="s">
        <v>2501</v>
      </c>
      <c r="K2490" s="292" t="s">
        <v>2466</v>
      </c>
      <c r="L2490" s="455" t="s">
        <v>2456</v>
      </c>
      <c r="M2490" s="121" t="s">
        <v>2606</v>
      </c>
      <c r="N2490" s="121" t="s">
        <v>11</v>
      </c>
      <c r="O2490" s="269"/>
      <c r="V2490" s="457" t="s">
        <v>2557</v>
      </c>
      <c r="W2490" s="448"/>
    </row>
    <row r="2491" ht="13.8" spans="1:23">
      <c r="A2491" s="396"/>
      <c r="B2491" s="14" t="s">
        <v>124</v>
      </c>
      <c r="C2491" s="14">
        <v>10800</v>
      </c>
      <c r="D2491" s="14" t="s">
        <v>2043</v>
      </c>
      <c r="E2491" s="52"/>
      <c r="F2491" s="14"/>
      <c r="G2491" s="53" t="s">
        <v>54</v>
      </c>
      <c r="H2491" s="14"/>
      <c r="I2491" s="525" t="s">
        <v>253</v>
      </c>
      <c r="J2491" s="525">
        <v>2000</v>
      </c>
      <c r="K2491" s="525" t="s">
        <v>2043</v>
      </c>
      <c r="L2491" s="525"/>
      <c r="M2491" s="525"/>
      <c r="N2491" s="526" t="s">
        <v>2880</v>
      </c>
      <c r="O2491" s="14"/>
      <c r="V2491" s="458"/>
      <c r="W2491" s="448" t="s">
        <v>2559</v>
      </c>
    </row>
    <row r="2492" ht="13.8" spans="1:23">
      <c r="A2492" s="396"/>
      <c r="B2492" s="14" t="s">
        <v>592</v>
      </c>
      <c r="C2492" s="14">
        <v>6000</v>
      </c>
      <c r="D2492" s="14" t="s">
        <v>2043</v>
      </c>
      <c r="E2492" s="52"/>
      <c r="F2492" s="14"/>
      <c r="G2492" s="53" t="s">
        <v>54</v>
      </c>
      <c r="H2492" s="14"/>
      <c r="I2492" s="525" t="s">
        <v>692</v>
      </c>
      <c r="J2492" s="525">
        <v>2000</v>
      </c>
      <c r="K2492" s="525" t="s">
        <v>2043</v>
      </c>
      <c r="L2492" s="525"/>
      <c r="M2492" s="525"/>
      <c r="N2492" s="526" t="s">
        <v>2881</v>
      </c>
      <c r="O2492" s="14"/>
      <c r="V2492" s="525"/>
      <c r="W2492" s="448" t="s">
        <v>2561</v>
      </c>
    </row>
    <row r="2493" ht="26.4" spans="1:23">
      <c r="A2493" s="396"/>
      <c r="B2493" s="14" t="s">
        <v>587</v>
      </c>
      <c r="C2493" s="14">
        <v>2400</v>
      </c>
      <c r="D2493" s="14" t="s">
        <v>2043</v>
      </c>
      <c r="E2493" s="52"/>
      <c r="F2493" s="14"/>
      <c r="G2493" s="53" t="s">
        <v>2882</v>
      </c>
      <c r="H2493" s="14"/>
      <c r="I2493" s="14" t="s">
        <v>306</v>
      </c>
      <c r="J2493" s="14">
        <v>1200</v>
      </c>
      <c r="K2493" s="14" t="s">
        <v>2043</v>
      </c>
      <c r="L2493" s="14"/>
      <c r="M2493" s="14"/>
      <c r="N2493" s="53" t="s">
        <v>54</v>
      </c>
      <c r="O2493" s="14"/>
      <c r="V2493" s="460"/>
      <c r="W2493" s="14" t="s">
        <v>2562</v>
      </c>
    </row>
    <row r="2494" ht="13.8" spans="1:23">
      <c r="A2494" s="396"/>
      <c r="B2494" s="444" t="s">
        <v>277</v>
      </c>
      <c r="C2494" s="444">
        <v>2400</v>
      </c>
      <c r="D2494" s="444" t="s">
        <v>2043</v>
      </c>
      <c r="E2494" s="52"/>
      <c r="F2494" s="14"/>
      <c r="G2494" s="53" t="s">
        <v>54</v>
      </c>
      <c r="H2494" s="14"/>
      <c r="I2494" s="14" t="s">
        <v>372</v>
      </c>
      <c r="J2494" s="14">
        <v>2825</v>
      </c>
      <c r="K2494" s="14" t="s">
        <v>2045</v>
      </c>
      <c r="L2494" s="14"/>
      <c r="M2494" s="14"/>
      <c r="N2494" s="53" t="s">
        <v>54</v>
      </c>
      <c r="O2494" s="14"/>
      <c r="V2494" s="461"/>
      <c r="W2494" s="448" t="s">
        <v>2563</v>
      </c>
    </row>
    <row r="2495" ht="13.8" spans="1:23">
      <c r="A2495" s="396"/>
      <c r="B2495" s="14" t="s">
        <v>949</v>
      </c>
      <c r="C2495" s="14">
        <v>3000</v>
      </c>
      <c r="D2495" s="14" t="s">
        <v>2043</v>
      </c>
      <c r="E2495" s="52"/>
      <c r="F2495" s="14"/>
      <c r="G2495" s="53" t="s">
        <v>54</v>
      </c>
      <c r="H2495" s="14"/>
      <c r="I2495" s="462" t="s">
        <v>345</v>
      </c>
      <c r="J2495" s="462">
        <v>310</v>
      </c>
      <c r="K2495" s="444" t="s">
        <v>2045</v>
      </c>
      <c r="L2495" s="14"/>
      <c r="M2495" s="14"/>
      <c r="N2495" s="53" t="s">
        <v>2745</v>
      </c>
      <c r="O2495" s="14"/>
      <c r="V2495" s="462"/>
      <c r="W2495" s="448" t="s">
        <v>2568</v>
      </c>
    </row>
    <row r="2496" ht="13.8" spans="1:23">
      <c r="A2496" s="396"/>
      <c r="B2496" s="525" t="s">
        <v>207</v>
      </c>
      <c r="C2496" s="525">
        <v>2000</v>
      </c>
      <c r="D2496" s="525" t="s">
        <v>2043</v>
      </c>
      <c r="E2496" s="525"/>
      <c r="F2496" s="525"/>
      <c r="G2496" s="525" t="s">
        <v>2883</v>
      </c>
      <c r="H2496" s="14"/>
      <c r="I2496" s="14" t="s">
        <v>331</v>
      </c>
      <c r="J2496" s="14">
        <v>4000</v>
      </c>
      <c r="K2496" s="14" t="s">
        <v>2043</v>
      </c>
      <c r="L2496" s="14"/>
      <c r="M2496" s="14"/>
      <c r="N2496" s="53" t="s">
        <v>54</v>
      </c>
      <c r="O2496" s="14"/>
      <c r="V2496" s="463"/>
      <c r="W2496" s="453" t="s">
        <v>2632</v>
      </c>
    </row>
    <row r="2497" ht="13.8" spans="1:23">
      <c r="A2497" s="396"/>
      <c r="B2497" s="14" t="s">
        <v>262</v>
      </c>
      <c r="C2497" s="14">
        <v>4200</v>
      </c>
      <c r="D2497" s="14" t="s">
        <v>2043</v>
      </c>
      <c r="E2497" s="52"/>
      <c r="F2497" s="14"/>
      <c r="G2497" s="53" t="s">
        <v>54</v>
      </c>
      <c r="H2497" s="14"/>
      <c r="I2497" s="460" t="s">
        <v>110</v>
      </c>
      <c r="J2497" s="460">
        <v>1000</v>
      </c>
      <c r="K2497" s="460" t="s">
        <v>2045</v>
      </c>
      <c r="L2497" s="52"/>
      <c r="M2497" s="14" t="s">
        <v>2884</v>
      </c>
      <c r="N2497" s="53" t="s">
        <v>2811</v>
      </c>
      <c r="O2497" s="14"/>
      <c r="V2497" s="490"/>
      <c r="W2497" s="482" t="s">
        <v>2691</v>
      </c>
    </row>
    <row r="2498" ht="26.4" spans="1:15">
      <c r="A2498" s="396"/>
      <c r="B2498" s="14" t="s">
        <v>479</v>
      </c>
      <c r="C2498" s="14">
        <v>2000</v>
      </c>
      <c r="D2498" s="14" t="s">
        <v>2043</v>
      </c>
      <c r="E2498" s="52"/>
      <c r="F2498" s="14"/>
      <c r="G2498" s="53" t="s">
        <v>55</v>
      </c>
      <c r="H2498" s="14"/>
      <c r="I2498" s="462" t="s">
        <v>2097</v>
      </c>
      <c r="J2498" s="462">
        <v>1000</v>
      </c>
      <c r="K2498" s="462" t="s">
        <v>2045</v>
      </c>
      <c r="L2498" s="52"/>
      <c r="M2498" s="14"/>
      <c r="N2498" s="61" t="s">
        <v>2885</v>
      </c>
      <c r="O2498" s="14"/>
    </row>
    <row r="2499" spans="1:15">
      <c r="A2499" s="396"/>
      <c r="B2499" s="14" t="s">
        <v>328</v>
      </c>
      <c r="C2499" s="14">
        <v>2000</v>
      </c>
      <c r="D2499" s="14" t="s">
        <v>2043</v>
      </c>
      <c r="E2499" s="52"/>
      <c r="F2499" s="86"/>
      <c r="G2499" s="53" t="s">
        <v>55</v>
      </c>
      <c r="H2499" s="14"/>
      <c r="I2499" s="525" t="s">
        <v>780</v>
      </c>
      <c r="J2499" s="525">
        <v>500</v>
      </c>
      <c r="K2499" s="525" t="s">
        <v>2045</v>
      </c>
      <c r="L2499" s="525"/>
      <c r="M2499" s="525"/>
      <c r="N2499" s="526" t="s">
        <v>2784</v>
      </c>
      <c r="O2499" s="14"/>
    </row>
    <row r="2500" spans="1:15">
      <c r="A2500" s="396"/>
      <c r="H2500" s="14"/>
      <c r="I2500" s="14" t="s">
        <v>241</v>
      </c>
      <c r="J2500" s="14">
        <v>6000</v>
      </c>
      <c r="K2500" s="14" t="s">
        <v>2043</v>
      </c>
      <c r="L2500" s="14"/>
      <c r="M2500" s="14"/>
      <c r="N2500" s="53" t="s">
        <v>54</v>
      </c>
      <c r="O2500" s="14"/>
    </row>
    <row r="2501" spans="1:15">
      <c r="A2501" s="396"/>
      <c r="B2501" s="14"/>
      <c r="C2501" s="14"/>
      <c r="D2501" s="14"/>
      <c r="E2501" s="52"/>
      <c r="F2501" s="14"/>
      <c r="G2501" s="53"/>
      <c r="H2501" s="14"/>
      <c r="I2501" s="14" t="s">
        <v>1026</v>
      </c>
      <c r="J2501" s="14">
        <v>360</v>
      </c>
      <c r="K2501" s="14" t="s">
        <v>2045</v>
      </c>
      <c r="L2501" s="14"/>
      <c r="M2501" s="14" t="s">
        <v>2096</v>
      </c>
      <c r="N2501" s="53" t="s">
        <v>54</v>
      </c>
      <c r="O2501" s="14"/>
    </row>
    <row r="2502" spans="1:15">
      <c r="A2502" s="396"/>
      <c r="B2502" s="14"/>
      <c r="C2502" s="14"/>
      <c r="D2502" s="14"/>
      <c r="E2502" s="52"/>
      <c r="F2502" s="14"/>
      <c r="G2502" s="53"/>
      <c r="H2502" s="14"/>
      <c r="I2502" s="14" t="s">
        <v>175</v>
      </c>
      <c r="J2502" s="14">
        <v>4000</v>
      </c>
      <c r="K2502" s="14" t="s">
        <v>2043</v>
      </c>
      <c r="L2502" s="14"/>
      <c r="M2502" s="14"/>
      <c r="N2502" s="53" t="s">
        <v>54</v>
      </c>
      <c r="O2502" s="14"/>
    </row>
    <row r="2503" spans="1:15">
      <c r="A2503" s="396"/>
      <c r="B2503" s="14"/>
      <c r="C2503" s="14"/>
      <c r="D2503" s="14"/>
      <c r="E2503" s="52"/>
      <c r="F2503" s="14"/>
      <c r="G2503" s="53"/>
      <c r="H2503" s="14"/>
      <c r="I2503" s="14"/>
      <c r="J2503" s="14"/>
      <c r="K2503" s="14"/>
      <c r="L2503" s="14"/>
      <c r="M2503" s="14"/>
      <c r="N2503" s="53"/>
      <c r="O2503" s="14"/>
    </row>
    <row r="2504" spans="1:15">
      <c r="A2504" s="396"/>
      <c r="B2504" s="14"/>
      <c r="C2504" s="14"/>
      <c r="D2504" s="14"/>
      <c r="E2504" s="52"/>
      <c r="F2504" s="14"/>
      <c r="G2504" s="53"/>
      <c r="H2504" s="14"/>
      <c r="I2504" s="14"/>
      <c r="J2504" s="14"/>
      <c r="K2504" s="14"/>
      <c r="L2504" s="14"/>
      <c r="M2504" s="14"/>
      <c r="N2504" s="53"/>
      <c r="O2504" s="14"/>
    </row>
    <row r="2505" spans="1:15">
      <c r="A2505" s="396"/>
      <c r="B2505" s="14"/>
      <c r="C2505" s="14"/>
      <c r="D2505" s="14"/>
      <c r="E2505" s="52"/>
      <c r="F2505" s="14"/>
      <c r="G2505" s="53"/>
      <c r="H2505" s="14"/>
      <c r="I2505" s="14"/>
      <c r="J2505" s="14"/>
      <c r="K2505" s="14"/>
      <c r="L2505" s="548"/>
      <c r="M2505" s="548"/>
      <c r="N2505" s="550"/>
      <c r="O2505" s="14"/>
    </row>
    <row r="2506" spans="1:15">
      <c r="A2506" s="396"/>
      <c r="B2506" s="14"/>
      <c r="C2506" s="14"/>
      <c r="D2506" s="14"/>
      <c r="E2506" s="14"/>
      <c r="F2506" s="14"/>
      <c r="G2506" s="53"/>
      <c r="H2506" s="14"/>
      <c r="I2506" s="14"/>
      <c r="J2506" s="14"/>
      <c r="K2506" s="14"/>
      <c r="L2506" s="14"/>
      <c r="M2506" s="14"/>
      <c r="N2506" s="53"/>
      <c r="O2506" s="14"/>
    </row>
    <row r="2507" ht="18" spans="1:15">
      <c r="A2507" s="396"/>
      <c r="B2507" s="352"/>
      <c r="C2507" s="297">
        <f>SUM(C2492:C2506)</f>
        <v>24000</v>
      </c>
      <c r="D2507" s="297"/>
      <c r="E2507" s="298"/>
      <c r="F2507" s="297"/>
      <c r="G2507" s="299"/>
      <c r="H2507" s="269"/>
      <c r="I2507" s="297"/>
      <c r="J2507" s="297">
        <f>SUM(J2496:J2506)</f>
        <v>16860</v>
      </c>
      <c r="K2507" s="297"/>
      <c r="L2507" s="297"/>
      <c r="M2507" s="296"/>
      <c r="N2507" s="304"/>
      <c r="O2507" s="269"/>
    </row>
    <row r="2508" ht="15.6" spans="1:23">
      <c r="A2508" s="291" t="s">
        <v>2886</v>
      </c>
      <c r="B2508" s="291" t="s">
        <v>12</v>
      </c>
      <c r="C2508" s="292" t="s">
        <v>2501</v>
      </c>
      <c r="D2508" s="292" t="s">
        <v>2466</v>
      </c>
      <c r="E2508" s="454" t="s">
        <v>2456</v>
      </c>
      <c r="F2508" s="121" t="s">
        <v>2606</v>
      </c>
      <c r="G2508" s="121" t="s">
        <v>11</v>
      </c>
      <c r="H2508" s="517"/>
      <c r="I2508" s="291" t="s">
        <v>13</v>
      </c>
      <c r="J2508" s="292" t="s">
        <v>2501</v>
      </c>
      <c r="K2508" s="292" t="s">
        <v>2466</v>
      </c>
      <c r="L2508" s="455" t="s">
        <v>2456</v>
      </c>
      <c r="M2508" s="121" t="s">
        <v>2606</v>
      </c>
      <c r="N2508" s="121" t="s">
        <v>11</v>
      </c>
      <c r="O2508" s="517"/>
      <c r="V2508" s="457" t="s">
        <v>2557</v>
      </c>
      <c r="W2508" s="448"/>
    </row>
    <row r="2509" ht="26.4" spans="1:23">
      <c r="A2509" s="396"/>
      <c r="B2509" s="14" t="s">
        <v>479</v>
      </c>
      <c r="C2509" s="14">
        <v>2000</v>
      </c>
      <c r="D2509" s="14" t="s">
        <v>2043</v>
      </c>
      <c r="E2509" s="52"/>
      <c r="F2509" s="14"/>
      <c r="G2509" s="53" t="s">
        <v>2887</v>
      </c>
      <c r="H2509" s="14"/>
      <c r="I2509" s="462" t="s">
        <v>866</v>
      </c>
      <c r="J2509" s="462">
        <v>2000</v>
      </c>
      <c r="K2509" s="462" t="s">
        <v>2043</v>
      </c>
      <c r="L2509" s="14"/>
      <c r="M2509" s="14"/>
      <c r="N2509" s="53" t="s">
        <v>54</v>
      </c>
      <c r="O2509" s="14"/>
      <c r="V2509" s="458"/>
      <c r="W2509" s="448" t="s">
        <v>2559</v>
      </c>
    </row>
    <row r="2510" ht="13.8" spans="1:23">
      <c r="A2510" s="396"/>
      <c r="B2510" s="14" t="s">
        <v>328</v>
      </c>
      <c r="C2510" s="14">
        <v>1800</v>
      </c>
      <c r="D2510" s="14" t="s">
        <v>2043</v>
      </c>
      <c r="E2510" s="52"/>
      <c r="F2510" s="86"/>
      <c r="G2510" s="53" t="s">
        <v>54</v>
      </c>
      <c r="H2510" s="14"/>
      <c r="I2510" s="14" t="s">
        <v>135</v>
      </c>
      <c r="J2510" s="14">
        <v>20800</v>
      </c>
      <c r="K2510" s="14" t="s">
        <v>2043</v>
      </c>
      <c r="L2510" s="14" t="s">
        <v>2888</v>
      </c>
      <c r="M2510" s="14" t="s">
        <v>2889</v>
      </c>
      <c r="N2510" s="53" t="s">
        <v>54</v>
      </c>
      <c r="O2510" s="14"/>
      <c r="V2510" s="525"/>
      <c r="W2510" s="448" t="s">
        <v>2561</v>
      </c>
    </row>
    <row r="2511" spans="1:23">
      <c r="A2511" s="396"/>
      <c r="B2511" s="14" t="s">
        <v>951</v>
      </c>
      <c r="C2511" s="14">
        <v>1100</v>
      </c>
      <c r="D2511" s="14" t="s">
        <v>2045</v>
      </c>
      <c r="E2511" s="52"/>
      <c r="F2511" s="14"/>
      <c r="G2511" s="53" t="s">
        <v>54</v>
      </c>
      <c r="H2511" s="14"/>
      <c r="I2511" s="14" t="s">
        <v>128</v>
      </c>
      <c r="J2511" s="14">
        <v>3600</v>
      </c>
      <c r="K2511" s="14" t="s">
        <v>2043</v>
      </c>
      <c r="L2511" s="14"/>
      <c r="M2511" s="14"/>
      <c r="N2511" s="53" t="s">
        <v>54</v>
      </c>
      <c r="O2511" s="14"/>
      <c r="V2511" s="460"/>
      <c r="W2511" s="14" t="s">
        <v>2562</v>
      </c>
    </row>
    <row r="2512" ht="13.8" spans="1:23">
      <c r="A2512" s="396"/>
      <c r="B2512" s="525" t="s">
        <v>537</v>
      </c>
      <c r="C2512" s="525">
        <v>2000</v>
      </c>
      <c r="D2512" s="525" t="s">
        <v>2043</v>
      </c>
      <c r="E2512" s="525"/>
      <c r="F2512" s="525"/>
      <c r="G2512" s="525" t="s">
        <v>2890</v>
      </c>
      <c r="H2512" s="14"/>
      <c r="I2512" s="14" t="s">
        <v>61</v>
      </c>
      <c r="J2512" s="14">
        <v>4000</v>
      </c>
      <c r="K2512" s="14" t="s">
        <v>2045</v>
      </c>
      <c r="L2512" s="14"/>
      <c r="M2512" s="14" t="s">
        <v>2891</v>
      </c>
      <c r="N2512" s="53" t="s">
        <v>54</v>
      </c>
      <c r="O2512" s="14"/>
      <c r="V2512" s="461"/>
      <c r="W2512" s="448" t="s">
        <v>2563</v>
      </c>
    </row>
    <row r="2513" ht="13.8" spans="1:23">
      <c r="A2513" s="396"/>
      <c r="B2513" s="525" t="s">
        <v>348</v>
      </c>
      <c r="C2513" s="525">
        <v>3000</v>
      </c>
      <c r="D2513" s="525" t="s">
        <v>2043</v>
      </c>
      <c r="E2513" s="525"/>
      <c r="F2513" s="525"/>
      <c r="G2513" s="525" t="s">
        <v>2890</v>
      </c>
      <c r="H2513" s="14"/>
      <c r="I2513" s="14" t="s">
        <v>2892</v>
      </c>
      <c r="J2513" s="14">
        <v>4200</v>
      </c>
      <c r="K2513" s="14"/>
      <c r="L2513" s="14" t="s">
        <v>2893</v>
      </c>
      <c r="M2513" s="14"/>
      <c r="N2513" s="53" t="s">
        <v>54</v>
      </c>
      <c r="O2513" s="14"/>
      <c r="V2513" s="462"/>
      <c r="W2513" s="448" t="s">
        <v>2568</v>
      </c>
    </row>
    <row r="2514" ht="13.8" spans="1:23">
      <c r="A2514" s="396"/>
      <c r="B2514" s="14" t="s">
        <v>328</v>
      </c>
      <c r="C2514" s="14">
        <v>1200</v>
      </c>
      <c r="D2514" s="14" t="s">
        <v>2043</v>
      </c>
      <c r="E2514" s="52"/>
      <c r="F2514" s="14"/>
      <c r="G2514" s="53" t="s">
        <v>54</v>
      </c>
      <c r="H2514" s="14"/>
      <c r="I2514" s="14"/>
      <c r="J2514" s="14"/>
      <c r="K2514" s="14"/>
      <c r="L2514" s="14"/>
      <c r="M2514" s="14"/>
      <c r="N2514" s="53"/>
      <c r="O2514" s="14"/>
      <c r="V2514" s="463"/>
      <c r="W2514" s="453" t="s">
        <v>2632</v>
      </c>
    </row>
    <row r="2515" ht="13.8" spans="1:23">
      <c r="A2515" s="396"/>
      <c r="B2515" s="14" t="s">
        <v>145</v>
      </c>
      <c r="C2515" s="14">
        <v>12000</v>
      </c>
      <c r="D2515" s="14" t="s">
        <v>2043</v>
      </c>
      <c r="E2515" s="52"/>
      <c r="F2515" s="14"/>
      <c r="G2515" s="53" t="s">
        <v>54</v>
      </c>
      <c r="H2515" s="14"/>
      <c r="I2515" s="14"/>
      <c r="J2515" s="14"/>
      <c r="K2515" s="14"/>
      <c r="L2515" s="14"/>
      <c r="M2515" s="14"/>
      <c r="N2515" s="53"/>
      <c r="O2515" s="14"/>
      <c r="V2515" s="490"/>
      <c r="W2515" s="482" t="s">
        <v>2691</v>
      </c>
    </row>
    <row r="2516" spans="1:15">
      <c r="A2516" s="396"/>
      <c r="B2516" s="14" t="s">
        <v>584</v>
      </c>
      <c r="C2516" s="14">
        <v>3600</v>
      </c>
      <c r="D2516" s="14" t="s">
        <v>2043</v>
      </c>
      <c r="E2516" s="52"/>
      <c r="F2516" s="14"/>
      <c r="G2516" s="53" t="s">
        <v>54</v>
      </c>
      <c r="H2516" s="14"/>
      <c r="I2516" s="14"/>
      <c r="J2516" s="14"/>
      <c r="K2516" s="14"/>
      <c r="L2516" s="14"/>
      <c r="M2516" s="14"/>
      <c r="N2516" s="53"/>
      <c r="O2516" s="14"/>
    </row>
    <row r="2517" spans="1:15">
      <c r="A2517" s="396"/>
      <c r="B2517" s="14" t="s">
        <v>694</v>
      </c>
      <c r="C2517" s="14">
        <v>1600</v>
      </c>
      <c r="D2517" s="14" t="s">
        <v>2045</v>
      </c>
      <c r="E2517" s="52"/>
      <c r="F2517" s="14" t="s">
        <v>2096</v>
      </c>
      <c r="G2517" s="53" t="s">
        <v>54</v>
      </c>
      <c r="H2517" s="14"/>
      <c r="I2517" s="14"/>
      <c r="J2517" s="14"/>
      <c r="K2517" s="14"/>
      <c r="L2517" s="14"/>
      <c r="M2517" s="14"/>
      <c r="N2517" s="53"/>
      <c r="O2517" s="14"/>
    </row>
    <row r="2518" spans="1:15">
      <c r="A2518" s="396"/>
      <c r="B2518" s="14" t="s">
        <v>204</v>
      </c>
      <c r="C2518" s="14">
        <v>1800</v>
      </c>
      <c r="D2518" s="14" t="s">
        <v>2043</v>
      </c>
      <c r="E2518" s="52"/>
      <c r="F2518" s="14"/>
      <c r="G2518" s="53" t="s">
        <v>54</v>
      </c>
      <c r="H2518" s="14"/>
      <c r="I2518" s="14"/>
      <c r="J2518" s="14"/>
      <c r="K2518" s="14"/>
      <c r="L2518" s="14"/>
      <c r="M2518" s="14"/>
      <c r="N2518" s="53"/>
      <c r="O2518" s="14"/>
    </row>
    <row r="2519" spans="1:15">
      <c r="A2519" s="396"/>
      <c r="B2519" s="14"/>
      <c r="C2519" s="14"/>
      <c r="D2519" s="14"/>
      <c r="E2519" s="52">
        <f>25000/20</f>
        <v>1250</v>
      </c>
      <c r="F2519" s="14"/>
      <c r="G2519" s="53"/>
      <c r="H2519" s="14"/>
      <c r="I2519" s="14"/>
      <c r="J2519" s="14"/>
      <c r="K2519" s="14"/>
      <c r="L2519" s="14"/>
      <c r="M2519" s="14"/>
      <c r="N2519" s="53"/>
      <c r="O2519" s="14"/>
    </row>
    <row r="2520" spans="1:15">
      <c r="A2520" s="396"/>
      <c r="B2520" s="14"/>
      <c r="C2520" s="14"/>
      <c r="D2520" s="14"/>
      <c r="E2520" s="14"/>
      <c r="F2520" s="14"/>
      <c r="G2520" s="53"/>
      <c r="H2520" s="14"/>
      <c r="I2520" s="14"/>
      <c r="J2520" s="14"/>
      <c r="K2520" s="14"/>
      <c r="L2520" s="14"/>
      <c r="M2520" s="14"/>
      <c r="N2520" s="53"/>
      <c r="O2520" s="14"/>
    </row>
    <row r="2521" ht="18" spans="1:15">
      <c r="A2521" s="396"/>
      <c r="B2521" s="352"/>
      <c r="C2521" s="297">
        <f>SUM(C2509:C2520)</f>
        <v>30100</v>
      </c>
      <c r="D2521" s="297"/>
      <c r="E2521" s="298"/>
      <c r="F2521" s="297"/>
      <c r="G2521" s="299"/>
      <c r="H2521" s="269"/>
      <c r="I2521" s="297"/>
      <c r="J2521" s="297">
        <f>SUM(J2509:J2520)</f>
        <v>34600</v>
      </c>
      <c r="K2521" s="297"/>
      <c r="L2521" s="297"/>
      <c r="M2521" s="296"/>
      <c r="N2521" s="304"/>
      <c r="O2521" s="269"/>
    </row>
    <row r="2522" ht="15.6" spans="1:23">
      <c r="A2522" s="291" t="s">
        <v>2343</v>
      </c>
      <c r="B2522" s="291" t="s">
        <v>12</v>
      </c>
      <c r="C2522" s="292" t="s">
        <v>2501</v>
      </c>
      <c r="D2522" s="292" t="s">
        <v>2466</v>
      </c>
      <c r="E2522" s="454" t="s">
        <v>2456</v>
      </c>
      <c r="F2522" s="121" t="s">
        <v>2606</v>
      </c>
      <c r="G2522" s="121" t="s">
        <v>11</v>
      </c>
      <c r="H2522" s="517"/>
      <c r="I2522" s="291" t="s">
        <v>13</v>
      </c>
      <c r="J2522" s="292" t="s">
        <v>2501</v>
      </c>
      <c r="K2522" s="292" t="s">
        <v>2466</v>
      </c>
      <c r="L2522" s="455" t="s">
        <v>2456</v>
      </c>
      <c r="M2522" s="121" t="s">
        <v>2606</v>
      </c>
      <c r="N2522" s="121" t="s">
        <v>11</v>
      </c>
      <c r="O2522" s="517"/>
      <c r="V2522" s="457" t="s">
        <v>2557</v>
      </c>
      <c r="W2522" s="448"/>
    </row>
    <row r="2523" ht="13.8" spans="1:23">
      <c r="A2523" s="396"/>
      <c r="B2523" s="14" t="s">
        <v>238</v>
      </c>
      <c r="C2523" s="14">
        <v>12000</v>
      </c>
      <c r="D2523" s="14" t="s">
        <v>2043</v>
      </c>
      <c r="E2523" s="52"/>
      <c r="F2523" s="14"/>
      <c r="G2523" s="53" t="s">
        <v>54</v>
      </c>
      <c r="H2523" s="14"/>
      <c r="I2523" s="14" t="s">
        <v>2894</v>
      </c>
      <c r="J2523" s="14">
        <v>300</v>
      </c>
      <c r="K2523" s="14" t="s">
        <v>2045</v>
      </c>
      <c r="L2523" s="14"/>
      <c r="M2523" s="14"/>
      <c r="N2523" s="53" t="s">
        <v>54</v>
      </c>
      <c r="O2523" s="14"/>
      <c r="V2523" s="458"/>
      <c r="W2523" s="448" t="s">
        <v>2559</v>
      </c>
    </row>
    <row r="2524" ht="13.8" spans="1:23">
      <c r="A2524" s="396"/>
      <c r="B2524" s="14" t="s">
        <v>903</v>
      </c>
      <c r="C2524" s="14">
        <v>2000</v>
      </c>
      <c r="D2524" s="14" t="s">
        <v>2045</v>
      </c>
      <c r="E2524" s="52"/>
      <c r="F2524" s="14"/>
      <c r="G2524" s="53" t="s">
        <v>54</v>
      </c>
      <c r="H2524" s="14"/>
      <c r="I2524" s="14" t="s">
        <v>461</v>
      </c>
      <c r="J2524" s="14">
        <v>2400</v>
      </c>
      <c r="K2524" s="14" t="s">
        <v>2043</v>
      </c>
      <c r="L2524" s="14"/>
      <c r="M2524" s="14"/>
      <c r="N2524" s="53" t="s">
        <v>54</v>
      </c>
      <c r="O2524" s="14"/>
      <c r="V2524" s="525"/>
      <c r="W2524" s="448" t="s">
        <v>2561</v>
      </c>
    </row>
    <row r="2525" spans="1:23">
      <c r="A2525" s="396"/>
      <c r="B2525" s="14" t="s">
        <v>1029</v>
      </c>
      <c r="C2525" s="14">
        <v>1000</v>
      </c>
      <c r="D2525" s="14" t="s">
        <v>2045</v>
      </c>
      <c r="E2525" s="14"/>
      <c r="F2525" s="52" t="s">
        <v>2096</v>
      </c>
      <c r="G2525" s="53" t="s">
        <v>54</v>
      </c>
      <c r="H2525" s="14"/>
      <c r="I2525" s="14" t="s">
        <v>181</v>
      </c>
      <c r="J2525" s="14">
        <v>8000</v>
      </c>
      <c r="K2525" s="14" t="s">
        <v>2043</v>
      </c>
      <c r="L2525" s="14"/>
      <c r="M2525" s="14"/>
      <c r="N2525" s="53" t="s">
        <v>54</v>
      </c>
      <c r="O2525" s="14"/>
      <c r="V2525" s="460"/>
      <c r="W2525" s="14" t="s">
        <v>2562</v>
      </c>
    </row>
    <row r="2526" ht="13.8" spans="1:23">
      <c r="A2526" s="396"/>
      <c r="B2526" s="444" t="s">
        <v>949</v>
      </c>
      <c r="C2526" s="444">
        <v>6000</v>
      </c>
      <c r="D2526" s="444" t="s">
        <v>2043</v>
      </c>
      <c r="E2526" s="52"/>
      <c r="F2526" s="14"/>
      <c r="G2526" s="53" t="s">
        <v>54</v>
      </c>
      <c r="H2526" s="14"/>
      <c r="I2526" s="14" t="s">
        <v>244</v>
      </c>
      <c r="J2526" s="14">
        <v>8000</v>
      </c>
      <c r="K2526" s="14" t="s">
        <v>2043</v>
      </c>
      <c r="L2526" s="14"/>
      <c r="M2526" s="14"/>
      <c r="N2526" s="53" t="s">
        <v>54</v>
      </c>
      <c r="O2526" s="14"/>
      <c r="V2526" s="461"/>
      <c r="W2526" s="448" t="s">
        <v>2563</v>
      </c>
    </row>
    <row r="2527" ht="13.8" spans="1:23">
      <c r="A2527" s="396"/>
      <c r="B2527" s="14" t="s">
        <v>124</v>
      </c>
      <c r="C2527" s="14">
        <v>6000</v>
      </c>
      <c r="D2527" s="14" t="s">
        <v>2043</v>
      </c>
      <c r="E2527" s="14"/>
      <c r="F2527" s="14"/>
      <c r="G2527" s="53" t="s">
        <v>54</v>
      </c>
      <c r="H2527" s="14"/>
      <c r="I2527" s="14" t="s">
        <v>253</v>
      </c>
      <c r="J2527" s="14">
        <v>5200</v>
      </c>
      <c r="K2527" s="14" t="s">
        <v>2043</v>
      </c>
      <c r="L2527" s="14"/>
      <c r="M2527" s="14"/>
      <c r="N2527" s="53" t="s">
        <v>54</v>
      </c>
      <c r="O2527" s="14"/>
      <c r="V2527" s="462"/>
      <c r="W2527" s="448" t="s">
        <v>2568</v>
      </c>
    </row>
    <row r="2528" ht="13.8" spans="1:23">
      <c r="A2528" s="396"/>
      <c r="B2528" s="14" t="s">
        <v>316</v>
      </c>
      <c r="C2528" s="14">
        <v>12000</v>
      </c>
      <c r="D2528" s="14" t="s">
        <v>2043</v>
      </c>
      <c r="E2528" s="52"/>
      <c r="F2528" s="14"/>
      <c r="G2528" s="53" t="s">
        <v>54</v>
      </c>
      <c r="H2528" s="14"/>
      <c r="I2528" s="14" t="s">
        <v>303</v>
      </c>
      <c r="J2528" s="14">
        <v>2000</v>
      </c>
      <c r="K2528" s="14" t="s">
        <v>2043</v>
      </c>
      <c r="L2528" s="15"/>
      <c r="M2528" s="548"/>
      <c r="N2528" s="53" t="s">
        <v>54</v>
      </c>
      <c r="O2528" s="14"/>
      <c r="V2528" s="463"/>
      <c r="W2528" s="453" t="s">
        <v>2632</v>
      </c>
    </row>
    <row r="2529" ht="13.8" spans="1:23">
      <c r="A2529" s="396"/>
      <c r="B2529" s="14"/>
      <c r="C2529" s="14"/>
      <c r="D2529" s="14"/>
      <c r="E2529" s="52"/>
      <c r="F2529" s="14"/>
      <c r="G2529" s="53"/>
      <c r="H2529" s="14"/>
      <c r="I2529" s="14" t="s">
        <v>259</v>
      </c>
      <c r="J2529" s="14">
        <v>20000</v>
      </c>
      <c r="K2529" s="14" t="s">
        <v>2043</v>
      </c>
      <c r="L2529" s="14"/>
      <c r="M2529" s="14"/>
      <c r="N2529" s="53" t="s">
        <v>54</v>
      </c>
      <c r="O2529" s="14"/>
      <c r="V2529" s="490"/>
      <c r="W2529" s="482" t="s">
        <v>2691</v>
      </c>
    </row>
    <row r="2530" spans="1:15">
      <c r="A2530" s="396"/>
      <c r="B2530" s="14"/>
      <c r="C2530" s="14"/>
      <c r="D2530" s="14">
        <f>18-7</f>
        <v>11</v>
      </c>
      <c r="E2530" s="52"/>
      <c r="F2530" s="14"/>
      <c r="G2530" s="53"/>
      <c r="H2530" s="14"/>
      <c r="I2530" s="14"/>
      <c r="J2530" s="14"/>
      <c r="K2530" s="14"/>
      <c r="L2530" s="14"/>
      <c r="M2530" s="14"/>
      <c r="N2530" s="53"/>
      <c r="O2530" s="14"/>
    </row>
    <row r="2531" spans="1:15">
      <c r="A2531" s="396"/>
      <c r="B2531" s="14"/>
      <c r="C2531" s="14"/>
      <c r="D2531" s="14"/>
      <c r="E2531" s="52"/>
      <c r="F2531" s="14"/>
      <c r="G2531" s="53"/>
      <c r="H2531" s="14"/>
      <c r="I2531" s="14"/>
      <c r="J2531" s="14"/>
      <c r="K2531" s="14"/>
      <c r="L2531" s="14"/>
      <c r="M2531" s="14"/>
      <c r="N2531" s="53"/>
      <c r="O2531" s="14"/>
    </row>
    <row r="2532" spans="1:15">
      <c r="A2532" s="396"/>
      <c r="B2532" s="14"/>
      <c r="C2532" s="14"/>
      <c r="D2532" s="14"/>
      <c r="E2532" s="52"/>
      <c r="F2532" s="14"/>
      <c r="G2532" s="53"/>
      <c r="H2532" s="14"/>
      <c r="I2532" s="14"/>
      <c r="J2532" s="14"/>
      <c r="K2532" s="14"/>
      <c r="L2532" s="14"/>
      <c r="M2532" s="14"/>
      <c r="N2532" s="53"/>
      <c r="O2532" s="14"/>
    </row>
    <row r="2533" spans="1:15">
      <c r="A2533" s="396"/>
      <c r="B2533" s="14"/>
      <c r="C2533" s="14"/>
      <c r="D2533" s="14"/>
      <c r="E2533" s="52"/>
      <c r="F2533" s="14"/>
      <c r="G2533" s="53"/>
      <c r="H2533" s="14"/>
      <c r="I2533" s="14"/>
      <c r="J2533" s="14"/>
      <c r="K2533" s="14"/>
      <c r="L2533" s="14"/>
      <c r="M2533" s="14"/>
      <c r="N2533" s="53"/>
      <c r="O2533" s="14"/>
    </row>
    <row r="2534" spans="1:15">
      <c r="A2534" s="396"/>
      <c r="B2534" s="14"/>
      <c r="C2534" s="14"/>
      <c r="D2534" s="14"/>
      <c r="E2534" s="14"/>
      <c r="F2534" s="14"/>
      <c r="G2534" s="53"/>
      <c r="H2534" s="281"/>
      <c r="I2534" s="14"/>
      <c r="J2534" s="14"/>
      <c r="K2534" s="14"/>
      <c r="L2534" s="14"/>
      <c r="M2534" s="14"/>
      <c r="N2534" s="53"/>
      <c r="O2534" s="281"/>
    </row>
    <row r="2535" ht="18" spans="1:15">
      <c r="A2535" s="396"/>
      <c r="B2535" s="352" t="s">
        <v>2408</v>
      </c>
      <c r="C2535" s="297"/>
      <c r="D2535" s="297"/>
      <c r="E2535" s="298"/>
      <c r="F2535" s="297"/>
      <c r="G2535" s="299"/>
      <c r="H2535" s="269"/>
      <c r="I2535" s="297"/>
      <c r="J2535" s="297"/>
      <c r="K2535" s="297"/>
      <c r="L2535" s="297"/>
      <c r="M2535" s="296"/>
      <c r="N2535" s="304"/>
      <c r="O2535" s="269"/>
    </row>
    <row r="2536" ht="15.6" spans="1:23">
      <c r="A2536" s="291" t="s">
        <v>2347</v>
      </c>
      <c r="B2536" s="291" t="s">
        <v>12</v>
      </c>
      <c r="C2536" s="292" t="s">
        <v>2501</v>
      </c>
      <c r="D2536" s="292" t="s">
        <v>2466</v>
      </c>
      <c r="E2536" s="454" t="s">
        <v>2456</v>
      </c>
      <c r="F2536" s="121" t="s">
        <v>2606</v>
      </c>
      <c r="G2536" s="121" t="s">
        <v>11</v>
      </c>
      <c r="H2536" s="517"/>
      <c r="I2536" s="291" t="s">
        <v>13</v>
      </c>
      <c r="J2536" s="292" t="s">
        <v>2501</v>
      </c>
      <c r="K2536" s="292" t="s">
        <v>2466</v>
      </c>
      <c r="L2536" s="455" t="s">
        <v>2456</v>
      </c>
      <c r="M2536" s="121" t="s">
        <v>2606</v>
      </c>
      <c r="N2536" s="121" t="s">
        <v>11</v>
      </c>
      <c r="O2536" s="517"/>
      <c r="V2536" s="457" t="s">
        <v>2557</v>
      </c>
      <c r="W2536" s="448"/>
    </row>
    <row r="2537" ht="13.8" spans="1:23">
      <c r="A2537" s="396"/>
      <c r="B2537" s="14" t="s">
        <v>470</v>
      </c>
      <c r="C2537" s="14">
        <v>3600</v>
      </c>
      <c r="D2537" s="14" t="s">
        <v>2043</v>
      </c>
      <c r="E2537" s="52"/>
      <c r="F2537" s="14"/>
      <c r="G2537" s="53" t="s">
        <v>54</v>
      </c>
      <c r="H2537" s="14"/>
      <c r="I2537" s="14" t="s">
        <v>241</v>
      </c>
      <c r="J2537" s="14">
        <v>8000</v>
      </c>
      <c r="K2537" s="14" t="s">
        <v>2043</v>
      </c>
      <c r="L2537" s="14"/>
      <c r="M2537" s="14"/>
      <c r="N2537" s="53" t="s">
        <v>54</v>
      </c>
      <c r="O2537" s="14"/>
      <c r="V2537" s="458"/>
      <c r="W2537" s="448" t="s">
        <v>2559</v>
      </c>
    </row>
    <row r="2538" ht="13.8" spans="1:23">
      <c r="A2538" s="396"/>
      <c r="B2538" s="14" t="s">
        <v>820</v>
      </c>
      <c r="C2538" s="14">
        <v>400</v>
      </c>
      <c r="D2538" s="14" t="s">
        <v>2045</v>
      </c>
      <c r="F2538" s="14"/>
      <c r="G2538" s="53" t="s">
        <v>54</v>
      </c>
      <c r="H2538" s="14"/>
      <c r="I2538" s="14" t="s">
        <v>331</v>
      </c>
      <c r="J2538" s="14">
        <v>4000</v>
      </c>
      <c r="K2538" s="14" t="s">
        <v>2043</v>
      </c>
      <c r="L2538" s="14"/>
      <c r="M2538" s="14"/>
      <c r="N2538" s="53" t="s">
        <v>54</v>
      </c>
      <c r="O2538" s="14"/>
      <c r="V2538" s="525"/>
      <c r="W2538" s="448" t="s">
        <v>2561</v>
      </c>
    </row>
    <row r="2539" spans="1:23">
      <c r="A2539" s="396"/>
      <c r="B2539" s="14" t="s">
        <v>196</v>
      </c>
      <c r="C2539" s="14">
        <v>7800</v>
      </c>
      <c r="D2539" s="14" t="s">
        <v>2043</v>
      </c>
      <c r="E2539" s="52"/>
      <c r="F2539" s="14"/>
      <c r="G2539" s="53" t="s">
        <v>54</v>
      </c>
      <c r="H2539" s="14"/>
      <c r="I2539" s="14" t="s">
        <v>256</v>
      </c>
      <c r="J2539" s="14">
        <v>4000</v>
      </c>
      <c r="K2539" s="14" t="s">
        <v>2043</v>
      </c>
      <c r="L2539" s="14"/>
      <c r="M2539" s="14"/>
      <c r="N2539" s="53" t="s">
        <v>54</v>
      </c>
      <c r="O2539" s="14"/>
      <c r="V2539" s="460"/>
      <c r="W2539" s="14" t="s">
        <v>2562</v>
      </c>
    </row>
    <row r="2540" ht="13.8" spans="1:23">
      <c r="A2540" s="396"/>
      <c r="B2540" s="14" t="s">
        <v>592</v>
      </c>
      <c r="C2540" s="14">
        <v>6000</v>
      </c>
      <c r="D2540" s="14" t="s">
        <v>2043</v>
      </c>
      <c r="E2540" s="14"/>
      <c r="F2540" s="14"/>
      <c r="G2540" s="14" t="s">
        <v>2895</v>
      </c>
      <c r="H2540" s="14"/>
      <c r="I2540" s="14" t="s">
        <v>372</v>
      </c>
      <c r="J2540" s="14">
        <v>2400</v>
      </c>
      <c r="K2540" s="14" t="s">
        <v>2045</v>
      </c>
      <c r="L2540" s="14"/>
      <c r="M2540" s="14"/>
      <c r="N2540" s="53" t="s">
        <v>54</v>
      </c>
      <c r="O2540" s="14"/>
      <c r="V2540" s="461"/>
      <c r="W2540" s="448" t="s">
        <v>2563</v>
      </c>
    </row>
    <row r="2541" ht="13.8" spans="1:23">
      <c r="A2541" s="396"/>
      <c r="B2541" s="137" t="s">
        <v>2053</v>
      </c>
      <c r="C2541" s="137">
        <v>1200</v>
      </c>
      <c r="D2541" s="137" t="s">
        <v>2045</v>
      </c>
      <c r="E2541" s="52"/>
      <c r="F2541" s="14" t="s">
        <v>2096</v>
      </c>
      <c r="G2541" s="53" t="s">
        <v>2664</v>
      </c>
      <c r="H2541" s="14"/>
      <c r="I2541" s="14" t="s">
        <v>175</v>
      </c>
      <c r="J2541" s="14">
        <v>600</v>
      </c>
      <c r="K2541" s="14" t="s">
        <v>2043</v>
      </c>
      <c r="L2541" s="140"/>
      <c r="M2541" s="14"/>
      <c r="N2541" s="53" t="s">
        <v>2896</v>
      </c>
      <c r="O2541" s="14"/>
      <c r="V2541" s="462"/>
      <c r="W2541" s="448" t="s">
        <v>2568</v>
      </c>
    </row>
    <row r="2542" ht="13.8" spans="1:23">
      <c r="A2542" s="396"/>
      <c r="B2542" s="14" t="s">
        <v>377</v>
      </c>
      <c r="C2542" s="14">
        <v>3000</v>
      </c>
      <c r="D2542" s="14" t="s">
        <v>2043</v>
      </c>
      <c r="E2542" s="52"/>
      <c r="F2542" s="14"/>
      <c r="G2542" s="53" t="s">
        <v>2664</v>
      </c>
      <c r="H2542" s="14"/>
      <c r="I2542" s="14" t="s">
        <v>868</v>
      </c>
      <c r="J2542" s="14">
        <v>1400</v>
      </c>
      <c r="K2542" s="14" t="s">
        <v>2045</v>
      </c>
      <c r="L2542" s="14"/>
      <c r="M2542" s="14"/>
      <c r="N2542" s="53" t="s">
        <v>54</v>
      </c>
      <c r="O2542" s="14"/>
      <c r="V2542" s="463"/>
      <c r="W2542" s="453" t="s">
        <v>2632</v>
      </c>
    </row>
    <row r="2543" ht="13.8" spans="1:23">
      <c r="A2543" s="396"/>
      <c r="B2543" s="14" t="s">
        <v>464</v>
      </c>
      <c r="C2543" s="14">
        <v>8000</v>
      </c>
      <c r="D2543" s="14" t="s">
        <v>2043</v>
      </c>
      <c r="E2543" s="52"/>
      <c r="F2543" s="14"/>
      <c r="G2543" s="53" t="s">
        <v>2664</v>
      </c>
      <c r="H2543" s="14"/>
      <c r="I2543" s="525" t="s">
        <v>1031</v>
      </c>
      <c r="J2543" s="525">
        <v>400</v>
      </c>
      <c r="K2543" s="525" t="s">
        <v>2045</v>
      </c>
      <c r="L2543" s="525"/>
      <c r="M2543" s="525" t="s">
        <v>2096</v>
      </c>
      <c r="N2543" s="526" t="s">
        <v>2784</v>
      </c>
      <c r="O2543" s="14"/>
      <c r="V2543" s="490"/>
      <c r="W2543" s="482" t="s">
        <v>2691</v>
      </c>
    </row>
    <row r="2544" ht="26.4" spans="1:15">
      <c r="A2544" s="396"/>
      <c r="B2544" s="14" t="s">
        <v>268</v>
      </c>
      <c r="C2544" s="14">
        <v>6000</v>
      </c>
      <c r="D2544" s="14" t="s">
        <v>2043</v>
      </c>
      <c r="E2544" s="52"/>
      <c r="F2544" s="14"/>
      <c r="G2544" s="53" t="s">
        <v>2897</v>
      </c>
      <c r="H2544" s="14"/>
      <c r="I2544" s="14" t="s">
        <v>190</v>
      </c>
      <c r="J2544" s="14">
        <v>4000</v>
      </c>
      <c r="K2544" s="14" t="s">
        <v>2043</v>
      </c>
      <c r="L2544" s="14" t="s">
        <v>2898</v>
      </c>
      <c r="M2544" s="14"/>
      <c r="N2544" s="53" t="s">
        <v>54</v>
      </c>
      <c r="O2544" s="14"/>
    </row>
    <row r="2545" spans="1:15">
      <c r="A2545" s="396"/>
      <c r="B2545" s="525" t="s">
        <v>769</v>
      </c>
      <c r="C2545" s="525">
        <v>2000</v>
      </c>
      <c r="D2545" s="525" t="s">
        <v>2045</v>
      </c>
      <c r="E2545" s="525"/>
      <c r="F2545" s="525"/>
      <c r="G2545" s="525" t="s">
        <v>2808</v>
      </c>
      <c r="H2545" s="14"/>
      <c r="I2545" s="14" t="s">
        <v>746</v>
      </c>
      <c r="J2545" s="14">
        <v>2800</v>
      </c>
      <c r="K2545" s="14" t="s">
        <v>2043</v>
      </c>
      <c r="L2545" s="14"/>
      <c r="M2545" s="14"/>
      <c r="N2545" s="53" t="s">
        <v>54</v>
      </c>
      <c r="O2545" s="14"/>
    </row>
    <row r="2546" spans="1:15">
      <c r="A2546" s="396"/>
      <c r="B2546" s="525" t="s">
        <v>75</v>
      </c>
      <c r="C2546" s="525">
        <v>200</v>
      </c>
      <c r="D2546" s="525" t="s">
        <v>2045</v>
      </c>
      <c r="E2546" s="525"/>
      <c r="F2546" s="525"/>
      <c r="G2546" s="525" t="s">
        <v>2899</v>
      </c>
      <c r="H2546" s="14"/>
      <c r="I2546" s="14" t="s">
        <v>300</v>
      </c>
      <c r="J2546" s="14">
        <v>1600</v>
      </c>
      <c r="K2546" s="14" t="s">
        <v>2043</v>
      </c>
      <c r="L2546" s="14"/>
      <c r="M2546" s="14"/>
      <c r="N2546" s="53" t="s">
        <v>54</v>
      </c>
      <c r="O2546" s="14"/>
    </row>
    <row r="2547" spans="1:15">
      <c r="A2547" s="396"/>
      <c r="B2547" s="525" t="s">
        <v>106</v>
      </c>
      <c r="C2547" s="525">
        <v>300</v>
      </c>
      <c r="D2547" s="525" t="s">
        <v>2045</v>
      </c>
      <c r="E2547" s="525"/>
      <c r="F2547" s="525"/>
      <c r="G2547" s="525" t="s">
        <v>2899</v>
      </c>
      <c r="H2547" s="14"/>
      <c r="I2547" s="14" t="s">
        <v>223</v>
      </c>
      <c r="J2547" s="14">
        <v>2000</v>
      </c>
      <c r="K2547" s="14" t="s">
        <v>2043</v>
      </c>
      <c r="L2547" s="14"/>
      <c r="M2547" s="14"/>
      <c r="N2547" s="53" t="s">
        <v>2297</v>
      </c>
      <c r="O2547" s="14"/>
    </row>
    <row r="2548" spans="1:15">
      <c r="A2548" s="396"/>
      <c r="B2548" s="444" t="s">
        <v>1029</v>
      </c>
      <c r="C2548" s="444">
        <v>4000</v>
      </c>
      <c r="D2548" s="444" t="s">
        <v>2045</v>
      </c>
      <c r="E2548" s="14"/>
      <c r="F2548" s="14"/>
      <c r="G2548" s="14" t="s">
        <v>54</v>
      </c>
      <c r="H2548" s="14"/>
      <c r="I2548" s="14"/>
      <c r="J2548" s="14"/>
      <c r="K2548" s="14"/>
      <c r="L2548" s="14"/>
      <c r="M2548" s="14"/>
      <c r="N2548" s="53"/>
      <c r="O2548" s="14"/>
    </row>
    <row r="2549" spans="1:15">
      <c r="A2549" s="396"/>
      <c r="B2549" s="14"/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53"/>
      <c r="O2549" s="14"/>
    </row>
    <row r="2550" spans="1:15">
      <c r="A2550" s="396"/>
      <c r="B2550" s="14"/>
      <c r="C2550" s="14"/>
      <c r="D2550" s="14"/>
      <c r="E2550" s="52"/>
      <c r="F2550" s="14"/>
      <c r="G2550" s="53"/>
      <c r="H2550" s="14"/>
      <c r="I2550" s="14"/>
      <c r="J2550" s="14"/>
      <c r="K2550" s="14"/>
      <c r="L2550" s="14"/>
      <c r="M2550" s="14"/>
      <c r="N2550" s="53"/>
      <c r="O2550" s="14"/>
    </row>
    <row r="2551" spans="1:15">
      <c r="A2551" s="396"/>
      <c r="B2551" s="14"/>
      <c r="C2551" s="14"/>
      <c r="D2551" s="14"/>
      <c r="E2551" s="52"/>
      <c r="F2551" s="14"/>
      <c r="G2551" s="53"/>
      <c r="H2551" s="14"/>
      <c r="I2551" s="14"/>
      <c r="J2551" s="14"/>
      <c r="K2551" s="14"/>
      <c r="L2551" s="14"/>
      <c r="M2551" s="14"/>
      <c r="N2551" s="53"/>
      <c r="O2551" s="14"/>
    </row>
    <row r="2552" spans="1:15">
      <c r="A2552" s="396"/>
      <c r="B2552" s="14"/>
      <c r="C2552" s="14"/>
      <c r="D2552" s="14"/>
      <c r="E2552" s="52"/>
      <c r="F2552" s="14"/>
      <c r="G2552" s="53"/>
      <c r="H2552" s="14"/>
      <c r="I2552" s="14"/>
      <c r="J2552" s="14"/>
      <c r="K2552" s="14"/>
      <c r="L2552" s="14"/>
      <c r="M2552" s="14"/>
      <c r="N2552" s="53"/>
      <c r="O2552" s="14"/>
    </row>
    <row r="2553" spans="1:15">
      <c r="A2553" s="396"/>
      <c r="B2553" s="14"/>
      <c r="C2553" s="14"/>
      <c r="D2553" s="14"/>
      <c r="E2553" s="14"/>
      <c r="F2553" s="14"/>
      <c r="G2553" s="53"/>
      <c r="H2553" s="14"/>
      <c r="I2553" s="14"/>
      <c r="J2553" s="14"/>
      <c r="K2553" s="14"/>
      <c r="L2553" s="14"/>
      <c r="M2553" s="14"/>
      <c r="N2553" s="53"/>
      <c r="O2553" s="14"/>
    </row>
    <row r="2554" ht="18" spans="1:15">
      <c r="A2554" s="396"/>
      <c r="B2554" s="352"/>
      <c r="C2554" s="297"/>
      <c r="D2554" s="297"/>
      <c r="E2554" s="298"/>
      <c r="F2554" s="297"/>
      <c r="G2554" s="299"/>
      <c r="H2554" s="269"/>
      <c r="I2554" s="297"/>
      <c r="J2554" s="297"/>
      <c r="K2554" s="297"/>
      <c r="L2554" s="297"/>
      <c r="M2554" s="296"/>
      <c r="N2554" s="304"/>
      <c r="O2554" s="269"/>
    </row>
    <row r="2555" ht="15.6" spans="1:23">
      <c r="A2555" s="291" t="s">
        <v>2348</v>
      </c>
      <c r="B2555" s="291" t="s">
        <v>12</v>
      </c>
      <c r="C2555" s="292" t="s">
        <v>2501</v>
      </c>
      <c r="D2555" s="292" t="s">
        <v>2466</v>
      </c>
      <c r="E2555" s="454" t="s">
        <v>2456</v>
      </c>
      <c r="F2555" s="121" t="s">
        <v>2606</v>
      </c>
      <c r="G2555" s="121" t="s">
        <v>11</v>
      </c>
      <c r="H2555" s="517"/>
      <c r="I2555" s="291" t="s">
        <v>13</v>
      </c>
      <c r="J2555" s="292" t="s">
        <v>2501</v>
      </c>
      <c r="K2555" s="292" t="s">
        <v>2466</v>
      </c>
      <c r="L2555" s="455" t="s">
        <v>2456</v>
      </c>
      <c r="M2555" s="121" t="s">
        <v>2606</v>
      </c>
      <c r="N2555" s="121" t="s">
        <v>11</v>
      </c>
      <c r="O2555" s="517"/>
      <c r="V2555" s="457" t="s">
        <v>2557</v>
      </c>
      <c r="W2555" s="448"/>
    </row>
    <row r="2556" ht="13.8" spans="1:23">
      <c r="A2556" s="396"/>
      <c r="B2556" s="14" t="s">
        <v>592</v>
      </c>
      <c r="C2556" s="14">
        <v>6000</v>
      </c>
      <c r="D2556" s="14" t="s">
        <v>2043</v>
      </c>
      <c r="E2556" s="14"/>
      <c r="F2556" s="14"/>
      <c r="G2556" s="53" t="s">
        <v>54</v>
      </c>
      <c r="H2556" s="14"/>
      <c r="I2556" s="14" t="s">
        <v>667</v>
      </c>
      <c r="J2556" s="14">
        <v>6000</v>
      </c>
      <c r="K2556" s="14" t="s">
        <v>2043</v>
      </c>
      <c r="L2556" s="14"/>
      <c r="M2556" s="14"/>
      <c r="N2556" s="53" t="s">
        <v>54</v>
      </c>
      <c r="O2556" s="14"/>
      <c r="V2556" s="458"/>
      <c r="W2556" s="448" t="s">
        <v>2559</v>
      </c>
    </row>
    <row r="2557" ht="13.8" spans="1:23">
      <c r="A2557" s="396"/>
      <c r="B2557" s="14" t="s">
        <v>494</v>
      </c>
      <c r="C2557" s="14">
        <v>9600</v>
      </c>
      <c r="D2557" s="14" t="s">
        <v>2043</v>
      </c>
      <c r="E2557" s="52"/>
      <c r="F2557" s="14"/>
      <c r="G2557" s="53" t="s">
        <v>54</v>
      </c>
      <c r="H2557" s="14"/>
      <c r="I2557" s="14" t="s">
        <v>148</v>
      </c>
      <c r="J2557" s="14">
        <v>3200</v>
      </c>
      <c r="K2557" s="14" t="s">
        <v>2043</v>
      </c>
      <c r="L2557" s="14"/>
      <c r="M2557" s="14" t="s">
        <v>2096</v>
      </c>
      <c r="N2557" s="53" t="s">
        <v>54</v>
      </c>
      <c r="O2557" s="14"/>
      <c r="V2557" s="525"/>
      <c r="W2557" s="448" t="s">
        <v>2561</v>
      </c>
    </row>
    <row r="2558" spans="1:23">
      <c r="A2558" s="396"/>
      <c r="B2558" s="14" t="s">
        <v>309</v>
      </c>
      <c r="C2558" s="14">
        <v>6000</v>
      </c>
      <c r="D2558" s="14" t="s">
        <v>2043</v>
      </c>
      <c r="E2558" s="52"/>
      <c r="F2558" s="14"/>
      <c r="G2558" s="53" t="s">
        <v>54</v>
      </c>
      <c r="H2558" s="14"/>
      <c r="I2558" s="14" t="s">
        <v>403</v>
      </c>
      <c r="J2558" s="14">
        <v>4000</v>
      </c>
      <c r="K2558" s="14" t="s">
        <v>2043</v>
      </c>
      <c r="L2558" s="14"/>
      <c r="M2558" s="15"/>
      <c r="N2558" s="53" t="s">
        <v>54</v>
      </c>
      <c r="O2558" s="14"/>
      <c r="V2558" s="460"/>
      <c r="W2558" s="14" t="s">
        <v>2562</v>
      </c>
    </row>
    <row r="2559" ht="13.8" spans="1:23">
      <c r="A2559" s="396"/>
      <c r="B2559" s="14" t="s">
        <v>340</v>
      </c>
      <c r="C2559" s="14">
        <v>2300</v>
      </c>
      <c r="D2559" s="14" t="s">
        <v>2045</v>
      </c>
      <c r="E2559" s="52"/>
      <c r="F2559" s="14"/>
      <c r="G2559" s="53" t="s">
        <v>54</v>
      </c>
      <c r="H2559" s="14"/>
      <c r="I2559" s="14" t="s">
        <v>265</v>
      </c>
      <c r="J2559" s="14">
        <v>2000</v>
      </c>
      <c r="K2559" s="14" t="s">
        <v>2043</v>
      </c>
      <c r="L2559" s="14"/>
      <c r="M2559" s="14" t="s">
        <v>2096</v>
      </c>
      <c r="N2559" s="53" t="s">
        <v>2900</v>
      </c>
      <c r="O2559" s="14"/>
      <c r="V2559" s="461"/>
      <c r="W2559" s="448" t="s">
        <v>2563</v>
      </c>
    </row>
    <row r="2560" ht="13.8" spans="1:23">
      <c r="A2560" s="396"/>
      <c r="B2560" s="14" t="s">
        <v>923</v>
      </c>
      <c r="C2560" s="14">
        <v>300</v>
      </c>
      <c r="D2560" s="14" t="s">
        <v>2045</v>
      </c>
      <c r="E2560" s="52"/>
      <c r="F2560" s="14"/>
      <c r="G2560" s="53" t="s">
        <v>54</v>
      </c>
      <c r="H2560" s="14"/>
      <c r="I2560" s="137" t="s">
        <v>2075</v>
      </c>
      <c r="J2560" s="137">
        <v>2400</v>
      </c>
      <c r="K2560" s="137" t="s">
        <v>2045</v>
      </c>
      <c r="L2560" s="14"/>
      <c r="M2560" s="53" t="s">
        <v>2096</v>
      </c>
      <c r="N2560" s="53" t="s">
        <v>2811</v>
      </c>
      <c r="O2560" s="14"/>
      <c r="V2560" s="462"/>
      <c r="W2560" s="448" t="s">
        <v>2568</v>
      </c>
    </row>
    <row r="2561" ht="13.8" spans="1:23">
      <c r="A2561" s="396"/>
      <c r="B2561" s="525" t="s">
        <v>949</v>
      </c>
      <c r="C2561" s="525">
        <v>6000</v>
      </c>
      <c r="D2561" s="525" t="s">
        <v>2043</v>
      </c>
      <c r="E2561" s="525"/>
      <c r="F2561" s="525"/>
      <c r="G2561" s="525" t="s">
        <v>2439</v>
      </c>
      <c r="H2561" s="14"/>
      <c r="I2561" s="525" t="s">
        <v>683</v>
      </c>
      <c r="J2561" s="525">
        <v>4000</v>
      </c>
      <c r="K2561" s="525" t="s">
        <v>2043</v>
      </c>
      <c r="L2561" s="53"/>
      <c r="M2561" s="14"/>
      <c r="N2561" s="53" t="s">
        <v>2901</v>
      </c>
      <c r="O2561" s="14"/>
      <c r="V2561" s="463"/>
      <c r="W2561" s="453" t="s">
        <v>2632</v>
      </c>
    </row>
    <row r="2562" ht="26.4" spans="1:23">
      <c r="A2562" s="396"/>
      <c r="B2562" s="14" t="s">
        <v>145</v>
      </c>
      <c r="C2562" s="14">
        <v>15000</v>
      </c>
      <c r="D2562" s="14" t="s">
        <v>2043</v>
      </c>
      <c r="E2562" s="52" t="s">
        <v>2902</v>
      </c>
      <c r="F2562" s="14"/>
      <c r="G2562" s="53" t="s">
        <v>2903</v>
      </c>
      <c r="H2562" s="14"/>
      <c r="I2562" s="14" t="s">
        <v>316</v>
      </c>
      <c r="J2562" s="14">
        <v>15000</v>
      </c>
      <c r="K2562" s="14" t="s">
        <v>2043</v>
      </c>
      <c r="L2562" s="52"/>
      <c r="M2562" s="14"/>
      <c r="N2562" s="53" t="s">
        <v>2904</v>
      </c>
      <c r="O2562" s="14"/>
      <c r="V2562" s="490"/>
      <c r="W2562" s="482" t="s">
        <v>2691</v>
      </c>
    </row>
    <row r="2563" spans="1:15">
      <c r="A2563" s="396"/>
      <c r="B2563" s="14"/>
      <c r="C2563" s="14"/>
      <c r="D2563" s="14"/>
      <c r="E2563" s="52"/>
      <c r="F2563" s="14"/>
      <c r="G2563" s="53"/>
      <c r="H2563" s="14"/>
      <c r="I2563" s="14" t="s">
        <v>313</v>
      </c>
      <c r="J2563" s="14">
        <v>4400</v>
      </c>
      <c r="K2563" s="14" t="s">
        <v>2043</v>
      </c>
      <c r="L2563" s="52"/>
      <c r="M2563" s="14"/>
      <c r="N2563" s="53" t="s">
        <v>55</v>
      </c>
      <c r="O2563" s="14"/>
    </row>
    <row r="2564" spans="1:15">
      <c r="A2564" s="396"/>
      <c r="B2564" s="14"/>
      <c r="C2564" s="14"/>
      <c r="D2564" s="14"/>
      <c r="E2564" s="52"/>
      <c r="F2564" s="14"/>
      <c r="G2564" s="53"/>
      <c r="H2564" s="14"/>
      <c r="I2564" s="14"/>
      <c r="J2564" s="14"/>
      <c r="K2564" s="14"/>
      <c r="L2564" s="14"/>
      <c r="M2564" s="14"/>
      <c r="N2564" s="53"/>
      <c r="O2564" s="14"/>
    </row>
    <row r="2565" spans="1:15">
      <c r="A2565" s="396"/>
      <c r="B2565" s="14"/>
      <c r="C2565" s="14"/>
      <c r="D2565" s="14"/>
      <c r="E2565" s="52"/>
      <c r="F2565" s="14"/>
      <c r="G2565" s="53"/>
      <c r="H2565" s="14"/>
      <c r="I2565" s="14"/>
      <c r="J2565" s="14"/>
      <c r="K2565" s="14"/>
      <c r="L2565" s="14"/>
      <c r="M2565" s="14"/>
      <c r="N2565" s="53"/>
      <c r="O2565" s="14"/>
    </row>
    <row r="2566" spans="1:15">
      <c r="A2566" s="396"/>
      <c r="B2566" s="14"/>
      <c r="C2566" s="14"/>
      <c r="D2566" s="14"/>
      <c r="E2566" s="52"/>
      <c r="F2566" s="14"/>
      <c r="G2566" s="53"/>
      <c r="H2566" s="14"/>
      <c r="I2566" s="14"/>
      <c r="J2566" s="14"/>
      <c r="K2566" s="14"/>
      <c r="L2566" s="14"/>
      <c r="M2566" s="14"/>
      <c r="N2566" s="53"/>
      <c r="O2566" s="14"/>
    </row>
    <row r="2567" spans="1:15">
      <c r="A2567" s="396"/>
      <c r="B2567" s="14"/>
      <c r="C2567" s="14"/>
      <c r="D2567" s="14"/>
      <c r="E2567" s="52"/>
      <c r="F2567" s="14"/>
      <c r="G2567" s="53"/>
      <c r="H2567" s="14"/>
      <c r="I2567" s="14"/>
      <c r="J2567" s="14"/>
      <c r="K2567" s="14"/>
      <c r="L2567" s="14"/>
      <c r="M2567" s="14"/>
      <c r="N2567" s="53"/>
      <c r="O2567" s="14"/>
    </row>
    <row r="2568" ht="18" spans="1:15">
      <c r="A2568" s="396"/>
      <c r="B2568" s="352"/>
      <c r="C2568" s="297"/>
      <c r="D2568" s="297"/>
      <c r="E2568" s="298"/>
      <c r="F2568" s="297"/>
      <c r="G2568" s="299"/>
      <c r="H2568" s="269"/>
      <c r="I2568" s="297"/>
      <c r="J2568" s="297"/>
      <c r="K2568" s="297"/>
      <c r="L2568" s="297"/>
      <c r="M2568" s="296"/>
      <c r="N2568" s="304"/>
      <c r="O2568" s="269"/>
    </row>
    <row r="2569" ht="15.6" spans="1:23">
      <c r="A2569" s="291" t="s">
        <v>2351</v>
      </c>
      <c r="B2569" s="291" t="s">
        <v>12</v>
      </c>
      <c r="C2569" s="292" t="s">
        <v>2501</v>
      </c>
      <c r="D2569" s="292" t="s">
        <v>2466</v>
      </c>
      <c r="E2569" s="454" t="s">
        <v>2456</v>
      </c>
      <c r="F2569" s="121" t="s">
        <v>2606</v>
      </c>
      <c r="G2569" s="121" t="s">
        <v>11</v>
      </c>
      <c r="H2569" s="517"/>
      <c r="I2569" s="291" t="s">
        <v>13</v>
      </c>
      <c r="J2569" s="292" t="s">
        <v>2501</v>
      </c>
      <c r="K2569" s="292" t="s">
        <v>2466</v>
      </c>
      <c r="L2569" s="455" t="s">
        <v>2456</v>
      </c>
      <c r="M2569" s="121" t="s">
        <v>2606</v>
      </c>
      <c r="N2569" s="121" t="s">
        <v>11</v>
      </c>
      <c r="O2569" s="517"/>
      <c r="V2569" s="457" t="s">
        <v>2557</v>
      </c>
      <c r="W2569" s="448"/>
    </row>
    <row r="2570" ht="26.4" spans="1:23">
      <c r="A2570" s="396"/>
      <c r="B2570" s="14" t="s">
        <v>145</v>
      </c>
      <c r="C2570" s="14">
        <v>10000</v>
      </c>
      <c r="D2570" s="14" t="s">
        <v>2043</v>
      </c>
      <c r="E2570" s="52"/>
      <c r="F2570" s="14"/>
      <c r="G2570" s="53" t="s">
        <v>2733</v>
      </c>
      <c r="H2570" s="14"/>
      <c r="I2570" s="14" t="s">
        <v>313</v>
      </c>
      <c r="J2570" s="14">
        <v>4400</v>
      </c>
      <c r="K2570" s="14" t="s">
        <v>2043</v>
      </c>
      <c r="L2570" s="52"/>
      <c r="M2570" s="14"/>
      <c r="N2570" s="53" t="s">
        <v>54</v>
      </c>
      <c r="O2570" s="14"/>
      <c r="V2570" s="458"/>
      <c r="W2570" s="448" t="s">
        <v>2559</v>
      </c>
    </row>
    <row r="2571" ht="13.8" spans="1:23">
      <c r="A2571" s="396"/>
      <c r="B2571" s="14" t="s">
        <v>124</v>
      </c>
      <c r="C2571" s="14">
        <v>10200</v>
      </c>
      <c r="D2571" s="14" t="s">
        <v>2043</v>
      </c>
      <c r="E2571" s="52"/>
      <c r="F2571" s="14"/>
      <c r="G2571" s="53" t="s">
        <v>54</v>
      </c>
      <c r="H2571" s="14"/>
      <c r="I2571" s="14" t="s">
        <v>949</v>
      </c>
      <c r="J2571" s="14">
        <v>4000</v>
      </c>
      <c r="K2571" s="14" t="s">
        <v>2043</v>
      </c>
      <c r="L2571" s="14"/>
      <c r="M2571" s="14"/>
      <c r="N2571" s="53" t="s">
        <v>2905</v>
      </c>
      <c r="O2571" s="14"/>
      <c r="V2571" s="525"/>
      <c r="W2571" s="448" t="s">
        <v>2561</v>
      </c>
    </row>
    <row r="2572" ht="26.4" spans="1:23">
      <c r="A2572" s="396"/>
      <c r="B2572" s="525" t="s">
        <v>216</v>
      </c>
      <c r="C2572" s="525">
        <v>10000</v>
      </c>
      <c r="D2572" s="525" t="s">
        <v>2043</v>
      </c>
      <c r="E2572" s="525"/>
      <c r="F2572" s="525"/>
      <c r="G2572" s="525" t="s">
        <v>2906</v>
      </c>
      <c r="H2572" s="14"/>
      <c r="I2572" s="14" t="s">
        <v>683</v>
      </c>
      <c r="J2572" s="14">
        <v>1800</v>
      </c>
      <c r="K2572" s="14" t="s">
        <v>2043</v>
      </c>
      <c r="L2572" s="14"/>
      <c r="M2572" s="14"/>
      <c r="N2572" s="53" t="s">
        <v>2907</v>
      </c>
      <c r="O2572" s="14"/>
      <c r="V2572" s="460"/>
      <c r="W2572" s="14" t="s">
        <v>2562</v>
      </c>
    </row>
    <row r="2573" ht="13.8" spans="1:23">
      <c r="A2573" s="396"/>
      <c r="B2573" s="14" t="s">
        <v>151</v>
      </c>
      <c r="C2573" s="14">
        <v>6000</v>
      </c>
      <c r="D2573" s="14" t="s">
        <v>2043</v>
      </c>
      <c r="E2573" s="140"/>
      <c r="G2573" s="53" t="s">
        <v>54</v>
      </c>
      <c r="H2573" s="14"/>
      <c r="I2573" s="14" t="s">
        <v>584</v>
      </c>
      <c r="J2573" s="14">
        <v>4000</v>
      </c>
      <c r="K2573" s="14" t="s">
        <v>2043</v>
      </c>
      <c r="L2573" s="14"/>
      <c r="M2573" s="14"/>
      <c r="N2573" s="53" t="s">
        <v>54</v>
      </c>
      <c r="O2573" s="14"/>
      <c r="V2573" s="461"/>
      <c r="W2573" s="448" t="s">
        <v>2563</v>
      </c>
    </row>
    <row r="2574" ht="13.8" spans="1:23">
      <c r="A2574" s="396"/>
      <c r="B2574" s="14" t="s">
        <v>271</v>
      </c>
      <c r="C2574" s="14">
        <v>6000</v>
      </c>
      <c r="D2574" s="14" t="s">
        <v>2043</v>
      </c>
      <c r="E2574" s="52"/>
      <c r="F2574" s="140"/>
      <c r="G2574" s="53" t="s">
        <v>54</v>
      </c>
      <c r="H2574" s="14"/>
      <c r="I2574" s="14" t="s">
        <v>1033</v>
      </c>
      <c r="J2574" s="14">
        <v>400</v>
      </c>
      <c r="K2574" s="14" t="s">
        <v>2045</v>
      </c>
      <c r="L2574" s="14"/>
      <c r="M2574" s="14" t="s">
        <v>2096</v>
      </c>
      <c r="N2574" s="53" t="s">
        <v>54</v>
      </c>
      <c r="O2574" s="14"/>
      <c r="V2574" s="462"/>
      <c r="W2574" s="448" t="s">
        <v>2568</v>
      </c>
    </row>
    <row r="2575" ht="13.8" spans="1:23">
      <c r="A2575" s="396"/>
      <c r="B2575" s="525" t="s">
        <v>207</v>
      </c>
      <c r="C2575" s="525">
        <v>2000</v>
      </c>
      <c r="D2575" s="525" t="s">
        <v>2043</v>
      </c>
      <c r="E2575" s="525" t="s">
        <v>2908</v>
      </c>
      <c r="F2575" s="525"/>
      <c r="G2575" s="525" t="s">
        <v>2909</v>
      </c>
      <c r="H2575" s="14"/>
      <c r="I2575" s="137" t="s">
        <v>106</v>
      </c>
      <c r="J2575" s="137">
        <v>400</v>
      </c>
      <c r="K2575" s="137" t="s">
        <v>2045</v>
      </c>
      <c r="L2575" s="14"/>
      <c r="M2575" s="14" t="s">
        <v>2910</v>
      </c>
      <c r="N2575" s="53" t="s">
        <v>54</v>
      </c>
      <c r="O2575" s="14"/>
      <c r="V2575" s="463"/>
      <c r="W2575" s="453" t="s">
        <v>2632</v>
      </c>
    </row>
    <row r="2576" ht="13.8" spans="1:23">
      <c r="A2576" s="396"/>
      <c r="B2576" s="525" t="s">
        <v>238</v>
      </c>
      <c r="C2576" s="525">
        <v>6000</v>
      </c>
      <c r="D2576" s="525" t="s">
        <v>2043</v>
      </c>
      <c r="E2576" s="525" t="s">
        <v>2911</v>
      </c>
      <c r="F2576" s="525"/>
      <c r="G2576" s="525" t="s">
        <v>2909</v>
      </c>
      <c r="H2576" s="14"/>
      <c r="I2576" s="137" t="s">
        <v>75</v>
      </c>
      <c r="J2576" s="137">
        <v>200</v>
      </c>
      <c r="K2576" s="137" t="s">
        <v>2045</v>
      </c>
      <c r="L2576" s="14" t="s">
        <v>2912</v>
      </c>
      <c r="M2576" s="14"/>
      <c r="N2576" s="53" t="s">
        <v>54</v>
      </c>
      <c r="O2576" s="14"/>
      <c r="V2576" s="490"/>
      <c r="W2576" s="482" t="s">
        <v>2691</v>
      </c>
    </row>
    <row r="2577" spans="1:15">
      <c r="A2577" s="396"/>
      <c r="B2577" s="525" t="s">
        <v>250</v>
      </c>
      <c r="C2577" s="525">
        <v>14000</v>
      </c>
      <c r="D2577" s="525" t="s">
        <v>2043</v>
      </c>
      <c r="E2577" s="525" t="s">
        <v>2913</v>
      </c>
      <c r="F2577" s="525"/>
      <c r="G2577" s="525" t="s">
        <v>2909</v>
      </c>
      <c r="H2577" s="14"/>
      <c r="I2577" s="14" t="s">
        <v>769</v>
      </c>
      <c r="J2577" s="14">
        <v>2000</v>
      </c>
      <c r="K2577" s="14" t="s">
        <v>2045</v>
      </c>
      <c r="L2577" s="14"/>
      <c r="M2577" s="14"/>
      <c r="N2577" s="53" t="s">
        <v>54</v>
      </c>
      <c r="O2577" s="14"/>
    </row>
    <row r="2578" ht="26.4" spans="1:15">
      <c r="A2578" s="396"/>
      <c r="B2578" s="14" t="s">
        <v>131</v>
      </c>
      <c r="C2578" s="14">
        <v>4400</v>
      </c>
      <c r="D2578" s="14" t="s">
        <v>2043</v>
      </c>
      <c r="E2578" s="52"/>
      <c r="F2578" s="14"/>
      <c r="G2578" s="53" t="s">
        <v>2914</v>
      </c>
      <c r="H2578" s="14"/>
      <c r="I2578" s="14" t="s">
        <v>464</v>
      </c>
      <c r="J2578" s="14">
        <v>6000</v>
      </c>
      <c r="K2578" s="14" t="s">
        <v>2043</v>
      </c>
      <c r="L2578" s="14"/>
      <c r="M2578" s="14"/>
      <c r="N2578" s="53" t="s">
        <v>54</v>
      </c>
      <c r="O2578" s="14"/>
    </row>
    <row r="2579" spans="1:15">
      <c r="A2579" s="396"/>
      <c r="B2579" s="14"/>
      <c r="C2579" s="14"/>
      <c r="D2579" s="14"/>
      <c r="E2579" s="52"/>
      <c r="F2579" s="14"/>
      <c r="G2579" s="53"/>
      <c r="H2579" s="14"/>
      <c r="I2579" s="14"/>
      <c r="J2579" s="14"/>
      <c r="K2579" s="14"/>
      <c r="L2579" s="14"/>
      <c r="M2579" s="14"/>
      <c r="N2579" s="53"/>
      <c r="O2579" s="14"/>
    </row>
    <row r="2580" spans="1:15">
      <c r="A2580" s="396"/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53"/>
      <c r="O2580" s="14"/>
    </row>
    <row r="2581" spans="1:15">
      <c r="A2581" s="396"/>
      <c r="B2581" s="14"/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53"/>
      <c r="O2581" s="14"/>
    </row>
    <row r="2582" spans="1:15">
      <c r="A2582" s="396"/>
      <c r="B2582" s="14"/>
      <c r="C2582" s="14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53"/>
      <c r="O2582" s="14"/>
    </row>
    <row r="2583" spans="1:15">
      <c r="A2583" s="396"/>
      <c r="B2583" s="14"/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53"/>
      <c r="O2583" s="14"/>
    </row>
    <row r="2584" spans="1:15">
      <c r="A2584" s="396"/>
      <c r="B2584" s="14"/>
      <c r="C2584" s="14"/>
      <c r="D2584" s="14"/>
      <c r="E2584" s="14"/>
      <c r="F2584" s="14"/>
      <c r="G2584" s="53"/>
      <c r="H2584" s="14"/>
      <c r="I2584" s="14"/>
      <c r="J2584" s="14"/>
      <c r="K2584" s="14"/>
      <c r="L2584" s="14"/>
      <c r="M2584" s="14"/>
      <c r="N2584" s="53"/>
      <c r="O2584" s="14"/>
    </row>
    <row r="2585" ht="18" spans="1:15">
      <c r="A2585" s="396"/>
      <c r="B2585" s="352"/>
      <c r="C2585" s="297"/>
      <c r="D2585" s="297"/>
      <c r="E2585" s="298"/>
      <c r="F2585" s="297"/>
      <c r="G2585" s="299"/>
      <c r="H2585" s="269"/>
      <c r="I2585" s="297"/>
      <c r="J2585" s="297"/>
      <c r="K2585" s="297"/>
      <c r="L2585" s="297"/>
      <c r="M2585" s="296"/>
      <c r="N2585" s="304"/>
      <c r="O2585" s="269"/>
    </row>
    <row r="2586" ht="15.6" spans="1:23">
      <c r="A2586" s="291" t="s">
        <v>2353</v>
      </c>
      <c r="B2586" s="291" t="s">
        <v>12</v>
      </c>
      <c r="C2586" s="292" t="s">
        <v>2501</v>
      </c>
      <c r="D2586" s="292" t="s">
        <v>2466</v>
      </c>
      <c r="E2586" s="454" t="s">
        <v>2456</v>
      </c>
      <c r="F2586" s="121" t="s">
        <v>2606</v>
      </c>
      <c r="G2586" s="121" t="s">
        <v>11</v>
      </c>
      <c r="H2586" s="517"/>
      <c r="I2586" s="291" t="s">
        <v>13</v>
      </c>
      <c r="J2586" s="292" t="s">
        <v>2501</v>
      </c>
      <c r="K2586" s="292" t="s">
        <v>2466</v>
      </c>
      <c r="L2586" s="455" t="s">
        <v>2456</v>
      </c>
      <c r="M2586" s="121" t="s">
        <v>2606</v>
      </c>
      <c r="N2586" s="121" t="s">
        <v>11</v>
      </c>
      <c r="O2586" s="517"/>
      <c r="V2586" s="457" t="s">
        <v>2557</v>
      </c>
      <c r="W2586" s="448"/>
    </row>
    <row r="2587" ht="13.8" spans="1:23">
      <c r="A2587" s="396"/>
      <c r="B2587" s="14" t="s">
        <v>216</v>
      </c>
      <c r="C2587" s="14">
        <v>6000</v>
      </c>
      <c r="D2587" s="14" t="s">
        <v>2043</v>
      </c>
      <c r="E2587" s="53"/>
      <c r="F2587" s="14"/>
      <c r="G2587" s="14" t="s">
        <v>54</v>
      </c>
      <c r="H2587" s="14"/>
      <c r="I2587" s="14" t="s">
        <v>733</v>
      </c>
      <c r="J2587" s="14">
        <v>800</v>
      </c>
      <c r="K2587" s="14" t="s">
        <v>2045</v>
      </c>
      <c r="L2587" s="14"/>
      <c r="M2587" s="14"/>
      <c r="N2587" s="53" t="s">
        <v>54</v>
      </c>
      <c r="O2587" s="14"/>
      <c r="V2587" s="458"/>
      <c r="W2587" s="448" t="s">
        <v>2559</v>
      </c>
    </row>
    <row r="2588" ht="26.4" spans="1:23">
      <c r="A2588" s="396"/>
      <c r="B2588" s="14" t="s">
        <v>207</v>
      </c>
      <c r="C2588" s="14">
        <v>2000</v>
      </c>
      <c r="D2588" s="14" t="s">
        <v>2043</v>
      </c>
      <c r="E2588" s="14"/>
      <c r="F2588" s="14"/>
      <c r="G2588" s="14" t="s">
        <v>54</v>
      </c>
      <c r="H2588" s="14"/>
      <c r="I2588" s="356" t="s">
        <v>537</v>
      </c>
      <c r="J2588" s="356">
        <v>6000</v>
      </c>
      <c r="K2588" s="356" t="s">
        <v>2043</v>
      </c>
      <c r="L2588" s="356"/>
      <c r="M2588" s="356"/>
      <c r="N2588" s="359" t="s">
        <v>2915</v>
      </c>
      <c r="O2588" s="14"/>
      <c r="V2588" s="525"/>
      <c r="W2588" s="448" t="s">
        <v>2561</v>
      </c>
    </row>
    <row r="2589" spans="1:23">
      <c r="A2589" s="396"/>
      <c r="B2589" s="14" t="s">
        <v>238</v>
      </c>
      <c r="C2589" s="14">
        <v>4200</v>
      </c>
      <c r="D2589" s="14" t="s">
        <v>2043</v>
      </c>
      <c r="E2589" s="52"/>
      <c r="F2589" s="14"/>
      <c r="G2589" s="14" t="s">
        <v>54</v>
      </c>
      <c r="H2589" s="14"/>
      <c r="I2589" s="53" t="s">
        <v>443</v>
      </c>
      <c r="J2589" s="53">
        <v>4000</v>
      </c>
      <c r="K2589" s="53" t="s">
        <v>2043</v>
      </c>
      <c r="L2589" s="52"/>
      <c r="M2589" s="14"/>
      <c r="N2589" s="53" t="s">
        <v>54</v>
      </c>
      <c r="O2589" s="14"/>
      <c r="V2589" s="460"/>
      <c r="W2589" s="14" t="s">
        <v>2562</v>
      </c>
    </row>
    <row r="2590" ht="13.8" spans="1:23">
      <c r="A2590" s="396"/>
      <c r="B2590" s="14" t="s">
        <v>1029</v>
      </c>
      <c r="C2590" s="14">
        <v>5200</v>
      </c>
      <c r="D2590" s="14" t="s">
        <v>2045</v>
      </c>
      <c r="E2590" s="14"/>
      <c r="F2590" s="14"/>
      <c r="G2590" s="14" t="s">
        <v>54</v>
      </c>
      <c r="H2590" s="14"/>
      <c r="I2590" s="53" t="s">
        <v>348</v>
      </c>
      <c r="J2590" s="53">
        <v>4000</v>
      </c>
      <c r="K2590" s="53" t="s">
        <v>2043</v>
      </c>
      <c r="L2590" s="14"/>
      <c r="M2590" s="14"/>
      <c r="N2590" s="53" t="s">
        <v>54</v>
      </c>
      <c r="O2590" s="14"/>
      <c r="V2590" s="461"/>
      <c r="W2590" s="448" t="s">
        <v>2563</v>
      </c>
    </row>
    <row r="2591" ht="13.8" spans="1:23">
      <c r="A2591" s="396"/>
      <c r="B2591" s="14" t="s">
        <v>980</v>
      </c>
      <c r="C2591" s="14">
        <v>5000</v>
      </c>
      <c r="D2591" s="14" t="s">
        <v>2045</v>
      </c>
      <c r="E2591" s="52"/>
      <c r="F2591" s="14"/>
      <c r="G2591" s="14" t="s">
        <v>54</v>
      </c>
      <c r="H2591" s="14"/>
      <c r="I2591" s="137" t="s">
        <v>110</v>
      </c>
      <c r="J2591" s="137">
        <v>1000</v>
      </c>
      <c r="K2591" s="137" t="s">
        <v>2045</v>
      </c>
      <c r="L2591" s="14"/>
      <c r="M2591" s="14"/>
      <c r="N2591" s="53" t="s">
        <v>54</v>
      </c>
      <c r="O2591" s="14"/>
      <c r="V2591" s="462"/>
      <c r="W2591" s="448" t="s">
        <v>2568</v>
      </c>
    </row>
    <row r="2592" ht="13.8" spans="1:23">
      <c r="A2592" s="396"/>
      <c r="B2592" s="14" t="s">
        <v>982</v>
      </c>
      <c r="C2592" s="14">
        <v>4000</v>
      </c>
      <c r="D2592" s="14" t="s">
        <v>2045</v>
      </c>
      <c r="E2592" s="52"/>
      <c r="F2592" s="14"/>
      <c r="G2592" s="14" t="s">
        <v>54</v>
      </c>
      <c r="H2592" s="14"/>
      <c r="I2592" s="53" t="s">
        <v>405</v>
      </c>
      <c r="J2592" s="53">
        <v>3000</v>
      </c>
      <c r="K2592" s="53" t="s">
        <v>2043</v>
      </c>
      <c r="L2592" s="14"/>
      <c r="M2592" s="14"/>
      <c r="N2592" s="53" t="s">
        <v>54</v>
      </c>
      <c r="O2592" s="14"/>
      <c r="V2592" s="463"/>
      <c r="W2592" s="453" t="s">
        <v>2632</v>
      </c>
    </row>
    <row r="2593" ht="13.8" spans="1:23">
      <c r="A2593" s="396"/>
      <c r="B2593" s="14" t="s">
        <v>316</v>
      </c>
      <c r="C2593" s="14">
        <v>19800</v>
      </c>
      <c r="D2593" s="14" t="s">
        <v>2043</v>
      </c>
      <c r="E2593" s="14"/>
      <c r="F2593" s="14"/>
      <c r="G2593" s="53" t="s">
        <v>54</v>
      </c>
      <c r="H2593" s="14"/>
      <c r="I2593" s="53" t="s">
        <v>175</v>
      </c>
      <c r="J2593" s="53">
        <v>500</v>
      </c>
      <c r="K2593" s="53" t="s">
        <v>2043</v>
      </c>
      <c r="L2593" s="14"/>
      <c r="M2593" s="14"/>
      <c r="N2593" s="53" t="s">
        <v>2803</v>
      </c>
      <c r="O2593" s="14"/>
      <c r="V2593" s="490"/>
      <c r="W2593" s="482" t="s">
        <v>2691</v>
      </c>
    </row>
    <row r="2594" ht="26.4" spans="1:15">
      <c r="A2594" s="396"/>
      <c r="B2594" s="444" t="s">
        <v>131</v>
      </c>
      <c r="C2594" s="444">
        <v>3000</v>
      </c>
      <c r="D2594" s="444" t="s">
        <v>2043</v>
      </c>
      <c r="E2594" s="52"/>
      <c r="F2594" s="14"/>
      <c r="G2594" s="53" t="s">
        <v>2916</v>
      </c>
      <c r="H2594" s="14"/>
      <c r="I2594" s="137" t="s">
        <v>68</v>
      </c>
      <c r="J2594" s="137">
        <v>250</v>
      </c>
      <c r="K2594" s="137" t="s">
        <v>2045</v>
      </c>
      <c r="L2594" s="14"/>
      <c r="M2594" s="14"/>
      <c r="N2594" s="53" t="s">
        <v>2917</v>
      </c>
      <c r="O2594" s="14"/>
    </row>
    <row r="2595" spans="1:15">
      <c r="A2595" s="396"/>
      <c r="B2595" s="14"/>
      <c r="C2595" s="14"/>
      <c r="D2595" s="14"/>
      <c r="E2595" s="52"/>
      <c r="F2595" s="14"/>
      <c r="G2595" s="53"/>
      <c r="H2595" s="14"/>
      <c r="I2595" s="14" t="s">
        <v>256</v>
      </c>
      <c r="J2595" s="14">
        <v>8000</v>
      </c>
      <c r="K2595" s="14" t="s">
        <v>2043</v>
      </c>
      <c r="L2595" s="14"/>
      <c r="M2595" s="14"/>
      <c r="N2595" s="53" t="s">
        <v>54</v>
      </c>
      <c r="O2595" s="14"/>
    </row>
    <row r="2596" spans="1:15">
      <c r="A2596" s="396"/>
      <c r="B2596" s="14"/>
      <c r="C2596" s="14"/>
      <c r="D2596" s="14"/>
      <c r="E2596" s="52"/>
      <c r="F2596" s="14"/>
      <c r="G2596" s="53"/>
      <c r="H2596" s="14"/>
      <c r="I2596" s="14" t="s">
        <v>519</v>
      </c>
      <c r="J2596" s="14">
        <v>4000</v>
      </c>
      <c r="K2596" s="14" t="s">
        <v>2043</v>
      </c>
      <c r="L2596" s="14"/>
      <c r="M2596" s="14"/>
      <c r="N2596" s="53" t="s">
        <v>54</v>
      </c>
      <c r="O2596" s="14"/>
    </row>
    <row r="2597" spans="1:15">
      <c r="A2597" s="396"/>
      <c r="B2597" s="14"/>
      <c r="C2597" s="14"/>
      <c r="D2597" s="14"/>
      <c r="E2597" s="52"/>
      <c r="F2597" s="14"/>
      <c r="G2597" s="53"/>
      <c r="H2597" s="14"/>
      <c r="I2597" s="462" t="s">
        <v>372</v>
      </c>
      <c r="J2597" s="462">
        <v>1500</v>
      </c>
      <c r="K2597" s="462" t="s">
        <v>2043</v>
      </c>
      <c r="M2597" s="14"/>
      <c r="N2597" s="61" t="s">
        <v>2745</v>
      </c>
      <c r="O2597" s="14"/>
    </row>
    <row r="2598" spans="1:15">
      <c r="A2598" s="396"/>
      <c r="B2598" s="14"/>
      <c r="C2598" s="14"/>
      <c r="D2598" s="14"/>
      <c r="E2598" s="52"/>
      <c r="F2598" s="14"/>
      <c r="G2598" s="53"/>
      <c r="H2598" s="14"/>
      <c r="I2598" s="14" t="s">
        <v>259</v>
      </c>
      <c r="J2598" s="14">
        <v>10000</v>
      </c>
      <c r="K2598" s="14" t="s">
        <v>2043</v>
      </c>
      <c r="L2598" s="14"/>
      <c r="M2598" s="14"/>
      <c r="N2598" s="53" t="s">
        <v>54</v>
      </c>
      <c r="O2598" s="14"/>
    </row>
    <row r="2599" spans="1:15">
      <c r="A2599" s="396"/>
      <c r="B2599" s="14"/>
      <c r="C2599" s="14"/>
      <c r="D2599" s="14"/>
      <c r="E2599" s="52"/>
      <c r="F2599" s="14"/>
      <c r="G2599" s="53"/>
      <c r="H2599" s="14"/>
      <c r="I2599" s="14" t="s">
        <v>253</v>
      </c>
      <c r="J2599" s="14">
        <v>8000</v>
      </c>
      <c r="K2599" s="14" t="s">
        <v>2043</v>
      </c>
      <c r="L2599" s="14"/>
      <c r="M2599" s="14"/>
      <c r="N2599" s="53" t="s">
        <v>54</v>
      </c>
      <c r="O2599" s="14"/>
    </row>
    <row r="2600" spans="1:15">
      <c r="A2600" s="396"/>
      <c r="B2600" s="14"/>
      <c r="C2600" s="14"/>
      <c r="D2600" s="14"/>
      <c r="E2600" s="52"/>
      <c r="F2600" s="14"/>
      <c r="G2600" s="53"/>
      <c r="H2600" s="14"/>
      <c r="I2600" s="14"/>
      <c r="J2600" s="14"/>
      <c r="K2600" s="14"/>
      <c r="L2600" s="14"/>
      <c r="M2600" s="14"/>
      <c r="N2600" s="53"/>
      <c r="O2600" s="14"/>
    </row>
    <row r="2601" spans="1:15">
      <c r="A2601" s="396"/>
      <c r="B2601" s="14"/>
      <c r="C2601" s="14"/>
      <c r="D2601" s="14"/>
      <c r="E2601" s="52"/>
      <c r="F2601" s="14"/>
      <c r="G2601" s="53"/>
      <c r="H2601" s="14"/>
      <c r="I2601" s="14"/>
      <c r="J2601" s="14"/>
      <c r="K2601" s="14"/>
      <c r="L2601" s="14"/>
      <c r="M2601" s="14"/>
      <c r="N2601" s="53"/>
      <c r="O2601" s="14"/>
    </row>
    <row r="2602" spans="1:15">
      <c r="A2602" s="396"/>
      <c r="B2602" s="14"/>
      <c r="C2602" s="14"/>
      <c r="D2602" s="14"/>
      <c r="E2602" s="52"/>
      <c r="F2602" s="14"/>
      <c r="G2602" s="53"/>
      <c r="H2602" s="14"/>
      <c r="I2602" s="14"/>
      <c r="J2602" s="14"/>
      <c r="K2602" s="14"/>
      <c r="L2602" s="14"/>
      <c r="M2602" s="14"/>
      <c r="N2602" s="53"/>
      <c r="O2602" s="14"/>
    </row>
    <row r="2603" spans="1:15">
      <c r="A2603" s="396"/>
      <c r="B2603" s="14"/>
      <c r="C2603" s="14"/>
      <c r="D2603" s="14"/>
      <c r="E2603" s="52"/>
      <c r="F2603" s="14"/>
      <c r="G2603" s="53"/>
      <c r="H2603" s="14"/>
      <c r="I2603" s="14"/>
      <c r="J2603" s="14"/>
      <c r="K2603" s="14"/>
      <c r="L2603" s="14"/>
      <c r="M2603" s="14"/>
      <c r="N2603" s="53"/>
      <c r="O2603" s="14"/>
    </row>
    <row r="2604" spans="1:15">
      <c r="A2604" s="396"/>
      <c r="B2604" s="14"/>
      <c r="C2604" s="14"/>
      <c r="D2604" s="14"/>
      <c r="E2604" s="52"/>
      <c r="F2604" s="14"/>
      <c r="G2604" s="53"/>
      <c r="H2604" s="14"/>
      <c r="I2604" s="14"/>
      <c r="J2604" s="14"/>
      <c r="K2604" s="14"/>
      <c r="L2604" s="14"/>
      <c r="M2604" s="14"/>
      <c r="N2604" s="53"/>
      <c r="O2604" s="14"/>
    </row>
    <row r="2605" spans="1:15">
      <c r="A2605" s="396"/>
      <c r="B2605" s="14"/>
      <c r="C2605" s="14"/>
      <c r="D2605" s="14"/>
      <c r="E2605" s="14"/>
      <c r="F2605" s="14"/>
      <c r="G2605" s="53"/>
      <c r="H2605" s="14"/>
      <c r="I2605" s="14"/>
      <c r="J2605" s="14"/>
      <c r="K2605" s="14"/>
      <c r="L2605" s="14"/>
      <c r="M2605" s="14"/>
      <c r="N2605" s="53"/>
      <c r="O2605" s="14"/>
    </row>
    <row r="2606" ht="18" spans="1:15">
      <c r="A2606" s="396"/>
      <c r="B2606" s="352"/>
      <c r="C2606" s="297">
        <f>SUM(C2587:C2605)</f>
        <v>49200</v>
      </c>
      <c r="D2606" s="297"/>
      <c r="E2606" s="298"/>
      <c r="F2606" s="297"/>
      <c r="G2606" s="299"/>
      <c r="H2606" s="269"/>
      <c r="I2606" s="297"/>
      <c r="J2606" s="297">
        <f>SUM(J2587:J2605)</f>
        <v>51050</v>
      </c>
      <c r="K2606" s="297"/>
      <c r="L2606" s="297"/>
      <c r="M2606" s="296"/>
      <c r="N2606" s="304"/>
      <c r="O2606" s="269"/>
    </row>
    <row r="2607" ht="15.6" spans="1:23">
      <c r="A2607" s="291" t="s">
        <v>2356</v>
      </c>
      <c r="B2607" s="291" t="s">
        <v>12</v>
      </c>
      <c r="C2607" s="292" t="s">
        <v>2501</v>
      </c>
      <c r="D2607" s="292" t="s">
        <v>2466</v>
      </c>
      <c r="E2607" s="454" t="s">
        <v>2456</v>
      </c>
      <c r="F2607" s="121" t="s">
        <v>2606</v>
      </c>
      <c r="G2607" s="121" t="s">
        <v>11</v>
      </c>
      <c r="H2607" s="269"/>
      <c r="I2607" s="291" t="s">
        <v>13</v>
      </c>
      <c r="J2607" s="292" t="s">
        <v>2501</v>
      </c>
      <c r="K2607" s="292" t="s">
        <v>2466</v>
      </c>
      <c r="L2607" s="455" t="s">
        <v>2456</v>
      </c>
      <c r="M2607" s="121" t="s">
        <v>2606</v>
      </c>
      <c r="N2607" s="121" t="s">
        <v>11</v>
      </c>
      <c r="O2607" s="269"/>
      <c r="V2607" s="457" t="s">
        <v>2557</v>
      </c>
      <c r="W2607" s="448"/>
    </row>
    <row r="2608" ht="13.8" spans="1:23">
      <c r="A2608" s="396"/>
      <c r="B2608" s="14" t="s">
        <v>57</v>
      </c>
      <c r="C2608" s="14">
        <v>4000</v>
      </c>
      <c r="D2608" s="14" t="s">
        <v>2045</v>
      </c>
      <c r="E2608" s="52" t="s">
        <v>2918</v>
      </c>
      <c r="F2608" s="14" t="s">
        <v>2919</v>
      </c>
      <c r="G2608" s="53" t="s">
        <v>2788</v>
      </c>
      <c r="H2608" s="14"/>
      <c r="I2608" s="14" t="s">
        <v>244</v>
      </c>
      <c r="J2608" s="14">
        <v>8000</v>
      </c>
      <c r="K2608" s="14" t="s">
        <v>2043</v>
      </c>
      <c r="L2608" s="14"/>
      <c r="M2608" s="14"/>
      <c r="N2608" s="53" t="s">
        <v>54</v>
      </c>
      <c r="O2608" s="14"/>
      <c r="V2608" s="458"/>
      <c r="W2608" s="448" t="s">
        <v>2559</v>
      </c>
    </row>
    <row r="2609" ht="13.8" spans="1:23">
      <c r="A2609" s="396"/>
      <c r="B2609" s="14" t="s">
        <v>151</v>
      </c>
      <c r="C2609" s="14">
        <v>4200</v>
      </c>
      <c r="D2609" s="14" t="s">
        <v>2043</v>
      </c>
      <c r="E2609" s="52"/>
      <c r="F2609" s="14"/>
      <c r="G2609" s="53" t="s">
        <v>54</v>
      </c>
      <c r="H2609" s="14"/>
      <c r="I2609" s="14" t="s">
        <v>172</v>
      </c>
      <c r="J2609" s="14">
        <v>600</v>
      </c>
      <c r="K2609" s="14" t="s">
        <v>2045</v>
      </c>
      <c r="L2609" s="14"/>
      <c r="M2609" s="14"/>
      <c r="N2609" s="53" t="s">
        <v>54</v>
      </c>
      <c r="O2609" s="14"/>
      <c r="V2609" s="525"/>
      <c r="W2609" s="448" t="s">
        <v>2561</v>
      </c>
    </row>
    <row r="2610" spans="1:23">
      <c r="A2610" s="396"/>
      <c r="B2610" s="14" t="s">
        <v>250</v>
      </c>
      <c r="C2610" s="14">
        <v>16400</v>
      </c>
      <c r="D2610" s="14" t="s">
        <v>2043</v>
      </c>
      <c r="E2610" s="52"/>
      <c r="F2610" s="14"/>
      <c r="G2610" s="53" t="s">
        <v>54</v>
      </c>
      <c r="H2610" s="14"/>
      <c r="I2610" s="14" t="s">
        <v>300</v>
      </c>
      <c r="J2610" s="14">
        <v>1600</v>
      </c>
      <c r="K2610" s="14" t="s">
        <v>2043</v>
      </c>
      <c r="L2610" s="14"/>
      <c r="M2610" s="14"/>
      <c r="N2610" s="53" t="s">
        <v>54</v>
      </c>
      <c r="O2610" s="14"/>
      <c r="V2610" s="460"/>
      <c r="W2610" s="14" t="s">
        <v>2562</v>
      </c>
    </row>
    <row r="2611" ht="13.8" spans="1:23">
      <c r="A2611" s="396"/>
      <c r="B2611" s="14" t="s">
        <v>238</v>
      </c>
      <c r="C2611" s="14">
        <v>11000</v>
      </c>
      <c r="D2611" s="14" t="s">
        <v>2043</v>
      </c>
      <c r="E2611" s="52"/>
      <c r="F2611" s="14"/>
      <c r="G2611" s="53" t="s">
        <v>54</v>
      </c>
      <c r="H2611" s="14"/>
      <c r="I2611" s="14" t="s">
        <v>703</v>
      </c>
      <c r="J2611" s="14">
        <v>2000</v>
      </c>
      <c r="K2611" s="14" t="s">
        <v>2045</v>
      </c>
      <c r="L2611" s="14"/>
      <c r="M2611" s="14"/>
      <c r="N2611" s="53" t="s">
        <v>54</v>
      </c>
      <c r="O2611" s="14"/>
      <c r="V2611" s="461"/>
      <c r="W2611" s="448" t="s">
        <v>2563</v>
      </c>
    </row>
    <row r="2612" ht="13.8" spans="1:23">
      <c r="A2612" s="396"/>
      <c r="B2612" s="14" t="s">
        <v>592</v>
      </c>
      <c r="C2612" s="14">
        <v>10200</v>
      </c>
      <c r="D2612" s="14" t="s">
        <v>2043</v>
      </c>
      <c r="E2612" s="52"/>
      <c r="F2612" s="14"/>
      <c r="G2612" s="53" t="s">
        <v>54</v>
      </c>
      <c r="H2612" s="14"/>
      <c r="I2612" s="14" t="s">
        <v>552</v>
      </c>
      <c r="J2612" s="14">
        <v>1000</v>
      </c>
      <c r="K2612" s="14" t="s">
        <v>2045</v>
      </c>
      <c r="L2612" s="14"/>
      <c r="M2612" s="14"/>
      <c r="N2612" s="53" t="s">
        <v>54</v>
      </c>
      <c r="O2612" s="14"/>
      <c r="V2612" s="462"/>
      <c r="W2612" s="448" t="s">
        <v>2568</v>
      </c>
    </row>
    <row r="2613" ht="13.8" spans="1:23">
      <c r="A2613" s="396"/>
      <c r="B2613" s="14" t="s">
        <v>587</v>
      </c>
      <c r="C2613" s="14">
        <v>1800</v>
      </c>
      <c r="D2613" s="14" t="s">
        <v>2043</v>
      </c>
      <c r="E2613" s="52"/>
      <c r="F2613" s="14"/>
      <c r="G2613" s="53" t="s">
        <v>54</v>
      </c>
      <c r="H2613" s="14"/>
      <c r="I2613" s="14" t="s">
        <v>556</v>
      </c>
      <c r="J2613" s="14">
        <v>1000</v>
      </c>
      <c r="K2613" s="14" t="s">
        <v>2045</v>
      </c>
      <c r="L2613" s="14"/>
      <c r="M2613" s="14"/>
      <c r="N2613" s="53" t="s">
        <v>54</v>
      </c>
      <c r="O2613" s="14"/>
      <c r="V2613" s="463"/>
      <c r="W2613" s="453" t="s">
        <v>2632</v>
      </c>
    </row>
    <row r="2614" ht="13.8" spans="1:23">
      <c r="A2614" s="396"/>
      <c r="B2614" s="14" t="s">
        <v>277</v>
      </c>
      <c r="C2614" s="14">
        <v>5400</v>
      </c>
      <c r="D2614" s="14" t="s">
        <v>2043</v>
      </c>
      <c r="E2614" s="52"/>
      <c r="F2614" s="14"/>
      <c r="G2614" s="53" t="s">
        <v>54</v>
      </c>
      <c r="H2614" s="14"/>
      <c r="I2614" s="14" t="s">
        <v>554</v>
      </c>
      <c r="J2614" s="14">
        <v>1000</v>
      </c>
      <c r="K2614" s="14" t="s">
        <v>2045</v>
      </c>
      <c r="L2614" s="14"/>
      <c r="M2614" s="14"/>
      <c r="N2614" s="53" t="s">
        <v>54</v>
      </c>
      <c r="O2614" s="14"/>
      <c r="V2614" s="490"/>
      <c r="W2614" s="482" t="s">
        <v>2691</v>
      </c>
    </row>
    <row r="2615" spans="1:15">
      <c r="A2615" s="396"/>
      <c r="B2615" s="141" t="s">
        <v>787</v>
      </c>
      <c r="C2615" s="141">
        <v>3000</v>
      </c>
      <c r="D2615" s="141" t="s">
        <v>2043</v>
      </c>
      <c r="E2615" s="465"/>
      <c r="F2615" s="141"/>
      <c r="G2615" s="187" t="s">
        <v>54</v>
      </c>
      <c r="H2615" s="14"/>
      <c r="I2615" s="444" t="s">
        <v>235</v>
      </c>
      <c r="J2615" s="444">
        <v>2000</v>
      </c>
      <c r="K2615" s="444" t="s">
        <v>2043</v>
      </c>
      <c r="L2615" s="14"/>
      <c r="M2615" s="14"/>
      <c r="N2615" s="53" t="s">
        <v>54</v>
      </c>
      <c r="O2615" s="14"/>
    </row>
    <row r="2616" spans="1:15">
      <c r="A2616" s="396"/>
      <c r="B2616" s="14" t="s">
        <v>268</v>
      </c>
      <c r="C2616" s="14">
        <v>6000</v>
      </c>
      <c r="D2616" s="14" t="s">
        <v>2043</v>
      </c>
      <c r="E2616" s="52"/>
      <c r="F2616" s="14"/>
      <c r="G2616" s="53" t="s">
        <v>55</v>
      </c>
      <c r="H2616" s="140"/>
      <c r="I2616" s="551" t="s">
        <v>1035</v>
      </c>
      <c r="J2616" s="552">
        <v>700</v>
      </c>
      <c r="K2616" s="552" t="s">
        <v>2045</v>
      </c>
      <c r="L2616" s="14"/>
      <c r="M2616" s="14" t="s">
        <v>2096</v>
      </c>
      <c r="N2616" s="53" t="s">
        <v>54</v>
      </c>
      <c r="O2616" s="140"/>
    </row>
    <row r="2617" spans="1:15">
      <c r="A2617" s="396"/>
      <c r="B2617" s="14"/>
      <c r="C2617" s="14"/>
      <c r="D2617" s="14"/>
      <c r="E2617" s="52"/>
      <c r="F2617" s="14"/>
      <c r="G2617" s="53"/>
      <c r="H2617" s="140"/>
      <c r="I2617" s="552" t="s">
        <v>1037</v>
      </c>
      <c r="J2617" s="552">
        <v>700</v>
      </c>
      <c r="K2617" s="552" t="s">
        <v>2045</v>
      </c>
      <c r="L2617" s="14"/>
      <c r="M2617" s="14" t="s">
        <v>2096</v>
      </c>
      <c r="N2617" s="53" t="s">
        <v>54</v>
      </c>
      <c r="O2617" s="140"/>
    </row>
    <row r="2618" spans="1:15">
      <c r="A2618" s="396"/>
      <c r="B2618" s="14"/>
      <c r="C2618" s="14"/>
      <c r="D2618" s="14"/>
      <c r="E2618" s="52"/>
      <c r="F2618" s="14"/>
      <c r="G2618" s="53"/>
      <c r="H2618" s="140"/>
      <c r="I2618" s="356" t="s">
        <v>319</v>
      </c>
      <c r="J2618" s="356">
        <v>4000</v>
      </c>
      <c r="K2618" s="356" t="s">
        <v>2043</v>
      </c>
      <c r="L2618" s="356"/>
      <c r="M2618" s="356"/>
      <c r="N2618" s="359" t="s">
        <v>2920</v>
      </c>
      <c r="O2618" s="140"/>
    </row>
    <row r="2619" spans="1:15">
      <c r="A2619" s="396"/>
      <c r="B2619" s="14"/>
      <c r="C2619" s="14"/>
      <c r="D2619" s="14"/>
      <c r="E2619" s="52"/>
      <c r="F2619" s="14"/>
      <c r="G2619" s="53"/>
      <c r="H2619" s="140"/>
      <c r="I2619" s="14" t="s">
        <v>458</v>
      </c>
      <c r="J2619" s="14">
        <v>3600</v>
      </c>
      <c r="K2619" s="14" t="s">
        <v>2043</v>
      </c>
      <c r="L2619" s="14"/>
      <c r="M2619" s="14"/>
      <c r="N2619" s="53" t="s">
        <v>54</v>
      </c>
      <c r="O2619" s="140"/>
    </row>
    <row r="2620" spans="1:15">
      <c r="A2620" s="396"/>
      <c r="B2620" s="14"/>
      <c r="C2620" s="14"/>
      <c r="D2620" s="14"/>
      <c r="E2620" s="52"/>
      <c r="F2620" s="14"/>
      <c r="G2620" s="53"/>
      <c r="H2620" s="140"/>
      <c r="I2620" s="14" t="s">
        <v>461</v>
      </c>
      <c r="J2620" s="14">
        <v>6000</v>
      </c>
      <c r="K2620" s="14" t="s">
        <v>2043</v>
      </c>
      <c r="L2620" s="14"/>
      <c r="M2620" s="14"/>
      <c r="N2620" s="53" t="s">
        <v>54</v>
      </c>
      <c r="O2620" s="140"/>
    </row>
    <row r="2621" spans="1:15">
      <c r="A2621" s="396"/>
      <c r="B2621" s="14"/>
      <c r="C2621" s="14"/>
      <c r="D2621" s="14"/>
      <c r="E2621" s="52"/>
      <c r="F2621" s="14"/>
      <c r="G2621" s="53"/>
      <c r="H2621" s="140"/>
      <c r="I2621" s="14" t="s">
        <v>1008</v>
      </c>
      <c r="J2621" s="14">
        <v>300</v>
      </c>
      <c r="K2621" s="14" t="s">
        <v>2045</v>
      </c>
      <c r="L2621" s="14"/>
      <c r="M2621" s="14"/>
      <c r="N2621" s="53" t="s">
        <v>54</v>
      </c>
      <c r="O2621" s="140"/>
    </row>
    <row r="2622" spans="1:15">
      <c r="A2622" s="396"/>
      <c r="B2622" s="14"/>
      <c r="C2622" s="14"/>
      <c r="D2622" s="14"/>
      <c r="E2622" s="52"/>
      <c r="F2622" s="14"/>
      <c r="G2622" s="53"/>
      <c r="H2622" s="140"/>
      <c r="I2622" s="14" t="s">
        <v>1019</v>
      </c>
      <c r="J2622" s="14">
        <v>700</v>
      </c>
      <c r="K2622" s="14" t="s">
        <v>2045</v>
      </c>
      <c r="L2622" s="14"/>
      <c r="M2622" s="14"/>
      <c r="N2622" s="53" t="s">
        <v>54</v>
      </c>
      <c r="O2622" s="140"/>
    </row>
    <row r="2623" spans="1:15">
      <c r="A2623" s="396"/>
      <c r="B2623" s="14"/>
      <c r="C2623" s="14"/>
      <c r="D2623" s="14"/>
      <c r="E2623" s="52"/>
      <c r="F2623" s="14"/>
      <c r="G2623" s="53"/>
      <c r="H2623" s="140"/>
      <c r="I2623" s="356" t="s">
        <v>357</v>
      </c>
      <c r="J2623" s="356">
        <v>500</v>
      </c>
      <c r="K2623" s="356" t="s">
        <v>2045</v>
      </c>
      <c r="L2623" s="356"/>
      <c r="M2623" s="356"/>
      <c r="N2623" s="359" t="s">
        <v>2439</v>
      </c>
      <c r="O2623" s="140"/>
    </row>
    <row r="2624" spans="1:15">
      <c r="A2624" s="396"/>
      <c r="B2624" s="14"/>
      <c r="C2624" s="14"/>
      <c r="D2624" s="14"/>
      <c r="E2624" s="52"/>
      <c r="F2624" s="14"/>
      <c r="G2624" s="53"/>
      <c r="H2624" s="140"/>
      <c r="I2624" s="14" t="s">
        <v>581</v>
      </c>
      <c r="J2624" s="14">
        <v>2000</v>
      </c>
      <c r="K2624" s="14" t="s">
        <v>2043</v>
      </c>
      <c r="L2624" s="14"/>
      <c r="M2624" s="14"/>
      <c r="N2624" s="53" t="s">
        <v>54</v>
      </c>
      <c r="O2624" s="140"/>
    </row>
    <row r="2625" spans="1:15">
      <c r="A2625" s="396"/>
      <c r="B2625" s="139"/>
      <c r="C2625" s="139"/>
      <c r="D2625" s="139"/>
      <c r="E2625" s="467"/>
      <c r="F2625" s="139"/>
      <c r="G2625" s="185"/>
      <c r="H2625" s="14"/>
      <c r="I2625" s="14" t="s">
        <v>903</v>
      </c>
      <c r="J2625" s="14">
        <v>3200</v>
      </c>
      <c r="K2625" s="14" t="s">
        <v>2043</v>
      </c>
      <c r="L2625" s="14"/>
      <c r="M2625" s="14"/>
      <c r="N2625" s="53" t="s">
        <v>54</v>
      </c>
      <c r="O2625" s="14"/>
    </row>
    <row r="2626" spans="1:15">
      <c r="A2626" s="396"/>
      <c r="B2626" s="14"/>
      <c r="C2626" s="14"/>
      <c r="D2626" s="14"/>
      <c r="E2626" s="52"/>
      <c r="F2626" s="14"/>
      <c r="G2626" s="53"/>
      <c r="H2626" s="14"/>
      <c r="I2626" s="14" t="s">
        <v>220</v>
      </c>
      <c r="J2626" s="14">
        <v>3200</v>
      </c>
      <c r="K2626" s="14" t="s">
        <v>2043</v>
      </c>
      <c r="L2626" s="14"/>
      <c r="M2626" s="14"/>
      <c r="N2626" s="53" t="s">
        <v>54</v>
      </c>
      <c r="O2626" s="14"/>
    </row>
    <row r="2627" spans="1:15">
      <c r="A2627" s="396"/>
      <c r="B2627" s="14"/>
      <c r="C2627" s="14"/>
      <c r="D2627" s="14"/>
      <c r="E2627" s="52"/>
      <c r="F2627" s="14"/>
      <c r="G2627" s="53"/>
      <c r="H2627" s="14"/>
      <c r="I2627" s="14" t="s">
        <v>223</v>
      </c>
      <c r="J2627" s="14">
        <v>2000</v>
      </c>
      <c r="K2627" s="14" t="s">
        <v>2043</v>
      </c>
      <c r="L2627" s="14"/>
      <c r="M2627" s="14"/>
      <c r="N2627" s="53" t="s">
        <v>54</v>
      </c>
      <c r="O2627" s="14"/>
    </row>
    <row r="2628" spans="1:15">
      <c r="A2628" s="396"/>
      <c r="B2628" s="14"/>
      <c r="C2628" s="14"/>
      <c r="D2628" s="14"/>
      <c r="E2628" s="52"/>
      <c r="F2628" s="14"/>
      <c r="G2628" s="53"/>
      <c r="H2628" s="14"/>
      <c r="I2628" s="14" t="s">
        <v>1022</v>
      </c>
      <c r="J2628" s="14">
        <v>4000</v>
      </c>
      <c r="K2628" s="14" t="s">
        <v>2045</v>
      </c>
      <c r="L2628" s="14"/>
      <c r="M2628" s="14"/>
      <c r="N2628" s="53" t="s">
        <v>54</v>
      </c>
      <c r="O2628" s="14"/>
    </row>
    <row r="2629" spans="1:15">
      <c r="A2629" s="396"/>
      <c r="B2629" s="14"/>
      <c r="C2629" s="14"/>
      <c r="D2629" s="14"/>
      <c r="E2629" s="52"/>
      <c r="F2629" s="14"/>
      <c r="G2629" s="53"/>
      <c r="H2629" s="14"/>
      <c r="I2629" s="14"/>
      <c r="J2629" s="14"/>
      <c r="K2629" s="14"/>
      <c r="L2629" s="14"/>
      <c r="M2629" s="14"/>
      <c r="N2629" s="53"/>
      <c r="O2629" s="14"/>
    </row>
    <row r="2630" spans="1:15">
      <c r="A2630" s="396"/>
      <c r="B2630" s="14"/>
      <c r="C2630" s="14"/>
      <c r="D2630" s="14"/>
      <c r="E2630" s="52"/>
      <c r="F2630" s="14"/>
      <c r="G2630" s="53"/>
      <c r="H2630" s="14"/>
      <c r="I2630" s="14"/>
      <c r="J2630" s="14"/>
      <c r="K2630" s="14"/>
      <c r="L2630" s="14"/>
      <c r="M2630" s="14"/>
      <c r="N2630" s="53"/>
      <c r="O2630" s="14"/>
    </row>
    <row r="2631" ht="18" spans="1:15">
      <c r="A2631" s="396"/>
      <c r="B2631" s="352"/>
      <c r="C2631" s="297"/>
      <c r="D2631" s="297"/>
      <c r="E2631" s="298"/>
      <c r="F2631" s="297"/>
      <c r="G2631" s="299"/>
      <c r="H2631" s="269"/>
      <c r="I2631" s="297"/>
      <c r="J2631" s="297"/>
      <c r="K2631" s="297"/>
      <c r="L2631" s="297"/>
      <c r="M2631" s="296"/>
      <c r="N2631" s="304"/>
      <c r="O2631" s="269"/>
    </row>
    <row r="2632" ht="15.6" spans="1:23">
      <c r="A2632" s="291" t="s">
        <v>2360</v>
      </c>
      <c r="B2632" s="291" t="s">
        <v>12</v>
      </c>
      <c r="C2632" s="292" t="s">
        <v>2501</v>
      </c>
      <c r="D2632" s="292" t="s">
        <v>2466</v>
      </c>
      <c r="E2632" s="454" t="s">
        <v>2456</v>
      </c>
      <c r="F2632" s="121" t="s">
        <v>2606</v>
      </c>
      <c r="G2632" s="121" t="s">
        <v>11</v>
      </c>
      <c r="H2632" s="269"/>
      <c r="I2632" s="291" t="s">
        <v>13</v>
      </c>
      <c r="J2632" s="292" t="s">
        <v>2501</v>
      </c>
      <c r="K2632" s="292" t="s">
        <v>2466</v>
      </c>
      <c r="L2632" s="455" t="s">
        <v>2456</v>
      </c>
      <c r="M2632" s="121" t="s">
        <v>2606</v>
      </c>
      <c r="N2632" s="121" t="s">
        <v>11</v>
      </c>
      <c r="O2632" s="269"/>
      <c r="V2632" s="457" t="s">
        <v>2557</v>
      </c>
      <c r="W2632" s="448"/>
    </row>
    <row r="2633" ht="13.8" spans="1:23">
      <c r="A2633" s="396"/>
      <c r="B2633" s="14" t="s">
        <v>268</v>
      </c>
      <c r="C2633" s="14">
        <v>6000</v>
      </c>
      <c r="D2633" s="14" t="s">
        <v>2043</v>
      </c>
      <c r="E2633" s="14"/>
      <c r="F2633" s="53"/>
      <c r="G2633" s="53" t="s">
        <v>54</v>
      </c>
      <c r="H2633" s="162"/>
      <c r="I2633" s="14" t="s">
        <v>476</v>
      </c>
      <c r="J2633" s="14">
        <v>2000</v>
      </c>
      <c r="K2633" s="14" t="s">
        <v>2043</v>
      </c>
      <c r="L2633" s="14"/>
      <c r="M2633" s="14"/>
      <c r="N2633" s="53" t="s">
        <v>54</v>
      </c>
      <c r="O2633" s="162"/>
      <c r="V2633" s="458"/>
      <c r="W2633" s="448" t="s">
        <v>2559</v>
      </c>
    </row>
    <row r="2634" ht="13.8" spans="1:23">
      <c r="A2634" s="396"/>
      <c r="B2634" s="14" t="s">
        <v>392</v>
      </c>
      <c r="C2634" s="14">
        <v>3000</v>
      </c>
      <c r="D2634" s="14" t="s">
        <v>2043</v>
      </c>
      <c r="E2634" s="52"/>
      <c r="F2634" s="14"/>
      <c r="G2634" s="53" t="s">
        <v>54</v>
      </c>
      <c r="H2634" s="162"/>
      <c r="I2634" s="356" t="s">
        <v>135</v>
      </c>
      <c r="J2634" s="356">
        <v>10000</v>
      </c>
      <c r="K2634" s="356" t="s">
        <v>2043</v>
      </c>
      <c r="L2634" s="356"/>
      <c r="M2634" s="356"/>
      <c r="N2634" s="359" t="s">
        <v>2921</v>
      </c>
      <c r="O2634" s="162"/>
      <c r="V2634" s="525"/>
      <c r="W2634" s="448" t="s">
        <v>2561</v>
      </c>
    </row>
    <row r="2635" spans="1:23">
      <c r="A2635" s="396"/>
      <c r="B2635" s="14" t="s">
        <v>226</v>
      </c>
      <c r="C2635" s="14">
        <v>3000</v>
      </c>
      <c r="D2635" s="14" t="s">
        <v>2043</v>
      </c>
      <c r="E2635" s="14"/>
      <c r="F2635" s="14"/>
      <c r="G2635" s="53" t="s">
        <v>54</v>
      </c>
      <c r="H2635" s="162"/>
      <c r="I2635" s="14" t="s">
        <v>488</v>
      </c>
      <c r="J2635" s="14">
        <v>2000</v>
      </c>
      <c r="K2635" s="14" t="s">
        <v>2043</v>
      </c>
      <c r="L2635" s="14"/>
      <c r="M2635" s="14"/>
      <c r="N2635" s="53" t="s">
        <v>54</v>
      </c>
      <c r="O2635" s="162"/>
      <c r="V2635" s="460"/>
      <c r="W2635" s="14" t="s">
        <v>2562</v>
      </c>
    </row>
    <row r="2636" ht="13.8" spans="1:23">
      <c r="A2636" s="396"/>
      <c r="B2636" s="14" t="s">
        <v>537</v>
      </c>
      <c r="C2636" s="14">
        <v>6000</v>
      </c>
      <c r="D2636" s="14" t="s">
        <v>2043</v>
      </c>
      <c r="E2636" s="52"/>
      <c r="F2636" s="14"/>
      <c r="G2636" s="53" t="s">
        <v>54</v>
      </c>
      <c r="H2636" s="162"/>
      <c r="I2636" s="444" t="s">
        <v>142</v>
      </c>
      <c r="J2636" s="444">
        <v>6000</v>
      </c>
      <c r="K2636" s="444" t="s">
        <v>2043</v>
      </c>
      <c r="L2636" s="14"/>
      <c r="M2636" s="14"/>
      <c r="N2636" s="53" t="s">
        <v>54</v>
      </c>
      <c r="O2636" s="162"/>
      <c r="V2636" s="461"/>
      <c r="W2636" s="448" t="s">
        <v>2563</v>
      </c>
    </row>
    <row r="2637" ht="13.8" spans="1:23">
      <c r="A2637" s="396"/>
      <c r="B2637" s="14" t="s">
        <v>885</v>
      </c>
      <c r="C2637" s="14">
        <v>1200</v>
      </c>
      <c r="D2637" s="14" t="s">
        <v>2045</v>
      </c>
      <c r="E2637" s="52"/>
      <c r="F2637" s="14"/>
      <c r="G2637" s="53" t="s">
        <v>54</v>
      </c>
      <c r="H2637" s="162"/>
      <c r="I2637" s="14" t="s">
        <v>291</v>
      </c>
      <c r="J2637" s="14">
        <v>3200</v>
      </c>
      <c r="K2637" s="14" t="s">
        <v>2043</v>
      </c>
      <c r="L2637" s="14"/>
      <c r="M2637" s="14"/>
      <c r="N2637" s="53" t="s">
        <v>54</v>
      </c>
      <c r="O2637" s="162"/>
      <c r="V2637" s="462"/>
      <c r="W2637" s="448" t="s">
        <v>2568</v>
      </c>
    </row>
    <row r="2638" ht="13.8" spans="1:23">
      <c r="A2638" s="396"/>
      <c r="B2638" s="14" t="s">
        <v>145</v>
      </c>
      <c r="C2638" s="14">
        <v>18000</v>
      </c>
      <c r="D2638" s="14" t="s">
        <v>2043</v>
      </c>
      <c r="E2638" s="52"/>
      <c r="F2638" s="14"/>
      <c r="G2638" s="53" t="s">
        <v>54</v>
      </c>
      <c r="H2638" s="162"/>
      <c r="I2638" s="14" t="s">
        <v>2071</v>
      </c>
      <c r="J2638" s="14">
        <v>2800</v>
      </c>
      <c r="K2638" s="14" t="s">
        <v>2043</v>
      </c>
      <c r="L2638" s="14"/>
      <c r="M2638" s="14"/>
      <c r="N2638" s="53" t="s">
        <v>2788</v>
      </c>
      <c r="O2638" s="162"/>
      <c r="V2638" s="463"/>
      <c r="W2638" s="453" t="s">
        <v>2632</v>
      </c>
    </row>
    <row r="2639" ht="13.8" spans="1:23">
      <c r="A2639" s="396"/>
      <c r="B2639" s="14" t="s">
        <v>949</v>
      </c>
      <c r="C2639" s="14">
        <v>1800</v>
      </c>
      <c r="D2639" s="14" t="s">
        <v>2043</v>
      </c>
      <c r="E2639" s="52"/>
      <c r="F2639" s="14"/>
      <c r="G2639" s="53" t="s">
        <v>2922</v>
      </c>
      <c r="H2639" s="162"/>
      <c r="I2639" s="137" t="s">
        <v>72</v>
      </c>
      <c r="J2639" s="137">
        <v>1600</v>
      </c>
      <c r="K2639" s="137" t="s">
        <v>2043</v>
      </c>
      <c r="L2639" s="14" t="s">
        <v>2923</v>
      </c>
      <c r="M2639" s="14"/>
      <c r="N2639" s="53" t="s">
        <v>2788</v>
      </c>
      <c r="O2639" s="162"/>
      <c r="V2639" s="490"/>
      <c r="W2639" s="482" t="s">
        <v>2691</v>
      </c>
    </row>
    <row r="2640" ht="26.4" spans="1:15">
      <c r="A2640" s="396"/>
      <c r="B2640" s="14" t="s">
        <v>131</v>
      </c>
      <c r="C2640" s="14">
        <v>4200</v>
      </c>
      <c r="D2640" s="14" t="s">
        <v>2043</v>
      </c>
      <c r="E2640" s="52"/>
      <c r="F2640" s="14"/>
      <c r="G2640" s="53" t="s">
        <v>2924</v>
      </c>
      <c r="H2640" s="162"/>
      <c r="I2640" s="14" t="s">
        <v>578</v>
      </c>
      <c r="J2640" s="14">
        <v>3200</v>
      </c>
      <c r="K2640" s="14" t="s">
        <v>2043</v>
      </c>
      <c r="L2640" s="14"/>
      <c r="M2640" s="14"/>
      <c r="N2640" s="53" t="s">
        <v>54</v>
      </c>
      <c r="O2640" s="162"/>
    </row>
    <row r="2641" spans="1:15">
      <c r="A2641" s="396"/>
      <c r="B2641" s="14" t="s">
        <v>196</v>
      </c>
      <c r="C2641" s="14">
        <v>12000</v>
      </c>
      <c r="D2641" s="14" t="s">
        <v>2043</v>
      </c>
      <c r="E2641" s="52"/>
      <c r="F2641" s="52"/>
      <c r="G2641" s="53" t="s">
        <v>54</v>
      </c>
      <c r="H2641" s="162"/>
      <c r="I2641" s="14" t="s">
        <v>866</v>
      </c>
      <c r="J2641" s="14">
        <v>6000</v>
      </c>
      <c r="K2641" s="14" t="s">
        <v>2043</v>
      </c>
      <c r="L2641" s="14"/>
      <c r="M2641" s="14"/>
      <c r="N2641" s="53" t="s">
        <v>54</v>
      </c>
      <c r="O2641" s="162"/>
    </row>
    <row r="2642" spans="1:15">
      <c r="A2642" s="396"/>
      <c r="B2642" s="444" t="s">
        <v>494</v>
      </c>
      <c r="C2642" s="444">
        <v>9000</v>
      </c>
      <c r="D2642" s="444" t="s">
        <v>2043</v>
      </c>
      <c r="E2642" s="52"/>
      <c r="F2642" s="14"/>
      <c r="G2642" s="53" t="s">
        <v>54</v>
      </c>
      <c r="H2642" s="162"/>
      <c r="I2642" s="14" t="s">
        <v>519</v>
      </c>
      <c r="J2642" s="14">
        <v>4000</v>
      </c>
      <c r="K2642" s="14" t="s">
        <v>2043</v>
      </c>
      <c r="L2642" s="14"/>
      <c r="M2642" s="14"/>
      <c r="N2642" s="53" t="s">
        <v>54</v>
      </c>
      <c r="O2642" s="162"/>
    </row>
    <row r="2643" spans="1:15">
      <c r="A2643" s="396"/>
      <c r="B2643" s="14"/>
      <c r="C2643" s="14"/>
      <c r="D2643" s="14"/>
      <c r="E2643" s="52"/>
      <c r="F2643" s="14"/>
      <c r="G2643" s="53"/>
      <c r="H2643" s="162"/>
      <c r="I2643" s="14" t="s">
        <v>331</v>
      </c>
      <c r="J2643" s="14">
        <v>6000</v>
      </c>
      <c r="K2643" s="14" t="s">
        <v>2043</v>
      </c>
      <c r="L2643" s="14"/>
      <c r="M2643" s="14"/>
      <c r="N2643" s="53" t="s">
        <v>54</v>
      </c>
      <c r="O2643" s="162"/>
    </row>
    <row r="2644" spans="1:15">
      <c r="A2644" s="396"/>
      <c r="B2644" s="141"/>
      <c r="C2644" s="141"/>
      <c r="D2644" s="141"/>
      <c r="E2644" s="465"/>
      <c r="F2644" s="141"/>
      <c r="G2644" s="187"/>
      <c r="H2644" s="162"/>
      <c r="I2644" s="444" t="s">
        <v>372</v>
      </c>
      <c r="J2644" s="444">
        <v>500</v>
      </c>
      <c r="K2644" s="444" t="s">
        <v>2045</v>
      </c>
      <c r="L2644" s="14"/>
      <c r="M2644" s="14"/>
      <c r="N2644" s="53" t="s">
        <v>2745</v>
      </c>
      <c r="O2644" s="162"/>
    </row>
    <row r="2645" spans="1:15">
      <c r="A2645" s="396"/>
      <c r="B2645" s="129"/>
      <c r="C2645" s="129"/>
      <c r="D2645" s="129"/>
      <c r="E2645" s="129"/>
      <c r="F2645" s="129"/>
      <c r="G2645" s="203"/>
      <c r="H2645" s="281"/>
      <c r="I2645" s="14" t="s">
        <v>256</v>
      </c>
      <c r="J2645" s="14">
        <v>4000</v>
      </c>
      <c r="K2645" s="14" t="s">
        <v>2043</v>
      </c>
      <c r="L2645" s="14"/>
      <c r="M2645" s="14"/>
      <c r="N2645" s="53" t="s">
        <v>54</v>
      </c>
      <c r="O2645" s="281"/>
    </row>
    <row r="2646" spans="1:15">
      <c r="A2646" s="396"/>
      <c r="B2646" s="129"/>
      <c r="C2646" s="129"/>
      <c r="D2646" s="129"/>
      <c r="E2646" s="466"/>
      <c r="F2646" s="129"/>
      <c r="G2646" s="203"/>
      <c r="H2646" s="281"/>
      <c r="I2646" s="14" t="s">
        <v>306</v>
      </c>
      <c r="J2646" s="14">
        <v>4000</v>
      </c>
      <c r="K2646" s="14" t="s">
        <v>2043</v>
      </c>
      <c r="L2646" s="14"/>
      <c r="M2646" s="14"/>
      <c r="N2646" s="53" t="s">
        <v>54</v>
      </c>
      <c r="O2646" s="281"/>
    </row>
    <row r="2647" spans="1:15">
      <c r="A2647" s="396"/>
      <c r="B2647" s="129"/>
      <c r="C2647" s="129"/>
      <c r="D2647" s="129"/>
      <c r="E2647" s="466"/>
      <c r="F2647" s="129"/>
      <c r="G2647" s="203"/>
      <c r="H2647" s="281"/>
      <c r="I2647" s="14" t="s">
        <v>241</v>
      </c>
      <c r="J2647" s="14">
        <v>12000</v>
      </c>
      <c r="K2647" s="14" t="s">
        <v>2043</v>
      </c>
      <c r="L2647" s="14"/>
      <c r="M2647" s="14"/>
      <c r="N2647" s="53" t="s">
        <v>54</v>
      </c>
      <c r="O2647" s="281"/>
    </row>
    <row r="2648" spans="1:15">
      <c r="A2648" s="396"/>
      <c r="B2648" s="129"/>
      <c r="C2648" s="129"/>
      <c r="D2648" s="129"/>
      <c r="E2648" s="466"/>
      <c r="F2648" s="129"/>
      <c r="G2648" s="203"/>
      <c r="H2648" s="281"/>
      <c r="I2648" s="14"/>
      <c r="J2648" s="14"/>
      <c r="K2648" s="14"/>
      <c r="L2648" s="14"/>
      <c r="M2648" s="14"/>
      <c r="N2648" s="53"/>
      <c r="O2648" s="281"/>
    </row>
    <row r="2649" spans="1:15">
      <c r="A2649" s="396"/>
      <c r="B2649" s="139"/>
      <c r="C2649" s="139"/>
      <c r="D2649" s="139"/>
      <c r="E2649" s="467"/>
      <c r="F2649" s="139"/>
      <c r="G2649" s="185" t="s">
        <v>2925</v>
      </c>
      <c r="H2649" s="162"/>
      <c r="I2649" s="14"/>
      <c r="J2649" s="14"/>
      <c r="K2649" s="14"/>
      <c r="L2649" s="14"/>
      <c r="M2649" s="14"/>
      <c r="N2649" s="53"/>
      <c r="O2649" s="162"/>
    </row>
    <row r="2650" spans="1:15">
      <c r="A2650" s="396"/>
      <c r="B2650" s="14"/>
      <c r="C2650" s="14"/>
      <c r="D2650" s="14"/>
      <c r="E2650" s="52"/>
      <c r="F2650" s="14"/>
      <c r="G2650" s="53"/>
      <c r="H2650" s="162"/>
      <c r="I2650" s="14"/>
      <c r="J2650" s="14"/>
      <c r="K2650" s="14"/>
      <c r="L2650" s="14"/>
      <c r="M2650" s="14"/>
      <c r="N2650" s="53"/>
      <c r="O2650" s="162"/>
    </row>
    <row r="2651" spans="1:15">
      <c r="A2651" s="396"/>
      <c r="B2651" s="14"/>
      <c r="C2651" s="14"/>
      <c r="D2651" s="14"/>
      <c r="E2651" s="14"/>
      <c r="F2651" s="14"/>
      <c r="G2651" s="53"/>
      <c r="H2651" s="14"/>
      <c r="I2651" s="14"/>
      <c r="J2651" s="14"/>
      <c r="K2651" s="14"/>
      <c r="L2651" s="14"/>
      <c r="M2651" s="14"/>
      <c r="N2651" s="53"/>
      <c r="O2651" s="14"/>
    </row>
    <row r="2652" spans="1:15">
      <c r="A2652" s="396"/>
      <c r="B2652" s="14"/>
      <c r="C2652" s="14"/>
      <c r="D2652" s="14"/>
      <c r="E2652" s="14"/>
      <c r="F2652" s="14"/>
      <c r="G2652" s="53"/>
      <c r="H2652" s="14"/>
      <c r="I2652" s="14"/>
      <c r="J2652" s="14"/>
      <c r="K2652" s="14"/>
      <c r="L2652" s="14"/>
      <c r="M2652" s="14"/>
      <c r="N2652" s="53"/>
      <c r="O2652" s="14"/>
    </row>
    <row r="2653" spans="1:15">
      <c r="A2653" s="396"/>
      <c r="B2653" s="14"/>
      <c r="C2653" s="14"/>
      <c r="D2653" s="14"/>
      <c r="E2653" s="14"/>
      <c r="F2653" s="14"/>
      <c r="G2653" s="53"/>
      <c r="H2653" s="14"/>
      <c r="I2653" s="14"/>
      <c r="J2653" s="14"/>
      <c r="K2653" s="14"/>
      <c r="L2653" s="14"/>
      <c r="M2653" s="14"/>
      <c r="N2653" s="53"/>
      <c r="O2653" s="14"/>
    </row>
    <row r="2654" ht="18" spans="1:15">
      <c r="A2654" s="396"/>
      <c r="B2654" s="352"/>
      <c r="C2654" s="297"/>
      <c r="D2654" s="297"/>
      <c r="E2654" s="298"/>
      <c r="F2654" s="297"/>
      <c r="G2654" s="299"/>
      <c r="H2654" s="269"/>
      <c r="I2654" s="297"/>
      <c r="J2654" s="297"/>
      <c r="K2654" s="297"/>
      <c r="L2654" s="297"/>
      <c r="M2654" s="296"/>
      <c r="N2654" s="304"/>
      <c r="O2654" s="269"/>
    </row>
    <row r="2655" ht="15.6" spans="1:23">
      <c r="A2655" s="291" t="s">
        <v>2362</v>
      </c>
      <c r="B2655" s="291" t="s">
        <v>12</v>
      </c>
      <c r="C2655" s="292" t="s">
        <v>2501</v>
      </c>
      <c r="D2655" s="292" t="s">
        <v>2466</v>
      </c>
      <c r="E2655" s="454" t="s">
        <v>2456</v>
      </c>
      <c r="F2655" s="121" t="s">
        <v>2606</v>
      </c>
      <c r="G2655" s="121" t="s">
        <v>11</v>
      </c>
      <c r="H2655" s="269"/>
      <c r="I2655" s="291" t="s">
        <v>13</v>
      </c>
      <c r="J2655" s="292" t="s">
        <v>2501</v>
      </c>
      <c r="K2655" s="292" t="s">
        <v>2466</v>
      </c>
      <c r="L2655" s="455" t="s">
        <v>2456</v>
      </c>
      <c r="M2655" s="121" t="s">
        <v>2606</v>
      </c>
      <c r="N2655" s="121" t="s">
        <v>11</v>
      </c>
      <c r="O2655" s="269"/>
      <c r="V2655" s="457" t="s">
        <v>2557</v>
      </c>
      <c r="W2655" s="448"/>
    </row>
    <row r="2656" ht="13.8" spans="1:23">
      <c r="A2656" s="396"/>
      <c r="B2656" s="14" t="s">
        <v>316</v>
      </c>
      <c r="C2656" s="14">
        <v>28800</v>
      </c>
      <c r="D2656" s="14" t="s">
        <v>2043</v>
      </c>
      <c r="E2656" s="52"/>
      <c r="F2656" s="14"/>
      <c r="G2656" s="53" t="s">
        <v>54</v>
      </c>
      <c r="H2656" s="14"/>
      <c r="I2656" s="144" t="s">
        <v>1039</v>
      </c>
      <c r="J2656" s="144">
        <v>660</v>
      </c>
      <c r="K2656" s="144" t="s">
        <v>2045</v>
      </c>
      <c r="L2656" s="14"/>
      <c r="M2656" s="14" t="s">
        <v>2096</v>
      </c>
      <c r="N2656" s="53" t="s">
        <v>54</v>
      </c>
      <c r="O2656" s="14"/>
      <c r="V2656" s="458"/>
      <c r="W2656" s="448" t="s">
        <v>2559</v>
      </c>
    </row>
    <row r="2657" ht="13.8" spans="1:23">
      <c r="A2657" s="396"/>
      <c r="B2657" s="14" t="s">
        <v>470</v>
      </c>
      <c r="C2657" s="14">
        <v>4800</v>
      </c>
      <c r="D2657" s="14" t="s">
        <v>2043</v>
      </c>
      <c r="E2657" s="52"/>
      <c r="F2657" s="14"/>
      <c r="G2657" s="53" t="s">
        <v>54</v>
      </c>
      <c r="H2657" s="14"/>
      <c r="I2657" s="498" t="s">
        <v>692</v>
      </c>
      <c r="J2657" s="498">
        <v>5200</v>
      </c>
      <c r="K2657" s="498" t="s">
        <v>2043</v>
      </c>
      <c r="L2657" s="129"/>
      <c r="M2657" s="129"/>
      <c r="N2657" s="53" t="s">
        <v>2745</v>
      </c>
      <c r="O2657" s="14"/>
      <c r="V2657" s="525"/>
      <c r="W2657" s="448" t="s">
        <v>2561</v>
      </c>
    </row>
    <row r="2658" spans="1:23">
      <c r="A2658" s="396"/>
      <c r="B2658" s="14" t="s">
        <v>216</v>
      </c>
      <c r="C2658" s="14">
        <v>9000</v>
      </c>
      <c r="D2658" s="14" t="s">
        <v>2043</v>
      </c>
      <c r="E2658" s="52"/>
      <c r="F2658" s="14"/>
      <c r="G2658" s="53" t="s">
        <v>54</v>
      </c>
      <c r="H2658" s="14"/>
      <c r="I2658" s="14" t="s">
        <v>259</v>
      </c>
      <c r="J2658" s="14">
        <v>10000</v>
      </c>
      <c r="K2658" s="14" t="s">
        <v>2043</v>
      </c>
      <c r="L2658" s="14"/>
      <c r="M2658" s="14"/>
      <c r="N2658" s="53" t="s">
        <v>54</v>
      </c>
      <c r="O2658" s="14"/>
      <c r="V2658" s="460"/>
      <c r="W2658" s="14" t="s">
        <v>2562</v>
      </c>
    </row>
    <row r="2659" ht="13.8" spans="1:23">
      <c r="A2659" s="396"/>
      <c r="B2659" s="14" t="s">
        <v>262</v>
      </c>
      <c r="C2659" s="14">
        <v>7200</v>
      </c>
      <c r="D2659" s="14" t="s">
        <v>2043</v>
      </c>
      <c r="E2659" s="52"/>
      <c r="F2659" s="14"/>
      <c r="G2659" s="53" t="s">
        <v>54</v>
      </c>
      <c r="H2659" s="14"/>
      <c r="I2659" s="525" t="s">
        <v>636</v>
      </c>
      <c r="J2659" s="525">
        <v>2000</v>
      </c>
      <c r="K2659" s="525" t="s">
        <v>2043</v>
      </c>
      <c r="L2659" s="525"/>
      <c r="M2659" s="525"/>
      <c r="N2659" s="526" t="s">
        <v>2926</v>
      </c>
      <c r="O2659" s="14"/>
      <c r="V2659" s="461"/>
      <c r="W2659" s="448" t="s">
        <v>2563</v>
      </c>
    </row>
    <row r="2660" ht="13.8" spans="1:23">
      <c r="A2660" s="396"/>
      <c r="B2660" s="14" t="s">
        <v>124</v>
      </c>
      <c r="C2660" s="14">
        <v>6000</v>
      </c>
      <c r="D2660" s="14" t="s">
        <v>2043</v>
      </c>
      <c r="E2660" s="52"/>
      <c r="F2660" s="14"/>
      <c r="G2660" s="53" t="s">
        <v>54</v>
      </c>
      <c r="H2660" s="14"/>
      <c r="I2660" s="14" t="s">
        <v>599</v>
      </c>
      <c r="J2660" s="14">
        <v>1900</v>
      </c>
      <c r="K2660" s="14" t="s">
        <v>2045</v>
      </c>
      <c r="L2660" s="53"/>
      <c r="M2660" s="14"/>
      <c r="N2660" s="53" t="s">
        <v>54</v>
      </c>
      <c r="O2660" s="14"/>
      <c r="V2660" s="462"/>
      <c r="W2660" s="448" t="s">
        <v>2568</v>
      </c>
    </row>
    <row r="2661" ht="13.8" spans="1:23">
      <c r="A2661" s="396"/>
      <c r="B2661" s="14" t="s">
        <v>394</v>
      </c>
      <c r="C2661" s="14">
        <v>8400</v>
      </c>
      <c r="D2661" s="14" t="s">
        <v>2043</v>
      </c>
      <c r="E2661" s="52"/>
      <c r="F2661" s="14"/>
      <c r="G2661" s="53" t="s">
        <v>54</v>
      </c>
      <c r="H2661" s="14"/>
      <c r="I2661" s="14" t="s">
        <v>244</v>
      </c>
      <c r="J2661" s="14">
        <v>4800</v>
      </c>
      <c r="K2661" s="14" t="s">
        <v>2043</v>
      </c>
      <c r="L2661" s="14"/>
      <c r="M2661" s="14"/>
      <c r="N2661" s="53" t="s">
        <v>54</v>
      </c>
      <c r="O2661" s="14"/>
      <c r="V2661" s="463"/>
      <c r="W2661" s="453" t="s">
        <v>2632</v>
      </c>
    </row>
    <row r="2662" ht="13.8" spans="1:23">
      <c r="A2662" s="396"/>
      <c r="B2662" s="525" t="s">
        <v>1044</v>
      </c>
      <c r="C2662" s="525">
        <v>1000</v>
      </c>
      <c r="D2662" s="525" t="s">
        <v>2045</v>
      </c>
      <c r="E2662" s="525"/>
      <c r="F2662" s="525" t="s">
        <v>2096</v>
      </c>
      <c r="G2662" s="525" t="s">
        <v>2439</v>
      </c>
      <c r="H2662" s="14"/>
      <c r="I2662" s="14" t="s">
        <v>135</v>
      </c>
      <c r="J2662" s="14">
        <v>10000</v>
      </c>
      <c r="K2662" s="14" t="s">
        <v>2043</v>
      </c>
      <c r="L2662" s="14"/>
      <c r="M2662" s="14"/>
      <c r="N2662" s="53" t="s">
        <v>2927</v>
      </c>
      <c r="O2662" s="14"/>
      <c r="V2662" s="490"/>
      <c r="W2662" s="482" t="s">
        <v>2691</v>
      </c>
    </row>
    <row r="2663" spans="1:15">
      <c r="A2663" s="396"/>
      <c r="B2663" s="14" t="s">
        <v>417</v>
      </c>
      <c r="C2663" s="14">
        <v>1800</v>
      </c>
      <c r="D2663" s="14" t="s">
        <v>2045</v>
      </c>
      <c r="E2663" s="52"/>
      <c r="F2663" s="14"/>
      <c r="G2663" s="53" t="s">
        <v>54</v>
      </c>
      <c r="H2663" s="14"/>
      <c r="I2663" s="14" t="s">
        <v>223</v>
      </c>
      <c r="J2663" s="14">
        <v>2000</v>
      </c>
      <c r="K2663" s="14" t="s">
        <v>2043</v>
      </c>
      <c r="L2663" s="14"/>
      <c r="M2663" s="14"/>
      <c r="N2663" s="53" t="s">
        <v>54</v>
      </c>
      <c r="O2663" s="14"/>
    </row>
    <row r="2664" spans="1:15">
      <c r="A2664" s="396"/>
      <c r="B2664" s="14" t="s">
        <v>377</v>
      </c>
      <c r="C2664" s="14">
        <v>4200</v>
      </c>
      <c r="D2664" s="14" t="s">
        <v>2043</v>
      </c>
      <c r="E2664" s="14"/>
      <c r="F2664" s="14"/>
      <c r="G2664" s="53" t="s">
        <v>54</v>
      </c>
      <c r="H2664" s="14"/>
      <c r="I2664" s="525" t="s">
        <v>2928</v>
      </c>
      <c r="J2664" s="525">
        <v>300</v>
      </c>
      <c r="K2664" s="525" t="s">
        <v>2045</v>
      </c>
      <c r="L2664" s="525"/>
      <c r="M2664" s="525"/>
      <c r="N2664" s="526" t="s">
        <v>2929</v>
      </c>
      <c r="O2664" s="14"/>
    </row>
    <row r="2665" spans="1:15">
      <c r="A2665" s="396"/>
      <c r="B2665" s="14" t="s">
        <v>325</v>
      </c>
      <c r="C2665" s="14">
        <v>800</v>
      </c>
      <c r="D2665" s="14" t="s">
        <v>2045</v>
      </c>
      <c r="E2665" s="14"/>
      <c r="F2665" s="14"/>
      <c r="G2665" s="53" t="s">
        <v>54</v>
      </c>
      <c r="H2665" s="14"/>
      <c r="I2665" s="14" t="s">
        <v>265</v>
      </c>
      <c r="J2665" s="14">
        <v>6400</v>
      </c>
      <c r="K2665" s="14" t="s">
        <v>2043</v>
      </c>
      <c r="L2665" s="14"/>
      <c r="M2665" s="14"/>
      <c r="N2665" s="53" t="s">
        <v>54</v>
      </c>
      <c r="O2665" s="14"/>
    </row>
    <row r="2666" spans="1:15">
      <c r="A2666" s="396"/>
      <c r="B2666" s="14"/>
      <c r="C2666" s="14"/>
      <c r="D2666" s="14"/>
      <c r="E2666" s="52"/>
      <c r="F2666" s="14"/>
      <c r="G2666" s="53"/>
      <c r="H2666" s="14"/>
      <c r="I2666" s="462" t="s">
        <v>566</v>
      </c>
      <c r="J2666" s="462">
        <v>700</v>
      </c>
      <c r="K2666" s="462" t="s">
        <v>2045</v>
      </c>
      <c r="L2666" s="14"/>
      <c r="M2666" s="14"/>
      <c r="N2666" s="191" t="s">
        <v>2745</v>
      </c>
      <c r="O2666" s="14"/>
    </row>
    <row r="2667" spans="1:15">
      <c r="A2667" s="396"/>
      <c r="B2667" s="14"/>
      <c r="C2667" s="14"/>
      <c r="D2667" s="14"/>
      <c r="E2667" s="52"/>
      <c r="F2667" s="14"/>
      <c r="G2667" s="53"/>
      <c r="H2667" s="14"/>
      <c r="I2667" s="525" t="s">
        <v>193</v>
      </c>
      <c r="J2667" s="525">
        <v>2400</v>
      </c>
      <c r="K2667" s="525" t="s">
        <v>2043</v>
      </c>
      <c r="L2667" s="525"/>
      <c r="M2667" s="525"/>
      <c r="N2667" s="526" t="s">
        <v>2920</v>
      </c>
      <c r="O2667" s="14"/>
    </row>
    <row r="2668" spans="1:15">
      <c r="A2668" s="396"/>
      <c r="B2668" s="14"/>
      <c r="C2668" s="14"/>
      <c r="D2668" s="14"/>
      <c r="E2668" s="52"/>
      <c r="F2668" s="14"/>
      <c r="G2668" s="53"/>
      <c r="H2668" s="14"/>
      <c r="I2668" s="14" t="s">
        <v>148</v>
      </c>
      <c r="J2668" s="14">
        <v>6000</v>
      </c>
      <c r="K2668" s="14" t="s">
        <v>2043</v>
      </c>
      <c r="L2668" s="14"/>
      <c r="M2668" s="14"/>
      <c r="N2668" s="53" t="s">
        <v>54</v>
      </c>
      <c r="O2668" s="14"/>
    </row>
    <row r="2669" spans="1:15">
      <c r="A2669" s="396"/>
      <c r="B2669" s="14"/>
      <c r="C2669" s="14"/>
      <c r="D2669" s="14"/>
      <c r="E2669" s="52"/>
      <c r="F2669" s="14"/>
      <c r="G2669" s="53"/>
      <c r="H2669" s="14"/>
      <c r="I2669" s="14" t="s">
        <v>667</v>
      </c>
      <c r="J2669" s="14">
        <v>6000</v>
      </c>
      <c r="K2669" s="14" t="s">
        <v>2043</v>
      </c>
      <c r="L2669" s="14"/>
      <c r="M2669" s="14"/>
      <c r="N2669" s="53" t="s">
        <v>54</v>
      </c>
      <c r="O2669" s="14"/>
    </row>
    <row r="2670" spans="1:15">
      <c r="A2670" s="396"/>
      <c r="B2670" s="14"/>
      <c r="C2670" s="14"/>
      <c r="D2670" s="14"/>
      <c r="E2670" s="52"/>
      <c r="F2670" s="14"/>
      <c r="G2670" s="53"/>
      <c r="H2670" s="14"/>
      <c r="I2670" s="14" t="s">
        <v>491</v>
      </c>
      <c r="J2670" s="14">
        <v>1600</v>
      </c>
      <c r="K2670" s="14" t="s">
        <v>2043</v>
      </c>
      <c r="L2670" s="14"/>
      <c r="M2670" s="14"/>
      <c r="N2670" s="53" t="s">
        <v>54</v>
      </c>
      <c r="O2670" s="14"/>
    </row>
    <row r="2671" spans="1:15">
      <c r="A2671" s="396"/>
      <c r="B2671" s="14"/>
      <c r="C2671" s="14"/>
      <c r="D2671" s="14"/>
      <c r="E2671" s="52"/>
      <c r="F2671" s="14"/>
      <c r="G2671" s="53"/>
      <c r="H2671" s="14"/>
      <c r="O2671" s="14"/>
    </row>
    <row r="2672" spans="1:15">
      <c r="A2672" s="396"/>
      <c r="B2672" s="14"/>
      <c r="C2672" s="14"/>
      <c r="D2672" s="14"/>
      <c r="E2672" s="52"/>
      <c r="F2672" s="14"/>
      <c r="G2672" s="53"/>
      <c r="H2672" s="14"/>
      <c r="I2672" s="14"/>
      <c r="J2672" s="14"/>
      <c r="K2672" s="14"/>
      <c r="L2672" s="14"/>
      <c r="M2672" s="14"/>
      <c r="N2672" s="191"/>
      <c r="O2672" s="14"/>
    </row>
    <row r="2673" spans="1:15">
      <c r="A2673" s="396"/>
      <c r="B2673" s="14"/>
      <c r="C2673" s="14"/>
      <c r="D2673" s="14"/>
      <c r="E2673" s="52"/>
      <c r="F2673" s="14"/>
      <c r="G2673" s="53"/>
      <c r="H2673" s="14"/>
      <c r="I2673" s="14"/>
      <c r="J2673" s="14"/>
      <c r="K2673" s="14"/>
      <c r="L2673" s="14"/>
      <c r="M2673" s="14"/>
      <c r="N2673" s="191"/>
      <c r="O2673" s="14"/>
    </row>
    <row r="2674" ht="18" spans="1:15">
      <c r="A2674" s="396"/>
      <c r="B2674" s="352"/>
      <c r="C2674" s="297"/>
      <c r="D2674" s="297"/>
      <c r="E2674" s="298"/>
      <c r="F2674" s="297"/>
      <c r="G2674" s="299"/>
      <c r="H2674" s="269"/>
      <c r="I2674" s="297"/>
      <c r="J2674" s="297"/>
      <c r="K2674" s="297"/>
      <c r="L2674" s="297"/>
      <c r="M2674" s="296"/>
      <c r="N2674" s="304"/>
      <c r="O2674" s="269"/>
    </row>
    <row r="2675" ht="15.6" spans="1:23">
      <c r="A2675" s="291" t="s">
        <v>2364</v>
      </c>
      <c r="B2675" s="291" t="s">
        <v>12</v>
      </c>
      <c r="C2675" s="292" t="s">
        <v>2501</v>
      </c>
      <c r="D2675" s="292" t="s">
        <v>2466</v>
      </c>
      <c r="E2675" s="454" t="s">
        <v>2456</v>
      </c>
      <c r="F2675" s="121" t="s">
        <v>2606</v>
      </c>
      <c r="G2675" s="121" t="s">
        <v>11</v>
      </c>
      <c r="H2675" s="269"/>
      <c r="I2675" s="291" t="s">
        <v>13</v>
      </c>
      <c r="J2675" s="292" t="s">
        <v>2501</v>
      </c>
      <c r="K2675" s="292" t="s">
        <v>2466</v>
      </c>
      <c r="L2675" s="455" t="s">
        <v>2456</v>
      </c>
      <c r="M2675" s="121" t="s">
        <v>2606</v>
      </c>
      <c r="N2675" s="121" t="s">
        <v>11</v>
      </c>
      <c r="O2675" s="269"/>
      <c r="V2675" s="457" t="s">
        <v>2557</v>
      </c>
      <c r="W2675" s="448"/>
    </row>
    <row r="2676" ht="13.8" spans="1:23">
      <c r="A2676" s="396"/>
      <c r="B2676" s="525" t="s">
        <v>464</v>
      </c>
      <c r="C2676" s="525">
        <v>600</v>
      </c>
      <c r="D2676" s="525" t="s">
        <v>2043</v>
      </c>
      <c r="E2676" s="14"/>
      <c r="F2676" s="14"/>
      <c r="G2676" s="14" t="s">
        <v>2873</v>
      </c>
      <c r="H2676" s="14"/>
      <c r="I2676" s="525" t="s">
        <v>319</v>
      </c>
      <c r="J2676" s="525">
        <v>2000</v>
      </c>
      <c r="K2676" s="525" t="s">
        <v>2043</v>
      </c>
      <c r="L2676" s="14"/>
      <c r="M2676" s="14"/>
      <c r="N2676" s="53" t="s">
        <v>2930</v>
      </c>
      <c r="O2676" s="14"/>
      <c r="V2676" s="458"/>
      <c r="W2676" s="448" t="s">
        <v>2559</v>
      </c>
    </row>
    <row r="2677" ht="13.8" spans="1:23">
      <c r="A2677" s="396"/>
      <c r="B2677" s="14" t="s">
        <v>584</v>
      </c>
      <c r="C2677" s="14">
        <v>6000</v>
      </c>
      <c r="D2677" s="14" t="s">
        <v>2043</v>
      </c>
      <c r="E2677" s="52"/>
      <c r="F2677" s="14"/>
      <c r="G2677" s="53" t="s">
        <v>54</v>
      </c>
      <c r="H2677" s="14"/>
      <c r="I2677" s="14" t="s">
        <v>403</v>
      </c>
      <c r="J2677" s="14">
        <v>3200</v>
      </c>
      <c r="K2677" s="14" t="s">
        <v>2043</v>
      </c>
      <c r="L2677" s="14"/>
      <c r="M2677" s="14"/>
      <c r="N2677" s="53" t="s">
        <v>54</v>
      </c>
      <c r="O2677" s="14"/>
      <c r="V2677" s="525"/>
      <c r="W2677" s="448" t="s">
        <v>2561</v>
      </c>
    </row>
    <row r="2678" spans="1:23">
      <c r="A2678" s="396"/>
      <c r="B2678" s="551" t="s">
        <v>1042</v>
      </c>
      <c r="C2678" s="551">
        <v>300</v>
      </c>
      <c r="D2678" s="551" t="s">
        <v>2045</v>
      </c>
      <c r="E2678" s="52"/>
      <c r="F2678" s="14" t="s">
        <v>2096</v>
      </c>
      <c r="G2678" s="53" t="s">
        <v>54</v>
      </c>
      <c r="H2678" s="14"/>
      <c r="I2678" s="14" t="s">
        <v>458</v>
      </c>
      <c r="J2678" s="14">
        <v>2000</v>
      </c>
      <c r="K2678" s="14" t="s">
        <v>2043</v>
      </c>
      <c r="L2678" s="14"/>
      <c r="M2678" s="14"/>
      <c r="N2678" s="53" t="s">
        <v>54</v>
      </c>
      <c r="O2678" s="14"/>
      <c r="V2678" s="460"/>
      <c r="W2678" s="14" t="s">
        <v>2562</v>
      </c>
    </row>
    <row r="2679" ht="26.4" spans="1:23">
      <c r="A2679" s="396"/>
      <c r="B2679" s="14" t="s">
        <v>151</v>
      </c>
      <c r="C2679" s="14">
        <v>3000</v>
      </c>
      <c r="D2679" s="14" t="s">
        <v>2043</v>
      </c>
      <c r="E2679" s="52"/>
      <c r="F2679" s="14"/>
      <c r="G2679" s="53" t="s">
        <v>54</v>
      </c>
      <c r="H2679" s="14"/>
      <c r="I2679" s="444" t="s">
        <v>1019</v>
      </c>
      <c r="J2679" s="444">
        <v>900</v>
      </c>
      <c r="K2679" s="444" t="s">
        <v>2045</v>
      </c>
      <c r="L2679" s="14"/>
      <c r="M2679" s="14"/>
      <c r="N2679" s="53" t="s">
        <v>2931</v>
      </c>
      <c r="O2679" s="14"/>
      <c r="V2679" s="461"/>
      <c r="W2679" s="448" t="s">
        <v>2563</v>
      </c>
    </row>
    <row r="2680" ht="26.4" spans="1:23">
      <c r="A2680" s="396"/>
      <c r="B2680" s="14" t="s">
        <v>271</v>
      </c>
      <c r="C2680" s="14">
        <v>6000</v>
      </c>
      <c r="D2680" s="14" t="s">
        <v>2043</v>
      </c>
      <c r="E2680" s="52"/>
      <c r="F2680" s="14"/>
      <c r="G2680" s="53" t="s">
        <v>54</v>
      </c>
      <c r="H2680" s="14"/>
      <c r="I2680" s="551" t="s">
        <v>2932</v>
      </c>
      <c r="J2680" s="553">
        <v>250</v>
      </c>
      <c r="K2680" s="551" t="s">
        <v>2045</v>
      </c>
      <c r="L2680" s="14"/>
      <c r="M2680" s="14" t="s">
        <v>2096</v>
      </c>
      <c r="N2680" s="53" t="s">
        <v>2933</v>
      </c>
      <c r="O2680" s="14"/>
      <c r="V2680" s="462"/>
      <c r="W2680" s="448" t="s">
        <v>2568</v>
      </c>
    </row>
    <row r="2681" ht="13.8" spans="1:23">
      <c r="A2681" s="396"/>
      <c r="B2681" s="14" t="s">
        <v>238</v>
      </c>
      <c r="C2681" s="14">
        <v>12000</v>
      </c>
      <c r="D2681" s="14" t="s">
        <v>2043</v>
      </c>
      <c r="E2681" s="52"/>
      <c r="F2681" s="14"/>
      <c r="G2681" s="53" t="s">
        <v>2210</v>
      </c>
      <c r="H2681" s="14"/>
      <c r="I2681" s="14" t="s">
        <v>291</v>
      </c>
      <c r="J2681" s="15">
        <v>2000</v>
      </c>
      <c r="K2681" s="14" t="s">
        <v>2043</v>
      </c>
      <c r="L2681" s="14"/>
      <c r="M2681" s="14"/>
      <c r="N2681" s="53" t="s">
        <v>54</v>
      </c>
      <c r="O2681" s="14"/>
      <c r="V2681" s="554"/>
      <c r="W2681" s="453" t="s">
        <v>2632</v>
      </c>
    </row>
    <row r="2682" ht="13.8" spans="1:23">
      <c r="A2682" s="396"/>
      <c r="B2682" s="356" t="s">
        <v>250</v>
      </c>
      <c r="C2682" s="356">
        <v>9000</v>
      </c>
      <c r="D2682" s="356" t="s">
        <v>2043</v>
      </c>
      <c r="E2682" s="52"/>
      <c r="F2682" s="14"/>
      <c r="G2682" s="53" t="s">
        <v>2934</v>
      </c>
      <c r="H2682" s="14"/>
      <c r="I2682" s="14" t="s">
        <v>2071</v>
      </c>
      <c r="J2682" s="15">
        <v>5200</v>
      </c>
      <c r="K2682" s="14" t="s">
        <v>2043</v>
      </c>
      <c r="L2682" s="14"/>
      <c r="M2682" s="14"/>
      <c r="N2682" s="53" t="s">
        <v>54</v>
      </c>
      <c r="O2682" s="14"/>
      <c r="V2682" s="490"/>
      <c r="W2682" s="482" t="s">
        <v>2935</v>
      </c>
    </row>
    <row r="2683" ht="26.4" spans="1:15">
      <c r="A2683" s="396"/>
      <c r="B2683" s="444" t="s">
        <v>145</v>
      </c>
      <c r="C2683" s="444">
        <v>15000</v>
      </c>
      <c r="D2683" s="444" t="s">
        <v>2043</v>
      </c>
      <c r="E2683" s="52"/>
      <c r="F2683" s="14"/>
      <c r="G2683" s="53" t="s">
        <v>2936</v>
      </c>
      <c r="H2683" s="14"/>
      <c r="I2683" s="525" t="s">
        <v>2928</v>
      </c>
      <c r="J2683" s="525">
        <v>300</v>
      </c>
      <c r="K2683" s="525" t="s">
        <v>2045</v>
      </c>
      <c r="L2683" s="14"/>
      <c r="M2683" s="14"/>
      <c r="N2683" s="53" t="s">
        <v>2937</v>
      </c>
      <c r="O2683" s="14"/>
    </row>
    <row r="2684" spans="1:15">
      <c r="A2684" s="396"/>
      <c r="B2684" s="14"/>
      <c r="C2684" s="14"/>
      <c r="D2684" s="14"/>
      <c r="E2684" s="52"/>
      <c r="F2684" s="14"/>
      <c r="G2684" s="53"/>
      <c r="H2684" s="14"/>
      <c r="I2684" s="525" t="s">
        <v>602</v>
      </c>
      <c r="J2684" s="525">
        <v>300</v>
      </c>
      <c r="K2684" s="525" t="s">
        <v>2045</v>
      </c>
      <c r="L2684" s="14"/>
      <c r="M2684" s="14"/>
      <c r="N2684" s="53" t="s">
        <v>2938</v>
      </c>
      <c r="O2684" s="14"/>
    </row>
    <row r="2685" spans="1:15">
      <c r="A2685" s="396"/>
      <c r="B2685" s="14"/>
      <c r="C2685" s="14"/>
      <c r="D2685" s="14"/>
      <c r="E2685" s="52"/>
      <c r="F2685" s="14"/>
      <c r="G2685" s="53"/>
      <c r="H2685" s="14"/>
      <c r="I2685" s="444" t="s">
        <v>972</v>
      </c>
      <c r="J2685" s="444">
        <v>1100</v>
      </c>
      <c r="K2685" s="444" t="s">
        <v>2045</v>
      </c>
      <c r="L2685" s="14"/>
      <c r="M2685" s="14"/>
      <c r="N2685" s="53" t="s">
        <v>2745</v>
      </c>
      <c r="O2685" s="14"/>
    </row>
    <row r="2686" ht="26.4" spans="1:15">
      <c r="A2686" s="396"/>
      <c r="B2686" s="14"/>
      <c r="C2686" s="14"/>
      <c r="D2686" s="14"/>
      <c r="E2686" s="52"/>
      <c r="F2686" s="14"/>
      <c r="G2686" s="53"/>
      <c r="H2686" s="14"/>
      <c r="I2686" s="444" t="s">
        <v>774</v>
      </c>
      <c r="J2686" s="444">
        <v>3600</v>
      </c>
      <c r="K2686" s="444" t="s">
        <v>2043</v>
      </c>
      <c r="L2686" s="14"/>
      <c r="M2686" s="14"/>
      <c r="N2686" s="53" t="s">
        <v>2939</v>
      </c>
      <c r="O2686" s="14"/>
    </row>
    <row r="2687" spans="1:15">
      <c r="A2687" s="396"/>
      <c r="B2687" s="14"/>
      <c r="C2687" s="14"/>
      <c r="D2687" s="14"/>
      <c r="E2687" s="52"/>
      <c r="F2687" s="14"/>
      <c r="G2687" s="53"/>
      <c r="H2687" s="14"/>
      <c r="I2687" s="444" t="s">
        <v>1046</v>
      </c>
      <c r="J2687" s="444">
        <v>1200</v>
      </c>
      <c r="K2687" s="444" t="s">
        <v>2043</v>
      </c>
      <c r="M2687" s="47" t="s">
        <v>2096</v>
      </c>
      <c r="N2687" s="61" t="s">
        <v>2745</v>
      </c>
      <c r="O2687" s="14"/>
    </row>
    <row r="2688" ht="26.4" spans="1:15">
      <c r="A2688" s="396"/>
      <c r="B2688" s="14"/>
      <c r="C2688" s="14"/>
      <c r="D2688" s="14"/>
      <c r="E2688" s="52"/>
      <c r="F2688" s="14"/>
      <c r="G2688" s="53"/>
      <c r="H2688" s="14"/>
      <c r="I2688" s="551" t="s">
        <v>2091</v>
      </c>
      <c r="J2688" s="553">
        <v>980</v>
      </c>
      <c r="K2688" s="551" t="s">
        <v>2045</v>
      </c>
      <c r="L2688" s="14"/>
      <c r="M2688" s="14" t="s">
        <v>2096</v>
      </c>
      <c r="N2688" s="53" t="s">
        <v>2933</v>
      </c>
      <c r="O2688" s="14"/>
    </row>
    <row r="2689" spans="1:15">
      <c r="A2689" s="396"/>
      <c r="B2689" s="14"/>
      <c r="C2689" s="14"/>
      <c r="D2689" s="14"/>
      <c r="E2689" s="52"/>
      <c r="F2689" s="14"/>
      <c r="G2689" s="53"/>
      <c r="H2689" s="14"/>
      <c r="I2689" s="14" t="s">
        <v>405</v>
      </c>
      <c r="J2689" s="14">
        <v>3200</v>
      </c>
      <c r="K2689" s="14" t="s">
        <v>2043</v>
      </c>
      <c r="L2689" s="14"/>
      <c r="M2689" s="14"/>
      <c r="N2689" s="53" t="s">
        <v>54</v>
      </c>
      <c r="O2689" s="14"/>
    </row>
    <row r="2690" spans="1:15">
      <c r="A2690" s="396"/>
      <c r="B2690" s="14"/>
      <c r="C2690" s="14"/>
      <c r="D2690" s="14"/>
      <c r="E2690" s="52"/>
      <c r="F2690" s="14"/>
      <c r="G2690" s="53"/>
      <c r="H2690" s="14"/>
      <c r="I2690" s="14" t="s">
        <v>256</v>
      </c>
      <c r="J2690" s="14">
        <v>6000</v>
      </c>
      <c r="K2690" s="14" t="s">
        <v>2043</v>
      </c>
      <c r="L2690" s="14"/>
      <c r="M2690" s="14"/>
      <c r="N2690" s="53" t="s">
        <v>54</v>
      </c>
      <c r="O2690" s="14"/>
    </row>
    <row r="2691" spans="1:15">
      <c r="A2691" s="396"/>
      <c r="B2691" s="14"/>
      <c r="C2691" s="14"/>
      <c r="D2691" s="14"/>
      <c r="E2691" s="14"/>
      <c r="F2691" s="14"/>
      <c r="G2691" s="14"/>
      <c r="H2691" s="14"/>
      <c r="I2691" s="14" t="s">
        <v>519</v>
      </c>
      <c r="J2691" s="14">
        <v>4000</v>
      </c>
      <c r="K2691" s="14" t="s">
        <v>2043</v>
      </c>
      <c r="L2691" s="14"/>
      <c r="M2691" s="14"/>
      <c r="N2691" s="53" t="s">
        <v>54</v>
      </c>
      <c r="O2691" s="14"/>
    </row>
    <row r="2692" spans="1:15">
      <c r="A2692" s="396"/>
      <c r="B2692" s="14"/>
      <c r="C2692" s="14"/>
      <c r="D2692" s="14"/>
      <c r="E2692" s="14"/>
      <c r="F2692" s="14"/>
      <c r="G2692" s="14"/>
      <c r="H2692" s="14"/>
      <c r="I2692" s="14" t="s">
        <v>175</v>
      </c>
      <c r="J2692" s="14">
        <v>600</v>
      </c>
      <c r="K2692" s="14" t="s">
        <v>2043</v>
      </c>
      <c r="L2692" s="14"/>
      <c r="M2692" s="14"/>
      <c r="N2692" s="53" t="s">
        <v>2803</v>
      </c>
      <c r="O2692" s="14"/>
    </row>
    <row r="2693" spans="1:15">
      <c r="A2693" s="396"/>
      <c r="B2693" s="14"/>
      <c r="C2693" s="14"/>
      <c r="D2693" s="14"/>
      <c r="E2693" s="14"/>
      <c r="F2693" s="14"/>
      <c r="G2693" s="14"/>
      <c r="H2693" s="14"/>
      <c r="I2693" s="14" t="s">
        <v>866</v>
      </c>
      <c r="J2693" s="14">
        <v>6000</v>
      </c>
      <c r="K2693" s="14" t="s">
        <v>2043</v>
      </c>
      <c r="L2693" s="14"/>
      <c r="M2693" s="14"/>
      <c r="N2693" s="53" t="s">
        <v>54</v>
      </c>
      <c r="O2693" s="14"/>
    </row>
    <row r="2694" spans="1:15">
      <c r="A2694" s="396"/>
      <c r="B2694" s="14"/>
      <c r="C2694" s="14"/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53"/>
      <c r="O2694" s="14"/>
    </row>
    <row r="2695" spans="1:15">
      <c r="A2695" s="396"/>
      <c r="B2695" s="14"/>
      <c r="C2695" s="14"/>
      <c r="D2695" s="14"/>
      <c r="E2695" s="52"/>
      <c r="F2695" s="14"/>
      <c r="G2695" s="53"/>
      <c r="H2695" s="14"/>
      <c r="I2695" s="14"/>
      <c r="J2695" s="14"/>
      <c r="K2695" s="14"/>
      <c r="L2695" s="14"/>
      <c r="M2695" s="14"/>
      <c r="N2695" s="53"/>
      <c r="O2695" s="14"/>
    </row>
    <row r="2696" spans="1:15">
      <c r="A2696" s="396"/>
      <c r="B2696" s="14"/>
      <c r="C2696" s="14"/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  <c r="N2696" s="53"/>
      <c r="O2696" s="14"/>
    </row>
    <row r="2697" spans="1:15">
      <c r="A2697" s="396"/>
      <c r="B2697" s="14"/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53"/>
      <c r="O2697" s="14"/>
    </row>
    <row r="2698" spans="1:15">
      <c r="A2698" s="396"/>
      <c r="B2698" s="14"/>
      <c r="C2698" s="14"/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53"/>
      <c r="O2698" s="14"/>
    </row>
    <row r="2699" spans="1:15">
      <c r="A2699" s="396"/>
      <c r="B2699" s="14"/>
      <c r="C2699" s="14"/>
      <c r="D2699" s="14"/>
      <c r="E2699" s="52"/>
      <c r="F2699" s="14"/>
      <c r="G2699" s="53"/>
      <c r="H2699" s="14"/>
      <c r="I2699" s="14"/>
      <c r="J2699" s="14"/>
      <c r="K2699" s="14"/>
      <c r="L2699" s="14"/>
      <c r="M2699" s="14"/>
      <c r="N2699" s="53"/>
      <c r="O2699" s="14"/>
    </row>
    <row r="2700" spans="1:15">
      <c r="A2700" s="396"/>
      <c r="B2700" s="14"/>
      <c r="C2700" s="14"/>
      <c r="D2700" s="14"/>
      <c r="E2700" s="52"/>
      <c r="F2700" s="14"/>
      <c r="G2700" s="53"/>
      <c r="H2700" s="14"/>
      <c r="I2700" s="14"/>
      <c r="J2700" s="14"/>
      <c r="K2700" s="14"/>
      <c r="L2700" s="14"/>
      <c r="M2700" s="14"/>
      <c r="N2700" s="53"/>
      <c r="O2700" s="14"/>
    </row>
    <row r="2701" ht="18" spans="1:15">
      <c r="A2701" s="396"/>
      <c r="B2701" s="352"/>
      <c r="C2701" s="297"/>
      <c r="D2701" s="297"/>
      <c r="E2701" s="298"/>
      <c r="F2701" s="297"/>
      <c r="G2701" s="299"/>
      <c r="H2701" s="269"/>
      <c r="I2701" s="297"/>
      <c r="J2701" s="297"/>
      <c r="K2701" s="297"/>
      <c r="L2701" s="297"/>
      <c r="M2701" s="296"/>
      <c r="N2701" s="304"/>
      <c r="O2701" s="269"/>
    </row>
    <row r="2702" ht="15.6" spans="1:23">
      <c r="A2702" s="335" t="s">
        <v>2365</v>
      </c>
      <c r="B2702" s="335" t="s">
        <v>12</v>
      </c>
      <c r="C2702" s="336" t="s">
        <v>2501</v>
      </c>
      <c r="D2702" s="336" t="s">
        <v>2466</v>
      </c>
      <c r="E2702" s="471" t="s">
        <v>2456</v>
      </c>
      <c r="F2702" s="131" t="s">
        <v>2606</v>
      </c>
      <c r="G2702" s="131" t="s">
        <v>11</v>
      </c>
      <c r="H2702" s="338"/>
      <c r="I2702" s="335" t="s">
        <v>13</v>
      </c>
      <c r="J2702" s="336" t="s">
        <v>2501</v>
      </c>
      <c r="K2702" s="336" t="s">
        <v>2466</v>
      </c>
      <c r="L2702" s="478" t="s">
        <v>2456</v>
      </c>
      <c r="M2702" s="131" t="s">
        <v>2606</v>
      </c>
      <c r="N2702" s="131" t="s">
        <v>11</v>
      </c>
      <c r="O2702" s="338"/>
      <c r="V2702" s="555" t="s">
        <v>2557</v>
      </c>
      <c r="W2702" s="480"/>
    </row>
    <row r="2703" s="14" customFormat="1" ht="13.8" spans="1:23">
      <c r="A2703" s="396"/>
      <c r="B2703" s="14" t="s">
        <v>145</v>
      </c>
      <c r="C2703" s="14">
        <v>6000</v>
      </c>
      <c r="D2703" s="14" t="s">
        <v>2043</v>
      </c>
      <c r="E2703" s="52"/>
      <c r="G2703" s="53" t="s">
        <v>54</v>
      </c>
      <c r="I2703" s="14" t="s">
        <v>866</v>
      </c>
      <c r="J2703" s="14">
        <v>5000</v>
      </c>
      <c r="K2703" s="14" t="s">
        <v>2043</v>
      </c>
      <c r="N2703" s="53" t="s">
        <v>54</v>
      </c>
      <c r="V2703" s="446"/>
      <c r="W2703" s="448" t="s">
        <v>2559</v>
      </c>
    </row>
    <row r="2704" s="14" customFormat="1" ht="13.8" spans="1:23">
      <c r="A2704" s="396"/>
      <c r="B2704" s="14" t="s">
        <v>949</v>
      </c>
      <c r="C2704" s="14">
        <v>6000</v>
      </c>
      <c r="D2704" s="14" t="s">
        <v>2043</v>
      </c>
      <c r="E2704" s="52"/>
      <c r="G2704" s="53" t="s">
        <v>54</v>
      </c>
      <c r="I2704" s="14" t="s">
        <v>67</v>
      </c>
      <c r="J2704" s="14">
        <v>950</v>
      </c>
      <c r="K2704" s="14" t="s">
        <v>2045</v>
      </c>
      <c r="M2704" s="14" t="s">
        <v>2096</v>
      </c>
      <c r="N2704" s="53" t="s">
        <v>2788</v>
      </c>
      <c r="V2704" s="356"/>
      <c r="W2704" s="448" t="s">
        <v>2561</v>
      </c>
    </row>
    <row r="2705" s="14" customFormat="1" spans="1:23">
      <c r="A2705" s="396"/>
      <c r="B2705" s="14" t="s">
        <v>207</v>
      </c>
      <c r="C2705" s="14">
        <v>3000</v>
      </c>
      <c r="D2705" s="14" t="s">
        <v>2043</v>
      </c>
      <c r="E2705" s="52"/>
      <c r="G2705" s="53" t="s">
        <v>2439</v>
      </c>
      <c r="I2705" s="14" t="s">
        <v>796</v>
      </c>
      <c r="J2705" s="14">
        <v>1000</v>
      </c>
      <c r="K2705" s="14" t="s">
        <v>2045</v>
      </c>
      <c r="N2705" s="53" t="s">
        <v>54</v>
      </c>
      <c r="V2705" s="137"/>
      <c r="W2705" s="14" t="s">
        <v>2562</v>
      </c>
    </row>
    <row r="2706" s="14" customFormat="1" ht="13.8" spans="1:23">
      <c r="A2706" s="396"/>
      <c r="B2706" s="14" t="s">
        <v>671</v>
      </c>
      <c r="C2706" s="53">
        <v>500</v>
      </c>
      <c r="D2706" s="14" t="s">
        <v>2045</v>
      </c>
      <c r="E2706" s="52"/>
      <c r="G2706" s="53" t="s">
        <v>54</v>
      </c>
      <c r="I2706" s="14" t="s">
        <v>259</v>
      </c>
      <c r="J2706" s="14">
        <v>6000</v>
      </c>
      <c r="K2706" s="14" t="s">
        <v>2043</v>
      </c>
      <c r="N2706" s="53" t="s">
        <v>54</v>
      </c>
      <c r="V2706" s="439"/>
      <c r="W2706" s="448" t="s">
        <v>2563</v>
      </c>
    </row>
    <row r="2707" s="14" customFormat="1" ht="13.8" spans="1:23">
      <c r="A2707" s="396"/>
      <c r="B2707" s="444" t="s">
        <v>238</v>
      </c>
      <c r="C2707" s="444">
        <v>1500</v>
      </c>
      <c r="D2707" s="444" t="s">
        <v>2043</v>
      </c>
      <c r="E2707" s="52"/>
      <c r="G2707" s="53" t="s">
        <v>2940</v>
      </c>
      <c r="I2707" s="14" t="s">
        <v>1053</v>
      </c>
      <c r="J2707" s="14">
        <v>1000</v>
      </c>
      <c r="K2707" s="14" t="s">
        <v>2045</v>
      </c>
      <c r="M2707" s="14" t="s">
        <v>2096</v>
      </c>
      <c r="N2707" s="53" t="s">
        <v>54</v>
      </c>
      <c r="V2707" s="444"/>
      <c r="W2707" s="448" t="s">
        <v>2568</v>
      </c>
    </row>
    <row r="2708" s="14" customFormat="1" ht="13.8" spans="1:23">
      <c r="A2708" s="396"/>
      <c r="B2708" s="14" t="s">
        <v>592</v>
      </c>
      <c r="C2708" s="14">
        <v>6000</v>
      </c>
      <c r="D2708" s="14" t="s">
        <v>2043</v>
      </c>
      <c r="G2708" s="14" t="s">
        <v>54</v>
      </c>
      <c r="I2708" s="14" t="s">
        <v>581</v>
      </c>
      <c r="J2708" s="14">
        <v>2000</v>
      </c>
      <c r="K2708" s="14" t="s">
        <v>2043</v>
      </c>
      <c r="N2708" s="53" t="s">
        <v>2439</v>
      </c>
      <c r="V2708" s="144"/>
      <c r="W2708" s="448" t="s">
        <v>2632</v>
      </c>
    </row>
    <row r="2709" s="14" customFormat="1" ht="13.8" spans="1:23">
      <c r="A2709" s="396"/>
      <c r="B2709" s="444" t="s">
        <v>1055</v>
      </c>
      <c r="C2709" s="444">
        <v>210</v>
      </c>
      <c r="D2709" s="444" t="s">
        <v>2045</v>
      </c>
      <c r="F2709" s="14" t="s">
        <v>2096</v>
      </c>
      <c r="G2709" s="14" t="s">
        <v>2745</v>
      </c>
      <c r="I2709" s="14" t="s">
        <v>135</v>
      </c>
      <c r="J2709" s="14">
        <v>21200</v>
      </c>
      <c r="K2709" s="14" t="s">
        <v>2043</v>
      </c>
      <c r="N2709" s="53" t="s">
        <v>55</v>
      </c>
      <c r="V2709" s="73"/>
      <c r="W2709" s="448" t="s">
        <v>2691</v>
      </c>
    </row>
    <row r="2710" s="14" customFormat="1" spans="1:14">
      <c r="A2710" s="396"/>
      <c r="B2710" s="14" t="s">
        <v>1048</v>
      </c>
      <c r="C2710" s="14">
        <v>1000</v>
      </c>
      <c r="D2710" s="14" t="s">
        <v>2045</v>
      </c>
      <c r="F2710" s="14" t="s">
        <v>2096</v>
      </c>
      <c r="G2710" s="14" t="s">
        <v>54</v>
      </c>
      <c r="N2710" s="53"/>
    </row>
    <row r="2711" s="14" customFormat="1" spans="1:14">
      <c r="A2711" s="396"/>
      <c r="B2711" s="14" t="s">
        <v>485</v>
      </c>
      <c r="C2711" s="14">
        <v>3000</v>
      </c>
      <c r="D2711" s="14" t="s">
        <v>2043</v>
      </c>
      <c r="E2711" s="52"/>
      <c r="G2711" s="14" t="s">
        <v>54</v>
      </c>
      <c r="N2711" s="53"/>
    </row>
    <row r="2712" s="14" customFormat="1" spans="1:14">
      <c r="A2712" s="396"/>
      <c r="B2712" s="14" t="s">
        <v>894</v>
      </c>
      <c r="C2712" s="14">
        <v>3600</v>
      </c>
      <c r="D2712" s="14" t="s">
        <v>2043</v>
      </c>
      <c r="E2712" s="52"/>
      <c r="G2712" s="14" t="s">
        <v>54</v>
      </c>
      <c r="N2712" s="53"/>
    </row>
    <row r="2713" s="14" customFormat="1" spans="1:14">
      <c r="A2713" s="396"/>
      <c r="B2713" s="551" t="s">
        <v>1050</v>
      </c>
      <c r="C2713" s="551">
        <v>300</v>
      </c>
      <c r="D2713" s="551" t="s">
        <v>2045</v>
      </c>
      <c r="E2713" s="52"/>
      <c r="F2713" s="14" t="s">
        <v>2096</v>
      </c>
      <c r="G2713" s="14" t="s">
        <v>54</v>
      </c>
      <c r="N2713" s="53"/>
    </row>
    <row r="2714" s="14" customFormat="1" spans="1:14">
      <c r="A2714" s="396"/>
      <c r="B2714" s="73" t="s">
        <v>1057</v>
      </c>
      <c r="C2714" s="73">
        <v>2400</v>
      </c>
      <c r="D2714" s="73" t="s">
        <v>2043</v>
      </c>
      <c r="E2714" s="52"/>
      <c r="F2714" s="14" t="s">
        <v>2096</v>
      </c>
      <c r="G2714" s="53" t="s">
        <v>2941</v>
      </c>
      <c r="N2714" s="53"/>
    </row>
    <row r="2715" s="14" customFormat="1" ht="26.4" spans="1:14">
      <c r="A2715" s="396"/>
      <c r="B2715" s="356" t="s">
        <v>1060</v>
      </c>
      <c r="C2715" s="356">
        <v>2400</v>
      </c>
      <c r="D2715" s="356" t="s">
        <v>2043</v>
      </c>
      <c r="E2715" s="52"/>
      <c r="F2715" s="14" t="s">
        <v>2096</v>
      </c>
      <c r="G2715" s="53" t="s">
        <v>2942</v>
      </c>
      <c r="N2715" s="53"/>
    </row>
    <row r="2716" s="14" customFormat="1" spans="1:14">
      <c r="A2716" s="396"/>
      <c r="N2716" s="53"/>
    </row>
    <row r="2717" s="14" customFormat="1" spans="1:14">
      <c r="A2717" s="396"/>
      <c r="N2717" s="53"/>
    </row>
    <row r="2718" s="14" customFormat="1" spans="1:14">
      <c r="A2718" s="396"/>
      <c r="N2718" s="53"/>
    </row>
    <row r="2719" s="14" customFormat="1" spans="1:14">
      <c r="A2719" s="396"/>
      <c r="N2719" s="53"/>
    </row>
    <row r="2720" s="14" customFormat="1" spans="1:14">
      <c r="A2720" s="396"/>
      <c r="E2720" s="52"/>
      <c r="G2720" s="53"/>
      <c r="N2720" s="53"/>
    </row>
    <row r="2721" s="14" customFormat="1" spans="1:14">
      <c r="A2721" s="396"/>
      <c r="E2721" s="52"/>
      <c r="G2721" s="53"/>
      <c r="N2721" s="53"/>
    </row>
    <row r="2722" s="14" customFormat="1" spans="1:14">
      <c r="A2722" s="396"/>
      <c r="E2722" s="52"/>
      <c r="G2722" s="53"/>
      <c r="N2722" s="53"/>
    </row>
    <row r="2723" s="14" customFormat="1" ht="18" spans="1:15">
      <c r="A2723" s="396"/>
      <c r="B2723" s="352"/>
      <c r="C2723" s="297"/>
      <c r="D2723" s="297"/>
      <c r="E2723" s="298"/>
      <c r="F2723" s="297"/>
      <c r="G2723" s="299"/>
      <c r="H2723" s="269"/>
      <c r="I2723" s="297"/>
      <c r="J2723" s="297"/>
      <c r="K2723" s="297"/>
      <c r="L2723" s="297"/>
      <c r="M2723" s="296"/>
      <c r="N2723" s="304"/>
      <c r="O2723" s="269"/>
    </row>
    <row r="2724" s="14" customFormat="1" ht="15.6" spans="1:23">
      <c r="A2724" s="291" t="s">
        <v>2368</v>
      </c>
      <c r="B2724" s="291" t="s">
        <v>12</v>
      </c>
      <c r="C2724" s="292" t="s">
        <v>2501</v>
      </c>
      <c r="D2724" s="292" t="s">
        <v>2466</v>
      </c>
      <c r="E2724" s="454"/>
      <c r="F2724" s="121" t="s">
        <v>2606</v>
      </c>
      <c r="G2724" s="121" t="s">
        <v>11</v>
      </c>
      <c r="H2724" s="269"/>
      <c r="I2724" s="291" t="s">
        <v>13</v>
      </c>
      <c r="J2724" s="292" t="s">
        <v>2501</v>
      </c>
      <c r="K2724" s="292" t="s">
        <v>2466</v>
      </c>
      <c r="L2724" s="455" t="s">
        <v>2456</v>
      </c>
      <c r="M2724" s="121" t="s">
        <v>2606</v>
      </c>
      <c r="N2724" s="121" t="s">
        <v>11</v>
      </c>
      <c r="O2724" s="269"/>
      <c r="V2724" s="556" t="s">
        <v>2557</v>
      </c>
      <c r="W2724" s="480"/>
    </row>
    <row r="2725" s="14" customFormat="1" ht="26.4" spans="1:23">
      <c r="A2725" s="396"/>
      <c r="B2725" s="73" t="s">
        <v>1057</v>
      </c>
      <c r="C2725" s="73">
        <v>2400</v>
      </c>
      <c r="D2725" s="73" t="s">
        <v>2043</v>
      </c>
      <c r="E2725" s="52"/>
      <c r="F2725" s="14" t="s">
        <v>2096</v>
      </c>
      <c r="G2725" s="53" t="s">
        <v>2943</v>
      </c>
      <c r="I2725" s="14" t="s">
        <v>135</v>
      </c>
      <c r="J2725" s="14">
        <v>6000</v>
      </c>
      <c r="K2725" s="14" t="s">
        <v>2043</v>
      </c>
      <c r="L2725" s="14" t="s">
        <v>2944</v>
      </c>
      <c r="N2725" s="53" t="s">
        <v>2733</v>
      </c>
      <c r="V2725" s="458"/>
      <c r="W2725" s="448" t="s">
        <v>2559</v>
      </c>
    </row>
    <row r="2726" s="14" customFormat="1" ht="13.8" spans="1:23">
      <c r="A2726" s="396"/>
      <c r="B2726" s="137" t="s">
        <v>106</v>
      </c>
      <c r="C2726" s="137">
        <v>500</v>
      </c>
      <c r="D2726" s="137" t="s">
        <v>2045</v>
      </c>
      <c r="E2726" s="52"/>
      <c r="G2726" s="53" t="s">
        <v>2788</v>
      </c>
      <c r="I2726" s="14" t="s">
        <v>220</v>
      </c>
      <c r="J2726" s="14">
        <v>3600</v>
      </c>
      <c r="K2726" s="14" t="s">
        <v>2043</v>
      </c>
      <c r="N2726" s="53" t="s">
        <v>54</v>
      </c>
      <c r="V2726" s="525"/>
      <c r="W2726" s="448" t="s">
        <v>2561</v>
      </c>
    </row>
    <row r="2727" s="14" customFormat="1" spans="1:23">
      <c r="A2727" s="396"/>
      <c r="B2727" s="14" t="s">
        <v>546</v>
      </c>
      <c r="C2727" s="53">
        <v>820</v>
      </c>
      <c r="D2727" s="14" t="s">
        <v>2045</v>
      </c>
      <c r="G2727" s="14" t="s">
        <v>54</v>
      </c>
      <c r="I2727" s="14" t="s">
        <v>476</v>
      </c>
      <c r="J2727" s="14">
        <v>2000</v>
      </c>
      <c r="K2727" s="14" t="s">
        <v>2043</v>
      </c>
      <c r="N2727" s="53" t="s">
        <v>54</v>
      </c>
      <c r="V2727" s="460"/>
      <c r="W2727" s="14" t="s">
        <v>2562</v>
      </c>
    </row>
    <row r="2728" s="14" customFormat="1" ht="26.4" spans="1:23">
      <c r="A2728" s="396"/>
      <c r="B2728" s="14" t="s">
        <v>325</v>
      </c>
      <c r="C2728" s="14">
        <v>940</v>
      </c>
      <c r="D2728" s="14" t="s">
        <v>2045</v>
      </c>
      <c r="E2728" s="52"/>
      <c r="G2728" s="14" t="s">
        <v>54</v>
      </c>
      <c r="I2728" s="462" t="s">
        <v>142</v>
      </c>
      <c r="J2728" s="462">
        <v>7200</v>
      </c>
      <c r="K2728" s="462" t="s">
        <v>2043</v>
      </c>
      <c r="N2728" s="53" t="s">
        <v>2945</v>
      </c>
      <c r="V2728" s="461"/>
      <c r="W2728" s="448" t="s">
        <v>2563</v>
      </c>
    </row>
    <row r="2729" s="14" customFormat="1" ht="13.8" spans="1:23">
      <c r="A2729" s="396"/>
      <c r="B2729" s="14" t="s">
        <v>464</v>
      </c>
      <c r="C2729" s="14">
        <v>1200</v>
      </c>
      <c r="D2729" s="14" t="s">
        <v>2043</v>
      </c>
      <c r="E2729" s="52"/>
      <c r="G2729" s="14" t="s">
        <v>2946</v>
      </c>
      <c r="I2729" s="525" t="s">
        <v>148</v>
      </c>
      <c r="J2729" s="525">
        <v>7200</v>
      </c>
      <c r="K2729" s="525" t="s">
        <v>2043</v>
      </c>
      <c r="N2729" s="53" t="s">
        <v>2947</v>
      </c>
      <c r="V2729" s="462"/>
      <c r="W2729" s="448" t="s">
        <v>2568</v>
      </c>
    </row>
    <row r="2730" s="14" customFormat="1" ht="13.8" spans="1:23">
      <c r="A2730" s="396"/>
      <c r="B2730" s="14" t="s">
        <v>268</v>
      </c>
      <c r="C2730" s="14">
        <v>8400</v>
      </c>
      <c r="D2730" s="14" t="s">
        <v>2043</v>
      </c>
      <c r="G2730" s="14" t="s">
        <v>54</v>
      </c>
      <c r="I2730" s="14" t="s">
        <v>845</v>
      </c>
      <c r="J2730" s="14">
        <v>400</v>
      </c>
      <c r="K2730" s="14" t="s">
        <v>2045</v>
      </c>
      <c r="N2730" s="53" t="s">
        <v>2901</v>
      </c>
      <c r="V2730" s="142"/>
      <c r="W2730" s="448" t="s">
        <v>2632</v>
      </c>
    </row>
    <row r="2731" s="14" customFormat="1" ht="13.8" spans="1:23">
      <c r="A2731" s="396"/>
      <c r="B2731" s="14" t="s">
        <v>392</v>
      </c>
      <c r="C2731" s="14">
        <v>5400</v>
      </c>
      <c r="D2731" s="14" t="s">
        <v>2043</v>
      </c>
      <c r="G2731" s="14" t="s">
        <v>54</v>
      </c>
      <c r="I2731" s="14" t="s">
        <v>667</v>
      </c>
      <c r="J2731" s="14">
        <v>4000</v>
      </c>
      <c r="K2731" s="14" t="s">
        <v>2043</v>
      </c>
      <c r="N2731" s="53" t="s">
        <v>54</v>
      </c>
      <c r="V2731" s="136"/>
      <c r="W2731" s="448" t="s">
        <v>2691</v>
      </c>
    </row>
    <row r="2732" s="14" customFormat="1" spans="1:23">
      <c r="A2732" s="396"/>
      <c r="B2732" s="525" t="s">
        <v>394</v>
      </c>
      <c r="C2732" s="525">
        <v>6000</v>
      </c>
      <c r="D2732" s="525" t="s">
        <v>2043</v>
      </c>
      <c r="G2732" s="14" t="s">
        <v>2948</v>
      </c>
      <c r="I2732" s="14" t="s">
        <v>726</v>
      </c>
      <c r="J2732" s="14">
        <v>4000</v>
      </c>
      <c r="K2732" s="14" t="s">
        <v>2045</v>
      </c>
      <c r="N2732" s="53" t="s">
        <v>54</v>
      </c>
      <c r="P2732" s="140"/>
      <c r="V2732" s="47"/>
      <c r="W2732" s="47"/>
    </row>
    <row r="2733" s="14" customFormat="1" spans="1:23">
      <c r="A2733" s="396"/>
      <c r="B2733" s="14" t="s">
        <v>216</v>
      </c>
      <c r="C2733" s="14">
        <v>10200</v>
      </c>
      <c r="D2733" s="14" t="s">
        <v>2043</v>
      </c>
      <c r="G2733" s="14" t="s">
        <v>54</v>
      </c>
      <c r="I2733" s="14" t="s">
        <v>265</v>
      </c>
      <c r="J2733" s="14">
        <v>6000</v>
      </c>
      <c r="K2733" s="14" t="s">
        <v>2043</v>
      </c>
      <c r="N2733" s="53" t="s">
        <v>54</v>
      </c>
      <c r="P2733" s="140"/>
      <c r="V2733" s="47"/>
      <c r="W2733" s="47"/>
    </row>
    <row r="2734" s="14" customFormat="1" spans="1:23">
      <c r="A2734" s="396"/>
      <c r="B2734" s="14" t="s">
        <v>124</v>
      </c>
      <c r="C2734" s="14">
        <v>12000</v>
      </c>
      <c r="D2734" s="14" t="s">
        <v>2043</v>
      </c>
      <c r="G2734" s="14" t="s">
        <v>54</v>
      </c>
      <c r="I2734" s="14" t="s">
        <v>845</v>
      </c>
      <c r="J2734" s="14">
        <v>400</v>
      </c>
      <c r="K2734" s="14" t="s">
        <v>2045</v>
      </c>
      <c r="N2734" s="53" t="s">
        <v>2901</v>
      </c>
      <c r="P2734" s="140"/>
      <c r="V2734" s="47"/>
      <c r="W2734" s="47"/>
    </row>
    <row r="2735" s="14" customFormat="1" spans="1:23">
      <c r="A2735" s="396"/>
      <c r="I2735" s="525" t="s">
        <v>703</v>
      </c>
      <c r="J2735" s="525">
        <v>2000</v>
      </c>
      <c r="K2735" s="525" t="s">
        <v>2045</v>
      </c>
      <c r="N2735" s="53" t="s">
        <v>2949</v>
      </c>
      <c r="P2735" s="140"/>
      <c r="V2735" s="47"/>
      <c r="W2735" s="47"/>
    </row>
    <row r="2736" s="14" customFormat="1" spans="1:23">
      <c r="A2736" s="396"/>
      <c r="I2736" s="525" t="s">
        <v>876</v>
      </c>
      <c r="J2736" s="525">
        <v>800</v>
      </c>
      <c r="K2736" s="525" t="s">
        <v>2045</v>
      </c>
      <c r="N2736" s="53" t="s">
        <v>2596</v>
      </c>
      <c r="P2736" s="140"/>
      <c r="V2736" s="47"/>
      <c r="W2736" s="47"/>
    </row>
    <row r="2737" s="14" customFormat="1" spans="1:23">
      <c r="A2737" s="396"/>
      <c r="I2737" s="14" t="s">
        <v>259</v>
      </c>
      <c r="J2737" s="14">
        <v>12000</v>
      </c>
      <c r="K2737" s="14" t="s">
        <v>2043</v>
      </c>
      <c r="N2737" s="53" t="s">
        <v>54</v>
      </c>
      <c r="P2737" s="140"/>
      <c r="V2737" s="47"/>
      <c r="W2737" s="47"/>
    </row>
    <row r="2738" s="14" customFormat="1" spans="1:23">
      <c r="A2738" s="396"/>
      <c r="N2738" s="53"/>
      <c r="P2738" s="140"/>
      <c r="V2738" s="47"/>
      <c r="W2738" s="47"/>
    </row>
    <row r="2739" s="14" customFormat="1" spans="1:23">
      <c r="A2739" s="396"/>
      <c r="N2739" s="53"/>
      <c r="P2739" s="140"/>
      <c r="V2739" s="47"/>
      <c r="W2739" s="47"/>
    </row>
    <row r="2740" s="14" customFormat="1" ht="18" spans="1:23">
      <c r="A2740" s="396"/>
      <c r="B2740" s="352"/>
      <c r="C2740" s="297"/>
      <c r="D2740" s="297"/>
      <c r="E2740" s="298"/>
      <c r="F2740" s="297"/>
      <c r="G2740" s="299"/>
      <c r="H2740" s="269"/>
      <c r="I2740" s="297"/>
      <c r="J2740" s="297"/>
      <c r="K2740" s="297"/>
      <c r="L2740" s="297"/>
      <c r="M2740" s="296"/>
      <c r="N2740" s="304"/>
      <c r="O2740" s="269"/>
      <c r="P2740" s="140"/>
      <c r="V2740" s="47"/>
      <c r="W2740" s="47"/>
    </row>
    <row r="2741" ht="15.6" spans="1:23">
      <c r="A2741" s="291" t="s">
        <v>2212</v>
      </c>
      <c r="B2741" s="291" t="s">
        <v>12</v>
      </c>
      <c r="C2741" s="292" t="s">
        <v>2501</v>
      </c>
      <c r="D2741" s="292" t="s">
        <v>2466</v>
      </c>
      <c r="E2741" s="454" t="s">
        <v>2456</v>
      </c>
      <c r="F2741" s="121" t="s">
        <v>2606</v>
      </c>
      <c r="G2741" s="121" t="s">
        <v>11</v>
      </c>
      <c r="H2741" s="269"/>
      <c r="I2741" s="291" t="s">
        <v>13</v>
      </c>
      <c r="J2741" s="292" t="s">
        <v>2501</v>
      </c>
      <c r="K2741" s="292" t="s">
        <v>2466</v>
      </c>
      <c r="L2741" s="455" t="s">
        <v>2456</v>
      </c>
      <c r="M2741" s="121" t="s">
        <v>2606</v>
      </c>
      <c r="N2741" s="121" t="s">
        <v>11</v>
      </c>
      <c r="O2741" s="269"/>
      <c r="V2741" s="555" t="s">
        <v>2557</v>
      </c>
      <c r="W2741" s="480"/>
    </row>
    <row r="2742" ht="13.8" spans="1:23">
      <c r="A2742" s="396"/>
      <c r="B2742" s="14" t="s">
        <v>262</v>
      </c>
      <c r="C2742" s="14">
        <v>7800</v>
      </c>
      <c r="D2742" s="14" t="s">
        <v>2043</v>
      </c>
      <c r="E2742" s="14"/>
      <c r="F2742" s="14"/>
      <c r="G2742" s="14" t="s">
        <v>54</v>
      </c>
      <c r="H2742" s="14"/>
      <c r="I2742" s="14" t="s">
        <v>331</v>
      </c>
      <c r="J2742" s="14">
        <v>6000</v>
      </c>
      <c r="K2742" s="14" t="s">
        <v>2043</v>
      </c>
      <c r="L2742" s="14"/>
      <c r="M2742" s="14"/>
      <c r="N2742" s="53" t="s">
        <v>54</v>
      </c>
      <c r="O2742" s="14"/>
      <c r="V2742" s="458"/>
      <c r="W2742" s="448" t="s">
        <v>2559</v>
      </c>
    </row>
    <row r="2743" ht="13.8" spans="1:23">
      <c r="A2743" s="396"/>
      <c r="B2743" s="14" t="s">
        <v>787</v>
      </c>
      <c r="C2743" s="14">
        <v>3000</v>
      </c>
      <c r="D2743" s="14" t="s">
        <v>2043</v>
      </c>
      <c r="E2743" s="52"/>
      <c r="F2743" s="14"/>
      <c r="G2743" s="14" t="s">
        <v>54</v>
      </c>
      <c r="H2743" s="14"/>
      <c r="I2743" s="14" t="s">
        <v>692</v>
      </c>
      <c r="J2743" s="14">
        <v>4800</v>
      </c>
      <c r="K2743" s="14" t="s">
        <v>2043</v>
      </c>
      <c r="L2743" s="14"/>
      <c r="M2743" s="14"/>
      <c r="N2743" s="53" t="s">
        <v>54</v>
      </c>
      <c r="O2743" s="14"/>
      <c r="V2743" s="458"/>
      <c r="W2743" s="448"/>
    </row>
    <row r="2744" ht="13.8" spans="1:23">
      <c r="A2744" s="396"/>
      <c r="B2744" s="14" t="s">
        <v>145</v>
      </c>
      <c r="C2744" s="14">
        <v>12000</v>
      </c>
      <c r="D2744" s="14" t="s">
        <v>2043</v>
      </c>
      <c r="E2744" s="52"/>
      <c r="F2744" s="14"/>
      <c r="G2744" s="14" t="s">
        <v>54</v>
      </c>
      <c r="H2744" s="14"/>
      <c r="I2744" s="14" t="s">
        <v>253</v>
      </c>
      <c r="J2744" s="14">
        <v>8000</v>
      </c>
      <c r="K2744" s="14" t="s">
        <v>2043</v>
      </c>
      <c r="L2744" s="14"/>
      <c r="M2744" s="14"/>
      <c r="N2744" s="53" t="s">
        <v>54</v>
      </c>
      <c r="O2744" s="14"/>
      <c r="V2744" s="525"/>
      <c r="W2744" s="448" t="s">
        <v>2561</v>
      </c>
    </row>
    <row r="2745" spans="1:23">
      <c r="A2745" s="396"/>
      <c r="B2745" s="14" t="s">
        <v>949</v>
      </c>
      <c r="C2745" s="14">
        <v>10200</v>
      </c>
      <c r="D2745" s="14" t="s">
        <v>2043</v>
      </c>
      <c r="E2745" s="52"/>
      <c r="F2745" s="14"/>
      <c r="G2745" s="14" t="s">
        <v>54</v>
      </c>
      <c r="H2745" s="14"/>
      <c r="I2745" s="14" t="s">
        <v>303</v>
      </c>
      <c r="J2745" s="14">
        <v>3200</v>
      </c>
      <c r="K2745" s="14" t="s">
        <v>2043</v>
      </c>
      <c r="L2745" s="14"/>
      <c r="M2745" s="14"/>
      <c r="N2745" s="53" t="s">
        <v>54</v>
      </c>
      <c r="O2745" s="14"/>
      <c r="V2745" s="460"/>
      <c r="W2745" s="14" t="s">
        <v>2562</v>
      </c>
    </row>
    <row r="2746" ht="13.8" spans="1:23">
      <c r="A2746" s="396"/>
      <c r="B2746" s="14" t="s">
        <v>528</v>
      </c>
      <c r="C2746" s="14">
        <v>4200</v>
      </c>
      <c r="D2746" s="14" t="s">
        <v>2043</v>
      </c>
      <c r="E2746" s="52"/>
      <c r="F2746" s="14"/>
      <c r="G2746" s="14" t="s">
        <v>54</v>
      </c>
      <c r="H2746" s="14"/>
      <c r="I2746" s="14" t="s">
        <v>931</v>
      </c>
      <c r="J2746" s="14">
        <v>2400</v>
      </c>
      <c r="K2746" s="14" t="s">
        <v>2045</v>
      </c>
      <c r="L2746" s="14"/>
      <c r="M2746" s="14"/>
      <c r="N2746" s="53" t="s">
        <v>54</v>
      </c>
      <c r="O2746" s="14"/>
      <c r="V2746" s="461"/>
      <c r="W2746" s="448" t="s">
        <v>2563</v>
      </c>
    </row>
    <row r="2747" ht="13.8" spans="1:23">
      <c r="A2747" s="396"/>
      <c r="B2747" s="356" t="s">
        <v>207</v>
      </c>
      <c r="C2747" s="356">
        <v>2000</v>
      </c>
      <c r="D2747" s="356" t="s">
        <v>2043</v>
      </c>
      <c r="E2747" s="14"/>
      <c r="F2747" s="14"/>
      <c r="G2747" s="14" t="s">
        <v>2883</v>
      </c>
      <c r="H2747" s="14"/>
      <c r="I2747" s="14" t="s">
        <v>440</v>
      </c>
      <c r="J2747" s="14">
        <v>980</v>
      </c>
      <c r="K2747" s="14" t="s">
        <v>2045</v>
      </c>
      <c r="L2747" s="14"/>
      <c r="M2747" s="14"/>
      <c r="N2747" s="53" t="s">
        <v>54</v>
      </c>
      <c r="O2747" s="14"/>
      <c r="V2747" s="462"/>
      <c r="W2747" s="448" t="s">
        <v>2568</v>
      </c>
    </row>
    <row r="2748" ht="13.8" spans="1:23">
      <c r="A2748" s="396"/>
      <c r="B2748" s="14" t="s">
        <v>238</v>
      </c>
      <c r="C2748" s="14">
        <v>6000</v>
      </c>
      <c r="D2748" s="14" t="s">
        <v>2043</v>
      </c>
      <c r="E2748" s="52"/>
      <c r="F2748" s="14"/>
      <c r="G2748" s="14" t="s">
        <v>54</v>
      </c>
      <c r="H2748" s="14"/>
      <c r="I2748" s="14" t="s">
        <v>244</v>
      </c>
      <c r="J2748" s="14">
        <v>7200</v>
      </c>
      <c r="K2748" s="14" t="s">
        <v>2043</v>
      </c>
      <c r="L2748" s="14"/>
      <c r="M2748" s="14"/>
      <c r="N2748" s="53" t="s">
        <v>54</v>
      </c>
      <c r="O2748" s="14"/>
      <c r="V2748" s="142"/>
      <c r="W2748" s="448" t="s">
        <v>2632</v>
      </c>
    </row>
    <row r="2749" ht="13.8" spans="1:23">
      <c r="A2749" s="396"/>
      <c r="B2749" s="14" t="s">
        <v>669</v>
      </c>
      <c r="C2749" s="14">
        <v>820</v>
      </c>
      <c r="D2749" s="14" t="s">
        <v>2045</v>
      </c>
      <c r="E2749" s="52"/>
      <c r="F2749" s="14"/>
      <c r="G2749" s="53" t="s">
        <v>54</v>
      </c>
      <c r="H2749" s="14"/>
      <c r="I2749" s="14" t="s">
        <v>717</v>
      </c>
      <c r="J2749" s="14">
        <v>1600</v>
      </c>
      <c r="K2749" s="14" t="s">
        <v>2045</v>
      </c>
      <c r="L2749" s="14"/>
      <c r="M2749" s="14"/>
      <c r="N2749" s="53" t="s">
        <v>54</v>
      </c>
      <c r="O2749" s="14"/>
      <c r="V2749" s="136"/>
      <c r="W2749" s="448" t="s">
        <v>2691</v>
      </c>
    </row>
    <row r="2750" spans="1:15">
      <c r="A2750" s="396"/>
      <c r="B2750" s="356" t="s">
        <v>994</v>
      </c>
      <c r="C2750" s="356">
        <v>1230</v>
      </c>
      <c r="D2750" s="356" t="s">
        <v>2045</v>
      </c>
      <c r="E2750" s="52"/>
      <c r="F2750" s="14"/>
      <c r="G2750" s="53" t="s">
        <v>2784</v>
      </c>
      <c r="H2750" s="14"/>
      <c r="I2750" s="14" t="s">
        <v>845</v>
      </c>
      <c r="J2750" s="14">
        <v>400</v>
      </c>
      <c r="K2750" s="14" t="s">
        <v>2045</v>
      </c>
      <c r="L2750" s="14"/>
      <c r="M2750" s="14"/>
      <c r="N2750" s="53" t="s">
        <v>2802</v>
      </c>
      <c r="O2750" s="14"/>
    </row>
    <row r="2751" spans="1:15">
      <c r="A2751" s="396"/>
      <c r="B2751" s="137" t="s">
        <v>2060</v>
      </c>
      <c r="C2751" s="137">
        <v>600</v>
      </c>
      <c r="D2751" s="137" t="s">
        <v>2045</v>
      </c>
      <c r="E2751" s="52"/>
      <c r="F2751" s="14"/>
      <c r="G2751" s="53" t="s">
        <v>54</v>
      </c>
      <c r="H2751" s="14"/>
      <c r="I2751" s="14" t="s">
        <v>703</v>
      </c>
      <c r="J2751" s="14">
        <v>2000</v>
      </c>
      <c r="K2751" s="14" t="s">
        <v>2043</v>
      </c>
      <c r="L2751" s="14"/>
      <c r="M2751" s="14"/>
      <c r="N2751" s="53" t="s">
        <v>2802</v>
      </c>
      <c r="O2751" s="14"/>
    </row>
    <row r="2752" spans="1:15">
      <c r="A2752" s="396"/>
      <c r="B2752" s="356" t="s">
        <v>417</v>
      </c>
      <c r="C2752" s="356">
        <v>3100</v>
      </c>
      <c r="D2752" s="356" t="s">
        <v>2045</v>
      </c>
      <c r="E2752" s="14"/>
      <c r="F2752" s="14"/>
      <c r="G2752" s="14" t="s">
        <v>2950</v>
      </c>
      <c r="H2752" s="14"/>
      <c r="I2752" s="14" t="s">
        <v>135</v>
      </c>
      <c r="J2752" s="14">
        <v>5400</v>
      </c>
      <c r="K2752" s="14" t="s">
        <v>2043</v>
      </c>
      <c r="L2752" s="14" t="s">
        <v>2951</v>
      </c>
      <c r="M2752" s="14"/>
      <c r="N2752" s="53" t="s">
        <v>2952</v>
      </c>
      <c r="O2752" s="14"/>
    </row>
    <row r="2753" spans="1:15">
      <c r="A2753" s="396"/>
      <c r="B2753" s="14" t="s">
        <v>2953</v>
      </c>
      <c r="C2753" s="14">
        <v>6000</v>
      </c>
      <c r="D2753" s="14" t="s">
        <v>2043</v>
      </c>
      <c r="E2753" s="52"/>
      <c r="F2753" s="14"/>
      <c r="G2753" s="52" t="s">
        <v>54</v>
      </c>
      <c r="H2753" s="14"/>
      <c r="I2753" s="14" t="s">
        <v>649</v>
      </c>
      <c r="J2753" s="14">
        <v>800</v>
      </c>
      <c r="K2753" s="14" t="s">
        <v>2045</v>
      </c>
      <c r="L2753" s="14"/>
      <c r="M2753" s="14" t="s">
        <v>2954</v>
      </c>
      <c r="N2753" s="53" t="s">
        <v>54</v>
      </c>
      <c r="O2753" s="14"/>
    </row>
    <row r="2754" spans="1:15">
      <c r="A2754" s="396"/>
      <c r="B2754" s="14"/>
      <c r="C2754" s="14"/>
      <c r="D2754" s="14"/>
      <c r="E2754" s="52"/>
      <c r="F2754" s="14"/>
      <c r="G2754" s="53"/>
      <c r="H2754" s="14"/>
      <c r="I2754" s="14" t="s">
        <v>128</v>
      </c>
      <c r="J2754" s="14">
        <v>4000</v>
      </c>
      <c r="K2754" s="14" t="s">
        <v>2043</v>
      </c>
      <c r="L2754" s="14"/>
      <c r="M2754" s="14"/>
      <c r="N2754" s="53" t="s">
        <v>2210</v>
      </c>
      <c r="O2754" s="14"/>
    </row>
    <row r="2755" spans="1:15">
      <c r="A2755" s="396"/>
      <c r="B2755" s="14"/>
      <c r="C2755" s="14"/>
      <c r="D2755" s="14"/>
      <c r="E2755" s="52"/>
      <c r="F2755" s="14"/>
      <c r="G2755" s="53"/>
      <c r="H2755" s="14"/>
      <c r="I2755" s="129"/>
      <c r="J2755" s="129"/>
      <c r="K2755" s="129"/>
      <c r="L2755" s="129"/>
      <c r="M2755" s="129"/>
      <c r="N2755" s="203"/>
      <c r="O2755" s="14"/>
    </row>
    <row r="2756" spans="1:15">
      <c r="A2756" s="396"/>
      <c r="B2756" s="14"/>
      <c r="C2756" s="14"/>
      <c r="D2756" s="14"/>
      <c r="E2756" s="52"/>
      <c r="F2756" s="14"/>
      <c r="G2756" s="53"/>
      <c r="H2756" s="14"/>
      <c r="I2756" s="129"/>
      <c r="J2756" s="129"/>
      <c r="K2756" s="129"/>
      <c r="L2756" s="129"/>
      <c r="M2756" s="129"/>
      <c r="N2756" s="203"/>
      <c r="O2756" s="14"/>
    </row>
    <row r="2757" spans="1:15">
      <c r="A2757" s="396"/>
      <c r="B2757" s="14"/>
      <c r="C2757" s="14"/>
      <c r="D2757" s="14"/>
      <c r="E2757" s="52"/>
      <c r="F2757" s="14"/>
      <c r="G2757" s="53"/>
      <c r="H2757" s="14"/>
      <c r="I2757" s="129"/>
      <c r="J2757" s="129"/>
      <c r="K2757" s="129"/>
      <c r="L2757" s="129"/>
      <c r="M2757" s="129"/>
      <c r="N2757" s="203"/>
      <c r="O2757" s="14"/>
    </row>
    <row r="2758" spans="1:15">
      <c r="A2758" s="396"/>
      <c r="B2758" s="14"/>
      <c r="C2758" s="14"/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53"/>
      <c r="O2758" s="14"/>
    </row>
    <row r="2759" ht="18" spans="1:15">
      <c r="A2759" s="396"/>
      <c r="B2759" s="352"/>
      <c r="C2759" s="297"/>
      <c r="D2759" s="297"/>
      <c r="E2759" s="298"/>
      <c r="F2759" s="297"/>
      <c r="G2759" s="299"/>
      <c r="H2759" s="269"/>
      <c r="I2759" s="297"/>
      <c r="J2759" s="297"/>
      <c r="K2759" s="297"/>
      <c r="L2759" s="297"/>
      <c r="M2759" s="296"/>
      <c r="N2759" s="304"/>
      <c r="O2759" s="269"/>
    </row>
    <row r="2760" ht="15.6" spans="1:23">
      <c r="A2760" s="291" t="s">
        <v>2217</v>
      </c>
      <c r="B2760" s="291" t="s">
        <v>12</v>
      </c>
      <c r="C2760" s="292" t="s">
        <v>2501</v>
      </c>
      <c r="D2760" s="292" t="s">
        <v>2466</v>
      </c>
      <c r="E2760" s="454" t="s">
        <v>2456</v>
      </c>
      <c r="F2760" s="121" t="s">
        <v>2606</v>
      </c>
      <c r="G2760" s="121" t="s">
        <v>11</v>
      </c>
      <c r="H2760" s="269"/>
      <c r="I2760" s="291" t="s">
        <v>13</v>
      </c>
      <c r="J2760" s="292" t="s">
        <v>2501</v>
      </c>
      <c r="K2760" s="292" t="s">
        <v>2466</v>
      </c>
      <c r="L2760" s="455" t="s">
        <v>2456</v>
      </c>
      <c r="M2760" s="121" t="s">
        <v>2606</v>
      </c>
      <c r="N2760" s="121" t="s">
        <v>11</v>
      </c>
      <c r="O2760" s="269"/>
      <c r="V2760" s="555" t="s">
        <v>2557</v>
      </c>
      <c r="W2760" s="480"/>
    </row>
    <row r="2761" ht="13.8" spans="1:23">
      <c r="A2761" s="396"/>
      <c r="B2761" s="14" t="s">
        <v>494</v>
      </c>
      <c r="C2761" s="14">
        <v>9000</v>
      </c>
      <c r="D2761" s="14" t="s">
        <v>2043</v>
      </c>
      <c r="E2761" s="52"/>
      <c r="F2761" s="14"/>
      <c r="G2761" s="52" t="s">
        <v>54</v>
      </c>
      <c r="H2761" s="14"/>
      <c r="I2761" s="14" t="s">
        <v>128</v>
      </c>
      <c r="J2761" s="14">
        <v>4000</v>
      </c>
      <c r="K2761" s="14" t="s">
        <v>2043</v>
      </c>
      <c r="L2761" s="14"/>
      <c r="M2761" s="14"/>
      <c r="N2761" s="53" t="s">
        <v>54</v>
      </c>
      <c r="O2761" s="14"/>
      <c r="V2761" s="458"/>
      <c r="W2761" s="448" t="s">
        <v>2559</v>
      </c>
    </row>
    <row r="2762" ht="13.8" spans="1:23">
      <c r="A2762" s="396"/>
      <c r="B2762" s="14" t="s">
        <v>340</v>
      </c>
      <c r="C2762" s="14">
        <v>3500</v>
      </c>
      <c r="D2762" s="14" t="s">
        <v>2045</v>
      </c>
      <c r="E2762" s="52"/>
      <c r="F2762" s="14"/>
      <c r="G2762" s="53" t="s">
        <v>54</v>
      </c>
      <c r="H2762" s="14"/>
      <c r="I2762" s="14" t="s">
        <v>581</v>
      </c>
      <c r="J2762" s="14">
        <v>3000</v>
      </c>
      <c r="K2762" s="14" t="s">
        <v>2043</v>
      </c>
      <c r="L2762" s="14"/>
      <c r="M2762" s="14"/>
      <c r="N2762" s="53" t="s">
        <v>54</v>
      </c>
      <c r="O2762" s="14"/>
      <c r="V2762" s="525"/>
      <c r="W2762" s="448" t="s">
        <v>2561</v>
      </c>
    </row>
    <row r="2763" spans="1:23">
      <c r="A2763" s="396"/>
      <c r="B2763" s="14" t="s">
        <v>923</v>
      </c>
      <c r="C2763" s="14">
        <v>1000</v>
      </c>
      <c r="D2763" s="14" t="s">
        <v>2045</v>
      </c>
      <c r="E2763" s="52"/>
      <c r="F2763" s="14"/>
      <c r="G2763" s="53" t="s">
        <v>54</v>
      </c>
      <c r="H2763" s="14"/>
      <c r="I2763" s="14" t="s">
        <v>602</v>
      </c>
      <c r="J2763" s="14">
        <v>1000</v>
      </c>
      <c r="K2763" s="14" t="s">
        <v>2045</v>
      </c>
      <c r="L2763" s="14"/>
      <c r="M2763" s="14"/>
      <c r="N2763" s="53" t="s">
        <v>54</v>
      </c>
      <c r="O2763" s="14"/>
      <c r="V2763" s="460"/>
      <c r="W2763" s="14" t="s">
        <v>2562</v>
      </c>
    </row>
    <row r="2764" ht="13.8" spans="1:23">
      <c r="A2764" s="396"/>
      <c r="B2764" s="14" t="s">
        <v>316</v>
      </c>
      <c r="C2764" s="14">
        <v>26000</v>
      </c>
      <c r="D2764" s="14" t="s">
        <v>2043</v>
      </c>
      <c r="E2764" s="52"/>
      <c r="F2764" s="14"/>
      <c r="G2764" s="53" t="s">
        <v>54</v>
      </c>
      <c r="H2764" s="14"/>
      <c r="I2764" s="14" t="s">
        <v>148</v>
      </c>
      <c r="J2764" s="14">
        <v>6000</v>
      </c>
      <c r="K2764" s="14" t="s">
        <v>2043</v>
      </c>
      <c r="L2764" s="14"/>
      <c r="M2764" s="14"/>
      <c r="N2764" s="53" t="s">
        <v>54</v>
      </c>
      <c r="O2764" s="14"/>
      <c r="V2764" s="461"/>
      <c r="W2764" s="448" t="s">
        <v>2563</v>
      </c>
    </row>
    <row r="2765" ht="13.8" spans="1:23">
      <c r="A2765" s="396"/>
      <c r="B2765" s="14" t="s">
        <v>124</v>
      </c>
      <c r="C2765" s="14">
        <v>7200</v>
      </c>
      <c r="D2765" s="14" t="s">
        <v>2043</v>
      </c>
      <c r="E2765" s="52"/>
      <c r="F2765" s="14"/>
      <c r="G2765" s="53" t="s">
        <v>54</v>
      </c>
      <c r="H2765" s="14"/>
      <c r="I2765" s="14" t="s">
        <v>458</v>
      </c>
      <c r="J2765" s="14">
        <v>2000</v>
      </c>
      <c r="K2765" s="14" t="s">
        <v>2043</v>
      </c>
      <c r="L2765" s="14"/>
      <c r="M2765" s="14"/>
      <c r="N2765" s="53" t="s">
        <v>54</v>
      </c>
      <c r="O2765" s="14"/>
      <c r="V2765" s="462"/>
      <c r="W2765" s="448" t="s">
        <v>2568</v>
      </c>
    </row>
    <row r="2766" ht="13.8" spans="1:23">
      <c r="A2766" s="396"/>
      <c r="B2766" s="14" t="s">
        <v>417</v>
      </c>
      <c r="C2766" s="14">
        <v>3200</v>
      </c>
      <c r="D2766" s="14" t="s">
        <v>2045</v>
      </c>
      <c r="E2766" s="14"/>
      <c r="F2766" s="14"/>
      <c r="G2766" s="14" t="s">
        <v>2955</v>
      </c>
      <c r="H2766" s="14"/>
      <c r="I2766" s="14" t="s">
        <v>496</v>
      </c>
      <c r="J2766" s="14">
        <v>2800</v>
      </c>
      <c r="K2766" s="14" t="s">
        <v>2043</v>
      </c>
      <c r="L2766" s="14"/>
      <c r="M2766" s="14"/>
      <c r="N2766" s="53" t="s">
        <v>54</v>
      </c>
      <c r="O2766" s="14"/>
      <c r="V2766" s="142"/>
      <c r="W2766" s="448" t="s">
        <v>2632</v>
      </c>
    </row>
    <row r="2767" ht="13.8" spans="1:23">
      <c r="A2767" s="396"/>
      <c r="B2767" s="14" t="s">
        <v>729</v>
      </c>
      <c r="C2767" s="14">
        <v>6000</v>
      </c>
      <c r="D2767" s="14" t="s">
        <v>2043</v>
      </c>
      <c r="E2767" s="52"/>
      <c r="F2767" s="52"/>
      <c r="G2767" s="53" t="s">
        <v>54</v>
      </c>
      <c r="H2767" s="140"/>
      <c r="I2767" s="14" t="s">
        <v>461</v>
      </c>
      <c r="J2767" s="14">
        <v>4000</v>
      </c>
      <c r="K2767" s="14" t="s">
        <v>2043</v>
      </c>
      <c r="L2767" s="14"/>
      <c r="M2767" s="14"/>
      <c r="N2767" s="53" t="s">
        <v>54</v>
      </c>
      <c r="O2767" s="140"/>
      <c r="V2767" s="136"/>
      <c r="W2767" s="448" t="s">
        <v>2691</v>
      </c>
    </row>
    <row r="2768" spans="1:15">
      <c r="A2768" s="396"/>
      <c r="B2768" s="73" t="s">
        <v>1060</v>
      </c>
      <c r="C2768" s="73">
        <v>6000</v>
      </c>
      <c r="D2768" s="73" t="s">
        <v>2043</v>
      </c>
      <c r="E2768" s="52"/>
      <c r="F2768" s="14" t="s">
        <v>2096</v>
      </c>
      <c r="G2768" s="53" t="s">
        <v>2956</v>
      </c>
      <c r="H2768" s="140"/>
      <c r="I2768" s="14" t="s">
        <v>291</v>
      </c>
      <c r="J2768" s="14">
        <v>1200</v>
      </c>
      <c r="K2768" s="14" t="s">
        <v>2043</v>
      </c>
      <c r="L2768" s="14"/>
      <c r="M2768" s="14"/>
      <c r="N2768" s="53" t="s">
        <v>54</v>
      </c>
      <c r="O2768" s="140"/>
    </row>
    <row r="2769" spans="1:15">
      <c r="A2769" s="396"/>
      <c r="B2769" s="14" t="s">
        <v>537</v>
      </c>
      <c r="C2769" s="14">
        <v>5800</v>
      </c>
      <c r="D2769" s="14" t="s">
        <v>2043</v>
      </c>
      <c r="E2769" s="14"/>
      <c r="F2769" s="14"/>
      <c r="G2769" s="14" t="s">
        <v>54</v>
      </c>
      <c r="H2769" s="140"/>
      <c r="I2769" s="14" t="s">
        <v>235</v>
      </c>
      <c r="J2769" s="14">
        <v>3200</v>
      </c>
      <c r="K2769" s="14" t="s">
        <v>2043</v>
      </c>
      <c r="L2769" s="14"/>
      <c r="M2769" s="14"/>
      <c r="N2769" s="53" t="s">
        <v>54</v>
      </c>
      <c r="O2769" s="140"/>
    </row>
    <row r="2770" spans="1:15">
      <c r="A2770" s="396"/>
      <c r="B2770" s="14"/>
      <c r="C2770" s="14"/>
      <c r="D2770" s="14"/>
      <c r="E2770" s="52"/>
      <c r="F2770" s="14"/>
      <c r="G2770" s="53"/>
      <c r="H2770" s="140"/>
      <c r="I2770" s="14" t="s">
        <v>1035</v>
      </c>
      <c r="J2770" s="14">
        <v>1500</v>
      </c>
      <c r="K2770" s="14" t="s">
        <v>2045</v>
      </c>
      <c r="L2770" s="14"/>
      <c r="M2770" s="14"/>
      <c r="N2770" s="53" t="s">
        <v>54</v>
      </c>
      <c r="O2770" s="140"/>
    </row>
    <row r="2771" spans="1:15">
      <c r="A2771" s="396"/>
      <c r="B2771" s="14"/>
      <c r="C2771" s="14"/>
      <c r="D2771" s="14"/>
      <c r="E2771" s="52"/>
      <c r="F2771" s="14"/>
      <c r="G2771" s="53"/>
      <c r="H2771" s="140"/>
      <c r="I2771" s="14" t="s">
        <v>1037</v>
      </c>
      <c r="J2771" s="14">
        <v>1500</v>
      </c>
      <c r="K2771" s="14" t="s">
        <v>2045</v>
      </c>
      <c r="L2771" s="14"/>
      <c r="M2771" s="14"/>
      <c r="N2771" s="53" t="s">
        <v>54</v>
      </c>
      <c r="O2771" s="140"/>
    </row>
    <row r="2772" spans="1:15">
      <c r="A2772" s="396"/>
      <c r="B2772" s="14"/>
      <c r="C2772" s="14"/>
      <c r="D2772" s="14"/>
      <c r="E2772" s="52"/>
      <c r="F2772" s="14"/>
      <c r="G2772" s="53"/>
      <c r="H2772" s="140"/>
      <c r="I2772" s="14" t="s">
        <v>148</v>
      </c>
      <c r="J2772" s="14">
        <v>4000</v>
      </c>
      <c r="K2772" s="14" t="s">
        <v>2043</v>
      </c>
      <c r="L2772" s="14"/>
      <c r="M2772" s="14"/>
      <c r="N2772" s="53" t="s">
        <v>54</v>
      </c>
      <c r="O2772" s="140"/>
    </row>
    <row r="2773" spans="1:15">
      <c r="A2773" s="396"/>
      <c r="B2773" s="14"/>
      <c r="C2773" s="14"/>
      <c r="D2773" s="14"/>
      <c r="E2773" s="52"/>
      <c r="F2773" s="14"/>
      <c r="G2773" s="53"/>
      <c r="H2773" s="140"/>
      <c r="I2773" s="73" t="s">
        <v>667</v>
      </c>
      <c r="J2773" s="14">
        <v>7200</v>
      </c>
      <c r="K2773" s="14" t="s">
        <v>2043</v>
      </c>
      <c r="L2773" s="14"/>
      <c r="M2773" s="14"/>
      <c r="N2773" s="53" t="s">
        <v>54</v>
      </c>
      <c r="O2773" s="140"/>
    </row>
    <row r="2774" spans="1:15">
      <c r="A2774" s="396"/>
      <c r="B2774" s="14"/>
      <c r="C2774" s="14"/>
      <c r="D2774" s="14"/>
      <c r="E2774" s="52"/>
      <c r="F2774" s="14"/>
      <c r="G2774" s="53"/>
      <c r="H2774" s="140"/>
      <c r="I2774" s="14" t="s">
        <v>931</v>
      </c>
      <c r="J2774" s="14">
        <v>400</v>
      </c>
      <c r="K2774" s="14" t="s">
        <v>2045</v>
      </c>
      <c r="L2774" s="14"/>
      <c r="M2774" s="14"/>
      <c r="N2774" s="53" t="s">
        <v>54</v>
      </c>
      <c r="O2774" s="140"/>
    </row>
    <row r="2775" spans="1:15">
      <c r="A2775" s="396"/>
      <c r="B2775" s="14"/>
      <c r="C2775" s="14"/>
      <c r="D2775" s="14"/>
      <c r="E2775" s="52"/>
      <c r="F2775" s="14"/>
      <c r="G2775" s="53"/>
      <c r="H2775" s="140"/>
      <c r="I2775" s="14" t="s">
        <v>1068</v>
      </c>
      <c r="J2775" s="14">
        <v>400</v>
      </c>
      <c r="K2775" s="14" t="s">
        <v>2045</v>
      </c>
      <c r="L2775" s="14" t="s">
        <v>2750</v>
      </c>
      <c r="M2775" s="14" t="s">
        <v>2096</v>
      </c>
      <c r="N2775" s="53" t="s">
        <v>54</v>
      </c>
      <c r="O2775" s="140"/>
    </row>
    <row r="2776" spans="1:15">
      <c r="A2776" s="396"/>
      <c r="B2776" s="14"/>
      <c r="C2776" s="14"/>
      <c r="D2776" s="14"/>
      <c r="E2776" s="52"/>
      <c r="F2776" s="14"/>
      <c r="G2776" s="53"/>
      <c r="H2776" s="140"/>
      <c r="I2776" s="14" t="s">
        <v>256</v>
      </c>
      <c r="J2776" s="14">
        <v>6000</v>
      </c>
      <c r="K2776" s="14" t="s">
        <v>2043</v>
      </c>
      <c r="L2776" s="14"/>
      <c r="M2776" s="14"/>
      <c r="N2776" s="53" t="s">
        <v>54</v>
      </c>
      <c r="O2776" s="140"/>
    </row>
    <row r="2777" ht="26.4" spans="1:15">
      <c r="A2777" s="396"/>
      <c r="B2777" s="14"/>
      <c r="C2777" s="14"/>
      <c r="D2777" s="14"/>
      <c r="E2777" s="52"/>
      <c r="F2777" s="14"/>
      <c r="G2777" s="53"/>
      <c r="H2777" s="140"/>
      <c r="I2777" s="14" t="s">
        <v>804</v>
      </c>
      <c r="J2777" s="14">
        <v>2000</v>
      </c>
      <c r="K2777" s="14" t="s">
        <v>2043</v>
      </c>
      <c r="L2777" s="14"/>
      <c r="M2777" s="14"/>
      <c r="N2777" s="53" t="s">
        <v>2957</v>
      </c>
      <c r="O2777" s="140"/>
    </row>
    <row r="2778" spans="1:15">
      <c r="A2778" s="396"/>
      <c r="B2778" s="14"/>
      <c r="C2778" s="14"/>
      <c r="D2778" s="14"/>
      <c r="E2778" s="52"/>
      <c r="F2778" s="14"/>
      <c r="G2778" s="53"/>
      <c r="H2778" s="140"/>
      <c r="I2778" s="14"/>
      <c r="J2778" s="14"/>
      <c r="K2778" s="14"/>
      <c r="L2778" s="14"/>
      <c r="M2778" s="14"/>
      <c r="N2778" s="53"/>
      <c r="O2778" s="140"/>
    </row>
    <row r="2779" ht="18" spans="1:15">
      <c r="A2779" s="396"/>
      <c r="B2779" s="557"/>
      <c r="C2779" s="558"/>
      <c r="D2779" s="558"/>
      <c r="E2779" s="559"/>
      <c r="F2779" s="558"/>
      <c r="G2779" s="560"/>
      <c r="H2779" s="492"/>
      <c r="I2779" s="297"/>
      <c r="J2779" s="297"/>
      <c r="K2779" s="297"/>
      <c r="L2779" s="297"/>
      <c r="M2779" s="296"/>
      <c r="N2779" s="304"/>
      <c r="O2779" s="492"/>
    </row>
    <row r="2780" ht="15.6" spans="1:23">
      <c r="A2780" s="291" t="s">
        <v>2221</v>
      </c>
      <c r="B2780" s="291" t="s">
        <v>12</v>
      </c>
      <c r="C2780" s="292" t="s">
        <v>2501</v>
      </c>
      <c r="D2780" s="292" t="s">
        <v>2466</v>
      </c>
      <c r="E2780" s="454" t="s">
        <v>2456</v>
      </c>
      <c r="F2780" s="121" t="s">
        <v>2606</v>
      </c>
      <c r="G2780" s="121" t="s">
        <v>11</v>
      </c>
      <c r="H2780" s="269"/>
      <c r="I2780" s="291" t="s">
        <v>13</v>
      </c>
      <c r="J2780" s="292" t="s">
        <v>2501</v>
      </c>
      <c r="K2780" s="292" t="s">
        <v>2466</v>
      </c>
      <c r="L2780" s="455" t="s">
        <v>2456</v>
      </c>
      <c r="M2780" s="121" t="s">
        <v>2606</v>
      </c>
      <c r="N2780" s="121" t="s">
        <v>11</v>
      </c>
      <c r="O2780" s="269"/>
      <c r="V2780" s="555" t="s">
        <v>2557</v>
      </c>
      <c r="W2780" s="480"/>
    </row>
    <row r="2781" ht="13.8" spans="1:23">
      <c r="A2781" s="472"/>
      <c r="B2781" s="14" t="s">
        <v>348</v>
      </c>
      <c r="C2781" s="14">
        <v>5400</v>
      </c>
      <c r="D2781" s="14" t="s">
        <v>2043</v>
      </c>
      <c r="E2781" s="14"/>
      <c r="F2781" s="14"/>
      <c r="G2781" s="14" t="s">
        <v>54</v>
      </c>
      <c r="H2781" s="140"/>
      <c r="I2781" s="14" t="s">
        <v>804</v>
      </c>
      <c r="J2781" s="14">
        <v>2000</v>
      </c>
      <c r="K2781" s="14" t="s">
        <v>2043</v>
      </c>
      <c r="L2781" s="14"/>
      <c r="M2781" s="14"/>
      <c r="N2781" s="53" t="s">
        <v>54</v>
      </c>
      <c r="O2781" s="140"/>
      <c r="V2781" s="458"/>
      <c r="W2781" s="448" t="s">
        <v>2559</v>
      </c>
    </row>
    <row r="2782" ht="13.8" spans="1:23">
      <c r="A2782" s="472"/>
      <c r="B2782" s="14" t="s">
        <v>443</v>
      </c>
      <c r="C2782" s="14">
        <v>6000</v>
      </c>
      <c r="D2782" s="14" t="s">
        <v>2043</v>
      </c>
      <c r="E2782" s="14"/>
      <c r="F2782" s="14"/>
      <c r="G2782" s="14" t="s">
        <v>54</v>
      </c>
      <c r="H2782" s="140"/>
      <c r="I2782" s="14" t="s">
        <v>866</v>
      </c>
      <c r="J2782" s="14">
        <v>6000</v>
      </c>
      <c r="K2782" s="14" t="s">
        <v>2043</v>
      </c>
      <c r="L2782" s="14"/>
      <c r="M2782" s="14"/>
      <c r="N2782" s="53" t="s">
        <v>54</v>
      </c>
      <c r="O2782" s="140"/>
      <c r="V2782" s="525"/>
      <c r="W2782" s="448" t="s">
        <v>2561</v>
      </c>
    </row>
    <row r="2783" spans="1:23">
      <c r="A2783" s="472"/>
      <c r="B2783" s="14" t="s">
        <v>328</v>
      </c>
      <c r="C2783" s="14">
        <v>6000</v>
      </c>
      <c r="D2783" s="14" t="s">
        <v>2043</v>
      </c>
      <c r="E2783" s="14"/>
      <c r="F2783" s="14"/>
      <c r="G2783" s="14" t="s">
        <v>54</v>
      </c>
      <c r="H2783" s="140"/>
      <c r="I2783" s="14" t="s">
        <v>241</v>
      </c>
      <c r="J2783" s="14">
        <v>10000</v>
      </c>
      <c r="K2783" s="14" t="s">
        <v>2043</v>
      </c>
      <c r="L2783" s="14"/>
      <c r="M2783" s="14"/>
      <c r="N2783" s="53" t="s">
        <v>54</v>
      </c>
      <c r="O2783" s="140"/>
      <c r="V2783" s="460"/>
      <c r="W2783" s="14" t="s">
        <v>2562</v>
      </c>
    </row>
    <row r="2784" ht="13.8" spans="1:23">
      <c r="A2784" s="472"/>
      <c r="B2784" s="14" t="s">
        <v>540</v>
      </c>
      <c r="C2784" s="14">
        <v>2240</v>
      </c>
      <c r="D2784" s="14" t="s">
        <v>2045</v>
      </c>
      <c r="E2784" s="14"/>
      <c r="F2784" s="14"/>
      <c r="G2784" s="14" t="s">
        <v>54</v>
      </c>
      <c r="H2784" s="140"/>
      <c r="I2784" s="444" t="s">
        <v>369</v>
      </c>
      <c r="J2784" s="444">
        <v>4000</v>
      </c>
      <c r="K2784" s="444" t="s">
        <v>2045</v>
      </c>
      <c r="L2784" s="14"/>
      <c r="M2784" s="14"/>
      <c r="N2784" s="53" t="s">
        <v>54</v>
      </c>
      <c r="O2784" s="140"/>
      <c r="V2784" s="461"/>
      <c r="W2784" s="448" t="s">
        <v>2563</v>
      </c>
    </row>
    <row r="2785" ht="13.8" spans="1:23">
      <c r="A2785" s="472"/>
      <c r="B2785" s="14" t="s">
        <v>325</v>
      </c>
      <c r="C2785" s="14">
        <v>1000</v>
      </c>
      <c r="D2785" s="14" t="s">
        <v>2045</v>
      </c>
      <c r="E2785" s="52"/>
      <c r="F2785" s="14"/>
      <c r="G2785" s="14" t="s">
        <v>54</v>
      </c>
      <c r="H2785" s="140"/>
      <c r="I2785" s="14" t="s">
        <v>259</v>
      </c>
      <c r="J2785" s="14">
        <v>20000</v>
      </c>
      <c r="K2785" s="14" t="s">
        <v>2043</v>
      </c>
      <c r="L2785" s="14"/>
      <c r="M2785" s="14"/>
      <c r="N2785" s="53" t="s">
        <v>54</v>
      </c>
      <c r="O2785" s="140"/>
      <c r="V2785" s="462"/>
      <c r="W2785" s="448" t="s">
        <v>2568</v>
      </c>
    </row>
    <row r="2786" ht="13.8" spans="1:23">
      <c r="A2786" s="472"/>
      <c r="B2786" s="14" t="s">
        <v>790</v>
      </c>
      <c r="C2786" s="14">
        <v>600</v>
      </c>
      <c r="D2786" s="14" t="s">
        <v>2045</v>
      </c>
      <c r="E2786" s="52"/>
      <c r="F2786" s="14"/>
      <c r="G2786" s="14" t="s">
        <v>54</v>
      </c>
      <c r="H2786" s="140"/>
      <c r="I2786" s="444" t="s">
        <v>440</v>
      </c>
      <c r="J2786" s="444">
        <v>3400</v>
      </c>
      <c r="K2786" s="444" t="s">
        <v>2045</v>
      </c>
      <c r="L2786" s="14">
        <f>J2786/20</f>
        <v>170</v>
      </c>
      <c r="M2786" s="14"/>
      <c r="N2786" s="53" t="s">
        <v>54</v>
      </c>
      <c r="O2786" s="140"/>
      <c r="V2786" s="142"/>
      <c r="W2786" s="448" t="s">
        <v>2632</v>
      </c>
    </row>
    <row r="2787" ht="13.8" spans="1:23">
      <c r="A2787" s="472"/>
      <c r="B2787" s="14" t="s">
        <v>1079</v>
      </c>
      <c r="C2787" s="14">
        <v>200</v>
      </c>
      <c r="D2787" s="14" t="s">
        <v>2045</v>
      </c>
      <c r="E2787" s="53" t="s">
        <v>2958</v>
      </c>
      <c r="F2787" s="14" t="s">
        <v>2096</v>
      </c>
      <c r="G2787" s="14" t="s">
        <v>54</v>
      </c>
      <c r="H2787" s="140"/>
      <c r="I2787" s="444" t="s">
        <v>1091</v>
      </c>
      <c r="J2787" s="444">
        <v>500</v>
      </c>
      <c r="K2787" s="444" t="s">
        <v>2045</v>
      </c>
      <c r="L2787" s="14"/>
      <c r="M2787" s="14" t="s">
        <v>2096</v>
      </c>
      <c r="N2787" s="53" t="s">
        <v>54</v>
      </c>
      <c r="O2787" s="140"/>
      <c r="V2787" s="136"/>
      <c r="W2787" s="448" t="s">
        <v>2691</v>
      </c>
    </row>
    <row r="2788" spans="1:15">
      <c r="A2788" s="472"/>
      <c r="B2788" s="14" t="s">
        <v>1081</v>
      </c>
      <c r="C2788" s="14">
        <v>5000</v>
      </c>
      <c r="D2788" s="14" t="s">
        <v>2043</v>
      </c>
      <c r="E2788" s="52"/>
      <c r="F2788" s="14"/>
      <c r="G2788" s="14" t="s">
        <v>54</v>
      </c>
      <c r="H2788" s="140"/>
      <c r="I2788" s="14" t="s">
        <v>1072</v>
      </c>
      <c r="J2788" s="14">
        <v>2000</v>
      </c>
      <c r="K2788" s="14" t="s">
        <v>2043</v>
      </c>
      <c r="L2788" s="14"/>
      <c r="M2788" s="14" t="s">
        <v>2096</v>
      </c>
      <c r="N2788" s="53" t="s">
        <v>54</v>
      </c>
      <c r="O2788" s="140"/>
    </row>
    <row r="2789" spans="1:15">
      <c r="A2789" s="472"/>
      <c r="B2789" s="73" t="s">
        <v>1062</v>
      </c>
      <c r="C2789" s="73">
        <v>3000</v>
      </c>
      <c r="D2789" s="73" t="s">
        <v>2043</v>
      </c>
      <c r="E2789" s="52"/>
      <c r="F2789" s="14" t="s">
        <v>2096</v>
      </c>
      <c r="G2789" s="14" t="s">
        <v>2664</v>
      </c>
      <c r="H2789" s="140"/>
      <c r="I2789" s="444" t="s">
        <v>726</v>
      </c>
      <c r="J2789" s="444">
        <v>2000</v>
      </c>
      <c r="K2789" s="444" t="s">
        <v>2043</v>
      </c>
      <c r="L2789" s="14">
        <f>J2789/2</f>
        <v>1000</v>
      </c>
      <c r="M2789" s="14" t="s">
        <v>2959</v>
      </c>
      <c r="N2789" s="53" t="s">
        <v>54</v>
      </c>
      <c r="O2789" s="140"/>
    </row>
    <row r="2790" spans="1:15">
      <c r="A2790" s="472"/>
      <c r="B2790" s="14" t="s">
        <v>262</v>
      </c>
      <c r="C2790" s="14">
        <v>10200</v>
      </c>
      <c r="D2790" s="14" t="s">
        <v>2043</v>
      </c>
      <c r="E2790" s="52"/>
      <c r="F2790" s="14"/>
      <c r="G2790" s="14" t="s">
        <v>54</v>
      </c>
      <c r="H2790" s="140"/>
      <c r="I2790" s="14" t="s">
        <v>389</v>
      </c>
      <c r="J2790" s="14">
        <v>3200</v>
      </c>
      <c r="K2790" s="14" t="s">
        <v>2043</v>
      </c>
      <c r="L2790" s="14">
        <f>J2790/20</f>
        <v>160</v>
      </c>
      <c r="M2790" s="14">
        <f>J2790/400</f>
        <v>8</v>
      </c>
      <c r="N2790" s="53" t="s">
        <v>54</v>
      </c>
      <c r="O2790" s="140"/>
    </row>
    <row r="2791" spans="1:15">
      <c r="A2791" s="472"/>
      <c r="B2791" s="14" t="s">
        <v>145</v>
      </c>
      <c r="C2791" s="14">
        <v>18000</v>
      </c>
      <c r="D2791" s="14" t="s">
        <v>2043</v>
      </c>
      <c r="E2791" s="52"/>
      <c r="F2791" s="14"/>
      <c r="G2791" s="14" t="s">
        <v>54</v>
      </c>
      <c r="H2791" s="140"/>
      <c r="I2791" s="14" t="s">
        <v>128</v>
      </c>
      <c r="J2791" s="14">
        <v>6000</v>
      </c>
      <c r="K2791" s="14" t="s">
        <v>2043</v>
      </c>
      <c r="L2791" s="14"/>
      <c r="M2791" s="14"/>
      <c r="N2791" s="53" t="s">
        <v>54</v>
      </c>
      <c r="O2791" s="140"/>
    </row>
    <row r="2792" spans="1:15">
      <c r="A2792" s="472"/>
      <c r="B2792" s="14"/>
      <c r="C2792" s="14"/>
      <c r="D2792" s="14"/>
      <c r="E2792" s="52"/>
      <c r="F2792" s="14"/>
      <c r="G2792" s="53"/>
      <c r="H2792" s="140"/>
      <c r="I2792" s="14"/>
      <c r="J2792" s="14"/>
      <c r="K2792" s="14"/>
      <c r="L2792" s="14"/>
      <c r="M2792" s="14"/>
      <c r="N2792" s="53"/>
      <c r="O2792" s="140"/>
    </row>
    <row r="2793" spans="1:15">
      <c r="A2793" s="472"/>
      <c r="B2793" s="14"/>
      <c r="C2793" s="14"/>
      <c r="D2793" s="14"/>
      <c r="E2793" s="52"/>
      <c r="F2793" s="14"/>
      <c r="G2793" s="53"/>
      <c r="H2793" s="140"/>
      <c r="I2793" s="14"/>
      <c r="J2793" s="14"/>
      <c r="K2793" s="14"/>
      <c r="L2793" s="14"/>
      <c r="M2793" s="14"/>
      <c r="N2793" s="53"/>
      <c r="O2793" s="140"/>
    </row>
    <row r="2794" spans="1:15">
      <c r="A2794" s="472"/>
      <c r="B2794" s="14"/>
      <c r="C2794" s="14"/>
      <c r="D2794" s="14"/>
      <c r="E2794" s="52"/>
      <c r="F2794" s="14"/>
      <c r="G2794" s="53"/>
      <c r="H2794" s="140"/>
      <c r="I2794" s="14"/>
      <c r="J2794" s="14"/>
      <c r="K2794" s="14"/>
      <c r="L2794" s="14"/>
      <c r="M2794" s="14"/>
      <c r="N2794" s="53"/>
      <c r="O2794" s="140"/>
    </row>
    <row r="2795" spans="1:15">
      <c r="A2795" s="472"/>
      <c r="B2795" s="14"/>
      <c r="C2795" s="14"/>
      <c r="D2795" s="14"/>
      <c r="E2795" s="52"/>
      <c r="F2795" s="14"/>
      <c r="G2795" s="53"/>
      <c r="H2795" s="140"/>
      <c r="I2795" s="14"/>
      <c r="J2795" s="14"/>
      <c r="K2795" s="14"/>
      <c r="L2795" s="14"/>
      <c r="M2795" s="14"/>
      <c r="N2795" s="53"/>
      <c r="O2795" s="140"/>
    </row>
    <row r="2796" spans="1:15">
      <c r="A2796" s="472"/>
      <c r="B2796" s="14"/>
      <c r="C2796" s="14"/>
      <c r="D2796" s="14"/>
      <c r="E2796" s="52"/>
      <c r="F2796" s="14"/>
      <c r="G2796" s="53"/>
      <c r="H2796" s="140"/>
      <c r="I2796" s="14"/>
      <c r="J2796" s="14"/>
      <c r="K2796" s="14"/>
      <c r="L2796" s="14"/>
      <c r="M2796" s="14"/>
      <c r="N2796" s="53"/>
      <c r="O2796" s="140"/>
    </row>
    <row r="2797" spans="1:15">
      <c r="A2797" s="472"/>
      <c r="B2797" s="14"/>
      <c r="C2797" s="14"/>
      <c r="D2797" s="14"/>
      <c r="E2797" s="52"/>
      <c r="F2797" s="14"/>
      <c r="G2797" s="53"/>
      <c r="H2797" s="140"/>
      <c r="I2797" s="14"/>
      <c r="J2797" s="14"/>
      <c r="K2797" s="14"/>
      <c r="L2797" s="14"/>
      <c r="M2797" s="14"/>
      <c r="N2797" s="53"/>
      <c r="O2797" s="140"/>
    </row>
    <row r="2798" spans="1:15">
      <c r="A2798" s="472"/>
      <c r="B2798" s="129"/>
      <c r="C2798" s="129"/>
      <c r="D2798" s="129"/>
      <c r="E2798" s="129"/>
      <c r="F2798" s="129"/>
      <c r="G2798" s="129"/>
      <c r="H2798" s="140"/>
      <c r="I2798" s="14"/>
      <c r="J2798" s="14"/>
      <c r="K2798" s="14"/>
      <c r="L2798" s="14"/>
      <c r="M2798" s="14"/>
      <c r="N2798" s="53"/>
      <c r="O2798" s="140"/>
    </row>
    <row r="2799" spans="1:15">
      <c r="A2799" s="472"/>
      <c r="B2799" s="129"/>
      <c r="C2799" s="129"/>
      <c r="D2799" s="129"/>
      <c r="E2799" s="129"/>
      <c r="F2799" s="129"/>
      <c r="G2799" s="203"/>
      <c r="H2799" s="140"/>
      <c r="I2799" s="14"/>
      <c r="J2799" s="14"/>
      <c r="K2799" s="14"/>
      <c r="L2799" s="14"/>
      <c r="M2799" s="14"/>
      <c r="N2799" s="53"/>
      <c r="O2799" s="140"/>
    </row>
    <row r="2800" ht="18" spans="1:15">
      <c r="A2800" s="472"/>
      <c r="B2800" s="561"/>
      <c r="C2800" s="562"/>
      <c r="D2800" s="562"/>
      <c r="E2800" s="563"/>
      <c r="F2800" s="562"/>
      <c r="G2800" s="564"/>
      <c r="H2800" s="565"/>
      <c r="I2800" s="424"/>
      <c r="J2800" s="424"/>
      <c r="K2800" s="424"/>
      <c r="L2800" s="424"/>
      <c r="M2800" s="422"/>
      <c r="N2800" s="431"/>
      <c r="O2800" s="565"/>
    </row>
    <row r="2801" ht="15.6" spans="1:23">
      <c r="A2801" s="291" t="s">
        <v>2223</v>
      </c>
      <c r="B2801" s="291" t="s">
        <v>12</v>
      </c>
      <c r="C2801" s="292" t="s">
        <v>2501</v>
      </c>
      <c r="D2801" s="292" t="s">
        <v>2466</v>
      </c>
      <c r="E2801" s="454" t="s">
        <v>2456</v>
      </c>
      <c r="F2801" s="121" t="s">
        <v>2606</v>
      </c>
      <c r="G2801" s="121" t="s">
        <v>11</v>
      </c>
      <c r="H2801" s="269"/>
      <c r="I2801" s="291" t="s">
        <v>13</v>
      </c>
      <c r="J2801" s="292" t="s">
        <v>2501</v>
      </c>
      <c r="K2801" s="292" t="s">
        <v>2466</v>
      </c>
      <c r="L2801" s="455" t="s">
        <v>2456</v>
      </c>
      <c r="M2801" s="121" t="s">
        <v>2606</v>
      </c>
      <c r="N2801" s="121" t="s">
        <v>11</v>
      </c>
      <c r="O2801" s="269"/>
      <c r="V2801" s="555" t="s">
        <v>2557</v>
      </c>
      <c r="W2801" s="480"/>
    </row>
    <row r="2802" ht="13.8" spans="1:23">
      <c r="A2802" s="396"/>
      <c r="B2802" s="14" t="s">
        <v>592</v>
      </c>
      <c r="C2802" s="14">
        <v>12000</v>
      </c>
      <c r="D2802" s="14" t="s">
        <v>2043</v>
      </c>
      <c r="E2802" s="52"/>
      <c r="F2802" s="14"/>
      <c r="G2802" s="53" t="s">
        <v>54</v>
      </c>
      <c r="H2802" s="14"/>
      <c r="I2802" s="14" t="s">
        <v>128</v>
      </c>
      <c r="J2802" s="14">
        <v>3200</v>
      </c>
      <c r="K2802" s="14" t="s">
        <v>2043</v>
      </c>
      <c r="L2802" s="14"/>
      <c r="M2802" s="14"/>
      <c r="N2802" s="53" t="s">
        <v>54</v>
      </c>
      <c r="O2802" s="14"/>
      <c r="V2802" s="458"/>
      <c r="W2802" s="448" t="s">
        <v>2559</v>
      </c>
    </row>
    <row r="2803" ht="13.8" spans="1:23">
      <c r="A2803" s="396"/>
      <c r="B2803" s="14" t="s">
        <v>584</v>
      </c>
      <c r="C2803" s="14">
        <v>7800</v>
      </c>
      <c r="D2803" s="14" t="s">
        <v>2043</v>
      </c>
      <c r="E2803" s="52"/>
      <c r="F2803" s="14"/>
      <c r="G2803" s="53" t="s">
        <v>54</v>
      </c>
      <c r="H2803" s="14"/>
      <c r="I2803" s="444" t="s">
        <v>414</v>
      </c>
      <c r="J2803" s="444">
        <v>1140</v>
      </c>
      <c r="K2803" s="444" t="s">
        <v>2045</v>
      </c>
      <c r="L2803" s="14"/>
      <c r="M2803" s="14"/>
      <c r="N2803" s="53" t="s">
        <v>54</v>
      </c>
      <c r="O2803" s="14"/>
      <c r="V2803" s="525"/>
      <c r="W2803" s="448" t="s">
        <v>2561</v>
      </c>
    </row>
    <row r="2804" spans="1:23">
      <c r="A2804" s="396"/>
      <c r="B2804" s="14" t="s">
        <v>909</v>
      </c>
      <c r="C2804" s="14">
        <v>300</v>
      </c>
      <c r="D2804" s="14" t="s">
        <v>2045</v>
      </c>
      <c r="E2804" s="52"/>
      <c r="F2804" s="14"/>
      <c r="G2804" s="53" t="s">
        <v>54</v>
      </c>
      <c r="H2804" s="14"/>
      <c r="I2804" s="137" t="s">
        <v>56</v>
      </c>
      <c r="J2804" s="137">
        <v>1600</v>
      </c>
      <c r="K2804" s="137" t="s">
        <v>2043</v>
      </c>
      <c r="L2804" s="14"/>
      <c r="M2804" s="14"/>
      <c r="N2804" s="53" t="s">
        <v>2960</v>
      </c>
      <c r="O2804" s="14"/>
      <c r="V2804" s="460"/>
      <c r="W2804" s="14" t="s">
        <v>2562</v>
      </c>
    </row>
    <row r="2805" ht="13.8" spans="1:23">
      <c r="A2805" s="396"/>
      <c r="B2805" s="14" t="s">
        <v>316</v>
      </c>
      <c r="C2805" s="14">
        <v>30000</v>
      </c>
      <c r="D2805" s="14" t="s">
        <v>2043</v>
      </c>
      <c r="E2805" s="52"/>
      <c r="F2805" s="14"/>
      <c r="G2805" s="53" t="s">
        <v>54</v>
      </c>
      <c r="H2805" s="14"/>
      <c r="I2805" s="14" t="s">
        <v>1095</v>
      </c>
      <c r="J2805" s="14">
        <v>2400</v>
      </c>
      <c r="K2805" s="14" t="s">
        <v>2045</v>
      </c>
      <c r="L2805" s="14"/>
      <c r="M2805" s="14" t="s">
        <v>2096</v>
      </c>
      <c r="N2805" s="53" t="s">
        <v>54</v>
      </c>
      <c r="O2805" s="14"/>
      <c r="V2805" s="461"/>
      <c r="W2805" s="448" t="s">
        <v>2563</v>
      </c>
    </row>
    <row r="2806" ht="13.8" spans="1:23">
      <c r="A2806" s="396"/>
      <c r="B2806" s="14" t="s">
        <v>467</v>
      </c>
      <c r="C2806" s="14">
        <v>400</v>
      </c>
      <c r="D2806" s="14" t="s">
        <v>2045</v>
      </c>
      <c r="E2806" s="14" t="s">
        <v>2961</v>
      </c>
      <c r="F2806" s="14"/>
      <c r="G2806" s="14" t="s">
        <v>2962</v>
      </c>
      <c r="H2806" s="14"/>
      <c r="I2806" s="14" t="s">
        <v>1098</v>
      </c>
      <c r="J2806" s="14">
        <v>1200</v>
      </c>
      <c r="K2806" s="14" t="s">
        <v>2043</v>
      </c>
      <c r="L2806" s="14"/>
      <c r="M2806" s="14" t="s">
        <v>2096</v>
      </c>
      <c r="N2806" s="53" t="s">
        <v>54</v>
      </c>
      <c r="O2806" s="14"/>
      <c r="V2806" s="462"/>
      <c r="W2806" s="448" t="s">
        <v>2568</v>
      </c>
    </row>
    <row r="2807" ht="13.8" spans="1:23">
      <c r="A2807" s="396"/>
      <c r="B2807" s="14" t="s">
        <v>470</v>
      </c>
      <c r="C2807" s="14">
        <v>6000</v>
      </c>
      <c r="D2807" s="14" t="s">
        <v>2043</v>
      </c>
      <c r="E2807" s="52"/>
      <c r="F2807" s="14"/>
      <c r="G2807" s="53" t="s">
        <v>88</v>
      </c>
      <c r="H2807" s="14"/>
      <c r="I2807" s="525" t="s">
        <v>683</v>
      </c>
      <c r="J2807" s="525">
        <v>6000</v>
      </c>
      <c r="K2807" s="525" t="s">
        <v>2043</v>
      </c>
      <c r="L2807" s="14"/>
      <c r="M2807" s="14"/>
      <c r="N2807" s="53" t="s">
        <v>2439</v>
      </c>
      <c r="O2807" s="14"/>
      <c r="V2807" s="142"/>
      <c r="W2807" s="448" t="s">
        <v>2632</v>
      </c>
    </row>
    <row r="2808" ht="13.8" spans="1:23">
      <c r="A2808" s="396"/>
      <c r="B2808" s="14"/>
      <c r="C2808" s="14"/>
      <c r="D2808" s="14"/>
      <c r="E2808" s="52"/>
      <c r="F2808" s="14"/>
      <c r="G2808" s="53"/>
      <c r="H2808" s="14"/>
      <c r="I2808" s="14" t="s">
        <v>196</v>
      </c>
      <c r="J2808" s="14">
        <v>10000</v>
      </c>
      <c r="K2808" s="14" t="s">
        <v>2043</v>
      </c>
      <c r="L2808" s="52"/>
      <c r="M2808" s="14"/>
      <c r="N2808" s="53" t="s">
        <v>54</v>
      </c>
      <c r="O2808" s="14"/>
      <c r="V2808" s="136"/>
      <c r="W2808" s="448" t="s">
        <v>2691</v>
      </c>
    </row>
    <row r="2809" spans="1:15">
      <c r="A2809" s="396"/>
      <c r="B2809" s="14"/>
      <c r="C2809" s="14"/>
      <c r="D2809" s="14"/>
      <c r="E2809" s="52"/>
      <c r="F2809" s="14"/>
      <c r="G2809" s="53"/>
      <c r="H2809" s="14"/>
      <c r="I2809" s="14" t="s">
        <v>151</v>
      </c>
      <c r="J2809" s="14">
        <v>6000</v>
      </c>
      <c r="K2809" s="14" t="s">
        <v>2043</v>
      </c>
      <c r="L2809" s="52"/>
      <c r="M2809" s="14"/>
      <c r="N2809" s="53" t="s">
        <v>54</v>
      </c>
      <c r="O2809" s="14"/>
    </row>
    <row r="2810" spans="1:15">
      <c r="A2810" s="396"/>
      <c r="B2810" s="14"/>
      <c r="C2810" s="14"/>
      <c r="D2810" s="14"/>
      <c r="E2810" s="52"/>
      <c r="F2810" s="14"/>
      <c r="G2810" s="53"/>
      <c r="H2810" s="14"/>
      <c r="I2810" s="14" t="s">
        <v>207</v>
      </c>
      <c r="J2810" s="14">
        <v>2000</v>
      </c>
      <c r="K2810" s="14" t="s">
        <v>2043</v>
      </c>
      <c r="L2810" s="14"/>
      <c r="M2810" s="14"/>
      <c r="N2810" s="53" t="s">
        <v>54</v>
      </c>
      <c r="O2810" s="14"/>
    </row>
    <row r="2811" spans="1:15">
      <c r="A2811" s="396"/>
      <c r="B2811" s="14"/>
      <c r="C2811" s="14"/>
      <c r="D2811" s="14"/>
      <c r="E2811" s="52"/>
      <c r="F2811" s="14"/>
      <c r="G2811" s="53"/>
      <c r="H2811" s="14"/>
      <c r="I2811" s="14" t="s">
        <v>238</v>
      </c>
      <c r="J2811" s="14">
        <v>5200</v>
      </c>
      <c r="K2811" s="14" t="s">
        <v>2043</v>
      </c>
      <c r="L2811" s="14"/>
      <c r="M2811" s="14"/>
      <c r="N2811" s="53" t="s">
        <v>54</v>
      </c>
      <c r="O2811" s="14"/>
    </row>
    <row r="2812" spans="1:15">
      <c r="A2812" s="396"/>
      <c r="B2812" s="14"/>
      <c r="C2812" s="14"/>
      <c r="D2812" s="14"/>
      <c r="E2812" s="52"/>
      <c r="F2812" s="14"/>
      <c r="G2812" s="53"/>
      <c r="H2812" s="14"/>
      <c r="I2812" s="14" t="s">
        <v>1155</v>
      </c>
      <c r="J2812" s="14">
        <v>2000</v>
      </c>
      <c r="K2812" s="14" t="s">
        <v>2043</v>
      </c>
      <c r="L2812" s="14"/>
      <c r="M2812" s="14" t="s">
        <v>2096</v>
      </c>
      <c r="N2812" s="53" t="s">
        <v>54</v>
      </c>
      <c r="O2812" s="14"/>
    </row>
    <row r="2813" spans="1:15">
      <c r="A2813" s="396"/>
      <c r="B2813" s="14"/>
      <c r="C2813" s="14"/>
      <c r="D2813" s="14"/>
      <c r="E2813" s="52"/>
      <c r="F2813" s="14"/>
      <c r="G2813" s="53"/>
      <c r="H2813" s="14"/>
      <c r="I2813" s="14" t="s">
        <v>1029</v>
      </c>
      <c r="J2813" s="14">
        <v>4000</v>
      </c>
      <c r="K2813" s="14" t="s">
        <v>2043</v>
      </c>
      <c r="L2813" s="14"/>
      <c r="M2813" s="14"/>
      <c r="N2813" s="53" t="s">
        <v>55</v>
      </c>
      <c r="O2813" s="14"/>
    </row>
    <row r="2814" spans="1:15">
      <c r="A2814" s="396"/>
      <c r="B2814" s="14"/>
      <c r="C2814" s="14"/>
      <c r="D2814" s="14"/>
      <c r="E2814" s="52"/>
      <c r="F2814" s="14"/>
      <c r="G2814" s="53"/>
      <c r="H2814" s="14"/>
      <c r="I2814" s="14"/>
      <c r="J2814" s="14"/>
      <c r="K2814" s="14"/>
      <c r="L2814" s="14"/>
      <c r="M2814" s="14"/>
      <c r="N2814" s="53"/>
      <c r="O2814" s="14"/>
    </row>
    <row r="2815" spans="1:15">
      <c r="A2815" s="396"/>
      <c r="B2815" s="14"/>
      <c r="C2815" s="14"/>
      <c r="D2815" s="14"/>
      <c r="E2815" s="52"/>
      <c r="F2815" s="14"/>
      <c r="G2815" s="53"/>
      <c r="H2815" s="14"/>
      <c r="I2815" s="14"/>
      <c r="J2815" s="14"/>
      <c r="K2815" s="14"/>
      <c r="L2815" s="14"/>
      <c r="M2815" s="14"/>
      <c r="N2815" s="53"/>
      <c r="O2815" s="14"/>
    </row>
    <row r="2816" spans="1:15">
      <c r="A2816" s="396"/>
      <c r="B2816" s="14"/>
      <c r="C2816" s="14"/>
      <c r="D2816" s="14"/>
      <c r="E2816" s="52"/>
      <c r="F2816" s="14"/>
      <c r="G2816" s="53"/>
      <c r="H2816" s="14"/>
      <c r="I2816" s="14"/>
      <c r="J2816" s="14"/>
      <c r="K2816" s="14"/>
      <c r="L2816" s="14"/>
      <c r="M2816" s="14"/>
      <c r="N2816" s="53"/>
      <c r="O2816" s="14"/>
    </row>
    <row r="2817" spans="1:15">
      <c r="A2817" s="396"/>
      <c r="B2817" s="14"/>
      <c r="C2817" s="14"/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53"/>
      <c r="O2817" s="14"/>
    </row>
    <row r="2818" spans="1:15">
      <c r="A2818" s="396"/>
      <c r="B2818" s="14"/>
      <c r="C2818" s="14"/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53"/>
      <c r="O2818" s="14"/>
    </row>
    <row r="2819" spans="1:15">
      <c r="A2819" s="396"/>
      <c r="B2819" s="14"/>
      <c r="C2819" s="14"/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53"/>
      <c r="O2819" s="14"/>
    </row>
    <row r="2820" ht="18" spans="1:15">
      <c r="A2820" s="396"/>
      <c r="B2820" s="352"/>
      <c r="C2820" s="297">
        <f>SUM(C2802:C2819)</f>
        <v>56500</v>
      </c>
      <c r="D2820" s="297"/>
      <c r="E2820" s="298"/>
      <c r="F2820" s="297"/>
      <c r="G2820" s="299"/>
      <c r="H2820" s="269"/>
      <c r="I2820" s="297"/>
      <c r="J2820" s="297">
        <f>SUM(J2802:J2819)</f>
        <v>44740</v>
      </c>
      <c r="K2820" s="297"/>
      <c r="L2820" s="297"/>
      <c r="M2820" s="296"/>
      <c r="N2820" s="304"/>
      <c r="O2820" s="269"/>
    </row>
    <row r="2821" ht="15.6" spans="1:23">
      <c r="A2821" s="493" t="s">
        <v>2224</v>
      </c>
      <c r="B2821" s="291" t="s">
        <v>12</v>
      </c>
      <c r="C2821" s="292" t="s">
        <v>2501</v>
      </c>
      <c r="D2821" s="292" t="s">
        <v>2466</v>
      </c>
      <c r="E2821" s="454" t="s">
        <v>2456</v>
      </c>
      <c r="F2821" s="121" t="s">
        <v>2606</v>
      </c>
      <c r="G2821" s="121" t="s">
        <v>11</v>
      </c>
      <c r="H2821" s="269"/>
      <c r="I2821" s="291" t="s">
        <v>13</v>
      </c>
      <c r="J2821" s="292" t="s">
        <v>2501</v>
      </c>
      <c r="K2821" s="292" t="s">
        <v>2466</v>
      </c>
      <c r="L2821" s="455" t="s">
        <v>2456</v>
      </c>
      <c r="M2821" s="121" t="s">
        <v>2606</v>
      </c>
      <c r="N2821" s="121" t="s">
        <v>11</v>
      </c>
      <c r="O2821" s="269"/>
      <c r="V2821" s="555" t="s">
        <v>2557</v>
      </c>
      <c r="W2821" s="480"/>
    </row>
    <row r="2822" ht="13.8" spans="1:23">
      <c r="A2822" s="472"/>
      <c r="B2822" s="14" t="s">
        <v>914</v>
      </c>
      <c r="C2822" s="14">
        <v>990</v>
      </c>
      <c r="D2822" s="14" t="s">
        <v>2045</v>
      </c>
      <c r="E2822" s="52"/>
      <c r="F2822" s="14"/>
      <c r="G2822" s="53" t="s">
        <v>54</v>
      </c>
      <c r="H2822" s="140"/>
      <c r="I2822" s="14" t="s">
        <v>1029</v>
      </c>
      <c r="J2822" s="14">
        <v>1800</v>
      </c>
      <c r="K2822" s="14" t="s">
        <v>2043</v>
      </c>
      <c r="L2822" s="14"/>
      <c r="M2822" s="14"/>
      <c r="N2822" s="53" t="s">
        <v>54</v>
      </c>
      <c r="O2822" s="140"/>
      <c r="V2822" s="458"/>
      <c r="W2822" s="448" t="s">
        <v>2559</v>
      </c>
    </row>
    <row r="2823" ht="13.8" spans="1:23">
      <c r="A2823" s="472"/>
      <c r="B2823" s="14" t="s">
        <v>513</v>
      </c>
      <c r="C2823" s="14">
        <v>3000</v>
      </c>
      <c r="D2823" s="14" t="s">
        <v>2043</v>
      </c>
      <c r="E2823" s="52"/>
      <c r="F2823" s="14"/>
      <c r="G2823" s="53" t="s">
        <v>54</v>
      </c>
      <c r="H2823" s="140"/>
      <c r="I2823" s="14" t="s">
        <v>994</v>
      </c>
      <c r="J2823" s="14">
        <v>1500</v>
      </c>
      <c r="K2823" s="14" t="s">
        <v>2045</v>
      </c>
      <c r="L2823" s="14"/>
      <c r="M2823" s="14"/>
      <c r="N2823" s="53" t="s">
        <v>54</v>
      </c>
      <c r="O2823" s="140"/>
      <c r="V2823" s="525"/>
      <c r="W2823" s="448" t="s">
        <v>2561</v>
      </c>
    </row>
    <row r="2824" spans="1:23">
      <c r="A2824" s="472"/>
      <c r="B2824" s="14" t="s">
        <v>313</v>
      </c>
      <c r="C2824" s="14">
        <v>2400</v>
      </c>
      <c r="D2824" s="14" t="s">
        <v>2043</v>
      </c>
      <c r="E2824" s="52"/>
      <c r="F2824" s="14"/>
      <c r="G2824" s="53" t="s">
        <v>54</v>
      </c>
      <c r="H2824" s="140"/>
      <c r="I2824" s="14" t="s">
        <v>673</v>
      </c>
      <c r="J2824" s="14">
        <v>200</v>
      </c>
      <c r="K2824" s="14" t="s">
        <v>2045</v>
      </c>
      <c r="L2824" s="14"/>
      <c r="M2824" s="14"/>
      <c r="N2824" s="53" t="s">
        <v>54</v>
      </c>
      <c r="O2824" s="140"/>
      <c r="V2824" s="460"/>
      <c r="W2824" s="14" t="s">
        <v>2562</v>
      </c>
    </row>
    <row r="2825" ht="13.8" spans="1:23">
      <c r="A2825" s="472"/>
      <c r="B2825" s="14" t="s">
        <v>917</v>
      </c>
      <c r="C2825" s="14">
        <v>1000</v>
      </c>
      <c r="D2825" s="14" t="s">
        <v>2045</v>
      </c>
      <c r="E2825" s="52"/>
      <c r="F2825" s="14"/>
      <c r="G2825" s="53" t="s">
        <v>54</v>
      </c>
      <c r="H2825" s="140"/>
      <c r="I2825" s="444" t="s">
        <v>587</v>
      </c>
      <c r="J2825" s="444">
        <v>3200</v>
      </c>
      <c r="K2825" s="444" t="s">
        <v>2043</v>
      </c>
      <c r="L2825" s="14"/>
      <c r="M2825" s="14"/>
      <c r="N2825" s="53" t="s">
        <v>2439</v>
      </c>
      <c r="O2825" s="140"/>
      <c r="V2825" s="461"/>
      <c r="W2825" s="448" t="s">
        <v>2563</v>
      </c>
    </row>
    <row r="2826" ht="13.8" spans="1:23">
      <c r="A2826" s="472"/>
      <c r="B2826" s="444" t="s">
        <v>840</v>
      </c>
      <c r="C2826" s="444">
        <v>1400</v>
      </c>
      <c r="D2826" s="444" t="s">
        <v>2045</v>
      </c>
      <c r="E2826" s="52"/>
      <c r="F2826" s="14"/>
      <c r="G2826" s="53" t="s">
        <v>54</v>
      </c>
      <c r="H2826" s="140"/>
      <c r="I2826" s="137" t="s">
        <v>2069</v>
      </c>
      <c r="J2826" s="137">
        <v>800</v>
      </c>
      <c r="K2826" s="137" t="s">
        <v>2045</v>
      </c>
      <c r="L2826" s="14"/>
      <c r="M2826" s="14" t="s">
        <v>2096</v>
      </c>
      <c r="N2826" s="53" t="s">
        <v>2963</v>
      </c>
      <c r="O2826" s="140"/>
      <c r="V2826" s="462"/>
      <c r="W2826" s="448" t="s">
        <v>2568</v>
      </c>
    </row>
    <row r="2827" ht="13.8" spans="1:23">
      <c r="A2827" s="472"/>
      <c r="B2827" s="14" t="s">
        <v>1013</v>
      </c>
      <c r="C2827" s="14">
        <v>1200</v>
      </c>
      <c r="D2827" s="14" t="s">
        <v>2045</v>
      </c>
      <c r="E2827" s="52"/>
      <c r="F2827" s="14"/>
      <c r="G2827" s="53" t="s">
        <v>54</v>
      </c>
      <c r="H2827" s="140"/>
      <c r="I2827" s="73" t="s">
        <v>1085</v>
      </c>
      <c r="J2827" s="73">
        <v>1200</v>
      </c>
      <c r="K2827" s="73" t="s">
        <v>2043</v>
      </c>
      <c r="L2827" s="14"/>
      <c r="M2827" s="14" t="s">
        <v>2096</v>
      </c>
      <c r="N2827" s="53" t="s">
        <v>2956</v>
      </c>
      <c r="O2827" s="140"/>
      <c r="V2827" s="142"/>
      <c r="W2827" s="448" t="s">
        <v>2632</v>
      </c>
    </row>
    <row r="2828" ht="13.8" spans="1:23">
      <c r="A2828" s="472"/>
      <c r="B2828" s="14" t="s">
        <v>124</v>
      </c>
      <c r="C2828" s="14">
        <v>15000</v>
      </c>
      <c r="D2828" s="14" t="s">
        <v>2043</v>
      </c>
      <c r="E2828" s="14"/>
      <c r="F2828" s="14"/>
      <c r="G2828" s="53" t="s">
        <v>54</v>
      </c>
      <c r="H2828" s="140"/>
      <c r="I2828" s="73" t="s">
        <v>1062</v>
      </c>
      <c r="J2828" s="73">
        <v>4000</v>
      </c>
      <c r="K2828" s="73" t="s">
        <v>2043</v>
      </c>
      <c r="L2828" s="14"/>
      <c r="M2828" s="14"/>
      <c r="N2828" s="53" t="s">
        <v>2956</v>
      </c>
      <c r="O2828" s="140"/>
      <c r="V2828" s="136"/>
      <c r="W2828" s="448" t="s">
        <v>2691</v>
      </c>
    </row>
    <row r="2829" spans="1:15">
      <c r="A2829" s="472"/>
      <c r="B2829" s="14" t="s">
        <v>1106</v>
      </c>
      <c r="C2829" s="14">
        <v>1200</v>
      </c>
      <c r="D2829" s="14" t="s">
        <v>2045</v>
      </c>
      <c r="E2829" s="14"/>
      <c r="F2829" s="14" t="s">
        <v>2096</v>
      </c>
      <c r="G2829" s="53" t="s">
        <v>54</v>
      </c>
      <c r="H2829" s="140"/>
      <c r="I2829" s="14" t="s">
        <v>537</v>
      </c>
      <c r="J2829" s="14">
        <v>4800</v>
      </c>
      <c r="K2829" s="14" t="s">
        <v>2043</v>
      </c>
      <c r="L2829" s="14">
        <f>J2829/20</f>
        <v>240</v>
      </c>
      <c r="M2829" s="14"/>
      <c r="N2829" s="53" t="s">
        <v>54</v>
      </c>
      <c r="O2829" s="140"/>
    </row>
    <row r="2830" spans="1:15">
      <c r="A2830" s="472"/>
      <c r="B2830" s="14" t="s">
        <v>1108</v>
      </c>
      <c r="C2830" s="14">
        <v>900</v>
      </c>
      <c r="D2830" s="14" t="s">
        <v>2045</v>
      </c>
      <c r="E2830" s="14"/>
      <c r="F2830" s="14" t="s">
        <v>2096</v>
      </c>
      <c r="G2830" s="53" t="s">
        <v>54</v>
      </c>
      <c r="H2830" s="140"/>
      <c r="I2830" s="137" t="s">
        <v>2964</v>
      </c>
      <c r="J2830" s="137">
        <v>600</v>
      </c>
      <c r="K2830" s="137" t="s">
        <v>2045</v>
      </c>
      <c r="L2830" s="14">
        <f>J2830/15</f>
        <v>40</v>
      </c>
      <c r="M2830" s="14" t="s">
        <v>2096</v>
      </c>
      <c r="N2830" s="53" t="s">
        <v>2788</v>
      </c>
      <c r="O2830" s="140"/>
    </row>
    <row r="2831" spans="1:15">
      <c r="A2831" s="472"/>
      <c r="B2831" s="14" t="s">
        <v>207</v>
      </c>
      <c r="C2831" s="14">
        <v>1800</v>
      </c>
      <c r="D2831" s="14" t="s">
        <v>2043</v>
      </c>
      <c r="E2831" s="52"/>
      <c r="F2831" s="14"/>
      <c r="G2831" s="53" t="s">
        <v>54</v>
      </c>
      <c r="H2831" s="140"/>
      <c r="I2831" s="73" t="s">
        <v>1065</v>
      </c>
      <c r="J2831" s="73">
        <v>1200</v>
      </c>
      <c r="K2831" s="73" t="s">
        <v>2043</v>
      </c>
      <c r="L2831" s="52">
        <f>L2829/400</f>
        <v>0.6</v>
      </c>
      <c r="M2831" s="14" t="s">
        <v>2096</v>
      </c>
      <c r="N2831" s="53" t="s">
        <v>2956</v>
      </c>
      <c r="O2831" s="140"/>
    </row>
    <row r="2832" spans="1:15">
      <c r="A2832" s="472"/>
      <c r="B2832" s="14" t="s">
        <v>683</v>
      </c>
      <c r="C2832" s="14">
        <v>14000</v>
      </c>
      <c r="D2832" s="14" t="s">
        <v>2043</v>
      </c>
      <c r="E2832" s="14"/>
      <c r="F2832" s="14"/>
      <c r="G2832" s="53" t="s">
        <v>54</v>
      </c>
      <c r="H2832" s="140"/>
      <c r="I2832" s="14" t="s">
        <v>175</v>
      </c>
      <c r="J2832" s="14">
        <f>292*20</f>
        <v>5840</v>
      </c>
      <c r="K2832" s="14" t="s">
        <v>2043</v>
      </c>
      <c r="L2832" s="14">
        <f>3000/250</f>
        <v>12</v>
      </c>
      <c r="M2832" s="14">
        <f>L2832*250/20</f>
        <v>150</v>
      </c>
      <c r="N2832" s="53" t="s">
        <v>54</v>
      </c>
      <c r="O2832" s="140"/>
    </row>
    <row r="2833" ht="26.4" spans="1:15">
      <c r="A2833" s="472"/>
      <c r="B2833" s="14" t="s">
        <v>694</v>
      </c>
      <c r="C2833" s="14">
        <v>1200</v>
      </c>
      <c r="D2833" s="14" t="s">
        <v>2045</v>
      </c>
      <c r="E2833" s="52"/>
      <c r="F2833" s="14"/>
      <c r="G2833" s="53" t="s">
        <v>54</v>
      </c>
      <c r="H2833" s="140"/>
      <c r="I2833" s="137" t="s">
        <v>2097</v>
      </c>
      <c r="J2833" s="137">
        <v>600</v>
      </c>
      <c r="K2833" s="137" t="s">
        <v>2045</v>
      </c>
      <c r="L2833" s="14"/>
      <c r="M2833" s="14"/>
      <c r="N2833" s="53" t="s">
        <v>2965</v>
      </c>
      <c r="O2833" s="140"/>
    </row>
    <row r="2834" spans="1:15">
      <c r="A2834" s="472"/>
      <c r="B2834" s="14" t="s">
        <v>949</v>
      </c>
      <c r="C2834" s="14">
        <v>12000</v>
      </c>
      <c r="D2834" s="14" t="s">
        <v>2043</v>
      </c>
      <c r="E2834" s="52" t="s">
        <v>2966</v>
      </c>
      <c r="F2834" s="14"/>
      <c r="G2834" s="53" t="s">
        <v>2967</v>
      </c>
      <c r="H2834" s="140"/>
      <c r="I2834" s="444" t="s">
        <v>259</v>
      </c>
      <c r="J2834" s="444">
        <v>12400</v>
      </c>
      <c r="K2834" s="444" t="s">
        <v>2043</v>
      </c>
      <c r="L2834" s="14"/>
      <c r="M2834" s="14" t="s">
        <v>2968</v>
      </c>
      <c r="N2834" s="53" t="s">
        <v>54</v>
      </c>
      <c r="O2834" s="140"/>
    </row>
    <row r="2835" spans="1:15">
      <c r="A2835" s="472"/>
      <c r="B2835" s="14"/>
      <c r="C2835" s="14"/>
      <c r="D2835" s="14"/>
      <c r="E2835" s="52"/>
      <c r="F2835" s="14"/>
      <c r="G2835" s="53"/>
      <c r="H2835" s="140"/>
      <c r="I2835" s="14" t="s">
        <v>692</v>
      </c>
      <c r="J2835" s="14">
        <v>4000</v>
      </c>
      <c r="K2835" s="14" t="s">
        <v>2043</v>
      </c>
      <c r="L2835" s="14"/>
      <c r="M2835" s="14"/>
      <c r="N2835" s="53" t="s">
        <v>54</v>
      </c>
      <c r="O2835" s="140"/>
    </row>
    <row r="2836" spans="1:15">
      <c r="A2836" s="472"/>
      <c r="B2836" s="14"/>
      <c r="C2836" s="14"/>
      <c r="D2836" s="14"/>
      <c r="E2836" s="52"/>
      <c r="F2836" s="14"/>
      <c r="G2836" s="53"/>
      <c r="H2836" s="140"/>
      <c r="I2836" s="14" t="s">
        <v>599</v>
      </c>
      <c r="J2836" s="14">
        <v>1920</v>
      </c>
      <c r="K2836" s="14" t="s">
        <v>2045</v>
      </c>
      <c r="L2836" s="14"/>
      <c r="M2836" s="14"/>
      <c r="N2836" s="53" t="s">
        <v>88</v>
      </c>
      <c r="O2836" s="140"/>
    </row>
    <row r="2837" spans="1:15">
      <c r="A2837" s="472"/>
      <c r="B2837" s="14"/>
      <c r="C2837" s="14"/>
      <c r="D2837" s="14"/>
      <c r="E2837" s="52"/>
      <c r="F2837" s="14"/>
      <c r="G2837" s="53"/>
      <c r="H2837" s="140"/>
      <c r="I2837" s="14" t="s">
        <v>440</v>
      </c>
      <c r="J2837" s="14">
        <v>3400</v>
      </c>
      <c r="K2837" s="14" t="s">
        <v>2045</v>
      </c>
      <c r="L2837" s="14"/>
      <c r="M2837" s="14"/>
      <c r="N2837" s="53" t="s">
        <v>88</v>
      </c>
      <c r="O2837" s="140"/>
    </row>
    <row r="2838" spans="1:15">
      <c r="A2838" s="472"/>
      <c r="B2838" s="14"/>
      <c r="C2838" s="14"/>
      <c r="D2838" s="14"/>
      <c r="E2838" s="14"/>
      <c r="F2838" s="14"/>
      <c r="G2838" s="14"/>
      <c r="H2838" s="140"/>
      <c r="I2838" s="14"/>
      <c r="J2838" s="14"/>
      <c r="K2838" s="14"/>
      <c r="L2838" s="14"/>
      <c r="M2838" s="14"/>
      <c r="N2838" s="53"/>
      <c r="O2838" s="140"/>
    </row>
    <row r="2839" spans="1:15">
      <c r="A2839" s="472"/>
      <c r="B2839" s="14"/>
      <c r="C2839" s="14"/>
      <c r="D2839" s="14"/>
      <c r="E2839" s="14"/>
      <c r="F2839" s="14"/>
      <c r="G2839" s="14"/>
      <c r="H2839" s="140"/>
      <c r="I2839" s="14"/>
      <c r="J2839" s="14"/>
      <c r="K2839" s="14"/>
      <c r="L2839" s="14"/>
      <c r="M2839" s="14"/>
      <c r="N2839" s="53"/>
      <c r="O2839" s="140"/>
    </row>
    <row r="2840" spans="1:15">
      <c r="A2840" s="472"/>
      <c r="B2840" s="14"/>
      <c r="C2840" s="14"/>
      <c r="D2840" s="14"/>
      <c r="E2840" s="14"/>
      <c r="F2840" s="14"/>
      <c r="G2840" s="14"/>
      <c r="H2840" s="140"/>
      <c r="I2840" s="14"/>
      <c r="J2840" s="14"/>
      <c r="K2840" s="14"/>
      <c r="L2840" s="14"/>
      <c r="M2840" s="14"/>
      <c r="N2840" s="53"/>
      <c r="O2840" s="140"/>
    </row>
    <row r="2841" spans="1:15">
      <c r="A2841" s="472"/>
      <c r="B2841" s="14"/>
      <c r="C2841" s="14"/>
      <c r="D2841" s="14"/>
      <c r="E2841" s="52"/>
      <c r="F2841" s="14"/>
      <c r="G2841" s="53"/>
      <c r="H2841" s="140"/>
      <c r="I2841" s="14"/>
      <c r="J2841" s="14"/>
      <c r="K2841" s="14"/>
      <c r="L2841" s="14"/>
      <c r="M2841" s="14"/>
      <c r="N2841" s="53"/>
      <c r="O2841" s="140"/>
    </row>
    <row r="2842" spans="1:15">
      <c r="A2842" s="472"/>
      <c r="B2842" s="14"/>
      <c r="C2842" s="14"/>
      <c r="D2842" s="14"/>
      <c r="E2842" s="52"/>
      <c r="F2842" s="14"/>
      <c r="G2842" s="53"/>
      <c r="H2842" s="140"/>
      <c r="I2842" s="14"/>
      <c r="J2842" s="14"/>
      <c r="K2842" s="14"/>
      <c r="L2842" s="14"/>
      <c r="M2842" s="14"/>
      <c r="N2842" s="53"/>
      <c r="O2842" s="140"/>
    </row>
    <row r="2843" ht="18" spans="1:15">
      <c r="A2843" s="472"/>
      <c r="B2843" s="352"/>
      <c r="C2843" s="297">
        <f>SUM(C2822:C2842)</f>
        <v>56090</v>
      </c>
      <c r="D2843" s="297"/>
      <c r="E2843" s="298"/>
      <c r="F2843" s="297"/>
      <c r="G2843" s="299"/>
      <c r="H2843" s="492"/>
      <c r="I2843" s="297"/>
      <c r="J2843" s="297">
        <f>SUM(J2822:J2842)</f>
        <v>47460</v>
      </c>
      <c r="K2843" s="297"/>
      <c r="L2843" s="297"/>
      <c r="M2843" s="296"/>
      <c r="N2843" s="304"/>
      <c r="O2843" s="492"/>
    </row>
    <row r="2844" ht="15.6" spans="1:23">
      <c r="A2844" s="291" t="s">
        <v>2226</v>
      </c>
      <c r="B2844" s="291" t="s">
        <v>12</v>
      </c>
      <c r="C2844" s="292" t="s">
        <v>2501</v>
      </c>
      <c r="D2844" s="292" t="s">
        <v>2466</v>
      </c>
      <c r="E2844" s="454" t="s">
        <v>2456</v>
      </c>
      <c r="F2844" s="121" t="s">
        <v>2606</v>
      </c>
      <c r="G2844" s="121" t="s">
        <v>11</v>
      </c>
      <c r="H2844" s="269"/>
      <c r="I2844" s="291" t="s">
        <v>13</v>
      </c>
      <c r="J2844" s="292" t="s">
        <v>2501</v>
      </c>
      <c r="K2844" s="292" t="s">
        <v>2466</v>
      </c>
      <c r="L2844" s="455" t="s">
        <v>2456</v>
      </c>
      <c r="M2844" s="121" t="s">
        <v>2606</v>
      </c>
      <c r="N2844" s="121" t="s">
        <v>11</v>
      </c>
      <c r="O2844" s="269"/>
      <c r="V2844" s="555" t="s">
        <v>2557</v>
      </c>
      <c r="W2844" s="480"/>
    </row>
    <row r="2845" ht="13.8" spans="1:23">
      <c r="A2845" s="396"/>
      <c r="B2845" s="14" t="s">
        <v>592</v>
      </c>
      <c r="C2845" s="14">
        <v>2000</v>
      </c>
      <c r="D2845" s="14" t="s">
        <v>2043</v>
      </c>
      <c r="E2845" s="52"/>
      <c r="F2845" s="14"/>
      <c r="G2845" s="53" t="s">
        <v>54</v>
      </c>
      <c r="H2845" s="14"/>
      <c r="I2845" s="14" t="s">
        <v>331</v>
      </c>
      <c r="J2845" s="14">
        <v>6000</v>
      </c>
      <c r="K2845" s="14" t="s">
        <v>2043</v>
      </c>
      <c r="L2845" s="14"/>
      <c r="M2845" s="14"/>
      <c r="N2845" s="53" t="s">
        <v>54</v>
      </c>
      <c r="O2845" s="14"/>
      <c r="V2845" s="458"/>
      <c r="W2845" s="448" t="s">
        <v>2559</v>
      </c>
    </row>
    <row r="2846" ht="13.8" spans="1:23">
      <c r="A2846" s="396"/>
      <c r="B2846" s="14" t="s">
        <v>587</v>
      </c>
      <c r="C2846" s="14">
        <v>3000</v>
      </c>
      <c r="D2846" s="14" t="s">
        <v>2043</v>
      </c>
      <c r="E2846" s="52"/>
      <c r="F2846" s="14"/>
      <c r="G2846" s="53" t="s">
        <v>54</v>
      </c>
      <c r="H2846" s="14"/>
      <c r="I2846" s="14" t="s">
        <v>244</v>
      </c>
      <c r="J2846" s="14">
        <v>6000</v>
      </c>
      <c r="K2846" s="14" t="s">
        <v>2043</v>
      </c>
      <c r="L2846" s="14"/>
      <c r="M2846" s="14"/>
      <c r="N2846" s="53" t="s">
        <v>54</v>
      </c>
      <c r="O2846" s="14"/>
      <c r="V2846" s="525"/>
      <c r="W2846" s="448" t="s">
        <v>2561</v>
      </c>
    </row>
    <row r="2847" spans="1:23">
      <c r="A2847" s="396"/>
      <c r="B2847" s="14" t="s">
        <v>729</v>
      </c>
      <c r="C2847" s="14">
        <v>6000</v>
      </c>
      <c r="D2847" s="14" t="s">
        <v>2043</v>
      </c>
      <c r="E2847" s="14"/>
      <c r="F2847" s="14"/>
      <c r="G2847" s="53" t="s">
        <v>54</v>
      </c>
      <c r="H2847" s="14"/>
      <c r="I2847" s="14" t="s">
        <v>1110</v>
      </c>
      <c r="J2847" s="14">
        <v>1000</v>
      </c>
      <c r="K2847" s="14" t="s">
        <v>2045</v>
      </c>
      <c r="L2847" s="14"/>
      <c r="M2847" s="14"/>
      <c r="N2847" s="53" t="s">
        <v>54</v>
      </c>
      <c r="O2847" s="14"/>
      <c r="V2847" s="460"/>
      <c r="W2847" s="14" t="s">
        <v>2562</v>
      </c>
    </row>
    <row r="2848" ht="13.8" spans="1:23">
      <c r="A2848" s="396"/>
      <c r="B2848" s="14" t="s">
        <v>479</v>
      </c>
      <c r="C2848" s="14">
        <v>6000</v>
      </c>
      <c r="D2848" s="14" t="s">
        <v>2043</v>
      </c>
      <c r="E2848" s="14"/>
      <c r="F2848" s="14"/>
      <c r="G2848" s="53" t="s">
        <v>54</v>
      </c>
      <c r="H2848" s="14"/>
      <c r="I2848" s="14" t="s">
        <v>244</v>
      </c>
      <c r="J2848" s="14">
        <v>2000</v>
      </c>
      <c r="K2848" s="14" t="s">
        <v>2043</v>
      </c>
      <c r="L2848" s="14"/>
      <c r="M2848" s="14"/>
      <c r="N2848" s="53" t="s">
        <v>54</v>
      </c>
      <c r="O2848" s="14"/>
      <c r="V2848" s="461"/>
      <c r="W2848" s="448" t="s">
        <v>2563</v>
      </c>
    </row>
    <row r="2849" ht="13.8" spans="1:23">
      <c r="A2849" s="396"/>
      <c r="B2849" s="14" t="s">
        <v>417</v>
      </c>
      <c r="C2849" s="14">
        <v>1500</v>
      </c>
      <c r="D2849" s="14" t="s">
        <v>2045</v>
      </c>
      <c r="E2849" s="14"/>
      <c r="F2849" s="14"/>
      <c r="G2849" s="53" t="s">
        <v>54</v>
      </c>
      <c r="H2849" s="14"/>
      <c r="I2849" s="14" t="s">
        <v>455</v>
      </c>
      <c r="J2849" s="14">
        <v>2000</v>
      </c>
      <c r="K2849" s="14" t="s">
        <v>2043</v>
      </c>
      <c r="L2849" s="14"/>
      <c r="M2849" s="14"/>
      <c r="N2849" s="53" t="s">
        <v>54</v>
      </c>
      <c r="O2849" s="14"/>
      <c r="V2849" s="462"/>
      <c r="W2849" s="448" t="s">
        <v>2568</v>
      </c>
    </row>
    <row r="2850" ht="13.8" spans="1:23">
      <c r="A2850" s="396"/>
      <c r="B2850" s="14" t="s">
        <v>226</v>
      </c>
      <c r="C2850" s="14">
        <v>3000</v>
      </c>
      <c r="D2850" s="14" t="s">
        <v>2043</v>
      </c>
      <c r="E2850" s="52"/>
      <c r="F2850" s="14"/>
      <c r="G2850" s="53" t="s">
        <v>54</v>
      </c>
      <c r="H2850" s="14"/>
      <c r="I2850" s="14" t="s">
        <v>280</v>
      </c>
      <c r="J2850" s="14">
        <v>10000</v>
      </c>
      <c r="K2850" s="14" t="s">
        <v>2043</v>
      </c>
      <c r="L2850" s="14"/>
      <c r="M2850" s="14"/>
      <c r="N2850" s="53" t="s">
        <v>54</v>
      </c>
      <c r="O2850" s="14"/>
      <c r="V2850" s="142"/>
      <c r="W2850" s="448" t="s">
        <v>2632</v>
      </c>
    </row>
    <row r="2851" ht="13.8" spans="1:23">
      <c r="A2851" s="396"/>
      <c r="B2851" s="444" t="s">
        <v>328</v>
      </c>
      <c r="C2851" s="444">
        <v>6000</v>
      </c>
      <c r="D2851" s="444" t="s">
        <v>2043</v>
      </c>
      <c r="E2851" s="52"/>
      <c r="F2851" s="14"/>
      <c r="G2851" s="53" t="s">
        <v>54</v>
      </c>
      <c r="H2851" s="14"/>
      <c r="I2851" s="525" t="s">
        <v>1022</v>
      </c>
      <c r="J2851" s="525">
        <v>2000</v>
      </c>
      <c r="K2851" s="525" t="s">
        <v>2043</v>
      </c>
      <c r="L2851" s="14"/>
      <c r="M2851" s="14"/>
      <c r="N2851" s="53" t="s">
        <v>2969</v>
      </c>
      <c r="O2851" s="14"/>
      <c r="V2851" s="136"/>
      <c r="W2851" s="448" t="s">
        <v>2691</v>
      </c>
    </row>
    <row r="2852" spans="1:15">
      <c r="A2852" s="396"/>
      <c r="B2852" s="14" t="s">
        <v>754</v>
      </c>
      <c r="C2852" s="14">
        <v>700</v>
      </c>
      <c r="D2852" s="14" t="s">
        <v>2045</v>
      </c>
      <c r="E2852" s="52"/>
      <c r="F2852" s="14"/>
      <c r="G2852" s="53" t="s">
        <v>54</v>
      </c>
      <c r="H2852" s="14"/>
      <c r="I2852" s="525" t="s">
        <v>920</v>
      </c>
      <c r="J2852" s="525">
        <v>1240</v>
      </c>
      <c r="K2852" s="525" t="s">
        <v>2045</v>
      </c>
      <c r="L2852" s="14"/>
      <c r="M2852" s="14"/>
      <c r="N2852" s="53" t="s">
        <v>2784</v>
      </c>
      <c r="O2852" s="14"/>
    </row>
    <row r="2853" spans="1:15">
      <c r="A2853" s="396"/>
      <c r="B2853" s="14" t="s">
        <v>145</v>
      </c>
      <c r="C2853" s="14">
        <v>20000</v>
      </c>
      <c r="D2853" s="14" t="s">
        <v>2043</v>
      </c>
      <c r="E2853" s="52"/>
      <c r="F2853" s="14"/>
      <c r="G2853" s="53" t="s">
        <v>54</v>
      </c>
      <c r="H2853" s="14"/>
      <c r="I2853" s="15" t="s">
        <v>649</v>
      </c>
      <c r="J2853" s="15">
        <v>3000</v>
      </c>
      <c r="K2853" s="15" t="s">
        <v>2043</v>
      </c>
      <c r="L2853" s="14"/>
      <c r="M2853" s="14"/>
      <c r="N2853" s="53" t="s">
        <v>54</v>
      </c>
      <c r="O2853" s="14"/>
    </row>
    <row r="2854" spans="1:15">
      <c r="A2854" s="396"/>
      <c r="B2854" s="356" t="s">
        <v>139</v>
      </c>
      <c r="C2854" s="356">
        <v>400</v>
      </c>
      <c r="D2854" s="356" t="s">
        <v>2045</v>
      </c>
      <c r="E2854" s="52"/>
      <c r="F2854" s="14"/>
      <c r="G2854" s="53" t="s">
        <v>2721</v>
      </c>
      <c r="H2854" s="14"/>
      <c r="I2854" s="14" t="s">
        <v>148</v>
      </c>
      <c r="J2854" s="14">
        <v>12000</v>
      </c>
      <c r="K2854" s="14" t="s">
        <v>2043</v>
      </c>
      <c r="L2854" s="14"/>
      <c r="M2854" s="14"/>
      <c r="N2854" s="53" t="s">
        <v>54</v>
      </c>
      <c r="O2854" s="14"/>
    </row>
    <row r="2855" spans="1:15">
      <c r="A2855" s="396"/>
      <c r="B2855" s="14" t="s">
        <v>262</v>
      </c>
      <c r="C2855" s="14">
        <v>10200</v>
      </c>
      <c r="D2855" s="14" t="s">
        <v>2043</v>
      </c>
      <c r="E2855" s="52"/>
      <c r="F2855" s="14"/>
      <c r="G2855" s="53" t="s">
        <v>54</v>
      </c>
      <c r="H2855" s="14"/>
      <c r="I2855" s="14" t="s">
        <v>556</v>
      </c>
      <c r="J2855" s="14">
        <v>1480</v>
      </c>
      <c r="K2855" s="14" t="s">
        <v>2045</v>
      </c>
      <c r="L2855" s="14"/>
      <c r="M2855" s="14"/>
      <c r="N2855" s="53" t="s">
        <v>54</v>
      </c>
      <c r="O2855" s="14"/>
    </row>
    <row r="2856" spans="1:15">
      <c r="A2856" s="396"/>
      <c r="B2856" s="14"/>
      <c r="C2856" s="14"/>
      <c r="D2856" s="14"/>
      <c r="E2856" s="52"/>
      <c r="F2856" s="14"/>
      <c r="G2856" s="53"/>
      <c r="H2856" s="14"/>
      <c r="I2856" s="14" t="s">
        <v>554</v>
      </c>
      <c r="J2856" s="14">
        <v>1420</v>
      </c>
      <c r="K2856" s="14" t="s">
        <v>2045</v>
      </c>
      <c r="L2856" s="14"/>
      <c r="M2856" s="14"/>
      <c r="N2856" s="53" t="s">
        <v>54</v>
      </c>
      <c r="O2856" s="14"/>
    </row>
    <row r="2857" spans="1:15">
      <c r="A2857" s="396"/>
      <c r="B2857" s="14"/>
      <c r="C2857" s="14"/>
      <c r="D2857" s="14"/>
      <c r="E2857" s="52"/>
      <c r="F2857" s="14"/>
      <c r="G2857" s="53"/>
      <c r="H2857" s="14"/>
      <c r="I2857" s="14" t="s">
        <v>1035</v>
      </c>
      <c r="J2857" s="14">
        <v>1960</v>
      </c>
      <c r="K2857" s="14" t="s">
        <v>2045</v>
      </c>
      <c r="L2857" s="14"/>
      <c r="M2857" s="14"/>
      <c r="N2857" s="53" t="s">
        <v>54</v>
      </c>
      <c r="O2857" s="14"/>
    </row>
    <row r="2858" spans="1:15">
      <c r="A2858" s="396"/>
      <c r="B2858" s="14"/>
      <c r="C2858" s="14"/>
      <c r="D2858" s="14"/>
      <c r="E2858" s="52"/>
      <c r="F2858" s="14"/>
      <c r="G2858" s="53"/>
      <c r="H2858" s="14"/>
      <c r="I2858" s="14" t="s">
        <v>1037</v>
      </c>
      <c r="J2858" s="14">
        <v>1880</v>
      </c>
      <c r="K2858" s="14" t="s">
        <v>2045</v>
      </c>
      <c r="L2858" s="14"/>
      <c r="M2858" s="14"/>
      <c r="N2858" s="53" t="s">
        <v>54</v>
      </c>
      <c r="O2858" s="14"/>
    </row>
    <row r="2859" spans="1:15">
      <c r="A2859" s="396"/>
      <c r="B2859" s="14"/>
      <c r="C2859" s="14"/>
      <c r="D2859" s="14"/>
      <c r="E2859" s="52"/>
      <c r="F2859" s="14"/>
      <c r="G2859" s="53"/>
      <c r="H2859" s="14"/>
      <c r="I2859" s="444" t="s">
        <v>552</v>
      </c>
      <c r="J2859" s="444">
        <v>740</v>
      </c>
      <c r="K2859" s="444" t="s">
        <v>2045</v>
      </c>
      <c r="L2859" s="14"/>
      <c r="M2859" s="14"/>
      <c r="N2859" s="53" t="s">
        <v>54</v>
      </c>
      <c r="O2859" s="14"/>
    </row>
    <row r="2860" spans="1:15">
      <c r="A2860" s="396"/>
      <c r="B2860" s="14"/>
      <c r="C2860" s="14"/>
      <c r="D2860" s="14"/>
      <c r="E2860" s="52"/>
      <c r="F2860" s="14"/>
      <c r="G2860" s="53"/>
      <c r="H2860" s="14"/>
      <c r="I2860" s="14" t="s">
        <v>667</v>
      </c>
      <c r="J2860" s="14">
        <v>6000</v>
      </c>
      <c r="K2860" s="14" t="s">
        <v>2043</v>
      </c>
      <c r="L2860" s="14"/>
      <c r="M2860" s="14"/>
      <c r="N2860" s="53" t="s">
        <v>54</v>
      </c>
      <c r="O2860" s="14"/>
    </row>
    <row r="2861" spans="1:15">
      <c r="A2861" s="396"/>
      <c r="B2861" s="14"/>
      <c r="C2861" s="14"/>
      <c r="D2861" s="14"/>
      <c r="E2861" s="52"/>
      <c r="F2861" s="14"/>
      <c r="G2861" s="53"/>
      <c r="H2861" s="14"/>
      <c r="I2861" s="14"/>
      <c r="J2861" s="14"/>
      <c r="K2861" s="14"/>
      <c r="L2861" s="14"/>
      <c r="M2861" s="14"/>
      <c r="N2861" s="53"/>
      <c r="O2861" s="14"/>
    </row>
    <row r="2862" spans="1:15">
      <c r="A2862" s="396"/>
      <c r="B2862" s="14"/>
      <c r="C2862" s="14"/>
      <c r="D2862" s="14"/>
      <c r="E2862" s="52"/>
      <c r="F2862" s="14"/>
      <c r="G2862" s="53"/>
      <c r="H2862" s="14"/>
      <c r="I2862" s="14"/>
      <c r="J2862" s="14"/>
      <c r="K2862" s="14"/>
      <c r="L2862" s="14"/>
      <c r="M2862" s="14"/>
      <c r="N2862" s="53"/>
      <c r="O2862" s="14"/>
    </row>
    <row r="2863" spans="1:15">
      <c r="A2863" s="396"/>
      <c r="B2863" s="14"/>
      <c r="C2863" s="14"/>
      <c r="D2863" s="14"/>
      <c r="E2863" s="14"/>
      <c r="F2863" s="14"/>
      <c r="G2863" s="53"/>
      <c r="H2863" s="14"/>
      <c r="I2863" s="14"/>
      <c r="J2863" s="14"/>
      <c r="K2863" s="14"/>
      <c r="L2863" s="14"/>
      <c r="M2863" s="14"/>
      <c r="N2863" s="53"/>
      <c r="O2863" s="14"/>
    </row>
    <row r="2864" ht="18" spans="1:15">
      <c r="A2864" s="396"/>
      <c r="B2864" s="352"/>
      <c r="C2864" s="297">
        <f>SUM(C2845:C2863)</f>
        <v>58800</v>
      </c>
      <c r="D2864" s="297"/>
      <c r="E2864" s="298"/>
      <c r="F2864" s="297"/>
      <c r="G2864" s="299"/>
      <c r="H2864" s="269"/>
      <c r="I2864" s="297"/>
      <c r="J2864" s="297">
        <f>SUM(J2845:J2863)</f>
        <v>58720</v>
      </c>
      <c r="K2864" s="297"/>
      <c r="L2864" s="297"/>
      <c r="M2864" s="296"/>
      <c r="N2864" s="304"/>
      <c r="O2864" s="269"/>
    </row>
    <row r="2865" ht="15.6" spans="1:23">
      <c r="A2865" s="291" t="s">
        <v>2230</v>
      </c>
      <c r="B2865" s="291" t="s">
        <v>12</v>
      </c>
      <c r="C2865" s="292" t="s">
        <v>2501</v>
      </c>
      <c r="D2865" s="292" t="s">
        <v>2466</v>
      </c>
      <c r="E2865" s="454" t="s">
        <v>2456</v>
      </c>
      <c r="F2865" s="121" t="s">
        <v>2606</v>
      </c>
      <c r="G2865" s="121" t="s">
        <v>11</v>
      </c>
      <c r="H2865" s="269"/>
      <c r="I2865" s="291" t="s">
        <v>13</v>
      </c>
      <c r="J2865" s="292" t="s">
        <v>2501</v>
      </c>
      <c r="K2865" s="292" t="s">
        <v>2466</v>
      </c>
      <c r="L2865" s="455" t="s">
        <v>2456</v>
      </c>
      <c r="M2865" s="121" t="s">
        <v>2606</v>
      </c>
      <c r="N2865" s="121" t="s">
        <v>11</v>
      </c>
      <c r="O2865" s="269"/>
      <c r="V2865" s="555" t="s">
        <v>2557</v>
      </c>
      <c r="W2865" s="480"/>
    </row>
    <row r="2866" ht="13.8" spans="1:23">
      <c r="A2866" s="396"/>
      <c r="B2866" s="14" t="s">
        <v>494</v>
      </c>
      <c r="C2866" s="14">
        <v>7200</v>
      </c>
      <c r="D2866" s="14" t="s">
        <v>2043</v>
      </c>
      <c r="E2866" s="14"/>
      <c r="F2866" s="14"/>
      <c r="G2866" s="53" t="s">
        <v>54</v>
      </c>
      <c r="H2866" s="14"/>
      <c r="I2866" s="14" t="s">
        <v>265</v>
      </c>
      <c r="J2866" s="14">
        <v>6000</v>
      </c>
      <c r="K2866" s="14" t="s">
        <v>2043</v>
      </c>
      <c r="L2866" s="14"/>
      <c r="M2866" s="14"/>
      <c r="N2866" s="53" t="s">
        <v>54</v>
      </c>
      <c r="O2866" s="14"/>
      <c r="V2866" s="458"/>
      <c r="W2866" s="448" t="s">
        <v>2559</v>
      </c>
    </row>
    <row r="2867" ht="13.8" spans="1:23">
      <c r="A2867" s="396"/>
      <c r="B2867" s="14" t="s">
        <v>340</v>
      </c>
      <c r="C2867" s="14">
        <v>4200</v>
      </c>
      <c r="D2867" s="14" t="s">
        <v>2043</v>
      </c>
      <c r="E2867" s="14"/>
      <c r="F2867" s="14"/>
      <c r="G2867" s="53" t="s">
        <v>54</v>
      </c>
      <c r="H2867" s="14"/>
      <c r="I2867" s="14" t="s">
        <v>291</v>
      </c>
      <c r="J2867" s="14">
        <v>4000</v>
      </c>
      <c r="K2867" s="14" t="s">
        <v>2043</v>
      </c>
      <c r="L2867" s="14"/>
      <c r="M2867" s="14"/>
      <c r="N2867" s="53" t="s">
        <v>54</v>
      </c>
      <c r="O2867" s="14"/>
      <c r="V2867" s="525"/>
      <c r="W2867" s="448" t="s">
        <v>2561</v>
      </c>
    </row>
    <row r="2868" spans="1:23">
      <c r="A2868" s="396"/>
      <c r="B2868" s="14" t="s">
        <v>1118</v>
      </c>
      <c r="C2868" s="14">
        <v>4000</v>
      </c>
      <c r="D2868" s="14" t="s">
        <v>2045</v>
      </c>
      <c r="E2868" s="14"/>
      <c r="F2868" s="14" t="s">
        <v>2096</v>
      </c>
      <c r="G2868" s="53" t="s">
        <v>54</v>
      </c>
      <c r="H2868" s="14"/>
      <c r="I2868" s="14" t="s">
        <v>56</v>
      </c>
      <c r="J2868" s="14">
        <v>1200</v>
      </c>
      <c r="K2868" s="14" t="s">
        <v>2043</v>
      </c>
      <c r="L2868" s="14"/>
      <c r="M2868" s="14"/>
      <c r="N2868" s="53" t="s">
        <v>54</v>
      </c>
      <c r="O2868" s="14"/>
      <c r="V2868" s="460"/>
      <c r="W2868" s="14" t="s">
        <v>2562</v>
      </c>
    </row>
    <row r="2869" ht="26.4" spans="1:23">
      <c r="A2869" s="396"/>
      <c r="B2869" s="525" t="s">
        <v>958</v>
      </c>
      <c r="C2869" s="525">
        <v>630</v>
      </c>
      <c r="D2869" s="525" t="s">
        <v>2045</v>
      </c>
      <c r="E2869" s="14"/>
      <c r="F2869" s="14"/>
      <c r="G2869" s="53" t="s">
        <v>2970</v>
      </c>
      <c r="H2869" s="14"/>
      <c r="I2869" s="14" t="s">
        <v>581</v>
      </c>
      <c r="J2869" s="14">
        <v>2000</v>
      </c>
      <c r="K2869" s="14" t="s">
        <v>2043</v>
      </c>
      <c r="L2869" s="14"/>
      <c r="M2869" s="14"/>
      <c r="N2869" s="53" t="s">
        <v>54</v>
      </c>
      <c r="O2869" s="14"/>
      <c r="V2869" s="461"/>
      <c r="W2869" s="448" t="s">
        <v>2563</v>
      </c>
    </row>
    <row r="2870" ht="13.8" spans="1:23">
      <c r="A2870" s="396"/>
      <c r="B2870" s="14" t="s">
        <v>151</v>
      </c>
      <c r="C2870" s="14">
        <v>6000</v>
      </c>
      <c r="D2870" s="14" t="s">
        <v>2043</v>
      </c>
      <c r="E2870" s="52"/>
      <c r="F2870" s="14"/>
      <c r="G2870" s="53" t="s">
        <v>54</v>
      </c>
      <c r="H2870" s="14"/>
      <c r="I2870" s="14" t="s">
        <v>220</v>
      </c>
      <c r="J2870" s="14">
        <v>5400</v>
      </c>
      <c r="K2870" s="14" t="s">
        <v>2043</v>
      </c>
      <c r="L2870" s="14"/>
      <c r="M2870" s="14"/>
      <c r="N2870" s="53" t="s">
        <v>54</v>
      </c>
      <c r="O2870" s="14"/>
      <c r="V2870" s="462"/>
      <c r="W2870" s="448" t="s">
        <v>2568</v>
      </c>
    </row>
    <row r="2871" ht="13.8" spans="1:23">
      <c r="A2871" s="396"/>
      <c r="B2871" s="14" t="s">
        <v>250</v>
      </c>
      <c r="C2871" s="14">
        <v>4200</v>
      </c>
      <c r="D2871" s="14" t="s">
        <v>2043</v>
      </c>
      <c r="E2871" s="14"/>
      <c r="F2871" s="14"/>
      <c r="G2871" s="53" t="s">
        <v>54</v>
      </c>
      <c r="H2871" s="141"/>
      <c r="I2871" s="141" t="s">
        <v>1022</v>
      </c>
      <c r="J2871" s="141">
        <v>1600</v>
      </c>
      <c r="K2871" s="14" t="s">
        <v>2045</v>
      </c>
      <c r="L2871" s="141"/>
      <c r="M2871" s="141"/>
      <c r="N2871" s="187" t="s">
        <v>54</v>
      </c>
      <c r="O2871" s="141"/>
      <c r="V2871" s="142"/>
      <c r="W2871" s="448" t="s">
        <v>2632</v>
      </c>
    </row>
    <row r="2872" ht="13.8" spans="1:23">
      <c r="A2872" s="396"/>
      <c r="B2872" s="14"/>
      <c r="C2872" s="14"/>
      <c r="D2872" s="14"/>
      <c r="E2872" s="14"/>
      <c r="F2872" s="14"/>
      <c r="G2872" s="162"/>
      <c r="H2872" s="129"/>
      <c r="I2872" s="483" t="s">
        <v>1112</v>
      </c>
      <c r="J2872" s="483">
        <v>1200</v>
      </c>
      <c r="K2872" s="483" t="s">
        <v>2043</v>
      </c>
      <c r="L2872" s="129"/>
      <c r="M2872" s="129" t="s">
        <v>2096</v>
      </c>
      <c r="N2872" s="53" t="s">
        <v>2664</v>
      </c>
      <c r="O2872" s="129"/>
      <c r="V2872" s="136"/>
      <c r="W2872" s="448" t="s">
        <v>2691</v>
      </c>
    </row>
    <row r="2873" spans="1:15">
      <c r="A2873" s="396"/>
      <c r="B2873" s="14"/>
      <c r="C2873" s="14"/>
      <c r="D2873" s="14"/>
      <c r="E2873" s="14"/>
      <c r="F2873" s="14"/>
      <c r="G2873" s="162"/>
      <c r="H2873" s="129"/>
      <c r="I2873" s="129"/>
      <c r="J2873" s="129"/>
      <c r="K2873" s="129"/>
      <c r="L2873" s="129"/>
      <c r="M2873" s="129"/>
      <c r="N2873" s="203"/>
      <c r="O2873" s="129"/>
    </row>
    <row r="2874" spans="1:15">
      <c r="A2874" s="396"/>
      <c r="B2874" s="14"/>
      <c r="C2874" s="14"/>
      <c r="D2874" s="14"/>
      <c r="E2874" s="14"/>
      <c r="F2874" s="14"/>
      <c r="G2874" s="162"/>
      <c r="H2874" s="129"/>
      <c r="I2874" s="129"/>
      <c r="J2874" s="129"/>
      <c r="K2874" s="129"/>
      <c r="L2874" s="129"/>
      <c r="M2874" s="129"/>
      <c r="N2874" s="203"/>
      <c r="O2874" s="129"/>
    </row>
    <row r="2875" spans="1:15">
      <c r="A2875" s="396"/>
      <c r="B2875" s="14"/>
      <c r="C2875" s="14"/>
      <c r="D2875" s="14"/>
      <c r="E2875" s="14"/>
      <c r="F2875" s="14"/>
      <c r="G2875" s="162"/>
      <c r="H2875" s="129"/>
      <c r="I2875" s="129"/>
      <c r="J2875" s="129"/>
      <c r="K2875" s="129"/>
      <c r="L2875" s="129"/>
      <c r="M2875" s="129"/>
      <c r="N2875" s="203"/>
      <c r="O2875" s="129"/>
    </row>
    <row r="2876" spans="1:15">
      <c r="A2876" s="396"/>
      <c r="B2876" s="14"/>
      <c r="C2876" s="14"/>
      <c r="D2876" s="14"/>
      <c r="E2876" s="14"/>
      <c r="F2876" s="14"/>
      <c r="G2876" s="14"/>
      <c r="H2876" s="139"/>
      <c r="I2876" s="139"/>
      <c r="J2876" s="139"/>
      <c r="K2876" s="139"/>
      <c r="L2876" s="139"/>
      <c r="M2876" s="139"/>
      <c r="N2876" s="185"/>
      <c r="O2876" s="139"/>
    </row>
    <row r="2877" spans="1:15">
      <c r="A2877" s="396"/>
      <c r="B2877" s="14"/>
      <c r="C2877" s="14"/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53"/>
      <c r="O2877" s="14"/>
    </row>
    <row r="2878" ht="18" spans="1:15">
      <c r="A2878" s="396"/>
      <c r="B2878" s="352"/>
      <c r="C2878" s="297">
        <f>SUM(C2866:C2877)</f>
        <v>26230</v>
      </c>
      <c r="D2878" s="297"/>
      <c r="E2878" s="298"/>
      <c r="F2878" s="297"/>
      <c r="G2878" s="299"/>
      <c r="H2878" s="269"/>
      <c r="I2878" s="297"/>
      <c r="J2878" s="297">
        <f>SUM(J2867:J2877)</f>
        <v>15400</v>
      </c>
      <c r="K2878" s="297"/>
      <c r="L2878" s="297"/>
      <c r="M2878" s="296"/>
      <c r="N2878" s="304"/>
      <c r="O2878" s="269"/>
    </row>
    <row r="2879" ht="15.6" spans="1:23">
      <c r="A2879" s="291" t="s">
        <v>2231</v>
      </c>
      <c r="B2879" s="291" t="s">
        <v>12</v>
      </c>
      <c r="C2879" s="292" t="s">
        <v>2501</v>
      </c>
      <c r="D2879" s="292" t="s">
        <v>2466</v>
      </c>
      <c r="E2879" s="454" t="s">
        <v>2456</v>
      </c>
      <c r="F2879" s="121" t="s">
        <v>2606</v>
      </c>
      <c r="G2879" s="121" t="s">
        <v>11</v>
      </c>
      <c r="H2879" s="269"/>
      <c r="I2879" s="291" t="s">
        <v>13</v>
      </c>
      <c r="J2879" s="292" t="s">
        <v>2501</v>
      </c>
      <c r="K2879" s="292" t="s">
        <v>2466</v>
      </c>
      <c r="L2879" s="455" t="s">
        <v>2456</v>
      </c>
      <c r="M2879" s="121" t="s">
        <v>2606</v>
      </c>
      <c r="N2879" s="121" t="s">
        <v>11</v>
      </c>
      <c r="O2879" s="269"/>
      <c r="V2879" s="555" t="s">
        <v>2557</v>
      </c>
      <c r="W2879" s="480"/>
    </row>
    <row r="2880" ht="15.6" spans="1:23">
      <c r="A2880" s="566"/>
      <c r="B2880" s="14" t="s">
        <v>271</v>
      </c>
      <c r="C2880" s="14">
        <v>4200</v>
      </c>
      <c r="D2880" s="14" t="s">
        <v>2043</v>
      </c>
      <c r="E2880" s="14"/>
      <c r="F2880" s="14"/>
      <c r="G2880" s="53" t="s">
        <v>54</v>
      </c>
      <c r="H2880" s="567"/>
      <c r="I2880" s="73" t="s">
        <v>1120</v>
      </c>
      <c r="J2880" s="73">
        <v>1200</v>
      </c>
      <c r="K2880" s="73" t="s">
        <v>2043</v>
      </c>
      <c r="L2880" s="14" t="s">
        <v>2971</v>
      </c>
      <c r="M2880" s="14" t="s">
        <v>2096</v>
      </c>
      <c r="N2880" s="53" t="s">
        <v>2664</v>
      </c>
      <c r="O2880" s="567"/>
      <c r="V2880" s="458"/>
      <c r="W2880" s="448" t="s">
        <v>2559</v>
      </c>
    </row>
    <row r="2881" ht="26.4" spans="1:23">
      <c r="A2881" s="566"/>
      <c r="B2881" s="14" t="s">
        <v>238</v>
      </c>
      <c r="C2881" s="14">
        <v>6000</v>
      </c>
      <c r="D2881" s="14" t="s">
        <v>2043</v>
      </c>
      <c r="E2881" s="14"/>
      <c r="F2881" s="14"/>
      <c r="G2881" s="53" t="s">
        <v>54</v>
      </c>
      <c r="H2881" s="567"/>
      <c r="I2881" s="14" t="s">
        <v>2972</v>
      </c>
      <c r="J2881" s="14">
        <v>500</v>
      </c>
      <c r="K2881" s="14" t="s">
        <v>2045</v>
      </c>
      <c r="L2881" s="14"/>
      <c r="M2881" s="14"/>
      <c r="N2881" s="53" t="s">
        <v>2973</v>
      </c>
      <c r="O2881" s="567"/>
      <c r="V2881" s="525"/>
      <c r="W2881" s="448" t="s">
        <v>2561</v>
      </c>
    </row>
    <row r="2882" ht="26.4" spans="1:23">
      <c r="A2882" s="566"/>
      <c r="B2882" s="14" t="s">
        <v>207</v>
      </c>
      <c r="C2882" s="14">
        <v>2000</v>
      </c>
      <c r="D2882" s="14" t="s">
        <v>2043</v>
      </c>
      <c r="E2882" s="14"/>
      <c r="F2882" s="14"/>
      <c r="G2882" s="53" t="s">
        <v>54</v>
      </c>
      <c r="H2882" s="567"/>
      <c r="I2882" s="14" t="s">
        <v>2974</v>
      </c>
      <c r="J2882" s="14">
        <v>412</v>
      </c>
      <c r="K2882" s="14" t="s">
        <v>2045</v>
      </c>
      <c r="L2882" s="14"/>
      <c r="M2882" s="14"/>
      <c r="N2882" s="53" t="s">
        <v>2973</v>
      </c>
      <c r="O2882" s="567"/>
      <c r="V2882" s="460"/>
      <c r="W2882" s="14" t="s">
        <v>2562</v>
      </c>
    </row>
    <row r="2883" ht="15.6" spans="1:23">
      <c r="A2883" s="566"/>
      <c r="B2883" s="14" t="s">
        <v>592</v>
      </c>
      <c r="C2883" s="14">
        <v>6000</v>
      </c>
      <c r="D2883" s="14" t="s">
        <v>2043</v>
      </c>
      <c r="E2883" s="52"/>
      <c r="F2883" s="14"/>
      <c r="G2883" s="53" t="s">
        <v>54</v>
      </c>
      <c r="H2883" s="567"/>
      <c r="I2883" s="14" t="s">
        <v>294</v>
      </c>
      <c r="J2883" s="14">
        <v>4800</v>
      </c>
      <c r="K2883" s="14" t="s">
        <v>2043</v>
      </c>
      <c r="L2883" s="14"/>
      <c r="M2883" s="14"/>
      <c r="N2883" s="14" t="s">
        <v>54</v>
      </c>
      <c r="O2883" s="567"/>
      <c r="V2883" s="461"/>
      <c r="W2883" s="448" t="s">
        <v>2563</v>
      </c>
    </row>
    <row r="2884" ht="15.6" spans="1:23">
      <c r="A2884" s="566"/>
      <c r="B2884" s="137" t="s">
        <v>2975</v>
      </c>
      <c r="C2884" s="137">
        <v>500</v>
      </c>
      <c r="D2884" s="137" t="s">
        <v>2045</v>
      </c>
      <c r="E2884" s="14" t="s">
        <v>2976</v>
      </c>
      <c r="F2884" s="14" t="s">
        <v>2096</v>
      </c>
      <c r="G2884" s="14" t="s">
        <v>2977</v>
      </c>
      <c r="H2884" s="567"/>
      <c r="I2884" s="14" t="s">
        <v>1098</v>
      </c>
      <c r="J2884" s="14">
        <v>3600</v>
      </c>
      <c r="K2884" s="14" t="s">
        <v>2043</v>
      </c>
      <c r="L2884" s="14"/>
      <c r="M2884" s="14"/>
      <c r="N2884" s="14" t="s">
        <v>54</v>
      </c>
      <c r="O2884" s="567"/>
      <c r="V2884" s="462"/>
      <c r="W2884" s="448" t="s">
        <v>2568</v>
      </c>
    </row>
    <row r="2885" ht="15.6" spans="1:23">
      <c r="A2885" s="566"/>
      <c r="B2885" s="73" t="s">
        <v>1089</v>
      </c>
      <c r="C2885" s="73">
        <v>2400</v>
      </c>
      <c r="D2885" s="73" t="s">
        <v>2043</v>
      </c>
      <c r="E2885" s="14"/>
      <c r="F2885" s="14" t="s">
        <v>2096</v>
      </c>
      <c r="G2885" s="525" t="s">
        <v>2935</v>
      </c>
      <c r="H2885" s="567"/>
      <c r="I2885" s="14" t="s">
        <v>414</v>
      </c>
      <c r="J2885" s="14">
        <v>3000</v>
      </c>
      <c r="K2885" s="14" t="s">
        <v>2045</v>
      </c>
      <c r="L2885" s="14"/>
      <c r="M2885" s="14"/>
      <c r="N2885" s="14" t="s">
        <v>54</v>
      </c>
      <c r="O2885" s="567"/>
      <c r="V2885" s="142"/>
      <c r="W2885" s="448" t="s">
        <v>2632</v>
      </c>
    </row>
    <row r="2886" ht="26.4" spans="1:23">
      <c r="A2886" s="566"/>
      <c r="B2886" s="14" t="s">
        <v>1114</v>
      </c>
      <c r="C2886" s="14">
        <v>1500</v>
      </c>
      <c r="D2886" s="14" t="s">
        <v>2045</v>
      </c>
      <c r="E2886" s="14"/>
      <c r="F2886" s="14" t="s">
        <v>2096</v>
      </c>
      <c r="G2886" s="53" t="s">
        <v>54</v>
      </c>
      <c r="H2886" s="14"/>
      <c r="I2886" s="137" t="s">
        <v>68</v>
      </c>
      <c r="J2886" s="137">
        <v>500</v>
      </c>
      <c r="K2886" s="137" t="s">
        <v>2045</v>
      </c>
      <c r="L2886" s="14"/>
      <c r="M2886" s="14"/>
      <c r="N2886" s="53" t="s">
        <v>2965</v>
      </c>
      <c r="O2886" s="14"/>
      <c r="V2886" s="136"/>
      <c r="W2886" s="448" t="s">
        <v>2691</v>
      </c>
    </row>
    <row r="2887" spans="1:15">
      <c r="A2887" s="566"/>
      <c r="B2887" s="73" t="s">
        <v>1057</v>
      </c>
      <c r="C2887" s="73">
        <v>3000</v>
      </c>
      <c r="D2887" s="73" t="s">
        <v>2043</v>
      </c>
      <c r="E2887" s="14"/>
      <c r="F2887" s="14"/>
      <c r="G2887" s="525" t="s">
        <v>2978</v>
      </c>
      <c r="H2887" s="14"/>
      <c r="I2887" s="137" t="s">
        <v>2979</v>
      </c>
      <c r="J2887" s="137">
        <v>400</v>
      </c>
      <c r="K2887" s="137" t="s">
        <v>2045</v>
      </c>
      <c r="L2887" s="14" t="s">
        <v>2980</v>
      </c>
      <c r="M2887" s="14" t="s">
        <v>2096</v>
      </c>
      <c r="N2887" s="53" t="s">
        <v>2977</v>
      </c>
      <c r="O2887" s="14"/>
    </row>
    <row r="2888" spans="1:15">
      <c r="A2888" s="566"/>
      <c r="B2888" s="14" t="s">
        <v>328</v>
      </c>
      <c r="C2888" s="14">
        <v>6300</v>
      </c>
      <c r="D2888" s="14" t="s">
        <v>2043</v>
      </c>
      <c r="E2888" s="14"/>
      <c r="F2888" s="14"/>
      <c r="G2888" s="53" t="s">
        <v>54</v>
      </c>
      <c r="H2888" s="14"/>
      <c r="I2888" s="14" t="s">
        <v>244</v>
      </c>
      <c r="J2888" s="14">
        <v>2000</v>
      </c>
      <c r="K2888" s="14" t="s">
        <v>2043</v>
      </c>
      <c r="L2888" s="14"/>
      <c r="M2888" s="14"/>
      <c r="N2888" s="53" t="s">
        <v>2981</v>
      </c>
      <c r="O2888" s="14"/>
    </row>
    <row r="2889" spans="1:15">
      <c r="A2889" s="566"/>
      <c r="B2889" s="14" t="s">
        <v>229</v>
      </c>
      <c r="C2889" s="14">
        <v>3500</v>
      </c>
      <c r="D2889" s="14" t="s">
        <v>2043</v>
      </c>
      <c r="E2889" s="52"/>
      <c r="F2889" s="14"/>
      <c r="G2889" s="53" t="s">
        <v>54</v>
      </c>
      <c r="H2889" s="14"/>
      <c r="I2889" s="525" t="s">
        <v>334</v>
      </c>
      <c r="J2889" s="525">
        <v>1500</v>
      </c>
      <c r="K2889" s="525" t="s">
        <v>2043</v>
      </c>
      <c r="L2889" s="525"/>
      <c r="M2889" s="525"/>
      <c r="N2889" s="525" t="s">
        <v>2784</v>
      </c>
      <c r="O2889" s="14"/>
    </row>
    <row r="2890" spans="1:15">
      <c r="A2890" s="566"/>
      <c r="B2890" s="14" t="s">
        <v>325</v>
      </c>
      <c r="C2890" s="14">
        <v>2000</v>
      </c>
      <c r="D2890" s="14" t="s">
        <v>2045</v>
      </c>
      <c r="E2890" s="14"/>
      <c r="F2890" s="14"/>
      <c r="G2890" s="53" t="s">
        <v>54</v>
      </c>
      <c r="H2890" s="14"/>
      <c r="I2890" s="14" t="s">
        <v>259</v>
      </c>
      <c r="J2890" s="14">
        <v>20000</v>
      </c>
      <c r="K2890" s="14" t="s">
        <v>2043</v>
      </c>
      <c r="L2890" s="14"/>
      <c r="M2890" s="14"/>
      <c r="N2890" s="14" t="s">
        <v>54</v>
      </c>
      <c r="O2890" s="14"/>
    </row>
    <row r="2891" spans="1:15">
      <c r="A2891" s="566"/>
      <c r="B2891" s="126" t="s">
        <v>1081</v>
      </c>
      <c r="C2891" s="126">
        <v>5200</v>
      </c>
      <c r="D2891" s="126" t="s">
        <v>2043</v>
      </c>
      <c r="E2891" s="126"/>
      <c r="F2891" s="126"/>
      <c r="G2891" s="53" t="s">
        <v>54</v>
      </c>
      <c r="H2891" s="14"/>
      <c r="I2891" s="14" t="s">
        <v>241</v>
      </c>
      <c r="J2891" s="14">
        <v>6000</v>
      </c>
      <c r="K2891" s="14" t="s">
        <v>2043</v>
      </c>
      <c r="L2891" s="14"/>
      <c r="M2891" s="14"/>
      <c r="N2891" s="14" t="s">
        <v>54</v>
      </c>
      <c r="O2891" s="14"/>
    </row>
    <row r="2892" spans="1:15">
      <c r="A2892" s="566"/>
      <c r="B2892" s="14" t="s">
        <v>733</v>
      </c>
      <c r="C2892" s="14">
        <v>1480</v>
      </c>
      <c r="D2892" s="14" t="s">
        <v>2045</v>
      </c>
      <c r="E2892" s="14"/>
      <c r="F2892" s="14"/>
      <c r="G2892" s="53" t="s">
        <v>54</v>
      </c>
      <c r="H2892" s="14"/>
      <c r="I2892" s="525" t="s">
        <v>434</v>
      </c>
      <c r="J2892" s="525">
        <v>1160</v>
      </c>
      <c r="K2892" s="525" t="s">
        <v>2045</v>
      </c>
      <c r="L2892" s="525"/>
      <c r="M2892" s="525"/>
      <c r="N2892" s="525" t="s">
        <v>2784</v>
      </c>
      <c r="O2892" s="14"/>
    </row>
    <row r="2893" spans="1:15">
      <c r="A2893" s="566"/>
      <c r="B2893" s="73" t="s">
        <v>1060</v>
      </c>
      <c r="C2893" s="73">
        <v>2100</v>
      </c>
      <c r="D2893" s="73" t="s">
        <v>2043</v>
      </c>
      <c r="E2893" s="52"/>
      <c r="F2893" s="14"/>
      <c r="G2893" s="53" t="s">
        <v>2982</v>
      </c>
      <c r="H2893" s="14"/>
      <c r="I2893" s="14" t="s">
        <v>253</v>
      </c>
      <c r="J2893" s="14">
        <v>8000</v>
      </c>
      <c r="K2893" s="14" t="s">
        <v>2043</v>
      </c>
      <c r="L2893" s="14"/>
      <c r="M2893" s="14"/>
      <c r="N2893" s="14" t="s">
        <v>54</v>
      </c>
      <c r="O2893" s="14"/>
    </row>
    <row r="2894" spans="1:15">
      <c r="A2894" s="566"/>
      <c r="B2894" s="14" t="s">
        <v>328</v>
      </c>
      <c r="C2894" s="14">
        <v>4200</v>
      </c>
      <c r="D2894" s="73" t="s">
        <v>2043</v>
      </c>
      <c r="E2894" s="52"/>
      <c r="F2894" s="14"/>
      <c r="G2894" s="53" t="s">
        <v>54</v>
      </c>
      <c r="H2894" s="14"/>
      <c r="I2894" s="14" t="s">
        <v>244</v>
      </c>
      <c r="J2894" s="14">
        <v>1200</v>
      </c>
      <c r="K2894" s="14" t="s">
        <v>2043</v>
      </c>
      <c r="L2894" s="14"/>
      <c r="M2894" s="14"/>
      <c r="N2894" s="14" t="s">
        <v>54</v>
      </c>
      <c r="O2894" s="14"/>
    </row>
    <row r="2895" spans="1:15">
      <c r="A2895" s="566"/>
      <c r="B2895" s="137" t="s">
        <v>76</v>
      </c>
      <c r="C2895" s="137">
        <v>500</v>
      </c>
      <c r="D2895" s="137" t="s">
        <v>2045</v>
      </c>
      <c r="E2895" s="14"/>
      <c r="F2895" s="14"/>
      <c r="G2895" s="14" t="s">
        <v>2865</v>
      </c>
      <c r="H2895" s="14"/>
      <c r="I2895" s="14" t="s">
        <v>641</v>
      </c>
      <c r="J2895" s="14">
        <v>2000</v>
      </c>
      <c r="K2895" s="14" t="s">
        <v>2045</v>
      </c>
      <c r="L2895" s="14"/>
      <c r="M2895" s="14"/>
      <c r="N2895" s="14" t="s">
        <v>54</v>
      </c>
      <c r="O2895" s="14"/>
    </row>
    <row r="2896" spans="1:15">
      <c r="A2896" s="566"/>
      <c r="B2896" s="137" t="s">
        <v>2983</v>
      </c>
      <c r="C2896" s="137">
        <v>400</v>
      </c>
      <c r="D2896" s="137" t="s">
        <v>2045</v>
      </c>
      <c r="E2896" s="14" t="s">
        <v>2984</v>
      </c>
      <c r="F2896" s="14" t="s">
        <v>2096</v>
      </c>
      <c r="G2896" s="53" t="s">
        <v>2977</v>
      </c>
      <c r="H2896" s="14"/>
      <c r="I2896" s="525" t="s">
        <v>172</v>
      </c>
      <c r="J2896" s="525">
        <v>800</v>
      </c>
      <c r="K2896" s="525" t="s">
        <v>2045</v>
      </c>
      <c r="L2896" s="525"/>
      <c r="M2896" s="525"/>
      <c r="N2896" s="525" t="s">
        <v>2985</v>
      </c>
      <c r="O2896" s="14"/>
    </row>
    <row r="2897" spans="1:15">
      <c r="A2897" s="566"/>
      <c r="B2897" s="14"/>
      <c r="C2897" s="14"/>
      <c r="D2897" s="14"/>
      <c r="E2897" s="52"/>
      <c r="F2897" s="14"/>
      <c r="G2897" s="53"/>
      <c r="H2897" s="14"/>
      <c r="I2897" s="14"/>
      <c r="J2897" s="14"/>
      <c r="K2897" s="14"/>
      <c r="L2897" s="14"/>
      <c r="M2897" s="14"/>
      <c r="N2897" s="53"/>
      <c r="O2897" s="14"/>
    </row>
    <row r="2898" spans="1:15">
      <c r="A2898" s="566"/>
      <c r="B2898" s="14"/>
      <c r="C2898" s="14"/>
      <c r="D2898" s="14"/>
      <c r="E2898" s="52"/>
      <c r="F2898" s="14"/>
      <c r="G2898" s="53"/>
      <c r="H2898" s="14"/>
      <c r="I2898" s="14"/>
      <c r="J2898" s="14"/>
      <c r="K2898" s="14"/>
      <c r="L2898" s="14"/>
      <c r="M2898" s="14"/>
      <c r="N2898" s="53"/>
      <c r="O2898" s="14"/>
    </row>
    <row r="2899" spans="1:15">
      <c r="A2899" s="566"/>
      <c r="B2899" s="14"/>
      <c r="C2899" s="14"/>
      <c r="D2899" s="14"/>
      <c r="E2899" s="52"/>
      <c r="F2899" s="14"/>
      <c r="G2899" s="53"/>
      <c r="H2899" s="14"/>
      <c r="I2899" s="14"/>
      <c r="J2899" s="14"/>
      <c r="K2899" s="14"/>
      <c r="L2899" s="14"/>
      <c r="M2899" s="14"/>
      <c r="N2899" s="53"/>
      <c r="O2899" s="14"/>
    </row>
    <row r="2900" spans="1:15">
      <c r="A2900" s="566"/>
      <c r="B2900" s="14"/>
      <c r="C2900" s="14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53"/>
      <c r="O2900" s="14"/>
    </row>
    <row r="2901" spans="1:15">
      <c r="A2901" s="566"/>
      <c r="B2901" s="14"/>
      <c r="C2901" s="14"/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53"/>
      <c r="O2901" s="14"/>
    </row>
    <row r="2902" ht="18" spans="1:15">
      <c r="A2902" s="566"/>
      <c r="B2902" s="352"/>
      <c r="C2902" s="297">
        <f>SUM(C2880:C2901)</f>
        <v>51280</v>
      </c>
      <c r="D2902" s="297"/>
      <c r="E2902" s="298"/>
      <c r="F2902" s="297"/>
      <c r="G2902" s="299"/>
      <c r="H2902" s="269"/>
      <c r="I2902" s="297"/>
      <c r="J2902" s="297">
        <f>SUM(J2880:J2901)</f>
        <v>57072</v>
      </c>
      <c r="K2902" s="297"/>
      <c r="L2902" s="297"/>
      <c r="M2902" s="296"/>
      <c r="N2902" s="304"/>
      <c r="O2902" s="269"/>
    </row>
    <row r="2903" ht="15.6" spans="1:23">
      <c r="A2903" s="493" t="s">
        <v>2232</v>
      </c>
      <c r="B2903" s="291" t="s">
        <v>12</v>
      </c>
      <c r="C2903" s="292" t="s">
        <v>2501</v>
      </c>
      <c r="D2903" s="292" t="s">
        <v>2466</v>
      </c>
      <c r="E2903" s="454" t="s">
        <v>2456</v>
      </c>
      <c r="F2903" s="121" t="s">
        <v>2606</v>
      </c>
      <c r="G2903" s="121" t="s">
        <v>11</v>
      </c>
      <c r="H2903" s="565"/>
      <c r="I2903" s="291" t="s">
        <v>13</v>
      </c>
      <c r="J2903" s="292" t="s">
        <v>2501</v>
      </c>
      <c r="K2903" s="292" t="s">
        <v>2466</v>
      </c>
      <c r="L2903" s="455" t="s">
        <v>2456</v>
      </c>
      <c r="M2903" s="121" t="s">
        <v>2606</v>
      </c>
      <c r="N2903" s="121" t="s">
        <v>11</v>
      </c>
      <c r="O2903" s="565"/>
      <c r="V2903" s="555" t="s">
        <v>2557</v>
      </c>
      <c r="W2903" s="480"/>
    </row>
    <row r="2904" ht="13.8" spans="1:23">
      <c r="A2904" s="568"/>
      <c r="B2904" s="14" t="s">
        <v>464</v>
      </c>
      <c r="C2904" s="14">
        <v>2400</v>
      </c>
      <c r="D2904" s="14" t="s">
        <v>2043</v>
      </c>
      <c r="E2904" s="52"/>
      <c r="F2904" s="14"/>
      <c r="G2904" s="53" t="s">
        <v>54</v>
      </c>
      <c r="H2904" s="140"/>
      <c r="I2904" s="14" t="s">
        <v>726</v>
      </c>
      <c r="J2904" s="14">
        <v>5000</v>
      </c>
      <c r="K2904" s="14" t="s">
        <v>2045</v>
      </c>
      <c r="L2904" s="14"/>
      <c r="M2904" s="14"/>
      <c r="N2904" s="53" t="s">
        <v>54</v>
      </c>
      <c r="O2904" s="140"/>
      <c r="V2904" s="458"/>
      <c r="W2904" s="448" t="s">
        <v>2559</v>
      </c>
    </row>
    <row r="2905" ht="13.8" spans="1:23">
      <c r="A2905" s="568"/>
      <c r="B2905" s="14" t="s">
        <v>1060</v>
      </c>
      <c r="C2905" s="14">
        <v>1500</v>
      </c>
      <c r="D2905" s="14" t="s">
        <v>2043</v>
      </c>
      <c r="E2905" s="52"/>
      <c r="F2905" s="14"/>
      <c r="G2905" s="53" t="s">
        <v>54</v>
      </c>
      <c r="H2905" s="140"/>
      <c r="I2905" s="14" t="s">
        <v>135</v>
      </c>
      <c r="J2905" s="14">
        <v>12000</v>
      </c>
      <c r="K2905" s="14" t="s">
        <v>2043</v>
      </c>
      <c r="L2905" s="14"/>
      <c r="M2905" s="14"/>
      <c r="N2905" s="53" t="s">
        <v>54</v>
      </c>
      <c r="O2905" s="140"/>
      <c r="V2905" s="525"/>
      <c r="W2905" s="448" t="s">
        <v>2561</v>
      </c>
    </row>
    <row r="2906" spans="1:23">
      <c r="A2906" s="568"/>
      <c r="B2906" s="525" t="s">
        <v>479</v>
      </c>
      <c r="C2906" s="525">
        <v>6000</v>
      </c>
      <c r="D2906" s="525" t="s">
        <v>2043</v>
      </c>
      <c r="E2906" s="525" t="s">
        <v>2986</v>
      </c>
      <c r="F2906" s="525"/>
      <c r="G2906" s="525" t="s">
        <v>2987</v>
      </c>
      <c r="H2906" s="140"/>
      <c r="I2906" s="525" t="s">
        <v>618</v>
      </c>
      <c r="J2906" s="525">
        <v>500</v>
      </c>
      <c r="K2906" s="525" t="s">
        <v>2045</v>
      </c>
      <c r="L2906" s="525"/>
      <c r="M2906" s="525"/>
      <c r="N2906" s="525" t="s">
        <v>2988</v>
      </c>
      <c r="O2906" s="140"/>
      <c r="V2906" s="460"/>
      <c r="W2906" s="14" t="s">
        <v>2562</v>
      </c>
    </row>
    <row r="2907" ht="13.8" spans="1:23">
      <c r="A2907" s="568"/>
      <c r="B2907" s="525" t="s">
        <v>1057</v>
      </c>
      <c r="C2907" s="525">
        <v>4200</v>
      </c>
      <c r="D2907" s="525" t="s">
        <v>2043</v>
      </c>
      <c r="E2907" s="525"/>
      <c r="F2907" s="525"/>
      <c r="G2907" s="525" t="s">
        <v>2989</v>
      </c>
      <c r="H2907" s="140"/>
      <c r="I2907" s="14" t="s">
        <v>280</v>
      </c>
      <c r="J2907" s="14">
        <v>14000</v>
      </c>
      <c r="K2907" s="14" t="s">
        <v>2043</v>
      </c>
      <c r="L2907" s="53"/>
      <c r="M2907" s="14"/>
      <c r="N2907" s="53" t="s">
        <v>54</v>
      </c>
      <c r="O2907" s="140"/>
      <c r="V2907" s="461"/>
      <c r="W2907" s="448" t="s">
        <v>2563</v>
      </c>
    </row>
    <row r="2908" ht="13.8" spans="1:23">
      <c r="A2908" s="568"/>
      <c r="B2908" s="14" t="s">
        <v>216</v>
      </c>
      <c r="C2908" s="14">
        <v>12000</v>
      </c>
      <c r="D2908" s="14" t="s">
        <v>2043</v>
      </c>
      <c r="E2908" s="14"/>
      <c r="F2908" s="14"/>
      <c r="G2908" s="14" t="s">
        <v>54</v>
      </c>
      <c r="H2908" s="140"/>
      <c r="I2908" s="14" t="s">
        <v>525</v>
      </c>
      <c r="J2908" s="14">
        <v>1600</v>
      </c>
      <c r="K2908" s="14" t="s">
        <v>2045</v>
      </c>
      <c r="L2908" s="14">
        <f>J2908/20</f>
        <v>80</v>
      </c>
      <c r="M2908" s="14"/>
      <c r="N2908" s="53" t="s">
        <v>54</v>
      </c>
      <c r="O2908" s="140"/>
      <c r="V2908" s="461"/>
      <c r="W2908" s="448"/>
    </row>
    <row r="2909" ht="13.8" spans="1:23">
      <c r="A2909" s="568"/>
      <c r="B2909" s="14" t="s">
        <v>124</v>
      </c>
      <c r="C2909" s="14">
        <v>15000</v>
      </c>
      <c r="D2909" s="14" t="s">
        <v>2043</v>
      </c>
      <c r="E2909" s="14"/>
      <c r="F2909" s="14"/>
      <c r="G2909" s="14" t="s">
        <v>54</v>
      </c>
      <c r="H2909" s="140"/>
      <c r="I2909" s="14" t="s">
        <v>606</v>
      </c>
      <c r="J2909" s="14">
        <v>820</v>
      </c>
      <c r="K2909" s="14" t="s">
        <v>2045</v>
      </c>
      <c r="L2909" s="14">
        <f>J2909/20</f>
        <v>41</v>
      </c>
      <c r="M2909" s="14"/>
      <c r="N2909" s="53" t="s">
        <v>54</v>
      </c>
      <c r="O2909" s="140"/>
      <c r="V2909" s="461"/>
      <c r="W2909" s="448"/>
    </row>
    <row r="2910" ht="26.4" spans="1:23">
      <c r="A2910" s="568"/>
      <c r="B2910" s="14" t="s">
        <v>145</v>
      </c>
      <c r="C2910" s="14">
        <v>12000</v>
      </c>
      <c r="D2910" s="14" t="s">
        <v>2043</v>
      </c>
      <c r="E2910" s="14"/>
      <c r="F2910" s="14"/>
      <c r="G2910" s="14" t="s">
        <v>54</v>
      </c>
      <c r="H2910" s="140"/>
      <c r="I2910" s="137" t="s">
        <v>2972</v>
      </c>
      <c r="J2910" s="137">
        <v>500</v>
      </c>
      <c r="K2910" s="137" t="s">
        <v>2045</v>
      </c>
      <c r="L2910" s="14" t="s">
        <v>2990</v>
      </c>
      <c r="M2910" s="14" t="s">
        <v>2096</v>
      </c>
      <c r="N2910" s="53" t="s">
        <v>2991</v>
      </c>
      <c r="O2910" s="140"/>
      <c r="V2910" s="462"/>
      <c r="W2910" s="448" t="s">
        <v>2568</v>
      </c>
    </row>
    <row r="2911" ht="13.8" spans="1:23">
      <c r="A2911" s="568"/>
      <c r="B2911" s="14" t="s">
        <v>949</v>
      </c>
      <c r="C2911" s="14">
        <v>8400</v>
      </c>
      <c r="D2911" s="14" t="s">
        <v>2043</v>
      </c>
      <c r="E2911" s="52"/>
      <c r="F2911" s="14"/>
      <c r="G2911" s="53" t="s">
        <v>54</v>
      </c>
      <c r="H2911" s="140"/>
      <c r="I2911" s="137" t="s">
        <v>2974</v>
      </c>
      <c r="J2911" s="137">
        <v>400</v>
      </c>
      <c r="K2911" s="137" t="s">
        <v>2045</v>
      </c>
      <c r="L2911" s="14" t="s">
        <v>2992</v>
      </c>
      <c r="M2911" s="14" t="s">
        <v>2096</v>
      </c>
      <c r="N2911" s="53" t="s">
        <v>2993</v>
      </c>
      <c r="O2911" s="140"/>
      <c r="V2911" s="142"/>
      <c r="W2911" s="448" t="s">
        <v>2632</v>
      </c>
    </row>
    <row r="2912" ht="13.8" spans="1:23">
      <c r="A2912" s="568"/>
      <c r="B2912" s="14" t="s">
        <v>139</v>
      </c>
      <c r="C2912" s="14">
        <v>800</v>
      </c>
      <c r="D2912" s="14" t="s">
        <v>2045</v>
      </c>
      <c r="E2912" s="52"/>
      <c r="F2912" s="14"/>
      <c r="G2912" s="53" t="s">
        <v>54</v>
      </c>
      <c r="H2912" s="140"/>
      <c r="I2912" s="14" t="s">
        <v>458</v>
      </c>
      <c r="J2912" s="14">
        <v>4000</v>
      </c>
      <c r="K2912" s="14" t="s">
        <v>2043</v>
      </c>
      <c r="L2912" s="14"/>
      <c r="M2912" s="14"/>
      <c r="N2912" s="53" t="s">
        <v>54</v>
      </c>
      <c r="O2912" s="140"/>
      <c r="V2912" s="136"/>
      <c r="W2912" s="448" t="s">
        <v>2691</v>
      </c>
    </row>
    <row r="2913" spans="1:15">
      <c r="A2913" s="568"/>
      <c r="B2913" s="14" t="s">
        <v>289</v>
      </c>
      <c r="C2913" s="14">
        <v>4200</v>
      </c>
      <c r="D2913" s="14" t="s">
        <v>2043</v>
      </c>
      <c r="E2913" s="52"/>
      <c r="F2913" s="14" t="s">
        <v>2096</v>
      </c>
      <c r="G2913" s="53" t="s">
        <v>54</v>
      </c>
      <c r="H2913" s="140"/>
      <c r="I2913" s="14" t="s">
        <v>181</v>
      </c>
      <c r="J2913" s="14">
        <v>3200</v>
      </c>
      <c r="K2913" s="14" t="s">
        <v>2043</v>
      </c>
      <c r="L2913" s="14"/>
      <c r="M2913" s="14"/>
      <c r="N2913" s="53" t="s">
        <v>54</v>
      </c>
      <c r="O2913" s="140"/>
    </row>
    <row r="2914" spans="1:15">
      <c r="A2914" s="568"/>
      <c r="B2914" s="356" t="s">
        <v>2048</v>
      </c>
      <c r="C2914" s="356">
        <v>2000</v>
      </c>
      <c r="D2914" s="356" t="s">
        <v>2045</v>
      </c>
      <c r="E2914" s="356" t="s">
        <v>2994</v>
      </c>
      <c r="F2914" s="356"/>
      <c r="G2914" s="356" t="s">
        <v>2995</v>
      </c>
      <c r="H2914" s="140"/>
      <c r="I2914" s="14" t="s">
        <v>235</v>
      </c>
      <c r="J2914" s="14">
        <v>4000</v>
      </c>
      <c r="K2914" s="14" t="s">
        <v>2043</v>
      </c>
      <c r="L2914" s="14"/>
      <c r="M2914" s="14"/>
      <c r="N2914" s="53" t="s">
        <v>54</v>
      </c>
      <c r="O2914" s="140"/>
    </row>
    <row r="2915" spans="1:15">
      <c r="A2915" s="568"/>
      <c r="B2915" s="73" t="s">
        <v>1129</v>
      </c>
      <c r="C2915" s="73">
        <v>1200</v>
      </c>
      <c r="D2915" s="73" t="s">
        <v>2043</v>
      </c>
      <c r="E2915" s="14" t="s">
        <v>2996</v>
      </c>
      <c r="F2915" s="14" t="s">
        <v>2096</v>
      </c>
      <c r="G2915" s="53" t="s">
        <v>2997</v>
      </c>
      <c r="H2915" s="140"/>
      <c r="I2915" s="462" t="s">
        <v>1125</v>
      </c>
      <c r="J2915" s="462">
        <v>400</v>
      </c>
      <c r="K2915" s="462" t="s">
        <v>2045</v>
      </c>
      <c r="L2915" s="14"/>
      <c r="M2915" s="14" t="s">
        <v>2096</v>
      </c>
      <c r="N2915" s="53" t="s">
        <v>54</v>
      </c>
      <c r="O2915" s="140"/>
    </row>
    <row r="2916" spans="1:15">
      <c r="A2916" s="568"/>
      <c r="B2916" s="444" t="s">
        <v>1029</v>
      </c>
      <c r="C2916" s="444">
        <v>6000</v>
      </c>
      <c r="D2916" s="444" t="s">
        <v>2043</v>
      </c>
      <c r="E2916" s="52"/>
      <c r="F2916" s="14"/>
      <c r="G2916" s="53" t="s">
        <v>2998</v>
      </c>
      <c r="H2916" s="140"/>
      <c r="I2916" s="14" t="s">
        <v>160</v>
      </c>
      <c r="J2916" s="14">
        <v>500</v>
      </c>
      <c r="K2916" s="14" t="s">
        <v>2045</v>
      </c>
      <c r="L2916" s="14"/>
      <c r="M2916" s="14"/>
      <c r="N2916" s="53" t="s">
        <v>54</v>
      </c>
      <c r="O2916" s="140"/>
    </row>
    <row r="2917" spans="1:15">
      <c r="A2917" s="568"/>
      <c r="B2917" s="14" t="s">
        <v>151</v>
      </c>
      <c r="C2917" s="14">
        <v>2400</v>
      </c>
      <c r="D2917" s="14" t="s">
        <v>2043</v>
      </c>
      <c r="E2917" s="52">
        <f>C2917/15</f>
        <v>160</v>
      </c>
      <c r="F2917" s="14"/>
      <c r="G2917" s="53" t="s">
        <v>54</v>
      </c>
      <c r="H2917" s="140"/>
      <c r="I2917" s="462" t="s">
        <v>835</v>
      </c>
      <c r="J2917" s="462">
        <v>500</v>
      </c>
      <c r="K2917" s="444" t="s">
        <v>2045</v>
      </c>
      <c r="L2917" s="14"/>
      <c r="M2917" s="14"/>
      <c r="N2917" s="53" t="s">
        <v>54</v>
      </c>
      <c r="O2917" s="140"/>
    </row>
    <row r="2918" spans="1:15">
      <c r="A2918" s="568"/>
      <c r="B2918" s="14"/>
      <c r="C2918" s="14"/>
      <c r="D2918" s="14"/>
      <c r="E2918" s="52"/>
      <c r="F2918" s="14"/>
      <c r="G2918" s="53"/>
      <c r="H2918" s="140"/>
      <c r="I2918" s="14" t="s">
        <v>1127</v>
      </c>
      <c r="J2918" s="14">
        <v>400</v>
      </c>
      <c r="K2918" s="14" t="s">
        <v>2045</v>
      </c>
      <c r="L2918" s="14"/>
      <c r="M2918" s="14" t="s">
        <v>2096</v>
      </c>
      <c r="N2918" s="53" t="s">
        <v>54</v>
      </c>
      <c r="O2918" s="140"/>
    </row>
    <row r="2919" spans="1:15">
      <c r="A2919" s="568"/>
      <c r="B2919" s="14"/>
      <c r="C2919" s="14"/>
      <c r="D2919" s="14"/>
      <c r="E2919" s="52"/>
      <c r="F2919" s="14"/>
      <c r="G2919" s="53"/>
      <c r="H2919" s="140"/>
      <c r="I2919" s="14" t="s">
        <v>397</v>
      </c>
      <c r="J2919" s="14">
        <v>3020</v>
      </c>
      <c r="K2919" s="14" t="s">
        <v>2045</v>
      </c>
      <c r="L2919" s="14"/>
      <c r="M2919" s="14"/>
      <c r="N2919" s="53" t="s">
        <v>54</v>
      </c>
      <c r="O2919" s="140"/>
    </row>
    <row r="2920" spans="1:15">
      <c r="A2920" s="568"/>
      <c r="B2920" s="14"/>
      <c r="C2920" s="14"/>
      <c r="D2920" s="14"/>
      <c r="E2920" s="52"/>
      <c r="F2920" s="14"/>
      <c r="G2920" s="53"/>
      <c r="H2920" s="140"/>
      <c r="I2920" s="137" t="s">
        <v>2071</v>
      </c>
      <c r="J2920" s="137">
        <v>2000</v>
      </c>
      <c r="K2920" s="137" t="s">
        <v>2043</v>
      </c>
      <c r="L2920" s="14"/>
      <c r="M2920" s="14"/>
      <c r="N2920" s="53" t="s">
        <v>2999</v>
      </c>
      <c r="O2920" s="140"/>
    </row>
    <row r="2921" spans="1:15">
      <c r="A2921" s="568"/>
      <c r="B2921" s="14" t="s">
        <v>61</v>
      </c>
      <c r="C2921" s="14" t="s">
        <v>3000</v>
      </c>
      <c r="D2921" s="14" t="s">
        <v>3001</v>
      </c>
      <c r="E2921" s="52"/>
      <c r="F2921" s="14"/>
      <c r="G2921" s="53"/>
      <c r="H2921" s="140"/>
      <c r="I2921" s="444" t="s">
        <v>972</v>
      </c>
      <c r="J2921" s="444">
        <v>1420</v>
      </c>
      <c r="K2921" s="444" t="s">
        <v>2043</v>
      </c>
      <c r="L2921" s="14" t="s">
        <v>3002</v>
      </c>
      <c r="M2921" s="14">
        <f>J2921/20</f>
        <v>71</v>
      </c>
      <c r="N2921" s="53" t="s">
        <v>3003</v>
      </c>
      <c r="O2921" s="140"/>
    </row>
    <row r="2922" spans="1:15">
      <c r="A2922" s="568"/>
      <c r="B2922" s="14"/>
      <c r="C2922" s="14"/>
      <c r="D2922" s="14"/>
      <c r="E2922" s="52"/>
      <c r="F2922" s="14"/>
      <c r="G2922" s="53"/>
      <c r="H2922" s="140"/>
      <c r="I2922" s="14"/>
      <c r="J2922" s="14"/>
      <c r="K2922" s="14"/>
      <c r="L2922" s="14"/>
      <c r="M2922" s="14"/>
      <c r="N2922" s="14"/>
      <c r="O2922" s="140"/>
    </row>
    <row r="2923" spans="1:15">
      <c r="A2923" s="568"/>
      <c r="B2923" s="14"/>
      <c r="C2923" s="14"/>
      <c r="D2923" s="14"/>
      <c r="E2923" s="52"/>
      <c r="F2923" s="14"/>
      <c r="G2923" s="53"/>
      <c r="H2923" s="140"/>
      <c r="I2923" s="14"/>
      <c r="J2923" s="14"/>
      <c r="K2923" s="14"/>
      <c r="L2923" s="14"/>
      <c r="M2923" s="14"/>
      <c r="N2923" s="14"/>
      <c r="O2923" s="140"/>
    </row>
    <row r="2924" spans="1:15">
      <c r="A2924" s="568"/>
      <c r="B2924" s="14"/>
      <c r="C2924" s="14"/>
      <c r="D2924" s="14"/>
      <c r="E2924" s="52"/>
      <c r="F2924" s="14"/>
      <c r="G2924" s="53"/>
      <c r="H2924" s="140"/>
      <c r="I2924" s="14"/>
      <c r="J2924" s="14"/>
      <c r="K2924" s="14"/>
      <c r="L2924" s="14"/>
      <c r="M2924" s="14"/>
      <c r="N2924" s="14"/>
      <c r="O2924" s="140"/>
    </row>
    <row r="2925" spans="1:15">
      <c r="A2925" s="568"/>
      <c r="B2925" s="14"/>
      <c r="C2925" s="14"/>
      <c r="D2925" s="14"/>
      <c r="E2925" s="52"/>
      <c r="F2925" s="14"/>
      <c r="G2925" s="53"/>
      <c r="H2925" s="140"/>
      <c r="I2925" s="356" t="s">
        <v>3004</v>
      </c>
      <c r="J2925" s="356">
        <v>500</v>
      </c>
      <c r="K2925" s="356" t="s">
        <v>2045</v>
      </c>
      <c r="L2925" s="356"/>
      <c r="M2925" s="356" t="s">
        <v>2096</v>
      </c>
      <c r="N2925" s="356" t="s">
        <v>3005</v>
      </c>
      <c r="O2925" s="140"/>
    </row>
    <row r="2926" spans="1:15">
      <c r="A2926" s="568"/>
      <c r="B2926" s="14"/>
      <c r="C2926" s="14"/>
      <c r="D2926" s="14"/>
      <c r="E2926" s="52"/>
      <c r="F2926" s="14"/>
      <c r="G2926" s="53"/>
      <c r="H2926" s="140"/>
      <c r="I2926" s="129"/>
      <c r="J2926" s="129"/>
      <c r="K2926" s="129"/>
      <c r="L2926" s="129"/>
      <c r="M2926" s="129"/>
      <c r="N2926" s="129"/>
      <c r="O2926" s="140"/>
    </row>
    <row r="2927" spans="1:15">
      <c r="A2927" s="568"/>
      <c r="B2927" s="14"/>
      <c r="C2927" s="14"/>
      <c r="D2927" s="14"/>
      <c r="E2927" s="52"/>
      <c r="F2927" s="14"/>
      <c r="G2927" s="53"/>
      <c r="H2927" s="140"/>
      <c r="I2927" s="129"/>
      <c r="J2927" s="129"/>
      <c r="K2927" s="129"/>
      <c r="L2927" s="129"/>
      <c r="M2927" s="129"/>
      <c r="N2927" s="129"/>
      <c r="O2927" s="140"/>
    </row>
    <row r="2928" spans="1:15">
      <c r="A2928" s="568"/>
      <c r="B2928" s="14"/>
      <c r="C2928" s="14"/>
      <c r="D2928" s="14"/>
      <c r="E2928" s="52"/>
      <c r="F2928" s="14"/>
      <c r="G2928" s="53"/>
      <c r="H2928" s="140"/>
      <c r="I2928" s="129"/>
      <c r="J2928" s="129"/>
      <c r="K2928" s="129"/>
      <c r="L2928" s="129"/>
      <c r="M2928" s="129"/>
      <c r="N2928" s="129"/>
      <c r="O2928" s="140"/>
    </row>
    <row r="2929" spans="1:15">
      <c r="A2929" s="568"/>
      <c r="B2929" s="14"/>
      <c r="C2929" s="14"/>
      <c r="D2929" s="14"/>
      <c r="E2929" s="14"/>
      <c r="F2929" s="14"/>
      <c r="G2929" s="14"/>
      <c r="H2929" s="140"/>
      <c r="I2929" s="129"/>
      <c r="J2929" s="129"/>
      <c r="K2929" s="129"/>
      <c r="L2929" s="129"/>
      <c r="M2929" s="129"/>
      <c r="N2929" s="129"/>
      <c r="O2929" s="140"/>
    </row>
    <row r="2930" ht="18" spans="1:15">
      <c r="A2930" s="568"/>
      <c r="B2930" s="352"/>
      <c r="C2930" s="297">
        <f>SUM(C2904:C2929)</f>
        <v>78100</v>
      </c>
      <c r="D2930" s="297"/>
      <c r="E2930" s="298"/>
      <c r="F2930" s="297"/>
      <c r="G2930" s="299"/>
      <c r="H2930" s="492"/>
      <c r="I2930" s="558"/>
      <c r="J2930" s="558">
        <f>SUM(J2904:J2929)</f>
        <v>54760</v>
      </c>
      <c r="K2930" s="558"/>
      <c r="L2930" s="558"/>
      <c r="M2930" s="570"/>
      <c r="N2930" s="571"/>
      <c r="O2930" s="492"/>
    </row>
    <row r="2931" ht="15.6" spans="1:23">
      <c r="A2931" s="291" t="s">
        <v>2237</v>
      </c>
      <c r="B2931" s="291" t="s">
        <v>12</v>
      </c>
      <c r="C2931" s="292" t="s">
        <v>2501</v>
      </c>
      <c r="D2931" s="292" t="s">
        <v>2466</v>
      </c>
      <c r="E2931" s="454" t="s">
        <v>2456</v>
      </c>
      <c r="F2931" s="121" t="s">
        <v>2606</v>
      </c>
      <c r="G2931" s="121" t="s">
        <v>11</v>
      </c>
      <c r="H2931" s="269"/>
      <c r="I2931" s="291" t="s">
        <v>13</v>
      </c>
      <c r="J2931" s="292" t="s">
        <v>2501</v>
      </c>
      <c r="K2931" s="292" t="s">
        <v>2466</v>
      </c>
      <c r="L2931" s="455" t="s">
        <v>2456</v>
      </c>
      <c r="M2931" s="121" t="s">
        <v>2606</v>
      </c>
      <c r="N2931" s="121" t="s">
        <v>11</v>
      </c>
      <c r="O2931" s="269"/>
      <c r="V2931" s="555" t="s">
        <v>2557</v>
      </c>
      <c r="W2931" s="480"/>
    </row>
    <row r="2932" ht="13.8" spans="1:23">
      <c r="A2932" s="566"/>
      <c r="B2932" s="14" t="s">
        <v>238</v>
      </c>
      <c r="C2932" s="14">
        <v>1800</v>
      </c>
      <c r="D2932" s="14" t="s">
        <v>2043</v>
      </c>
      <c r="E2932" s="52"/>
      <c r="F2932" s="14" t="s">
        <v>2096</v>
      </c>
      <c r="G2932" s="53" t="s">
        <v>3006</v>
      </c>
      <c r="H2932" s="14"/>
      <c r="I2932" s="14" t="s">
        <v>972</v>
      </c>
      <c r="J2932" s="14">
        <v>1420</v>
      </c>
      <c r="K2932" s="14" t="s">
        <v>2043</v>
      </c>
      <c r="L2932" s="14" t="s">
        <v>3002</v>
      </c>
      <c r="M2932" s="14">
        <f>J2932/20</f>
        <v>71</v>
      </c>
      <c r="N2932" s="53" t="s">
        <v>54</v>
      </c>
      <c r="O2932" s="14"/>
      <c r="V2932" s="458"/>
      <c r="W2932" s="448" t="s">
        <v>2559</v>
      </c>
    </row>
    <row r="2933" ht="13.8" spans="1:23">
      <c r="A2933" s="566"/>
      <c r="B2933" s="14" t="s">
        <v>250</v>
      </c>
      <c r="C2933" s="14">
        <v>10000</v>
      </c>
      <c r="D2933" s="14" t="s">
        <v>2043</v>
      </c>
      <c r="E2933" s="52"/>
      <c r="F2933" s="14"/>
      <c r="G2933" s="53" t="s">
        <v>54</v>
      </c>
      <c r="H2933" s="14"/>
      <c r="I2933" s="569" t="s">
        <v>935</v>
      </c>
      <c r="J2933" s="569">
        <v>2000</v>
      </c>
      <c r="K2933" s="569" t="s">
        <v>2043</v>
      </c>
      <c r="L2933" s="569"/>
      <c r="M2933" s="569"/>
      <c r="N2933" s="569" t="s">
        <v>2969</v>
      </c>
      <c r="O2933" s="14"/>
      <c r="V2933" s="458"/>
      <c r="W2933" s="448"/>
    </row>
    <row r="2934" ht="13.8" spans="1:23">
      <c r="A2934" s="566"/>
      <c r="B2934" s="14" t="s">
        <v>479</v>
      </c>
      <c r="C2934" s="14">
        <f>3600*2</f>
        <v>7200</v>
      </c>
      <c r="D2934" s="14" t="s">
        <v>2043</v>
      </c>
      <c r="E2934" s="14"/>
      <c r="F2934" s="14"/>
      <c r="G2934" s="53" t="s">
        <v>54</v>
      </c>
      <c r="H2934" s="14"/>
      <c r="I2934" s="137" t="s">
        <v>60</v>
      </c>
      <c r="J2934" s="137">
        <v>300</v>
      </c>
      <c r="K2934" s="137" t="s">
        <v>2045</v>
      </c>
      <c r="L2934" s="14"/>
      <c r="M2934" s="14"/>
      <c r="N2934" s="14" t="s">
        <v>3007</v>
      </c>
      <c r="O2934" s="14"/>
      <c r="V2934" s="458"/>
      <c r="W2934" s="448"/>
    </row>
    <row r="2935" ht="13.8" spans="1:23">
      <c r="A2935" s="566"/>
      <c r="B2935" s="14" t="s">
        <v>1079</v>
      </c>
      <c r="C2935" s="14">
        <v>500</v>
      </c>
      <c r="D2935" s="14" t="s">
        <v>2045</v>
      </c>
      <c r="E2935" s="14"/>
      <c r="F2935" s="14"/>
      <c r="G2935" s="14" t="s">
        <v>54</v>
      </c>
      <c r="H2935" s="14"/>
      <c r="I2935" s="14" t="s">
        <v>866</v>
      </c>
      <c r="J2935" s="14">
        <v>7600</v>
      </c>
      <c r="K2935" s="14" t="s">
        <v>2043</v>
      </c>
      <c r="L2935" s="14"/>
      <c r="M2935" s="14"/>
      <c r="N2935" s="53" t="s">
        <v>54</v>
      </c>
      <c r="O2935" s="14"/>
      <c r="V2935" s="458"/>
      <c r="W2935" s="448"/>
    </row>
    <row r="2936" ht="13.8" spans="1:23">
      <c r="A2936" s="566"/>
      <c r="B2936" s="14" t="s">
        <v>754</v>
      </c>
      <c r="C2936" s="14">
        <v>580</v>
      </c>
      <c r="D2936" s="14" t="s">
        <v>2045</v>
      </c>
      <c r="E2936" s="14"/>
      <c r="F2936" s="14"/>
      <c r="G2936" s="14" t="s">
        <v>54</v>
      </c>
      <c r="H2936" s="14"/>
      <c r="I2936" s="14" t="s">
        <v>1131</v>
      </c>
      <c r="J2936" s="14">
        <v>620</v>
      </c>
      <c r="K2936" s="14" t="s">
        <v>2045</v>
      </c>
      <c r="L2936" s="14"/>
      <c r="M2936" s="14" t="s">
        <v>2096</v>
      </c>
      <c r="N2936" s="53" t="s">
        <v>54</v>
      </c>
      <c r="O2936" s="14"/>
      <c r="V2936" s="458"/>
      <c r="W2936" s="448"/>
    </row>
    <row r="2937" ht="13.8" spans="1:23">
      <c r="A2937" s="566"/>
      <c r="B2937" s="14" t="s">
        <v>790</v>
      </c>
      <c r="C2937" s="14">
        <v>500</v>
      </c>
      <c r="D2937" s="14" t="s">
        <v>2045</v>
      </c>
      <c r="E2937" s="14"/>
      <c r="F2937" s="14"/>
      <c r="G2937" s="14" t="s">
        <v>54</v>
      </c>
      <c r="H2937" s="14"/>
      <c r="I2937" s="14" t="s">
        <v>331</v>
      </c>
      <c r="J2937" s="14">
        <v>8000</v>
      </c>
      <c r="K2937" s="14" t="s">
        <v>2043</v>
      </c>
      <c r="L2937" s="14"/>
      <c r="M2937" s="14"/>
      <c r="N2937" s="53" t="s">
        <v>54</v>
      </c>
      <c r="O2937" s="14"/>
      <c r="V2937" s="458"/>
      <c r="W2937" s="448"/>
    </row>
    <row r="2938" ht="13.8" spans="1:23">
      <c r="A2938" s="566"/>
      <c r="B2938" s="14" t="s">
        <v>643</v>
      </c>
      <c r="C2938" s="14">
        <v>600</v>
      </c>
      <c r="D2938" s="14" t="s">
        <v>2045</v>
      </c>
      <c r="E2938" s="14"/>
      <c r="F2938" s="14"/>
      <c r="G2938" s="14" t="s">
        <v>54</v>
      </c>
      <c r="H2938" s="14"/>
      <c r="I2938" s="14" t="s">
        <v>256</v>
      </c>
      <c r="J2938" s="14">
        <v>4000</v>
      </c>
      <c r="K2938" s="14" t="s">
        <v>2043</v>
      </c>
      <c r="L2938" s="14"/>
      <c r="M2938" s="14"/>
      <c r="N2938" s="53" t="s">
        <v>54</v>
      </c>
      <c r="O2938" s="14"/>
      <c r="V2938" s="525"/>
      <c r="W2938" s="448" t="s">
        <v>2561</v>
      </c>
    </row>
    <row r="2939" ht="26.4" spans="1:23">
      <c r="A2939" s="566"/>
      <c r="B2939" s="14" t="s">
        <v>549</v>
      </c>
      <c r="C2939" s="14">
        <v>1200</v>
      </c>
      <c r="D2939" s="14" t="s">
        <v>2043</v>
      </c>
      <c r="E2939" s="14"/>
      <c r="F2939" s="14"/>
      <c r="G2939" s="14" t="s">
        <v>54</v>
      </c>
      <c r="H2939" s="14"/>
      <c r="I2939" s="14" t="s">
        <v>1053</v>
      </c>
      <c r="J2939" s="14">
        <v>2000</v>
      </c>
      <c r="K2939" s="14" t="s">
        <v>2043</v>
      </c>
      <c r="L2939" s="14"/>
      <c r="M2939" s="14"/>
      <c r="N2939" s="53" t="s">
        <v>3008</v>
      </c>
      <c r="O2939" s="14"/>
      <c r="V2939" s="460"/>
      <c r="W2939" s="14" t="s">
        <v>2562</v>
      </c>
    </row>
    <row r="2940" ht="13.8" spans="1:23">
      <c r="A2940" s="566"/>
      <c r="B2940" s="569" t="s">
        <v>1089</v>
      </c>
      <c r="C2940" s="569">
        <v>2400</v>
      </c>
      <c r="D2940" s="569" t="s">
        <v>2043</v>
      </c>
      <c r="E2940" s="569"/>
      <c r="F2940" s="569" t="s">
        <v>2096</v>
      </c>
      <c r="G2940" s="569" t="s">
        <v>3009</v>
      </c>
      <c r="H2940" s="14"/>
      <c r="I2940" s="137" t="s">
        <v>2097</v>
      </c>
      <c r="J2940" s="137">
        <v>500</v>
      </c>
      <c r="K2940" s="137" t="s">
        <v>2045</v>
      </c>
      <c r="L2940" s="14"/>
      <c r="M2940" s="14"/>
      <c r="N2940" s="14" t="s">
        <v>2788</v>
      </c>
      <c r="O2940" s="14"/>
      <c r="V2940" s="461"/>
      <c r="W2940" s="448" t="s">
        <v>2563</v>
      </c>
    </row>
    <row r="2941" ht="13.8" spans="1:23">
      <c r="A2941" s="566"/>
      <c r="B2941" s="137" t="s">
        <v>3010</v>
      </c>
      <c r="C2941" s="137">
        <v>2100</v>
      </c>
      <c r="D2941" s="137" t="s">
        <v>2045</v>
      </c>
      <c r="E2941" s="14"/>
      <c r="F2941" s="14" t="s">
        <v>2096</v>
      </c>
      <c r="G2941" s="53" t="s">
        <v>2788</v>
      </c>
      <c r="H2941" s="14"/>
      <c r="I2941" s="14" t="s">
        <v>1133</v>
      </c>
      <c r="J2941" s="14">
        <v>400</v>
      </c>
      <c r="K2941" s="14" t="s">
        <v>2045</v>
      </c>
      <c r="L2941" s="14"/>
      <c r="M2941" s="14" t="s">
        <v>2096</v>
      </c>
      <c r="N2941" s="53" t="s">
        <v>54</v>
      </c>
      <c r="O2941" s="14"/>
      <c r="V2941" s="462"/>
      <c r="W2941" s="448" t="s">
        <v>2568</v>
      </c>
    </row>
    <row r="2942" ht="13.8" spans="1:23">
      <c r="A2942" s="566"/>
      <c r="B2942" s="569" t="s">
        <v>885</v>
      </c>
      <c r="C2942" s="569">
        <v>1080</v>
      </c>
      <c r="D2942" s="569" t="s">
        <v>2045</v>
      </c>
      <c r="E2942" s="569"/>
      <c r="F2942" s="569"/>
      <c r="G2942" s="569" t="s">
        <v>3009</v>
      </c>
      <c r="H2942" s="14"/>
      <c r="I2942" s="14" t="s">
        <v>259</v>
      </c>
      <c r="J2942" s="14">
        <v>15200</v>
      </c>
      <c r="K2942" s="14" t="s">
        <v>2043</v>
      </c>
      <c r="L2942" s="14"/>
      <c r="M2942" s="14"/>
      <c r="N2942" s="53" t="s">
        <v>54</v>
      </c>
      <c r="O2942" s="14"/>
      <c r="V2942" s="142"/>
      <c r="W2942" s="448" t="s">
        <v>2632</v>
      </c>
    </row>
    <row r="2943" ht="13.8" spans="1:23">
      <c r="A2943" s="566"/>
      <c r="B2943" s="569" t="s">
        <v>348</v>
      </c>
      <c r="C2943" s="569">
        <v>6000</v>
      </c>
      <c r="D2943" s="569" t="s">
        <v>2043</v>
      </c>
      <c r="E2943" s="569"/>
      <c r="F2943" s="569"/>
      <c r="G2943" s="569" t="s">
        <v>3011</v>
      </c>
      <c r="H2943" s="569"/>
      <c r="I2943" s="569" t="s">
        <v>692</v>
      </c>
      <c r="J2943" s="569">
        <v>4000</v>
      </c>
      <c r="K2943" s="569" t="s">
        <v>2043</v>
      </c>
      <c r="L2943" s="569"/>
      <c r="M2943" s="569"/>
      <c r="N2943" s="569" t="s">
        <v>3012</v>
      </c>
      <c r="O2943" s="569"/>
      <c r="V2943" s="136"/>
      <c r="W2943" s="448" t="s">
        <v>2691</v>
      </c>
    </row>
    <row r="2944" spans="1:15">
      <c r="A2944" s="566"/>
      <c r="B2944" s="356" t="s">
        <v>328</v>
      </c>
      <c r="C2944" s="356">
        <v>6000</v>
      </c>
      <c r="D2944" s="356" t="s">
        <v>2043</v>
      </c>
      <c r="E2944" s="356"/>
      <c r="F2944" s="356"/>
      <c r="G2944" s="356" t="s">
        <v>3013</v>
      </c>
      <c r="H2944" s="14"/>
      <c r="I2944" s="14" t="s">
        <v>244</v>
      </c>
      <c r="J2944" s="14">
        <v>2000</v>
      </c>
      <c r="K2944" s="14" t="s">
        <v>2043</v>
      </c>
      <c r="L2944" s="14"/>
      <c r="M2944" s="14"/>
      <c r="N2944" s="53" t="s">
        <v>3014</v>
      </c>
      <c r="O2944" s="14"/>
    </row>
    <row r="2945" spans="1:15">
      <c r="A2945" s="566"/>
      <c r="B2945" s="14" t="s">
        <v>316</v>
      </c>
      <c r="C2945" s="14">
        <v>10200</v>
      </c>
      <c r="D2945" s="14" t="s">
        <v>2043</v>
      </c>
      <c r="E2945" s="52"/>
      <c r="F2945" s="14"/>
      <c r="G2945" s="53" t="s">
        <v>54</v>
      </c>
      <c r="H2945" s="14"/>
      <c r="I2945" s="569" t="s">
        <v>931</v>
      </c>
      <c r="J2945" s="569">
        <v>600</v>
      </c>
      <c r="K2945" s="569" t="s">
        <v>2045</v>
      </c>
      <c r="L2945" s="569"/>
      <c r="M2945" s="569"/>
      <c r="N2945" s="569" t="s">
        <v>3015</v>
      </c>
      <c r="O2945" s="14"/>
    </row>
    <row r="2946" spans="1:15">
      <c r="A2946" s="566"/>
      <c r="B2946" s="14" t="s">
        <v>914</v>
      </c>
      <c r="C2946" s="14">
        <v>3000</v>
      </c>
      <c r="D2946" s="14" t="s">
        <v>2045</v>
      </c>
      <c r="E2946" s="14"/>
      <c r="F2946" s="14"/>
      <c r="G2946" s="53" t="s">
        <v>54</v>
      </c>
      <c r="H2946" s="14"/>
      <c r="I2946" s="569" t="s">
        <v>1314</v>
      </c>
      <c r="J2946" s="569">
        <v>1200</v>
      </c>
      <c r="K2946" s="569" t="s">
        <v>2045</v>
      </c>
      <c r="L2946" s="569"/>
      <c r="M2946" s="569"/>
      <c r="N2946" s="569" t="s">
        <v>2784</v>
      </c>
      <c r="O2946" s="14"/>
    </row>
    <row r="2947" spans="1:15">
      <c r="A2947" s="566"/>
      <c r="B2947" s="14" t="s">
        <v>513</v>
      </c>
      <c r="C2947" s="14">
        <v>1800</v>
      </c>
      <c r="D2947" s="14" t="s">
        <v>2043</v>
      </c>
      <c r="E2947" s="52"/>
      <c r="F2947" s="14"/>
      <c r="G2947" s="53" t="s">
        <v>54</v>
      </c>
      <c r="H2947" s="14"/>
      <c r="I2947" s="569" t="s">
        <v>1146</v>
      </c>
      <c r="J2947" s="569">
        <v>1600</v>
      </c>
      <c r="K2947" s="569" t="s">
        <v>2043</v>
      </c>
      <c r="L2947" s="569"/>
      <c r="M2947" s="569"/>
      <c r="N2947" s="569" t="s">
        <v>3016</v>
      </c>
      <c r="O2947" s="14"/>
    </row>
    <row r="2948" spans="1:15">
      <c r="A2948" s="566"/>
      <c r="B2948" s="14" t="s">
        <v>1135</v>
      </c>
      <c r="C2948" s="14">
        <v>1200</v>
      </c>
      <c r="D2948" s="14" t="s">
        <v>2043</v>
      </c>
      <c r="E2948" s="14" t="s">
        <v>3017</v>
      </c>
      <c r="F2948" s="14" t="s">
        <v>2096</v>
      </c>
      <c r="G2948" s="14" t="s">
        <v>3018</v>
      </c>
      <c r="H2948" s="14"/>
      <c r="I2948" s="569" t="s">
        <v>799</v>
      </c>
      <c r="J2948" s="569">
        <v>1513</v>
      </c>
      <c r="K2948" s="569" t="s">
        <v>2045</v>
      </c>
      <c r="L2948" s="569"/>
      <c r="M2948" s="569"/>
      <c r="N2948" s="569" t="s">
        <v>3019</v>
      </c>
      <c r="O2948" s="14"/>
    </row>
    <row r="2949" spans="1:15">
      <c r="A2949" s="566"/>
      <c r="B2949" s="14" t="s">
        <v>1104</v>
      </c>
      <c r="C2949" s="14">
        <v>500</v>
      </c>
      <c r="D2949" s="14" t="s">
        <v>2045</v>
      </c>
      <c r="E2949" s="14"/>
      <c r="F2949" s="14" t="s">
        <v>2096</v>
      </c>
      <c r="G2949" s="53" t="s">
        <v>54</v>
      </c>
      <c r="H2949" s="14"/>
      <c r="I2949" s="569" t="s">
        <v>172</v>
      </c>
      <c r="J2949" s="569">
        <v>800</v>
      </c>
      <c r="K2949" s="569" t="s">
        <v>2045</v>
      </c>
      <c r="L2949" s="569"/>
      <c r="M2949" s="569"/>
      <c r="N2949" s="569" t="s">
        <v>3019</v>
      </c>
      <c r="O2949" s="14"/>
    </row>
    <row r="2950" spans="1:15">
      <c r="A2950" s="566"/>
      <c r="B2950" s="14" t="s">
        <v>313</v>
      </c>
      <c r="C2950" s="14">
        <v>1200</v>
      </c>
      <c r="D2950" s="14" t="s">
        <v>2043</v>
      </c>
      <c r="E2950" s="14"/>
      <c r="F2950" s="14"/>
      <c r="G2950" s="53" t="s">
        <v>54</v>
      </c>
      <c r="H2950" s="14"/>
      <c r="I2950" s="14" t="s">
        <v>280</v>
      </c>
      <c r="J2950" s="14">
        <v>6000</v>
      </c>
      <c r="K2950" s="14" t="s">
        <v>2043</v>
      </c>
      <c r="L2950" s="14"/>
      <c r="M2950" s="14"/>
      <c r="N2950" s="53" t="s">
        <v>88</v>
      </c>
      <c r="O2950" s="14"/>
    </row>
    <row r="2951" spans="1:15">
      <c r="A2951" s="566"/>
      <c r="B2951" s="14" t="s">
        <v>584</v>
      </c>
      <c r="C2951" s="14">
        <v>6000</v>
      </c>
      <c r="D2951" s="14" t="s">
        <v>2043</v>
      </c>
      <c r="E2951" s="14"/>
      <c r="F2951" s="14"/>
      <c r="G2951" s="53" t="s">
        <v>54</v>
      </c>
      <c r="H2951" s="14"/>
      <c r="I2951" s="14"/>
      <c r="J2951" s="14"/>
      <c r="K2951" s="14"/>
      <c r="L2951" s="14"/>
      <c r="M2951" s="14"/>
      <c r="N2951" s="14"/>
      <c r="O2951" s="14"/>
    </row>
    <row r="2952" spans="1:15">
      <c r="A2952" s="566"/>
      <c r="B2952" s="14" t="s">
        <v>1138</v>
      </c>
      <c r="C2952" s="14">
        <v>720</v>
      </c>
      <c r="D2952" s="14" t="s">
        <v>2045</v>
      </c>
      <c r="E2952" s="14"/>
      <c r="F2952" s="14" t="s">
        <v>2096</v>
      </c>
      <c r="G2952" s="53" t="s">
        <v>54</v>
      </c>
      <c r="H2952" s="14"/>
      <c r="I2952" s="14"/>
      <c r="J2952" s="14"/>
      <c r="K2952" s="14"/>
      <c r="L2952" s="14"/>
      <c r="M2952" s="14"/>
      <c r="N2952" s="14"/>
      <c r="O2952" s="14"/>
    </row>
    <row r="2953" spans="1:15">
      <c r="A2953" s="566"/>
      <c r="B2953" s="343" t="s">
        <v>1140</v>
      </c>
      <c r="C2953" s="343">
        <v>300</v>
      </c>
      <c r="D2953" s="343" t="s">
        <v>2045</v>
      </c>
      <c r="E2953" s="343"/>
      <c r="F2953" s="343" t="s">
        <v>2096</v>
      </c>
      <c r="G2953" s="343" t="s">
        <v>2439</v>
      </c>
      <c r="H2953" s="14"/>
      <c r="I2953" s="14"/>
      <c r="J2953" s="14"/>
      <c r="K2953" s="14"/>
      <c r="L2953" s="14"/>
      <c r="M2953" s="14"/>
      <c r="N2953" s="14"/>
      <c r="O2953" s="14"/>
    </row>
    <row r="2954" spans="1:15">
      <c r="A2954" s="566"/>
      <c r="B2954" s="14"/>
      <c r="C2954" s="14"/>
      <c r="D2954" s="14"/>
      <c r="E2954" s="47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</row>
    <row r="2955" ht="18" spans="1:15">
      <c r="A2955" s="566"/>
      <c r="B2955" s="352"/>
      <c r="C2955" s="297">
        <f>SUM(C2932:C2953)</f>
        <v>64880</v>
      </c>
      <c r="D2955" s="297"/>
      <c r="E2955" s="298"/>
      <c r="F2955" s="297"/>
      <c r="G2955" s="299"/>
      <c r="H2955" s="269"/>
      <c r="I2955" s="297"/>
      <c r="J2955" s="297">
        <f>SUM(J2933:J2953)</f>
        <v>58333</v>
      </c>
      <c r="K2955" s="297"/>
      <c r="L2955" s="297"/>
      <c r="M2955" s="296"/>
      <c r="N2955" s="304"/>
      <c r="O2955" s="269"/>
    </row>
    <row r="2956" ht="15.6" spans="1:23">
      <c r="A2956" s="572" t="s">
        <v>2239</v>
      </c>
      <c r="B2956" s="335" t="s">
        <v>12</v>
      </c>
      <c r="C2956" s="336" t="s">
        <v>2501</v>
      </c>
      <c r="D2956" s="336" t="s">
        <v>2466</v>
      </c>
      <c r="E2956" s="471" t="s">
        <v>2456</v>
      </c>
      <c r="F2956" s="131" t="s">
        <v>2606</v>
      </c>
      <c r="G2956" s="131" t="s">
        <v>11</v>
      </c>
      <c r="H2956" s="338"/>
      <c r="I2956" s="335" t="s">
        <v>13</v>
      </c>
      <c r="J2956" s="336" t="s">
        <v>2501</v>
      </c>
      <c r="K2956" s="336" t="s">
        <v>2466</v>
      </c>
      <c r="L2956" s="478" t="s">
        <v>2456</v>
      </c>
      <c r="M2956" s="131" t="s">
        <v>2606</v>
      </c>
      <c r="N2956" s="131" t="s">
        <v>11</v>
      </c>
      <c r="O2956" s="338"/>
      <c r="V2956" s="555" t="s">
        <v>2557</v>
      </c>
      <c r="W2956" s="480"/>
    </row>
    <row r="2957" ht="13.8" spans="1:23">
      <c r="A2957" s="573"/>
      <c r="B2957" s="73" t="s">
        <v>1089</v>
      </c>
      <c r="C2957" s="73">
        <f>600*2*2</f>
        <v>2400</v>
      </c>
      <c r="D2957" s="73" t="s">
        <v>2043</v>
      </c>
      <c r="E2957" s="14"/>
      <c r="F2957" s="14" t="s">
        <v>2096</v>
      </c>
      <c r="G2957" s="14" t="s">
        <v>2664</v>
      </c>
      <c r="H2957" s="281"/>
      <c r="I2957" s="14" t="s">
        <v>280</v>
      </c>
      <c r="J2957" s="14">
        <f>6000+3200+2800</f>
        <v>12000</v>
      </c>
      <c r="K2957" s="14" t="s">
        <v>2043</v>
      </c>
      <c r="L2957" s="14"/>
      <c r="M2957" s="14"/>
      <c r="N2957" s="53" t="s">
        <v>54</v>
      </c>
      <c r="O2957" s="281"/>
      <c r="V2957" s="458"/>
      <c r="W2957" s="448" t="s">
        <v>2559</v>
      </c>
    </row>
    <row r="2958" ht="13.8" spans="1:23">
      <c r="A2958" s="573"/>
      <c r="B2958" s="14" t="s">
        <v>537</v>
      </c>
      <c r="C2958" s="14">
        <f>2*600*2</f>
        <v>2400</v>
      </c>
      <c r="D2958" s="14" t="s">
        <v>2043</v>
      </c>
      <c r="E2958" s="14"/>
      <c r="F2958" s="14"/>
      <c r="G2958" s="53" t="s">
        <v>54</v>
      </c>
      <c r="H2958" s="281"/>
      <c r="I2958" s="141" t="s">
        <v>220</v>
      </c>
      <c r="J2958" s="141">
        <v>4000</v>
      </c>
      <c r="K2958" s="141" t="s">
        <v>2043</v>
      </c>
      <c r="L2958" s="141"/>
      <c r="M2958" s="141"/>
      <c r="N2958" s="187" t="s">
        <v>54</v>
      </c>
      <c r="O2958" s="281"/>
      <c r="V2958" s="525"/>
      <c r="W2958" s="448" t="s">
        <v>2561</v>
      </c>
    </row>
    <row r="2959" spans="1:23">
      <c r="A2959" s="573"/>
      <c r="B2959" s="14" t="s">
        <v>328</v>
      </c>
      <c r="C2959" s="14">
        <v>12000</v>
      </c>
      <c r="D2959" s="14" t="s">
        <v>2043</v>
      </c>
      <c r="E2959" s="14"/>
      <c r="F2959" s="14"/>
      <c r="G2959" s="53" t="s">
        <v>54</v>
      </c>
      <c r="H2959" s="281"/>
      <c r="I2959" s="14" t="s">
        <v>389</v>
      </c>
      <c r="J2959" s="14">
        <v>2400</v>
      </c>
      <c r="K2959" s="14" t="s">
        <v>2043</v>
      </c>
      <c r="L2959" s="14"/>
      <c r="M2959" s="14"/>
      <c r="N2959" s="53" t="s">
        <v>54</v>
      </c>
      <c r="O2959" s="281"/>
      <c r="V2959" s="460"/>
      <c r="W2959" s="14" t="s">
        <v>2562</v>
      </c>
    </row>
    <row r="2960" ht="13.8" spans="1:23">
      <c r="A2960" s="573"/>
      <c r="B2960" s="444" t="s">
        <v>540</v>
      </c>
      <c r="C2960" s="444">
        <v>2440</v>
      </c>
      <c r="D2960" s="444" t="s">
        <v>2045</v>
      </c>
      <c r="E2960" s="52">
        <f>C2960/20</f>
        <v>122</v>
      </c>
      <c r="F2960" s="14"/>
      <c r="G2960" s="53" t="s">
        <v>54</v>
      </c>
      <c r="H2960" s="281"/>
      <c r="I2960" s="14" t="s">
        <v>142</v>
      </c>
      <c r="J2960" s="14">
        <v>4000</v>
      </c>
      <c r="K2960" s="14" t="s">
        <v>2043</v>
      </c>
      <c r="L2960" s="14"/>
      <c r="M2960" s="14"/>
      <c r="N2960" s="53" t="s">
        <v>54</v>
      </c>
      <c r="O2960" s="281"/>
      <c r="V2960" s="461"/>
      <c r="W2960" s="448" t="s">
        <v>2563</v>
      </c>
    </row>
    <row r="2961" ht="13.8" spans="1:23">
      <c r="A2961" s="573"/>
      <c r="B2961" s="14" t="s">
        <v>885</v>
      </c>
      <c r="C2961" s="14">
        <v>1080</v>
      </c>
      <c r="D2961" s="14" t="s">
        <v>2045</v>
      </c>
      <c r="E2961" s="14" t="s">
        <v>3020</v>
      </c>
      <c r="F2961" s="14"/>
      <c r="G2961" s="53" t="s">
        <v>54</v>
      </c>
      <c r="H2961" s="281"/>
      <c r="I2961" s="14" t="s">
        <v>148</v>
      </c>
      <c r="J2961" s="14">
        <v>18000</v>
      </c>
      <c r="K2961" s="14" t="s">
        <v>2043</v>
      </c>
      <c r="L2961" s="14"/>
      <c r="M2961" s="14" t="s">
        <v>3021</v>
      </c>
      <c r="N2961" s="53" t="s">
        <v>3022</v>
      </c>
      <c r="O2961" s="281"/>
      <c r="V2961" s="462"/>
      <c r="W2961" s="448" t="s">
        <v>2568</v>
      </c>
    </row>
    <row r="2962" ht="20.4" spans="1:23">
      <c r="A2962" s="573"/>
      <c r="B2962" s="14" t="s">
        <v>348</v>
      </c>
      <c r="C2962" s="14">
        <v>4200</v>
      </c>
      <c r="D2962" s="14" t="s">
        <v>2043</v>
      </c>
      <c r="E2962" s="14">
        <f>C2962/20</f>
        <v>210</v>
      </c>
      <c r="F2962" s="14"/>
      <c r="G2962" s="53" t="s">
        <v>54</v>
      </c>
      <c r="H2962" s="281"/>
      <c r="I2962" s="14" t="s">
        <v>1035</v>
      </c>
      <c r="J2962" s="14">
        <v>3000</v>
      </c>
      <c r="K2962" s="14" t="s">
        <v>2045</v>
      </c>
      <c r="L2962" s="14"/>
      <c r="M2962" s="574"/>
      <c r="N2962" s="14" t="s">
        <v>54</v>
      </c>
      <c r="O2962" s="281"/>
      <c r="V2962" s="142"/>
      <c r="W2962" s="448" t="s">
        <v>2632</v>
      </c>
    </row>
    <row r="2963" ht="20.4" spans="1:23">
      <c r="A2963" s="573"/>
      <c r="B2963" s="14" t="s">
        <v>377</v>
      </c>
      <c r="C2963" s="14">
        <v>3000</v>
      </c>
      <c r="D2963" s="14" t="s">
        <v>2043</v>
      </c>
      <c r="E2963" s="14">
        <f>C2963/20</f>
        <v>150</v>
      </c>
      <c r="F2963" s="14"/>
      <c r="G2963" s="53" t="s">
        <v>54</v>
      </c>
      <c r="H2963" s="281"/>
      <c r="I2963" s="14" t="s">
        <v>1037</v>
      </c>
      <c r="J2963" s="14">
        <v>3000</v>
      </c>
      <c r="K2963" s="14" t="s">
        <v>2045</v>
      </c>
      <c r="L2963" s="14"/>
      <c r="M2963" s="574"/>
      <c r="N2963" s="14" t="s">
        <v>3023</v>
      </c>
      <c r="O2963" s="281"/>
      <c r="V2963" s="136"/>
      <c r="W2963" s="448" t="s">
        <v>2935</v>
      </c>
    </row>
    <row r="2964" spans="1:15">
      <c r="A2964" s="573"/>
      <c r="B2964" s="73" t="s">
        <v>1057</v>
      </c>
      <c r="C2964" s="73">
        <f>7*600</f>
        <v>4200</v>
      </c>
      <c r="D2964" s="73" t="s">
        <v>2043</v>
      </c>
      <c r="E2964" s="14"/>
      <c r="F2964" s="14"/>
      <c r="G2964" s="14" t="s">
        <v>2664</v>
      </c>
      <c r="H2964" s="281"/>
      <c r="I2964" s="14"/>
      <c r="J2964" s="14"/>
      <c r="K2964" s="14"/>
      <c r="L2964" s="14"/>
      <c r="N2964" s="14"/>
      <c r="O2964" s="281"/>
    </row>
    <row r="2965" spans="1:15">
      <c r="A2965" s="573"/>
      <c r="B2965" s="14" t="s">
        <v>1060</v>
      </c>
      <c r="C2965" s="14">
        <f>350*5</f>
        <v>1750</v>
      </c>
      <c r="D2965" s="14" t="s">
        <v>2043</v>
      </c>
      <c r="E2965" s="52"/>
      <c r="F2965" s="14"/>
      <c r="G2965" s="14" t="s">
        <v>3024</v>
      </c>
      <c r="H2965" s="281"/>
      <c r="I2965" s="14"/>
      <c r="J2965" s="14"/>
      <c r="K2965" s="14"/>
      <c r="L2965" s="14"/>
      <c r="M2965" s="14"/>
      <c r="N2965" s="53"/>
      <c r="O2965" s="281"/>
    </row>
    <row r="2966" spans="1:15">
      <c r="A2966" s="573"/>
      <c r="B2966" s="14" t="s">
        <v>1142</v>
      </c>
      <c r="C2966" s="14">
        <v>2500</v>
      </c>
      <c r="D2966" s="14" t="s">
        <v>2045</v>
      </c>
      <c r="E2966" s="14">
        <f>C2966/20</f>
        <v>125</v>
      </c>
      <c r="F2966" s="14" t="s">
        <v>2096</v>
      </c>
      <c r="G2966" s="53" t="s">
        <v>54</v>
      </c>
      <c r="H2966" s="281"/>
      <c r="I2966" s="14"/>
      <c r="J2966" s="14"/>
      <c r="K2966" s="14"/>
      <c r="L2966" s="14"/>
      <c r="M2966" s="14"/>
      <c r="N2966" s="53"/>
      <c r="O2966" s="281"/>
    </row>
    <row r="2967" spans="1:15">
      <c r="A2967" s="573"/>
      <c r="B2967" s="356" t="s">
        <v>322</v>
      </c>
      <c r="C2967" s="356">
        <v>1200</v>
      </c>
      <c r="D2967" s="356" t="s">
        <v>2043</v>
      </c>
      <c r="E2967" s="14">
        <f>C2967/20</f>
        <v>60</v>
      </c>
      <c r="F2967" s="14"/>
      <c r="G2967" s="14" t="s">
        <v>3025</v>
      </c>
      <c r="H2967" s="281"/>
      <c r="I2967" s="14"/>
      <c r="J2967" s="14"/>
      <c r="K2967" s="14"/>
      <c r="L2967" s="14"/>
      <c r="M2967" s="14"/>
      <c r="N2967" s="53"/>
      <c r="O2967" s="281"/>
    </row>
    <row r="2968" spans="1:15">
      <c r="A2968" s="573"/>
      <c r="B2968" s="356" t="s">
        <v>417</v>
      </c>
      <c r="C2968" s="356">
        <v>300</v>
      </c>
      <c r="D2968" s="356" t="s">
        <v>2045</v>
      </c>
      <c r="E2968" s="14"/>
      <c r="F2968" s="14"/>
      <c r="G2968" s="14" t="s">
        <v>3012</v>
      </c>
      <c r="H2968" s="281"/>
      <c r="I2968" s="14"/>
      <c r="J2968" s="14"/>
      <c r="K2968" s="14"/>
      <c r="L2968" s="14"/>
      <c r="M2968" s="14"/>
      <c r="N2968" s="53"/>
      <c r="O2968" s="281"/>
    </row>
    <row r="2969" spans="1:15">
      <c r="A2969" s="573"/>
      <c r="B2969" s="14" t="s">
        <v>729</v>
      </c>
      <c r="C2969" s="14">
        <f>600*4*2</f>
        <v>4800</v>
      </c>
      <c r="D2969" s="14" t="s">
        <v>2043</v>
      </c>
      <c r="E2969" s="14" t="s">
        <v>3026</v>
      </c>
      <c r="F2969" s="14">
        <f>C2969/15</f>
        <v>320</v>
      </c>
      <c r="G2969" s="53" t="s">
        <v>54</v>
      </c>
      <c r="H2969" s="281"/>
      <c r="I2969" s="14"/>
      <c r="J2969" s="14"/>
      <c r="K2969" s="14"/>
      <c r="L2969" s="14"/>
      <c r="M2969" s="14"/>
      <c r="N2969" s="53"/>
      <c r="O2969" s="281"/>
    </row>
    <row r="2970" spans="1:15">
      <c r="A2970" s="573"/>
      <c r="B2970" s="14" t="s">
        <v>671</v>
      </c>
      <c r="C2970" s="14">
        <v>600</v>
      </c>
      <c r="D2970" s="14" t="s">
        <v>2045</v>
      </c>
      <c r="E2970" s="14">
        <f>C2970/15</f>
        <v>40</v>
      </c>
      <c r="F2970" s="14"/>
      <c r="G2970" s="53" t="s">
        <v>54</v>
      </c>
      <c r="H2970" s="281"/>
      <c r="I2970" s="14"/>
      <c r="J2970" s="14"/>
      <c r="K2970" s="14"/>
      <c r="L2970" s="14"/>
      <c r="M2970" s="14"/>
      <c r="N2970" s="53"/>
      <c r="O2970" s="281"/>
    </row>
    <row r="2971" spans="1:15">
      <c r="A2971" s="573"/>
      <c r="B2971" s="14" t="s">
        <v>151</v>
      </c>
      <c r="C2971" s="14">
        <v>2400</v>
      </c>
      <c r="D2971" s="14" t="s">
        <v>2043</v>
      </c>
      <c r="E2971" s="14">
        <f>C2971/15</f>
        <v>160</v>
      </c>
      <c r="F2971" s="14"/>
      <c r="G2971" s="53" t="s">
        <v>54</v>
      </c>
      <c r="H2971" s="281"/>
      <c r="I2971" s="14"/>
      <c r="J2971" s="14"/>
      <c r="K2971" s="14"/>
      <c r="L2971" s="14"/>
      <c r="M2971" s="14"/>
      <c r="N2971" s="53"/>
      <c r="O2971" s="281"/>
    </row>
    <row r="2972" spans="1:15">
      <c r="A2972" s="573"/>
      <c r="B2972" s="14" t="s">
        <v>207</v>
      </c>
      <c r="C2972" s="14">
        <v>1200</v>
      </c>
      <c r="D2972" s="14" t="s">
        <v>2043</v>
      </c>
      <c r="E2972" s="52">
        <f>C2972/15</f>
        <v>80</v>
      </c>
      <c r="F2972" s="14"/>
      <c r="G2972" s="53" t="s">
        <v>54</v>
      </c>
      <c r="H2972" s="281"/>
      <c r="I2972" s="14"/>
      <c r="J2972" s="14"/>
      <c r="K2972" s="14"/>
      <c r="L2972" s="14"/>
      <c r="M2972" s="14"/>
      <c r="N2972" s="53"/>
      <c r="O2972" s="281"/>
    </row>
    <row r="2973" spans="1:15">
      <c r="A2973" s="573"/>
      <c r="B2973" s="14" t="s">
        <v>1155</v>
      </c>
      <c r="C2973" s="14">
        <v>6000</v>
      </c>
      <c r="D2973" s="14" t="s">
        <v>2043</v>
      </c>
      <c r="E2973" s="52"/>
      <c r="F2973" s="14"/>
      <c r="G2973" s="53" t="s">
        <v>3027</v>
      </c>
      <c r="H2973" s="281"/>
      <c r="I2973" s="14"/>
      <c r="J2973" s="14"/>
      <c r="K2973" s="14"/>
      <c r="L2973" s="14"/>
      <c r="M2973" s="14"/>
      <c r="N2973" s="53"/>
      <c r="O2973" s="281"/>
    </row>
    <row r="2974" spans="1:15">
      <c r="A2974" s="573"/>
      <c r="B2974" s="14"/>
      <c r="C2974" s="14"/>
      <c r="D2974" s="14"/>
      <c r="E2974" s="52"/>
      <c r="F2974" s="14"/>
      <c r="G2974" s="896" t="s">
        <v>3028</v>
      </c>
      <c r="H2974" s="281"/>
      <c r="I2974" s="14"/>
      <c r="J2974" s="14"/>
      <c r="K2974" s="14"/>
      <c r="L2974" s="14"/>
      <c r="M2974" s="14"/>
      <c r="N2974" s="53"/>
      <c r="O2974" s="281"/>
    </row>
    <row r="2975" spans="1:15">
      <c r="A2975" s="573"/>
      <c r="B2975" s="14"/>
      <c r="C2975" s="14"/>
      <c r="D2975" s="14"/>
      <c r="E2975" s="52"/>
      <c r="F2975" s="14"/>
      <c r="G2975" s="53"/>
      <c r="H2975" s="281"/>
      <c r="I2975" s="14"/>
      <c r="J2975" s="14"/>
      <c r="K2975" s="14"/>
      <c r="L2975" s="14"/>
      <c r="M2975" s="14"/>
      <c r="N2975" s="14"/>
      <c r="O2975" s="281"/>
    </row>
    <row r="2976" spans="1:15">
      <c r="A2976" s="573"/>
      <c r="B2976" s="14"/>
      <c r="C2976" s="14"/>
      <c r="D2976" s="14"/>
      <c r="E2976" s="52"/>
      <c r="F2976" s="14"/>
      <c r="G2976" s="53"/>
      <c r="H2976" s="281"/>
      <c r="I2976" s="14"/>
      <c r="J2976" s="14"/>
      <c r="K2976" s="14"/>
      <c r="L2976" s="14"/>
      <c r="M2976" s="14"/>
      <c r="N2976" s="14"/>
      <c r="O2976" s="281"/>
    </row>
    <row r="2977" spans="1:15">
      <c r="A2977" s="573"/>
      <c r="B2977" s="14"/>
      <c r="C2977" s="14"/>
      <c r="D2977" s="14"/>
      <c r="E2977" s="52"/>
      <c r="F2977" s="14"/>
      <c r="G2977" s="53"/>
      <c r="H2977" s="281"/>
      <c r="I2977" s="53"/>
      <c r="J2977" s="53"/>
      <c r="K2977" s="53"/>
      <c r="L2977" s="14"/>
      <c r="M2977" s="14"/>
      <c r="N2977" s="14"/>
      <c r="O2977" s="281"/>
    </row>
    <row r="2978" spans="1:15">
      <c r="A2978" s="573"/>
      <c r="B2978" s="14"/>
      <c r="C2978" s="14"/>
      <c r="D2978" s="14"/>
      <c r="E2978" s="14"/>
      <c r="F2978" s="14"/>
      <c r="G2978" s="14"/>
      <c r="H2978" s="281"/>
      <c r="I2978" s="53"/>
      <c r="J2978" s="53"/>
      <c r="K2978" s="53"/>
      <c r="L2978" s="14"/>
      <c r="M2978" s="14"/>
      <c r="N2978" s="14"/>
      <c r="O2978" s="281"/>
    </row>
    <row r="2979" spans="1:15">
      <c r="A2979" s="573"/>
      <c r="B2979" s="14"/>
      <c r="C2979" s="14"/>
      <c r="D2979" s="14"/>
      <c r="E2979" s="14"/>
      <c r="F2979" s="14"/>
      <c r="G2979" s="53"/>
      <c r="H2979" s="281"/>
      <c r="I2979" s="14"/>
      <c r="J2979" s="14"/>
      <c r="K2979" s="14"/>
      <c r="L2979" s="14"/>
      <c r="M2979" s="14"/>
      <c r="N2979" s="53"/>
      <c r="O2979" s="281"/>
    </row>
    <row r="2980" ht="18" spans="1:15">
      <c r="A2980" s="573"/>
      <c r="B2980" s="374"/>
      <c r="C2980" s="322">
        <f>SUM(C2957:C2979)</f>
        <v>52470</v>
      </c>
      <c r="D2980" s="322"/>
      <c r="E2980" s="323"/>
      <c r="F2980" s="322"/>
      <c r="G2980" s="324"/>
      <c r="H2980" s="492"/>
      <c r="I2980" s="322"/>
      <c r="J2980" s="322">
        <f>SUM(J2957:J2979)</f>
        <v>46400</v>
      </c>
      <c r="K2980" s="322"/>
      <c r="L2980" s="322"/>
      <c r="M2980" s="321"/>
      <c r="N2980" s="327"/>
      <c r="O2980" s="492"/>
    </row>
    <row r="2981" ht="15.6" spans="1:23">
      <c r="A2981" s="572" t="s">
        <v>2243</v>
      </c>
      <c r="B2981" s="335" t="s">
        <v>12</v>
      </c>
      <c r="C2981" s="336" t="s">
        <v>2501</v>
      </c>
      <c r="D2981" s="336" t="s">
        <v>2466</v>
      </c>
      <c r="E2981" s="471" t="s">
        <v>2456</v>
      </c>
      <c r="F2981" s="131" t="s">
        <v>2606</v>
      </c>
      <c r="G2981" s="131" t="s">
        <v>11</v>
      </c>
      <c r="H2981" s="338"/>
      <c r="I2981" s="335" t="s">
        <v>13</v>
      </c>
      <c r="J2981" s="336" t="s">
        <v>2501</v>
      </c>
      <c r="K2981" s="336" t="s">
        <v>2466</v>
      </c>
      <c r="L2981" s="478" t="s">
        <v>2456</v>
      </c>
      <c r="M2981" s="131" t="s">
        <v>2606</v>
      </c>
      <c r="N2981" s="131" t="s">
        <v>11</v>
      </c>
      <c r="O2981" s="338"/>
      <c r="V2981" s="555" t="s">
        <v>2557</v>
      </c>
      <c r="W2981" s="480"/>
    </row>
    <row r="2982" ht="20.4" spans="1:23">
      <c r="A2982" s="573"/>
      <c r="B2982" s="14" t="s">
        <v>1155</v>
      </c>
      <c r="C2982" s="14">
        <v>4000</v>
      </c>
      <c r="D2982" s="14" t="s">
        <v>2043</v>
      </c>
      <c r="E2982" s="52"/>
      <c r="F2982" s="14"/>
      <c r="G2982" s="53" t="s">
        <v>54</v>
      </c>
      <c r="H2982" s="281"/>
      <c r="I2982" s="14" t="s">
        <v>1037</v>
      </c>
      <c r="J2982" s="14">
        <v>3000</v>
      </c>
      <c r="K2982" s="14" t="s">
        <v>2045</v>
      </c>
      <c r="L2982" s="14"/>
      <c r="M2982" s="574"/>
      <c r="N2982" s="14" t="s">
        <v>54</v>
      </c>
      <c r="O2982" s="281"/>
      <c r="V2982" s="525"/>
      <c r="W2982" s="448" t="s">
        <v>2561</v>
      </c>
    </row>
    <row r="2983" spans="1:23">
      <c r="A2983" s="573"/>
      <c r="B2983" s="14" t="s">
        <v>238</v>
      </c>
      <c r="C2983" s="14">
        <v>4800</v>
      </c>
      <c r="D2983" s="14" t="s">
        <v>2043</v>
      </c>
      <c r="E2983" s="14"/>
      <c r="F2983" s="14"/>
      <c r="G2983" s="53" t="s">
        <v>54</v>
      </c>
      <c r="H2983" s="281"/>
      <c r="I2983" s="14" t="s">
        <v>461</v>
      </c>
      <c r="J2983" s="14">
        <v>4000</v>
      </c>
      <c r="K2983" s="14" t="s">
        <v>2043</v>
      </c>
      <c r="L2983" s="14"/>
      <c r="N2983" s="14" t="s">
        <v>54</v>
      </c>
      <c r="O2983" s="281"/>
      <c r="V2983" s="460"/>
      <c r="W2983" s="14" t="s">
        <v>2562</v>
      </c>
    </row>
    <row r="2984" ht="13.8" spans="1:23">
      <c r="A2984" s="573"/>
      <c r="B2984" s="14" t="s">
        <v>1108</v>
      </c>
      <c r="C2984" s="14">
        <v>1600</v>
      </c>
      <c r="D2984" s="14" t="s">
        <v>2045</v>
      </c>
      <c r="E2984" s="14"/>
      <c r="F2984" s="14"/>
      <c r="G2984" s="53" t="s">
        <v>54</v>
      </c>
      <c r="H2984" s="281"/>
      <c r="I2984" s="14" t="s">
        <v>496</v>
      </c>
      <c r="J2984" s="14">
        <v>2000</v>
      </c>
      <c r="K2984" s="14" t="s">
        <v>2043</v>
      </c>
      <c r="L2984" s="14"/>
      <c r="M2984" s="14"/>
      <c r="N2984" s="14" t="s">
        <v>54</v>
      </c>
      <c r="O2984" s="281"/>
      <c r="V2984" s="461"/>
      <c r="W2984" s="448" t="s">
        <v>2563</v>
      </c>
    </row>
    <row r="2985" ht="13.8" spans="1:23">
      <c r="A2985" s="573"/>
      <c r="B2985" s="14" t="s">
        <v>1144</v>
      </c>
      <c r="C2985" s="14">
        <v>500</v>
      </c>
      <c r="D2985" s="14" t="s">
        <v>2045</v>
      </c>
      <c r="E2985" s="14"/>
      <c r="F2985" s="14" t="s">
        <v>2096</v>
      </c>
      <c r="G2985" s="53" t="s">
        <v>54</v>
      </c>
      <c r="H2985" s="281"/>
      <c r="I2985" s="14" t="s">
        <v>291</v>
      </c>
      <c r="J2985" s="14">
        <v>2400</v>
      </c>
      <c r="K2985" s="14" t="s">
        <v>2043</v>
      </c>
      <c r="L2985" s="14">
        <f>J2985/20</f>
        <v>120</v>
      </c>
      <c r="M2985" s="14"/>
      <c r="N2985" s="53" t="s">
        <v>54</v>
      </c>
      <c r="O2985" s="281"/>
      <c r="V2985" s="462"/>
      <c r="W2985" s="448" t="s">
        <v>2568</v>
      </c>
    </row>
    <row r="2986" ht="13.8" spans="1:23">
      <c r="A2986" s="573"/>
      <c r="B2986" s="14" t="s">
        <v>196</v>
      </c>
      <c r="C2986" s="14">
        <v>6000</v>
      </c>
      <c r="D2986" s="14" t="s">
        <v>2043</v>
      </c>
      <c r="E2986" s="14"/>
      <c r="F2986" s="14"/>
      <c r="G2986" s="53" t="s">
        <v>54</v>
      </c>
      <c r="H2986" s="281"/>
      <c r="I2986" s="14" t="s">
        <v>181</v>
      </c>
      <c r="J2986" s="14">
        <v>4000</v>
      </c>
      <c r="K2986" s="14" t="s">
        <v>2043</v>
      </c>
      <c r="L2986" s="14">
        <f>J2986/20</f>
        <v>200</v>
      </c>
      <c r="M2986" s="14"/>
      <c r="N2986" s="53" t="s">
        <v>54</v>
      </c>
      <c r="O2986" s="281"/>
      <c r="V2986" s="142"/>
      <c r="W2986" s="448" t="s">
        <v>2632</v>
      </c>
    </row>
    <row r="2987" ht="13.8" spans="1:23">
      <c r="A2987" s="573"/>
      <c r="B2987" s="14" t="s">
        <v>528</v>
      </c>
      <c r="C2987" s="14">
        <v>3000</v>
      </c>
      <c r="D2987" s="14" t="s">
        <v>2043</v>
      </c>
      <c r="E2987" s="14"/>
      <c r="F2987" s="14"/>
      <c r="G2987" s="53" t="s">
        <v>54</v>
      </c>
      <c r="H2987" s="281"/>
      <c r="I2987" s="137" t="s">
        <v>61</v>
      </c>
      <c r="J2987" s="137">
        <v>7600</v>
      </c>
      <c r="K2987" s="137" t="s">
        <v>2045</v>
      </c>
      <c r="L2987" s="14"/>
      <c r="M2987" s="14"/>
      <c r="N2987" s="53" t="s">
        <v>54</v>
      </c>
      <c r="O2987" s="281"/>
      <c r="V2987" s="136"/>
      <c r="W2987" s="448" t="s">
        <v>2935</v>
      </c>
    </row>
    <row r="2988" spans="1:15">
      <c r="A2988" s="573"/>
      <c r="B2988" s="444" t="s">
        <v>949</v>
      </c>
      <c r="C2988" s="444">
        <v>7200</v>
      </c>
      <c r="D2988" s="444" t="s">
        <v>2043</v>
      </c>
      <c r="E2988" s="52"/>
      <c r="F2988" s="14"/>
      <c r="G2988" s="53" t="s">
        <v>2745</v>
      </c>
      <c r="H2988" s="281"/>
      <c r="I2988" s="137" t="s">
        <v>61</v>
      </c>
      <c r="J2988" s="137">
        <v>1400</v>
      </c>
      <c r="K2988" s="137" t="s">
        <v>2045</v>
      </c>
      <c r="N2988" s="53" t="s">
        <v>54</v>
      </c>
      <c r="O2988" s="281"/>
    </row>
    <row r="2989" spans="1:15">
      <c r="A2989" s="573"/>
      <c r="B2989" s="444" t="s">
        <v>316</v>
      </c>
      <c r="C2989" s="444">
        <v>15000</v>
      </c>
      <c r="D2989" s="444" t="s">
        <v>2043</v>
      </c>
      <c r="E2989" s="52"/>
      <c r="F2989" s="14"/>
      <c r="G2989" s="53" t="s">
        <v>3029</v>
      </c>
      <c r="H2989" s="281"/>
      <c r="I2989" s="14" t="s">
        <v>641</v>
      </c>
      <c r="J2989" s="14">
        <v>1000</v>
      </c>
      <c r="K2989" s="14" t="s">
        <v>2045</v>
      </c>
      <c r="L2989" s="14"/>
      <c r="M2989" s="14"/>
      <c r="N2989" s="53" t="s">
        <v>54</v>
      </c>
      <c r="O2989" s="281"/>
    </row>
    <row r="2990" spans="1:15">
      <c r="A2990" s="573"/>
      <c r="B2990" s="444" t="s">
        <v>630</v>
      </c>
      <c r="C2990" s="444">
        <v>1800</v>
      </c>
      <c r="D2990" s="444" t="s">
        <v>2045</v>
      </c>
      <c r="E2990" s="52"/>
      <c r="F2990" s="14"/>
      <c r="G2990" s="53" t="s">
        <v>3030</v>
      </c>
      <c r="H2990" s="281"/>
      <c r="I2990" s="14" t="s">
        <v>190</v>
      </c>
      <c r="J2990" s="14">
        <v>2800</v>
      </c>
      <c r="K2990" s="14" t="s">
        <v>2043</v>
      </c>
      <c r="L2990" s="14"/>
      <c r="M2990" s="14"/>
      <c r="N2990" s="53" t="s">
        <v>54</v>
      </c>
      <c r="O2990" s="281"/>
    </row>
    <row r="2991" spans="1:15">
      <c r="A2991" s="573"/>
      <c r="B2991" s="525" t="s">
        <v>3031</v>
      </c>
      <c r="C2991" s="525">
        <v>400</v>
      </c>
      <c r="D2991" s="525" t="s">
        <v>2045</v>
      </c>
      <c r="E2991" s="14"/>
      <c r="F2991" s="14"/>
      <c r="G2991" s="14" t="s">
        <v>3011</v>
      </c>
      <c r="H2991" s="281"/>
      <c r="I2991" s="136" t="s">
        <v>1146</v>
      </c>
      <c r="J2991" s="136">
        <v>1600</v>
      </c>
      <c r="K2991" s="136" t="s">
        <v>2043</v>
      </c>
      <c r="L2991" s="14"/>
      <c r="M2991" s="14"/>
      <c r="N2991" s="14" t="s">
        <v>2956</v>
      </c>
      <c r="O2991" s="281"/>
    </row>
    <row r="2992" spans="1:15">
      <c r="A2992" s="573"/>
      <c r="B2992" s="525" t="s">
        <v>2048</v>
      </c>
      <c r="C2992" s="525">
        <v>2000</v>
      </c>
      <c r="D2992" s="525" t="s">
        <v>2045</v>
      </c>
      <c r="E2992" s="14"/>
      <c r="F2992" s="14"/>
      <c r="G2992" s="14" t="s">
        <v>3032</v>
      </c>
      <c r="H2992" s="281"/>
      <c r="I2992" s="14" t="s">
        <v>799</v>
      </c>
      <c r="J2992" s="14">
        <v>600</v>
      </c>
      <c r="K2992" s="14" t="s">
        <v>2045</v>
      </c>
      <c r="L2992" s="14"/>
      <c r="M2992" s="14"/>
      <c r="N2992" s="14" t="s">
        <v>54</v>
      </c>
      <c r="O2992" s="281"/>
    </row>
    <row r="2993" spans="1:15">
      <c r="A2993" s="573"/>
      <c r="B2993" s="14" t="s">
        <v>975</v>
      </c>
      <c r="C2993" s="14">
        <v>800</v>
      </c>
      <c r="D2993" s="14" t="s">
        <v>2045</v>
      </c>
      <c r="E2993" s="52"/>
      <c r="F2993" s="52"/>
      <c r="G2993" s="53" t="s">
        <v>54</v>
      </c>
      <c r="H2993" s="281"/>
      <c r="I2993" s="525" t="s">
        <v>931</v>
      </c>
      <c r="J2993" s="525">
        <v>600</v>
      </c>
      <c r="K2993" s="525" t="s">
        <v>2045</v>
      </c>
      <c r="L2993" s="14"/>
      <c r="M2993" s="14"/>
      <c r="N2993" s="14" t="s">
        <v>3033</v>
      </c>
      <c r="O2993" s="281"/>
    </row>
    <row r="2994" spans="1:15">
      <c r="A2994" s="573"/>
      <c r="B2994" s="14" t="s">
        <v>1062</v>
      </c>
      <c r="C2994" s="14">
        <f>600*8</f>
        <v>4800</v>
      </c>
      <c r="D2994" s="14" t="s">
        <v>2043</v>
      </c>
      <c r="E2994" s="52" t="s">
        <v>3034</v>
      </c>
      <c r="F2994" s="14"/>
      <c r="G2994" s="53" t="s">
        <v>54</v>
      </c>
      <c r="H2994" s="281"/>
      <c r="I2994" s="14" t="s">
        <v>253</v>
      </c>
      <c r="J2994" s="14">
        <v>5200</v>
      </c>
      <c r="K2994" s="14" t="s">
        <v>2043</v>
      </c>
      <c r="L2994" s="14">
        <f>J2994/400</f>
        <v>13</v>
      </c>
      <c r="M2994" s="14">
        <f>J2994/20</f>
        <v>260</v>
      </c>
      <c r="N2994" s="53" t="s">
        <v>54</v>
      </c>
      <c r="O2994" s="281"/>
    </row>
    <row r="2995" spans="1:15">
      <c r="A2995" s="573"/>
      <c r="B2995" s="14" t="s">
        <v>1085</v>
      </c>
      <c r="C2995" s="14">
        <v>3000</v>
      </c>
      <c r="D2995" s="14" t="s">
        <v>2043</v>
      </c>
      <c r="E2995" s="52" t="s">
        <v>3034</v>
      </c>
      <c r="F2995" s="14"/>
      <c r="G2995" s="53" t="s">
        <v>2869</v>
      </c>
      <c r="H2995" s="140"/>
      <c r="I2995" s="14" t="s">
        <v>692</v>
      </c>
      <c r="J2995" s="14">
        <v>3600</v>
      </c>
      <c r="K2995" s="14" t="s">
        <v>2043</v>
      </c>
      <c r="L2995" s="14"/>
      <c r="M2995" s="14"/>
      <c r="N2995" s="53" t="s">
        <v>54</v>
      </c>
      <c r="O2995" s="140"/>
    </row>
    <row r="2996" spans="1:15">
      <c r="A2996" s="573"/>
      <c r="B2996" s="14"/>
      <c r="C2996" s="14"/>
      <c r="D2996" s="14"/>
      <c r="E2996" s="52"/>
      <c r="F2996" s="14"/>
      <c r="G2996" s="53"/>
      <c r="H2996" s="140"/>
      <c r="I2996" s="14" t="s">
        <v>1149</v>
      </c>
      <c r="J2996" s="14">
        <v>2600</v>
      </c>
      <c r="K2996" s="14" t="s">
        <v>2045</v>
      </c>
      <c r="L2996" s="14">
        <f>J2996/20</f>
        <v>130</v>
      </c>
      <c r="M2996" s="14" t="s">
        <v>2096</v>
      </c>
      <c r="N2996" s="53" t="s">
        <v>54</v>
      </c>
      <c r="O2996" s="140"/>
    </row>
    <row r="2997" spans="1:15">
      <c r="A2997" s="573"/>
      <c r="B2997" s="14"/>
      <c r="C2997" s="14"/>
      <c r="D2997" s="14"/>
      <c r="E2997" s="52"/>
      <c r="F2997" s="14"/>
      <c r="G2997" s="53"/>
      <c r="H2997" s="140"/>
      <c r="I2997" s="14" t="s">
        <v>259</v>
      </c>
      <c r="J2997" s="14">
        <v>6000</v>
      </c>
      <c r="K2997" s="14" t="s">
        <v>2043</v>
      </c>
      <c r="L2997" s="14">
        <f>J2997/20</f>
        <v>300</v>
      </c>
      <c r="M2997" s="14"/>
      <c r="N2997" s="53" t="s">
        <v>54</v>
      </c>
      <c r="O2997" s="140"/>
    </row>
    <row r="2998" spans="1:15">
      <c r="A2998" s="573"/>
      <c r="B2998" s="14"/>
      <c r="C2998" s="14"/>
      <c r="D2998" s="14"/>
      <c r="E2998" s="52"/>
      <c r="F2998" s="14"/>
      <c r="G2998" s="53"/>
      <c r="H2998" s="140"/>
      <c r="O2998" s="140"/>
    </row>
    <row r="2999" ht="13.8" spans="1:23">
      <c r="A2999" s="573"/>
      <c r="B2999" s="14"/>
      <c r="C2999" s="14"/>
      <c r="D2999" s="14"/>
      <c r="E2999" s="52"/>
      <c r="F2999" s="14"/>
      <c r="G2999" s="53"/>
      <c r="H2999" s="140"/>
      <c r="O2999" s="140"/>
      <c r="V2999" s="555" t="s">
        <v>2557</v>
      </c>
      <c r="W2999" s="480"/>
    </row>
    <row r="3000" ht="13.8" spans="1:23">
      <c r="A3000" s="573"/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53"/>
      <c r="O3000" s="14"/>
      <c r="V3000" s="458"/>
      <c r="W3000" s="448"/>
    </row>
    <row r="3001" ht="13.8" spans="1:23">
      <c r="A3001" s="573"/>
      <c r="B3001" s="14"/>
      <c r="C3001" s="14"/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53"/>
      <c r="O3001" s="14"/>
      <c r="V3001" s="525"/>
      <c r="W3001" s="448" t="s">
        <v>2561</v>
      </c>
    </row>
    <row r="3002" ht="18" spans="1:23">
      <c r="A3002" s="573"/>
      <c r="B3002" s="352"/>
      <c r="C3002" s="297">
        <f>SUM(C2985:C3001)</f>
        <v>44500</v>
      </c>
      <c r="D3002" s="297"/>
      <c r="E3002" s="298"/>
      <c r="F3002" s="297"/>
      <c r="G3002" s="299"/>
      <c r="H3002" s="492"/>
      <c r="I3002" s="297"/>
      <c r="J3002" s="297"/>
      <c r="K3002" s="297"/>
      <c r="L3002" s="297"/>
      <c r="M3002" s="296"/>
      <c r="N3002" s="304"/>
      <c r="O3002" s="492"/>
      <c r="V3002" s="460"/>
      <c r="W3002" s="14" t="s">
        <v>2562</v>
      </c>
    </row>
    <row r="3003" ht="15.6" spans="1:23">
      <c r="A3003" s="572" t="s">
        <v>2248</v>
      </c>
      <c r="B3003" s="335" t="s">
        <v>12</v>
      </c>
      <c r="C3003" s="336" t="s">
        <v>2501</v>
      </c>
      <c r="D3003" s="336" t="s">
        <v>2466</v>
      </c>
      <c r="E3003" s="471" t="s">
        <v>2456</v>
      </c>
      <c r="F3003" s="131" t="s">
        <v>2606</v>
      </c>
      <c r="G3003" s="131" t="s">
        <v>11</v>
      </c>
      <c r="H3003" s="338"/>
      <c r="I3003" s="335" t="s">
        <v>13</v>
      </c>
      <c r="J3003" s="336" t="s">
        <v>2501</v>
      </c>
      <c r="K3003" s="336" t="s">
        <v>2466</v>
      </c>
      <c r="L3003" s="478" t="s">
        <v>2456</v>
      </c>
      <c r="M3003" s="131" t="s">
        <v>2606</v>
      </c>
      <c r="N3003" s="131" t="s">
        <v>11</v>
      </c>
      <c r="O3003" s="338"/>
      <c r="V3003" s="555" t="s">
        <v>2557</v>
      </c>
      <c r="W3003" s="480"/>
    </row>
    <row r="3004" ht="20.4" spans="1:23">
      <c r="A3004" s="573"/>
      <c r="B3004" s="14" t="s">
        <v>1085</v>
      </c>
      <c r="C3004" s="14">
        <v>3000</v>
      </c>
      <c r="D3004" s="14" t="s">
        <v>2043</v>
      </c>
      <c r="E3004" s="52"/>
      <c r="F3004" s="14"/>
      <c r="G3004" s="53" t="s">
        <v>54</v>
      </c>
      <c r="H3004" s="14"/>
      <c r="I3004" s="14" t="s">
        <v>175</v>
      </c>
      <c r="J3004" s="14">
        <v>6000</v>
      </c>
      <c r="K3004" s="14" t="s">
        <v>2043</v>
      </c>
      <c r="L3004" s="14"/>
      <c r="M3004" s="574"/>
      <c r="N3004" s="53" t="s">
        <v>54</v>
      </c>
      <c r="O3004" s="14"/>
      <c r="V3004" s="525"/>
      <c r="W3004" s="448" t="s">
        <v>2561</v>
      </c>
    </row>
    <row r="3005" spans="1:23">
      <c r="A3005" s="573"/>
      <c r="B3005" s="14" t="s">
        <v>322</v>
      </c>
      <c r="C3005" s="14">
        <v>1200</v>
      </c>
      <c r="D3005" s="14" t="s">
        <v>2043</v>
      </c>
      <c r="E3005" s="52"/>
      <c r="F3005" s="14"/>
      <c r="G3005" s="53" t="s">
        <v>2857</v>
      </c>
      <c r="H3005" s="14"/>
      <c r="I3005" s="14" t="s">
        <v>870</v>
      </c>
      <c r="J3005" s="14">
        <v>1500</v>
      </c>
      <c r="K3005" s="14" t="s">
        <v>2045</v>
      </c>
      <c r="L3005" s="14"/>
      <c r="M3005" s="14"/>
      <c r="N3005" s="53" t="s">
        <v>54</v>
      </c>
      <c r="O3005" s="14"/>
      <c r="V3005" s="460"/>
      <c r="W3005" s="14" t="s">
        <v>2562</v>
      </c>
    </row>
    <row r="3006" ht="13.8" spans="1:23">
      <c r="A3006" s="573"/>
      <c r="B3006" s="14" t="s">
        <v>325</v>
      </c>
      <c r="C3006" s="14">
        <v>2400</v>
      </c>
      <c r="D3006" s="14" t="s">
        <v>2043</v>
      </c>
      <c r="E3006" s="52"/>
      <c r="F3006" s="14"/>
      <c r="G3006" s="53" t="s">
        <v>54</v>
      </c>
      <c r="H3006" s="14"/>
      <c r="I3006" s="14" t="s">
        <v>67</v>
      </c>
      <c r="J3006" s="14">
        <v>600</v>
      </c>
      <c r="K3006" s="14" t="s">
        <v>2045</v>
      </c>
      <c r="L3006" s="14"/>
      <c r="M3006" s="14"/>
      <c r="N3006" s="53" t="s">
        <v>2664</v>
      </c>
      <c r="O3006" s="14"/>
      <c r="V3006" s="461"/>
      <c r="W3006" s="448" t="s">
        <v>2563</v>
      </c>
    </row>
    <row r="3007" ht="13.8" spans="1:23">
      <c r="A3007" s="573"/>
      <c r="B3007" s="14" t="s">
        <v>549</v>
      </c>
      <c r="C3007" s="14">
        <v>1800</v>
      </c>
      <c r="D3007" s="14" t="s">
        <v>2043</v>
      </c>
      <c r="E3007" s="14"/>
      <c r="F3007" s="14"/>
      <c r="G3007" s="53" t="s">
        <v>54</v>
      </c>
      <c r="H3007" s="14"/>
      <c r="I3007" s="14" t="s">
        <v>868</v>
      </c>
      <c r="J3007" s="14">
        <v>2000</v>
      </c>
      <c r="K3007" s="14" t="s">
        <v>2045</v>
      </c>
      <c r="L3007" s="14"/>
      <c r="M3007" s="14"/>
      <c r="N3007" s="53" t="s">
        <v>54</v>
      </c>
      <c r="O3007" s="14"/>
      <c r="V3007" s="461"/>
      <c r="W3007" s="448"/>
    </row>
    <row r="3008" ht="13.8" spans="1:23">
      <c r="A3008" s="573"/>
      <c r="B3008" s="14" t="s">
        <v>145</v>
      </c>
      <c r="C3008" s="14">
        <v>12000</v>
      </c>
      <c r="D3008" s="14" t="s">
        <v>2043</v>
      </c>
      <c r="E3008" s="52"/>
      <c r="F3008" s="14"/>
      <c r="G3008" s="53" t="s">
        <v>54</v>
      </c>
      <c r="H3008" s="14"/>
      <c r="I3008" s="14" t="s">
        <v>244</v>
      </c>
      <c r="J3008" s="14">
        <v>3200</v>
      </c>
      <c r="K3008" s="14" t="s">
        <v>2043</v>
      </c>
      <c r="L3008" s="14"/>
      <c r="M3008" s="14"/>
      <c r="N3008" s="53" t="s">
        <v>54</v>
      </c>
      <c r="O3008" s="14"/>
      <c r="V3008" s="462"/>
      <c r="W3008" s="448" t="s">
        <v>2568</v>
      </c>
    </row>
    <row r="3009" ht="13.8" spans="1:23">
      <c r="A3009" s="573"/>
      <c r="B3009" s="137" t="s">
        <v>3035</v>
      </c>
      <c r="C3009" s="137">
        <v>400</v>
      </c>
      <c r="D3009" s="137" t="s">
        <v>2045</v>
      </c>
      <c r="E3009" s="52"/>
      <c r="F3009" s="14"/>
      <c r="G3009" s="53" t="s">
        <v>2788</v>
      </c>
      <c r="H3009" s="14"/>
      <c r="I3009" s="14" t="s">
        <v>726</v>
      </c>
      <c r="J3009" s="14">
        <v>4700</v>
      </c>
      <c r="K3009" s="14" t="s">
        <v>2045</v>
      </c>
      <c r="L3009" s="14"/>
      <c r="M3009" s="14"/>
      <c r="N3009" s="53" t="s">
        <v>54</v>
      </c>
      <c r="O3009" s="14"/>
      <c r="V3009" s="142"/>
      <c r="W3009" s="448" t="s">
        <v>2632</v>
      </c>
    </row>
    <row r="3010" ht="13.8" spans="1:23">
      <c r="A3010" s="573"/>
      <c r="B3010" s="14" t="s">
        <v>494</v>
      </c>
      <c r="C3010" s="14">
        <f>600*14</f>
        <v>8400</v>
      </c>
      <c r="D3010" s="14" t="s">
        <v>2043</v>
      </c>
      <c r="E3010" s="14"/>
      <c r="F3010" s="14"/>
      <c r="G3010" s="14" t="s">
        <v>3036</v>
      </c>
      <c r="H3010" s="14"/>
      <c r="I3010" s="14" t="s">
        <v>223</v>
      </c>
      <c r="J3010" s="14">
        <v>4000</v>
      </c>
      <c r="K3010" s="14" t="s">
        <v>2043</v>
      </c>
      <c r="L3010" s="14"/>
      <c r="M3010" s="14"/>
      <c r="N3010" s="53" t="s">
        <v>54</v>
      </c>
      <c r="O3010" s="14"/>
      <c r="V3010" s="136"/>
      <c r="W3010" s="448" t="s">
        <v>2935</v>
      </c>
    </row>
    <row r="3011" spans="1:15">
      <c r="A3011" s="573"/>
      <c r="B3011" s="14" t="s">
        <v>309</v>
      </c>
      <c r="C3011" s="14">
        <v>4200</v>
      </c>
      <c r="D3011" s="14" t="s">
        <v>2043</v>
      </c>
      <c r="E3011" s="14"/>
      <c r="F3011" s="14"/>
      <c r="G3011" s="14" t="s">
        <v>3037</v>
      </c>
      <c r="H3011" s="14"/>
      <c r="I3011" s="14" t="s">
        <v>280</v>
      </c>
      <c r="J3011" s="14">
        <v>6000</v>
      </c>
      <c r="K3011" s="14" t="s">
        <v>2043</v>
      </c>
      <c r="L3011" s="14"/>
      <c r="M3011" s="14"/>
      <c r="N3011" s="53" t="s">
        <v>54</v>
      </c>
      <c r="O3011" s="14"/>
    </row>
    <row r="3012" spans="1:15">
      <c r="A3012" s="573"/>
      <c r="B3012" s="14" t="s">
        <v>340</v>
      </c>
      <c r="C3012" s="14">
        <v>4200</v>
      </c>
      <c r="D3012" s="14" t="s">
        <v>2043</v>
      </c>
      <c r="E3012" s="14"/>
      <c r="F3012" s="14"/>
      <c r="G3012" s="53" t="s">
        <v>54</v>
      </c>
      <c r="H3012" s="14"/>
      <c r="I3012" s="14" t="s">
        <v>135</v>
      </c>
      <c r="J3012" s="14">
        <v>20000</v>
      </c>
      <c r="K3012" s="14" t="s">
        <v>2043</v>
      </c>
      <c r="L3012" s="14"/>
      <c r="M3012" s="14">
        <f>19.2+4</f>
        <v>23.2</v>
      </c>
      <c r="N3012" s="53" t="s">
        <v>3038</v>
      </c>
      <c r="O3012" s="14"/>
    </row>
    <row r="3013" spans="1:15">
      <c r="A3013" s="573"/>
      <c r="B3013" s="14" t="s">
        <v>1118</v>
      </c>
      <c r="C3013" s="14">
        <v>8000</v>
      </c>
      <c r="D3013" s="14" t="s">
        <v>2045</v>
      </c>
      <c r="E3013" s="52"/>
      <c r="F3013" s="14"/>
      <c r="G3013" s="14" t="s">
        <v>2962</v>
      </c>
      <c r="H3013" s="14"/>
      <c r="I3013" s="14" t="s">
        <v>280</v>
      </c>
      <c r="J3013" s="14">
        <v>12000</v>
      </c>
      <c r="K3013" s="14" t="s">
        <v>2043</v>
      </c>
      <c r="L3013" s="14"/>
      <c r="M3013" s="14"/>
      <c r="N3013" s="53" t="s">
        <v>3039</v>
      </c>
      <c r="O3013" s="14"/>
    </row>
    <row r="3014" spans="1:15">
      <c r="A3014" s="573"/>
      <c r="B3014" s="356" t="s">
        <v>958</v>
      </c>
      <c r="C3014" s="356">
        <v>840</v>
      </c>
      <c r="D3014" s="356" t="s">
        <v>2045</v>
      </c>
      <c r="E3014" s="14"/>
      <c r="F3014" s="14"/>
      <c r="G3014" s="14" t="s">
        <v>3040</v>
      </c>
      <c r="H3014" s="14"/>
      <c r="I3014" s="14"/>
      <c r="J3014" s="14"/>
      <c r="K3014" s="14"/>
      <c r="L3014" s="14"/>
      <c r="M3014" s="14"/>
      <c r="N3014" s="53"/>
      <c r="O3014" s="14"/>
    </row>
    <row r="3015" spans="1:15">
      <c r="A3015" s="573"/>
      <c r="B3015" s="14"/>
      <c r="C3015" s="14"/>
      <c r="D3015" s="14"/>
      <c r="E3015" s="52"/>
      <c r="F3015" s="14"/>
      <c r="G3015" s="53"/>
      <c r="H3015" s="14"/>
      <c r="I3015" s="14"/>
      <c r="J3015" s="14"/>
      <c r="K3015" s="14"/>
      <c r="L3015" s="14"/>
      <c r="M3015" s="14"/>
      <c r="N3015" s="53"/>
      <c r="O3015" s="14"/>
    </row>
    <row r="3016" spans="1:15">
      <c r="A3016" s="573"/>
      <c r="B3016" s="14"/>
      <c r="C3016" s="14"/>
      <c r="D3016" s="14"/>
      <c r="E3016" s="52"/>
      <c r="F3016" s="14"/>
      <c r="G3016" s="53"/>
      <c r="H3016" s="14"/>
      <c r="I3016" s="14"/>
      <c r="J3016" s="14"/>
      <c r="K3016" s="14"/>
      <c r="L3016" s="14"/>
      <c r="M3016" s="14"/>
      <c r="N3016" s="53"/>
      <c r="O3016" s="14"/>
    </row>
    <row r="3017" spans="1:15">
      <c r="A3017" s="573"/>
      <c r="B3017" s="14"/>
      <c r="C3017" s="14"/>
      <c r="D3017" s="14"/>
      <c r="E3017" s="52"/>
      <c r="F3017" s="14"/>
      <c r="G3017" s="53"/>
      <c r="H3017" s="14"/>
      <c r="I3017" s="14"/>
      <c r="J3017" s="14"/>
      <c r="K3017" s="14"/>
      <c r="L3017" s="14"/>
      <c r="M3017" s="14"/>
      <c r="N3017" s="53"/>
      <c r="O3017" s="14"/>
    </row>
    <row r="3018" spans="1:15">
      <c r="A3018" s="573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53"/>
      <c r="O3018" s="14"/>
    </row>
    <row r="3019" spans="1:15">
      <c r="A3019" s="573"/>
      <c r="B3019" s="14"/>
      <c r="C3019" s="14"/>
      <c r="D3019" s="14"/>
      <c r="E3019" s="52"/>
      <c r="F3019" s="14"/>
      <c r="G3019" s="53"/>
      <c r="H3019" s="14"/>
      <c r="I3019" s="14"/>
      <c r="J3019" s="14"/>
      <c r="K3019" s="14"/>
      <c r="L3019" s="14"/>
      <c r="M3019" s="14"/>
      <c r="N3019" s="53"/>
      <c r="O3019" s="14"/>
    </row>
    <row r="3020" spans="1:15">
      <c r="A3020" s="573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53"/>
      <c r="O3020" s="14"/>
    </row>
    <row r="3021" spans="1:15">
      <c r="A3021" s="573"/>
      <c r="B3021" s="14"/>
      <c r="C3021" s="14"/>
      <c r="D3021" s="14"/>
      <c r="E3021" s="52"/>
      <c r="F3021" s="14"/>
      <c r="G3021" s="53"/>
      <c r="H3021" s="14"/>
      <c r="I3021" s="14"/>
      <c r="J3021" s="14"/>
      <c r="K3021" s="14"/>
      <c r="L3021" s="14"/>
      <c r="M3021" s="14"/>
      <c r="N3021" s="53"/>
      <c r="O3021" s="14"/>
    </row>
    <row r="3022" ht="18" spans="1:15">
      <c r="A3022" s="573"/>
      <c r="B3022" s="352"/>
      <c r="C3022" s="297"/>
      <c r="D3022" s="297"/>
      <c r="E3022" s="298"/>
      <c r="F3022" s="297"/>
      <c r="G3022" s="299"/>
      <c r="H3022" s="492"/>
      <c r="I3022" s="297"/>
      <c r="J3022" s="297"/>
      <c r="K3022" s="297"/>
      <c r="L3022" s="297"/>
      <c r="M3022" s="296"/>
      <c r="N3022" s="304"/>
      <c r="O3022" s="492"/>
    </row>
    <row r="3023" ht="15.6" spans="1:23">
      <c r="A3023" s="572" t="s">
        <v>2255</v>
      </c>
      <c r="B3023" s="335" t="s">
        <v>12</v>
      </c>
      <c r="C3023" s="336" t="s">
        <v>2501</v>
      </c>
      <c r="D3023" s="336" t="s">
        <v>2466</v>
      </c>
      <c r="E3023" s="471" t="s">
        <v>2456</v>
      </c>
      <c r="F3023" s="131" t="s">
        <v>2606</v>
      </c>
      <c r="G3023" s="131" t="s">
        <v>11</v>
      </c>
      <c r="H3023" s="338"/>
      <c r="I3023" s="291" t="s">
        <v>13</v>
      </c>
      <c r="J3023" s="292" t="s">
        <v>2501</v>
      </c>
      <c r="K3023" s="292" t="s">
        <v>2466</v>
      </c>
      <c r="L3023" s="455" t="s">
        <v>2456</v>
      </c>
      <c r="M3023" s="121" t="s">
        <v>2606</v>
      </c>
      <c r="N3023" s="121" t="s">
        <v>11</v>
      </c>
      <c r="O3023" s="338"/>
      <c r="V3023" s="555" t="s">
        <v>2557</v>
      </c>
      <c r="W3023" s="480"/>
    </row>
    <row r="3024" ht="13.8" spans="1:23">
      <c r="A3024" s="566"/>
      <c r="B3024" s="14" t="s">
        <v>1100</v>
      </c>
      <c r="C3024" s="14">
        <v>500</v>
      </c>
      <c r="D3024" s="14" t="s">
        <v>2045</v>
      </c>
      <c r="E3024" s="14"/>
      <c r="F3024" s="14" t="s">
        <v>2096</v>
      </c>
      <c r="G3024" s="53" t="s">
        <v>54</v>
      </c>
      <c r="H3024" s="14"/>
      <c r="I3024" s="14" t="s">
        <v>135</v>
      </c>
      <c r="J3024" s="14">
        <v>11000</v>
      </c>
      <c r="K3024" s="14" t="s">
        <v>2043</v>
      </c>
      <c r="L3024" s="14"/>
      <c r="M3024" s="14"/>
      <c r="N3024" s="53" t="s">
        <v>54</v>
      </c>
      <c r="O3024" s="14"/>
      <c r="V3024" s="525"/>
      <c r="W3024" s="448" t="s">
        <v>2561</v>
      </c>
    </row>
    <row r="3025" spans="1:23">
      <c r="A3025" s="566"/>
      <c r="B3025" s="14" t="s">
        <v>1102</v>
      </c>
      <c r="C3025" s="14">
        <v>500</v>
      </c>
      <c r="D3025" s="14" t="s">
        <v>2045</v>
      </c>
      <c r="E3025" s="14"/>
      <c r="F3025" s="14" t="s">
        <v>2096</v>
      </c>
      <c r="G3025" s="53" t="s">
        <v>54</v>
      </c>
      <c r="H3025" s="14"/>
      <c r="I3025" s="14" t="s">
        <v>280</v>
      </c>
      <c r="J3025" s="14">
        <v>3200</v>
      </c>
      <c r="K3025" s="14" t="s">
        <v>2043</v>
      </c>
      <c r="L3025" s="14"/>
      <c r="M3025" s="14"/>
      <c r="N3025" s="53" t="s">
        <v>54</v>
      </c>
      <c r="O3025" s="14"/>
      <c r="V3025" s="460"/>
      <c r="W3025" s="14" t="s">
        <v>2562</v>
      </c>
    </row>
    <row r="3026" ht="13.8" spans="1:23">
      <c r="A3026" s="566"/>
      <c r="B3026" s="14" t="s">
        <v>250</v>
      </c>
      <c r="C3026" s="14">
        <v>6000</v>
      </c>
      <c r="D3026" s="14" t="s">
        <v>2043</v>
      </c>
      <c r="E3026" s="52"/>
      <c r="F3026" s="14"/>
      <c r="G3026" s="53" t="s">
        <v>54</v>
      </c>
      <c r="H3026" s="14"/>
      <c r="I3026" s="462" t="s">
        <v>1022</v>
      </c>
      <c r="J3026" s="462">
        <v>2000</v>
      </c>
      <c r="K3026" s="462" t="s">
        <v>2045</v>
      </c>
      <c r="L3026" s="14"/>
      <c r="M3026" s="14"/>
      <c r="N3026" s="53" t="s">
        <v>2817</v>
      </c>
      <c r="O3026" s="14"/>
      <c r="V3026" s="461"/>
      <c r="W3026" s="448" t="s">
        <v>2563</v>
      </c>
    </row>
    <row r="3027" ht="13.8" spans="1:23">
      <c r="A3027" s="566"/>
      <c r="B3027" s="14" t="s">
        <v>1155</v>
      </c>
      <c r="C3027" s="14">
        <v>5400</v>
      </c>
      <c r="D3027" s="14" t="s">
        <v>2043</v>
      </c>
      <c r="E3027" s="14"/>
      <c r="F3027" s="14"/>
      <c r="G3027" s="53" t="s">
        <v>54</v>
      </c>
      <c r="H3027" s="162"/>
      <c r="I3027" s="137" t="s">
        <v>2071</v>
      </c>
      <c r="J3027" s="137">
        <v>1200</v>
      </c>
      <c r="K3027" s="137" t="s">
        <v>2043</v>
      </c>
      <c r="L3027" s="137"/>
      <c r="M3027" s="137"/>
      <c r="N3027" s="137" t="s">
        <v>3041</v>
      </c>
      <c r="O3027" s="162"/>
      <c r="V3027" s="462"/>
      <c r="W3027" s="448" t="s">
        <v>2568</v>
      </c>
    </row>
    <row r="3028" ht="13.8" spans="1:23">
      <c r="A3028" s="566"/>
      <c r="B3028" s="14" t="s">
        <v>238</v>
      </c>
      <c r="C3028" s="14">
        <v>5400</v>
      </c>
      <c r="D3028" s="14" t="s">
        <v>2043</v>
      </c>
      <c r="E3028" s="52"/>
      <c r="F3028" s="14"/>
      <c r="G3028" s="53" t="s">
        <v>54</v>
      </c>
      <c r="H3028" s="162"/>
      <c r="I3028" s="14" t="s">
        <v>972</v>
      </c>
      <c r="J3028" s="14">
        <v>6800</v>
      </c>
      <c r="K3028" s="14" t="s">
        <v>2045</v>
      </c>
      <c r="L3028" s="14"/>
      <c r="M3028" s="14"/>
      <c r="N3028" s="53" t="s">
        <v>88</v>
      </c>
      <c r="O3028" s="162"/>
      <c r="V3028" s="142"/>
      <c r="W3028" s="448" t="s">
        <v>2632</v>
      </c>
    </row>
    <row r="3029" ht="13.8" spans="1:23">
      <c r="A3029" s="566"/>
      <c r="B3029" s="14" t="s">
        <v>1106</v>
      </c>
      <c r="C3029" s="14">
        <v>1000</v>
      </c>
      <c r="D3029" s="14" t="s">
        <v>2045</v>
      </c>
      <c r="E3029" s="14"/>
      <c r="F3029" s="91"/>
      <c r="G3029" s="53" t="s">
        <v>54</v>
      </c>
      <c r="H3029" s="162"/>
      <c r="I3029" s="14" t="s">
        <v>774</v>
      </c>
      <c r="J3029" s="14">
        <v>2400</v>
      </c>
      <c r="K3029" s="14" t="s">
        <v>2043</v>
      </c>
      <c r="L3029" s="14"/>
      <c r="M3029" s="14"/>
      <c r="N3029" s="14" t="s">
        <v>88</v>
      </c>
      <c r="O3029" s="162"/>
      <c r="V3029" s="136"/>
      <c r="W3029" s="448" t="s">
        <v>2935</v>
      </c>
    </row>
    <row r="3030" spans="1:15">
      <c r="A3030" s="566"/>
      <c r="B3030" s="14" t="s">
        <v>1153</v>
      </c>
      <c r="C3030" s="14">
        <v>1500</v>
      </c>
      <c r="D3030" s="14" t="s">
        <v>2045</v>
      </c>
      <c r="E3030" s="52"/>
      <c r="F3030" s="14" t="s">
        <v>2096</v>
      </c>
      <c r="G3030" s="53" t="s">
        <v>54</v>
      </c>
      <c r="H3030" s="162"/>
      <c r="I3030" s="73" t="s">
        <v>1120</v>
      </c>
      <c r="J3030" s="73">
        <v>2000</v>
      </c>
      <c r="K3030" s="73" t="s">
        <v>2043</v>
      </c>
      <c r="L3030" s="73"/>
      <c r="M3030" s="73"/>
      <c r="N3030" s="73" t="s">
        <v>3042</v>
      </c>
      <c r="O3030" s="162"/>
    </row>
    <row r="3031" spans="1:15">
      <c r="A3031" s="566"/>
      <c r="B3031" s="141" t="s">
        <v>1140</v>
      </c>
      <c r="C3031" s="141">
        <v>500</v>
      </c>
      <c r="D3031" s="141" t="s">
        <v>2045</v>
      </c>
      <c r="E3031" s="465"/>
      <c r="F3031" s="141" t="s">
        <v>2096</v>
      </c>
      <c r="G3031" s="53" t="s">
        <v>54</v>
      </c>
      <c r="H3031" s="285"/>
      <c r="I3031" s="444" t="s">
        <v>738</v>
      </c>
      <c r="J3031" s="444">
        <v>300</v>
      </c>
      <c r="K3031" s="444" t="s">
        <v>2045</v>
      </c>
      <c r="L3031" s="14"/>
      <c r="M3031" s="14"/>
      <c r="N3031" s="53" t="s">
        <v>3043</v>
      </c>
      <c r="O3031" s="285"/>
    </row>
    <row r="3032" spans="1:15">
      <c r="A3032" s="566"/>
      <c r="B3032" s="129" t="s">
        <v>558</v>
      </c>
      <c r="C3032" s="129">
        <v>2000</v>
      </c>
      <c r="D3032" s="129" t="s">
        <v>2045</v>
      </c>
      <c r="E3032" s="129"/>
      <c r="F3032" s="129"/>
      <c r="G3032" s="53" t="s">
        <v>54</v>
      </c>
      <c r="H3032" s="575"/>
      <c r="I3032" s="444" t="s">
        <v>342</v>
      </c>
      <c r="J3032" s="444">
        <v>1200</v>
      </c>
      <c r="K3032" s="444" t="s">
        <v>2043</v>
      </c>
      <c r="L3032" s="14"/>
      <c r="M3032" s="14"/>
      <c r="N3032" s="53" t="s">
        <v>3044</v>
      </c>
      <c r="O3032" s="575"/>
    </row>
    <row r="3033" spans="1:15">
      <c r="A3033" s="566"/>
      <c r="B3033" s="172" t="s">
        <v>2048</v>
      </c>
      <c r="C3033" s="172">
        <v>2000</v>
      </c>
      <c r="D3033" s="172" t="s">
        <v>2045</v>
      </c>
      <c r="E3033" s="172"/>
      <c r="F3033" s="172"/>
      <c r="G3033" s="172" t="s">
        <v>2788</v>
      </c>
      <c r="H3033" s="575"/>
      <c r="I3033" s="14" t="s">
        <v>331</v>
      </c>
      <c r="J3033" s="14">
        <v>4000</v>
      </c>
      <c r="K3033" s="14" t="s">
        <v>2043</v>
      </c>
      <c r="L3033" s="14"/>
      <c r="M3033" s="14"/>
      <c r="N3033" s="14" t="s">
        <v>88</v>
      </c>
      <c r="O3033" s="575"/>
    </row>
    <row r="3034" spans="1:15">
      <c r="A3034" s="566"/>
      <c r="B3034" s="515" t="s">
        <v>925</v>
      </c>
      <c r="C3034" s="515">
        <v>1005</v>
      </c>
      <c r="D3034" s="515" t="s">
        <v>2045</v>
      </c>
      <c r="E3034" s="515"/>
      <c r="F3034" s="515"/>
      <c r="G3034" s="187" t="s">
        <v>54</v>
      </c>
      <c r="H3034" s="576"/>
      <c r="I3034" s="141" t="s">
        <v>241</v>
      </c>
      <c r="J3034" s="141">
        <v>6000</v>
      </c>
      <c r="K3034" s="141" t="s">
        <v>2043</v>
      </c>
      <c r="L3034" s="141"/>
      <c r="M3034" s="141"/>
      <c r="N3034" s="141" t="s">
        <v>88</v>
      </c>
      <c r="O3034" s="576"/>
    </row>
    <row r="3035" spans="1:15">
      <c r="A3035" s="566"/>
      <c r="B3035" s="356" t="s">
        <v>1159</v>
      </c>
      <c r="C3035" s="356">
        <v>510</v>
      </c>
      <c r="D3035" s="356" t="s">
        <v>2045</v>
      </c>
      <c r="E3035" s="356"/>
      <c r="F3035" s="356"/>
      <c r="G3035" s="356" t="s">
        <v>3045</v>
      </c>
      <c r="H3035" s="14"/>
      <c r="I3035" s="14" t="s">
        <v>259</v>
      </c>
      <c r="J3035" s="14">
        <v>12000</v>
      </c>
      <c r="K3035" s="14" t="s">
        <v>2043</v>
      </c>
      <c r="L3035" s="14"/>
      <c r="M3035" s="14"/>
      <c r="N3035" s="53" t="s">
        <v>88</v>
      </c>
      <c r="O3035" s="14"/>
    </row>
    <row r="3036" spans="1:15">
      <c r="A3036" s="566"/>
      <c r="B3036" s="14" t="s">
        <v>328</v>
      </c>
      <c r="C3036" s="14">
        <v>6000</v>
      </c>
      <c r="D3036" s="14" t="s">
        <v>2043</v>
      </c>
      <c r="E3036" s="14"/>
      <c r="F3036" s="14"/>
      <c r="G3036" s="14" t="s">
        <v>88</v>
      </c>
      <c r="H3036" s="14"/>
      <c r="I3036" s="14" t="s">
        <v>1157</v>
      </c>
      <c r="J3036" s="14">
        <v>200</v>
      </c>
      <c r="K3036" s="14" t="s">
        <v>2045</v>
      </c>
      <c r="L3036" s="14" t="s">
        <v>3046</v>
      </c>
      <c r="M3036" s="14" t="s">
        <v>2096</v>
      </c>
      <c r="N3036" s="53" t="s">
        <v>88</v>
      </c>
      <c r="O3036" s="14"/>
    </row>
    <row r="3037" spans="1:15">
      <c r="A3037" s="566"/>
      <c r="B3037" s="73" t="s">
        <v>1151</v>
      </c>
      <c r="C3037" s="73">
        <v>2000</v>
      </c>
      <c r="D3037" s="73" t="s">
        <v>2045</v>
      </c>
      <c r="E3037" s="73"/>
      <c r="F3037" s="73" t="s">
        <v>2096</v>
      </c>
      <c r="G3037" s="73" t="s">
        <v>3047</v>
      </c>
      <c r="H3037" s="14"/>
      <c r="I3037" s="14" t="s">
        <v>244</v>
      </c>
      <c r="J3037" s="14">
        <v>2000</v>
      </c>
      <c r="K3037" s="14" t="s">
        <v>2043</v>
      </c>
      <c r="L3037" s="14"/>
      <c r="M3037" s="14"/>
      <c r="N3037" s="14" t="s">
        <v>3048</v>
      </c>
      <c r="O3037" s="14"/>
    </row>
    <row r="3038" spans="1:15">
      <c r="A3038" s="566"/>
      <c r="B3038" s="14" t="s">
        <v>729</v>
      </c>
      <c r="C3038" s="14">
        <f>2300*2</f>
        <v>4600</v>
      </c>
      <c r="D3038" s="14" t="s">
        <v>2043</v>
      </c>
      <c r="E3038" s="52"/>
      <c r="F3038" s="14"/>
      <c r="G3038" s="53" t="s">
        <v>88</v>
      </c>
      <c r="H3038" s="14"/>
      <c r="I3038" s="356" t="s">
        <v>3049</v>
      </c>
      <c r="J3038" s="356">
        <v>400</v>
      </c>
      <c r="K3038" s="356" t="s">
        <v>2045</v>
      </c>
      <c r="L3038" s="356" t="s">
        <v>3050</v>
      </c>
      <c r="M3038" s="356"/>
      <c r="N3038" s="53" t="s">
        <v>3051</v>
      </c>
      <c r="O3038" s="14"/>
    </row>
    <row r="3039" spans="1:15">
      <c r="A3039" s="566"/>
      <c r="B3039" s="73" t="s">
        <v>1057</v>
      </c>
      <c r="C3039" s="73">
        <v>3000</v>
      </c>
      <c r="D3039" s="73" t="s">
        <v>2043</v>
      </c>
      <c r="E3039" s="73"/>
      <c r="F3039" s="73"/>
      <c r="G3039" s="73" t="s">
        <v>2935</v>
      </c>
      <c r="H3039" s="14"/>
      <c r="I3039" s="14"/>
      <c r="J3039" s="14"/>
      <c r="K3039" s="14"/>
      <c r="L3039" s="14"/>
      <c r="M3039" s="14"/>
      <c r="N3039" s="53"/>
      <c r="O3039" s="14"/>
    </row>
    <row r="3040" spans="1:15">
      <c r="A3040" s="566"/>
      <c r="B3040" s="356" t="s">
        <v>1089</v>
      </c>
      <c r="C3040" s="356">
        <v>4800</v>
      </c>
      <c r="D3040" s="356" t="s">
        <v>2043</v>
      </c>
      <c r="E3040" s="356">
        <f>C3040/2</f>
        <v>2400</v>
      </c>
      <c r="F3040" s="356">
        <f>E3040/600</f>
        <v>4</v>
      </c>
      <c r="G3040" s="356" t="s">
        <v>3052</v>
      </c>
      <c r="H3040" s="14"/>
      <c r="I3040" s="14"/>
      <c r="J3040" s="14"/>
      <c r="K3040" s="14"/>
      <c r="L3040" s="14"/>
      <c r="M3040" s="14"/>
      <c r="N3040" s="53"/>
      <c r="O3040" s="14"/>
    </row>
    <row r="3041" spans="1:15">
      <c r="A3041" s="566"/>
      <c r="B3041" s="14"/>
      <c r="C3041" s="14"/>
      <c r="D3041" s="14"/>
      <c r="E3041" s="52"/>
      <c r="F3041" s="14"/>
      <c r="G3041" s="53"/>
      <c r="H3041" s="14"/>
      <c r="I3041" s="14"/>
      <c r="J3041" s="14"/>
      <c r="K3041" s="14"/>
      <c r="L3041" s="14"/>
      <c r="M3041" s="14"/>
      <c r="N3041" s="53"/>
      <c r="O3041" s="14"/>
    </row>
    <row r="3042" spans="1:15">
      <c r="A3042" s="566"/>
      <c r="B3042" s="14"/>
      <c r="C3042" s="14"/>
      <c r="D3042" s="14"/>
      <c r="E3042" s="52"/>
      <c r="F3042" s="14"/>
      <c r="G3042" s="53"/>
      <c r="H3042" s="14"/>
      <c r="I3042" s="14"/>
      <c r="J3042" s="14"/>
      <c r="K3042" s="14"/>
      <c r="L3042" s="14"/>
      <c r="M3042" s="14"/>
      <c r="N3042" s="53"/>
      <c r="O3042" s="14"/>
    </row>
    <row r="3043" spans="1:15">
      <c r="A3043" s="566"/>
      <c r="B3043" s="14"/>
      <c r="C3043" s="14"/>
      <c r="D3043" s="14"/>
      <c r="E3043" s="52"/>
      <c r="F3043" s="14"/>
      <c r="G3043" s="53"/>
      <c r="H3043" s="14"/>
      <c r="I3043" s="14"/>
      <c r="J3043" s="14"/>
      <c r="K3043" s="14"/>
      <c r="L3043" s="14"/>
      <c r="M3043" s="14"/>
      <c r="N3043" s="53"/>
      <c r="O3043" s="14"/>
    </row>
    <row r="3044" spans="1:15">
      <c r="A3044" s="566"/>
      <c r="B3044" s="14"/>
      <c r="C3044" s="14"/>
      <c r="D3044" s="14"/>
      <c r="E3044" s="52"/>
      <c r="F3044" s="14"/>
      <c r="G3044" s="53"/>
      <c r="H3044" s="14"/>
      <c r="I3044" s="14"/>
      <c r="J3044" s="14"/>
      <c r="K3044" s="14"/>
      <c r="L3044" s="14"/>
      <c r="M3044" s="14"/>
      <c r="N3044" s="53"/>
      <c r="O3044" s="14"/>
    </row>
    <row r="3045" spans="1:15">
      <c r="A3045" s="566"/>
      <c r="B3045" s="14"/>
      <c r="C3045" s="14"/>
      <c r="D3045" s="14"/>
      <c r="E3045" s="52"/>
      <c r="F3045" s="14"/>
      <c r="G3045" s="53"/>
      <c r="H3045" s="14"/>
      <c r="I3045" s="14"/>
      <c r="J3045" s="14"/>
      <c r="K3045" s="14"/>
      <c r="L3045" s="14"/>
      <c r="M3045" s="14"/>
      <c r="N3045" s="53"/>
      <c r="O3045" s="14"/>
    </row>
    <row r="3046" spans="1:15">
      <c r="A3046" s="566"/>
      <c r="B3046" s="14"/>
      <c r="C3046" s="14"/>
      <c r="D3046" s="14"/>
      <c r="E3046" s="52"/>
      <c r="F3046" s="14"/>
      <c r="G3046" s="53"/>
      <c r="H3046" s="14"/>
      <c r="I3046" s="14"/>
      <c r="J3046" s="14"/>
      <c r="K3046" s="14"/>
      <c r="L3046" s="14"/>
      <c r="M3046" s="14"/>
      <c r="N3046" s="53"/>
      <c r="O3046" s="14"/>
    </row>
    <row r="3047" spans="1:15">
      <c r="A3047" s="566"/>
      <c r="B3047" s="139"/>
      <c r="C3047" s="139"/>
      <c r="D3047" s="139"/>
      <c r="E3047" s="467"/>
      <c r="F3047" s="139"/>
      <c r="G3047" s="185"/>
      <c r="H3047" s="577"/>
      <c r="I3047" s="139"/>
      <c r="J3047" s="139"/>
      <c r="K3047" s="139"/>
      <c r="L3047" s="139"/>
      <c r="M3047" s="139"/>
      <c r="N3047" s="185"/>
      <c r="O3047" s="577"/>
    </row>
    <row r="3048" spans="1:15">
      <c r="A3048" s="566"/>
      <c r="B3048" s="14"/>
      <c r="C3048" s="14"/>
      <c r="D3048" s="14"/>
      <c r="E3048" s="52"/>
      <c r="F3048" s="14"/>
      <c r="G3048" s="53"/>
      <c r="H3048" s="578"/>
      <c r="I3048" s="14"/>
      <c r="J3048" s="14"/>
      <c r="K3048" s="14"/>
      <c r="L3048" s="14"/>
      <c r="M3048" s="14"/>
      <c r="N3048" s="53"/>
      <c r="O3048" s="578"/>
    </row>
    <row r="3049" ht="18" spans="1:15">
      <c r="A3049" s="566"/>
      <c r="B3049" s="352"/>
      <c r="C3049" s="297"/>
      <c r="D3049" s="297"/>
      <c r="E3049" s="298"/>
      <c r="F3049" s="297"/>
      <c r="G3049" s="299"/>
      <c r="H3049" s="517"/>
      <c r="I3049" s="297"/>
      <c r="J3049" s="297"/>
      <c r="K3049" s="297"/>
      <c r="L3049" s="297"/>
      <c r="M3049" s="296"/>
      <c r="N3049" s="304"/>
      <c r="O3049" s="517"/>
    </row>
    <row r="3050" ht="15.6" spans="1:23">
      <c r="A3050" s="572" t="s">
        <v>2257</v>
      </c>
      <c r="B3050" s="335" t="s">
        <v>12</v>
      </c>
      <c r="C3050" s="336" t="s">
        <v>2501</v>
      </c>
      <c r="D3050" s="336" t="s">
        <v>2466</v>
      </c>
      <c r="E3050" s="471" t="s">
        <v>2456</v>
      </c>
      <c r="F3050" s="131" t="s">
        <v>2606</v>
      </c>
      <c r="G3050" s="131" t="s">
        <v>11</v>
      </c>
      <c r="H3050" s="338"/>
      <c r="I3050" s="335" t="s">
        <v>13</v>
      </c>
      <c r="J3050" s="336" t="s">
        <v>2501</v>
      </c>
      <c r="K3050" s="336" t="s">
        <v>2466</v>
      </c>
      <c r="L3050" s="478" t="s">
        <v>2456</v>
      </c>
      <c r="M3050" s="131" t="s">
        <v>2606</v>
      </c>
      <c r="N3050" s="131" t="s">
        <v>11</v>
      </c>
      <c r="O3050" s="338"/>
      <c r="V3050" s="555" t="s">
        <v>2557</v>
      </c>
      <c r="W3050" s="480"/>
    </row>
    <row r="3051" ht="26.4" spans="1:23">
      <c r="A3051" s="579"/>
      <c r="B3051" s="460" t="s">
        <v>3035</v>
      </c>
      <c r="C3051" s="460">
        <v>1200</v>
      </c>
      <c r="D3051" s="460" t="s">
        <v>2045</v>
      </c>
      <c r="E3051" s="466"/>
      <c r="F3051" s="129" t="s">
        <v>2096</v>
      </c>
      <c r="G3051" s="203" t="s">
        <v>3053</v>
      </c>
      <c r="H3051" s="14"/>
      <c r="I3051" s="14" t="s">
        <v>142</v>
      </c>
      <c r="J3051" s="14">
        <v>10000</v>
      </c>
      <c r="K3051" s="14" t="s">
        <v>2043</v>
      </c>
      <c r="L3051" s="14"/>
      <c r="M3051" s="14"/>
      <c r="N3051" s="53" t="s">
        <v>54</v>
      </c>
      <c r="O3051" s="14"/>
      <c r="V3051" s="525"/>
      <c r="W3051" s="448" t="s">
        <v>2561</v>
      </c>
    </row>
    <row r="3052" spans="1:23">
      <c r="A3052" s="579"/>
      <c r="B3052" s="515" t="s">
        <v>592</v>
      </c>
      <c r="C3052" s="515">
        <v>4200</v>
      </c>
      <c r="D3052" s="515" t="s">
        <v>2043</v>
      </c>
      <c r="E3052" s="515"/>
      <c r="F3052" s="515"/>
      <c r="G3052" s="515" t="s">
        <v>54</v>
      </c>
      <c r="H3052" s="14"/>
      <c r="I3052" s="14" t="s">
        <v>300</v>
      </c>
      <c r="J3052" s="14">
        <f>56*20</f>
        <v>1120</v>
      </c>
      <c r="K3052" s="14" t="s">
        <v>2045</v>
      </c>
      <c r="L3052" s="14"/>
      <c r="M3052" s="14"/>
      <c r="N3052" s="53" t="s">
        <v>54</v>
      </c>
      <c r="O3052" s="14"/>
      <c r="V3052" s="460"/>
      <c r="W3052" s="14" t="s">
        <v>2562</v>
      </c>
    </row>
    <row r="3053" ht="13.8" spans="1:23">
      <c r="A3053" s="579"/>
      <c r="B3053" s="14" t="s">
        <v>982</v>
      </c>
      <c r="C3053" s="14">
        <v>2000</v>
      </c>
      <c r="D3053" s="14" t="s">
        <v>2045</v>
      </c>
      <c r="E3053" s="14"/>
      <c r="F3053" s="14"/>
      <c r="G3053" s="515" t="s">
        <v>54</v>
      </c>
      <c r="H3053" s="14"/>
      <c r="I3053" s="14" t="s">
        <v>160</v>
      </c>
      <c r="J3053" s="14">
        <v>980</v>
      </c>
      <c r="K3053" s="14" t="s">
        <v>2045</v>
      </c>
      <c r="L3053" s="14"/>
      <c r="M3053" s="14"/>
      <c r="N3053" s="53" t="s">
        <v>54</v>
      </c>
      <c r="O3053" s="14"/>
      <c r="V3053" s="461"/>
      <c r="W3053" s="448" t="s">
        <v>2563</v>
      </c>
    </row>
    <row r="3054" ht="13.8" spans="1:23">
      <c r="A3054" s="579"/>
      <c r="B3054" s="129" t="s">
        <v>980</v>
      </c>
      <c r="C3054" s="129">
        <v>1000</v>
      </c>
      <c r="D3054" s="129" t="s">
        <v>2045</v>
      </c>
      <c r="E3054" s="129"/>
      <c r="F3054" s="129"/>
      <c r="G3054" s="515" t="s">
        <v>54</v>
      </c>
      <c r="H3054" s="14"/>
      <c r="I3054" s="14" t="s">
        <v>835</v>
      </c>
      <c r="J3054" s="14">
        <v>980</v>
      </c>
      <c r="K3054" s="14" t="s">
        <v>2045</v>
      </c>
      <c r="L3054" s="14"/>
      <c r="M3054" s="14"/>
      <c r="N3054" s="53" t="s">
        <v>54</v>
      </c>
      <c r="O3054" s="14"/>
      <c r="V3054" s="462"/>
      <c r="W3054" s="448" t="s">
        <v>2568</v>
      </c>
    </row>
    <row r="3055" ht="13.8" spans="1:23">
      <c r="A3055" s="579"/>
      <c r="B3055" s="515" t="s">
        <v>216</v>
      </c>
      <c r="C3055" s="515">
        <v>6000</v>
      </c>
      <c r="D3055" s="515" t="s">
        <v>2043</v>
      </c>
      <c r="E3055" s="515"/>
      <c r="F3055" s="515"/>
      <c r="G3055" s="515" t="s">
        <v>54</v>
      </c>
      <c r="H3055" s="14"/>
      <c r="I3055" s="14" t="s">
        <v>1127</v>
      </c>
      <c r="J3055" s="14">
        <v>300</v>
      </c>
      <c r="K3055" s="14" t="s">
        <v>2045</v>
      </c>
      <c r="L3055" s="14"/>
      <c r="M3055" s="14"/>
      <c r="N3055" s="53" t="s">
        <v>54</v>
      </c>
      <c r="O3055" s="14"/>
      <c r="V3055" s="142"/>
      <c r="W3055" s="448" t="s">
        <v>2632</v>
      </c>
    </row>
    <row r="3056" ht="13.8" spans="1:23">
      <c r="A3056" s="579"/>
      <c r="B3056" s="14" t="s">
        <v>139</v>
      </c>
      <c r="C3056" s="14">
        <v>960</v>
      </c>
      <c r="D3056" s="14" t="s">
        <v>2045</v>
      </c>
      <c r="E3056" s="52"/>
      <c r="F3056" s="14"/>
      <c r="G3056" s="14" t="s">
        <v>54</v>
      </c>
      <c r="H3056" s="14"/>
      <c r="I3056" s="14" t="s">
        <v>3054</v>
      </c>
      <c r="J3056" s="14">
        <f>15200+6000</f>
        <v>21200</v>
      </c>
      <c r="K3056" s="14" t="s">
        <v>2043</v>
      </c>
      <c r="L3056" s="14"/>
      <c r="M3056" s="14"/>
      <c r="N3056" s="53" t="s">
        <v>54</v>
      </c>
      <c r="O3056" s="14"/>
      <c r="V3056" s="136"/>
      <c r="W3056" s="448" t="s">
        <v>2935</v>
      </c>
    </row>
    <row r="3057" spans="1:15">
      <c r="A3057" s="579"/>
      <c r="B3057" s="14" t="s">
        <v>145</v>
      </c>
      <c r="C3057" s="14">
        <v>19200</v>
      </c>
      <c r="D3057" s="14" t="s">
        <v>2043</v>
      </c>
      <c r="E3057" s="52"/>
      <c r="F3057" s="14"/>
      <c r="G3057" s="14" t="s">
        <v>54</v>
      </c>
      <c r="H3057" s="14"/>
      <c r="I3057" s="14" t="s">
        <v>667</v>
      </c>
      <c r="J3057" s="14">
        <v>4000</v>
      </c>
      <c r="K3057" s="14" t="s">
        <v>2043</v>
      </c>
      <c r="L3057" s="14"/>
      <c r="M3057" s="14"/>
      <c r="N3057" s="53" t="s">
        <v>54</v>
      </c>
      <c r="O3057" s="14"/>
    </row>
    <row r="3058" spans="1:15">
      <c r="A3058" s="579"/>
      <c r="B3058" s="14" t="s">
        <v>262</v>
      </c>
      <c r="C3058" s="14">
        <v>3000</v>
      </c>
      <c r="D3058" s="14" t="s">
        <v>2043</v>
      </c>
      <c r="E3058" s="14"/>
      <c r="F3058" s="14"/>
      <c r="G3058" s="14" t="s">
        <v>54</v>
      </c>
      <c r="H3058" s="14"/>
      <c r="I3058" s="14" t="s">
        <v>1019</v>
      </c>
      <c r="J3058" s="14">
        <v>800</v>
      </c>
      <c r="K3058" s="14" t="s">
        <v>2045</v>
      </c>
      <c r="L3058" s="14"/>
      <c r="M3058" s="14"/>
      <c r="N3058" s="53" t="s">
        <v>54</v>
      </c>
      <c r="O3058" s="14"/>
    </row>
    <row r="3059" spans="1:15">
      <c r="A3059" s="579"/>
      <c r="B3059" s="14"/>
      <c r="C3059" s="14"/>
      <c r="D3059" s="14"/>
      <c r="E3059" s="52"/>
      <c r="F3059" s="14"/>
      <c r="G3059" s="53"/>
      <c r="H3059" s="14"/>
      <c r="I3059" s="462" t="s">
        <v>717</v>
      </c>
      <c r="J3059" s="462">
        <v>300</v>
      </c>
      <c r="K3059" s="462" t="s">
        <v>2045</v>
      </c>
      <c r="L3059" s="14"/>
      <c r="M3059" s="14"/>
      <c r="N3059" s="53" t="s">
        <v>54</v>
      </c>
      <c r="O3059" s="14"/>
    </row>
    <row r="3060" spans="1:15">
      <c r="A3060" s="579"/>
      <c r="B3060" s="14"/>
      <c r="C3060" s="14"/>
      <c r="D3060" s="14"/>
      <c r="E3060" s="52"/>
      <c r="F3060" s="14"/>
      <c r="G3060" s="53"/>
      <c r="H3060" s="14"/>
      <c r="I3060" s="462" t="s">
        <v>223</v>
      </c>
      <c r="J3060" s="462">
        <v>1200</v>
      </c>
      <c r="K3060" s="462" t="s">
        <v>2043</v>
      </c>
      <c r="L3060" s="14"/>
      <c r="M3060" s="14"/>
      <c r="N3060" s="53" t="s">
        <v>3055</v>
      </c>
      <c r="O3060" s="14"/>
    </row>
    <row r="3061" spans="1:15">
      <c r="A3061" s="579"/>
      <c r="B3061" s="14"/>
      <c r="C3061" s="14"/>
      <c r="D3061" s="14"/>
      <c r="E3061" s="52"/>
      <c r="F3061" s="14"/>
      <c r="G3061" s="53"/>
      <c r="H3061" s="14"/>
      <c r="I3061" s="14"/>
      <c r="J3061" s="14"/>
      <c r="K3061" s="14"/>
      <c r="L3061" s="14"/>
      <c r="M3061" s="14"/>
      <c r="N3061" s="53"/>
      <c r="O3061" s="14"/>
    </row>
    <row r="3062" spans="1:15">
      <c r="A3062" s="579"/>
      <c r="B3062" s="14"/>
      <c r="C3062" s="14"/>
      <c r="D3062" s="14"/>
      <c r="E3062" s="52"/>
      <c r="F3062" s="14"/>
      <c r="G3062" s="53"/>
      <c r="H3062" s="14"/>
      <c r="I3062" s="14"/>
      <c r="J3062" s="14"/>
      <c r="K3062" s="14"/>
      <c r="L3062" s="14"/>
      <c r="M3062" s="14"/>
      <c r="N3062" s="53"/>
      <c r="O3062" s="14"/>
    </row>
    <row r="3063" spans="1:15">
      <c r="A3063" s="579"/>
      <c r="B3063" s="14"/>
      <c r="C3063" s="14"/>
      <c r="D3063" s="14"/>
      <c r="E3063" s="14"/>
      <c r="F3063" s="14"/>
      <c r="G3063" s="53"/>
      <c r="H3063" s="14"/>
      <c r="I3063" s="14"/>
      <c r="J3063" s="14"/>
      <c r="K3063" s="14"/>
      <c r="L3063" s="14"/>
      <c r="M3063" s="14"/>
      <c r="N3063" s="53"/>
      <c r="O3063" s="14"/>
    </row>
    <row r="3064" spans="1:15">
      <c r="A3064" s="579"/>
      <c r="B3064" s="14"/>
      <c r="C3064" s="14"/>
      <c r="D3064" s="14"/>
      <c r="E3064" s="14"/>
      <c r="F3064" s="14"/>
      <c r="G3064" s="53"/>
      <c r="H3064" s="14"/>
      <c r="I3064" s="14"/>
      <c r="J3064" s="14"/>
      <c r="K3064" s="14"/>
      <c r="L3064" s="14"/>
      <c r="M3064" s="14"/>
      <c r="N3064" s="53"/>
      <c r="O3064" s="14"/>
    </row>
    <row r="3065" ht="18" spans="1:15">
      <c r="A3065" s="579"/>
      <c r="B3065" s="352"/>
      <c r="C3065" s="297"/>
      <c r="D3065" s="297"/>
      <c r="E3065" s="298"/>
      <c r="F3065" s="297"/>
      <c r="G3065" s="299"/>
      <c r="H3065" s="269"/>
      <c r="I3065" s="297"/>
      <c r="J3065" s="297"/>
      <c r="K3065" s="297"/>
      <c r="L3065" s="297"/>
      <c r="M3065" s="296"/>
      <c r="N3065" s="304"/>
      <c r="O3065" s="269"/>
    </row>
    <row r="3066" ht="15.6" spans="1:23">
      <c r="A3066" s="572" t="s">
        <v>2260</v>
      </c>
      <c r="B3066" s="335" t="s">
        <v>12</v>
      </c>
      <c r="C3066" s="336" t="s">
        <v>2501</v>
      </c>
      <c r="D3066" s="336" t="s">
        <v>2466</v>
      </c>
      <c r="E3066" s="471" t="s">
        <v>2456</v>
      </c>
      <c r="F3066" s="131" t="s">
        <v>2606</v>
      </c>
      <c r="G3066" s="131" t="s">
        <v>11</v>
      </c>
      <c r="H3066" s="338"/>
      <c r="I3066" s="335" t="s">
        <v>13</v>
      </c>
      <c r="J3066" s="336" t="s">
        <v>2501</v>
      </c>
      <c r="K3066" s="336" t="s">
        <v>2466</v>
      </c>
      <c r="L3066" s="478" t="s">
        <v>2456</v>
      </c>
      <c r="M3066" s="131" t="s">
        <v>2606</v>
      </c>
      <c r="N3066" s="131" t="s">
        <v>11</v>
      </c>
      <c r="O3066" s="338"/>
      <c r="V3066" s="555" t="s">
        <v>2557</v>
      </c>
      <c r="W3066" s="480"/>
    </row>
    <row r="3067" ht="13.8" spans="1:23">
      <c r="A3067" s="579" t="s">
        <v>3056</v>
      </c>
      <c r="B3067" s="137" t="s">
        <v>3031</v>
      </c>
      <c r="C3067" s="137">
        <v>400</v>
      </c>
      <c r="D3067" s="137" t="s">
        <v>2043</v>
      </c>
      <c r="E3067" s="52"/>
      <c r="F3067" s="14"/>
      <c r="G3067" s="53" t="s">
        <v>2788</v>
      </c>
      <c r="H3067" s="14"/>
      <c r="I3067" s="14" t="s">
        <v>280</v>
      </c>
      <c r="J3067" s="14">
        <v>22000</v>
      </c>
      <c r="K3067" s="14" t="s">
        <v>2043</v>
      </c>
      <c r="L3067" s="14"/>
      <c r="M3067" s="14"/>
      <c r="N3067" s="53" t="s">
        <v>88</v>
      </c>
      <c r="O3067" s="14"/>
      <c r="V3067" s="525"/>
      <c r="W3067" s="448" t="s">
        <v>2561</v>
      </c>
    </row>
    <row r="3068" spans="1:23">
      <c r="A3068" s="579"/>
      <c r="B3068" s="137" t="s">
        <v>3035</v>
      </c>
      <c r="C3068" s="137">
        <v>1000</v>
      </c>
      <c r="D3068" s="137" t="s">
        <v>2045</v>
      </c>
      <c r="E3068" s="14"/>
      <c r="F3068" s="14"/>
      <c r="G3068" s="53" t="s">
        <v>2788</v>
      </c>
      <c r="H3068" s="14"/>
      <c r="I3068" s="14" t="s">
        <v>223</v>
      </c>
      <c r="J3068" s="14">
        <v>1600</v>
      </c>
      <c r="K3068" s="14" t="s">
        <v>2043</v>
      </c>
      <c r="L3068" s="14"/>
      <c r="M3068" s="14" t="s">
        <v>88</v>
      </c>
      <c r="N3068" s="53" t="s">
        <v>3057</v>
      </c>
      <c r="O3068" s="14"/>
      <c r="V3068" s="460"/>
      <c r="W3068" s="14" t="s">
        <v>2562</v>
      </c>
    </row>
    <row r="3069" ht="13.8" spans="1:23">
      <c r="A3069" s="579"/>
      <c r="B3069" s="14" t="s">
        <v>417</v>
      </c>
      <c r="C3069" s="14">
        <v>1800</v>
      </c>
      <c r="D3069" s="14" t="s">
        <v>2045</v>
      </c>
      <c r="E3069" s="52"/>
      <c r="F3069" s="14"/>
      <c r="G3069" s="53" t="s">
        <v>54</v>
      </c>
      <c r="H3069" s="14"/>
      <c r="I3069" s="14" t="s">
        <v>135</v>
      </c>
      <c r="J3069" s="14">
        <v>20000</v>
      </c>
      <c r="K3069" s="14" t="s">
        <v>2043</v>
      </c>
      <c r="L3069" s="14"/>
      <c r="M3069" s="14"/>
      <c r="N3069" s="53" t="s">
        <v>3058</v>
      </c>
      <c r="O3069" s="14"/>
      <c r="V3069" s="461"/>
      <c r="W3069" s="448" t="s">
        <v>2563</v>
      </c>
    </row>
    <row r="3070" ht="13.8" spans="1:23">
      <c r="A3070" s="579"/>
      <c r="B3070" s="14" t="s">
        <v>1159</v>
      </c>
      <c r="C3070" s="14">
        <v>510</v>
      </c>
      <c r="D3070" s="14" t="s">
        <v>2045</v>
      </c>
      <c r="E3070" s="52"/>
      <c r="F3070" s="14" t="s">
        <v>2096</v>
      </c>
      <c r="G3070" s="53" t="s">
        <v>54</v>
      </c>
      <c r="H3070" s="14"/>
      <c r="I3070" s="14" t="s">
        <v>920</v>
      </c>
      <c r="J3070" s="14">
        <f>1020+800</f>
        <v>1820</v>
      </c>
      <c r="K3070" s="14" t="s">
        <v>2045</v>
      </c>
      <c r="L3070" s="14"/>
      <c r="M3070" s="333"/>
      <c r="N3070" s="53" t="s">
        <v>54</v>
      </c>
      <c r="O3070" s="14"/>
      <c r="V3070" s="462"/>
      <c r="W3070" s="448" t="s">
        <v>2568</v>
      </c>
    </row>
    <row r="3071" ht="13.8" spans="1:23">
      <c r="A3071" s="579"/>
      <c r="B3071" s="73" t="s">
        <v>1065</v>
      </c>
      <c r="C3071" s="73">
        <v>4200</v>
      </c>
      <c r="D3071" s="73" t="s">
        <v>2043</v>
      </c>
      <c r="E3071" s="52"/>
      <c r="F3071" s="52"/>
      <c r="G3071" s="73" t="s">
        <v>2956</v>
      </c>
      <c r="H3071" s="14"/>
      <c r="I3071" s="47" t="s">
        <v>154</v>
      </c>
      <c r="J3071" s="47">
        <v>4000</v>
      </c>
      <c r="K3071" s="47" t="s">
        <v>2043</v>
      </c>
      <c r="N3071" s="61" t="s">
        <v>54</v>
      </c>
      <c r="O3071" s="14"/>
      <c r="V3071" s="142"/>
      <c r="W3071" s="448" t="s">
        <v>2632</v>
      </c>
    </row>
    <row r="3072" ht="13.8" spans="1:23">
      <c r="A3072" s="579"/>
      <c r="B3072" s="73" t="s">
        <v>1089</v>
      </c>
      <c r="C3072" s="73">
        <v>6000</v>
      </c>
      <c r="D3072" s="73" t="s">
        <v>2043</v>
      </c>
      <c r="E3072" s="52"/>
      <c r="F3072" s="52"/>
      <c r="G3072" s="73" t="s">
        <v>2982</v>
      </c>
      <c r="H3072" s="14"/>
      <c r="I3072" s="14" t="s">
        <v>510</v>
      </c>
      <c r="J3072" s="14">
        <v>1200</v>
      </c>
      <c r="K3072" s="14" t="s">
        <v>2043</v>
      </c>
      <c r="L3072" s="52"/>
      <c r="M3072" s="14"/>
      <c r="N3072" s="53" t="s">
        <v>54</v>
      </c>
      <c r="O3072" s="14"/>
      <c r="V3072" s="136"/>
      <c r="W3072" s="448" t="s">
        <v>2935</v>
      </c>
    </row>
    <row r="3073" spans="1:15">
      <c r="A3073" s="579"/>
      <c r="B3073" s="14" t="s">
        <v>729</v>
      </c>
      <c r="C3073" s="14">
        <v>3600</v>
      </c>
      <c r="D3073" s="14" t="s">
        <v>2043</v>
      </c>
      <c r="E3073" s="52"/>
      <c r="F3073" s="14"/>
      <c r="G3073" s="53" t="s">
        <v>54</v>
      </c>
      <c r="H3073" s="14"/>
      <c r="I3073" s="158" t="s">
        <v>738</v>
      </c>
      <c r="J3073" s="158">
        <v>2000</v>
      </c>
      <c r="K3073" s="158" t="s">
        <v>2043</v>
      </c>
      <c r="L3073" s="158"/>
      <c r="M3073" s="158"/>
      <c r="N3073" s="158" t="s">
        <v>2219</v>
      </c>
      <c r="O3073" s="14"/>
    </row>
    <row r="3074" spans="1:15">
      <c r="A3074" s="579"/>
      <c r="B3074" s="14" t="s">
        <v>540</v>
      </c>
      <c r="C3074" s="14">
        <v>2400</v>
      </c>
      <c r="D3074" s="14" t="s">
        <v>2045</v>
      </c>
      <c r="E3074" s="52"/>
      <c r="F3074" s="14"/>
      <c r="G3074" s="53" t="s">
        <v>54</v>
      </c>
      <c r="H3074" s="14"/>
      <c r="I3074" s="158" t="s">
        <v>1046</v>
      </c>
      <c r="J3074" s="158">
        <v>2000</v>
      </c>
      <c r="K3074" s="158" t="s">
        <v>2043</v>
      </c>
      <c r="L3074" s="158"/>
      <c r="M3074" s="158"/>
      <c r="N3074" s="158" t="s">
        <v>3059</v>
      </c>
      <c r="O3074" s="14"/>
    </row>
    <row r="3075" spans="1:15">
      <c r="A3075" s="579"/>
      <c r="B3075" s="73" t="s">
        <v>1085</v>
      </c>
      <c r="C3075" s="73">
        <v>10200</v>
      </c>
      <c r="D3075" s="73" t="s">
        <v>2043</v>
      </c>
      <c r="E3075" s="52"/>
      <c r="F3075" s="14"/>
      <c r="G3075" s="73" t="s">
        <v>2956</v>
      </c>
      <c r="H3075" s="14"/>
      <c r="I3075" s="158" t="s">
        <v>774</v>
      </c>
      <c r="J3075" s="158">
        <v>2400</v>
      </c>
      <c r="K3075" s="158" t="s">
        <v>2043</v>
      </c>
      <c r="L3075" s="158"/>
      <c r="M3075" s="158"/>
      <c r="N3075" s="158" t="s">
        <v>3059</v>
      </c>
      <c r="O3075" s="14"/>
    </row>
    <row r="3076" spans="1:15">
      <c r="A3076" s="579"/>
      <c r="B3076" s="73" t="s">
        <v>322</v>
      </c>
      <c r="C3076" s="73">
        <v>6000</v>
      </c>
      <c r="D3076" s="73" t="s">
        <v>2043</v>
      </c>
      <c r="E3076" s="52"/>
      <c r="F3076" s="14"/>
      <c r="G3076" s="73" t="s">
        <v>2956</v>
      </c>
      <c r="H3076" s="14"/>
      <c r="I3076" s="158" t="s">
        <v>738</v>
      </c>
      <c r="J3076" s="158">
        <v>2000</v>
      </c>
      <c r="K3076" s="158" t="s">
        <v>2043</v>
      </c>
      <c r="L3076" s="158"/>
      <c r="M3076" s="158"/>
      <c r="N3076" s="158" t="s">
        <v>2219</v>
      </c>
      <c r="O3076" s="14"/>
    </row>
    <row r="3077" spans="1:15">
      <c r="A3077" s="579"/>
      <c r="B3077" s="73" t="s">
        <v>1062</v>
      </c>
      <c r="C3077" s="73">
        <v>3000</v>
      </c>
      <c r="D3077" s="73" t="s">
        <v>2043</v>
      </c>
      <c r="E3077" s="52"/>
      <c r="F3077" s="52"/>
      <c r="G3077" s="74" t="s">
        <v>2956</v>
      </c>
      <c r="H3077" s="14"/>
      <c r="I3077" s="158" t="s">
        <v>1031</v>
      </c>
      <c r="J3077" s="158">
        <v>1000</v>
      </c>
      <c r="K3077" s="158" t="s">
        <v>2045</v>
      </c>
      <c r="L3077" s="158"/>
      <c r="M3077" s="158" t="s">
        <v>2096</v>
      </c>
      <c r="N3077" s="158" t="s">
        <v>3060</v>
      </c>
      <c r="O3077" s="14"/>
    </row>
    <row r="3078" spans="1:15">
      <c r="A3078" s="579"/>
      <c r="B3078" s="158" t="s">
        <v>1161</v>
      </c>
      <c r="C3078" s="158">
        <v>2400</v>
      </c>
      <c r="D3078" s="158" t="s">
        <v>2043</v>
      </c>
      <c r="E3078" s="158" t="s">
        <v>2096</v>
      </c>
      <c r="F3078" s="158"/>
      <c r="G3078" s="158" t="s">
        <v>3061</v>
      </c>
      <c r="H3078" s="14"/>
      <c r="I3078" s="14" t="s">
        <v>1053</v>
      </c>
      <c r="J3078" s="14">
        <v>1200</v>
      </c>
      <c r="K3078" s="14" t="s">
        <v>2043</v>
      </c>
      <c r="L3078" s="14"/>
      <c r="M3078" s="52"/>
      <c r="N3078" s="53" t="s">
        <v>54</v>
      </c>
      <c r="O3078" s="14"/>
    </row>
    <row r="3079" spans="1:15">
      <c r="A3079" s="579"/>
      <c r="B3079" s="137" t="s">
        <v>2964</v>
      </c>
      <c r="C3079" s="137">
        <v>700</v>
      </c>
      <c r="D3079" s="137" t="s">
        <v>2045</v>
      </c>
      <c r="E3079" s="52"/>
      <c r="F3079" s="52"/>
      <c r="G3079" s="53" t="s">
        <v>54</v>
      </c>
      <c r="H3079" s="14"/>
      <c r="I3079" s="158" t="s">
        <v>90</v>
      </c>
      <c r="J3079" s="158">
        <v>400</v>
      </c>
      <c r="K3079" s="158" t="s">
        <v>2045</v>
      </c>
      <c r="L3079" s="158"/>
      <c r="M3079" s="158"/>
      <c r="N3079" s="158" t="s">
        <v>3062</v>
      </c>
      <c r="O3079" s="14"/>
    </row>
    <row r="3080" spans="1:15">
      <c r="A3080" s="579"/>
      <c r="B3080" s="158" t="s">
        <v>537</v>
      </c>
      <c r="C3080" s="158">
        <v>4200</v>
      </c>
      <c r="D3080" s="158" t="s">
        <v>2043</v>
      </c>
      <c r="E3080" s="158"/>
      <c r="F3080" s="158"/>
      <c r="G3080" s="158" t="s">
        <v>3063</v>
      </c>
      <c r="H3080" s="14"/>
      <c r="I3080" s="14" t="s">
        <v>1133</v>
      </c>
      <c r="J3080" s="14">
        <v>1200</v>
      </c>
      <c r="K3080" s="14" t="s">
        <v>2045</v>
      </c>
      <c r="L3080" s="52"/>
      <c r="M3080" s="52"/>
      <c r="N3080" s="53" t="s">
        <v>54</v>
      </c>
      <c r="O3080" s="14"/>
    </row>
    <row r="3081" spans="1:15">
      <c r="A3081" s="579"/>
      <c r="B3081" s="158" t="s">
        <v>3064</v>
      </c>
      <c r="C3081" s="158">
        <v>2505</v>
      </c>
      <c r="D3081" s="158" t="s">
        <v>2045</v>
      </c>
      <c r="E3081" s="158"/>
      <c r="F3081" s="158"/>
      <c r="G3081" s="158" t="s">
        <v>3065</v>
      </c>
      <c r="H3081" s="14"/>
      <c r="I3081" s="14" t="s">
        <v>3066</v>
      </c>
      <c r="J3081" s="14">
        <v>8000</v>
      </c>
      <c r="K3081" s="14" t="s">
        <v>2043</v>
      </c>
      <c r="L3081" s="14"/>
      <c r="M3081" s="52"/>
      <c r="N3081" s="53" t="s">
        <v>54</v>
      </c>
      <c r="O3081" s="14"/>
    </row>
    <row r="3082" spans="1:15">
      <c r="A3082" s="579"/>
      <c r="B3082" s="14" t="s">
        <v>643</v>
      </c>
      <c r="C3082" s="14">
        <v>3000</v>
      </c>
      <c r="D3082" s="14" t="s">
        <v>2045</v>
      </c>
      <c r="E3082" s="52"/>
      <c r="F3082" s="14"/>
      <c r="G3082" s="53" t="s">
        <v>54</v>
      </c>
      <c r="H3082" s="14"/>
      <c r="I3082" s="14"/>
      <c r="J3082" s="14"/>
      <c r="K3082" s="14"/>
      <c r="L3082" s="14"/>
      <c r="M3082" s="14"/>
      <c r="N3082" s="53"/>
      <c r="O3082" s="14"/>
    </row>
    <row r="3083" spans="1:15">
      <c r="A3083" s="579"/>
      <c r="B3083" s="14" t="s">
        <v>124</v>
      </c>
      <c r="C3083" s="14">
        <v>2000</v>
      </c>
      <c r="D3083" s="14" t="s">
        <v>2043</v>
      </c>
      <c r="E3083" s="52"/>
      <c r="F3083" s="14"/>
      <c r="G3083" s="53" t="s">
        <v>54</v>
      </c>
      <c r="H3083" s="14"/>
      <c r="I3083" s="14"/>
      <c r="J3083" s="14"/>
      <c r="K3083" s="14"/>
      <c r="L3083" s="14"/>
      <c r="M3083" s="14"/>
      <c r="N3083" s="53"/>
      <c r="O3083" s="14"/>
    </row>
    <row r="3084" spans="1:15">
      <c r="A3084" s="579"/>
      <c r="B3084" s="14"/>
      <c r="C3084" s="14"/>
      <c r="D3084" s="14"/>
      <c r="E3084" s="52"/>
      <c r="F3084" s="14"/>
      <c r="G3084" s="53"/>
      <c r="H3084" s="14"/>
      <c r="I3084" s="14"/>
      <c r="J3084" s="14"/>
      <c r="K3084" s="14"/>
      <c r="L3084" s="14"/>
      <c r="M3084" s="14"/>
      <c r="N3084" s="53"/>
      <c r="O3084" s="14"/>
    </row>
    <row r="3085" spans="1:15">
      <c r="A3085" s="579"/>
      <c r="B3085" s="14"/>
      <c r="C3085" s="14"/>
      <c r="D3085" s="14"/>
      <c r="E3085" s="52"/>
      <c r="F3085" s="14"/>
      <c r="G3085" s="14"/>
      <c r="H3085" s="14"/>
      <c r="I3085" s="14"/>
      <c r="J3085" s="14"/>
      <c r="K3085" s="14"/>
      <c r="L3085" s="14"/>
      <c r="M3085" s="14"/>
      <c r="N3085" s="53"/>
      <c r="O3085" s="14"/>
    </row>
    <row r="3086" spans="1:15">
      <c r="A3086" s="579"/>
      <c r="B3086" s="14"/>
      <c r="C3086" s="14"/>
      <c r="D3086" s="14"/>
      <c r="E3086" s="14"/>
      <c r="F3086" s="14"/>
      <c r="G3086" s="53"/>
      <c r="H3086" s="14"/>
      <c r="I3086" s="14"/>
      <c r="J3086" s="14"/>
      <c r="K3086" s="14"/>
      <c r="L3086" s="14"/>
      <c r="M3086" s="14"/>
      <c r="N3086" s="53"/>
      <c r="O3086" s="14"/>
    </row>
    <row r="3087" ht="18" spans="1:15">
      <c r="A3087" s="579"/>
      <c r="B3087" s="352"/>
      <c r="C3087" s="297"/>
      <c r="D3087" s="297"/>
      <c r="E3087" s="298"/>
      <c r="F3087" s="297"/>
      <c r="G3087" s="299"/>
      <c r="H3087" s="269"/>
      <c r="I3087" s="297"/>
      <c r="J3087" s="297"/>
      <c r="K3087" s="297"/>
      <c r="L3087" s="297"/>
      <c r="M3087" s="296"/>
      <c r="N3087" s="304"/>
      <c r="O3087" s="269"/>
    </row>
    <row r="3088" ht="15.6" spans="1:23">
      <c r="A3088" s="572" t="s">
        <v>2262</v>
      </c>
      <c r="B3088" s="291" t="s">
        <v>12</v>
      </c>
      <c r="C3088" s="292" t="s">
        <v>2501</v>
      </c>
      <c r="D3088" s="292" t="s">
        <v>2466</v>
      </c>
      <c r="E3088" s="454" t="s">
        <v>2456</v>
      </c>
      <c r="F3088" s="121" t="s">
        <v>2606</v>
      </c>
      <c r="G3088" s="121" t="s">
        <v>11</v>
      </c>
      <c r="H3088" s="269"/>
      <c r="I3088" s="291" t="s">
        <v>13</v>
      </c>
      <c r="J3088" s="292" t="s">
        <v>2501</v>
      </c>
      <c r="K3088" s="292" t="s">
        <v>2466</v>
      </c>
      <c r="L3088" s="455" t="s">
        <v>2456</v>
      </c>
      <c r="M3088" s="121" t="s">
        <v>2606</v>
      </c>
      <c r="N3088" s="121" t="s">
        <v>11</v>
      </c>
      <c r="O3088" s="269"/>
      <c r="V3088" s="555" t="s">
        <v>2557</v>
      </c>
      <c r="W3088" s="480"/>
    </row>
    <row r="3089" ht="13.8" spans="1:23">
      <c r="A3089" s="579" t="s">
        <v>3067</v>
      </c>
      <c r="B3089" s="14" t="s">
        <v>124</v>
      </c>
      <c r="C3089" s="14">
        <v>22000</v>
      </c>
      <c r="D3089" s="14" t="s">
        <v>2043</v>
      </c>
      <c r="E3089" s="52"/>
      <c r="F3089" s="14"/>
      <c r="G3089" s="53" t="s">
        <v>54</v>
      </c>
      <c r="H3089" s="14"/>
      <c r="I3089" s="14" t="s">
        <v>3066</v>
      </c>
      <c r="J3089" s="14">
        <v>2000</v>
      </c>
      <c r="K3089" s="14" t="s">
        <v>2043</v>
      </c>
      <c r="L3089" s="14"/>
      <c r="M3089" s="52"/>
      <c r="N3089" s="53" t="s">
        <v>54</v>
      </c>
      <c r="O3089" s="14"/>
      <c r="V3089" s="525"/>
      <c r="W3089" s="448" t="s">
        <v>2561</v>
      </c>
    </row>
    <row r="3090" spans="1:23">
      <c r="A3090" s="579"/>
      <c r="B3090" s="14" t="s">
        <v>262</v>
      </c>
      <c r="C3090" s="14">
        <v>6000</v>
      </c>
      <c r="D3090" s="14" t="s">
        <v>2043</v>
      </c>
      <c r="E3090" s="52"/>
      <c r="F3090" s="14"/>
      <c r="G3090" s="53" t="s">
        <v>54</v>
      </c>
      <c r="H3090" s="14"/>
      <c r="I3090" s="14" t="s">
        <v>372</v>
      </c>
      <c r="J3090" s="14">
        <v>2400</v>
      </c>
      <c r="K3090" s="14" t="s">
        <v>2045</v>
      </c>
      <c r="L3090" s="14"/>
      <c r="M3090" s="52"/>
      <c r="N3090" s="53" t="s">
        <v>54</v>
      </c>
      <c r="O3090" s="14"/>
      <c r="V3090" s="460"/>
      <c r="W3090" s="14" t="s">
        <v>2562</v>
      </c>
    </row>
    <row r="3091" ht="13.8" spans="1:23">
      <c r="A3091" s="579"/>
      <c r="B3091" s="444" t="s">
        <v>145</v>
      </c>
      <c r="C3091" s="444">
        <v>18000</v>
      </c>
      <c r="D3091" s="444" t="s">
        <v>2043</v>
      </c>
      <c r="E3091" s="14"/>
      <c r="F3091" s="14"/>
      <c r="G3091" s="14" t="s">
        <v>3029</v>
      </c>
      <c r="H3091" s="14"/>
      <c r="I3091" s="14" t="s">
        <v>306</v>
      </c>
      <c r="J3091" s="14">
        <v>4000</v>
      </c>
      <c r="K3091" s="14" t="s">
        <v>2043</v>
      </c>
      <c r="L3091" s="14"/>
      <c r="M3091" s="14"/>
      <c r="N3091" s="53" t="s">
        <v>54</v>
      </c>
      <c r="O3091" s="14"/>
      <c r="V3091" s="461"/>
      <c r="W3091" s="448" t="s">
        <v>2563</v>
      </c>
    </row>
    <row r="3092" ht="13.8" spans="1:23">
      <c r="A3092" s="579"/>
      <c r="B3092" s="14" t="s">
        <v>949</v>
      </c>
      <c r="C3092" s="14">
        <v>12000</v>
      </c>
      <c r="D3092" s="14" t="s">
        <v>2043</v>
      </c>
      <c r="E3092" s="52"/>
      <c r="F3092" s="14"/>
      <c r="G3092" s="53" t="s">
        <v>3068</v>
      </c>
      <c r="H3092" s="14"/>
      <c r="I3092" s="14" t="s">
        <v>241</v>
      </c>
      <c r="J3092" s="14">
        <v>6000</v>
      </c>
      <c r="K3092" s="14" t="s">
        <v>2043</v>
      </c>
      <c r="L3092" s="14"/>
      <c r="M3092" s="14"/>
      <c r="N3092" s="53" t="s">
        <v>54</v>
      </c>
      <c r="O3092" s="14"/>
      <c r="V3092" s="462"/>
      <c r="W3092" s="448" t="s">
        <v>2568</v>
      </c>
    </row>
    <row r="3093" ht="13.8" spans="1:23">
      <c r="A3093" s="579"/>
      <c r="B3093" s="14" t="s">
        <v>216</v>
      </c>
      <c r="C3093" s="14">
        <v>6000</v>
      </c>
      <c r="D3093" s="14" t="s">
        <v>2043</v>
      </c>
      <c r="E3093" s="52" t="s">
        <v>3069</v>
      </c>
      <c r="F3093" s="14"/>
      <c r="G3093" s="53" t="s">
        <v>3068</v>
      </c>
      <c r="H3093" s="14"/>
      <c r="I3093" s="14" t="s">
        <v>259</v>
      </c>
      <c r="J3093" s="14">
        <v>24000</v>
      </c>
      <c r="K3093" s="14" t="s">
        <v>2043</v>
      </c>
      <c r="L3093" s="14"/>
      <c r="M3093" s="14"/>
      <c r="N3093" s="53" t="s">
        <v>54</v>
      </c>
      <c r="O3093" s="14"/>
      <c r="V3093" s="142"/>
      <c r="W3093" s="448" t="s">
        <v>2632</v>
      </c>
    </row>
    <row r="3094" ht="13.8" spans="1:23">
      <c r="A3094" s="579"/>
      <c r="B3094" s="14" t="s">
        <v>787</v>
      </c>
      <c r="C3094" s="14">
        <v>1200</v>
      </c>
      <c r="D3094" s="14" t="s">
        <v>2043</v>
      </c>
      <c r="E3094" s="52"/>
      <c r="F3094" s="14"/>
      <c r="G3094" s="53" t="s">
        <v>3068</v>
      </c>
      <c r="H3094" s="14"/>
      <c r="I3094" s="14" t="s">
        <v>253</v>
      </c>
      <c r="J3094" s="14">
        <v>6000</v>
      </c>
      <c r="K3094" s="14" t="s">
        <v>2043</v>
      </c>
      <c r="L3094" s="14">
        <v>5500</v>
      </c>
      <c r="M3094" s="14"/>
      <c r="N3094" s="53" t="s">
        <v>54</v>
      </c>
      <c r="O3094" s="14"/>
      <c r="V3094" s="136"/>
      <c r="W3094" s="448" t="s">
        <v>2935</v>
      </c>
    </row>
    <row r="3095" spans="1:15">
      <c r="A3095" s="579"/>
      <c r="B3095" s="525" t="s">
        <v>196</v>
      </c>
      <c r="C3095" s="525">
        <v>3000</v>
      </c>
      <c r="D3095" s="525" t="s">
        <v>2043</v>
      </c>
      <c r="E3095" s="52"/>
      <c r="F3095" s="14"/>
      <c r="G3095" s="53" t="s">
        <v>3070</v>
      </c>
      <c r="H3095" s="14"/>
      <c r="I3095" s="14" t="s">
        <v>303</v>
      </c>
      <c r="J3095" s="14">
        <v>2000</v>
      </c>
      <c r="K3095" s="14" t="s">
        <v>2043</v>
      </c>
      <c r="L3095" s="14"/>
      <c r="M3095" s="14"/>
      <c r="N3095" s="53" t="s">
        <v>54</v>
      </c>
      <c r="O3095" s="14"/>
    </row>
    <row r="3096" spans="1:15">
      <c r="A3096" s="579"/>
      <c r="B3096" s="525" t="s">
        <v>1029</v>
      </c>
      <c r="C3096" s="525">
        <v>4000</v>
      </c>
      <c r="D3096" s="525" t="s">
        <v>2043</v>
      </c>
      <c r="E3096" s="14" t="s">
        <v>3071</v>
      </c>
      <c r="F3096" s="14"/>
      <c r="G3096" s="14" t="s">
        <v>3072</v>
      </c>
      <c r="H3096" s="14"/>
      <c r="I3096" s="14" t="s">
        <v>455</v>
      </c>
      <c r="J3096" s="14">
        <v>2000</v>
      </c>
      <c r="K3096" s="14" t="s">
        <v>2043</v>
      </c>
      <c r="L3096" s="14"/>
      <c r="M3096" s="14"/>
      <c r="N3096" s="14" t="s">
        <v>3068</v>
      </c>
      <c r="O3096" s="14"/>
    </row>
    <row r="3097" ht="26.4" spans="1:15">
      <c r="A3097" s="579"/>
      <c r="B3097" s="14" t="s">
        <v>549</v>
      </c>
      <c r="C3097" s="14">
        <v>1800</v>
      </c>
      <c r="D3097" s="14" t="s">
        <v>2043</v>
      </c>
      <c r="E3097" s="52" t="s">
        <v>3073</v>
      </c>
      <c r="F3097" s="14"/>
      <c r="G3097" s="53" t="s">
        <v>54</v>
      </c>
      <c r="H3097" s="14"/>
      <c r="I3097" s="137" t="s">
        <v>2266</v>
      </c>
      <c r="J3097" s="137">
        <v>510</v>
      </c>
      <c r="K3097" s="137" t="s">
        <v>2045</v>
      </c>
      <c r="L3097" s="14"/>
      <c r="M3097" s="14" t="s">
        <v>3074</v>
      </c>
      <c r="N3097" s="53" t="s">
        <v>3075</v>
      </c>
      <c r="O3097" s="14"/>
    </row>
    <row r="3098" spans="1:15">
      <c r="A3098" s="579"/>
      <c r="B3098" s="14" t="s">
        <v>537</v>
      </c>
      <c r="C3098" s="14">
        <v>6000</v>
      </c>
      <c r="D3098" s="14" t="s">
        <v>2043</v>
      </c>
      <c r="E3098" s="52"/>
      <c r="F3098" s="14"/>
      <c r="G3098" s="53" t="s">
        <v>3068</v>
      </c>
      <c r="H3098" s="14"/>
      <c r="I3098" s="580" t="s">
        <v>97</v>
      </c>
      <c r="J3098" s="137">
        <v>210</v>
      </c>
      <c r="K3098" s="137" t="s">
        <v>2045</v>
      </c>
      <c r="L3098" s="333" t="s">
        <v>3076</v>
      </c>
      <c r="M3098" s="14"/>
      <c r="N3098" s="53" t="s">
        <v>2788</v>
      </c>
      <c r="O3098" s="14"/>
    </row>
    <row r="3099" spans="1:15">
      <c r="A3099" s="579"/>
      <c r="B3099" s="14"/>
      <c r="C3099" s="14"/>
      <c r="D3099" s="14"/>
      <c r="E3099" s="52"/>
      <c r="F3099" s="14"/>
      <c r="G3099" s="53"/>
      <c r="H3099" s="14"/>
      <c r="I3099" s="580" t="s">
        <v>90</v>
      </c>
      <c r="J3099" s="137">
        <v>240</v>
      </c>
      <c r="K3099" s="137" t="s">
        <v>2045</v>
      </c>
      <c r="L3099" s="14"/>
      <c r="M3099" s="14"/>
      <c r="N3099" s="53" t="s">
        <v>2788</v>
      </c>
      <c r="O3099" s="14"/>
    </row>
    <row r="3100" spans="1:15">
      <c r="A3100" s="579"/>
      <c r="B3100" s="14"/>
      <c r="C3100" s="14"/>
      <c r="D3100" s="14"/>
      <c r="E3100" s="52"/>
      <c r="F3100" s="14"/>
      <c r="G3100" s="53"/>
      <c r="H3100" s="14"/>
      <c r="I3100" s="580" t="s">
        <v>110</v>
      </c>
      <c r="J3100" s="137">
        <v>580</v>
      </c>
      <c r="K3100" s="137" t="s">
        <v>2045</v>
      </c>
      <c r="L3100" s="333" t="s">
        <v>3077</v>
      </c>
      <c r="M3100" s="14" t="s">
        <v>3078</v>
      </c>
      <c r="N3100" s="53" t="s">
        <v>2788</v>
      </c>
      <c r="O3100" s="14"/>
    </row>
    <row r="3101" spans="1:15">
      <c r="A3101" s="579"/>
      <c r="B3101" s="14"/>
      <c r="C3101" s="14"/>
      <c r="D3101" s="14"/>
      <c r="E3101" s="52"/>
      <c r="F3101" s="14"/>
      <c r="G3101" s="53"/>
      <c r="H3101" s="14"/>
      <c r="I3101" s="162" t="s">
        <v>244</v>
      </c>
      <c r="J3101" s="14">
        <v>10000</v>
      </c>
      <c r="K3101" s="14" t="s">
        <v>2043</v>
      </c>
      <c r="L3101" s="14" t="s">
        <v>3079</v>
      </c>
      <c r="M3101" s="14"/>
      <c r="N3101" s="53" t="s">
        <v>2788</v>
      </c>
      <c r="O3101" s="14"/>
    </row>
    <row r="3102" spans="1:15">
      <c r="A3102" s="579"/>
      <c r="B3102" s="14"/>
      <c r="C3102" s="14"/>
      <c r="D3102" s="14"/>
      <c r="E3102" s="14"/>
      <c r="F3102" s="14"/>
      <c r="G3102" s="14"/>
      <c r="H3102" s="14"/>
      <c r="J3102" s="14"/>
      <c r="K3102" s="14"/>
      <c r="L3102" s="14"/>
      <c r="M3102" s="14"/>
      <c r="N3102" s="53"/>
      <c r="O3102" s="14"/>
    </row>
    <row r="3103" spans="1:15">
      <c r="A3103" s="579"/>
      <c r="B3103" s="14"/>
      <c r="C3103" s="14"/>
      <c r="D3103" s="14"/>
      <c r="E3103" s="14"/>
      <c r="F3103" s="14"/>
      <c r="G3103" s="14"/>
      <c r="H3103" s="14"/>
      <c r="I3103" s="162"/>
      <c r="J3103" s="14"/>
      <c r="K3103" s="14"/>
      <c r="L3103" s="14"/>
      <c r="M3103" s="14"/>
      <c r="N3103" s="53"/>
      <c r="O3103" s="14"/>
    </row>
    <row r="3104" spans="1:15">
      <c r="A3104" s="579"/>
      <c r="B3104" s="14"/>
      <c r="C3104" s="14"/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53"/>
      <c r="O3104" s="14"/>
    </row>
    <row r="3105" spans="1:15">
      <c r="A3105" s="579"/>
      <c r="B3105" s="14"/>
      <c r="C3105" s="14"/>
      <c r="D3105" s="14"/>
      <c r="E3105" s="52"/>
      <c r="F3105" s="14"/>
      <c r="G3105" s="53"/>
      <c r="H3105" s="14"/>
      <c r="I3105" s="14"/>
      <c r="J3105" s="14"/>
      <c r="K3105" s="14"/>
      <c r="L3105" s="14"/>
      <c r="M3105" s="14"/>
      <c r="N3105" s="53"/>
      <c r="O3105" s="14"/>
    </row>
    <row r="3106" spans="1:15">
      <c r="A3106" s="579"/>
      <c r="B3106" s="14"/>
      <c r="C3106" s="14"/>
      <c r="D3106" s="14"/>
      <c r="E3106" s="52"/>
      <c r="F3106" s="14"/>
      <c r="G3106" s="53"/>
      <c r="H3106" s="14"/>
      <c r="I3106" s="14"/>
      <c r="J3106" s="14"/>
      <c r="K3106" s="14"/>
      <c r="L3106" s="14"/>
      <c r="M3106" s="14"/>
      <c r="N3106" s="53"/>
      <c r="O3106" s="14"/>
    </row>
    <row r="3107" spans="1:15">
      <c r="A3107" s="579"/>
      <c r="B3107" s="14"/>
      <c r="C3107" s="14"/>
      <c r="D3107" s="14"/>
      <c r="E3107" s="52"/>
      <c r="F3107" s="14"/>
      <c r="G3107" s="53"/>
      <c r="H3107" s="14"/>
      <c r="I3107" s="14"/>
      <c r="J3107" s="14"/>
      <c r="K3107" s="14"/>
      <c r="L3107" s="14"/>
      <c r="M3107" s="14"/>
      <c r="N3107" s="53"/>
      <c r="O3107" s="14"/>
    </row>
    <row r="3108" spans="1:15">
      <c r="A3108" s="579"/>
      <c r="B3108" s="14"/>
      <c r="C3108" s="14"/>
      <c r="D3108" s="14"/>
      <c r="E3108" s="52"/>
      <c r="F3108" s="14"/>
      <c r="G3108" s="53"/>
      <c r="H3108" s="14"/>
      <c r="I3108" s="14"/>
      <c r="J3108" s="14"/>
      <c r="K3108" s="14"/>
      <c r="L3108" s="14"/>
      <c r="M3108" s="14"/>
      <c r="N3108" s="53"/>
      <c r="O3108" s="14"/>
    </row>
    <row r="3109" ht="18" spans="1:15">
      <c r="A3109" s="579"/>
      <c r="B3109" s="352"/>
      <c r="C3109" s="297"/>
      <c r="D3109" s="297"/>
      <c r="E3109" s="298"/>
      <c r="F3109" s="297"/>
      <c r="G3109" s="299"/>
      <c r="H3109" s="269"/>
      <c r="I3109" s="297"/>
      <c r="J3109" s="297"/>
      <c r="K3109" s="297"/>
      <c r="L3109" s="297"/>
      <c r="M3109" s="296"/>
      <c r="N3109" s="304"/>
      <c r="O3109" s="269"/>
    </row>
    <row r="3110" ht="15.6" spans="1:23">
      <c r="A3110" s="572" t="s">
        <v>2263</v>
      </c>
      <c r="B3110" s="291" t="s">
        <v>12</v>
      </c>
      <c r="C3110" s="292" t="s">
        <v>2501</v>
      </c>
      <c r="D3110" s="292" t="s">
        <v>2466</v>
      </c>
      <c r="E3110" s="454" t="s">
        <v>2456</v>
      </c>
      <c r="F3110" s="121" t="s">
        <v>2606</v>
      </c>
      <c r="G3110" s="121" t="s">
        <v>11</v>
      </c>
      <c r="H3110" s="269"/>
      <c r="I3110" s="291" t="s">
        <v>13</v>
      </c>
      <c r="J3110" s="292" t="s">
        <v>2501</v>
      </c>
      <c r="K3110" s="292" t="s">
        <v>2466</v>
      </c>
      <c r="L3110" s="455" t="s">
        <v>2456</v>
      </c>
      <c r="M3110" s="121" t="s">
        <v>2606</v>
      </c>
      <c r="N3110" s="121" t="s">
        <v>11</v>
      </c>
      <c r="O3110" s="269"/>
      <c r="V3110" s="555" t="s">
        <v>2557</v>
      </c>
      <c r="W3110" s="480"/>
    </row>
    <row r="3111" ht="13.8" spans="1:23">
      <c r="A3111" s="579" t="s">
        <v>3080</v>
      </c>
      <c r="B3111" s="14" t="s">
        <v>348</v>
      </c>
      <c r="C3111" s="14">
        <v>3000</v>
      </c>
      <c r="D3111" s="14" t="s">
        <v>2043</v>
      </c>
      <c r="E3111" s="52"/>
      <c r="F3111" s="14"/>
      <c r="G3111" s="53" t="s">
        <v>54</v>
      </c>
      <c r="H3111" s="14"/>
      <c r="I3111" s="14" t="s">
        <v>244</v>
      </c>
      <c r="J3111" s="14">
        <v>3000</v>
      </c>
      <c r="K3111" s="14" t="s">
        <v>2043</v>
      </c>
      <c r="L3111" s="14"/>
      <c r="M3111" s="14"/>
      <c r="N3111" s="53" t="s">
        <v>54</v>
      </c>
      <c r="O3111" s="14"/>
      <c r="V3111" s="525"/>
      <c r="W3111" s="448" t="s">
        <v>2561</v>
      </c>
    </row>
    <row r="3112" spans="1:23">
      <c r="A3112" s="579"/>
      <c r="B3112" s="14" t="s">
        <v>443</v>
      </c>
      <c r="C3112" s="14">
        <v>2400</v>
      </c>
      <c r="D3112" s="14" t="s">
        <v>2043</v>
      </c>
      <c r="E3112" s="52"/>
      <c r="F3112" s="14"/>
      <c r="G3112" s="53" t="s">
        <v>54</v>
      </c>
      <c r="H3112" s="14"/>
      <c r="I3112" s="14" t="s">
        <v>641</v>
      </c>
      <c r="J3112" s="14">
        <v>1000</v>
      </c>
      <c r="K3112" s="14" t="s">
        <v>2045</v>
      </c>
      <c r="L3112" s="14"/>
      <c r="M3112" s="14"/>
      <c r="N3112" s="53" t="s">
        <v>2745</v>
      </c>
      <c r="O3112" s="14"/>
      <c r="V3112" s="460"/>
      <c r="W3112" s="14" t="s">
        <v>2562</v>
      </c>
    </row>
    <row r="3113" ht="13.8" spans="1:23">
      <c r="A3113" s="579"/>
      <c r="B3113" s="14" t="s">
        <v>377</v>
      </c>
      <c r="C3113" s="14">
        <v>3000</v>
      </c>
      <c r="D3113" s="14" t="s">
        <v>2043</v>
      </c>
      <c r="E3113" s="52"/>
      <c r="F3113" s="14"/>
      <c r="G3113" s="53" t="s">
        <v>54</v>
      </c>
      <c r="H3113" s="14"/>
      <c r="I3113" s="14" t="s">
        <v>331</v>
      </c>
      <c r="J3113" s="14">
        <v>8000</v>
      </c>
      <c r="K3113" s="14" t="s">
        <v>2043</v>
      </c>
      <c r="L3113" s="14"/>
      <c r="M3113" s="14"/>
      <c r="N3113" s="14" t="s">
        <v>54</v>
      </c>
      <c r="O3113" s="14"/>
      <c r="V3113" s="461"/>
      <c r="W3113" s="448" t="s">
        <v>2563</v>
      </c>
    </row>
    <row r="3114" ht="13.8" spans="1:23">
      <c r="A3114" s="579"/>
      <c r="B3114" s="136" t="s">
        <v>1057</v>
      </c>
      <c r="C3114" s="136">
        <v>4200</v>
      </c>
      <c r="D3114" s="136" t="s">
        <v>2043</v>
      </c>
      <c r="E3114" s="52"/>
      <c r="F3114" s="14"/>
      <c r="G3114" s="53" t="s">
        <v>54</v>
      </c>
      <c r="H3114" s="14"/>
      <c r="I3114" s="14" t="s">
        <v>1133</v>
      </c>
      <c r="J3114" s="14">
        <v>600</v>
      </c>
      <c r="K3114" s="14" t="s">
        <v>2045</v>
      </c>
      <c r="L3114" s="14"/>
      <c r="M3114" s="14"/>
      <c r="N3114" s="14" t="s">
        <v>3081</v>
      </c>
      <c r="O3114" s="14"/>
      <c r="V3114" s="462"/>
      <c r="W3114" s="448" t="s">
        <v>2568</v>
      </c>
    </row>
    <row r="3115" ht="13.8" spans="1:23">
      <c r="A3115" s="579"/>
      <c r="B3115" s="525" t="s">
        <v>1161</v>
      </c>
      <c r="C3115" s="525">
        <v>1200</v>
      </c>
      <c r="D3115" s="525" t="s">
        <v>2043</v>
      </c>
      <c r="E3115" s="525"/>
      <c r="F3115" s="525" t="s">
        <v>2096</v>
      </c>
      <c r="G3115" s="525" t="s">
        <v>3082</v>
      </c>
      <c r="H3115" s="14"/>
      <c r="I3115" s="14" t="s">
        <v>244</v>
      </c>
      <c r="J3115" s="14">
        <v>1600</v>
      </c>
      <c r="K3115" s="14" t="s">
        <v>2043</v>
      </c>
      <c r="L3115" s="14"/>
      <c r="M3115" s="14"/>
      <c r="N3115" s="14" t="s">
        <v>54</v>
      </c>
      <c r="O3115" s="14"/>
      <c r="V3115" s="142"/>
      <c r="W3115" s="448" t="s">
        <v>2632</v>
      </c>
    </row>
    <row r="3116" ht="13.8" spans="1:23">
      <c r="A3116" s="579"/>
      <c r="B3116" s="14" t="s">
        <v>494</v>
      </c>
      <c r="C3116" s="14">
        <v>5400</v>
      </c>
      <c r="D3116" s="14" t="s">
        <v>2043</v>
      </c>
      <c r="E3116" s="52"/>
      <c r="F3116" s="14"/>
      <c r="G3116" s="53" t="s">
        <v>54</v>
      </c>
      <c r="H3116" s="14"/>
      <c r="I3116" s="14" t="s">
        <v>726</v>
      </c>
      <c r="J3116" s="14">
        <v>6000</v>
      </c>
      <c r="K3116" s="14" t="s">
        <v>2045</v>
      </c>
      <c r="L3116" s="14"/>
      <c r="M3116" s="14"/>
      <c r="N3116" s="53" t="s">
        <v>54</v>
      </c>
      <c r="O3116" s="14"/>
      <c r="V3116" s="136"/>
      <c r="W3116" s="448" t="s">
        <v>2935</v>
      </c>
    </row>
    <row r="3117" spans="1:15">
      <c r="A3117" s="579"/>
      <c r="B3117" s="14" t="s">
        <v>309</v>
      </c>
      <c r="C3117" s="14">
        <v>1200</v>
      </c>
      <c r="D3117" s="14" t="s">
        <v>2043</v>
      </c>
      <c r="E3117" s="52"/>
      <c r="F3117" s="14"/>
      <c r="G3117" s="53" t="s">
        <v>54</v>
      </c>
      <c r="H3117" s="14"/>
      <c r="I3117" s="14" t="s">
        <v>142</v>
      </c>
      <c r="J3117" s="14">
        <v>12000</v>
      </c>
      <c r="K3117" s="14" t="s">
        <v>2043</v>
      </c>
      <c r="L3117" s="14"/>
      <c r="M3117" s="14"/>
      <c r="N3117" s="53" t="s">
        <v>54</v>
      </c>
      <c r="O3117" s="14"/>
    </row>
    <row r="3118" spans="1:15">
      <c r="A3118" s="579"/>
      <c r="B3118" s="14" t="s">
        <v>923</v>
      </c>
      <c r="C3118" s="14">
        <v>3600</v>
      </c>
      <c r="D3118" s="14" t="s">
        <v>2045</v>
      </c>
      <c r="E3118" s="52"/>
      <c r="F3118" s="14"/>
      <c r="G3118" s="53" t="s">
        <v>54</v>
      </c>
      <c r="H3118" s="14"/>
      <c r="I3118" s="14" t="s">
        <v>280</v>
      </c>
      <c r="J3118" s="14">
        <f>27000+6000</f>
        <v>33000</v>
      </c>
      <c r="K3118" s="14" t="s">
        <v>2043</v>
      </c>
      <c r="L3118" s="53"/>
      <c r="M3118" s="52"/>
      <c r="N3118" s="53" t="s">
        <v>2210</v>
      </c>
      <c r="O3118" s="14"/>
    </row>
    <row r="3119" spans="1:15">
      <c r="A3119" s="579"/>
      <c r="B3119" s="14" t="s">
        <v>250</v>
      </c>
      <c r="C3119" s="14">
        <f>12000+5400</f>
        <v>17400</v>
      </c>
      <c r="D3119" s="14" t="s">
        <v>2043</v>
      </c>
      <c r="E3119" s="14"/>
      <c r="F3119" s="14"/>
      <c r="G3119" s="53" t="s">
        <v>54</v>
      </c>
      <c r="H3119" s="14"/>
      <c r="I3119" s="14"/>
      <c r="J3119" s="14"/>
      <c r="K3119" s="14"/>
      <c r="L3119" s="14"/>
      <c r="M3119" s="52"/>
      <c r="N3119" s="53"/>
      <c r="O3119" s="14"/>
    </row>
    <row r="3120" spans="1:15">
      <c r="A3120" s="579"/>
      <c r="B3120" s="14" t="s">
        <v>238</v>
      </c>
      <c r="C3120" s="14">
        <v>4200</v>
      </c>
      <c r="D3120" s="14" t="s">
        <v>2043</v>
      </c>
      <c r="E3120" s="52"/>
      <c r="F3120" s="14"/>
      <c r="G3120" s="53" t="s">
        <v>54</v>
      </c>
      <c r="H3120" s="14"/>
      <c r="I3120" s="14"/>
      <c r="J3120" s="14"/>
      <c r="K3120" s="14"/>
      <c r="L3120" s="14"/>
      <c r="M3120" s="52"/>
      <c r="N3120" s="53"/>
      <c r="O3120" s="14"/>
    </row>
    <row r="3121" spans="1:15">
      <c r="A3121" s="579"/>
      <c r="B3121" s="14" t="s">
        <v>1155</v>
      </c>
      <c r="C3121" s="14">
        <v>4800</v>
      </c>
      <c r="D3121" s="14" t="s">
        <v>2043</v>
      </c>
      <c r="E3121" s="52"/>
      <c r="F3121" s="14"/>
      <c r="G3121" s="53" t="s">
        <v>54</v>
      </c>
      <c r="H3121" s="14"/>
      <c r="I3121" s="14"/>
      <c r="J3121" s="14"/>
      <c r="K3121" s="14"/>
      <c r="L3121" s="14"/>
      <c r="M3121" s="14"/>
      <c r="N3121" s="53"/>
      <c r="O3121" s="14"/>
    </row>
    <row r="3122" spans="1:15">
      <c r="A3122" s="579"/>
      <c r="B3122" s="14" t="s">
        <v>1029</v>
      </c>
      <c r="C3122" s="14">
        <v>4200</v>
      </c>
      <c r="D3122" s="14" t="s">
        <v>2043</v>
      </c>
      <c r="E3122" s="52"/>
      <c r="F3122" s="14"/>
      <c r="G3122" s="53" t="s">
        <v>54</v>
      </c>
      <c r="H3122" s="14"/>
      <c r="I3122" s="14"/>
      <c r="J3122" s="14"/>
      <c r="K3122" s="14"/>
      <c r="L3122" s="14"/>
      <c r="M3122" s="14"/>
      <c r="N3122" s="53"/>
      <c r="O3122" s="14"/>
    </row>
    <row r="3123" spans="1:15">
      <c r="A3123" s="579"/>
      <c r="B3123" s="14" t="s">
        <v>313</v>
      </c>
      <c r="C3123" s="14">
        <v>3000</v>
      </c>
      <c r="D3123" s="14" t="s">
        <v>2043</v>
      </c>
      <c r="E3123" s="14">
        <f>C3123/20</f>
        <v>150</v>
      </c>
      <c r="F3123" s="14"/>
      <c r="G3123" s="53" t="s">
        <v>54</v>
      </c>
      <c r="H3123" s="14"/>
      <c r="I3123" s="14"/>
      <c r="J3123" s="14"/>
      <c r="K3123" s="14"/>
      <c r="L3123" s="14"/>
      <c r="M3123" s="14"/>
      <c r="N3123" s="53"/>
      <c r="O3123" s="14"/>
    </row>
    <row r="3124" spans="1:15">
      <c r="A3124" s="579"/>
      <c r="B3124" s="14" t="s">
        <v>513</v>
      </c>
      <c r="C3124" s="14">
        <v>1800</v>
      </c>
      <c r="D3124" s="14" t="s">
        <v>2043</v>
      </c>
      <c r="E3124" s="52">
        <f>C3124/20</f>
        <v>90</v>
      </c>
      <c r="F3124" s="14"/>
      <c r="G3124" s="53" t="s">
        <v>3083</v>
      </c>
      <c r="H3124" s="14"/>
      <c r="I3124" s="14"/>
      <c r="J3124" s="14"/>
      <c r="K3124" s="14"/>
      <c r="L3124" s="14"/>
      <c r="M3124" s="14"/>
      <c r="N3124" s="53"/>
      <c r="O3124" s="14"/>
    </row>
    <row r="3125" ht="15.6" spans="1:15">
      <c r="A3125" s="579"/>
      <c r="B3125" s="14" t="s">
        <v>840</v>
      </c>
      <c r="C3125" s="14">
        <v>1000</v>
      </c>
      <c r="D3125" s="14" t="s">
        <v>2045</v>
      </c>
      <c r="E3125" s="52"/>
      <c r="F3125" s="14"/>
      <c r="G3125" s="53" t="s">
        <v>55</v>
      </c>
      <c r="H3125" s="14"/>
      <c r="I3125" s="581" t="s">
        <v>3084</v>
      </c>
      <c r="J3125" s="581"/>
      <c r="K3125" s="581"/>
      <c r="L3125" s="581"/>
      <c r="M3125" s="581"/>
      <c r="N3125" s="581"/>
      <c r="O3125" s="14"/>
    </row>
    <row r="3126" spans="1:15">
      <c r="A3126" s="579"/>
      <c r="B3126" s="14"/>
      <c r="C3126" s="14"/>
      <c r="D3126" s="14"/>
      <c r="E3126" s="52"/>
      <c r="F3126" s="14"/>
      <c r="G3126" s="53"/>
      <c r="H3126" s="14"/>
      <c r="I3126" s="14" t="s">
        <v>357</v>
      </c>
      <c r="J3126" s="14">
        <v>510</v>
      </c>
      <c r="K3126" s="14" t="s">
        <v>2045</v>
      </c>
      <c r="L3126" s="14"/>
      <c r="M3126" s="14"/>
      <c r="N3126" s="14" t="s">
        <v>54</v>
      </c>
      <c r="O3126" s="14"/>
    </row>
    <row r="3127" spans="1:15">
      <c r="A3127" s="579"/>
      <c r="B3127" s="14"/>
      <c r="C3127" s="14"/>
      <c r="D3127" s="14"/>
      <c r="E3127" s="52"/>
      <c r="F3127" s="14"/>
      <c r="G3127" s="53"/>
      <c r="H3127" s="14"/>
      <c r="I3127" s="14" t="s">
        <v>1170</v>
      </c>
      <c r="J3127" s="14">
        <v>195</v>
      </c>
      <c r="K3127" s="14" t="s">
        <v>2045</v>
      </c>
      <c r="L3127" s="14"/>
      <c r="M3127" s="14" t="s">
        <v>2096</v>
      </c>
      <c r="N3127" s="14" t="s">
        <v>54</v>
      </c>
      <c r="O3127" s="14"/>
    </row>
    <row r="3128" spans="1:15">
      <c r="A3128" s="579"/>
      <c r="B3128" s="14" t="s">
        <v>787</v>
      </c>
      <c r="C3128" s="14">
        <v>1200</v>
      </c>
      <c r="D3128" s="14" t="s">
        <v>2043</v>
      </c>
      <c r="E3128" s="52"/>
      <c r="F3128" s="14"/>
      <c r="G3128" s="53"/>
      <c r="H3128" s="14"/>
      <c r="I3128" s="14" t="s">
        <v>1167</v>
      </c>
      <c r="J3128" s="14">
        <v>150</v>
      </c>
      <c r="K3128" s="14" t="s">
        <v>2045</v>
      </c>
      <c r="L3128" s="14"/>
      <c r="M3128" s="14" t="s">
        <v>2096</v>
      </c>
      <c r="N3128" s="14" t="s">
        <v>54</v>
      </c>
      <c r="O3128" s="14"/>
    </row>
    <row r="3129" spans="1:15">
      <c r="A3129" s="579"/>
      <c r="B3129" s="14"/>
      <c r="C3129" s="14"/>
      <c r="D3129" s="14"/>
      <c r="E3129" s="52"/>
      <c r="F3129" s="14"/>
      <c r="G3129" s="53"/>
      <c r="H3129" s="14"/>
      <c r="I3129" s="14" t="s">
        <v>894</v>
      </c>
      <c r="J3129" s="14">
        <v>900</v>
      </c>
      <c r="K3129" s="14" t="s">
        <v>2043</v>
      </c>
      <c r="L3129" s="14"/>
      <c r="M3129" s="14"/>
      <c r="N3129" s="14" t="s">
        <v>54</v>
      </c>
      <c r="O3129" s="14"/>
    </row>
    <row r="3130" spans="1:15">
      <c r="A3130" s="579"/>
      <c r="B3130" s="14"/>
      <c r="C3130" s="14"/>
      <c r="D3130" s="14"/>
      <c r="E3130" s="52"/>
      <c r="F3130" s="14"/>
      <c r="G3130" s="53"/>
      <c r="H3130" s="14"/>
      <c r="I3130" s="14" t="s">
        <v>897</v>
      </c>
      <c r="J3130" s="14">
        <v>320</v>
      </c>
      <c r="K3130" s="14" t="s">
        <v>2045</v>
      </c>
      <c r="L3130" s="14"/>
      <c r="M3130" s="14"/>
      <c r="N3130" s="53" t="s">
        <v>55</v>
      </c>
      <c r="O3130" s="14"/>
    </row>
    <row r="3131" spans="1:15">
      <c r="A3131" s="579"/>
      <c r="B3131" s="14"/>
      <c r="C3131" s="14"/>
      <c r="D3131" s="14"/>
      <c r="E3131" s="52"/>
      <c r="F3131" s="14"/>
      <c r="G3131" s="53"/>
      <c r="H3131" s="14"/>
      <c r="I3131" s="14"/>
      <c r="J3131" s="14"/>
      <c r="K3131" s="14"/>
      <c r="L3131" s="14"/>
      <c r="M3131" s="14"/>
      <c r="N3131" s="53"/>
      <c r="O3131" s="14"/>
    </row>
    <row r="3132" spans="1:15">
      <c r="A3132" s="579"/>
      <c r="B3132" s="14"/>
      <c r="C3132" s="14"/>
      <c r="D3132" s="14"/>
      <c r="E3132" s="52"/>
      <c r="F3132" s="14"/>
      <c r="G3132" s="52"/>
      <c r="H3132" s="14"/>
      <c r="I3132" s="14"/>
      <c r="J3132" s="14"/>
      <c r="K3132" s="14"/>
      <c r="L3132" s="14"/>
      <c r="M3132" s="14"/>
      <c r="N3132" s="53"/>
      <c r="O3132" s="14"/>
    </row>
    <row r="3133" spans="1:15">
      <c r="A3133" s="579"/>
      <c r="B3133" s="14"/>
      <c r="C3133" s="14"/>
      <c r="D3133" s="14"/>
      <c r="E3133" s="14"/>
      <c r="F3133" s="14"/>
      <c r="G3133" s="14"/>
      <c r="H3133" s="14"/>
      <c r="I3133" s="14"/>
      <c r="J3133" s="14"/>
      <c r="K3133" s="14"/>
      <c r="L3133" s="14"/>
      <c r="M3133" s="14"/>
      <c r="N3133" s="53"/>
      <c r="O3133" s="14"/>
    </row>
    <row r="3134" spans="1:15">
      <c r="A3134" s="579"/>
      <c r="B3134" s="14"/>
      <c r="C3134" s="14"/>
      <c r="D3134" s="14"/>
      <c r="E3134" s="14"/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</row>
    <row r="3135" ht="18" spans="1:15">
      <c r="A3135" s="579"/>
      <c r="B3135" s="352"/>
      <c r="C3135" s="297"/>
      <c r="D3135" s="297"/>
      <c r="E3135" s="298"/>
      <c r="F3135" s="297"/>
      <c r="G3135" s="299"/>
      <c r="H3135" s="269"/>
      <c r="I3135" s="297"/>
      <c r="J3135" s="297"/>
      <c r="K3135" s="297"/>
      <c r="L3135" s="297"/>
      <c r="M3135" s="296"/>
      <c r="N3135" s="304"/>
      <c r="O3135" s="269"/>
    </row>
    <row r="3136" ht="15.6" spans="1:23">
      <c r="A3136" s="572" t="s">
        <v>2268</v>
      </c>
      <c r="B3136" s="291" t="s">
        <v>12</v>
      </c>
      <c r="C3136" s="292" t="s">
        <v>2501</v>
      </c>
      <c r="D3136" s="292" t="s">
        <v>2466</v>
      </c>
      <c r="E3136" s="454" t="s">
        <v>2456</v>
      </c>
      <c r="F3136" s="121" t="s">
        <v>2606</v>
      </c>
      <c r="G3136" s="121" t="s">
        <v>11</v>
      </c>
      <c r="H3136" s="269"/>
      <c r="I3136" s="291" t="s">
        <v>13</v>
      </c>
      <c r="J3136" s="292" t="s">
        <v>2501</v>
      </c>
      <c r="K3136" s="292" t="s">
        <v>2466</v>
      </c>
      <c r="L3136" s="455" t="s">
        <v>2456</v>
      </c>
      <c r="M3136" s="121" t="s">
        <v>2606</v>
      </c>
      <c r="N3136" s="121" t="s">
        <v>11</v>
      </c>
      <c r="O3136" s="269"/>
      <c r="V3136" s="555" t="s">
        <v>2557</v>
      </c>
      <c r="W3136" s="480"/>
    </row>
    <row r="3137" ht="13.8" spans="1:23">
      <c r="A3137" s="582" t="s">
        <v>3085</v>
      </c>
      <c r="B3137" s="14" t="s">
        <v>513</v>
      </c>
      <c r="C3137" s="14">
        <v>1800</v>
      </c>
      <c r="D3137" s="14" t="s">
        <v>2043</v>
      </c>
      <c r="E3137" s="52"/>
      <c r="F3137" s="14"/>
      <c r="G3137" s="53" t="s">
        <v>3086</v>
      </c>
      <c r="H3137" s="162"/>
      <c r="I3137" s="14" t="s">
        <v>280</v>
      </c>
      <c r="J3137" s="14">
        <v>6000</v>
      </c>
      <c r="K3137" s="14" t="s">
        <v>2043</v>
      </c>
      <c r="L3137" s="14"/>
      <c r="M3137" s="14"/>
      <c r="N3137" s="53" t="s">
        <v>54</v>
      </c>
      <c r="O3137" s="162"/>
      <c r="V3137" s="525"/>
      <c r="W3137" s="448" t="s">
        <v>2561</v>
      </c>
    </row>
    <row r="3138" spans="1:23">
      <c r="A3138" s="582"/>
      <c r="B3138" s="14" t="s">
        <v>840</v>
      </c>
      <c r="C3138" s="14">
        <v>1000</v>
      </c>
      <c r="D3138" s="14" t="s">
        <v>2045</v>
      </c>
      <c r="E3138" s="52"/>
      <c r="F3138" s="14"/>
      <c r="G3138" s="53" t="s">
        <v>2253</v>
      </c>
      <c r="H3138" s="162"/>
      <c r="I3138" s="14" t="s">
        <v>148</v>
      </c>
      <c r="J3138" s="14">
        <v>16000</v>
      </c>
      <c r="K3138" s="14" t="s">
        <v>2043</v>
      </c>
      <c r="L3138" s="14"/>
      <c r="M3138" s="14"/>
      <c r="N3138" s="53" t="s">
        <v>54</v>
      </c>
      <c r="O3138" s="162"/>
      <c r="V3138" s="460"/>
      <c r="W3138" s="14" t="s">
        <v>2562</v>
      </c>
    </row>
    <row r="3139" ht="13.8" spans="1:23">
      <c r="A3139" s="582"/>
      <c r="B3139" s="14" t="s">
        <v>196</v>
      </c>
      <c r="C3139" s="14">
        <v>3000</v>
      </c>
      <c r="D3139" s="14" t="s">
        <v>2043</v>
      </c>
      <c r="E3139" s="52"/>
      <c r="F3139" s="14"/>
      <c r="G3139" s="53" t="s">
        <v>54</v>
      </c>
      <c r="H3139" s="162"/>
      <c r="I3139" s="14" t="s">
        <v>235</v>
      </c>
      <c r="J3139" s="14">
        <v>2000</v>
      </c>
      <c r="K3139" s="14" t="s">
        <v>2043</v>
      </c>
      <c r="L3139" s="14"/>
      <c r="M3139" s="14"/>
      <c r="N3139" s="53" t="s">
        <v>3068</v>
      </c>
      <c r="O3139" s="162"/>
      <c r="V3139" s="461"/>
      <c r="W3139" s="448" t="s">
        <v>2563</v>
      </c>
    </row>
    <row r="3140" ht="13.8" spans="1:23">
      <c r="A3140" s="582"/>
      <c r="B3140" s="14" t="s">
        <v>587</v>
      </c>
      <c r="C3140" s="14">
        <v>2400</v>
      </c>
      <c r="D3140" s="14" t="s">
        <v>2043</v>
      </c>
      <c r="E3140" s="52"/>
      <c r="F3140" s="14"/>
      <c r="G3140" s="53" t="s">
        <v>54</v>
      </c>
      <c r="H3140" s="162"/>
      <c r="I3140" s="14" t="s">
        <v>667</v>
      </c>
      <c r="J3140" s="14">
        <v>3200</v>
      </c>
      <c r="K3140" s="14" t="s">
        <v>2043</v>
      </c>
      <c r="L3140" s="14"/>
      <c r="M3140" s="14"/>
      <c r="N3140" s="53" t="s">
        <v>3087</v>
      </c>
      <c r="O3140" s="162"/>
      <c r="V3140" s="462"/>
      <c r="W3140" s="448" t="s">
        <v>2568</v>
      </c>
    </row>
    <row r="3141" ht="26.4" spans="1:23">
      <c r="A3141" s="582"/>
      <c r="B3141" s="525" t="s">
        <v>592</v>
      </c>
      <c r="C3141" s="525">
        <v>4200</v>
      </c>
      <c r="D3141" s="525" t="s">
        <v>2043</v>
      </c>
      <c r="E3141" s="52">
        <f>9600/20</f>
        <v>480</v>
      </c>
      <c r="F3141" s="14"/>
      <c r="G3141" s="53" t="s">
        <v>3088</v>
      </c>
      <c r="H3141" s="162"/>
      <c r="I3141" s="14" t="s">
        <v>1125</v>
      </c>
      <c r="J3141" s="14">
        <v>2000</v>
      </c>
      <c r="K3141" s="14" t="s">
        <v>2045</v>
      </c>
      <c r="L3141" s="14"/>
      <c r="M3141" s="52"/>
      <c r="N3141" s="53" t="s">
        <v>3089</v>
      </c>
      <c r="O3141" s="162"/>
      <c r="V3141" s="142"/>
      <c r="W3141" s="448" t="s">
        <v>2632</v>
      </c>
    </row>
    <row r="3142" ht="13.8" spans="1:23">
      <c r="A3142" s="582"/>
      <c r="B3142" s="14" t="s">
        <v>949</v>
      </c>
      <c r="C3142" s="14">
        <v>4200</v>
      </c>
      <c r="D3142" s="14" t="s">
        <v>2043</v>
      </c>
      <c r="E3142" s="52"/>
      <c r="F3142" s="14"/>
      <c r="G3142" s="53" t="s">
        <v>54</v>
      </c>
      <c r="H3142" s="162"/>
      <c r="I3142" s="14" t="s">
        <v>403</v>
      </c>
      <c r="J3142" s="14">
        <v>3200</v>
      </c>
      <c r="K3142" s="14" t="s">
        <v>2043</v>
      </c>
      <c r="L3142" s="14"/>
      <c r="M3142" s="52"/>
      <c r="N3142" s="53" t="s">
        <v>88</v>
      </c>
      <c r="O3142" s="162"/>
      <c r="V3142" s="136"/>
      <c r="W3142" s="448" t="s">
        <v>2935</v>
      </c>
    </row>
    <row r="3143" spans="1:15">
      <c r="A3143" s="582"/>
      <c r="B3143" s="14" t="s">
        <v>584</v>
      </c>
      <c r="C3143" s="14">
        <v>4800</v>
      </c>
      <c r="D3143" s="14" t="s">
        <v>2043</v>
      </c>
      <c r="E3143" s="52"/>
      <c r="F3143" s="14"/>
      <c r="G3143" s="53" t="s">
        <v>54</v>
      </c>
      <c r="H3143" s="162"/>
      <c r="I3143" s="14" t="s">
        <v>160</v>
      </c>
      <c r="J3143" s="14">
        <v>1000</v>
      </c>
      <c r="K3143" s="14" t="s">
        <v>2045</v>
      </c>
      <c r="L3143" s="14"/>
      <c r="M3143" s="52"/>
      <c r="N3143" s="53" t="s">
        <v>3090</v>
      </c>
      <c r="O3143" s="162"/>
    </row>
    <row r="3144" spans="1:15">
      <c r="A3144" s="582"/>
      <c r="B3144" s="14" t="s">
        <v>694</v>
      </c>
      <c r="C3144" s="14">
        <v>1400</v>
      </c>
      <c r="D3144" s="14" t="s">
        <v>2045</v>
      </c>
      <c r="E3144" s="52"/>
      <c r="F3144" s="14"/>
      <c r="G3144" s="53" t="s">
        <v>54</v>
      </c>
      <c r="H3144" s="281"/>
      <c r="I3144" s="14" t="s">
        <v>835</v>
      </c>
      <c r="J3144" s="14">
        <v>1000</v>
      </c>
      <c r="K3144" s="14" t="s">
        <v>2045</v>
      </c>
      <c r="L3144" s="14"/>
      <c r="M3144" s="14"/>
      <c r="N3144" s="53" t="s">
        <v>3090</v>
      </c>
      <c r="O3144" s="281"/>
    </row>
    <row r="3145" spans="1:15">
      <c r="A3145" s="582"/>
      <c r="B3145" s="525" t="s">
        <v>592</v>
      </c>
      <c r="C3145" s="525">
        <v>4200</v>
      </c>
      <c r="D3145" s="525" t="s">
        <v>2043</v>
      </c>
      <c r="E3145" s="52"/>
      <c r="F3145" s="14"/>
      <c r="G3145" s="53" t="s">
        <v>3091</v>
      </c>
      <c r="H3145" s="281"/>
      <c r="I3145" s="14" t="s">
        <v>461</v>
      </c>
      <c r="J3145" s="14">
        <v>4000</v>
      </c>
      <c r="K3145" s="14" t="s">
        <v>2043</v>
      </c>
      <c r="L3145" s="14"/>
      <c r="M3145" s="14"/>
      <c r="N3145" s="53" t="s">
        <v>88</v>
      </c>
      <c r="O3145" s="281"/>
    </row>
    <row r="3146" spans="1:15">
      <c r="A3146" s="582"/>
      <c r="B3146" s="14" t="s">
        <v>316</v>
      </c>
      <c r="C3146" s="14">
        <v>15000</v>
      </c>
      <c r="D3146" s="14" t="s">
        <v>2043</v>
      </c>
      <c r="E3146" s="52"/>
      <c r="F3146" s="14"/>
      <c r="G3146" s="53" t="s">
        <v>54</v>
      </c>
      <c r="H3146" s="281"/>
      <c r="I3146" s="14" t="s">
        <v>458</v>
      </c>
      <c r="J3146" s="14">
        <v>2000</v>
      </c>
      <c r="K3146" s="14" t="s">
        <v>2043</v>
      </c>
      <c r="L3146" s="14"/>
      <c r="M3146" s="14"/>
      <c r="N3146" s="53" t="s">
        <v>88</v>
      </c>
      <c r="O3146" s="281"/>
    </row>
    <row r="3147" spans="1:15">
      <c r="A3147" s="582"/>
      <c r="B3147" s="14" t="s">
        <v>630</v>
      </c>
      <c r="C3147" s="14">
        <v>1800</v>
      </c>
      <c r="D3147" s="14" t="s">
        <v>2043</v>
      </c>
      <c r="E3147" s="52"/>
      <c r="F3147" s="14"/>
      <c r="G3147" s="53" t="s">
        <v>54</v>
      </c>
      <c r="H3147" s="281"/>
      <c r="I3147" s="14" t="s">
        <v>1019</v>
      </c>
      <c r="J3147" s="14">
        <v>600</v>
      </c>
      <c r="K3147" s="14" t="s">
        <v>2045</v>
      </c>
      <c r="L3147" s="14"/>
      <c r="M3147" s="14"/>
      <c r="N3147" s="53"/>
      <c r="O3147" s="281"/>
    </row>
    <row r="3148" spans="1:15">
      <c r="A3148" s="582"/>
      <c r="B3148" s="14" t="s">
        <v>470</v>
      </c>
      <c r="C3148" s="14">
        <v>2400</v>
      </c>
      <c r="D3148" s="14" t="s">
        <v>2043</v>
      </c>
      <c r="E3148" s="52">
        <f>C3148/20</f>
        <v>120</v>
      </c>
      <c r="F3148" s="14"/>
      <c r="G3148" s="53" t="s">
        <v>54</v>
      </c>
      <c r="H3148" s="281"/>
      <c r="I3148" s="460" t="s">
        <v>2974</v>
      </c>
      <c r="J3148" s="460"/>
      <c r="K3148" s="460" t="s">
        <v>2045</v>
      </c>
      <c r="L3148" s="137" t="s">
        <v>2155</v>
      </c>
      <c r="M3148" s="137">
        <v>1540</v>
      </c>
      <c r="N3148" s="53" t="s">
        <v>3092</v>
      </c>
      <c r="O3148" s="281"/>
    </row>
    <row r="3149" spans="1:15">
      <c r="A3149" s="582"/>
      <c r="B3149" s="14" t="s">
        <v>592</v>
      </c>
      <c r="C3149" s="14">
        <v>4200</v>
      </c>
      <c r="D3149" s="14" t="s">
        <v>2043</v>
      </c>
      <c r="E3149" s="52"/>
      <c r="F3149" s="14"/>
      <c r="G3149" s="53" t="s">
        <v>2802</v>
      </c>
      <c r="H3149" s="281"/>
      <c r="I3149" s="460" t="s">
        <v>3093</v>
      </c>
      <c r="J3149" s="460"/>
      <c r="K3149" s="460" t="s">
        <v>2045</v>
      </c>
      <c r="L3149" s="137" t="s">
        <v>2075</v>
      </c>
      <c r="M3149" s="137">
        <v>2000</v>
      </c>
      <c r="N3149" s="53" t="s">
        <v>3094</v>
      </c>
      <c r="O3149" s="281"/>
    </row>
    <row r="3150" spans="1:15">
      <c r="A3150" s="582"/>
      <c r="B3150" s="14"/>
      <c r="C3150" s="14"/>
      <c r="D3150" s="14"/>
      <c r="E3150" s="52"/>
      <c r="F3150" s="14"/>
      <c r="G3150" s="53"/>
      <c r="H3150" s="281"/>
      <c r="I3150" s="460" t="s">
        <v>3095</v>
      </c>
      <c r="J3150" s="460"/>
      <c r="K3150" s="137" t="s">
        <v>2045</v>
      </c>
      <c r="L3150" s="14"/>
      <c r="M3150" s="14"/>
      <c r="N3150" s="53" t="s">
        <v>3096</v>
      </c>
      <c r="O3150" s="281"/>
    </row>
    <row r="3151" spans="1:15">
      <c r="A3151" s="582"/>
      <c r="B3151" s="14"/>
      <c r="C3151" s="14"/>
      <c r="D3151" s="14"/>
      <c r="E3151" s="52"/>
      <c r="F3151" s="14"/>
      <c r="G3151" s="53"/>
      <c r="H3151" s="281"/>
      <c r="I3151" s="460" t="s">
        <v>2972</v>
      </c>
      <c r="J3151" s="460"/>
      <c r="K3151" s="137" t="s">
        <v>2045</v>
      </c>
      <c r="L3151" s="14" t="s">
        <v>3097</v>
      </c>
      <c r="M3151" s="14"/>
      <c r="N3151" s="53" t="s">
        <v>3098</v>
      </c>
      <c r="O3151" s="281"/>
    </row>
    <row r="3152" spans="1:15">
      <c r="A3152" s="582"/>
      <c r="B3152" s="14"/>
      <c r="C3152" s="14"/>
      <c r="D3152" s="14"/>
      <c r="E3152" s="52"/>
      <c r="F3152" s="14"/>
      <c r="G3152" s="53"/>
      <c r="H3152" s="281"/>
      <c r="I3152" s="14"/>
      <c r="J3152" s="14"/>
      <c r="K3152" s="14"/>
      <c r="L3152" s="14"/>
      <c r="M3152" s="14"/>
      <c r="N3152" s="14"/>
      <c r="O3152" s="281"/>
    </row>
    <row r="3153" ht="15.6" spans="1:15">
      <c r="A3153" s="582"/>
      <c r="B3153" s="14"/>
      <c r="C3153" s="14"/>
      <c r="D3153" s="14"/>
      <c r="E3153" s="52"/>
      <c r="F3153" s="14"/>
      <c r="G3153" s="53"/>
      <c r="H3153" s="281"/>
      <c r="I3153" s="583" t="s">
        <v>3084</v>
      </c>
      <c r="J3153" s="583"/>
      <c r="K3153" s="583"/>
      <c r="L3153" s="583"/>
      <c r="M3153" s="583"/>
      <c r="N3153" s="583"/>
      <c r="O3153" s="281"/>
    </row>
    <row r="3154" spans="1:15">
      <c r="A3154" s="582"/>
      <c r="B3154" s="14"/>
      <c r="C3154" s="14"/>
      <c r="D3154" s="14"/>
      <c r="E3154" s="52"/>
      <c r="F3154" s="14"/>
      <c r="G3154" s="53"/>
      <c r="H3154" s="281"/>
      <c r="I3154" s="14" t="s">
        <v>897</v>
      </c>
      <c r="J3154" s="14">
        <v>320</v>
      </c>
      <c r="K3154" s="14" t="s">
        <v>2045</v>
      </c>
      <c r="L3154" s="14"/>
      <c r="M3154" s="14"/>
      <c r="N3154" s="53" t="s">
        <v>54</v>
      </c>
      <c r="O3154" s="281"/>
    </row>
    <row r="3155" spans="1:15">
      <c r="A3155" s="582"/>
      <c r="B3155" s="14"/>
      <c r="C3155" s="14"/>
      <c r="D3155" s="14"/>
      <c r="E3155" s="52"/>
      <c r="F3155" s="14"/>
      <c r="G3155" s="53"/>
      <c r="H3155" s="281"/>
      <c r="I3155" s="14" t="s">
        <v>1173</v>
      </c>
      <c r="J3155" s="14">
        <v>200</v>
      </c>
      <c r="K3155" s="14" t="s">
        <v>2045</v>
      </c>
      <c r="L3155" s="14"/>
      <c r="M3155" s="14" t="s">
        <v>2096</v>
      </c>
      <c r="N3155" s="53" t="s">
        <v>54</v>
      </c>
      <c r="O3155" s="281"/>
    </row>
    <row r="3156" spans="1:15">
      <c r="A3156" s="582"/>
      <c r="B3156" s="14"/>
      <c r="C3156" s="14"/>
      <c r="D3156" s="14"/>
      <c r="E3156" s="52"/>
      <c r="F3156" s="14"/>
      <c r="G3156" s="53"/>
      <c r="H3156" s="281"/>
      <c r="I3156" s="14" t="s">
        <v>1175</v>
      </c>
      <c r="J3156" s="14">
        <v>1260</v>
      </c>
      <c r="K3156" s="14" t="s">
        <v>2045</v>
      </c>
      <c r="L3156" s="52"/>
      <c r="M3156" s="14" t="s">
        <v>2096</v>
      </c>
      <c r="N3156" s="53" t="s">
        <v>54</v>
      </c>
      <c r="O3156" s="281"/>
    </row>
    <row r="3157" spans="1:15">
      <c r="A3157" s="582"/>
      <c r="B3157" s="14"/>
      <c r="C3157" s="14"/>
      <c r="D3157" s="14"/>
      <c r="E3157" s="52"/>
      <c r="F3157" s="14"/>
      <c r="G3157" s="53"/>
      <c r="H3157" s="281"/>
      <c r="I3157" s="14" t="s">
        <v>1079</v>
      </c>
      <c r="J3157" s="14">
        <v>600</v>
      </c>
      <c r="K3157" s="14" t="s">
        <v>2045</v>
      </c>
      <c r="L3157" s="14"/>
      <c r="M3157" s="14"/>
      <c r="N3157" s="53" t="s">
        <v>54</v>
      </c>
      <c r="O3157" s="281"/>
    </row>
    <row r="3158" spans="1:15">
      <c r="A3158" s="582"/>
      <c r="B3158" s="14"/>
      <c r="C3158" s="14"/>
      <c r="D3158" s="14"/>
      <c r="E3158" s="52"/>
      <c r="F3158" s="14"/>
      <c r="G3158" s="53"/>
      <c r="H3158" s="281"/>
      <c r="I3158" s="14" t="s">
        <v>268</v>
      </c>
      <c r="J3158" s="14">
        <v>600</v>
      </c>
      <c r="K3158" s="14" t="s">
        <v>2043</v>
      </c>
      <c r="L3158" s="14"/>
      <c r="M3158" s="14"/>
      <c r="N3158" s="53" t="s">
        <v>2873</v>
      </c>
      <c r="O3158" s="281"/>
    </row>
    <row r="3159" spans="1:15">
      <c r="A3159" s="582"/>
      <c r="B3159" s="14"/>
      <c r="C3159" s="14"/>
      <c r="D3159" s="14"/>
      <c r="E3159" s="52"/>
      <c r="F3159" s="14"/>
      <c r="G3159" s="53"/>
      <c r="H3159" s="281"/>
      <c r="I3159" s="525" t="s">
        <v>1186</v>
      </c>
      <c r="J3159" s="525">
        <v>1000</v>
      </c>
      <c r="K3159" s="525" t="s">
        <v>2045</v>
      </c>
      <c r="L3159" s="14"/>
      <c r="M3159" s="14" t="s">
        <v>2096</v>
      </c>
      <c r="N3159" s="53" t="s">
        <v>2901</v>
      </c>
      <c r="O3159" s="281"/>
    </row>
    <row r="3160" spans="1:15">
      <c r="A3160" s="582"/>
      <c r="B3160" s="14"/>
      <c r="C3160" s="14"/>
      <c r="D3160" s="14"/>
      <c r="E3160" s="52"/>
      <c r="F3160" s="14"/>
      <c r="G3160" s="53"/>
      <c r="H3160" s="281"/>
      <c r="I3160" s="14"/>
      <c r="J3160" s="14"/>
      <c r="K3160" s="14"/>
      <c r="L3160" s="14"/>
      <c r="M3160" s="14"/>
      <c r="N3160" s="53"/>
      <c r="O3160" s="281"/>
    </row>
    <row r="3161" spans="1:15">
      <c r="A3161" s="582"/>
      <c r="B3161" s="14"/>
      <c r="C3161" s="14"/>
      <c r="D3161" s="14"/>
      <c r="E3161" s="52"/>
      <c r="F3161" s="14"/>
      <c r="G3161" s="53"/>
      <c r="H3161" s="281"/>
      <c r="I3161" s="14"/>
      <c r="J3161" s="14"/>
      <c r="K3161" s="14"/>
      <c r="L3161" s="14"/>
      <c r="M3161" s="14"/>
      <c r="N3161" s="53"/>
      <c r="O3161" s="281"/>
    </row>
    <row r="3162" spans="1:15">
      <c r="A3162" s="582"/>
      <c r="B3162" s="14"/>
      <c r="C3162" s="14"/>
      <c r="D3162" s="14"/>
      <c r="E3162" s="52"/>
      <c r="F3162" s="14"/>
      <c r="G3162" s="53"/>
      <c r="H3162" s="281"/>
      <c r="I3162" s="14"/>
      <c r="J3162" s="14"/>
      <c r="K3162" s="14"/>
      <c r="L3162" s="14"/>
      <c r="M3162" s="14"/>
      <c r="N3162" s="53"/>
      <c r="O3162" s="281"/>
    </row>
    <row r="3163" spans="1:15">
      <c r="A3163" s="582"/>
      <c r="B3163" s="14"/>
      <c r="C3163" s="14"/>
      <c r="D3163" s="14"/>
      <c r="E3163" s="52"/>
      <c r="F3163" s="14"/>
      <c r="G3163" s="53"/>
      <c r="H3163" s="281"/>
      <c r="I3163" s="14"/>
      <c r="J3163" s="14"/>
      <c r="K3163" s="14"/>
      <c r="L3163" s="14"/>
      <c r="M3163" s="14"/>
      <c r="N3163" s="53"/>
      <c r="O3163" s="281"/>
    </row>
    <row r="3164" ht="18" spans="1:15">
      <c r="A3164" s="582"/>
      <c r="B3164" s="352"/>
      <c r="C3164" s="297"/>
      <c r="D3164" s="297"/>
      <c r="E3164" s="298"/>
      <c r="F3164" s="297"/>
      <c r="G3164" s="299"/>
      <c r="H3164" s="269"/>
      <c r="I3164" s="297"/>
      <c r="J3164" s="297"/>
      <c r="K3164" s="297"/>
      <c r="L3164" s="297"/>
      <c r="M3164" s="296"/>
      <c r="N3164" s="304"/>
      <c r="O3164" s="269"/>
    </row>
    <row r="3165" ht="15.6" spans="1:23">
      <c r="A3165" s="572" t="s">
        <v>2273</v>
      </c>
      <c r="B3165" s="291" t="s">
        <v>12</v>
      </c>
      <c r="C3165" s="292" t="s">
        <v>2501</v>
      </c>
      <c r="D3165" s="292" t="s">
        <v>2466</v>
      </c>
      <c r="E3165" s="454" t="s">
        <v>2456</v>
      </c>
      <c r="F3165" s="121" t="s">
        <v>2606</v>
      </c>
      <c r="G3165" s="121" t="s">
        <v>11</v>
      </c>
      <c r="H3165" s="492"/>
      <c r="I3165" s="291" t="s">
        <v>13</v>
      </c>
      <c r="J3165" s="292" t="s">
        <v>2501</v>
      </c>
      <c r="K3165" s="292" t="s">
        <v>2466</v>
      </c>
      <c r="L3165" s="455" t="s">
        <v>2456</v>
      </c>
      <c r="M3165" s="121" t="s">
        <v>2606</v>
      </c>
      <c r="N3165" s="121" t="s">
        <v>11</v>
      </c>
      <c r="O3165" s="492"/>
      <c r="V3165" s="555" t="s">
        <v>2557</v>
      </c>
      <c r="W3165" s="480"/>
    </row>
    <row r="3166" ht="13.8" spans="1:23">
      <c r="A3166" s="582"/>
      <c r="B3166" s="14" t="s">
        <v>620</v>
      </c>
      <c r="C3166" s="14">
        <v>400</v>
      </c>
      <c r="D3166" s="14" t="s">
        <v>2045</v>
      </c>
      <c r="E3166" s="52"/>
      <c r="F3166" s="14"/>
      <c r="G3166" s="53" t="s">
        <v>54</v>
      </c>
      <c r="H3166" s="281"/>
      <c r="I3166" s="460" t="s">
        <v>2974</v>
      </c>
      <c r="J3166" s="460">
        <v>700</v>
      </c>
      <c r="K3166" s="460" t="s">
        <v>2045</v>
      </c>
      <c r="L3166" s="137" t="s">
        <v>2155</v>
      </c>
      <c r="M3166" s="137">
        <v>1540</v>
      </c>
      <c r="N3166" s="53" t="s">
        <v>3099</v>
      </c>
      <c r="O3166" s="281"/>
      <c r="V3166" s="525"/>
      <c r="W3166" s="448" t="s">
        <v>2561</v>
      </c>
    </row>
    <row r="3167" ht="26.4" spans="1:23">
      <c r="A3167" s="582"/>
      <c r="B3167" s="14" t="s">
        <v>534</v>
      </c>
      <c r="C3167" s="14">
        <v>3600</v>
      </c>
      <c r="D3167" s="14" t="s">
        <v>2043</v>
      </c>
      <c r="E3167" s="52"/>
      <c r="F3167" s="14"/>
      <c r="G3167" s="53" t="s">
        <v>54</v>
      </c>
      <c r="H3167" s="281"/>
      <c r="I3167" s="525" t="s">
        <v>3093</v>
      </c>
      <c r="J3167" s="525">
        <v>300</v>
      </c>
      <c r="K3167" s="525" t="s">
        <v>2045</v>
      </c>
      <c r="L3167" s="137" t="s">
        <v>2075</v>
      </c>
      <c r="M3167" s="137">
        <v>2000</v>
      </c>
      <c r="N3167" s="53" t="s">
        <v>3100</v>
      </c>
      <c r="O3167" s="281"/>
      <c r="V3167" s="460"/>
      <c r="W3167" s="14" t="s">
        <v>2562</v>
      </c>
    </row>
    <row r="3168" ht="13.8" spans="1:23">
      <c r="A3168" s="582"/>
      <c r="B3168" s="14" t="s">
        <v>720</v>
      </c>
      <c r="C3168" s="14">
        <v>500</v>
      </c>
      <c r="D3168" s="14" t="s">
        <v>2045</v>
      </c>
      <c r="E3168" s="52"/>
      <c r="F3168" s="14"/>
      <c r="G3168" s="53" t="s">
        <v>54</v>
      </c>
      <c r="H3168" s="281"/>
      <c r="I3168" s="460" t="s">
        <v>3095</v>
      </c>
      <c r="J3168" s="460">
        <v>1800</v>
      </c>
      <c r="K3168" s="137" t="s">
        <v>2045</v>
      </c>
      <c r="L3168" s="14"/>
      <c r="M3168" s="14"/>
      <c r="N3168" s="53" t="s">
        <v>3101</v>
      </c>
      <c r="O3168" s="281"/>
      <c r="V3168" s="461"/>
      <c r="W3168" s="448" t="s">
        <v>2563</v>
      </c>
    </row>
    <row r="3169" ht="13.8" spans="1:23">
      <c r="A3169" s="582"/>
      <c r="B3169" s="14" t="s">
        <v>994</v>
      </c>
      <c r="C3169" s="14">
        <v>1200</v>
      </c>
      <c r="D3169" s="14" t="s">
        <v>2045</v>
      </c>
      <c r="E3169" s="52"/>
      <c r="F3169" s="14"/>
      <c r="G3169" s="53" t="s">
        <v>54</v>
      </c>
      <c r="H3169" s="281"/>
      <c r="I3169" s="525" t="s">
        <v>2972</v>
      </c>
      <c r="J3169" s="525">
        <v>600</v>
      </c>
      <c r="K3169" s="525" t="s">
        <v>2045</v>
      </c>
      <c r="L3169" s="14" t="s">
        <v>3102</v>
      </c>
      <c r="M3169" s="14"/>
      <c r="N3169" s="53" t="s">
        <v>3103</v>
      </c>
      <c r="O3169" s="281"/>
      <c r="V3169" s="462"/>
      <c r="W3169" s="448" t="s">
        <v>2568</v>
      </c>
    </row>
    <row r="3170" ht="13.8" spans="1:23">
      <c r="A3170" s="582"/>
      <c r="B3170" s="136" t="s">
        <v>1057</v>
      </c>
      <c r="C3170" s="136">
        <f>3800+2400-1200</f>
        <v>5000</v>
      </c>
      <c r="D3170" s="136" t="s">
        <v>2043</v>
      </c>
      <c r="E3170" s="52"/>
      <c r="F3170" s="14"/>
      <c r="G3170" s="53" t="s">
        <v>54</v>
      </c>
      <c r="H3170" s="281"/>
      <c r="I3170" s="14" t="s">
        <v>256</v>
      </c>
      <c r="J3170" s="14">
        <v>6000</v>
      </c>
      <c r="K3170" s="14" t="s">
        <v>2043</v>
      </c>
      <c r="L3170" s="14"/>
      <c r="M3170" s="14"/>
      <c r="N3170" s="53" t="s">
        <v>54</v>
      </c>
      <c r="O3170" s="281"/>
      <c r="V3170" s="142"/>
      <c r="W3170" s="448" t="s">
        <v>2632</v>
      </c>
    </row>
    <row r="3171" ht="13.8" spans="1:23">
      <c r="A3171" s="582"/>
      <c r="B3171" s="136" t="s">
        <v>1164</v>
      </c>
      <c r="C3171" s="136">
        <v>720</v>
      </c>
      <c r="D3171" s="136" t="s">
        <v>2045</v>
      </c>
      <c r="E3171" s="14"/>
      <c r="F3171" s="14" t="s">
        <v>2096</v>
      </c>
      <c r="G3171" s="53" t="s">
        <v>54</v>
      </c>
      <c r="H3171" s="281"/>
      <c r="I3171" s="14" t="s">
        <v>175</v>
      </c>
      <c r="J3171" s="14">
        <v>6000</v>
      </c>
      <c r="K3171" s="14" t="s">
        <v>2043</v>
      </c>
      <c r="L3171" s="14"/>
      <c r="M3171" s="14"/>
      <c r="N3171" s="53" t="s">
        <v>54</v>
      </c>
      <c r="O3171" s="281"/>
      <c r="V3171" s="136"/>
      <c r="W3171" s="448" t="s">
        <v>2935</v>
      </c>
    </row>
    <row r="3172" spans="1:15">
      <c r="A3172" s="582"/>
      <c r="B3172" s="14" t="s">
        <v>325</v>
      </c>
      <c r="C3172" s="14">
        <v>1800</v>
      </c>
      <c r="D3172" s="14" t="s">
        <v>2043</v>
      </c>
      <c r="E3172" s="52"/>
      <c r="F3172" s="14"/>
      <c r="G3172" s="53" t="s">
        <v>54</v>
      </c>
      <c r="H3172" s="281"/>
      <c r="I3172" s="14" t="s">
        <v>244</v>
      </c>
      <c r="J3172" s="14">
        <v>1200</v>
      </c>
      <c r="K3172" s="14" t="s">
        <v>2043</v>
      </c>
      <c r="L3172" s="14"/>
      <c r="M3172" s="14"/>
      <c r="N3172" s="53" t="s">
        <v>54</v>
      </c>
      <c r="O3172" s="281"/>
    </row>
    <row r="3173" spans="1:15">
      <c r="A3173" s="582"/>
      <c r="B3173" s="14" t="s">
        <v>229</v>
      </c>
      <c r="C3173" s="14">
        <v>2000</v>
      </c>
      <c r="D3173" s="14" t="s">
        <v>2043</v>
      </c>
      <c r="E3173" s="52"/>
      <c r="F3173" s="14"/>
      <c r="G3173" s="53" t="s">
        <v>54</v>
      </c>
      <c r="H3173" s="281"/>
      <c r="I3173" s="14" t="s">
        <v>1068</v>
      </c>
      <c r="J3173" s="14">
        <v>300</v>
      </c>
      <c r="K3173" s="14" t="s">
        <v>2045</v>
      </c>
      <c r="L3173" s="14"/>
      <c r="M3173" s="14"/>
      <c r="N3173" s="53" t="s">
        <v>54</v>
      </c>
      <c r="O3173" s="281"/>
    </row>
    <row r="3174" spans="1:15">
      <c r="A3174" s="582"/>
      <c r="B3174" s="14" t="s">
        <v>322</v>
      </c>
      <c r="C3174" s="14">
        <v>6000</v>
      </c>
      <c r="D3174" s="14" t="s">
        <v>2043</v>
      </c>
      <c r="E3174" s="14"/>
      <c r="F3174" s="14"/>
      <c r="G3174" s="53" t="s">
        <v>54</v>
      </c>
      <c r="H3174" s="281"/>
      <c r="I3174" s="14" t="s">
        <v>1091</v>
      </c>
      <c r="J3174" s="14">
        <v>200</v>
      </c>
      <c r="K3174" s="14" t="s">
        <v>2045</v>
      </c>
      <c r="L3174" s="14"/>
      <c r="M3174" s="14"/>
      <c r="N3174" s="53" t="s">
        <v>54</v>
      </c>
      <c r="O3174" s="281"/>
    </row>
    <row r="3175" ht="26.4" spans="1:15">
      <c r="A3175" s="582"/>
      <c r="B3175" s="356" t="s">
        <v>1161</v>
      </c>
      <c r="C3175" s="356">
        <v>1800</v>
      </c>
      <c r="D3175" s="356" t="s">
        <v>2043</v>
      </c>
      <c r="E3175" s="52"/>
      <c r="F3175" s="14" t="s">
        <v>2096</v>
      </c>
      <c r="G3175" s="53" t="s">
        <v>3104</v>
      </c>
      <c r="H3175" s="281"/>
      <c r="I3175" s="14" t="s">
        <v>455</v>
      </c>
      <c r="J3175" s="14">
        <v>1600</v>
      </c>
      <c r="K3175" s="14" t="s">
        <v>2043</v>
      </c>
      <c r="L3175" s="14"/>
      <c r="M3175" s="14"/>
      <c r="N3175" s="53" t="s">
        <v>54</v>
      </c>
      <c r="O3175" s="281"/>
    </row>
    <row r="3176" ht="26.4" spans="1:15">
      <c r="A3176" s="582"/>
      <c r="B3176" s="356" t="s">
        <v>1062</v>
      </c>
      <c r="C3176" s="356">
        <v>6000</v>
      </c>
      <c r="D3176" s="356" t="s">
        <v>2043</v>
      </c>
      <c r="E3176" s="52"/>
      <c r="F3176" s="14"/>
      <c r="G3176" s="53" t="s">
        <v>3104</v>
      </c>
      <c r="H3176" s="281"/>
      <c r="I3176" s="356" t="s">
        <v>676</v>
      </c>
      <c r="J3176" s="356">
        <v>2800</v>
      </c>
      <c r="K3176" s="356" t="s">
        <v>2045</v>
      </c>
      <c r="L3176" s="14"/>
      <c r="M3176" s="14" t="s">
        <v>2096</v>
      </c>
      <c r="N3176" s="53" t="s">
        <v>2784</v>
      </c>
      <c r="O3176" s="281"/>
    </row>
    <row r="3177" ht="26.4" spans="1:15">
      <c r="A3177" s="582"/>
      <c r="B3177" s="356" t="s">
        <v>1188</v>
      </c>
      <c r="C3177" s="356">
        <v>4200</v>
      </c>
      <c r="D3177" s="356" t="s">
        <v>2043</v>
      </c>
      <c r="E3177" s="52"/>
      <c r="F3177" s="14" t="s">
        <v>2096</v>
      </c>
      <c r="G3177" s="53" t="s">
        <v>3104</v>
      </c>
      <c r="H3177" s="281"/>
      <c r="I3177" s="356" t="s">
        <v>300</v>
      </c>
      <c r="J3177" s="356">
        <v>1600</v>
      </c>
      <c r="K3177" s="356" t="s">
        <v>2054</v>
      </c>
      <c r="L3177" s="14"/>
      <c r="M3177" s="14"/>
      <c r="N3177" s="53" t="s">
        <v>3105</v>
      </c>
      <c r="O3177" s="281"/>
    </row>
    <row r="3178" ht="26.4" spans="1:15">
      <c r="A3178" s="582"/>
      <c r="B3178" s="356" t="s">
        <v>63</v>
      </c>
      <c r="C3178" s="356">
        <v>760</v>
      </c>
      <c r="D3178" s="356" t="s">
        <v>2045</v>
      </c>
      <c r="E3178" s="52"/>
      <c r="F3178" s="14"/>
      <c r="G3178" s="53" t="s">
        <v>3104</v>
      </c>
      <c r="H3178" s="14"/>
      <c r="I3178" s="14" t="s">
        <v>154</v>
      </c>
      <c r="J3178" s="14">
        <v>8000</v>
      </c>
      <c r="K3178" s="14" t="s">
        <v>2043</v>
      </c>
      <c r="L3178" s="14"/>
      <c r="M3178" s="14"/>
      <c r="N3178" s="53" t="s">
        <v>54</v>
      </c>
      <c r="O3178" s="14"/>
    </row>
    <row r="3179" spans="1:15">
      <c r="A3179" s="582"/>
      <c r="B3179" s="356" t="s">
        <v>268</v>
      </c>
      <c r="C3179" s="356">
        <v>2400</v>
      </c>
      <c r="D3179" s="356" t="s">
        <v>2043</v>
      </c>
      <c r="E3179" s="52"/>
      <c r="F3179" s="14"/>
      <c r="G3179" s="53" t="s">
        <v>3106</v>
      </c>
      <c r="H3179" s="14"/>
      <c r="I3179" s="14" t="s">
        <v>148</v>
      </c>
      <c r="J3179" s="14">
        <v>18000</v>
      </c>
      <c r="K3179" s="14" t="s">
        <v>2043</v>
      </c>
      <c r="L3179" s="14"/>
      <c r="M3179" s="14"/>
      <c r="N3179" s="53" t="s">
        <v>2210</v>
      </c>
      <c r="O3179" s="14"/>
    </row>
    <row r="3180" spans="1:15">
      <c r="A3180" s="582"/>
      <c r="B3180" s="14" t="s">
        <v>124</v>
      </c>
      <c r="C3180" s="14">
        <v>20400</v>
      </c>
      <c r="D3180" s="14" t="s">
        <v>2043</v>
      </c>
      <c r="E3180" s="52"/>
      <c r="F3180" s="14"/>
      <c r="G3180" s="53" t="s">
        <v>54</v>
      </c>
      <c r="H3180" s="14"/>
      <c r="O3180" s="14"/>
    </row>
    <row r="3181" spans="1:15">
      <c r="A3181" s="582"/>
      <c r="B3181" s="14"/>
      <c r="C3181" s="14"/>
      <c r="D3181" s="14"/>
      <c r="E3181" s="52"/>
      <c r="F3181" s="14"/>
      <c r="G3181" s="53"/>
      <c r="H3181" s="14"/>
      <c r="I3181" s="356" t="s">
        <v>649</v>
      </c>
      <c r="J3181" s="356">
        <v>2000</v>
      </c>
      <c r="K3181" s="356" t="s">
        <v>2045</v>
      </c>
      <c r="L3181" s="14"/>
      <c r="M3181" s="14"/>
      <c r="N3181" s="356" t="s">
        <v>2596</v>
      </c>
      <c r="O3181" s="14"/>
    </row>
    <row r="3182" ht="15.6" spans="1:15">
      <c r="A3182" s="582"/>
      <c r="B3182" s="581" t="s">
        <v>3084</v>
      </c>
      <c r="C3182" s="581"/>
      <c r="D3182" s="581"/>
      <c r="E3182" s="581"/>
      <c r="F3182" s="581"/>
      <c r="G3182" s="581"/>
      <c r="H3182" s="14"/>
      <c r="I3182" s="356" t="s">
        <v>128</v>
      </c>
      <c r="J3182" s="356">
        <v>2000</v>
      </c>
      <c r="K3182" s="356" t="s">
        <v>2045</v>
      </c>
      <c r="L3182" s="14"/>
      <c r="M3182" s="14"/>
      <c r="N3182" s="356" t="s">
        <v>3107</v>
      </c>
      <c r="O3182" s="14"/>
    </row>
    <row r="3183" spans="1:15">
      <c r="A3183" s="582"/>
      <c r="B3183" s="356" t="s">
        <v>1186</v>
      </c>
      <c r="C3183" s="356">
        <v>1000</v>
      </c>
      <c r="D3183" s="356" t="s">
        <v>2045</v>
      </c>
      <c r="E3183" s="14"/>
      <c r="F3183" s="14" t="s">
        <v>2096</v>
      </c>
      <c r="G3183" s="53" t="s">
        <v>2439</v>
      </c>
      <c r="H3183" s="14"/>
      <c r="I3183" s="14"/>
      <c r="J3183" s="14"/>
      <c r="K3183" s="14"/>
      <c r="L3183" s="14"/>
      <c r="M3183" s="14"/>
      <c r="N3183" s="53"/>
      <c r="O3183" s="14"/>
    </row>
    <row r="3184" spans="1:15">
      <c r="A3184" s="582"/>
      <c r="B3184" s="14" t="s">
        <v>2099</v>
      </c>
      <c r="C3184" s="14">
        <v>400</v>
      </c>
      <c r="D3184" s="14" t="s">
        <v>2045</v>
      </c>
      <c r="E3184" s="14"/>
      <c r="F3184" s="14" t="s">
        <v>2096</v>
      </c>
      <c r="G3184" s="14" t="s">
        <v>2788</v>
      </c>
      <c r="H3184" s="14"/>
      <c r="I3184" s="14"/>
      <c r="J3184" s="14"/>
      <c r="K3184" s="14"/>
      <c r="L3184" s="14"/>
      <c r="M3184" s="14"/>
      <c r="N3184" s="53"/>
      <c r="O3184" s="14"/>
    </row>
    <row r="3185" spans="1:15">
      <c r="A3185" s="582"/>
      <c r="B3185" s="14" t="s">
        <v>1193</v>
      </c>
      <c r="C3185" s="14">
        <v>525</v>
      </c>
      <c r="D3185" s="14" t="s">
        <v>2045</v>
      </c>
      <c r="E3185" s="14"/>
      <c r="F3185" s="14" t="s">
        <v>2096</v>
      </c>
      <c r="G3185" s="53" t="s">
        <v>54</v>
      </c>
      <c r="H3185" s="14"/>
      <c r="I3185" s="14"/>
      <c r="J3185" s="14"/>
      <c r="K3185" s="14"/>
      <c r="L3185" s="14"/>
      <c r="M3185" s="14"/>
      <c r="N3185" s="53"/>
      <c r="O3185" s="14"/>
    </row>
    <row r="3186" spans="1:15">
      <c r="A3186" s="582"/>
      <c r="B3186" s="14" t="s">
        <v>958</v>
      </c>
      <c r="C3186" s="14">
        <v>630</v>
      </c>
      <c r="D3186" s="14" t="s">
        <v>2045</v>
      </c>
      <c r="E3186" s="52"/>
      <c r="F3186" s="14" t="s">
        <v>2096</v>
      </c>
      <c r="G3186" s="53" t="s">
        <v>54</v>
      </c>
      <c r="H3186" s="14"/>
      <c r="I3186" s="14"/>
      <c r="J3186" s="14"/>
      <c r="K3186" s="14"/>
      <c r="L3186" s="14"/>
      <c r="M3186" s="14"/>
      <c r="N3186" s="53"/>
      <c r="O3186" s="14"/>
    </row>
    <row r="3187" spans="1:15">
      <c r="A3187" s="582"/>
      <c r="B3187" s="14" t="s">
        <v>1190</v>
      </c>
      <c r="C3187" s="14">
        <v>400</v>
      </c>
      <c r="D3187" s="14" t="s">
        <v>2045</v>
      </c>
      <c r="E3187" s="14"/>
      <c r="F3187" s="14" t="s">
        <v>2096</v>
      </c>
      <c r="G3187" s="53" t="s">
        <v>54</v>
      </c>
      <c r="H3187" s="14"/>
      <c r="I3187" s="14"/>
      <c r="J3187" s="14"/>
      <c r="K3187" s="14"/>
      <c r="L3187" s="14"/>
      <c r="M3187" s="14"/>
      <c r="N3187" s="53"/>
      <c r="O3187" s="14"/>
    </row>
    <row r="3188" spans="1:15">
      <c r="A3188" s="582"/>
      <c r="B3188" s="14" t="s">
        <v>1201</v>
      </c>
      <c r="C3188" s="14">
        <v>400</v>
      </c>
      <c r="D3188" s="14" t="s">
        <v>2045</v>
      </c>
      <c r="E3188" s="14"/>
      <c r="F3188" s="14" t="s">
        <v>2096</v>
      </c>
      <c r="G3188" s="53" t="s">
        <v>54</v>
      </c>
      <c r="H3188" s="14"/>
      <c r="I3188" s="14"/>
      <c r="J3188" s="14"/>
      <c r="K3188" s="14"/>
      <c r="L3188" s="14"/>
      <c r="M3188" s="14"/>
      <c r="N3188" s="53"/>
      <c r="O3188" s="14"/>
    </row>
    <row r="3189" spans="1:15">
      <c r="A3189" s="582"/>
      <c r="B3189" s="14" t="s">
        <v>1198</v>
      </c>
      <c r="C3189" s="14">
        <v>600</v>
      </c>
      <c r="D3189" s="14" t="s">
        <v>2045</v>
      </c>
      <c r="E3189" s="14"/>
      <c r="F3189" s="14" t="s">
        <v>2096</v>
      </c>
      <c r="G3189" s="53" t="s">
        <v>2210</v>
      </c>
      <c r="H3189" s="14"/>
      <c r="I3189" s="14"/>
      <c r="J3189" s="14"/>
      <c r="K3189" s="14"/>
      <c r="L3189" s="14"/>
      <c r="M3189" s="14"/>
      <c r="N3189" s="53"/>
      <c r="O3189" s="14"/>
    </row>
    <row r="3190" spans="1:15">
      <c r="A3190" s="582"/>
      <c r="B3190" s="356" t="s">
        <v>1285</v>
      </c>
      <c r="C3190" s="356">
        <v>300</v>
      </c>
      <c r="D3190" s="356" t="s">
        <v>2045</v>
      </c>
      <c r="E3190" s="14">
        <v>220</v>
      </c>
      <c r="F3190" s="14" t="s">
        <v>2096</v>
      </c>
      <c r="G3190" s="53" t="s">
        <v>2934</v>
      </c>
      <c r="H3190" s="14"/>
      <c r="I3190" s="14"/>
      <c r="J3190" s="14"/>
      <c r="K3190" s="14"/>
      <c r="L3190" s="14"/>
      <c r="M3190" s="14"/>
      <c r="N3190" s="53"/>
      <c r="O3190" s="14"/>
    </row>
    <row r="3191" spans="1:15">
      <c r="A3191" s="582"/>
      <c r="B3191" s="14" t="s">
        <v>681</v>
      </c>
      <c r="C3191" s="14">
        <v>800</v>
      </c>
      <c r="D3191" s="14" t="s">
        <v>2043</v>
      </c>
      <c r="E3191" s="14"/>
      <c r="F3191" s="14"/>
      <c r="G3191" s="14" t="s">
        <v>88</v>
      </c>
      <c r="H3191" s="14"/>
      <c r="I3191" s="14"/>
      <c r="J3191" s="14"/>
      <c r="K3191" s="14"/>
      <c r="L3191" s="14"/>
      <c r="M3191" s="14"/>
      <c r="N3191" s="53"/>
      <c r="O3191" s="14"/>
    </row>
    <row r="3192" spans="1:15">
      <c r="A3192" s="582"/>
      <c r="B3192" s="14"/>
      <c r="C3192" s="14"/>
      <c r="D3192" s="14"/>
      <c r="E3192" s="52"/>
      <c r="F3192" s="14"/>
      <c r="G3192" s="53"/>
      <c r="H3192" s="14"/>
      <c r="I3192" s="14"/>
      <c r="J3192" s="14"/>
      <c r="K3192" s="14"/>
      <c r="L3192" s="14"/>
      <c r="M3192" s="14"/>
      <c r="N3192" s="53"/>
      <c r="O3192" s="14"/>
    </row>
    <row r="3193" spans="1:15">
      <c r="A3193" s="582"/>
      <c r="B3193" s="14"/>
      <c r="C3193" s="14"/>
      <c r="D3193" s="14"/>
      <c r="E3193" s="52"/>
      <c r="F3193" s="14"/>
      <c r="G3193" s="53"/>
      <c r="H3193" s="14"/>
      <c r="I3193" s="14"/>
      <c r="J3193" s="14"/>
      <c r="K3193" s="14"/>
      <c r="L3193" s="14"/>
      <c r="M3193" s="14"/>
      <c r="N3193" s="53"/>
      <c r="O3193" s="14"/>
    </row>
    <row r="3194" spans="1:15">
      <c r="A3194" s="582"/>
      <c r="B3194" s="14"/>
      <c r="C3194" s="14"/>
      <c r="D3194" s="14"/>
      <c r="E3194" s="52"/>
      <c r="F3194" s="14"/>
      <c r="G3194" s="53"/>
      <c r="H3194" s="14"/>
      <c r="I3194" s="14"/>
      <c r="J3194" s="14"/>
      <c r="K3194" s="14"/>
      <c r="L3194" s="14"/>
      <c r="M3194" s="14"/>
      <c r="N3194" s="14"/>
      <c r="O3194" s="14"/>
    </row>
    <row r="3195" spans="1:15">
      <c r="A3195" s="582"/>
      <c r="B3195" s="14"/>
      <c r="C3195" s="14"/>
      <c r="D3195" s="14"/>
      <c r="E3195" s="52"/>
      <c r="F3195" s="14"/>
      <c r="G3195" s="53"/>
      <c r="H3195" s="14"/>
      <c r="I3195" s="14"/>
      <c r="J3195" s="14"/>
      <c r="K3195" s="14"/>
      <c r="L3195" s="14"/>
      <c r="M3195" s="14"/>
      <c r="N3195" s="53"/>
      <c r="O3195" s="14"/>
    </row>
    <row r="3196" ht="18" spans="1:15">
      <c r="A3196" s="582"/>
      <c r="B3196" s="352"/>
      <c r="C3196" s="297"/>
      <c r="D3196" s="297"/>
      <c r="E3196" s="298"/>
      <c r="F3196" s="297"/>
      <c r="G3196" s="299"/>
      <c r="H3196" s="269"/>
      <c r="I3196" s="297"/>
      <c r="J3196" s="297"/>
      <c r="K3196" s="297"/>
      <c r="L3196" s="297"/>
      <c r="M3196" s="296"/>
      <c r="N3196" s="304"/>
      <c r="O3196" s="269"/>
    </row>
    <row r="3197" ht="15.6" spans="1:23">
      <c r="A3197" s="572" t="s">
        <v>2277</v>
      </c>
      <c r="B3197" s="291" t="s">
        <v>12</v>
      </c>
      <c r="C3197" s="292" t="s">
        <v>2501</v>
      </c>
      <c r="D3197" s="292" t="s">
        <v>2466</v>
      </c>
      <c r="E3197" s="454" t="s">
        <v>2456</v>
      </c>
      <c r="F3197" s="121" t="s">
        <v>2606</v>
      </c>
      <c r="G3197" s="121" t="s">
        <v>11</v>
      </c>
      <c r="H3197" s="492"/>
      <c r="I3197" s="291" t="s">
        <v>13</v>
      </c>
      <c r="J3197" s="292" t="s">
        <v>2501</v>
      </c>
      <c r="K3197" s="292" t="s">
        <v>2466</v>
      </c>
      <c r="L3197" s="455" t="s">
        <v>2456</v>
      </c>
      <c r="M3197" s="121" t="s">
        <v>2606</v>
      </c>
      <c r="N3197" s="121" t="s">
        <v>11</v>
      </c>
      <c r="O3197" s="492"/>
      <c r="P3197" s="291" t="s">
        <v>3108</v>
      </c>
      <c r="Q3197" s="292" t="s">
        <v>2501</v>
      </c>
      <c r="R3197" s="292" t="s">
        <v>2466</v>
      </c>
      <c r="S3197" s="455" t="s">
        <v>2456</v>
      </c>
      <c r="T3197" s="121" t="s">
        <v>2606</v>
      </c>
      <c r="U3197" s="121" t="s">
        <v>11</v>
      </c>
      <c r="V3197" s="584" t="s">
        <v>2557</v>
      </c>
      <c r="W3197" s="584"/>
    </row>
    <row r="3198" ht="13.8" spans="1:23">
      <c r="A3198" s="579"/>
      <c r="B3198" s="14" t="s">
        <v>2060</v>
      </c>
      <c r="C3198" s="14">
        <v>5000</v>
      </c>
      <c r="D3198" s="14" t="s">
        <v>2045</v>
      </c>
      <c r="E3198" s="52"/>
      <c r="F3198" s="14"/>
      <c r="G3198" s="53" t="s">
        <v>54</v>
      </c>
      <c r="H3198" s="14"/>
      <c r="I3198" s="14" t="s">
        <v>148</v>
      </c>
      <c r="J3198" s="14">
        <v>4000</v>
      </c>
      <c r="K3198" s="14" t="s">
        <v>2043</v>
      </c>
      <c r="L3198" s="14"/>
      <c r="M3198" s="14"/>
      <c r="N3198" s="53" t="s">
        <v>54</v>
      </c>
      <c r="O3198" s="14"/>
      <c r="P3198" s="14" t="s">
        <v>774</v>
      </c>
      <c r="Q3198" s="14">
        <v>800</v>
      </c>
      <c r="R3198" s="14" t="s">
        <v>2043</v>
      </c>
      <c r="S3198" s="14"/>
      <c r="T3198" s="14"/>
      <c r="U3198" s="53" t="s">
        <v>54</v>
      </c>
      <c r="V3198" s="525"/>
      <c r="W3198" s="448" t="s">
        <v>2561</v>
      </c>
    </row>
    <row r="3199" spans="1:23">
      <c r="A3199" s="579"/>
      <c r="B3199" s="14" t="s">
        <v>289</v>
      </c>
      <c r="C3199" s="14">
        <v>5400</v>
      </c>
      <c r="D3199" s="14" t="s">
        <v>2043</v>
      </c>
      <c r="E3199" s="52"/>
      <c r="F3199" s="14"/>
      <c r="G3199" s="53" t="s">
        <v>54</v>
      </c>
      <c r="H3199" s="14"/>
      <c r="I3199" s="14" t="s">
        <v>160</v>
      </c>
      <c r="J3199" s="14">
        <v>6000</v>
      </c>
      <c r="K3199" s="14" t="s">
        <v>2045</v>
      </c>
      <c r="L3199" s="14"/>
      <c r="M3199" s="14"/>
      <c r="N3199" s="53" t="s">
        <v>54</v>
      </c>
      <c r="O3199" s="14"/>
      <c r="P3199" s="14" t="s">
        <v>1046</v>
      </c>
      <c r="Q3199" s="14">
        <v>600</v>
      </c>
      <c r="R3199" s="14" t="s">
        <v>2043</v>
      </c>
      <c r="S3199" s="14"/>
      <c r="T3199" s="14"/>
      <c r="U3199" s="53" t="s">
        <v>54</v>
      </c>
      <c r="V3199" s="460"/>
      <c r="W3199" s="14" t="s">
        <v>2562</v>
      </c>
    </row>
    <row r="3200" ht="26.4" spans="1:23">
      <c r="A3200" s="579"/>
      <c r="B3200" s="14" t="s">
        <v>145</v>
      </c>
      <c r="C3200" s="14">
        <v>24000</v>
      </c>
      <c r="D3200" s="14" t="s">
        <v>2043</v>
      </c>
      <c r="E3200" s="52"/>
      <c r="F3200" s="14"/>
      <c r="G3200" s="53" t="s">
        <v>54</v>
      </c>
      <c r="H3200" s="162"/>
      <c r="I3200" s="137" t="s">
        <v>3093</v>
      </c>
      <c r="J3200" s="137">
        <v>300</v>
      </c>
      <c r="K3200" s="137" t="s">
        <v>2045</v>
      </c>
      <c r="L3200" s="14" t="s">
        <v>3109</v>
      </c>
      <c r="M3200" s="14"/>
      <c r="N3200" s="53" t="s">
        <v>3110</v>
      </c>
      <c r="O3200" s="162"/>
      <c r="P3200" s="14" t="s">
        <v>972</v>
      </c>
      <c r="Q3200" s="14">
        <v>760</v>
      </c>
      <c r="R3200" s="14" t="s">
        <v>2045</v>
      </c>
      <c r="S3200" s="14"/>
      <c r="T3200" s="14"/>
      <c r="U3200" s="53" t="s">
        <v>54</v>
      </c>
      <c r="V3200" s="461"/>
      <c r="W3200" s="448" t="s">
        <v>2563</v>
      </c>
    </row>
    <row r="3201" ht="26.4" spans="1:23">
      <c r="A3201" s="579"/>
      <c r="B3201" s="462" t="s">
        <v>124</v>
      </c>
      <c r="C3201" s="462">
        <v>10200</v>
      </c>
      <c r="D3201" s="462" t="s">
        <v>2043</v>
      </c>
      <c r="E3201" s="52"/>
      <c r="F3201" s="14"/>
      <c r="G3201" s="53" t="s">
        <v>54</v>
      </c>
      <c r="H3201" s="162"/>
      <c r="I3201" s="137" t="s">
        <v>2972</v>
      </c>
      <c r="J3201" s="137">
        <v>600</v>
      </c>
      <c r="K3201" s="137" t="s">
        <v>2045</v>
      </c>
      <c r="L3201" s="14"/>
      <c r="M3201" s="14"/>
      <c r="N3201" s="53" t="s">
        <v>3111</v>
      </c>
      <c r="O3201" s="162"/>
      <c r="P3201" s="14" t="s">
        <v>681</v>
      </c>
      <c r="Q3201" s="14">
        <v>400</v>
      </c>
      <c r="R3201" s="14" t="s">
        <v>2043</v>
      </c>
      <c r="S3201" s="14"/>
      <c r="T3201" s="14"/>
      <c r="U3201" s="53" t="s">
        <v>3112</v>
      </c>
      <c r="V3201" s="462"/>
      <c r="W3201" s="448" t="s">
        <v>2568</v>
      </c>
    </row>
    <row r="3202" ht="13.8" spans="1:23">
      <c r="A3202" s="579"/>
      <c r="B3202" s="14" t="s">
        <v>686</v>
      </c>
      <c r="C3202" s="14">
        <v>1000</v>
      </c>
      <c r="D3202" s="14" t="s">
        <v>2045</v>
      </c>
      <c r="E3202" s="52"/>
      <c r="F3202" s="14"/>
      <c r="G3202" s="53" t="s">
        <v>54</v>
      </c>
      <c r="H3202" s="162"/>
      <c r="I3202" s="73" t="s">
        <v>1112</v>
      </c>
      <c r="J3202" s="73">
        <v>3200</v>
      </c>
      <c r="K3202" s="73" t="s">
        <v>2043</v>
      </c>
      <c r="L3202" s="14" t="s">
        <v>3113</v>
      </c>
      <c r="M3202" s="14"/>
      <c r="N3202" s="14" t="s">
        <v>54</v>
      </c>
      <c r="O3202" s="162"/>
      <c r="P3202" s="14" t="s">
        <v>1207</v>
      </c>
      <c r="Q3202" s="14">
        <v>660</v>
      </c>
      <c r="R3202" s="14" t="s">
        <v>2045</v>
      </c>
      <c r="S3202" s="14"/>
      <c r="T3202" s="14" t="s">
        <v>2096</v>
      </c>
      <c r="U3202" s="53" t="s">
        <v>3114</v>
      </c>
      <c r="V3202" s="142"/>
      <c r="W3202" s="448" t="s">
        <v>2632</v>
      </c>
    </row>
    <row r="3203" ht="13.8" spans="1:23">
      <c r="A3203" s="579"/>
      <c r="B3203" s="158" t="s">
        <v>949</v>
      </c>
      <c r="C3203" s="158">
        <v>10000</v>
      </c>
      <c r="D3203" s="158" t="s">
        <v>2043</v>
      </c>
      <c r="E3203" s="52"/>
      <c r="F3203" s="52"/>
      <c r="G3203" s="158" t="s">
        <v>3115</v>
      </c>
      <c r="H3203" s="162"/>
      <c r="I3203" s="14" t="s">
        <v>1046</v>
      </c>
      <c r="J3203" s="14">
        <v>2000</v>
      </c>
      <c r="K3203" s="14" t="s">
        <v>2043</v>
      </c>
      <c r="L3203" s="14"/>
      <c r="M3203" s="14"/>
      <c r="N3203" s="14" t="s">
        <v>54</v>
      </c>
      <c r="O3203" s="162"/>
      <c r="P3203" s="14" t="s">
        <v>1210</v>
      </c>
      <c r="Q3203" s="14">
        <v>200</v>
      </c>
      <c r="R3203" s="14" t="s">
        <v>2045</v>
      </c>
      <c r="S3203" s="14"/>
      <c r="T3203" s="14" t="s">
        <v>2096</v>
      </c>
      <c r="U3203" s="53" t="s">
        <v>54</v>
      </c>
      <c r="V3203" s="136"/>
      <c r="W3203" s="448" t="s">
        <v>2935</v>
      </c>
    </row>
    <row r="3204" spans="1:21">
      <c r="A3204" s="579"/>
      <c r="B3204" s="14" t="s">
        <v>787</v>
      </c>
      <c r="C3204" s="14">
        <v>2400</v>
      </c>
      <c r="D3204" s="14" t="s">
        <v>2043</v>
      </c>
      <c r="E3204" s="52"/>
      <c r="F3204" s="52"/>
      <c r="G3204" s="53" t="s">
        <v>54</v>
      </c>
      <c r="H3204" s="162"/>
      <c r="I3204" s="14" t="s">
        <v>774</v>
      </c>
      <c r="J3204" s="14">
        <v>4000</v>
      </c>
      <c r="K3204" s="14" t="s">
        <v>2043</v>
      </c>
      <c r="L3204" s="14"/>
      <c r="M3204" s="14"/>
      <c r="N3204" s="14" t="s">
        <v>54</v>
      </c>
      <c r="O3204" s="162"/>
      <c r="P3204" s="14" t="s">
        <v>3116</v>
      </c>
      <c r="Q3204" s="14">
        <v>500</v>
      </c>
      <c r="R3204" s="14" t="s">
        <v>2045</v>
      </c>
      <c r="S3204" s="14"/>
      <c r="T3204" s="14" t="s">
        <v>2096</v>
      </c>
      <c r="U3204" s="53" t="s">
        <v>54</v>
      </c>
    </row>
    <row r="3205" spans="1:21">
      <c r="A3205" s="579"/>
      <c r="B3205" s="14" t="s">
        <v>592</v>
      </c>
      <c r="C3205" s="14">
        <v>9000</v>
      </c>
      <c r="D3205" s="14" t="s">
        <v>2043</v>
      </c>
      <c r="E3205" s="52">
        <f>11400/15</f>
        <v>760</v>
      </c>
      <c r="F3205" s="52"/>
      <c r="G3205" s="14" t="s">
        <v>55</v>
      </c>
      <c r="H3205" s="14"/>
      <c r="I3205" s="14" t="s">
        <v>581</v>
      </c>
      <c r="J3205" s="14">
        <v>2400</v>
      </c>
      <c r="K3205" s="14" t="s">
        <v>2043</v>
      </c>
      <c r="L3205" s="14"/>
      <c r="M3205" s="14"/>
      <c r="N3205" s="14" t="s">
        <v>54</v>
      </c>
      <c r="O3205" s="14"/>
      <c r="P3205" s="158" t="s">
        <v>1212</v>
      </c>
      <c r="Q3205" s="158">
        <v>520</v>
      </c>
      <c r="R3205" s="158" t="s">
        <v>2045</v>
      </c>
      <c r="S3205" s="14"/>
      <c r="T3205" s="14" t="s">
        <v>2096</v>
      </c>
      <c r="U3205" s="53" t="s">
        <v>2439</v>
      </c>
    </row>
    <row r="3206" spans="1:21">
      <c r="A3206" s="579"/>
      <c r="B3206" s="129" t="s">
        <v>587</v>
      </c>
      <c r="C3206" s="129">
        <v>2400</v>
      </c>
      <c r="D3206" s="129" t="s">
        <v>2043</v>
      </c>
      <c r="E3206" s="466"/>
      <c r="F3206" s="466"/>
      <c r="G3206" s="129" t="s">
        <v>55</v>
      </c>
      <c r="H3206" s="14"/>
      <c r="I3206" s="14" t="s">
        <v>866</v>
      </c>
      <c r="J3206" s="14">
        <v>8000</v>
      </c>
      <c r="K3206" s="14" t="s">
        <v>2043</v>
      </c>
      <c r="L3206" s="14"/>
      <c r="M3206" s="14"/>
      <c r="N3206" s="14" t="s">
        <v>54</v>
      </c>
      <c r="O3206" s="14"/>
      <c r="P3206" s="14" t="s">
        <v>894</v>
      </c>
      <c r="Q3206" s="14">
        <v>1200</v>
      </c>
      <c r="R3206" s="14" t="s">
        <v>2045</v>
      </c>
      <c r="S3206" s="129"/>
      <c r="T3206" s="14"/>
      <c r="U3206" s="53" t="s">
        <v>2210</v>
      </c>
    </row>
    <row r="3207" spans="1:21">
      <c r="A3207" s="579"/>
      <c r="B3207" s="585" t="s">
        <v>1029</v>
      </c>
      <c r="C3207" s="585">
        <v>4800</v>
      </c>
      <c r="D3207" s="585" t="s">
        <v>2043</v>
      </c>
      <c r="E3207" s="466" t="s">
        <v>3117</v>
      </c>
      <c r="F3207" s="466"/>
      <c r="G3207" s="586" t="s">
        <v>3118</v>
      </c>
      <c r="H3207" s="14"/>
      <c r="I3207" s="14" t="s">
        <v>1031</v>
      </c>
      <c r="J3207" s="14">
        <v>1000</v>
      </c>
      <c r="K3207" s="14" t="s">
        <v>2045</v>
      </c>
      <c r="L3207" s="14"/>
      <c r="M3207" s="14"/>
      <c r="N3207" s="14" t="s">
        <v>54</v>
      </c>
      <c r="O3207" s="14"/>
      <c r="P3207" s="158" t="s">
        <v>68</v>
      </c>
      <c r="Q3207" s="158">
        <v>500</v>
      </c>
      <c r="R3207" s="158" t="s">
        <v>2054</v>
      </c>
      <c r="S3207" s="14"/>
      <c r="T3207" s="14"/>
      <c r="U3207" s="53" t="s">
        <v>3119</v>
      </c>
    </row>
    <row r="3208" ht="26.4" spans="1:21">
      <c r="A3208" s="579"/>
      <c r="B3208" s="129"/>
      <c r="C3208" s="129"/>
      <c r="D3208" s="129"/>
      <c r="E3208" s="466"/>
      <c r="F3208" s="129"/>
      <c r="G3208" s="203"/>
      <c r="H3208" s="14"/>
      <c r="I3208" s="14" t="s">
        <v>331</v>
      </c>
      <c r="J3208" s="14">
        <v>6000</v>
      </c>
      <c r="K3208" s="14" t="s">
        <v>2043</v>
      </c>
      <c r="L3208" s="14"/>
      <c r="M3208" s="14"/>
      <c r="N3208" s="14" t="s">
        <v>54</v>
      </c>
      <c r="O3208" s="14"/>
      <c r="P3208" s="158" t="s">
        <v>1186</v>
      </c>
      <c r="Q3208" s="158">
        <v>1000</v>
      </c>
      <c r="R3208" s="158" t="s">
        <v>2045</v>
      </c>
      <c r="S3208" s="14"/>
      <c r="T3208" s="14"/>
      <c r="U3208" s="53" t="s">
        <v>3120</v>
      </c>
    </row>
    <row r="3209" spans="1:21">
      <c r="A3209" s="579"/>
      <c r="B3209" s="129"/>
      <c r="C3209" s="129"/>
      <c r="D3209" s="129"/>
      <c r="E3209" s="129"/>
      <c r="F3209" s="129"/>
      <c r="G3209" s="129"/>
      <c r="H3209" s="14"/>
      <c r="I3209" s="14" t="s">
        <v>256</v>
      </c>
      <c r="J3209" s="14">
        <v>6000</v>
      </c>
      <c r="K3209" s="14" t="s">
        <v>2043</v>
      </c>
      <c r="L3209" s="14"/>
      <c r="M3209" s="14"/>
      <c r="N3209" s="14" t="s">
        <v>54</v>
      </c>
      <c r="O3209" s="14"/>
      <c r="P3209" s="14"/>
      <c r="Q3209" s="14"/>
      <c r="R3209" s="14"/>
      <c r="S3209" s="14"/>
      <c r="T3209" s="14"/>
      <c r="U3209" s="53"/>
    </row>
    <row r="3210" spans="1:21">
      <c r="A3210" s="579"/>
      <c r="B3210" s="129"/>
      <c r="C3210" s="129"/>
      <c r="D3210" s="129"/>
      <c r="E3210" s="129"/>
      <c r="F3210" s="129"/>
      <c r="G3210" s="129"/>
      <c r="H3210" s="14"/>
      <c r="I3210" s="462" t="s">
        <v>1133</v>
      </c>
      <c r="J3210" s="462">
        <v>2000</v>
      </c>
      <c r="K3210" s="462" t="s">
        <v>2045</v>
      </c>
      <c r="N3210" s="61" t="s">
        <v>2745</v>
      </c>
      <c r="O3210" s="14"/>
      <c r="P3210" s="14"/>
      <c r="Q3210" s="14"/>
      <c r="R3210" s="14"/>
      <c r="S3210" s="14"/>
      <c r="T3210" s="14"/>
      <c r="U3210" s="14"/>
    </row>
    <row r="3211" spans="1:21">
      <c r="A3211" s="579"/>
      <c r="B3211" s="129"/>
      <c r="C3211" s="129"/>
      <c r="D3211" s="129"/>
      <c r="E3211" s="129"/>
      <c r="F3211" s="129"/>
      <c r="G3211" s="129"/>
      <c r="H3211" s="14"/>
      <c r="I3211" s="14" t="s">
        <v>241</v>
      </c>
      <c r="J3211" s="14">
        <v>6000</v>
      </c>
      <c r="K3211" s="14" t="s">
        <v>2043</v>
      </c>
      <c r="L3211" s="14"/>
      <c r="M3211" s="14"/>
      <c r="N3211" s="14" t="s">
        <v>54</v>
      </c>
      <c r="O3211" s="14"/>
      <c r="P3211" s="14"/>
      <c r="Q3211" s="14"/>
      <c r="R3211" s="14"/>
      <c r="S3211" s="14"/>
      <c r="T3211" s="14"/>
      <c r="U3211" s="14"/>
    </row>
    <row r="3212" spans="1:21">
      <c r="A3212" s="579"/>
      <c r="B3212" s="129"/>
      <c r="C3212" s="129"/>
      <c r="D3212" s="129"/>
      <c r="E3212" s="466"/>
      <c r="F3212" s="129"/>
      <c r="G3212" s="203"/>
      <c r="H3212" s="14"/>
      <c r="I3212" s="14"/>
      <c r="J3212" s="14"/>
      <c r="K3212" s="14"/>
      <c r="L3212" s="14"/>
      <c r="M3212" s="14"/>
      <c r="N3212" s="53"/>
      <c r="O3212" s="14"/>
      <c r="P3212" s="14"/>
      <c r="Q3212" s="14"/>
      <c r="R3212" s="14"/>
      <c r="S3212" s="14"/>
      <c r="T3212" s="14"/>
      <c r="U3212" s="14"/>
    </row>
    <row r="3213" spans="1:21">
      <c r="A3213" s="579"/>
      <c r="B3213" s="14"/>
      <c r="C3213" s="14"/>
      <c r="D3213" s="14"/>
      <c r="E3213" s="52"/>
      <c r="F3213" s="14"/>
      <c r="G3213" s="53"/>
      <c r="H3213" s="14"/>
      <c r="I3213" s="14"/>
      <c r="J3213" s="14"/>
      <c r="K3213" s="14"/>
      <c r="L3213" s="14"/>
      <c r="M3213" s="14"/>
      <c r="N3213" s="53"/>
      <c r="O3213" s="14"/>
      <c r="P3213" s="14"/>
      <c r="Q3213" s="14"/>
      <c r="R3213" s="14"/>
      <c r="S3213" s="14"/>
      <c r="T3213" s="14"/>
      <c r="U3213" s="14"/>
    </row>
    <row r="3214" ht="18" spans="1:21">
      <c r="A3214" s="579"/>
      <c r="B3214" s="587"/>
      <c r="C3214" s="297"/>
      <c r="D3214" s="297"/>
      <c r="E3214" s="298"/>
      <c r="F3214" s="297"/>
      <c r="G3214" s="299"/>
      <c r="H3214" s="269"/>
      <c r="I3214" s="297"/>
      <c r="J3214" s="297"/>
      <c r="K3214" s="297"/>
      <c r="L3214" s="297"/>
      <c r="M3214" s="296"/>
      <c r="N3214" s="304"/>
      <c r="O3214" s="269"/>
      <c r="P3214" s="297"/>
      <c r="Q3214" s="297"/>
      <c r="R3214" s="297"/>
      <c r="S3214" s="297"/>
      <c r="T3214" s="296"/>
      <c r="U3214" s="304"/>
    </row>
    <row r="3215" ht="15.6" spans="1:23">
      <c r="A3215" s="572" t="s">
        <v>2287</v>
      </c>
      <c r="B3215" s="291" t="s">
        <v>12</v>
      </c>
      <c r="C3215" s="292" t="s">
        <v>2501</v>
      </c>
      <c r="D3215" s="292" t="s">
        <v>2466</v>
      </c>
      <c r="E3215" s="454" t="s">
        <v>2456</v>
      </c>
      <c r="F3215" s="121" t="s">
        <v>3121</v>
      </c>
      <c r="G3215" s="121" t="s">
        <v>11</v>
      </c>
      <c r="H3215" s="492"/>
      <c r="I3215" s="291" t="s">
        <v>13</v>
      </c>
      <c r="J3215" s="292" t="s">
        <v>2501</v>
      </c>
      <c r="K3215" s="292" t="s">
        <v>2466</v>
      </c>
      <c r="L3215" s="455" t="s">
        <v>2456</v>
      </c>
      <c r="M3215" s="121" t="s">
        <v>3121</v>
      </c>
      <c r="N3215" s="121" t="s">
        <v>11</v>
      </c>
      <c r="O3215" s="492"/>
      <c r="P3215" s="291" t="s">
        <v>3108</v>
      </c>
      <c r="Q3215" s="292" t="s">
        <v>2501</v>
      </c>
      <c r="R3215" s="292" t="s">
        <v>2466</v>
      </c>
      <c r="S3215" s="455" t="s">
        <v>2456</v>
      </c>
      <c r="T3215" s="121" t="s">
        <v>3121</v>
      </c>
      <c r="U3215" s="121" t="s">
        <v>11</v>
      </c>
      <c r="V3215" s="584" t="s">
        <v>2557</v>
      </c>
      <c r="W3215" s="584"/>
    </row>
    <row r="3216" ht="13.8" spans="1:23">
      <c r="A3216" s="579"/>
      <c r="B3216" s="14" t="s">
        <v>592</v>
      </c>
      <c r="C3216" s="14">
        <v>3000</v>
      </c>
      <c r="D3216" s="14" t="s">
        <v>2043</v>
      </c>
      <c r="E3216" s="52"/>
      <c r="F3216" s="14"/>
      <c r="G3216" s="53" t="s">
        <v>54</v>
      </c>
      <c r="H3216" s="14"/>
      <c r="I3216" s="14" t="s">
        <v>241</v>
      </c>
      <c r="J3216" s="14">
        <v>8000</v>
      </c>
      <c r="K3216" s="14" t="s">
        <v>2043</v>
      </c>
      <c r="L3216" s="14"/>
      <c r="M3216" s="14"/>
      <c r="N3216" s="53" t="s">
        <v>54</v>
      </c>
      <c r="O3216" s="14"/>
      <c r="P3216" s="14" t="s">
        <v>1214</v>
      </c>
      <c r="Q3216" s="14">
        <v>200</v>
      </c>
      <c r="R3216" s="14" t="s">
        <v>2045</v>
      </c>
      <c r="S3216" s="14"/>
      <c r="T3216" s="14" t="s">
        <v>2096</v>
      </c>
      <c r="U3216" s="53" t="s">
        <v>54</v>
      </c>
      <c r="V3216" s="525"/>
      <c r="W3216" s="448" t="s">
        <v>2561</v>
      </c>
    </row>
    <row r="3217" spans="1:23">
      <c r="A3217" s="579"/>
      <c r="B3217" s="14" t="s">
        <v>587</v>
      </c>
      <c r="C3217" s="14">
        <v>2400</v>
      </c>
      <c r="D3217" s="14" t="s">
        <v>2043</v>
      </c>
      <c r="E3217" s="52"/>
      <c r="F3217" s="14"/>
      <c r="G3217" s="53" t="s">
        <v>54</v>
      </c>
      <c r="H3217" s="14"/>
      <c r="I3217" s="14" t="s">
        <v>692</v>
      </c>
      <c r="J3217" s="14">
        <v>3200</v>
      </c>
      <c r="K3217" s="14" t="s">
        <v>2043</v>
      </c>
      <c r="L3217" s="14"/>
      <c r="M3217" s="14"/>
      <c r="N3217" s="53" t="s">
        <v>54</v>
      </c>
      <c r="O3217" s="14"/>
      <c r="P3217" s="14" t="s">
        <v>540</v>
      </c>
      <c r="Q3217" s="14">
        <v>340</v>
      </c>
      <c r="R3217" s="14" t="s">
        <v>2045</v>
      </c>
      <c r="S3217" s="14"/>
      <c r="T3217" s="14"/>
      <c r="U3217" s="53" t="s">
        <v>54</v>
      </c>
      <c r="V3217" s="460"/>
      <c r="W3217" s="14" t="s">
        <v>2562</v>
      </c>
    </row>
    <row r="3218" ht="13.8" spans="1:23">
      <c r="A3218" s="579"/>
      <c r="B3218" s="14" t="s">
        <v>1118</v>
      </c>
      <c r="C3218" s="14">
        <v>5400</v>
      </c>
      <c r="D3218" s="14" t="s">
        <v>2043</v>
      </c>
      <c r="E3218" s="52"/>
      <c r="F3218" s="14"/>
      <c r="G3218" s="53" t="s">
        <v>54</v>
      </c>
      <c r="H3218" s="14"/>
      <c r="I3218" s="14" t="s">
        <v>253</v>
      </c>
      <c r="J3218" s="14">
        <v>6000</v>
      </c>
      <c r="K3218" s="14" t="s">
        <v>2043</v>
      </c>
      <c r="L3218" s="14"/>
      <c r="M3218" s="14"/>
      <c r="N3218" s="53" t="s">
        <v>54</v>
      </c>
      <c r="O3218" s="14"/>
      <c r="P3218" s="14" t="s">
        <v>1221</v>
      </c>
      <c r="Q3218" s="14">
        <v>1000</v>
      </c>
      <c r="R3218" s="14" t="s">
        <v>2045</v>
      </c>
      <c r="S3218" s="14"/>
      <c r="T3218" s="14" t="s">
        <v>2096</v>
      </c>
      <c r="U3218" s="53" t="s">
        <v>54</v>
      </c>
      <c r="V3218" s="461"/>
      <c r="W3218" s="448" t="s">
        <v>2563</v>
      </c>
    </row>
    <row r="3219" ht="13.8" spans="1:23">
      <c r="A3219" s="579"/>
      <c r="B3219" s="525" t="s">
        <v>340</v>
      </c>
      <c r="C3219" s="525">
        <v>4200</v>
      </c>
      <c r="D3219" s="525" t="s">
        <v>2043</v>
      </c>
      <c r="E3219" s="525"/>
      <c r="F3219" s="525"/>
      <c r="G3219" s="525" t="s">
        <v>3122</v>
      </c>
      <c r="H3219" s="14"/>
      <c r="I3219" s="14" t="s">
        <v>303</v>
      </c>
      <c r="J3219" s="14">
        <v>2000</v>
      </c>
      <c r="K3219" s="14" t="s">
        <v>2043</v>
      </c>
      <c r="L3219" s="14"/>
      <c r="M3219" s="14"/>
      <c r="N3219" s="53" t="s">
        <v>54</v>
      </c>
      <c r="O3219" s="14"/>
      <c r="P3219" s="14" t="s">
        <v>769</v>
      </c>
      <c r="Q3219" s="14">
        <v>500</v>
      </c>
      <c r="R3219" s="14" t="s">
        <v>2045</v>
      </c>
      <c r="S3219" s="52"/>
      <c r="T3219" s="14"/>
      <c r="U3219" s="53" t="s">
        <v>54</v>
      </c>
      <c r="V3219" s="462"/>
      <c r="W3219" s="448" t="s">
        <v>2568</v>
      </c>
    </row>
    <row r="3220" ht="13.8" spans="1:23">
      <c r="A3220" s="579"/>
      <c r="B3220" s="14" t="s">
        <v>207</v>
      </c>
      <c r="C3220" s="14">
        <v>2000</v>
      </c>
      <c r="D3220" s="14" t="s">
        <v>2043</v>
      </c>
      <c r="E3220" s="52"/>
      <c r="F3220" s="14"/>
      <c r="G3220" s="14" t="s">
        <v>54</v>
      </c>
      <c r="H3220" s="14"/>
      <c r="I3220" s="14" t="s">
        <v>244</v>
      </c>
      <c r="J3220" s="14">
        <v>1200</v>
      </c>
      <c r="K3220" s="14" t="s">
        <v>2043</v>
      </c>
      <c r="L3220" s="14"/>
      <c r="M3220" s="14"/>
      <c r="N3220" s="14" t="s">
        <v>54</v>
      </c>
      <c r="O3220" s="14"/>
      <c r="P3220" s="73" t="s">
        <v>1164</v>
      </c>
      <c r="Q3220" s="73">
        <v>1800</v>
      </c>
      <c r="R3220" s="73" t="s">
        <v>2045</v>
      </c>
      <c r="S3220" s="14"/>
      <c r="T3220" s="14"/>
      <c r="U3220" s="14" t="s">
        <v>3123</v>
      </c>
      <c r="V3220" s="142"/>
      <c r="W3220" s="448" t="s">
        <v>2632</v>
      </c>
    </row>
    <row r="3221" ht="13.8" spans="1:23">
      <c r="A3221" s="579"/>
      <c r="B3221" s="14" t="s">
        <v>238</v>
      </c>
      <c r="C3221" s="14">
        <v>12000</v>
      </c>
      <c r="D3221" s="14" t="s">
        <v>2043</v>
      </c>
      <c r="E3221" s="14"/>
      <c r="F3221" s="14"/>
      <c r="G3221" s="14" t="s">
        <v>54</v>
      </c>
      <c r="H3221" s="14"/>
      <c r="I3221" s="14" t="s">
        <v>1225</v>
      </c>
      <c r="J3221" s="14">
        <v>1000</v>
      </c>
      <c r="K3221" s="14" t="s">
        <v>2045</v>
      </c>
      <c r="L3221" s="14"/>
      <c r="M3221" s="14" t="s">
        <v>2096</v>
      </c>
      <c r="N3221" s="14" t="s">
        <v>54</v>
      </c>
      <c r="O3221" s="14"/>
      <c r="P3221" s="137" t="s">
        <v>2964</v>
      </c>
      <c r="Q3221" s="137">
        <v>300</v>
      </c>
      <c r="R3221" s="137" t="s">
        <v>2045</v>
      </c>
      <c r="S3221" s="14"/>
      <c r="T3221" s="14"/>
      <c r="U3221" s="53" t="s">
        <v>54</v>
      </c>
      <c r="V3221" s="136"/>
      <c r="W3221" s="448" t="s">
        <v>2935</v>
      </c>
    </row>
    <row r="3222" spans="1:21">
      <c r="A3222" s="579"/>
      <c r="B3222" s="14" t="s">
        <v>1155</v>
      </c>
      <c r="C3222" s="14">
        <v>7200</v>
      </c>
      <c r="D3222" s="14" t="s">
        <v>2043</v>
      </c>
      <c r="E3222" s="52"/>
      <c r="F3222" s="14"/>
      <c r="G3222" s="14" t="s">
        <v>54</v>
      </c>
      <c r="H3222" s="14"/>
      <c r="I3222" s="14" t="s">
        <v>244</v>
      </c>
      <c r="J3222" s="14">
        <v>2000</v>
      </c>
      <c r="K3222" s="14" t="s">
        <v>2043</v>
      </c>
      <c r="L3222" s="14"/>
      <c r="M3222" s="14"/>
      <c r="N3222" s="14" t="s">
        <v>3124</v>
      </c>
      <c r="O3222" s="14"/>
      <c r="P3222" s="14" t="s">
        <v>1229</v>
      </c>
      <c r="Q3222" s="14">
        <v>210</v>
      </c>
      <c r="R3222" s="14" t="s">
        <v>2045</v>
      </c>
      <c r="S3222" s="14"/>
      <c r="T3222" s="14" t="s">
        <v>2096</v>
      </c>
      <c r="U3222" s="53" t="s">
        <v>54</v>
      </c>
    </row>
    <row r="3223" spans="1:21">
      <c r="A3223" s="579"/>
      <c r="B3223" s="137" t="s">
        <v>63</v>
      </c>
      <c r="C3223" s="137">
        <v>750</v>
      </c>
      <c r="D3223" s="137" t="s">
        <v>2045</v>
      </c>
      <c r="E3223" s="14"/>
      <c r="F3223" s="14"/>
      <c r="G3223" s="14" t="s">
        <v>2788</v>
      </c>
      <c r="H3223" s="14"/>
      <c r="I3223" s="14" t="s">
        <v>476</v>
      </c>
      <c r="J3223" s="14">
        <v>2800</v>
      </c>
      <c r="K3223" s="14" t="s">
        <v>2043</v>
      </c>
      <c r="L3223" s="14"/>
      <c r="M3223" s="14"/>
      <c r="N3223" s="14" t="s">
        <v>54</v>
      </c>
      <c r="O3223" s="14"/>
      <c r="P3223" s="14" t="s">
        <v>1227</v>
      </c>
      <c r="Q3223" s="14">
        <v>210</v>
      </c>
      <c r="R3223" s="14" t="s">
        <v>2045</v>
      </c>
      <c r="S3223" s="14"/>
      <c r="T3223" s="14" t="s">
        <v>2096</v>
      </c>
      <c r="U3223" s="53" t="s">
        <v>54</v>
      </c>
    </row>
    <row r="3224" spans="1:21">
      <c r="A3224" s="579"/>
      <c r="B3224" s="14" t="s">
        <v>464</v>
      </c>
      <c r="C3224" s="14">
        <v>6000</v>
      </c>
      <c r="D3224" s="14" t="s">
        <v>2043</v>
      </c>
      <c r="E3224" s="531"/>
      <c r="F3224" s="14"/>
      <c r="G3224" s="53" t="s">
        <v>2210</v>
      </c>
      <c r="H3224" s="14"/>
      <c r="I3224" s="14" t="s">
        <v>1022</v>
      </c>
      <c r="J3224" s="14">
        <v>5200</v>
      </c>
      <c r="K3224" s="14" t="s">
        <v>2043</v>
      </c>
      <c r="L3224" s="14"/>
      <c r="M3224" s="14"/>
      <c r="N3224" s="14" t="s">
        <v>54</v>
      </c>
      <c r="O3224" s="14"/>
      <c r="P3224" s="73" t="s">
        <v>1223</v>
      </c>
      <c r="Q3224" s="73">
        <v>210</v>
      </c>
      <c r="R3224" s="73" t="s">
        <v>2045</v>
      </c>
      <c r="S3224" s="14"/>
      <c r="T3224" s="14" t="s">
        <v>2096</v>
      </c>
      <c r="U3224" s="14" t="s">
        <v>3123</v>
      </c>
    </row>
    <row r="3225" spans="1:21">
      <c r="A3225" s="579"/>
      <c r="B3225" s="14" t="s">
        <v>417</v>
      </c>
      <c r="C3225" s="14">
        <v>2500</v>
      </c>
      <c r="D3225" s="14" t="s">
        <v>2045</v>
      </c>
      <c r="E3225" s="162"/>
      <c r="F3225" s="14"/>
      <c r="G3225" s="14" t="s">
        <v>2817</v>
      </c>
      <c r="H3225" s="14"/>
      <c r="I3225" s="14" t="s">
        <v>1205</v>
      </c>
      <c r="J3225" s="14">
        <v>500</v>
      </c>
      <c r="K3225" s="14" t="s">
        <v>2045</v>
      </c>
      <c r="L3225" s="14"/>
      <c r="M3225" s="14" t="s">
        <v>2096</v>
      </c>
      <c r="N3225" s="14" t="s">
        <v>54</v>
      </c>
      <c r="O3225" s="14"/>
      <c r="P3225" s="356" t="s">
        <v>891</v>
      </c>
      <c r="Q3225" s="356">
        <v>1200</v>
      </c>
      <c r="R3225" s="356" t="s">
        <v>2043</v>
      </c>
      <c r="S3225" s="14"/>
      <c r="T3225" s="14"/>
      <c r="U3225" s="14" t="s">
        <v>3125</v>
      </c>
    </row>
    <row r="3226" spans="1:21">
      <c r="A3226" s="579"/>
      <c r="B3226" s="462" t="s">
        <v>891</v>
      </c>
      <c r="C3226" s="462">
        <v>1800</v>
      </c>
      <c r="D3226" s="462" t="s">
        <v>2043</v>
      </c>
      <c r="F3226" s="14"/>
      <c r="G3226" s="53" t="s">
        <v>2817</v>
      </c>
      <c r="H3226" s="14"/>
      <c r="I3226" s="14" t="s">
        <v>220</v>
      </c>
      <c r="J3226" s="14">
        <v>4000</v>
      </c>
      <c r="K3226" s="14" t="s">
        <v>2043</v>
      </c>
      <c r="L3226" s="14"/>
      <c r="M3226" s="14"/>
      <c r="N3226" s="14" t="s">
        <v>54</v>
      </c>
      <c r="O3226" s="14"/>
      <c r="P3226" s="14" t="s">
        <v>1219</v>
      </c>
      <c r="Q3226" s="14">
        <v>2000</v>
      </c>
      <c r="R3226" s="14" t="s">
        <v>2043</v>
      </c>
      <c r="S3226" s="14"/>
      <c r="T3226" s="14" t="s">
        <v>2096</v>
      </c>
      <c r="U3226" s="53" t="s">
        <v>2803</v>
      </c>
    </row>
    <row r="3227" spans="1:21">
      <c r="A3227" s="579"/>
      <c r="B3227" s="73" t="s">
        <v>1057</v>
      </c>
      <c r="C3227" s="73">
        <v>2500</v>
      </c>
      <c r="D3227" s="73" t="s">
        <v>2043</v>
      </c>
      <c r="E3227" s="531"/>
      <c r="F3227" s="14"/>
      <c r="G3227" s="53" t="s">
        <v>3126</v>
      </c>
      <c r="H3227" s="14"/>
      <c r="I3227" s="14" t="s">
        <v>154</v>
      </c>
      <c r="J3227" s="14">
        <v>10000</v>
      </c>
      <c r="K3227" s="14" t="s">
        <v>2043</v>
      </c>
      <c r="L3227" s="14"/>
      <c r="M3227" s="14"/>
      <c r="N3227" s="14" t="s">
        <v>54</v>
      </c>
      <c r="O3227" s="162"/>
      <c r="P3227" s="137" t="s">
        <v>106</v>
      </c>
      <c r="Q3227" s="137">
        <v>500</v>
      </c>
      <c r="R3227" s="137" t="s">
        <v>2054</v>
      </c>
      <c r="S3227" s="14"/>
      <c r="T3227" s="14"/>
      <c r="U3227" s="14" t="s">
        <v>54</v>
      </c>
    </row>
    <row r="3228" spans="1:21">
      <c r="A3228" s="579"/>
      <c r="B3228" s="14"/>
      <c r="C3228" s="14"/>
      <c r="D3228" s="14"/>
      <c r="E3228" s="14"/>
      <c r="F3228" s="14"/>
      <c r="G3228" s="14"/>
      <c r="H3228" s="140"/>
      <c r="I3228" s="14" t="s">
        <v>1233</v>
      </c>
      <c r="J3228" s="14">
        <v>2500</v>
      </c>
      <c r="K3228" s="14" t="s">
        <v>2045</v>
      </c>
      <c r="L3228" s="14"/>
      <c r="M3228" s="14" t="s">
        <v>2096</v>
      </c>
      <c r="N3228" s="14" t="s">
        <v>54</v>
      </c>
      <c r="O3228" s="162"/>
      <c r="P3228" s="73" t="s">
        <v>1231</v>
      </c>
      <c r="Q3228" s="73">
        <v>600</v>
      </c>
      <c r="R3228" s="73" t="s">
        <v>2045</v>
      </c>
      <c r="S3228" s="14"/>
      <c r="T3228" s="14" t="s">
        <v>2096</v>
      </c>
      <c r="U3228" s="14" t="s">
        <v>54</v>
      </c>
    </row>
    <row r="3229" spans="1:21">
      <c r="A3229" s="579"/>
      <c r="B3229" s="14"/>
      <c r="C3229" s="14"/>
      <c r="D3229" s="14"/>
      <c r="E3229" s="14"/>
      <c r="F3229" s="14"/>
      <c r="G3229" s="14"/>
      <c r="H3229" s="140"/>
      <c r="I3229" s="14" t="s">
        <v>581</v>
      </c>
      <c r="J3229" s="14">
        <v>1200</v>
      </c>
      <c r="K3229" s="14" t="s">
        <v>2043</v>
      </c>
      <c r="L3229" s="14"/>
      <c r="M3229" s="14"/>
      <c r="N3229" s="53" t="s">
        <v>3127</v>
      </c>
      <c r="O3229" s="162"/>
      <c r="P3229" s="14" t="s">
        <v>139</v>
      </c>
      <c r="Q3229" s="14">
        <v>800</v>
      </c>
      <c r="R3229" s="14" t="s">
        <v>2045</v>
      </c>
      <c r="S3229" s="14"/>
      <c r="T3229" s="14"/>
      <c r="U3229" s="14" t="s">
        <v>54</v>
      </c>
    </row>
    <row r="3230" spans="1:21">
      <c r="A3230" s="579"/>
      <c r="B3230" s="14"/>
      <c r="C3230" s="14"/>
      <c r="D3230" s="14"/>
      <c r="E3230" s="14"/>
      <c r="F3230" s="14"/>
      <c r="G3230" s="14"/>
      <c r="H3230" s="140"/>
      <c r="I3230" s="14"/>
      <c r="J3230" s="14"/>
      <c r="K3230" s="14"/>
      <c r="L3230" s="14"/>
      <c r="M3230" s="14"/>
      <c r="N3230" s="53"/>
      <c r="O3230" s="162"/>
      <c r="P3230" s="14" t="s">
        <v>1108</v>
      </c>
      <c r="Q3230" s="14">
        <v>500</v>
      </c>
      <c r="R3230" s="14" t="s">
        <v>2045</v>
      </c>
      <c r="S3230" s="14"/>
      <c r="T3230" s="14"/>
      <c r="U3230" s="14" t="s">
        <v>54</v>
      </c>
    </row>
    <row r="3231" spans="1:21">
      <c r="A3231" s="579"/>
      <c r="B3231" s="14"/>
      <c r="C3231" s="14"/>
      <c r="D3231" s="14"/>
      <c r="E3231" s="14"/>
      <c r="F3231" s="14"/>
      <c r="G3231" s="14"/>
      <c r="H3231" s="140"/>
      <c r="I3231" s="14"/>
      <c r="J3231" s="14"/>
      <c r="K3231" s="14"/>
      <c r="L3231" s="14"/>
      <c r="M3231" s="14"/>
      <c r="N3231" s="14"/>
      <c r="O3231" s="162"/>
      <c r="P3231" s="14"/>
      <c r="Q3231" s="14"/>
      <c r="R3231" s="14"/>
      <c r="S3231" s="14"/>
      <c r="T3231" s="14"/>
      <c r="U3231" s="14"/>
    </row>
    <row r="3232" spans="1:21">
      <c r="A3232" s="579"/>
      <c r="B3232" s="14"/>
      <c r="C3232" s="14"/>
      <c r="D3232" s="14"/>
      <c r="E3232" s="14"/>
      <c r="F3232" s="14"/>
      <c r="G3232" s="14"/>
      <c r="H3232" s="140"/>
      <c r="I3232" s="14"/>
      <c r="J3232" s="14"/>
      <c r="K3232" s="14"/>
      <c r="L3232" s="52"/>
      <c r="M3232" s="14"/>
      <c r="N3232" s="53"/>
      <c r="O3232" s="162"/>
      <c r="P3232" s="14"/>
      <c r="Q3232" s="14"/>
      <c r="R3232" s="14"/>
      <c r="S3232" s="14"/>
      <c r="T3232" s="14"/>
      <c r="U3232" s="14"/>
    </row>
    <row r="3233" spans="1:21">
      <c r="A3233" s="579"/>
      <c r="B3233" s="14"/>
      <c r="C3233" s="14"/>
      <c r="D3233" s="14"/>
      <c r="E3233" s="52"/>
      <c r="F3233" s="14"/>
      <c r="G3233" s="53"/>
      <c r="H3233" s="140"/>
      <c r="I3233" s="14"/>
      <c r="J3233" s="14"/>
      <c r="K3233" s="14"/>
      <c r="L3233" s="14"/>
      <c r="M3233" s="14"/>
      <c r="N3233" s="53"/>
      <c r="O3233" s="162"/>
      <c r="P3233" s="14"/>
      <c r="Q3233" s="14"/>
      <c r="R3233" s="14"/>
      <c r="S3233" s="14"/>
      <c r="T3233" s="14"/>
      <c r="U3233" s="14"/>
    </row>
    <row r="3234" spans="1:21">
      <c r="A3234" s="579"/>
      <c r="B3234" s="14"/>
      <c r="C3234" s="14"/>
      <c r="D3234" s="14"/>
      <c r="E3234" s="52"/>
      <c r="F3234" s="14"/>
      <c r="G3234" s="53"/>
      <c r="H3234" s="140"/>
      <c r="I3234" s="14"/>
      <c r="J3234" s="14"/>
      <c r="K3234" s="14"/>
      <c r="L3234" s="14"/>
      <c r="M3234" s="14"/>
      <c r="N3234" s="53"/>
      <c r="O3234" s="162"/>
      <c r="P3234" s="14"/>
      <c r="Q3234" s="14"/>
      <c r="R3234" s="14"/>
      <c r="S3234" s="14"/>
      <c r="T3234" s="14"/>
      <c r="U3234" s="14"/>
    </row>
    <row r="3235" ht="18" spans="1:21">
      <c r="A3235" s="579"/>
      <c r="B3235" s="352" t="s">
        <v>3128</v>
      </c>
      <c r="C3235" s="297">
        <f>SUM(C3216:C3230)</f>
        <v>49750</v>
      </c>
      <c r="D3235" s="297"/>
      <c r="E3235" s="298"/>
      <c r="F3235" s="297"/>
      <c r="G3235" s="299"/>
      <c r="H3235" s="492"/>
      <c r="I3235" s="352" t="s">
        <v>3128</v>
      </c>
      <c r="J3235" s="297">
        <f>SUM(J3216:J3230)</f>
        <v>49600</v>
      </c>
      <c r="K3235" s="297"/>
      <c r="L3235" s="297"/>
      <c r="M3235" s="296"/>
      <c r="N3235" s="304"/>
      <c r="O3235" s="517"/>
      <c r="P3235" s="352" t="s">
        <v>3128</v>
      </c>
      <c r="Q3235" s="297">
        <f>SUM(Q3216:Q3230)</f>
        <v>10370</v>
      </c>
      <c r="R3235" s="297"/>
      <c r="S3235" s="297"/>
      <c r="T3235" s="296"/>
      <c r="U3235" s="304"/>
    </row>
    <row r="3236" ht="15.6" spans="1:23">
      <c r="A3236" s="572" t="s">
        <v>2291</v>
      </c>
      <c r="B3236" s="291" t="s">
        <v>12</v>
      </c>
      <c r="C3236" s="292" t="s">
        <v>2501</v>
      </c>
      <c r="D3236" s="292" t="s">
        <v>2466</v>
      </c>
      <c r="E3236" s="454" t="s">
        <v>2456</v>
      </c>
      <c r="F3236" s="121" t="s">
        <v>3121</v>
      </c>
      <c r="G3236" s="121" t="s">
        <v>11</v>
      </c>
      <c r="H3236" s="492"/>
      <c r="I3236" s="291" t="s">
        <v>13</v>
      </c>
      <c r="J3236" s="292" t="s">
        <v>2501</v>
      </c>
      <c r="K3236" s="292" t="s">
        <v>2466</v>
      </c>
      <c r="L3236" s="455" t="s">
        <v>2456</v>
      </c>
      <c r="M3236" s="121" t="s">
        <v>3121</v>
      </c>
      <c r="N3236" s="121" t="s">
        <v>11</v>
      </c>
      <c r="O3236" s="524"/>
      <c r="P3236" s="291" t="s">
        <v>3108</v>
      </c>
      <c r="Q3236" s="292" t="s">
        <v>2501</v>
      </c>
      <c r="R3236" s="292" t="s">
        <v>2466</v>
      </c>
      <c r="S3236" s="455" t="s">
        <v>2456</v>
      </c>
      <c r="T3236" s="121" t="s">
        <v>3121</v>
      </c>
      <c r="U3236" s="121" t="s">
        <v>11</v>
      </c>
      <c r="V3236" s="584" t="s">
        <v>2557</v>
      </c>
      <c r="W3236" s="584"/>
    </row>
    <row r="3237" ht="13.8" spans="1:23">
      <c r="A3237" s="579"/>
      <c r="B3237" s="73" t="s">
        <v>1057</v>
      </c>
      <c r="C3237" s="73">
        <v>2500</v>
      </c>
      <c r="D3237" s="73" t="s">
        <v>2043</v>
      </c>
      <c r="E3237" s="531"/>
      <c r="F3237" s="14"/>
      <c r="G3237" s="53" t="s">
        <v>54</v>
      </c>
      <c r="H3237" s="140"/>
      <c r="I3237" s="14" t="s">
        <v>581</v>
      </c>
      <c r="J3237" s="14">
        <v>1200</v>
      </c>
      <c r="K3237" s="14" t="s">
        <v>2043</v>
      </c>
      <c r="L3237" s="14"/>
      <c r="M3237" s="14"/>
      <c r="N3237" s="53" t="s">
        <v>2768</v>
      </c>
      <c r="O3237" s="162"/>
      <c r="P3237" s="14" t="s">
        <v>1140</v>
      </c>
      <c r="Q3237" s="14">
        <v>300</v>
      </c>
      <c r="R3237" s="14" t="s">
        <v>2045</v>
      </c>
      <c r="S3237" s="14"/>
      <c r="T3237" s="14"/>
      <c r="U3237" s="140" t="s">
        <v>54</v>
      </c>
      <c r="V3237" s="525"/>
      <c r="W3237" s="448" t="s">
        <v>2561</v>
      </c>
    </row>
    <row r="3238" spans="1:23">
      <c r="A3238" s="579"/>
      <c r="B3238" s="73" t="s">
        <v>1065</v>
      </c>
      <c r="C3238" s="73">
        <v>4200</v>
      </c>
      <c r="D3238" s="73" t="s">
        <v>2043</v>
      </c>
      <c r="E3238" s="14"/>
      <c r="F3238" s="14"/>
      <c r="G3238" s="53" t="s">
        <v>54</v>
      </c>
      <c r="H3238" s="140"/>
      <c r="I3238" s="356" t="s">
        <v>726</v>
      </c>
      <c r="J3238" s="356">
        <v>6000</v>
      </c>
      <c r="K3238" s="356" t="s">
        <v>2045</v>
      </c>
      <c r="L3238" s="356"/>
      <c r="M3238" s="356"/>
      <c r="N3238" s="356" t="s">
        <v>3129</v>
      </c>
      <c r="O3238" s="162"/>
      <c r="P3238" s="14" t="s">
        <v>1153</v>
      </c>
      <c r="Q3238" s="14">
        <v>480</v>
      </c>
      <c r="R3238" s="14" t="s">
        <v>2045</v>
      </c>
      <c r="S3238" s="14"/>
      <c r="T3238" s="14"/>
      <c r="U3238" s="140" t="s">
        <v>54</v>
      </c>
      <c r="V3238" s="460"/>
      <c r="W3238" s="14" t="s">
        <v>2562</v>
      </c>
    </row>
    <row r="3239" ht="26.4" spans="1:23">
      <c r="A3239" s="579"/>
      <c r="B3239" s="73" t="s">
        <v>1060</v>
      </c>
      <c r="C3239" s="73">
        <v>4800</v>
      </c>
      <c r="D3239" s="73" t="s">
        <v>2043</v>
      </c>
      <c r="E3239" s="531"/>
      <c r="F3239" s="14"/>
      <c r="G3239" s="53" t="s">
        <v>54</v>
      </c>
      <c r="H3239" s="140"/>
      <c r="I3239" s="14" t="s">
        <v>280</v>
      </c>
      <c r="J3239" s="14">
        <v>13200</v>
      </c>
      <c r="K3239" s="14" t="s">
        <v>2043</v>
      </c>
      <c r="L3239" s="14"/>
      <c r="M3239" s="14"/>
      <c r="N3239" s="53" t="s">
        <v>3130</v>
      </c>
      <c r="O3239" s="162"/>
      <c r="P3239" s="356" t="s">
        <v>1138</v>
      </c>
      <c r="Q3239" s="356">
        <v>300</v>
      </c>
      <c r="R3239" s="356" t="s">
        <v>2045</v>
      </c>
      <c r="S3239" s="356"/>
      <c r="T3239" s="356"/>
      <c r="U3239" s="359" t="s">
        <v>3131</v>
      </c>
      <c r="V3239" s="461"/>
      <c r="W3239" s="448" t="s">
        <v>2563</v>
      </c>
    </row>
    <row r="3240" ht="13.8" spans="1:23">
      <c r="A3240" s="579"/>
      <c r="B3240" s="356" t="s">
        <v>1062</v>
      </c>
      <c r="C3240" s="356">
        <v>6000</v>
      </c>
      <c r="D3240" s="356" t="s">
        <v>2043</v>
      </c>
      <c r="E3240" s="14"/>
      <c r="F3240" s="356"/>
      <c r="G3240" s="356" t="s">
        <v>3132</v>
      </c>
      <c r="H3240" s="140"/>
      <c r="I3240" s="14" t="s">
        <v>135</v>
      </c>
      <c r="J3240" s="14">
        <v>20000</v>
      </c>
      <c r="K3240" s="14" t="s">
        <v>2043</v>
      </c>
      <c r="L3240" s="14"/>
      <c r="M3240" s="14"/>
      <c r="N3240" s="14" t="s">
        <v>54</v>
      </c>
      <c r="O3240" s="162"/>
      <c r="P3240" s="14" t="s">
        <v>604</v>
      </c>
      <c r="Q3240" s="14">
        <v>400</v>
      </c>
      <c r="R3240" s="14" t="s">
        <v>2045</v>
      </c>
      <c r="S3240" s="14"/>
      <c r="T3240" s="14"/>
      <c r="U3240" s="14" t="s">
        <v>54</v>
      </c>
      <c r="V3240" s="462"/>
      <c r="W3240" s="448" t="s">
        <v>2568</v>
      </c>
    </row>
    <row r="3241" ht="26.4" spans="1:23">
      <c r="A3241" s="579"/>
      <c r="B3241" s="356" t="s">
        <v>443</v>
      </c>
      <c r="C3241" s="356">
        <v>3600</v>
      </c>
      <c r="D3241" s="356" t="s">
        <v>2043</v>
      </c>
      <c r="E3241" s="14"/>
      <c r="F3241" s="356"/>
      <c r="G3241" s="356" t="s">
        <v>3133</v>
      </c>
      <c r="H3241" s="140"/>
      <c r="I3241" s="444" t="s">
        <v>220</v>
      </c>
      <c r="J3241" s="444">
        <v>1200</v>
      </c>
      <c r="K3241" s="444" t="s">
        <v>2043</v>
      </c>
      <c r="L3241" s="14"/>
      <c r="M3241" s="14"/>
      <c r="N3241" s="53" t="s">
        <v>3134</v>
      </c>
      <c r="O3241" s="162"/>
      <c r="P3241" s="14" t="s">
        <v>694</v>
      </c>
      <c r="Q3241" s="14">
        <v>960</v>
      </c>
      <c r="R3241" s="14" t="s">
        <v>2045</v>
      </c>
      <c r="S3241" s="14"/>
      <c r="T3241" s="14"/>
      <c r="U3241" s="14" t="s">
        <v>54</v>
      </c>
      <c r="V3241" s="142"/>
      <c r="W3241" s="448" t="s">
        <v>2632</v>
      </c>
    </row>
    <row r="3242" ht="13.8" spans="1:23">
      <c r="A3242" s="579"/>
      <c r="B3242" s="14" t="s">
        <v>549</v>
      </c>
      <c r="C3242" s="14">
        <v>3000</v>
      </c>
      <c r="D3242" s="14" t="s">
        <v>2043</v>
      </c>
      <c r="E3242" s="52"/>
      <c r="F3242" s="14"/>
      <c r="G3242" s="53" t="s">
        <v>54</v>
      </c>
      <c r="H3242" s="140"/>
      <c r="I3242" s="356" t="s">
        <v>142</v>
      </c>
      <c r="J3242" s="356">
        <v>12000</v>
      </c>
      <c r="K3242" s="356" t="s">
        <v>2043</v>
      </c>
      <c r="L3242" s="14"/>
      <c r="M3242" s="356"/>
      <c r="N3242" s="356" t="s">
        <v>3135</v>
      </c>
      <c r="O3242" s="162"/>
      <c r="P3242" s="73" t="s">
        <v>1129</v>
      </c>
      <c r="Q3242" s="73">
        <v>800</v>
      </c>
      <c r="R3242" s="73" t="s">
        <v>2043</v>
      </c>
      <c r="U3242" s="47" t="s">
        <v>2935</v>
      </c>
      <c r="V3242" s="136"/>
      <c r="W3242" s="448" t="s">
        <v>2935</v>
      </c>
    </row>
    <row r="3243" spans="1:21">
      <c r="A3243" s="579"/>
      <c r="B3243" s="356" t="s">
        <v>729</v>
      </c>
      <c r="C3243" s="356">
        <v>6000</v>
      </c>
      <c r="D3243" s="356" t="s">
        <v>2043</v>
      </c>
      <c r="E3243" s="52"/>
      <c r="F3243" s="356"/>
      <c r="G3243" s="356" t="s">
        <v>3136</v>
      </c>
      <c r="H3243" s="140"/>
      <c r="I3243" s="14" t="s">
        <v>977</v>
      </c>
      <c r="J3243" s="14">
        <v>1000</v>
      </c>
      <c r="K3243" s="14" t="s">
        <v>2045</v>
      </c>
      <c r="L3243" s="14"/>
      <c r="M3243" s="14"/>
      <c r="N3243" s="14" t="s">
        <v>54</v>
      </c>
      <c r="O3243" s="162"/>
      <c r="P3243" s="356" t="s">
        <v>1235</v>
      </c>
      <c r="Q3243" s="356">
        <v>400</v>
      </c>
      <c r="R3243" s="356" t="s">
        <v>2054</v>
      </c>
      <c r="S3243" s="14"/>
      <c r="T3243" s="356" t="s">
        <v>2096</v>
      </c>
      <c r="U3243" s="356" t="s">
        <v>2439</v>
      </c>
    </row>
    <row r="3244" spans="1:21">
      <c r="A3244" s="579"/>
      <c r="B3244" s="14" t="s">
        <v>226</v>
      </c>
      <c r="C3244" s="14">
        <v>2400</v>
      </c>
      <c r="D3244" s="14" t="s">
        <v>2043</v>
      </c>
      <c r="E3244" s="14"/>
      <c r="F3244" s="14"/>
      <c r="G3244" s="52" t="s">
        <v>54</v>
      </c>
      <c r="H3244" s="140"/>
      <c r="I3244" s="14" t="s">
        <v>160</v>
      </c>
      <c r="J3244" s="14">
        <v>7920</v>
      </c>
      <c r="K3244" s="14" t="s">
        <v>2045</v>
      </c>
      <c r="L3244" s="14"/>
      <c r="M3244" s="14"/>
      <c r="N3244" s="14" t="s">
        <v>54</v>
      </c>
      <c r="O3244" s="162"/>
      <c r="P3244" s="14" t="s">
        <v>1011</v>
      </c>
      <c r="Q3244" s="14">
        <v>300</v>
      </c>
      <c r="R3244" s="14" t="s">
        <v>2045</v>
      </c>
      <c r="S3244" s="14"/>
      <c r="T3244" s="14"/>
      <c r="U3244" s="14" t="s">
        <v>54</v>
      </c>
    </row>
    <row r="3245" spans="1:21">
      <c r="A3245" s="579"/>
      <c r="B3245" s="14" t="s">
        <v>879</v>
      </c>
      <c r="C3245" s="14">
        <v>1500</v>
      </c>
      <c r="D3245" s="14" t="s">
        <v>2045</v>
      </c>
      <c r="E3245" s="14"/>
      <c r="F3245" s="14"/>
      <c r="G3245" s="52" t="s">
        <v>54</v>
      </c>
      <c r="H3245" s="140"/>
      <c r="I3245" s="14" t="s">
        <v>491</v>
      </c>
      <c r="J3245" s="14">
        <v>2000</v>
      </c>
      <c r="K3245" s="14" t="s">
        <v>2043</v>
      </c>
      <c r="L3245" s="14"/>
      <c r="M3245" s="14"/>
      <c r="N3245" s="14" t="s">
        <v>54</v>
      </c>
      <c r="O3245" s="162"/>
      <c r="P3245" s="14" t="s">
        <v>994</v>
      </c>
      <c r="Q3245" s="14">
        <v>285</v>
      </c>
      <c r="R3245" s="14" t="s">
        <v>2045</v>
      </c>
      <c r="S3245" s="14"/>
      <c r="T3245" s="14"/>
      <c r="U3245" s="14" t="s">
        <v>54</v>
      </c>
    </row>
    <row r="3246" spans="1:21">
      <c r="A3246" s="579"/>
      <c r="B3246" s="14" t="s">
        <v>250</v>
      </c>
      <c r="C3246" s="14">
        <v>10200</v>
      </c>
      <c r="D3246" s="14" t="s">
        <v>2043</v>
      </c>
      <c r="E3246" s="14"/>
      <c r="F3246" s="14"/>
      <c r="G3246" s="52" t="s">
        <v>54</v>
      </c>
      <c r="H3246" s="140"/>
      <c r="I3246" s="14" t="s">
        <v>667</v>
      </c>
      <c r="J3246" s="14">
        <v>2000</v>
      </c>
      <c r="K3246" s="14" t="s">
        <v>2043</v>
      </c>
      <c r="L3246" s="14"/>
      <c r="M3246" s="14"/>
      <c r="N3246" s="14" t="s">
        <v>54</v>
      </c>
      <c r="O3246" s="162"/>
      <c r="P3246" s="53" t="s">
        <v>720</v>
      </c>
      <c r="Q3246" s="14">
        <v>200</v>
      </c>
      <c r="R3246" s="14" t="s">
        <v>2045</v>
      </c>
      <c r="S3246" s="14"/>
      <c r="T3246" s="14"/>
      <c r="U3246" s="14" t="s">
        <v>54</v>
      </c>
    </row>
    <row r="3247" spans="1:21">
      <c r="A3247" s="579"/>
      <c r="B3247" s="14" t="s">
        <v>1235</v>
      </c>
      <c r="C3247" s="14">
        <v>400</v>
      </c>
      <c r="D3247" s="14" t="s">
        <v>2054</v>
      </c>
      <c r="E3247" s="52"/>
      <c r="F3247" s="14"/>
      <c r="G3247" s="52" t="s">
        <v>54</v>
      </c>
      <c r="H3247" s="140"/>
      <c r="I3247" s="14" t="s">
        <v>181</v>
      </c>
      <c r="J3247" s="14">
        <v>400</v>
      </c>
      <c r="K3247" s="14" t="s">
        <v>2043</v>
      </c>
      <c r="L3247" s="14"/>
      <c r="M3247" s="14"/>
      <c r="N3247" s="14" t="s">
        <v>54</v>
      </c>
      <c r="O3247" s="162"/>
      <c r="P3247" s="14" t="s">
        <v>1238</v>
      </c>
      <c r="Q3247" s="14">
        <v>200</v>
      </c>
      <c r="R3247" s="14" t="s">
        <v>2045</v>
      </c>
      <c r="S3247" s="14"/>
      <c r="T3247" s="14" t="s">
        <v>2096</v>
      </c>
      <c r="U3247" s="14" t="s">
        <v>54</v>
      </c>
    </row>
    <row r="3248" spans="1:21">
      <c r="A3248" s="579"/>
      <c r="B3248" s="444" t="s">
        <v>1029</v>
      </c>
      <c r="C3248" s="444">
        <v>2400</v>
      </c>
      <c r="D3248" s="444" t="s">
        <v>2043</v>
      </c>
      <c r="E3248" s="52"/>
      <c r="F3248" s="14"/>
      <c r="G3248" s="52" t="s">
        <v>54</v>
      </c>
      <c r="H3248" s="140"/>
      <c r="I3248" s="14"/>
      <c r="J3248" s="14"/>
      <c r="K3248" s="14"/>
      <c r="L3248" s="14"/>
      <c r="M3248" s="14"/>
      <c r="N3248" s="53"/>
      <c r="O3248" s="162"/>
      <c r="P3248" s="356" t="s">
        <v>1457</v>
      </c>
      <c r="Q3248" s="356">
        <v>200</v>
      </c>
      <c r="R3248" s="356" t="s">
        <v>2045</v>
      </c>
      <c r="S3248" s="356"/>
      <c r="T3248" s="356"/>
      <c r="U3248" s="356" t="s">
        <v>2969</v>
      </c>
    </row>
    <row r="3249" spans="1:21">
      <c r="A3249" s="579"/>
      <c r="B3249" s="14" t="s">
        <v>949</v>
      </c>
      <c r="C3249" s="14">
        <v>10200</v>
      </c>
      <c r="D3249" s="14" t="s">
        <v>2043</v>
      </c>
      <c r="E3249" s="52"/>
      <c r="F3249" s="14"/>
      <c r="G3249" s="52" t="s">
        <v>54</v>
      </c>
      <c r="H3249" s="140"/>
      <c r="I3249" s="14"/>
      <c r="J3249" s="14"/>
      <c r="K3249" s="14"/>
      <c r="L3249" s="14"/>
      <c r="M3249" s="14"/>
      <c r="N3249" s="53"/>
      <c r="O3249" s="162"/>
      <c r="P3249" s="356" t="s">
        <v>1441</v>
      </c>
      <c r="Q3249" s="356">
        <v>300</v>
      </c>
      <c r="R3249" s="356" t="s">
        <v>2045</v>
      </c>
      <c r="S3249" s="356"/>
      <c r="T3249" s="356"/>
      <c r="U3249" s="356" t="s">
        <v>2784</v>
      </c>
    </row>
    <row r="3250" spans="1:21">
      <c r="A3250" s="579"/>
      <c r="B3250" s="14" t="s">
        <v>124</v>
      </c>
      <c r="C3250" s="14">
        <v>12000</v>
      </c>
      <c r="D3250" s="14" t="s">
        <v>2043</v>
      </c>
      <c r="E3250" s="52"/>
      <c r="F3250" s="14"/>
      <c r="G3250" s="52" t="s">
        <v>54</v>
      </c>
      <c r="H3250" s="140"/>
      <c r="I3250" s="14"/>
      <c r="J3250" s="14"/>
      <c r="K3250" s="14"/>
      <c r="L3250" s="14"/>
      <c r="M3250" s="14"/>
      <c r="N3250" s="53"/>
      <c r="O3250" s="162"/>
      <c r="P3250" s="137" t="s">
        <v>77</v>
      </c>
      <c r="Q3250" s="137">
        <v>2000</v>
      </c>
      <c r="R3250" s="137" t="s">
        <v>2045</v>
      </c>
      <c r="S3250" s="14"/>
      <c r="T3250" s="14"/>
      <c r="U3250" s="14" t="s">
        <v>2811</v>
      </c>
    </row>
    <row r="3251" spans="1:21">
      <c r="A3251" s="579"/>
      <c r="B3251" s="14"/>
      <c r="C3251" s="14"/>
      <c r="D3251" s="14"/>
      <c r="E3251" s="14"/>
      <c r="F3251" s="14"/>
      <c r="G3251" s="14"/>
      <c r="H3251" s="140"/>
      <c r="I3251" s="14"/>
      <c r="J3251" s="14"/>
      <c r="K3251" s="14"/>
      <c r="L3251" s="14"/>
      <c r="M3251" s="14"/>
      <c r="N3251" s="53"/>
      <c r="O3251" s="162"/>
      <c r="P3251" s="137" t="s">
        <v>3137</v>
      </c>
      <c r="Q3251" s="137">
        <v>645</v>
      </c>
      <c r="R3251" s="137" t="s">
        <v>2045</v>
      </c>
      <c r="S3251" s="14"/>
      <c r="T3251" s="14" t="s">
        <v>2096</v>
      </c>
      <c r="U3251" s="14" t="s">
        <v>2811</v>
      </c>
    </row>
    <row r="3252" spans="1:21">
      <c r="A3252" s="579"/>
      <c r="B3252" s="14"/>
      <c r="C3252" s="14"/>
      <c r="D3252" s="14"/>
      <c r="E3252" s="14"/>
      <c r="F3252" s="14"/>
      <c r="G3252" s="14"/>
      <c r="H3252" s="140"/>
      <c r="I3252" s="14"/>
      <c r="J3252" s="14"/>
      <c r="K3252" s="14"/>
      <c r="L3252" s="14"/>
      <c r="M3252" s="14"/>
      <c r="N3252" s="53"/>
      <c r="O3252" s="162"/>
      <c r="P3252" s="73" t="s">
        <v>1085</v>
      </c>
      <c r="Q3252" s="73">
        <v>2200</v>
      </c>
      <c r="R3252" s="73" t="s">
        <v>2043</v>
      </c>
      <c r="S3252" s="52"/>
      <c r="T3252" s="14"/>
      <c r="U3252" s="53" t="s">
        <v>54</v>
      </c>
    </row>
    <row r="3253" spans="1:21">
      <c r="A3253" s="579"/>
      <c r="B3253" s="14"/>
      <c r="C3253" s="14"/>
      <c r="D3253" s="14"/>
      <c r="E3253" s="52"/>
      <c r="F3253" s="14"/>
      <c r="G3253" s="53"/>
      <c r="H3253" s="140"/>
      <c r="I3253" s="14"/>
      <c r="J3253" s="14"/>
      <c r="K3253" s="14"/>
      <c r="L3253" s="14"/>
      <c r="M3253" s="14"/>
      <c r="N3253" s="53"/>
      <c r="O3253" s="162"/>
      <c r="P3253" s="53"/>
      <c r="Q3253" s="14"/>
      <c r="R3253" s="14"/>
      <c r="S3253" s="14"/>
      <c r="T3253" s="14"/>
      <c r="U3253" s="14"/>
    </row>
    <row r="3254" spans="1:21">
      <c r="A3254" s="579"/>
      <c r="B3254" s="14"/>
      <c r="C3254" s="14"/>
      <c r="D3254" s="14"/>
      <c r="E3254" s="52"/>
      <c r="F3254" s="14"/>
      <c r="G3254" s="53"/>
      <c r="H3254" s="14"/>
      <c r="I3254" s="14"/>
      <c r="J3254" s="14"/>
      <c r="K3254" s="14"/>
      <c r="L3254" s="14"/>
      <c r="M3254" s="14"/>
      <c r="N3254" s="53"/>
      <c r="O3254" s="162"/>
      <c r="P3254" s="53"/>
      <c r="Q3254" s="14"/>
      <c r="R3254" s="14"/>
      <c r="S3254" s="14"/>
      <c r="T3254" s="14"/>
      <c r="U3254" s="14"/>
    </row>
    <row r="3255" spans="1:21">
      <c r="A3255" s="579"/>
      <c r="B3255" s="14"/>
      <c r="C3255" s="14"/>
      <c r="D3255" s="14"/>
      <c r="E3255" s="52"/>
      <c r="F3255" s="14"/>
      <c r="G3255" s="53"/>
      <c r="H3255" s="14"/>
      <c r="I3255" s="14"/>
      <c r="J3255" s="14"/>
      <c r="K3255" s="14"/>
      <c r="L3255" s="14"/>
      <c r="M3255" s="14"/>
      <c r="N3255" s="53"/>
      <c r="O3255" s="162"/>
      <c r="P3255" s="588"/>
      <c r="Q3255" s="589"/>
      <c r="R3255" s="14"/>
      <c r="S3255" s="14"/>
      <c r="T3255" s="14"/>
      <c r="U3255" s="14"/>
    </row>
    <row r="3256" ht="18" spans="1:21">
      <c r="A3256" s="579"/>
      <c r="B3256" s="352"/>
      <c r="C3256" s="297">
        <f>SUM(C3237:C3255)</f>
        <v>69200</v>
      </c>
      <c r="D3256" s="297"/>
      <c r="E3256" s="298"/>
      <c r="F3256" s="297"/>
      <c r="G3256" s="299"/>
      <c r="H3256" s="492"/>
      <c r="I3256" s="297"/>
      <c r="J3256" s="297">
        <f>SUM(J3237:J3255)</f>
        <v>66920</v>
      </c>
      <c r="K3256" s="297"/>
      <c r="L3256" s="297"/>
      <c r="M3256" s="296"/>
      <c r="N3256" s="304"/>
      <c r="O3256" s="524"/>
      <c r="P3256" s="304"/>
      <c r="Q3256" s="297">
        <f>SUM(Q3237:Q3255)</f>
        <v>9970</v>
      </c>
      <c r="R3256" s="304"/>
      <c r="S3256" s="304"/>
      <c r="T3256" s="304"/>
      <c r="U3256" s="304"/>
    </row>
    <row r="3257" ht="15.6" spans="1:23">
      <c r="A3257" s="572" t="s">
        <v>2299</v>
      </c>
      <c r="B3257" s="291" t="s">
        <v>12</v>
      </c>
      <c r="C3257" s="292" t="s">
        <v>2501</v>
      </c>
      <c r="D3257" s="292" t="s">
        <v>2466</v>
      </c>
      <c r="E3257" s="454" t="s">
        <v>2456</v>
      </c>
      <c r="F3257" s="121" t="s">
        <v>3121</v>
      </c>
      <c r="G3257" s="121" t="s">
        <v>11</v>
      </c>
      <c r="H3257" s="492"/>
      <c r="I3257" s="291" t="s">
        <v>13</v>
      </c>
      <c r="J3257" s="292" t="s">
        <v>2501</v>
      </c>
      <c r="K3257" s="292" t="s">
        <v>2466</v>
      </c>
      <c r="L3257" s="455" t="s">
        <v>2456</v>
      </c>
      <c r="M3257" s="121" t="s">
        <v>3121</v>
      </c>
      <c r="N3257" s="121" t="s">
        <v>11</v>
      </c>
      <c r="O3257" s="492"/>
      <c r="P3257" s="335" t="s">
        <v>3108</v>
      </c>
      <c r="Q3257" s="336" t="s">
        <v>2501</v>
      </c>
      <c r="R3257" s="336" t="s">
        <v>2466</v>
      </c>
      <c r="S3257" s="478" t="s">
        <v>2456</v>
      </c>
      <c r="T3257" s="131" t="s">
        <v>3121</v>
      </c>
      <c r="U3257" s="131" t="s">
        <v>11</v>
      </c>
      <c r="V3257" s="584" t="s">
        <v>2557</v>
      </c>
      <c r="W3257" s="584"/>
    </row>
    <row r="3258" ht="13.8" spans="1:23">
      <c r="A3258" s="579"/>
      <c r="B3258" s="14" t="s">
        <v>124</v>
      </c>
      <c r="C3258" s="14">
        <v>2000</v>
      </c>
      <c r="D3258" s="14" t="s">
        <v>2043</v>
      </c>
      <c r="E3258" s="52"/>
      <c r="F3258" s="14"/>
      <c r="G3258" s="53" t="s">
        <v>54</v>
      </c>
      <c r="H3258" s="140"/>
      <c r="I3258" s="14" t="s">
        <v>181</v>
      </c>
      <c r="J3258" s="14">
        <v>2800</v>
      </c>
      <c r="K3258" s="14" t="s">
        <v>2043</v>
      </c>
      <c r="L3258" s="14"/>
      <c r="M3258" s="14"/>
      <c r="N3258" s="53" t="s">
        <v>54</v>
      </c>
      <c r="O3258" s="162"/>
      <c r="P3258" s="73" t="s">
        <v>1085</v>
      </c>
      <c r="Q3258" s="73">
        <v>2600</v>
      </c>
      <c r="R3258" s="73" t="s">
        <v>2043</v>
      </c>
      <c r="S3258" s="52"/>
      <c r="T3258" s="14"/>
      <c r="U3258" s="53" t="s">
        <v>54</v>
      </c>
      <c r="V3258" s="525"/>
      <c r="W3258" s="448" t="s">
        <v>2561</v>
      </c>
    </row>
    <row r="3259" spans="1:23">
      <c r="A3259" s="579"/>
      <c r="B3259" s="14" t="s">
        <v>1029</v>
      </c>
      <c r="C3259" s="14">
        <v>2000</v>
      </c>
      <c r="D3259" s="14" t="s">
        <v>2043</v>
      </c>
      <c r="E3259" s="52"/>
      <c r="F3259" s="14"/>
      <c r="G3259" s="53" t="s">
        <v>54</v>
      </c>
      <c r="H3259" s="140"/>
      <c r="I3259" s="14" t="s">
        <v>496</v>
      </c>
      <c r="J3259" s="14">
        <v>3600</v>
      </c>
      <c r="K3259" s="14" t="s">
        <v>2043</v>
      </c>
      <c r="L3259" s="14"/>
      <c r="M3259" s="14"/>
      <c r="N3259" s="53" t="s">
        <v>54</v>
      </c>
      <c r="O3259" s="162"/>
      <c r="P3259" s="137" t="s">
        <v>3137</v>
      </c>
      <c r="Q3259" s="137">
        <v>600</v>
      </c>
      <c r="R3259" s="137" t="s">
        <v>2045</v>
      </c>
      <c r="S3259" s="14"/>
      <c r="T3259" s="14"/>
      <c r="U3259" s="14" t="s">
        <v>3138</v>
      </c>
      <c r="V3259" s="460"/>
      <c r="W3259" s="14" t="s">
        <v>2562</v>
      </c>
    </row>
    <row r="3260" ht="13.8" spans="1:23">
      <c r="A3260" s="579"/>
      <c r="B3260" s="14" t="s">
        <v>262</v>
      </c>
      <c r="C3260" s="14">
        <v>7200</v>
      </c>
      <c r="D3260" s="14" t="s">
        <v>2043</v>
      </c>
      <c r="E3260" s="52"/>
      <c r="F3260" s="14"/>
      <c r="G3260" s="53" t="s">
        <v>54</v>
      </c>
      <c r="H3260" s="140"/>
      <c r="I3260" s="14" t="s">
        <v>461</v>
      </c>
      <c r="J3260" s="14">
        <v>3200</v>
      </c>
      <c r="K3260" s="14" t="s">
        <v>2043</v>
      </c>
      <c r="L3260" s="14"/>
      <c r="M3260" s="14"/>
      <c r="N3260" s="53" t="s">
        <v>54</v>
      </c>
      <c r="O3260" s="162"/>
      <c r="P3260" s="53" t="s">
        <v>1216</v>
      </c>
      <c r="Q3260" s="53">
        <v>460</v>
      </c>
      <c r="R3260" s="53" t="s">
        <v>2045</v>
      </c>
      <c r="S3260" s="53" t="s">
        <v>2045</v>
      </c>
      <c r="T3260" s="53" t="s">
        <v>2096</v>
      </c>
      <c r="U3260" s="53" t="s">
        <v>54</v>
      </c>
      <c r="V3260" s="461"/>
      <c r="W3260" s="448" t="s">
        <v>2563</v>
      </c>
    </row>
    <row r="3261" ht="13.8" spans="1:23">
      <c r="A3261" s="579"/>
      <c r="B3261" s="14" t="s">
        <v>145</v>
      </c>
      <c r="C3261" s="14">
        <v>10200</v>
      </c>
      <c r="D3261" s="14" t="s">
        <v>2043</v>
      </c>
      <c r="E3261" s="52"/>
      <c r="F3261" s="14"/>
      <c r="G3261" s="53" t="s">
        <v>54</v>
      </c>
      <c r="H3261" s="140"/>
      <c r="I3261" s="14" t="s">
        <v>458</v>
      </c>
      <c r="J3261" s="14">
        <v>4400</v>
      </c>
      <c r="K3261" s="14" t="s">
        <v>2043</v>
      </c>
      <c r="L3261" s="14"/>
      <c r="M3261" s="14"/>
      <c r="N3261" s="53" t="s">
        <v>54</v>
      </c>
      <c r="O3261" s="162"/>
      <c r="P3261" s="73" t="s">
        <v>1247</v>
      </c>
      <c r="Q3261" s="73">
        <v>200</v>
      </c>
      <c r="R3261" s="73" t="s">
        <v>2045</v>
      </c>
      <c r="S3261" s="53"/>
      <c r="T3261" s="53" t="s">
        <v>2096</v>
      </c>
      <c r="U3261" s="14" t="s">
        <v>3138</v>
      </c>
      <c r="V3261" s="462"/>
      <c r="W3261" s="448" t="s">
        <v>2568</v>
      </c>
    </row>
    <row r="3262" ht="13.8" spans="1:23">
      <c r="A3262" s="579"/>
      <c r="B3262" s="162" t="s">
        <v>3139</v>
      </c>
      <c r="C3262" s="162"/>
      <c r="D3262" s="162"/>
      <c r="E3262" s="162"/>
      <c r="F3262" s="162"/>
      <c r="G3262" s="162"/>
      <c r="H3262" s="140"/>
      <c r="I3262" s="73" t="s">
        <v>1120</v>
      </c>
      <c r="J3262" s="73">
        <v>4000</v>
      </c>
      <c r="K3262" s="73" t="s">
        <v>2043</v>
      </c>
      <c r="L3262" s="14"/>
      <c r="M3262" s="14"/>
      <c r="N3262" s="53" t="s">
        <v>2956</v>
      </c>
      <c r="O3262" s="162"/>
      <c r="P3262" s="53" t="s">
        <v>1249</v>
      </c>
      <c r="Q3262" s="53">
        <v>300</v>
      </c>
      <c r="R3262" s="53" t="s">
        <v>2045</v>
      </c>
      <c r="S3262" s="53">
        <f>VLOOKUP(P3261,'[2]STD panel list'!$A:$B,2,0)</f>
        <v>486</v>
      </c>
      <c r="T3262" s="53" t="s">
        <v>2096</v>
      </c>
      <c r="U3262" s="53" t="s">
        <v>54</v>
      </c>
      <c r="V3262" s="142"/>
      <c r="W3262" s="448" t="s">
        <v>2632</v>
      </c>
    </row>
    <row r="3263" ht="13.8" spans="1:23">
      <c r="A3263" s="579"/>
      <c r="B3263" s="356" t="s">
        <v>1186</v>
      </c>
      <c r="C3263" s="356">
        <v>1000</v>
      </c>
      <c r="D3263" s="356" t="s">
        <v>2043</v>
      </c>
      <c r="E3263" s="356"/>
      <c r="F3263" s="356"/>
      <c r="G3263" s="356" t="s">
        <v>2439</v>
      </c>
      <c r="H3263" s="140"/>
      <c r="I3263" s="14" t="s">
        <v>606</v>
      </c>
      <c r="J3263" s="14">
        <v>920</v>
      </c>
      <c r="K3263" s="14" t="s">
        <v>2045</v>
      </c>
      <c r="L3263" s="14"/>
      <c r="M3263" s="14"/>
      <c r="N3263" s="53" t="s">
        <v>54</v>
      </c>
      <c r="O3263" s="281"/>
      <c r="P3263" s="53" t="s">
        <v>925</v>
      </c>
      <c r="Q3263" s="53">
        <v>200</v>
      </c>
      <c r="R3263" s="53" t="s">
        <v>2045</v>
      </c>
      <c r="S3263" s="53"/>
      <c r="T3263" s="53"/>
      <c r="U3263" s="53" t="s">
        <v>54</v>
      </c>
      <c r="V3263" s="136"/>
      <c r="W3263" s="448" t="s">
        <v>2935</v>
      </c>
    </row>
    <row r="3264" spans="1:21">
      <c r="A3264" s="579"/>
      <c r="B3264" s="14" t="s">
        <v>584</v>
      </c>
      <c r="C3264" s="14">
        <v>7200</v>
      </c>
      <c r="D3264" s="14" t="s">
        <v>2043</v>
      </c>
      <c r="E3264" s="52"/>
      <c r="F3264" s="14"/>
      <c r="G3264" s="53" t="s">
        <v>54</v>
      </c>
      <c r="H3264" s="140"/>
      <c r="I3264" s="14" t="s">
        <v>510</v>
      </c>
      <c r="J3264" s="14">
        <v>2800</v>
      </c>
      <c r="K3264" s="14" t="s">
        <v>2043</v>
      </c>
      <c r="L3264" s="14"/>
      <c r="M3264" s="14"/>
      <c r="N3264" s="53" t="s">
        <v>54</v>
      </c>
      <c r="O3264" s="162"/>
      <c r="P3264" s="53" t="s">
        <v>1251</v>
      </c>
      <c r="Q3264" s="53">
        <v>200</v>
      </c>
      <c r="R3264" s="53" t="s">
        <v>2045</v>
      </c>
      <c r="S3264" s="53"/>
      <c r="T3264" s="53" t="s">
        <v>2096</v>
      </c>
      <c r="U3264" s="53" t="s">
        <v>54</v>
      </c>
    </row>
    <row r="3265" spans="1:21">
      <c r="A3265" s="579"/>
      <c r="B3265" s="356" t="s">
        <v>1138</v>
      </c>
      <c r="C3265" s="356">
        <v>600</v>
      </c>
      <c r="D3265" s="356" t="s">
        <v>2045</v>
      </c>
      <c r="E3265" s="356"/>
      <c r="F3265" s="356"/>
      <c r="G3265" s="356" t="s">
        <v>3140</v>
      </c>
      <c r="H3265" s="140"/>
      <c r="I3265" s="137" t="s">
        <v>67</v>
      </c>
      <c r="J3265" s="137">
        <v>1800</v>
      </c>
      <c r="K3265" s="137" t="s">
        <v>2054</v>
      </c>
      <c r="L3265" s="14"/>
      <c r="M3265" s="14"/>
      <c r="N3265" s="14" t="s">
        <v>2811</v>
      </c>
      <c r="O3265" s="162"/>
      <c r="P3265" s="53" t="s">
        <v>733</v>
      </c>
      <c r="Q3265" s="53">
        <v>860</v>
      </c>
      <c r="R3265" s="53" t="s">
        <v>2045</v>
      </c>
      <c r="S3265" s="53"/>
      <c r="T3265" s="53"/>
      <c r="U3265" s="53" t="s">
        <v>54</v>
      </c>
    </row>
    <row r="3266" spans="1:21">
      <c r="A3266" s="579"/>
      <c r="B3266" s="14" t="s">
        <v>196</v>
      </c>
      <c r="C3266" s="14">
        <v>6000</v>
      </c>
      <c r="D3266" s="14" t="s">
        <v>2043</v>
      </c>
      <c r="E3266" s="14"/>
      <c r="F3266" s="14"/>
      <c r="G3266" s="14" t="s">
        <v>54</v>
      </c>
      <c r="H3266" s="140"/>
      <c r="I3266" s="137" t="s">
        <v>2097</v>
      </c>
      <c r="J3266" s="137">
        <v>1200</v>
      </c>
      <c r="K3266" s="137" t="s">
        <v>2054</v>
      </c>
      <c r="L3266" s="14"/>
      <c r="M3266" s="14"/>
      <c r="N3266" s="14" t="s">
        <v>2811</v>
      </c>
      <c r="O3266" s="162"/>
      <c r="P3266" s="591" t="s">
        <v>1266</v>
      </c>
      <c r="Q3266" s="591">
        <v>300</v>
      </c>
      <c r="R3266" s="591" t="s">
        <v>2045</v>
      </c>
      <c r="S3266" s="53"/>
      <c r="T3266" s="525" t="s">
        <v>2096</v>
      </c>
      <c r="U3266" s="591" t="s">
        <v>2791</v>
      </c>
    </row>
    <row r="3267" spans="1:21">
      <c r="A3267" s="579"/>
      <c r="B3267" s="14" t="s">
        <v>528</v>
      </c>
      <c r="C3267" s="14">
        <v>3000</v>
      </c>
      <c r="D3267" s="14" t="s">
        <v>2043</v>
      </c>
      <c r="E3267" s="52"/>
      <c r="F3267" s="14"/>
      <c r="G3267" s="53" t="s">
        <v>54</v>
      </c>
      <c r="H3267" s="140"/>
      <c r="I3267" s="14" t="s">
        <v>241</v>
      </c>
      <c r="J3267" s="14">
        <v>10000</v>
      </c>
      <c r="K3267" s="14" t="s">
        <v>2043</v>
      </c>
      <c r="L3267" s="14"/>
      <c r="M3267" s="14"/>
      <c r="N3267" s="53" t="s">
        <v>54</v>
      </c>
      <c r="O3267" s="162"/>
      <c r="P3267" s="591" t="s">
        <v>1079</v>
      </c>
      <c r="Q3267" s="591">
        <v>100</v>
      </c>
      <c r="R3267" s="591" t="s">
        <v>2045</v>
      </c>
      <c r="S3267" s="139"/>
      <c r="T3267" s="525"/>
      <c r="U3267" s="591" t="s">
        <v>2791</v>
      </c>
    </row>
    <row r="3268" spans="1:21">
      <c r="A3268" s="579"/>
      <c r="B3268" s="356" t="s">
        <v>151</v>
      </c>
      <c r="C3268" s="356">
        <v>3000</v>
      </c>
      <c r="D3268" s="356" t="s">
        <v>2043</v>
      </c>
      <c r="E3268" s="356"/>
      <c r="F3268" s="356"/>
      <c r="G3268" s="356" t="s">
        <v>3141</v>
      </c>
      <c r="H3268" s="140"/>
      <c r="I3268" s="356" t="s">
        <v>1026</v>
      </c>
      <c r="J3268" s="356">
        <v>940</v>
      </c>
      <c r="K3268" s="356" t="s">
        <v>2045</v>
      </c>
      <c r="L3268" s="356"/>
      <c r="M3268" s="356"/>
      <c r="N3268" s="356" t="s">
        <v>2439</v>
      </c>
      <c r="O3268" s="162"/>
      <c r="P3268" s="14" t="s">
        <v>1244</v>
      </c>
      <c r="Q3268" s="14">
        <v>1000</v>
      </c>
      <c r="R3268" s="14" t="s">
        <v>2045</v>
      </c>
      <c r="S3268" s="14"/>
      <c r="T3268" s="14"/>
      <c r="U3268" s="53" t="s">
        <v>54</v>
      </c>
    </row>
    <row r="3269" spans="1:21">
      <c r="A3269" s="579"/>
      <c r="B3269" s="14" t="s">
        <v>729</v>
      </c>
      <c r="C3269" s="14">
        <v>9600</v>
      </c>
      <c r="D3269" s="14" t="s">
        <v>2043</v>
      </c>
      <c r="E3269" s="14"/>
      <c r="F3269" s="14"/>
      <c r="G3269" s="14" t="s">
        <v>2210</v>
      </c>
      <c r="H3269" s="140"/>
      <c r="I3269" s="14" t="s">
        <v>692</v>
      </c>
      <c r="J3269" s="14">
        <v>4000</v>
      </c>
      <c r="K3269" s="14" t="s">
        <v>2043</v>
      </c>
      <c r="L3269" s="14"/>
      <c r="M3269" s="14"/>
      <c r="N3269" s="53" t="s">
        <v>54</v>
      </c>
      <c r="O3269" s="162"/>
      <c r="P3269" s="525" t="s">
        <v>540</v>
      </c>
      <c r="Q3269" s="525">
        <v>500</v>
      </c>
      <c r="R3269" s="525" t="s">
        <v>2045</v>
      </c>
      <c r="S3269" s="14"/>
      <c r="T3269" s="525"/>
      <c r="U3269" s="591" t="s">
        <v>3142</v>
      </c>
    </row>
    <row r="3270" spans="1:21">
      <c r="A3270" s="579"/>
      <c r="B3270" s="73" t="s">
        <v>1089</v>
      </c>
      <c r="C3270" s="73">
        <v>2400</v>
      </c>
      <c r="D3270" s="73" t="s">
        <v>2043</v>
      </c>
      <c r="E3270" s="14"/>
      <c r="F3270" s="14"/>
      <c r="G3270" s="14" t="s">
        <v>3047</v>
      </c>
      <c r="H3270" s="140"/>
      <c r="I3270" s="14" t="s">
        <v>455</v>
      </c>
      <c r="J3270" s="14">
        <v>2800</v>
      </c>
      <c r="K3270" s="14" t="s">
        <v>2043</v>
      </c>
      <c r="L3270" s="14"/>
      <c r="M3270" s="14"/>
      <c r="N3270" s="53" t="s">
        <v>54</v>
      </c>
      <c r="O3270" s="162"/>
      <c r="P3270" s="525" t="s">
        <v>449</v>
      </c>
      <c r="Q3270" s="525">
        <v>460</v>
      </c>
      <c r="R3270" s="525" t="s">
        <v>2045</v>
      </c>
      <c r="S3270" s="525"/>
      <c r="T3270" s="525"/>
      <c r="U3270" s="525" t="s">
        <v>2439</v>
      </c>
    </row>
    <row r="3271" spans="1:21">
      <c r="A3271" s="579"/>
      <c r="B3271" s="356" t="s">
        <v>1062</v>
      </c>
      <c r="C3271" s="356">
        <v>6000</v>
      </c>
      <c r="D3271" s="356" t="s">
        <v>2043</v>
      </c>
      <c r="E3271" s="356"/>
      <c r="F3271" s="356"/>
      <c r="G3271" s="356" t="s">
        <v>3143</v>
      </c>
      <c r="H3271" s="140"/>
      <c r="I3271" s="14" t="s">
        <v>244</v>
      </c>
      <c r="J3271" s="14">
        <v>4000</v>
      </c>
      <c r="K3271" s="14" t="s">
        <v>2043</v>
      </c>
      <c r="L3271" s="14"/>
      <c r="M3271" s="14"/>
      <c r="N3271" s="53" t="s">
        <v>2210</v>
      </c>
      <c r="O3271" s="14"/>
      <c r="P3271" s="14" t="s">
        <v>1253</v>
      </c>
      <c r="Q3271" s="14">
        <v>700</v>
      </c>
      <c r="R3271" s="14" t="s">
        <v>2045</v>
      </c>
      <c r="S3271" s="14"/>
      <c r="T3271" s="53" t="s">
        <v>2096</v>
      </c>
      <c r="U3271" s="14" t="s">
        <v>54</v>
      </c>
    </row>
    <row r="3272" spans="1:21">
      <c r="A3272" s="579"/>
      <c r="B3272" s="356" t="s">
        <v>1085</v>
      </c>
      <c r="C3272" s="356">
        <v>6000</v>
      </c>
      <c r="D3272" s="356" t="s">
        <v>2043</v>
      </c>
      <c r="E3272" s="356"/>
      <c r="F3272" s="356"/>
      <c r="G3272" s="356" t="s">
        <v>3143</v>
      </c>
      <c r="H3272" s="140"/>
      <c r="I3272" s="14" t="s">
        <v>866</v>
      </c>
      <c r="J3272" s="14">
        <v>6000</v>
      </c>
      <c r="K3272" s="14" t="s">
        <v>2043</v>
      </c>
      <c r="L3272" s="14"/>
      <c r="M3272" s="14"/>
      <c r="N3272" s="53" t="s">
        <v>88</v>
      </c>
      <c r="O3272" s="14"/>
      <c r="P3272" s="53" t="s">
        <v>1255</v>
      </c>
      <c r="Q3272" s="53">
        <v>300</v>
      </c>
      <c r="R3272" s="53" t="s">
        <v>2045</v>
      </c>
      <c r="S3272" s="14"/>
      <c r="T3272" s="53" t="s">
        <v>2096</v>
      </c>
      <c r="U3272" s="14" t="s">
        <v>54</v>
      </c>
    </row>
    <row r="3273" spans="1:21">
      <c r="A3273" s="579"/>
      <c r="B3273" s="14"/>
      <c r="C3273" s="14"/>
      <c r="D3273" s="14"/>
      <c r="E3273" s="52"/>
      <c r="F3273" s="14"/>
      <c r="G3273" s="53"/>
      <c r="H3273" s="140"/>
      <c r="I3273" s="14"/>
      <c r="J3273" s="14"/>
      <c r="K3273" s="14"/>
      <c r="L3273" s="14"/>
      <c r="M3273" s="14"/>
      <c r="N3273" s="53"/>
      <c r="O3273" s="14"/>
      <c r="P3273" s="53" t="s">
        <v>1257</v>
      </c>
      <c r="Q3273" s="53">
        <v>500</v>
      </c>
      <c r="R3273" s="53" t="s">
        <v>2045</v>
      </c>
      <c r="S3273" s="14"/>
      <c r="T3273" s="53" t="s">
        <v>2096</v>
      </c>
      <c r="U3273" s="14" t="s">
        <v>54</v>
      </c>
    </row>
    <row r="3274" spans="1:21">
      <c r="A3274" s="579"/>
      <c r="B3274" s="14"/>
      <c r="C3274" s="14"/>
      <c r="D3274" s="14"/>
      <c r="E3274" s="52"/>
      <c r="F3274" s="14"/>
      <c r="G3274" s="53"/>
      <c r="H3274" s="140"/>
      <c r="I3274" s="14"/>
      <c r="J3274" s="14"/>
      <c r="K3274" s="14"/>
      <c r="L3274" s="14"/>
      <c r="M3274" s="14"/>
      <c r="N3274" s="53"/>
      <c r="O3274" s="14"/>
      <c r="P3274" s="14" t="s">
        <v>885</v>
      </c>
      <c r="Q3274" s="14">
        <v>1200</v>
      </c>
      <c r="R3274" s="53" t="s">
        <v>2045</v>
      </c>
      <c r="S3274" s="14"/>
      <c r="T3274" s="14"/>
      <c r="U3274" s="14" t="s">
        <v>2210</v>
      </c>
    </row>
    <row r="3275" spans="1:21">
      <c r="A3275" s="579"/>
      <c r="B3275" s="14"/>
      <c r="C3275" s="14"/>
      <c r="D3275" s="14"/>
      <c r="E3275" s="52"/>
      <c r="F3275" s="14"/>
      <c r="G3275" s="53"/>
      <c r="H3275" s="140"/>
      <c r="I3275" s="14"/>
      <c r="J3275" s="14"/>
      <c r="K3275" s="14"/>
      <c r="L3275" s="14"/>
      <c r="M3275" s="14"/>
      <c r="N3275" s="53"/>
      <c r="O3275" s="14"/>
      <c r="P3275" s="14"/>
      <c r="Q3275" s="14"/>
      <c r="R3275" s="14"/>
      <c r="S3275" s="14"/>
      <c r="T3275" s="14"/>
      <c r="U3275" s="14"/>
    </row>
    <row r="3276" spans="1:21">
      <c r="A3276" s="579"/>
      <c r="B3276" s="14"/>
      <c r="C3276" s="14"/>
      <c r="D3276" s="14"/>
      <c r="E3276" s="52"/>
      <c r="F3276" s="14"/>
      <c r="G3276" s="53"/>
      <c r="H3276" s="140"/>
      <c r="I3276" s="14"/>
      <c r="J3276" s="14"/>
      <c r="K3276" s="14"/>
      <c r="L3276" s="14"/>
      <c r="M3276" s="14"/>
      <c r="N3276" s="53"/>
      <c r="O3276" s="14"/>
      <c r="P3276" s="14"/>
      <c r="Q3276" s="14"/>
      <c r="R3276" s="14"/>
      <c r="S3276" s="14"/>
      <c r="T3276" s="14"/>
      <c r="U3276" s="14"/>
    </row>
    <row r="3277" spans="1:21">
      <c r="A3277" s="579"/>
      <c r="B3277" s="14"/>
      <c r="C3277" s="14"/>
      <c r="D3277" s="14"/>
      <c r="E3277" s="52"/>
      <c r="F3277" s="14"/>
      <c r="G3277" s="53"/>
      <c r="H3277" s="140"/>
      <c r="I3277" s="14"/>
      <c r="J3277" s="14"/>
      <c r="K3277" s="14"/>
      <c r="L3277" s="14"/>
      <c r="M3277" s="14"/>
      <c r="N3277" s="53"/>
      <c r="O3277" s="14"/>
      <c r="P3277" s="14"/>
      <c r="Q3277" s="14"/>
      <c r="R3277" s="14"/>
      <c r="S3277" s="14"/>
      <c r="T3277" s="14"/>
      <c r="U3277" s="14"/>
    </row>
    <row r="3278" ht="18" spans="1:21">
      <c r="A3278" s="579"/>
      <c r="B3278" s="352"/>
      <c r="C3278" s="297">
        <v>65600</v>
      </c>
      <c r="D3278" s="297"/>
      <c r="E3278" s="298"/>
      <c r="F3278" s="297"/>
      <c r="G3278" s="299"/>
      <c r="H3278" s="492"/>
      <c r="I3278" s="297"/>
      <c r="J3278" s="297">
        <f>SUM(J3258:J3277)</f>
        <v>52460</v>
      </c>
      <c r="K3278" s="297"/>
      <c r="L3278" s="297"/>
      <c r="M3278" s="296"/>
      <c r="N3278" s="304"/>
      <c r="O3278" s="524"/>
      <c r="P3278" s="304"/>
      <c r="Q3278" s="297">
        <f>SUM(Q3258:Q3277)</f>
        <v>10480</v>
      </c>
      <c r="R3278" s="304"/>
      <c r="S3278" s="304"/>
      <c r="T3278" s="304"/>
      <c r="U3278" s="304"/>
    </row>
    <row r="3279" ht="15.6" spans="1:23">
      <c r="A3279" s="572" t="s">
        <v>2306</v>
      </c>
      <c r="B3279" s="291" t="s">
        <v>12</v>
      </c>
      <c r="C3279" s="292" t="s">
        <v>2501</v>
      </c>
      <c r="D3279" s="292" t="s">
        <v>2466</v>
      </c>
      <c r="E3279" s="454" t="s">
        <v>2456</v>
      </c>
      <c r="F3279" s="121" t="s">
        <v>3121</v>
      </c>
      <c r="G3279" s="121" t="s">
        <v>11</v>
      </c>
      <c r="H3279" s="492"/>
      <c r="I3279" s="291" t="s">
        <v>13</v>
      </c>
      <c r="J3279" s="292" t="s">
        <v>2501</v>
      </c>
      <c r="K3279" s="292" t="s">
        <v>2466</v>
      </c>
      <c r="L3279" s="455" t="s">
        <v>2456</v>
      </c>
      <c r="M3279" s="121" t="s">
        <v>3121</v>
      </c>
      <c r="N3279" s="121" t="s">
        <v>11</v>
      </c>
      <c r="O3279" s="492"/>
      <c r="P3279" s="335" t="s">
        <v>3108</v>
      </c>
      <c r="Q3279" s="336" t="s">
        <v>2501</v>
      </c>
      <c r="R3279" s="336" t="s">
        <v>2466</v>
      </c>
      <c r="S3279" s="478" t="s">
        <v>2456</v>
      </c>
      <c r="T3279" s="131" t="s">
        <v>3121</v>
      </c>
      <c r="U3279" s="131" t="s">
        <v>11</v>
      </c>
      <c r="V3279" s="584" t="s">
        <v>2557</v>
      </c>
      <c r="W3279" s="584"/>
    </row>
    <row r="3280" ht="13.8" spans="1:23">
      <c r="A3280" s="579"/>
      <c r="B3280" s="73" t="s">
        <v>1089</v>
      </c>
      <c r="C3280" s="73">
        <v>2400</v>
      </c>
      <c r="D3280" s="73" t="s">
        <v>2043</v>
      </c>
      <c r="E3280" s="14"/>
      <c r="F3280" s="14"/>
      <c r="G3280" s="14" t="s">
        <v>2956</v>
      </c>
      <c r="H3280" s="140"/>
      <c r="I3280" s="14" t="s">
        <v>866</v>
      </c>
      <c r="J3280" s="14">
        <v>3000</v>
      </c>
      <c r="K3280" s="14" t="s">
        <v>2043</v>
      </c>
      <c r="L3280" s="14"/>
      <c r="M3280" s="14"/>
      <c r="N3280" s="53" t="s">
        <v>54</v>
      </c>
      <c r="O3280" s="281"/>
      <c r="P3280" s="53" t="s">
        <v>954</v>
      </c>
      <c r="Q3280" s="53">
        <v>1420</v>
      </c>
      <c r="R3280" s="53" t="s">
        <v>2045</v>
      </c>
      <c r="S3280" s="14"/>
      <c r="T3280" s="53" t="s">
        <v>2096</v>
      </c>
      <c r="U3280" s="61" t="s">
        <v>54</v>
      </c>
      <c r="V3280" s="525"/>
      <c r="W3280" s="448" t="s">
        <v>2561</v>
      </c>
    </row>
    <row r="3281" ht="12.75" customHeight="1" spans="1:23">
      <c r="A3281" s="579"/>
      <c r="B3281" s="14" t="s">
        <v>328</v>
      </c>
      <c r="C3281" s="14">
        <v>7200</v>
      </c>
      <c r="D3281" s="14" t="s">
        <v>2043</v>
      </c>
      <c r="E3281" s="14"/>
      <c r="F3281" s="14"/>
      <c r="G3281" s="14" t="s">
        <v>54</v>
      </c>
      <c r="H3281" s="140"/>
      <c r="I3281" s="14" t="s">
        <v>280</v>
      </c>
      <c r="J3281" s="14">
        <v>18000</v>
      </c>
      <c r="K3281" s="14" t="s">
        <v>2043</v>
      </c>
      <c r="L3281" s="14"/>
      <c r="M3281" s="14"/>
      <c r="N3281" s="14" t="s">
        <v>54</v>
      </c>
      <c r="O3281" s="281"/>
      <c r="P3281" s="73" t="s">
        <v>1259</v>
      </c>
      <c r="Q3281" s="73">
        <f>114*15</f>
        <v>1710</v>
      </c>
      <c r="R3281" s="73" t="s">
        <v>2045</v>
      </c>
      <c r="S3281" s="14"/>
      <c r="T3281" s="14" t="s">
        <v>2096</v>
      </c>
      <c r="U3281" s="53" t="s">
        <v>3144</v>
      </c>
      <c r="V3281" s="460"/>
      <c r="W3281" s="14" t="s">
        <v>2562</v>
      </c>
    </row>
    <row r="3282" ht="13.8" spans="1:23">
      <c r="A3282" s="579"/>
      <c r="B3282" s="14" t="s">
        <v>449</v>
      </c>
      <c r="C3282" s="14">
        <v>460</v>
      </c>
      <c r="D3282" s="14" t="s">
        <v>2045</v>
      </c>
      <c r="E3282" s="52"/>
      <c r="F3282" s="14"/>
      <c r="G3282" s="53" t="s">
        <v>2802</v>
      </c>
      <c r="H3282" s="140"/>
      <c r="I3282" s="444" t="s">
        <v>920</v>
      </c>
      <c r="J3282" s="444">
        <v>1100</v>
      </c>
      <c r="K3282" s="444" t="s">
        <v>2045</v>
      </c>
      <c r="L3282" s="14"/>
      <c r="M3282" s="14"/>
      <c r="N3282" s="14" t="s">
        <v>54</v>
      </c>
      <c r="O3282" s="281"/>
      <c r="P3282" s="137" t="s">
        <v>63</v>
      </c>
      <c r="Q3282" s="137">
        <v>1500</v>
      </c>
      <c r="R3282" s="137" t="s">
        <v>2045</v>
      </c>
      <c r="S3282" s="14"/>
      <c r="T3282" s="14"/>
      <c r="U3282" s="14" t="s">
        <v>3041</v>
      </c>
      <c r="V3282" s="461"/>
      <c r="W3282" s="448" t="s">
        <v>2563</v>
      </c>
    </row>
    <row r="3283" ht="13.8" spans="1:23">
      <c r="A3283" s="579"/>
      <c r="B3283" s="14" t="s">
        <v>443</v>
      </c>
      <c r="C3283" s="14">
        <v>4200</v>
      </c>
      <c r="D3283" s="14" t="s">
        <v>2043</v>
      </c>
      <c r="E3283" s="14"/>
      <c r="F3283" s="14"/>
      <c r="G3283" s="14" t="s">
        <v>54</v>
      </c>
      <c r="H3283" s="140"/>
      <c r="I3283" s="14" t="s">
        <v>142</v>
      </c>
      <c r="J3283" s="14">
        <v>16000</v>
      </c>
      <c r="K3283" s="14" t="s">
        <v>2043</v>
      </c>
      <c r="L3283" s="14"/>
      <c r="M3283" s="14"/>
      <c r="N3283" s="14" t="s">
        <v>54</v>
      </c>
      <c r="O3283" s="281"/>
      <c r="P3283" s="14" t="s">
        <v>1175</v>
      </c>
      <c r="Q3283" s="14">
        <v>1700</v>
      </c>
      <c r="R3283" s="53" t="s">
        <v>2045</v>
      </c>
      <c r="S3283" s="14"/>
      <c r="T3283" s="14"/>
      <c r="U3283" s="61" t="s">
        <v>54</v>
      </c>
      <c r="V3283" s="462"/>
      <c r="W3283" s="448" t="s">
        <v>2568</v>
      </c>
    </row>
    <row r="3284" ht="13.8" spans="1:23">
      <c r="A3284" s="579"/>
      <c r="B3284" s="14" t="s">
        <v>1188</v>
      </c>
      <c r="C3284" s="14">
        <v>4200</v>
      </c>
      <c r="D3284" s="14" t="s">
        <v>2043</v>
      </c>
      <c r="E3284" s="52"/>
      <c r="F3284" s="14"/>
      <c r="G3284" s="14" t="s">
        <v>54</v>
      </c>
      <c r="H3284" s="140"/>
      <c r="I3284" s="14" t="s">
        <v>300</v>
      </c>
      <c r="J3284" s="14">
        <v>1200</v>
      </c>
      <c r="K3284" s="14" t="s">
        <v>2054</v>
      </c>
      <c r="L3284" s="14"/>
      <c r="M3284" s="14"/>
      <c r="N3284" s="14" t="s">
        <v>54</v>
      </c>
      <c r="O3284" s="281"/>
      <c r="P3284" s="525" t="s">
        <v>3145</v>
      </c>
      <c r="Q3284" s="525">
        <v>530</v>
      </c>
      <c r="R3284" s="525" t="s">
        <v>2045</v>
      </c>
      <c r="S3284" s="14"/>
      <c r="T3284" s="525"/>
      <c r="U3284" s="525" t="s">
        <v>3146</v>
      </c>
      <c r="V3284" s="142"/>
      <c r="W3284" s="448" t="s">
        <v>2632</v>
      </c>
    </row>
    <row r="3285" ht="13.8" spans="1:23">
      <c r="A3285" s="579"/>
      <c r="B3285" s="14" t="s">
        <v>537</v>
      </c>
      <c r="C3285" s="14">
        <v>4800</v>
      </c>
      <c r="D3285" s="14" t="s">
        <v>2043</v>
      </c>
      <c r="E3285" s="52"/>
      <c r="F3285" s="14"/>
      <c r="G3285" s="14" t="s">
        <v>54</v>
      </c>
      <c r="H3285" s="140"/>
      <c r="I3285" s="14" t="s">
        <v>389</v>
      </c>
      <c r="J3285" s="14">
        <v>3200</v>
      </c>
      <c r="K3285" s="14" t="s">
        <v>2043</v>
      </c>
      <c r="L3285" s="14"/>
      <c r="M3285" s="14"/>
      <c r="N3285" s="14" t="s">
        <v>54</v>
      </c>
      <c r="O3285" s="281"/>
      <c r="P3285" s="525" t="s">
        <v>1219</v>
      </c>
      <c r="Q3285" s="525">
        <v>1200</v>
      </c>
      <c r="R3285" s="525" t="s">
        <v>2045</v>
      </c>
      <c r="S3285" s="14"/>
      <c r="T3285" s="525"/>
      <c r="U3285" s="525" t="s">
        <v>3147</v>
      </c>
      <c r="V3285" s="136"/>
      <c r="W3285" s="448" t="s">
        <v>2935</v>
      </c>
    </row>
    <row r="3286" spans="1:21">
      <c r="A3286" s="579"/>
      <c r="B3286" s="14" t="s">
        <v>268</v>
      </c>
      <c r="C3286" s="14">
        <v>2400</v>
      </c>
      <c r="D3286" s="14" t="s">
        <v>2043</v>
      </c>
      <c r="E3286" s="14"/>
      <c r="F3286" s="14"/>
      <c r="G3286" s="14" t="s">
        <v>54</v>
      </c>
      <c r="H3286" s="281"/>
      <c r="I3286" s="137" t="s">
        <v>56</v>
      </c>
      <c r="J3286" s="137">
        <v>4000</v>
      </c>
      <c r="K3286" s="137" t="s">
        <v>2043</v>
      </c>
      <c r="L3286" s="14"/>
      <c r="M3286" s="14"/>
      <c r="N3286" s="53" t="s">
        <v>2788</v>
      </c>
      <c r="O3286" s="281"/>
      <c r="P3286" s="525" t="s">
        <v>1443</v>
      </c>
      <c r="Q3286" s="525">
        <v>600</v>
      </c>
      <c r="R3286" s="525" t="s">
        <v>2045</v>
      </c>
      <c r="S3286" s="14"/>
      <c r="T3286" s="525"/>
      <c r="U3286" s="525" t="s">
        <v>3148</v>
      </c>
    </row>
    <row r="3287" spans="1:21">
      <c r="A3287" s="579"/>
      <c r="B3287" s="14" t="s">
        <v>238</v>
      </c>
      <c r="C3287" s="14">
        <v>6000</v>
      </c>
      <c r="D3287" s="14" t="s">
        <v>2043</v>
      </c>
      <c r="E3287" s="14"/>
      <c r="F3287" s="14"/>
      <c r="G3287" s="14" t="s">
        <v>54</v>
      </c>
      <c r="H3287" s="281"/>
      <c r="I3287" s="14" t="s">
        <v>1046</v>
      </c>
      <c r="J3287" s="14">
        <v>3200</v>
      </c>
      <c r="K3287" s="14" t="s">
        <v>2043</v>
      </c>
      <c r="L3287" s="14"/>
      <c r="M3287" s="14"/>
      <c r="N3287" s="14" t="s">
        <v>3083</v>
      </c>
      <c r="O3287" s="140"/>
      <c r="P3287" s="525" t="s">
        <v>68</v>
      </c>
      <c r="Q3287" s="525">
        <v>800</v>
      </c>
      <c r="R3287" s="525" t="s">
        <v>2045</v>
      </c>
      <c r="S3287" s="14"/>
      <c r="T3287" s="525"/>
      <c r="U3287" s="525" t="s">
        <v>3149</v>
      </c>
    </row>
    <row r="3288" ht="13.8" spans="1:25">
      <c r="A3288" s="579"/>
      <c r="B3288" s="14" t="s">
        <v>1155</v>
      </c>
      <c r="C3288" s="14">
        <v>7800</v>
      </c>
      <c r="D3288" s="14" t="s">
        <v>2043</v>
      </c>
      <c r="E3288" s="14"/>
      <c r="F3288" s="14"/>
      <c r="G3288" s="14" t="s">
        <v>54</v>
      </c>
      <c r="H3288" s="281"/>
      <c r="I3288" s="14"/>
      <c r="J3288" s="14"/>
      <c r="K3288" s="14"/>
      <c r="L3288" s="14"/>
      <c r="M3288" s="14"/>
      <c r="N3288" s="53"/>
      <c r="O3288" s="140"/>
      <c r="P3288" s="525" t="s">
        <v>3150</v>
      </c>
      <c r="Q3288" s="525">
        <v>510</v>
      </c>
      <c r="R3288" s="525" t="s">
        <v>2045</v>
      </c>
      <c r="S3288" s="14"/>
      <c r="T3288" s="525"/>
      <c r="U3288" s="525" t="s">
        <v>3147</v>
      </c>
      <c r="Y3288" s="595" t="s">
        <v>3151</v>
      </c>
    </row>
    <row r="3289" ht="13.8" spans="1:25">
      <c r="A3289" s="579"/>
      <c r="B3289" s="14" t="s">
        <v>340</v>
      </c>
      <c r="C3289" s="14">
        <v>5400</v>
      </c>
      <c r="D3289" s="14" t="s">
        <v>2043</v>
      </c>
      <c r="E3289" s="14"/>
      <c r="F3289" s="14"/>
      <c r="G3289" s="14" t="s">
        <v>54</v>
      </c>
      <c r="H3289" s="281"/>
      <c r="I3289" s="14"/>
      <c r="J3289" s="14"/>
      <c r="K3289" s="14"/>
      <c r="L3289" s="14"/>
      <c r="M3289" s="14"/>
      <c r="N3289" s="53"/>
      <c r="O3289" s="140"/>
      <c r="P3289" s="525" t="s">
        <v>1212</v>
      </c>
      <c r="Q3289" s="525">
        <v>600</v>
      </c>
      <c r="R3289" s="525" t="s">
        <v>2045</v>
      </c>
      <c r="S3289" s="14"/>
      <c r="T3289" s="525"/>
      <c r="U3289" s="525" t="s">
        <v>3147</v>
      </c>
      <c r="W3289" s="47" t="s">
        <v>1065</v>
      </c>
      <c r="Y3289" s="595" t="s">
        <v>1065</v>
      </c>
    </row>
    <row r="3290" ht="13.8" spans="1:25">
      <c r="A3290" s="579"/>
      <c r="B3290" s="14" t="s">
        <v>316</v>
      </c>
      <c r="C3290" s="14">
        <v>4000</v>
      </c>
      <c r="D3290" s="14" t="s">
        <v>2043</v>
      </c>
      <c r="E3290" s="52"/>
      <c r="F3290" s="14"/>
      <c r="G3290" s="14" t="s">
        <v>54</v>
      </c>
      <c r="H3290" s="162"/>
      <c r="I3290" s="14"/>
      <c r="J3290" s="14"/>
      <c r="K3290" s="14"/>
      <c r="L3290" s="14"/>
      <c r="M3290" s="14"/>
      <c r="N3290" s="53"/>
      <c r="O3290" s="140"/>
      <c r="P3290" s="356" t="s">
        <v>1356</v>
      </c>
      <c r="Q3290" s="356">
        <v>195</v>
      </c>
      <c r="R3290" s="356" t="s">
        <v>2045</v>
      </c>
      <c r="S3290" s="14"/>
      <c r="T3290" s="356"/>
      <c r="U3290" s="356" t="s">
        <v>3147</v>
      </c>
      <c r="W3290" s="47" t="s">
        <v>1324</v>
      </c>
      <c r="Y3290" s="595" t="s">
        <v>1324</v>
      </c>
    </row>
    <row r="3291" ht="13.8" spans="1:25">
      <c r="A3291" s="579"/>
      <c r="B3291" s="14"/>
      <c r="C3291" s="14"/>
      <c r="D3291" s="14"/>
      <c r="E3291" s="52"/>
      <c r="F3291" s="14"/>
      <c r="G3291" s="53"/>
      <c r="H3291" s="162"/>
      <c r="I3291" s="14"/>
      <c r="J3291" s="14"/>
      <c r="K3291" s="14"/>
      <c r="L3291" s="14"/>
      <c r="M3291" s="14"/>
      <c r="N3291" s="53"/>
      <c r="O3291" s="140"/>
      <c r="P3291" s="356" t="s">
        <v>3151</v>
      </c>
      <c r="Q3291" s="356">
        <v>340</v>
      </c>
      <c r="R3291" s="356" t="s">
        <v>2045</v>
      </c>
      <c r="S3291" s="14"/>
      <c r="T3291" s="356"/>
      <c r="U3291" s="356" t="s">
        <v>2784</v>
      </c>
      <c r="W3291" s="47" t="s">
        <v>106</v>
      </c>
      <c r="Y3291" s="595" t="s">
        <v>106</v>
      </c>
    </row>
    <row r="3292" ht="13.8" spans="1:25">
      <c r="A3292" s="579"/>
      <c r="B3292" s="14"/>
      <c r="C3292" s="14"/>
      <c r="D3292" s="14"/>
      <c r="E3292" s="52"/>
      <c r="F3292" s="14"/>
      <c r="G3292" s="53"/>
      <c r="H3292" s="162"/>
      <c r="I3292" s="14"/>
      <c r="J3292" s="14"/>
      <c r="K3292" s="14"/>
      <c r="L3292" s="14"/>
      <c r="M3292" s="14"/>
      <c r="N3292" s="53"/>
      <c r="O3292" s="140"/>
      <c r="P3292" s="73" t="s">
        <v>1065</v>
      </c>
      <c r="Q3292" s="73">
        <v>1200</v>
      </c>
      <c r="R3292" s="73" t="s">
        <v>2043</v>
      </c>
      <c r="S3292" s="14"/>
      <c r="T3292" s="14"/>
      <c r="U3292" s="14" t="s">
        <v>2956</v>
      </c>
      <c r="W3292" s="47" t="s">
        <v>1164</v>
      </c>
      <c r="Y3292" s="595" t="s">
        <v>1164</v>
      </c>
    </row>
    <row r="3293" ht="13.8" spans="1:25">
      <c r="A3293" s="579"/>
      <c r="B3293" s="14"/>
      <c r="C3293" s="14"/>
      <c r="D3293" s="14"/>
      <c r="E3293" s="52"/>
      <c r="F3293" s="14"/>
      <c r="G3293" s="53"/>
      <c r="H3293" s="14"/>
      <c r="I3293" s="14"/>
      <c r="J3293" s="14"/>
      <c r="K3293" s="14"/>
      <c r="L3293" s="14"/>
      <c r="M3293" s="14"/>
      <c r="N3293" s="53"/>
      <c r="O3293" s="281"/>
      <c r="P3293" s="525" t="s">
        <v>1324</v>
      </c>
      <c r="Q3293" s="525">
        <v>390</v>
      </c>
      <c r="R3293" s="525" t="s">
        <v>2045</v>
      </c>
      <c r="S3293" s="525"/>
      <c r="T3293" s="525" t="s">
        <v>2096</v>
      </c>
      <c r="U3293" s="525" t="s">
        <v>88</v>
      </c>
      <c r="Y3293" s="596" t="s">
        <v>1266</v>
      </c>
    </row>
    <row r="3294" ht="13.8" spans="1:25">
      <c r="A3294" s="579"/>
      <c r="B3294" s="14"/>
      <c r="C3294" s="14"/>
      <c r="D3294" s="14"/>
      <c r="E3294" s="52"/>
      <c r="F3294" s="14"/>
      <c r="G3294" s="53"/>
      <c r="H3294" s="14"/>
      <c r="I3294" s="14"/>
      <c r="J3294" s="14"/>
      <c r="K3294" s="14"/>
      <c r="L3294" s="14"/>
      <c r="M3294" s="14"/>
      <c r="N3294" s="53"/>
      <c r="O3294" s="281"/>
      <c r="P3294" s="356" t="s">
        <v>106</v>
      </c>
      <c r="Q3294" s="356">
        <v>1200</v>
      </c>
      <c r="R3294" s="356" t="s">
        <v>2045</v>
      </c>
      <c r="S3294" s="14"/>
      <c r="T3294" s="356"/>
      <c r="U3294" s="525" t="s">
        <v>3009</v>
      </c>
      <c r="Y3294" s="596" t="s">
        <v>1261</v>
      </c>
    </row>
    <row r="3295" ht="13.8" spans="1:25">
      <c r="A3295" s="579"/>
      <c r="B3295" s="14"/>
      <c r="C3295" s="14"/>
      <c r="D3295" s="14"/>
      <c r="E3295" s="52"/>
      <c r="F3295" s="14"/>
      <c r="G3295" s="53"/>
      <c r="H3295" s="14"/>
      <c r="I3295" s="14"/>
      <c r="J3295" s="14"/>
      <c r="K3295" s="14"/>
      <c r="L3295" s="14"/>
      <c r="M3295" s="14"/>
      <c r="N3295" s="53"/>
      <c r="O3295" s="281"/>
      <c r="P3295" s="73" t="s">
        <v>1164</v>
      </c>
      <c r="Q3295" s="73">
        <v>800</v>
      </c>
      <c r="R3295" s="73" t="s">
        <v>2043</v>
      </c>
      <c r="S3295" s="14"/>
      <c r="T3295" s="14"/>
      <c r="U3295" s="14" t="s">
        <v>2935</v>
      </c>
      <c r="Y3295" s="595" t="s">
        <v>790</v>
      </c>
    </row>
    <row r="3296" ht="13.8" spans="1:25">
      <c r="A3296" s="579"/>
      <c r="B3296" s="14"/>
      <c r="C3296" s="14"/>
      <c r="D3296" s="14"/>
      <c r="E3296" s="52"/>
      <c r="F3296" s="14"/>
      <c r="G3296" s="53"/>
      <c r="H3296" s="14"/>
      <c r="I3296" s="14"/>
      <c r="J3296" s="14"/>
      <c r="K3296" s="14"/>
      <c r="L3296" s="14"/>
      <c r="M3296" s="14"/>
      <c r="N3296" s="53"/>
      <c r="O3296" s="281"/>
      <c r="P3296" s="525" t="s">
        <v>3152</v>
      </c>
      <c r="Q3296" s="525">
        <v>210</v>
      </c>
      <c r="R3296" s="525" t="s">
        <v>2045</v>
      </c>
      <c r="S3296" s="525"/>
      <c r="T3296" s="525"/>
      <c r="U3296" s="525" t="s">
        <v>3063</v>
      </c>
      <c r="Y3296" s="595" t="s">
        <v>757</v>
      </c>
    </row>
    <row r="3297" ht="13.8" spans="1:25">
      <c r="A3297" s="579"/>
      <c r="B3297" s="14"/>
      <c r="C3297" s="14"/>
      <c r="D3297" s="14"/>
      <c r="E3297" s="14"/>
      <c r="F3297" s="14"/>
      <c r="G3297" s="14"/>
      <c r="H3297" s="14"/>
      <c r="I3297" s="592"/>
      <c r="J3297" s="593"/>
      <c r="K3297" s="14"/>
      <c r="L3297" s="14"/>
      <c r="M3297" s="14"/>
      <c r="N3297" s="53"/>
      <c r="O3297" s="281"/>
      <c r="P3297" s="525" t="s">
        <v>1266</v>
      </c>
      <c r="Q3297" s="525">
        <v>300</v>
      </c>
      <c r="R3297" s="525" t="s">
        <v>2045</v>
      </c>
      <c r="S3297" s="525"/>
      <c r="T3297" s="525"/>
      <c r="U3297" s="525" t="s">
        <v>3153</v>
      </c>
      <c r="Y3297" s="595" t="s">
        <v>766</v>
      </c>
    </row>
    <row r="3298" ht="13.8" spans="1:25">
      <c r="A3298" s="579"/>
      <c r="B3298" s="14"/>
      <c r="C3298" s="14"/>
      <c r="D3298" s="14"/>
      <c r="E3298" s="14"/>
      <c r="F3298" s="14"/>
      <c r="G3298" s="14"/>
      <c r="H3298" s="14"/>
      <c r="I3298" s="592"/>
      <c r="J3298" s="593"/>
      <c r="K3298" s="14"/>
      <c r="L3298" s="14"/>
      <c r="M3298" s="14"/>
      <c r="N3298" s="53"/>
      <c r="O3298" s="281"/>
      <c r="P3298" s="14" t="s">
        <v>1261</v>
      </c>
      <c r="Q3298" s="14">
        <v>200</v>
      </c>
      <c r="R3298" s="14" t="s">
        <v>2045</v>
      </c>
      <c r="S3298" s="14"/>
      <c r="T3298" s="14" t="s">
        <v>2096</v>
      </c>
      <c r="U3298" s="14" t="s">
        <v>54</v>
      </c>
      <c r="Y3298" s="595"/>
    </row>
    <row r="3299" ht="13.8" spans="1:25">
      <c r="A3299" s="579"/>
      <c r="B3299" s="14"/>
      <c r="C3299" s="14"/>
      <c r="D3299" s="14"/>
      <c r="E3299" s="52"/>
      <c r="F3299" s="14"/>
      <c r="G3299" s="53"/>
      <c r="H3299" s="14"/>
      <c r="I3299" s="592"/>
      <c r="J3299" s="593"/>
      <c r="K3299" s="14"/>
      <c r="L3299" s="14"/>
      <c r="M3299" s="14"/>
      <c r="N3299" s="53"/>
      <c r="O3299" s="281"/>
      <c r="P3299" s="14" t="s">
        <v>790</v>
      </c>
      <c r="Q3299" s="14">
        <v>800</v>
      </c>
      <c r="R3299" s="14" t="s">
        <v>2045</v>
      </c>
      <c r="S3299" s="14"/>
      <c r="T3299" s="14"/>
      <c r="U3299" s="14" t="s">
        <v>54</v>
      </c>
      <c r="Y3299" s="595"/>
    </row>
    <row r="3300" ht="13.8" spans="1:25">
      <c r="A3300" s="579"/>
      <c r="B3300" s="14"/>
      <c r="C3300" s="14"/>
      <c r="D3300" s="14"/>
      <c r="E3300" s="14"/>
      <c r="F3300" s="14"/>
      <c r="G3300" s="14"/>
      <c r="H3300" s="14"/>
      <c r="I3300" s="592"/>
      <c r="J3300" s="593"/>
      <c r="K3300" s="14"/>
      <c r="L3300" s="14"/>
      <c r="M3300" s="14"/>
      <c r="N3300" s="53"/>
      <c r="O3300" s="14"/>
      <c r="P3300" s="14" t="s">
        <v>754</v>
      </c>
      <c r="Q3300" s="14">
        <v>500</v>
      </c>
      <c r="R3300" s="14" t="s">
        <v>2045</v>
      </c>
      <c r="S3300" s="14"/>
      <c r="T3300" s="14"/>
      <c r="U3300" s="14" t="s">
        <v>3154</v>
      </c>
      <c r="Y3300" s="595"/>
    </row>
    <row r="3301" ht="13.8" spans="1:25">
      <c r="A3301" s="579"/>
      <c r="B3301" s="14"/>
      <c r="C3301" s="14"/>
      <c r="D3301" s="14"/>
      <c r="E3301" s="14"/>
      <c r="F3301" s="14"/>
      <c r="G3301" s="14"/>
      <c r="H3301" s="14"/>
      <c r="I3301" s="592"/>
      <c r="J3301" s="593"/>
      <c r="K3301" s="14"/>
      <c r="L3301" s="14"/>
      <c r="M3301" s="14"/>
      <c r="N3301" s="53"/>
      <c r="O3301" s="14"/>
      <c r="P3301" s="356" t="s">
        <v>3155</v>
      </c>
      <c r="Q3301" s="356">
        <v>1200</v>
      </c>
      <c r="R3301" s="356" t="s">
        <v>2043</v>
      </c>
      <c r="S3301" s="14"/>
      <c r="T3301" s="356" t="s">
        <v>2096</v>
      </c>
      <c r="U3301" s="356" t="s">
        <v>3156</v>
      </c>
      <c r="Y3301" s="595"/>
    </row>
    <row r="3302" ht="13.8" spans="1:25">
      <c r="A3302" s="579"/>
      <c r="B3302" s="14"/>
      <c r="C3302" s="14"/>
      <c r="D3302" s="14"/>
      <c r="E3302" s="14"/>
      <c r="F3302" s="14"/>
      <c r="G3302" s="14"/>
      <c r="H3302" s="14"/>
      <c r="I3302" s="592"/>
      <c r="J3302" s="593"/>
      <c r="K3302" s="14"/>
      <c r="L3302" s="14"/>
      <c r="M3302" s="14"/>
      <c r="N3302" s="53"/>
      <c r="O3302" s="14"/>
      <c r="P3302" s="356" t="s">
        <v>766</v>
      </c>
      <c r="Q3302" s="356">
        <v>500</v>
      </c>
      <c r="R3302" s="356" t="s">
        <v>2045</v>
      </c>
      <c r="S3302" s="14"/>
      <c r="T3302" s="356"/>
      <c r="U3302" s="356" t="s">
        <v>3015</v>
      </c>
      <c r="Y3302" s="595"/>
    </row>
    <row r="3303" ht="13.8" spans="1:25">
      <c r="A3303" s="579"/>
      <c r="B3303" s="162"/>
      <c r="C3303" s="14"/>
      <c r="D3303" s="14"/>
      <c r="E3303" s="14"/>
      <c r="F3303" s="14"/>
      <c r="G3303" s="14"/>
      <c r="H3303" s="14"/>
      <c r="I3303" s="592"/>
      <c r="J3303" s="593"/>
      <c r="K3303" s="14"/>
      <c r="L3303" s="14"/>
      <c r="M3303" s="14"/>
      <c r="N3303" s="53"/>
      <c r="O3303" s="14"/>
      <c r="P3303" s="14"/>
      <c r="Q3303" s="14"/>
      <c r="R3303" s="14"/>
      <c r="S3303" s="14"/>
      <c r="T3303" s="14"/>
      <c r="U3303" s="14"/>
      <c r="Y3303" s="595"/>
    </row>
    <row r="3304" ht="13.8" spans="1:25">
      <c r="A3304" s="579"/>
      <c r="B3304" s="162"/>
      <c r="C3304" s="14"/>
      <c r="D3304" s="14"/>
      <c r="E3304" s="14"/>
      <c r="F3304" s="14"/>
      <c r="G3304" s="14"/>
      <c r="H3304" s="140"/>
      <c r="I3304" s="592"/>
      <c r="J3304" s="593"/>
      <c r="K3304" s="14"/>
      <c r="L3304" s="14"/>
      <c r="M3304" s="14"/>
      <c r="N3304" s="53"/>
      <c r="O3304" s="14"/>
      <c r="P3304" s="14"/>
      <c r="Q3304" s="14"/>
      <c r="R3304" s="14"/>
      <c r="S3304" s="14"/>
      <c r="T3304" s="14"/>
      <c r="U3304" s="14"/>
      <c r="Y3304" s="595"/>
    </row>
    <row r="3305" ht="18" spans="1:25">
      <c r="A3305" s="579"/>
      <c r="B3305" s="352"/>
      <c r="C3305" s="297">
        <f>SUM(C3280:C3303)</f>
        <v>48860</v>
      </c>
      <c r="D3305" s="297"/>
      <c r="E3305" s="298"/>
      <c r="F3305" s="297"/>
      <c r="G3305" s="299"/>
      <c r="H3305" s="492"/>
      <c r="I3305" s="297"/>
      <c r="J3305" s="297">
        <f>SUM(J3280:J3303)</f>
        <v>49700</v>
      </c>
      <c r="K3305" s="297"/>
      <c r="L3305" s="297"/>
      <c r="M3305" s="296"/>
      <c r="N3305" s="304"/>
      <c r="O3305" s="269"/>
      <c r="P3305" s="304"/>
      <c r="Q3305" s="304"/>
      <c r="R3305" s="304"/>
      <c r="S3305" s="304"/>
      <c r="T3305" s="304"/>
      <c r="U3305" s="304"/>
      <c r="Y3305" s="595" t="s">
        <v>1268</v>
      </c>
    </row>
    <row r="3306" ht="15.6" spans="1:25">
      <c r="A3306" s="572" t="s">
        <v>2310</v>
      </c>
      <c r="B3306" s="291" t="s">
        <v>12</v>
      </c>
      <c r="C3306" s="292" t="s">
        <v>2501</v>
      </c>
      <c r="D3306" s="292" t="s">
        <v>2466</v>
      </c>
      <c r="E3306" s="454" t="s">
        <v>2456</v>
      </c>
      <c r="F3306" s="121" t="s">
        <v>3121</v>
      </c>
      <c r="G3306" s="121" t="s">
        <v>11</v>
      </c>
      <c r="H3306" s="492"/>
      <c r="I3306" s="291" t="s">
        <v>13</v>
      </c>
      <c r="J3306" s="292" t="s">
        <v>2501</v>
      </c>
      <c r="K3306" s="292" t="s">
        <v>2466</v>
      </c>
      <c r="L3306" s="455" t="s">
        <v>2456</v>
      </c>
      <c r="M3306" s="121" t="s">
        <v>3121</v>
      </c>
      <c r="N3306" s="121" t="s">
        <v>11</v>
      </c>
      <c r="O3306" s="269"/>
      <c r="P3306" s="291" t="s">
        <v>3108</v>
      </c>
      <c r="Q3306" s="292" t="s">
        <v>2501</v>
      </c>
      <c r="R3306" s="292" t="s">
        <v>2466</v>
      </c>
      <c r="S3306" s="455" t="s">
        <v>2456</v>
      </c>
      <c r="T3306" s="121" t="s">
        <v>3121</v>
      </c>
      <c r="U3306" s="121" t="s">
        <v>11</v>
      </c>
      <c r="V3306" s="594" t="s">
        <v>2557</v>
      </c>
      <c r="W3306" s="594"/>
      <c r="Y3306" s="597" t="s">
        <v>1238</v>
      </c>
    </row>
    <row r="3307" ht="13.8" spans="1:25">
      <c r="A3307" s="579"/>
      <c r="B3307" s="14" t="s">
        <v>316</v>
      </c>
      <c r="C3307" s="14">
        <v>14000</v>
      </c>
      <c r="D3307" s="14" t="s">
        <v>2043</v>
      </c>
      <c r="E3307" s="52"/>
      <c r="F3307" s="14"/>
      <c r="G3307" s="53" t="s">
        <v>54</v>
      </c>
      <c r="H3307" s="281"/>
      <c r="I3307" s="14" t="s">
        <v>1046</v>
      </c>
      <c r="J3307" s="14">
        <v>3200</v>
      </c>
      <c r="K3307" s="14" t="s">
        <v>2043</v>
      </c>
      <c r="L3307" s="14"/>
      <c r="M3307" s="14"/>
      <c r="N3307" s="14" t="s">
        <v>3157</v>
      </c>
      <c r="O3307" s="14"/>
      <c r="P3307" s="14" t="s">
        <v>754</v>
      </c>
      <c r="Q3307" s="14">
        <v>500</v>
      </c>
      <c r="R3307" s="14" t="s">
        <v>2045</v>
      </c>
      <c r="S3307" s="14"/>
      <c r="T3307" s="14"/>
      <c r="U3307" s="14" t="s">
        <v>54</v>
      </c>
      <c r="V3307" s="525"/>
      <c r="W3307" s="448" t="s">
        <v>2561</v>
      </c>
      <c r="Y3307" s="595" t="s">
        <v>1241</v>
      </c>
    </row>
    <row r="3308" ht="13.8" spans="1:25">
      <c r="A3308" s="579"/>
      <c r="B3308" s="525" t="s">
        <v>467</v>
      </c>
      <c r="C3308" s="525">
        <v>500</v>
      </c>
      <c r="D3308" s="525" t="s">
        <v>2045</v>
      </c>
      <c r="E3308" s="525"/>
      <c r="F3308" s="525"/>
      <c r="G3308" s="525" t="s">
        <v>2439</v>
      </c>
      <c r="H3308" s="281"/>
      <c r="I3308" s="14" t="s">
        <v>903</v>
      </c>
      <c r="J3308" s="14">
        <v>2000</v>
      </c>
      <c r="K3308" s="14" t="s">
        <v>2043</v>
      </c>
      <c r="L3308" s="14"/>
      <c r="M3308" s="14"/>
      <c r="N3308" s="14" t="s">
        <v>54</v>
      </c>
      <c r="O3308" s="14"/>
      <c r="P3308" s="14" t="s">
        <v>1264</v>
      </c>
      <c r="Q3308" s="14">
        <v>180</v>
      </c>
      <c r="R3308" s="14" t="s">
        <v>2045</v>
      </c>
      <c r="S3308" s="14"/>
      <c r="T3308" s="14" t="s">
        <v>2096</v>
      </c>
      <c r="U3308" s="14" t="s">
        <v>54</v>
      </c>
      <c r="V3308" s="460"/>
      <c r="W3308" s="14" t="s">
        <v>2562</v>
      </c>
      <c r="Y3308" s="595"/>
    </row>
    <row r="3309" ht="13.8" spans="1:25">
      <c r="A3309" s="579"/>
      <c r="B3309" s="14" t="s">
        <v>630</v>
      </c>
      <c r="C3309" s="14">
        <v>3000</v>
      </c>
      <c r="D3309" s="14" t="s">
        <v>2043</v>
      </c>
      <c r="E3309" s="52"/>
      <c r="F3309" s="14"/>
      <c r="G3309" s="53" t="s">
        <v>54</v>
      </c>
      <c r="H3309" s="281"/>
      <c r="I3309" s="14" t="s">
        <v>615</v>
      </c>
      <c r="J3309" s="14">
        <v>1000</v>
      </c>
      <c r="K3309" s="14" t="s">
        <v>2045</v>
      </c>
      <c r="L3309" s="14"/>
      <c r="M3309" s="14"/>
      <c r="N3309" s="14" t="s">
        <v>54</v>
      </c>
      <c r="O3309" s="14"/>
      <c r="P3309" s="14" t="s">
        <v>1266</v>
      </c>
      <c r="Q3309" s="14">
        <v>300</v>
      </c>
      <c r="R3309" s="14" t="s">
        <v>2045</v>
      </c>
      <c r="S3309" s="14"/>
      <c r="T3309" s="14" t="s">
        <v>2096</v>
      </c>
      <c r="U3309" s="14" t="s">
        <v>54</v>
      </c>
      <c r="V3309" s="461"/>
      <c r="W3309" s="448" t="s">
        <v>2563</v>
      </c>
      <c r="Y3309" s="595"/>
    </row>
    <row r="3310" ht="13.8" spans="1:25">
      <c r="A3310" s="579"/>
      <c r="B3310" s="14" t="s">
        <v>470</v>
      </c>
      <c r="C3310" s="14">
        <v>5400</v>
      </c>
      <c r="D3310" s="14" t="s">
        <v>2043</v>
      </c>
      <c r="E3310" s="52"/>
      <c r="F3310" s="14"/>
      <c r="G3310" s="53" t="s">
        <v>54</v>
      </c>
      <c r="H3310" s="14"/>
      <c r="I3310" s="14" t="s">
        <v>525</v>
      </c>
      <c r="J3310" s="14">
        <v>1420</v>
      </c>
      <c r="K3310" s="14" t="s">
        <v>2045</v>
      </c>
      <c r="L3310" s="14"/>
      <c r="M3310" s="14"/>
      <c r="N3310" s="14" t="s">
        <v>54</v>
      </c>
      <c r="O3310" s="14"/>
      <c r="P3310" s="14" t="s">
        <v>558</v>
      </c>
      <c r="Q3310" s="14">
        <v>1000</v>
      </c>
      <c r="R3310" s="14" t="s">
        <v>2045</v>
      </c>
      <c r="S3310" s="14"/>
      <c r="T3310" s="14"/>
      <c r="U3310" s="14" t="s">
        <v>54</v>
      </c>
      <c r="V3310" s="462"/>
      <c r="W3310" s="448" t="s">
        <v>2568</v>
      </c>
      <c r="Y3310" s="595"/>
    </row>
    <row r="3311" ht="13.8" spans="1:25">
      <c r="A3311" s="579"/>
      <c r="B3311" s="444" t="s">
        <v>1270</v>
      </c>
      <c r="C3311" s="444">
        <v>400</v>
      </c>
      <c r="D3311" s="444" t="s">
        <v>2045</v>
      </c>
      <c r="E3311" s="52"/>
      <c r="F3311" s="14" t="s">
        <v>2096</v>
      </c>
      <c r="G3311" s="53" t="s">
        <v>3158</v>
      </c>
      <c r="H3311" s="14"/>
      <c r="I3311" s="14" t="s">
        <v>280</v>
      </c>
      <c r="J3311" s="14">
        <v>16000</v>
      </c>
      <c r="K3311" s="14" t="s">
        <v>2043</v>
      </c>
      <c r="L3311" s="14"/>
      <c r="M3311" s="14"/>
      <c r="N3311" s="14" t="s">
        <v>54</v>
      </c>
      <c r="O3311" s="14"/>
      <c r="P3311" s="73" t="s">
        <v>1268</v>
      </c>
      <c r="Q3311" s="73">
        <v>800</v>
      </c>
      <c r="R3311" s="73" t="s">
        <v>2045</v>
      </c>
      <c r="S3311" s="14"/>
      <c r="T3311" s="14" t="s">
        <v>2096</v>
      </c>
      <c r="U3311" s="14" t="s">
        <v>2956</v>
      </c>
      <c r="V3311" s="142"/>
      <c r="W3311" s="448" t="s">
        <v>2632</v>
      </c>
      <c r="Y3311" s="595"/>
    </row>
    <row r="3312" ht="13.8" spans="1:25">
      <c r="A3312" s="579"/>
      <c r="B3312" s="14" t="s">
        <v>467</v>
      </c>
      <c r="C3312" s="14">
        <v>500</v>
      </c>
      <c r="D3312" s="14" t="s">
        <v>2045</v>
      </c>
      <c r="E3312" s="52"/>
      <c r="F3312" s="14"/>
      <c r="G3312" s="53" t="s">
        <v>2439</v>
      </c>
      <c r="H3312" s="14"/>
      <c r="I3312" s="356" t="s">
        <v>135</v>
      </c>
      <c r="J3312" s="356">
        <v>10000</v>
      </c>
      <c r="K3312" s="356" t="s">
        <v>2043</v>
      </c>
      <c r="L3312" s="14"/>
      <c r="M3312" s="356"/>
      <c r="N3312" s="356" t="s">
        <v>3156</v>
      </c>
      <c r="O3312" s="14"/>
      <c r="P3312" s="14" t="s">
        <v>1238</v>
      </c>
      <c r="Q3312" s="14">
        <v>400</v>
      </c>
      <c r="R3312" s="14" t="s">
        <v>2045</v>
      </c>
      <c r="S3312" s="14"/>
      <c r="T3312" s="14"/>
      <c r="U3312" s="14" t="s">
        <v>54</v>
      </c>
      <c r="V3312" s="136"/>
      <c r="W3312" s="448" t="s">
        <v>2935</v>
      </c>
      <c r="Y3312" s="597" t="s">
        <v>139</v>
      </c>
    </row>
    <row r="3313" spans="1:21">
      <c r="A3313" s="579"/>
      <c r="B3313" s="14" t="s">
        <v>513</v>
      </c>
      <c r="C3313" s="14">
        <v>3000</v>
      </c>
      <c r="D3313" s="14" t="s">
        <v>2043</v>
      </c>
      <c r="E3313" s="14"/>
      <c r="F3313" s="14"/>
      <c r="G3313" s="53" t="s">
        <v>54</v>
      </c>
      <c r="H3313" s="14"/>
      <c r="I3313" s="14" t="s">
        <v>154</v>
      </c>
      <c r="J3313" s="14">
        <v>10000</v>
      </c>
      <c r="K3313" s="14" t="s">
        <v>2043</v>
      </c>
      <c r="L3313" s="14"/>
      <c r="M3313" s="14"/>
      <c r="N3313" s="14" t="s">
        <v>3159</v>
      </c>
      <c r="O3313" s="14"/>
      <c r="P3313" s="14" t="s">
        <v>1241</v>
      </c>
      <c r="Q3313" s="14">
        <v>300</v>
      </c>
      <c r="R3313" s="14" t="s">
        <v>2045</v>
      </c>
      <c r="S3313" s="14"/>
      <c r="T3313" s="14" t="s">
        <v>2096</v>
      </c>
      <c r="U3313" s="14" t="s">
        <v>54</v>
      </c>
    </row>
    <row r="3314" spans="1:21">
      <c r="A3314" s="579"/>
      <c r="B3314" s="14" t="s">
        <v>124</v>
      </c>
      <c r="C3314" s="14">
        <v>20000</v>
      </c>
      <c r="D3314" s="14" t="s">
        <v>2043</v>
      </c>
      <c r="E3314" s="52"/>
      <c r="F3314" s="14"/>
      <c r="G3314" s="53" t="s">
        <v>3160</v>
      </c>
      <c r="H3314" s="14"/>
      <c r="I3314" s="14"/>
      <c r="J3314" s="14"/>
      <c r="K3314" s="14"/>
      <c r="L3314" s="14"/>
      <c r="M3314" s="14"/>
      <c r="N3314" s="53"/>
      <c r="O3314" s="14"/>
      <c r="P3314" s="14" t="s">
        <v>1272</v>
      </c>
      <c r="Q3314" s="14">
        <v>200</v>
      </c>
      <c r="R3314" s="14" t="s">
        <v>2045</v>
      </c>
      <c r="S3314" s="14"/>
      <c r="T3314" s="14" t="s">
        <v>2096</v>
      </c>
      <c r="U3314" s="14" t="s">
        <v>54</v>
      </c>
    </row>
    <row r="3315" spans="1:21">
      <c r="A3315" s="579"/>
      <c r="B3315" s="14"/>
      <c r="C3315" s="14"/>
      <c r="D3315" s="14"/>
      <c r="E3315" s="52"/>
      <c r="F3315" s="14"/>
      <c r="G3315" s="53" t="s">
        <v>2253</v>
      </c>
      <c r="H3315" s="14"/>
      <c r="I3315" s="14"/>
      <c r="J3315" s="14"/>
      <c r="K3315" s="14"/>
      <c r="L3315" s="14"/>
      <c r="M3315" s="14"/>
      <c r="N3315" s="53"/>
      <c r="O3315" s="14"/>
      <c r="P3315" s="14" t="s">
        <v>1275</v>
      </c>
      <c r="Q3315" s="14">
        <v>1000</v>
      </c>
      <c r="R3315" s="14" t="s">
        <v>2045</v>
      </c>
      <c r="S3315" s="14"/>
      <c r="T3315" s="14" t="s">
        <v>2096</v>
      </c>
      <c r="U3315" s="14" t="s">
        <v>54</v>
      </c>
    </row>
    <row r="3316" spans="1:21">
      <c r="A3316" s="579"/>
      <c r="B3316" s="14"/>
      <c r="C3316" s="14"/>
      <c r="D3316" s="14"/>
      <c r="E3316" s="52"/>
      <c r="F3316" s="14"/>
      <c r="G3316" s="53"/>
      <c r="H3316" s="14"/>
      <c r="I3316" s="14"/>
      <c r="J3316" s="14"/>
      <c r="K3316" s="14"/>
      <c r="L3316" s="14"/>
      <c r="M3316" s="14"/>
      <c r="N3316" s="53"/>
      <c r="O3316" s="14"/>
      <c r="P3316" s="73" t="s">
        <v>1277</v>
      </c>
      <c r="Q3316" s="73">
        <v>1200</v>
      </c>
      <c r="R3316" s="73" t="s">
        <v>2045</v>
      </c>
      <c r="S3316" s="14"/>
      <c r="T3316" s="14" t="s">
        <v>2096</v>
      </c>
      <c r="U3316" s="14" t="s">
        <v>3161</v>
      </c>
    </row>
    <row r="3317" spans="1:21">
      <c r="A3317" s="579"/>
      <c r="B3317" s="14"/>
      <c r="C3317" s="14"/>
      <c r="D3317" s="14"/>
      <c r="E3317" s="52"/>
      <c r="F3317" s="14"/>
      <c r="G3317" s="53"/>
      <c r="H3317" s="14"/>
      <c r="I3317" s="14"/>
      <c r="J3317" s="14"/>
      <c r="K3317" s="14"/>
      <c r="L3317" s="14"/>
      <c r="M3317" s="14"/>
      <c r="N3317" s="53"/>
      <c r="O3317" s="14"/>
      <c r="P3317" s="73" t="s">
        <v>1279</v>
      </c>
      <c r="Q3317" s="73">
        <v>200</v>
      </c>
      <c r="R3317" s="73" t="s">
        <v>2045</v>
      </c>
      <c r="S3317" s="14"/>
      <c r="T3317" s="14" t="s">
        <v>2096</v>
      </c>
      <c r="U3317" s="14" t="s">
        <v>3047</v>
      </c>
    </row>
    <row r="3318" spans="1:21">
      <c r="A3318" s="579"/>
      <c r="B3318" s="14"/>
      <c r="C3318" s="14"/>
      <c r="D3318" s="14"/>
      <c r="E3318" s="52"/>
      <c r="F3318" s="14"/>
      <c r="G3318" s="53"/>
      <c r="H3318" s="14"/>
      <c r="I3318" s="14"/>
      <c r="J3318" s="14"/>
      <c r="K3318" s="14"/>
      <c r="L3318" s="14"/>
      <c r="M3318" s="14"/>
      <c r="N3318" s="53"/>
      <c r="O3318" s="14"/>
      <c r="P3318" s="14"/>
      <c r="Q3318" s="14"/>
      <c r="R3318" s="14"/>
      <c r="S3318" s="14"/>
      <c r="T3318" s="14"/>
      <c r="U3318" s="14"/>
    </row>
    <row r="3319" spans="1:21">
      <c r="A3319" s="579"/>
      <c r="B3319" s="14"/>
      <c r="C3319" s="14"/>
      <c r="D3319" s="14"/>
      <c r="E3319" s="52"/>
      <c r="F3319" s="14"/>
      <c r="G3319" s="53"/>
      <c r="H3319" s="14"/>
      <c r="I3319" s="14"/>
      <c r="J3319" s="14"/>
      <c r="K3319" s="14"/>
      <c r="L3319" s="14"/>
      <c r="M3319" s="14"/>
      <c r="N3319" s="53"/>
      <c r="O3319" s="14"/>
      <c r="P3319" s="14"/>
      <c r="Q3319" s="14"/>
      <c r="R3319" s="14"/>
      <c r="S3319" s="14"/>
      <c r="T3319" s="14"/>
      <c r="U3319" s="14"/>
    </row>
    <row r="3320" spans="1:21">
      <c r="A3320" s="579"/>
      <c r="B3320" s="14"/>
      <c r="C3320" s="14"/>
      <c r="D3320" s="14"/>
      <c r="E3320" s="52"/>
      <c r="F3320" s="14"/>
      <c r="G3320" s="53"/>
      <c r="H3320" s="14"/>
      <c r="I3320" s="14"/>
      <c r="J3320" s="14"/>
      <c r="K3320" s="14"/>
      <c r="L3320" s="14"/>
      <c r="M3320" s="14"/>
      <c r="N3320" s="53"/>
      <c r="O3320" s="14"/>
      <c r="P3320" s="14"/>
      <c r="Q3320" s="14"/>
      <c r="R3320" s="14"/>
      <c r="S3320" s="14"/>
      <c r="T3320" s="14"/>
      <c r="U3320" s="14"/>
    </row>
    <row r="3321" spans="1:21">
      <c r="A3321" s="579"/>
      <c r="B3321" s="14"/>
      <c r="C3321" s="14"/>
      <c r="D3321" s="14"/>
      <c r="E3321" s="52"/>
      <c r="F3321" s="14"/>
      <c r="G3321" s="53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</row>
    <row r="3322" spans="1:21">
      <c r="A3322" s="579"/>
      <c r="B3322" s="14"/>
      <c r="C3322" s="14"/>
      <c r="D3322" s="14"/>
      <c r="E3322" s="52"/>
      <c r="F3322" s="14"/>
      <c r="G3322" s="53"/>
      <c r="H3322" s="140"/>
      <c r="I3322" s="14"/>
      <c r="J3322" s="14"/>
      <c r="K3322" s="14"/>
      <c r="L3322" s="14"/>
      <c r="M3322" s="14"/>
      <c r="N3322" s="14"/>
      <c r="O3322" s="281"/>
      <c r="P3322" s="14"/>
      <c r="Q3322" s="14"/>
      <c r="R3322" s="14"/>
      <c r="S3322" s="14"/>
      <c r="T3322" s="14"/>
      <c r="U3322" s="14"/>
    </row>
    <row r="3323" ht="18" spans="1:21">
      <c r="A3323" s="579"/>
      <c r="B3323" s="352"/>
      <c r="C3323" s="297"/>
      <c r="D3323" s="297"/>
      <c r="E3323" s="298"/>
      <c r="F3323" s="297"/>
      <c r="G3323" s="299"/>
      <c r="H3323" s="492"/>
      <c r="I3323" s="297"/>
      <c r="J3323" s="297"/>
      <c r="K3323" s="297"/>
      <c r="L3323" s="297"/>
      <c r="M3323" s="296"/>
      <c r="N3323" s="304"/>
      <c r="O3323" s="524"/>
      <c r="P3323" s="304"/>
      <c r="Q3323" s="304"/>
      <c r="R3323" s="304"/>
      <c r="S3323" s="304"/>
      <c r="T3323" s="304"/>
      <c r="U3323" s="304"/>
    </row>
    <row r="3324" ht="15.6" spans="1:23">
      <c r="A3324" s="572" t="s">
        <v>2311</v>
      </c>
      <c r="B3324" s="291" t="s">
        <v>12</v>
      </c>
      <c r="C3324" s="292" t="s">
        <v>2501</v>
      </c>
      <c r="D3324" s="292" t="s">
        <v>2466</v>
      </c>
      <c r="E3324" s="454" t="s">
        <v>2456</v>
      </c>
      <c r="F3324" s="121" t="s">
        <v>3121</v>
      </c>
      <c r="G3324" s="121" t="s">
        <v>11</v>
      </c>
      <c r="H3324" s="492"/>
      <c r="I3324" s="291" t="s">
        <v>13</v>
      </c>
      <c r="J3324" s="292" t="s">
        <v>2501</v>
      </c>
      <c r="K3324" s="292" t="s">
        <v>2466</v>
      </c>
      <c r="L3324" s="455" t="s">
        <v>2456</v>
      </c>
      <c r="M3324" s="121" t="s">
        <v>3121</v>
      </c>
      <c r="N3324" s="121" t="s">
        <v>11</v>
      </c>
      <c r="O3324" s="524"/>
      <c r="P3324" s="291" t="s">
        <v>3108</v>
      </c>
      <c r="Q3324" s="292" t="s">
        <v>2501</v>
      </c>
      <c r="R3324" s="292" t="s">
        <v>2466</v>
      </c>
      <c r="S3324" s="455" t="s">
        <v>2456</v>
      </c>
      <c r="T3324" s="121" t="s">
        <v>3121</v>
      </c>
      <c r="U3324" s="121" t="s">
        <v>11</v>
      </c>
      <c r="V3324" s="594" t="s">
        <v>2557</v>
      </c>
      <c r="W3324" s="594"/>
    </row>
    <row r="3325" ht="13.8" spans="1:23">
      <c r="A3325" s="590"/>
      <c r="B3325" s="14" t="s">
        <v>124</v>
      </c>
      <c r="C3325" s="14">
        <v>12000</v>
      </c>
      <c r="D3325" s="14" t="s">
        <v>2043</v>
      </c>
      <c r="E3325" s="52"/>
      <c r="F3325" s="14"/>
      <c r="G3325" s="53" t="s">
        <v>54</v>
      </c>
      <c r="H3325" s="281"/>
      <c r="I3325" s="14" t="s">
        <v>1281</v>
      </c>
      <c r="J3325" s="14">
        <v>285</v>
      </c>
      <c r="K3325" s="14" t="s">
        <v>2045</v>
      </c>
      <c r="L3325" s="14"/>
      <c r="M3325" s="14" t="s">
        <v>2096</v>
      </c>
      <c r="N3325" s="53" t="s">
        <v>54</v>
      </c>
      <c r="O3325" s="281"/>
      <c r="P3325" s="137" t="s">
        <v>3162</v>
      </c>
      <c r="Q3325" s="137">
        <v>150</v>
      </c>
      <c r="R3325" s="137" t="s">
        <v>2045</v>
      </c>
      <c r="S3325" s="14"/>
      <c r="T3325" s="14" t="s">
        <v>2096</v>
      </c>
      <c r="U3325" s="14" t="s">
        <v>3163</v>
      </c>
      <c r="V3325" s="525"/>
      <c r="W3325" s="448" t="s">
        <v>2561</v>
      </c>
    </row>
    <row r="3326" spans="1:23">
      <c r="A3326" s="590"/>
      <c r="B3326" s="14" t="s">
        <v>145</v>
      </c>
      <c r="C3326" s="14">
        <v>24600</v>
      </c>
      <c r="D3326" s="14" t="s">
        <v>2043</v>
      </c>
      <c r="E3326" s="14"/>
      <c r="F3326" s="14"/>
      <c r="G3326" s="53" t="s">
        <v>54</v>
      </c>
      <c r="H3326" s="281"/>
      <c r="I3326" s="14" t="s">
        <v>175</v>
      </c>
      <c r="J3326" s="14">
        <v>2000</v>
      </c>
      <c r="K3326" s="14" t="s">
        <v>2043</v>
      </c>
      <c r="L3326" s="14"/>
      <c r="M3326" s="14"/>
      <c r="N3326" s="53" t="s">
        <v>54</v>
      </c>
      <c r="O3326" s="281"/>
      <c r="P3326" s="137" t="s">
        <v>3164</v>
      </c>
      <c r="Q3326" s="137">
        <v>210</v>
      </c>
      <c r="R3326" s="137" t="s">
        <v>2045</v>
      </c>
      <c r="S3326" s="14"/>
      <c r="T3326" s="14" t="s">
        <v>2096</v>
      </c>
      <c r="U3326" s="14" t="s">
        <v>3163</v>
      </c>
      <c r="V3326" s="460"/>
      <c r="W3326" s="14" t="s">
        <v>2562</v>
      </c>
    </row>
    <row r="3327" ht="13.8" spans="1:23">
      <c r="A3327" s="590"/>
      <c r="B3327" s="14" t="s">
        <v>322</v>
      </c>
      <c r="C3327" s="14">
        <v>2400</v>
      </c>
      <c r="D3327" s="14" t="s">
        <v>2043</v>
      </c>
      <c r="E3327" s="52"/>
      <c r="F3327" s="14"/>
      <c r="G3327" s="53" t="s">
        <v>54</v>
      </c>
      <c r="H3327" s="281"/>
      <c r="I3327" s="14" t="s">
        <v>256</v>
      </c>
      <c r="J3327" s="14">
        <v>6000</v>
      </c>
      <c r="K3327" s="14" t="s">
        <v>2043</v>
      </c>
      <c r="L3327" s="14"/>
      <c r="M3327" s="14"/>
      <c r="N3327" s="53" t="s">
        <v>54</v>
      </c>
      <c r="O3327" s="281"/>
      <c r="P3327" s="525" t="s">
        <v>3165</v>
      </c>
      <c r="Q3327" s="525">
        <v>200</v>
      </c>
      <c r="R3327" s="525" t="s">
        <v>2045</v>
      </c>
      <c r="S3327" s="14"/>
      <c r="T3327" s="14"/>
      <c r="U3327" s="525" t="s">
        <v>2784</v>
      </c>
      <c r="V3327" s="461"/>
      <c r="W3327" s="448" t="s">
        <v>2563</v>
      </c>
    </row>
    <row r="3328" ht="13.8" spans="1:23">
      <c r="A3328" s="590"/>
      <c r="B3328" s="14" t="s">
        <v>377</v>
      </c>
      <c r="C3328" s="14">
        <v>3000</v>
      </c>
      <c r="D3328" s="14" t="s">
        <v>2043</v>
      </c>
      <c r="E3328" s="14"/>
      <c r="F3328" s="14"/>
      <c r="G3328" s="53" t="s">
        <v>54</v>
      </c>
      <c r="H3328" s="14"/>
      <c r="I3328" s="14" t="s">
        <v>331</v>
      </c>
      <c r="J3328" s="14">
        <v>6000</v>
      </c>
      <c r="K3328" s="14" t="s">
        <v>2043</v>
      </c>
      <c r="L3328" s="14"/>
      <c r="M3328" s="14"/>
      <c r="N3328" s="53" t="s">
        <v>54</v>
      </c>
      <c r="O3328" s="281"/>
      <c r="P3328" s="14" t="s">
        <v>485</v>
      </c>
      <c r="Q3328" s="14">
        <v>400</v>
      </c>
      <c r="R3328" s="14" t="s">
        <v>2045</v>
      </c>
      <c r="S3328" s="14"/>
      <c r="T3328" s="14"/>
      <c r="U3328" s="14" t="s">
        <v>54</v>
      </c>
      <c r="V3328" s="462"/>
      <c r="W3328" s="448" t="s">
        <v>2568</v>
      </c>
    </row>
    <row r="3329" ht="13.8" spans="1:23">
      <c r="A3329" s="590"/>
      <c r="B3329" s="73" t="s">
        <v>1085</v>
      </c>
      <c r="C3329" s="73">
        <v>6000</v>
      </c>
      <c r="D3329" s="73" t="s">
        <v>2043</v>
      </c>
      <c r="E3329" s="52"/>
      <c r="F3329" s="14"/>
      <c r="G3329" s="53" t="s">
        <v>54</v>
      </c>
      <c r="H3329" s="14"/>
      <c r="I3329" s="14" t="s">
        <v>259</v>
      </c>
      <c r="J3329" s="14">
        <v>18000</v>
      </c>
      <c r="K3329" s="14" t="s">
        <v>2043</v>
      </c>
      <c r="L3329" s="14"/>
      <c r="M3329" s="14"/>
      <c r="N3329" s="53" t="s">
        <v>54</v>
      </c>
      <c r="O3329" s="281"/>
      <c r="P3329" s="14" t="s">
        <v>1283</v>
      </c>
      <c r="Q3329" s="14">
        <v>700</v>
      </c>
      <c r="R3329" s="14" t="s">
        <v>2045</v>
      </c>
      <c r="S3329" s="14"/>
      <c r="T3329" s="14" t="s">
        <v>2096</v>
      </c>
      <c r="U3329" s="14" t="s">
        <v>54</v>
      </c>
      <c r="V3329" s="142"/>
      <c r="W3329" s="448" t="s">
        <v>2632</v>
      </c>
    </row>
    <row r="3330" ht="13.8" spans="1:23">
      <c r="A3330" s="590"/>
      <c r="B3330" s="73" t="s">
        <v>1060</v>
      </c>
      <c r="C3330" s="73">
        <v>4200</v>
      </c>
      <c r="D3330" s="73" t="s">
        <v>2043</v>
      </c>
      <c r="E3330" s="14"/>
      <c r="F3330" s="14"/>
      <c r="G3330" s="53" t="s">
        <v>54</v>
      </c>
      <c r="H3330" s="14"/>
      <c r="I3330" s="14" t="s">
        <v>244</v>
      </c>
      <c r="J3330" s="14">
        <v>8000</v>
      </c>
      <c r="K3330" s="14" t="s">
        <v>2043</v>
      </c>
      <c r="L3330" s="14"/>
      <c r="M3330" s="14"/>
      <c r="N3330" s="53" t="s">
        <v>54</v>
      </c>
      <c r="O3330" s="281"/>
      <c r="P3330" s="14" t="s">
        <v>1201</v>
      </c>
      <c r="Q3330" s="14">
        <v>1700</v>
      </c>
      <c r="R3330" s="14" t="s">
        <v>2045</v>
      </c>
      <c r="S3330" s="14"/>
      <c r="T3330" s="14"/>
      <c r="U3330" s="14" t="s">
        <v>3166</v>
      </c>
      <c r="V3330" s="136"/>
      <c r="W3330" s="448" t="s">
        <v>2935</v>
      </c>
    </row>
    <row r="3331" spans="1:21">
      <c r="A3331" s="590"/>
      <c r="B3331" s="356" t="s">
        <v>1164</v>
      </c>
      <c r="C3331" s="356">
        <v>6000</v>
      </c>
      <c r="D3331" s="356" t="s">
        <v>2043</v>
      </c>
      <c r="E3331" s="356"/>
      <c r="F3331" s="356"/>
      <c r="G3331" s="356" t="s">
        <v>2784</v>
      </c>
      <c r="H3331" s="14"/>
      <c r="I3331" s="14" t="s">
        <v>799</v>
      </c>
      <c r="J3331" s="14">
        <v>700</v>
      </c>
      <c r="K3331" s="14" t="s">
        <v>2045</v>
      </c>
      <c r="L3331" s="14"/>
      <c r="M3331" s="14"/>
      <c r="N3331" s="53" t="s">
        <v>54</v>
      </c>
      <c r="O3331" s="281"/>
      <c r="P3331" s="14" t="s">
        <v>1198</v>
      </c>
      <c r="Q3331" s="14">
        <v>200</v>
      </c>
      <c r="R3331" s="14" t="s">
        <v>2045</v>
      </c>
      <c r="S3331" s="14"/>
      <c r="T3331" s="14"/>
      <c r="U3331" s="14" t="s">
        <v>54</v>
      </c>
    </row>
    <row r="3332" spans="1:21">
      <c r="A3332" s="590"/>
      <c r="B3332" s="356" t="s">
        <v>1062</v>
      </c>
      <c r="C3332" s="356">
        <v>3000</v>
      </c>
      <c r="D3332" s="356" t="s">
        <v>2043</v>
      </c>
      <c r="E3332" s="52"/>
      <c r="F3332" s="356"/>
      <c r="G3332" s="356" t="s">
        <v>3167</v>
      </c>
      <c r="H3332" s="14"/>
      <c r="I3332" s="14" t="s">
        <v>235</v>
      </c>
      <c r="J3332" s="14">
        <v>3200</v>
      </c>
      <c r="K3332" s="14" t="s">
        <v>2043</v>
      </c>
      <c r="L3332" s="14"/>
      <c r="M3332" s="14"/>
      <c r="N3332" s="53" t="s">
        <v>54</v>
      </c>
      <c r="O3332" s="281"/>
      <c r="P3332" s="14" t="s">
        <v>1285</v>
      </c>
      <c r="Q3332" s="14">
        <v>400</v>
      </c>
      <c r="R3332" s="14" t="s">
        <v>2045</v>
      </c>
      <c r="S3332" s="14"/>
      <c r="T3332" s="14" t="s">
        <v>2096</v>
      </c>
      <c r="U3332" s="14" t="s">
        <v>54</v>
      </c>
    </row>
    <row r="3333" spans="1:21">
      <c r="A3333" s="590"/>
      <c r="B3333" s="14"/>
      <c r="C3333" s="14"/>
      <c r="D3333" s="14"/>
      <c r="E3333" s="52"/>
      <c r="F3333" s="14"/>
      <c r="G3333" s="53"/>
      <c r="H3333" s="14"/>
      <c r="I3333" s="14" t="s">
        <v>1291</v>
      </c>
      <c r="J3333" s="14">
        <v>300</v>
      </c>
      <c r="K3333" s="14" t="s">
        <v>2045</v>
      </c>
      <c r="L3333" s="14"/>
      <c r="M3333" s="14" t="s">
        <v>2096</v>
      </c>
      <c r="N3333" s="53" t="s">
        <v>54</v>
      </c>
      <c r="O3333" s="281"/>
      <c r="P3333" s="525" t="s">
        <v>1287</v>
      </c>
      <c r="Q3333" s="525">
        <v>400</v>
      </c>
      <c r="R3333" s="525" t="s">
        <v>2045</v>
      </c>
      <c r="S3333" s="343"/>
      <c r="T3333" s="343"/>
      <c r="U3333" s="525" t="s">
        <v>3168</v>
      </c>
    </row>
    <row r="3334" spans="1:21">
      <c r="A3334" s="590"/>
      <c r="B3334" s="14"/>
      <c r="C3334" s="14"/>
      <c r="D3334" s="14"/>
      <c r="E3334" s="52"/>
      <c r="F3334" s="14"/>
      <c r="G3334" s="53"/>
      <c r="H3334" s="14"/>
      <c r="I3334" s="14" t="s">
        <v>1293</v>
      </c>
      <c r="J3334" s="14">
        <v>500</v>
      </c>
      <c r="K3334" s="14" t="s">
        <v>2045</v>
      </c>
      <c r="L3334" s="14"/>
      <c r="M3334" s="14" t="s">
        <v>2096</v>
      </c>
      <c r="N3334" s="53" t="s">
        <v>54</v>
      </c>
      <c r="O3334" s="281"/>
      <c r="P3334" s="14" t="s">
        <v>681</v>
      </c>
      <c r="Q3334" s="14">
        <v>400</v>
      </c>
      <c r="R3334" s="14" t="s">
        <v>2043</v>
      </c>
      <c r="S3334" s="14"/>
      <c r="T3334" s="14"/>
      <c r="U3334" s="14" t="s">
        <v>54</v>
      </c>
    </row>
    <row r="3335" spans="1:21">
      <c r="A3335" s="590"/>
      <c r="B3335" s="14"/>
      <c r="C3335" s="14"/>
      <c r="D3335" s="14"/>
      <c r="E3335" s="52"/>
      <c r="F3335" s="14"/>
      <c r="G3335" s="53"/>
      <c r="H3335" s="14"/>
      <c r="I3335" s="356" t="s">
        <v>1233</v>
      </c>
      <c r="J3335" s="356">
        <v>3000</v>
      </c>
      <c r="K3335" s="356" t="s">
        <v>2045</v>
      </c>
      <c r="L3335" s="14"/>
      <c r="M3335" s="356"/>
      <c r="N3335" s="356" t="s">
        <v>2784</v>
      </c>
      <c r="O3335" s="281"/>
      <c r="P3335" s="14" t="s">
        <v>1207</v>
      </c>
      <c r="Q3335" s="14">
        <v>600</v>
      </c>
      <c r="R3335" s="14" t="s">
        <v>2045</v>
      </c>
      <c r="S3335" s="14"/>
      <c r="T3335" s="14"/>
      <c r="U3335" s="14" t="s">
        <v>54</v>
      </c>
    </row>
    <row r="3336" spans="1:21">
      <c r="A3336" s="590"/>
      <c r="B3336" s="14"/>
      <c r="C3336" s="14"/>
      <c r="D3336" s="14"/>
      <c r="E3336" s="52"/>
      <c r="F3336" s="14"/>
      <c r="G3336" s="53"/>
      <c r="H3336" s="14"/>
      <c r="I3336" s="14" t="s">
        <v>291</v>
      </c>
      <c r="J3336" s="14">
        <v>2800</v>
      </c>
      <c r="K3336" s="14" t="s">
        <v>2043</v>
      </c>
      <c r="L3336" s="14"/>
      <c r="M3336" s="14"/>
      <c r="N3336" s="53" t="s">
        <v>54</v>
      </c>
      <c r="O3336" s="14"/>
      <c r="P3336" s="137" t="s">
        <v>68</v>
      </c>
      <c r="Q3336" s="137">
        <v>350</v>
      </c>
      <c r="R3336" s="137" t="s">
        <v>2045</v>
      </c>
      <c r="S3336" s="14"/>
      <c r="T3336" s="14"/>
      <c r="U3336" s="14" t="s">
        <v>2788</v>
      </c>
    </row>
    <row r="3337" spans="1:21">
      <c r="A3337" s="590"/>
      <c r="B3337" s="14"/>
      <c r="C3337" s="14"/>
      <c r="D3337" s="14"/>
      <c r="E3337" s="14"/>
      <c r="F3337" s="14"/>
      <c r="G3337" s="14"/>
      <c r="H3337" s="14"/>
      <c r="I3337" s="14" t="s">
        <v>403</v>
      </c>
      <c r="J3337" s="14">
        <v>2000</v>
      </c>
      <c r="K3337" s="14" t="s">
        <v>2043</v>
      </c>
      <c r="L3337" s="14"/>
      <c r="M3337" s="14"/>
      <c r="N3337" s="53" t="s">
        <v>54</v>
      </c>
      <c r="O3337" s="14"/>
      <c r="P3337" s="14" t="s">
        <v>1289</v>
      </c>
      <c r="Q3337" s="14">
        <f>VLOOKUP(P3337,[3]MTO!$E:$F,2,0)</f>
        <v>210</v>
      </c>
      <c r="R3337" s="14" t="s">
        <v>2045</v>
      </c>
      <c r="S3337" s="14"/>
      <c r="T3337" s="14" t="s">
        <v>2096</v>
      </c>
      <c r="U3337" s="14" t="s">
        <v>54</v>
      </c>
    </row>
    <row r="3338" spans="1:21">
      <c r="A3338" s="590"/>
      <c r="B3338" s="14"/>
      <c r="C3338" s="14"/>
      <c r="D3338" s="14"/>
      <c r="E3338" s="52"/>
      <c r="F3338" s="14"/>
      <c r="G3338" s="53"/>
      <c r="H3338" s="14"/>
      <c r="I3338" s="14" t="s">
        <v>491</v>
      </c>
      <c r="J3338" s="14">
        <v>2000</v>
      </c>
      <c r="K3338" s="14" t="s">
        <v>2043</v>
      </c>
      <c r="L3338" s="14"/>
      <c r="M3338" s="14"/>
      <c r="N3338" s="53" t="s">
        <v>54</v>
      </c>
      <c r="O3338" s="14"/>
      <c r="P3338" s="14" t="s">
        <v>681</v>
      </c>
      <c r="Q3338" s="14">
        <v>400</v>
      </c>
      <c r="R3338" s="14" t="s">
        <v>2043</v>
      </c>
      <c r="S3338" s="14"/>
      <c r="T3338" s="14"/>
      <c r="U3338" s="14" t="s">
        <v>54</v>
      </c>
    </row>
    <row r="3339" spans="1:21">
      <c r="A3339" s="590"/>
      <c r="B3339" s="14"/>
      <c r="C3339" s="14"/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  <c r="N3339" s="53"/>
      <c r="O3339" s="14"/>
      <c r="P3339" s="14" t="s">
        <v>694</v>
      </c>
      <c r="Q3339" s="14">
        <f>VLOOKUP(P3339,[3]MTO!$E:$F,2,0)</f>
        <v>740</v>
      </c>
      <c r="R3339" s="14" t="s">
        <v>2045</v>
      </c>
      <c r="S3339" s="14"/>
      <c r="T3339" s="14"/>
      <c r="U3339" s="14" t="s">
        <v>54</v>
      </c>
    </row>
    <row r="3340" spans="1:21">
      <c r="A3340" s="590"/>
      <c r="B3340" s="14"/>
      <c r="C3340" s="14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  <c r="N3340" s="53"/>
      <c r="O3340" s="14"/>
      <c r="P3340" s="14" t="s">
        <v>1138</v>
      </c>
      <c r="Q3340" s="14">
        <f>VLOOKUP(P3340,[3]MTO!$E:$F,2,0)</f>
        <v>640</v>
      </c>
      <c r="R3340" s="14" t="s">
        <v>2045</v>
      </c>
      <c r="S3340" s="14"/>
      <c r="T3340" s="14"/>
      <c r="U3340" s="14" t="s">
        <v>54</v>
      </c>
    </row>
    <row r="3341" spans="1:21">
      <c r="A3341" s="590"/>
      <c r="B3341" s="14"/>
      <c r="C3341" s="14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  <c r="N3341" s="53"/>
      <c r="O3341" s="14"/>
      <c r="P3341" s="14" t="s">
        <v>1153</v>
      </c>
      <c r="Q3341" s="14">
        <f>VLOOKUP(P3341,[3]MTO!$E:$F,2,0)</f>
        <v>560</v>
      </c>
      <c r="R3341" s="14" t="s">
        <v>2045</v>
      </c>
      <c r="S3341" s="14"/>
      <c r="T3341" s="14"/>
      <c r="U3341" s="14" t="s">
        <v>54</v>
      </c>
    </row>
    <row r="3342" spans="1:21">
      <c r="A3342" s="590"/>
      <c r="B3342" s="14"/>
      <c r="C3342" s="14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  <c r="N3342" s="53"/>
      <c r="O3342" s="14"/>
      <c r="P3342" s="14" t="s">
        <v>1108</v>
      </c>
      <c r="Q3342" s="14">
        <f>VLOOKUP(P3342,[3]MTO!$E:$F,2,0)</f>
        <v>495</v>
      </c>
      <c r="R3342" s="14" t="s">
        <v>2045</v>
      </c>
      <c r="S3342" s="14"/>
      <c r="T3342" s="14"/>
      <c r="U3342" s="14" t="s">
        <v>54</v>
      </c>
    </row>
    <row r="3343" spans="1:21">
      <c r="A3343" s="590"/>
      <c r="B3343" s="14"/>
      <c r="C3343" s="14"/>
      <c r="D3343" s="14"/>
      <c r="E3343" s="14"/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 t="s">
        <v>1295</v>
      </c>
      <c r="Q3343" s="14">
        <v>500</v>
      </c>
      <c r="R3343" s="14" t="s">
        <v>2045</v>
      </c>
      <c r="S3343" s="14"/>
      <c r="T3343" s="14" t="s">
        <v>2096</v>
      </c>
      <c r="U3343" s="14" t="s">
        <v>54</v>
      </c>
    </row>
    <row r="3344" spans="1:21">
      <c r="A3344" s="590"/>
      <c r="B3344" s="14"/>
      <c r="C3344" s="14"/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 t="s">
        <v>1297</v>
      </c>
      <c r="Q3344" s="14">
        <f>VLOOKUP(P3344,[3]MTO!$E:$F,2,0)</f>
        <v>180</v>
      </c>
      <c r="R3344" s="14" t="s">
        <v>2045</v>
      </c>
      <c r="S3344" s="14"/>
      <c r="T3344" s="14" t="s">
        <v>2096</v>
      </c>
      <c r="U3344" s="14" t="s">
        <v>54</v>
      </c>
    </row>
    <row r="3345" spans="1:21">
      <c r="A3345" s="590"/>
      <c r="B3345" s="14"/>
      <c r="C3345" s="14"/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  <c r="N3345" s="14"/>
      <c r="O3345" s="162"/>
      <c r="P3345" s="14" t="s">
        <v>972</v>
      </c>
      <c r="Q3345" s="14">
        <f>VLOOKUP(P3345,[3]MTO!$E:$F,2,0)</f>
        <v>300</v>
      </c>
      <c r="R3345" s="14" t="s">
        <v>2045</v>
      </c>
      <c r="S3345" s="14"/>
      <c r="T3345" s="14"/>
      <c r="U3345" s="14" t="s">
        <v>54</v>
      </c>
    </row>
    <row r="3346" spans="1:21">
      <c r="A3346" s="590"/>
      <c r="B3346" s="14"/>
      <c r="C3346" s="14"/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  <c r="N3346" s="14"/>
      <c r="O3346" s="162"/>
      <c r="P3346" s="14"/>
      <c r="Q3346" s="14"/>
      <c r="R3346" s="14"/>
      <c r="S3346" s="14"/>
      <c r="T3346" s="14"/>
      <c r="U3346" s="14"/>
    </row>
    <row r="3347" spans="1:21">
      <c r="A3347" s="590"/>
      <c r="B3347" s="14"/>
      <c r="C3347" s="14"/>
      <c r="D3347" s="14"/>
      <c r="E3347" s="52"/>
      <c r="F3347" s="14"/>
      <c r="G3347" s="53"/>
      <c r="H3347" s="140"/>
      <c r="I3347" s="14"/>
      <c r="J3347" s="14"/>
      <c r="K3347" s="14"/>
      <c r="L3347" s="14"/>
      <c r="M3347" s="14"/>
      <c r="N3347" s="14"/>
      <c r="O3347" s="281"/>
      <c r="P3347" s="14"/>
      <c r="Q3347" s="14"/>
      <c r="R3347" s="14"/>
      <c r="S3347" s="14"/>
      <c r="T3347" s="14"/>
      <c r="U3347" s="14"/>
    </row>
    <row r="3348" ht="18" spans="1:21">
      <c r="A3348" s="590"/>
      <c r="B3348" s="352"/>
      <c r="C3348" s="297"/>
      <c r="D3348" s="297"/>
      <c r="E3348" s="298"/>
      <c r="F3348" s="297"/>
      <c r="G3348" s="299"/>
      <c r="H3348" s="492"/>
      <c r="I3348" s="297"/>
      <c r="J3348" s="297"/>
      <c r="K3348" s="297"/>
      <c r="L3348" s="297"/>
      <c r="M3348" s="296"/>
      <c r="N3348" s="304"/>
      <c r="O3348" s="524"/>
      <c r="P3348" s="304"/>
      <c r="Q3348" s="304"/>
      <c r="R3348" s="304"/>
      <c r="S3348" s="304"/>
      <c r="T3348" s="304"/>
      <c r="U3348" s="304"/>
    </row>
    <row r="3349" ht="15.6" spans="1:23">
      <c r="A3349" s="572" t="s">
        <v>2312</v>
      </c>
      <c r="B3349" s="291" t="s">
        <v>12</v>
      </c>
      <c r="C3349" s="292" t="s">
        <v>2501</v>
      </c>
      <c r="D3349" s="292" t="s">
        <v>2466</v>
      </c>
      <c r="E3349" s="454" t="s">
        <v>2456</v>
      </c>
      <c r="F3349" s="121" t="s">
        <v>3121</v>
      </c>
      <c r="G3349" s="121" t="s">
        <v>11</v>
      </c>
      <c r="H3349" s="524"/>
      <c r="I3349" s="291" t="s">
        <v>13</v>
      </c>
      <c r="J3349" s="292" t="s">
        <v>2501</v>
      </c>
      <c r="K3349" s="292" t="s">
        <v>2466</v>
      </c>
      <c r="L3349" s="455" t="s">
        <v>2456</v>
      </c>
      <c r="M3349" s="121" t="s">
        <v>3121</v>
      </c>
      <c r="N3349" s="121" t="s">
        <v>11</v>
      </c>
      <c r="O3349" s="524"/>
      <c r="P3349" s="291" t="s">
        <v>3108</v>
      </c>
      <c r="Q3349" s="292" t="s">
        <v>2501</v>
      </c>
      <c r="R3349" s="292" t="s">
        <v>2466</v>
      </c>
      <c r="S3349" s="455" t="s">
        <v>2456</v>
      </c>
      <c r="T3349" s="121" t="s">
        <v>3121</v>
      </c>
      <c r="U3349" s="121" t="s">
        <v>11</v>
      </c>
      <c r="V3349" s="594" t="s">
        <v>2557</v>
      </c>
      <c r="W3349" s="594"/>
    </row>
    <row r="3350" ht="13.8" spans="1:23">
      <c r="A3350" s="579"/>
      <c r="B3350" s="14" t="s">
        <v>3169</v>
      </c>
      <c r="C3350" s="14">
        <v>7200</v>
      </c>
      <c r="D3350" s="14" t="s">
        <v>2043</v>
      </c>
      <c r="E3350" s="52"/>
      <c r="F3350" s="14"/>
      <c r="G3350" s="53" t="s">
        <v>54</v>
      </c>
      <c r="H3350" s="281"/>
      <c r="I3350" s="14" t="s">
        <v>56</v>
      </c>
      <c r="J3350" s="14">
        <v>2000</v>
      </c>
      <c r="K3350" s="14" t="s">
        <v>2043</v>
      </c>
      <c r="L3350" s="14"/>
      <c r="M3350" s="14"/>
      <c r="N3350" s="53" t="s">
        <v>54</v>
      </c>
      <c r="O3350" s="281"/>
      <c r="P3350" s="14" t="s">
        <v>885</v>
      </c>
      <c r="Q3350" s="14">
        <v>1200</v>
      </c>
      <c r="R3350" s="14" t="s">
        <v>2045</v>
      </c>
      <c r="S3350" s="14"/>
      <c r="T3350" s="14"/>
      <c r="U3350" s="14" t="s">
        <v>54</v>
      </c>
      <c r="V3350" s="525"/>
      <c r="W3350" s="448" t="s">
        <v>2561</v>
      </c>
    </row>
    <row r="3351" spans="1:23">
      <c r="A3351" s="579"/>
      <c r="B3351" s="14" t="s">
        <v>729</v>
      </c>
      <c r="C3351" s="14">
        <v>4800</v>
      </c>
      <c r="D3351" s="14" t="s">
        <v>2043</v>
      </c>
      <c r="E3351" s="52"/>
      <c r="F3351" s="14"/>
      <c r="G3351" s="53" t="s">
        <v>54</v>
      </c>
      <c r="H3351" s="281"/>
      <c r="I3351" s="14" t="s">
        <v>1095</v>
      </c>
      <c r="J3351" s="14">
        <v>2600</v>
      </c>
      <c r="K3351" s="14" t="s">
        <v>2045</v>
      </c>
      <c r="L3351" s="14"/>
      <c r="M3351" s="14"/>
      <c r="N3351" s="53" t="s">
        <v>54</v>
      </c>
      <c r="O3351" s="281"/>
      <c r="P3351" s="136" t="s">
        <v>1299</v>
      </c>
      <c r="Q3351" s="136">
        <f>VLOOKUP(P3351,[3]MTO!$E:$F,2,0)</f>
        <v>300</v>
      </c>
      <c r="R3351" s="136" t="s">
        <v>2045</v>
      </c>
      <c r="S3351" s="14"/>
      <c r="T3351" s="14"/>
      <c r="U3351" s="14" t="s">
        <v>3170</v>
      </c>
      <c r="V3351" s="460"/>
      <c r="W3351" s="14" t="s">
        <v>2562</v>
      </c>
    </row>
    <row r="3352" ht="13.8" spans="1:23">
      <c r="A3352" s="579"/>
      <c r="B3352" s="14" t="s">
        <v>549</v>
      </c>
      <c r="C3352" s="14">
        <v>3000</v>
      </c>
      <c r="D3352" s="14" t="s">
        <v>2043</v>
      </c>
      <c r="E3352" s="52"/>
      <c r="F3352" s="14"/>
      <c r="G3352" s="53" t="s">
        <v>54</v>
      </c>
      <c r="H3352" s="281"/>
      <c r="I3352" s="14" t="s">
        <v>581</v>
      </c>
      <c r="J3352" s="14">
        <v>3200</v>
      </c>
      <c r="K3352" s="14" t="s">
        <v>2043</v>
      </c>
      <c r="L3352" s="14"/>
      <c r="M3352" s="14"/>
      <c r="N3352" s="53" t="s">
        <v>54</v>
      </c>
      <c r="O3352" s="281"/>
      <c r="P3352" s="14" t="s">
        <v>1301</v>
      </c>
      <c r="Q3352" s="14">
        <f>VLOOKUP(P3352,[3]MTO!$E:$F,2,0)</f>
        <v>540</v>
      </c>
      <c r="R3352" s="14" t="s">
        <v>2045</v>
      </c>
      <c r="S3352" s="14"/>
      <c r="T3352" s="14"/>
      <c r="U3352" s="14" t="s">
        <v>54</v>
      </c>
      <c r="V3352" s="461"/>
      <c r="W3352" s="448" t="s">
        <v>2563</v>
      </c>
    </row>
    <row r="3353" ht="13.8" spans="1:23">
      <c r="A3353" s="579"/>
      <c r="B3353" s="14" t="s">
        <v>464</v>
      </c>
      <c r="C3353" s="14">
        <v>3000</v>
      </c>
      <c r="D3353" s="14" t="s">
        <v>2043</v>
      </c>
      <c r="E3353" s="52"/>
      <c r="F3353" s="14"/>
      <c r="G3353" s="53" t="s">
        <v>54</v>
      </c>
      <c r="H3353" s="14"/>
      <c r="I3353" s="14" t="s">
        <v>280</v>
      </c>
      <c r="J3353" s="14">
        <v>12000</v>
      </c>
      <c r="K3353" s="14" t="s">
        <v>2043</v>
      </c>
      <c r="L3353" s="14"/>
      <c r="M3353" s="14"/>
      <c r="N3353" s="53" t="s">
        <v>54</v>
      </c>
      <c r="O3353" s="14"/>
      <c r="P3353" s="14" t="s">
        <v>606</v>
      </c>
      <c r="Q3353" s="14">
        <f>VLOOKUP(P3353,[3]MTO!$E:$F,2,0)</f>
        <v>400</v>
      </c>
      <c r="R3353" s="14" t="s">
        <v>2045</v>
      </c>
      <c r="S3353" s="14"/>
      <c r="T3353" s="14"/>
      <c r="U3353" s="14" t="s">
        <v>54</v>
      </c>
      <c r="V3353" s="462"/>
      <c r="W3353" s="448" t="s">
        <v>2568</v>
      </c>
    </row>
    <row r="3354" ht="13.8" spans="1:23">
      <c r="A3354" s="579"/>
      <c r="B3354" s="14" t="s">
        <v>238</v>
      </c>
      <c r="C3354" s="14">
        <v>6000</v>
      </c>
      <c r="D3354" s="14" t="s">
        <v>2043</v>
      </c>
      <c r="E3354" s="52"/>
      <c r="F3354" s="14"/>
      <c r="G3354" s="53" t="s">
        <v>54</v>
      </c>
      <c r="H3354" s="14"/>
      <c r="I3354" s="14" t="s">
        <v>135</v>
      </c>
      <c r="J3354" s="14">
        <v>10000</v>
      </c>
      <c r="K3354" s="14" t="s">
        <v>2043</v>
      </c>
      <c r="L3354" s="14"/>
      <c r="M3354" s="14"/>
      <c r="N3354" s="53" t="s">
        <v>54</v>
      </c>
      <c r="O3354" s="14"/>
      <c r="P3354" s="73" t="s">
        <v>1307</v>
      </c>
      <c r="Q3354" s="73">
        <f>VLOOKUP(P3354,[3]MTO!$E:$F,2,0)</f>
        <v>900</v>
      </c>
      <c r="R3354" s="73" t="s">
        <v>2045</v>
      </c>
      <c r="S3354" s="14"/>
      <c r="T3354" s="14"/>
      <c r="U3354" s="14" t="s">
        <v>54</v>
      </c>
      <c r="V3354" s="142"/>
      <c r="W3354" s="448" t="s">
        <v>2632</v>
      </c>
    </row>
    <row r="3355" ht="13.8" spans="1:23">
      <c r="A3355" s="579"/>
      <c r="B3355" s="356" t="s">
        <v>1155</v>
      </c>
      <c r="C3355" s="356">
        <v>3000</v>
      </c>
      <c r="D3355" s="356" t="s">
        <v>2043</v>
      </c>
      <c r="E3355" s="52"/>
      <c r="F3355" s="356"/>
      <c r="G3355" s="356" t="s">
        <v>3171</v>
      </c>
      <c r="H3355" s="14"/>
      <c r="I3355" s="356" t="s">
        <v>920</v>
      </c>
      <c r="J3355" s="356">
        <v>960</v>
      </c>
      <c r="K3355" s="356" t="s">
        <v>2045</v>
      </c>
      <c r="L3355" s="14"/>
      <c r="M3355" s="14"/>
      <c r="N3355" s="53" t="s">
        <v>3172</v>
      </c>
      <c r="O3355" s="14"/>
      <c r="P3355" s="14" t="s">
        <v>1303</v>
      </c>
      <c r="Q3355" s="14">
        <f>VLOOKUP(P3355,[3]MTO!$E:$F,2,0)</f>
        <v>600</v>
      </c>
      <c r="R3355" s="14" t="s">
        <v>2045</v>
      </c>
      <c r="S3355" s="14"/>
      <c r="T3355" s="14"/>
      <c r="U3355" s="14" t="s">
        <v>54</v>
      </c>
      <c r="V3355" s="136"/>
      <c r="W3355" s="448" t="s">
        <v>2935</v>
      </c>
    </row>
    <row r="3356" spans="1:21">
      <c r="A3356" s="579"/>
      <c r="B3356" s="14" t="s">
        <v>250</v>
      </c>
      <c r="C3356" s="14">
        <v>7200</v>
      </c>
      <c r="D3356" s="14" t="s">
        <v>2043</v>
      </c>
      <c r="E3356" s="14"/>
      <c r="F3356" s="14"/>
      <c r="G3356" s="53" t="s">
        <v>54</v>
      </c>
      <c r="H3356" s="14"/>
      <c r="I3356" s="14"/>
      <c r="J3356" s="14"/>
      <c r="K3356" s="14"/>
      <c r="L3356" s="14"/>
      <c r="M3356" s="14"/>
      <c r="N3356" s="53"/>
      <c r="O3356" s="14"/>
      <c r="P3356" s="14" t="s">
        <v>1305</v>
      </c>
      <c r="Q3356" s="14">
        <v>210</v>
      </c>
      <c r="R3356" s="14" t="s">
        <v>2045</v>
      </c>
      <c r="S3356" s="14"/>
      <c r="T3356" s="14"/>
      <c r="U3356" s="14" t="s">
        <v>54</v>
      </c>
    </row>
    <row r="3357" spans="1:21">
      <c r="A3357" s="579"/>
      <c r="B3357" s="356" t="s">
        <v>980</v>
      </c>
      <c r="C3357" s="356">
        <v>4000</v>
      </c>
      <c r="D3357" s="356" t="s">
        <v>2043</v>
      </c>
      <c r="E3357" s="356"/>
      <c r="F3357" s="356"/>
      <c r="G3357" s="356" t="s">
        <v>2784</v>
      </c>
      <c r="H3357" s="14"/>
      <c r="I3357" s="14"/>
      <c r="J3357" s="14"/>
      <c r="K3357" s="14"/>
      <c r="L3357" s="14"/>
      <c r="M3357" s="14"/>
      <c r="N3357" s="53"/>
      <c r="O3357" s="14"/>
      <c r="P3357" s="14" t="s">
        <v>360</v>
      </c>
      <c r="Q3357" s="14">
        <f>VLOOKUP(P3357,[3]MTO!$E:$F,2,0)</f>
        <v>300</v>
      </c>
      <c r="R3357" s="14" t="s">
        <v>2045</v>
      </c>
      <c r="S3357" s="14"/>
      <c r="T3357" s="14"/>
      <c r="U3357" s="14" t="s">
        <v>2439</v>
      </c>
    </row>
    <row r="3358" spans="1:21">
      <c r="A3358" s="579"/>
      <c r="B3358" s="14" t="s">
        <v>592</v>
      </c>
      <c r="C3358" s="14">
        <v>8400</v>
      </c>
      <c r="D3358" s="14" t="s">
        <v>2043</v>
      </c>
      <c r="E3358" s="14"/>
      <c r="F3358" s="14">
        <v>12000</v>
      </c>
      <c r="G3358" s="53" t="s">
        <v>54</v>
      </c>
      <c r="H3358" s="14"/>
      <c r="I3358" s="14"/>
      <c r="J3358" s="14"/>
      <c r="K3358" s="14"/>
      <c r="L3358" s="14"/>
      <c r="M3358" s="14"/>
      <c r="N3358" s="53"/>
      <c r="O3358" s="14"/>
      <c r="P3358" s="73" t="s">
        <v>1318</v>
      </c>
      <c r="Q3358" s="73">
        <v>740</v>
      </c>
      <c r="R3358" s="73" t="s">
        <v>2045</v>
      </c>
      <c r="S3358" s="14"/>
      <c r="T3358" s="14"/>
      <c r="U3358" s="14" t="s">
        <v>2960</v>
      </c>
    </row>
    <row r="3359" spans="1:21">
      <c r="A3359" s="579"/>
      <c r="B3359" s="14"/>
      <c r="C3359" s="14"/>
      <c r="D3359" s="14"/>
      <c r="E3359" s="52"/>
      <c r="F3359" s="14"/>
      <c r="G3359" s="14"/>
      <c r="H3359" s="14"/>
      <c r="I3359" s="14"/>
      <c r="J3359" s="14"/>
      <c r="K3359" s="14"/>
      <c r="L3359" s="14"/>
      <c r="M3359" s="14"/>
      <c r="N3359" s="53"/>
      <c r="O3359" s="14"/>
      <c r="P3359" s="137" t="s">
        <v>2097</v>
      </c>
      <c r="Q3359" s="137">
        <v>800</v>
      </c>
      <c r="R3359" s="137" t="s">
        <v>2054</v>
      </c>
      <c r="S3359" s="14"/>
      <c r="T3359" s="14"/>
      <c r="U3359" s="14" t="s">
        <v>2960</v>
      </c>
    </row>
    <row r="3360" spans="1:21">
      <c r="A3360" s="579"/>
      <c r="B3360" s="14"/>
      <c r="C3360" s="14"/>
      <c r="D3360" s="14"/>
      <c r="E3360" s="52"/>
      <c r="F3360" s="14"/>
      <c r="G3360" s="53"/>
      <c r="H3360" s="14"/>
      <c r="I3360" s="14"/>
      <c r="J3360" s="14"/>
      <c r="K3360" s="14"/>
      <c r="L3360" s="14"/>
      <c r="M3360" s="14"/>
      <c r="N3360" s="53"/>
      <c r="O3360" s="14"/>
      <c r="P3360" s="137" t="s">
        <v>72</v>
      </c>
      <c r="Q3360" s="137">
        <v>2000</v>
      </c>
      <c r="R3360" s="137" t="s">
        <v>2054</v>
      </c>
      <c r="S3360" s="14"/>
      <c r="T3360" s="14"/>
      <c r="U3360" s="14" t="s">
        <v>2297</v>
      </c>
    </row>
    <row r="3361" spans="1:21">
      <c r="A3361" s="579"/>
      <c r="B3361" s="14"/>
      <c r="C3361" s="14"/>
      <c r="D3361" s="14"/>
      <c r="E3361" s="52"/>
      <c r="F3361" s="14"/>
      <c r="G3361" s="53"/>
      <c r="H3361" s="14"/>
      <c r="I3361" s="14"/>
      <c r="J3361" s="14"/>
      <c r="K3361" s="14"/>
      <c r="L3361" s="14"/>
      <c r="M3361" s="14"/>
      <c r="N3361" s="53"/>
      <c r="O3361" s="14"/>
      <c r="P3361" s="14" t="s">
        <v>360</v>
      </c>
      <c r="Q3361" s="14">
        <f>VLOOKUP(P3361,[3]MTO!$E:$F,2,0)</f>
        <v>300</v>
      </c>
      <c r="R3361" s="14" t="s">
        <v>2045</v>
      </c>
      <c r="S3361" s="14"/>
      <c r="T3361" s="14"/>
      <c r="U3361" s="14" t="s">
        <v>3173</v>
      </c>
    </row>
    <row r="3362" spans="1:21">
      <c r="A3362" s="579"/>
      <c r="B3362" s="14"/>
      <c r="C3362" s="14"/>
      <c r="D3362" s="14"/>
      <c r="E3362" s="52"/>
      <c r="F3362" s="14"/>
      <c r="G3362" s="53"/>
      <c r="H3362" s="14"/>
      <c r="I3362" s="14"/>
      <c r="J3362" s="14"/>
      <c r="K3362" s="14"/>
      <c r="L3362" s="14"/>
      <c r="M3362" s="14"/>
      <c r="N3362" s="53"/>
      <c r="O3362" s="14"/>
      <c r="P3362" s="356" t="s">
        <v>2266</v>
      </c>
      <c r="Q3362" s="356">
        <f>VLOOKUP(P3362,[3]MTO!$E:$F,2,0)</f>
        <v>210</v>
      </c>
      <c r="R3362" s="356" t="s">
        <v>2045</v>
      </c>
      <c r="S3362" s="14"/>
      <c r="T3362" s="356"/>
      <c r="U3362" s="356" t="s">
        <v>3174</v>
      </c>
    </row>
    <row r="3363" spans="1:21">
      <c r="A3363" s="579"/>
      <c r="B3363" s="14"/>
      <c r="C3363" s="14"/>
      <c r="D3363" s="14"/>
      <c r="E3363" s="52"/>
      <c r="F3363" s="14"/>
      <c r="G3363" s="53"/>
      <c r="H3363" s="14"/>
      <c r="I3363" s="14"/>
      <c r="J3363" s="14"/>
      <c r="K3363" s="14"/>
      <c r="L3363" s="14"/>
      <c r="M3363" s="14"/>
      <c r="N3363" s="53"/>
      <c r="O3363" s="14"/>
      <c r="P3363" s="14"/>
      <c r="Q3363" s="14"/>
      <c r="R3363" s="14"/>
      <c r="S3363" s="14"/>
      <c r="T3363" s="14"/>
      <c r="U3363" s="14"/>
    </row>
    <row r="3364" spans="1:21">
      <c r="A3364" s="579"/>
      <c r="B3364" s="14"/>
      <c r="C3364" s="14"/>
      <c r="D3364" s="14"/>
      <c r="E3364" s="52"/>
      <c r="F3364" s="14"/>
      <c r="G3364" s="53"/>
      <c r="H3364" s="14"/>
      <c r="I3364" s="14"/>
      <c r="J3364" s="14"/>
      <c r="K3364" s="14"/>
      <c r="L3364" s="14"/>
      <c r="M3364" s="14"/>
      <c r="N3364" s="53"/>
      <c r="O3364" s="14"/>
      <c r="P3364" s="14"/>
      <c r="Q3364" s="14"/>
      <c r="R3364" s="14"/>
      <c r="S3364" s="14"/>
      <c r="T3364" s="14"/>
      <c r="U3364" s="14"/>
    </row>
    <row r="3365" spans="1:21">
      <c r="A3365" s="579"/>
      <c r="B3365" s="14"/>
      <c r="C3365" s="14"/>
      <c r="D3365" s="14"/>
      <c r="E3365" s="52"/>
      <c r="F3365" s="14"/>
      <c r="G3365" s="53"/>
      <c r="H3365" s="14"/>
      <c r="I3365" s="14"/>
      <c r="J3365" s="14"/>
      <c r="K3365" s="14"/>
      <c r="L3365" s="14"/>
      <c r="M3365" s="14"/>
      <c r="N3365" s="53"/>
      <c r="O3365" s="14"/>
      <c r="P3365" s="14"/>
      <c r="Q3365" s="14"/>
      <c r="R3365" s="14"/>
      <c r="S3365" s="14"/>
      <c r="T3365" s="14"/>
      <c r="U3365" s="14"/>
    </row>
    <row r="3366" ht="18" spans="1:21">
      <c r="A3366" s="579"/>
      <c r="B3366" s="352"/>
      <c r="C3366" s="297"/>
      <c r="D3366" s="297"/>
      <c r="E3366" s="298"/>
      <c r="F3366" s="297"/>
      <c r="G3366" s="299"/>
      <c r="H3366" s="492"/>
      <c r="I3366" s="297"/>
      <c r="J3366" s="297"/>
      <c r="K3366" s="297"/>
      <c r="L3366" s="297"/>
      <c r="M3366" s="296"/>
      <c r="N3366" s="304"/>
      <c r="O3366" s="524"/>
      <c r="P3366" s="304"/>
      <c r="Q3366" s="304"/>
      <c r="R3366" s="304"/>
      <c r="S3366" s="304"/>
      <c r="T3366" s="304"/>
      <c r="U3366" s="304"/>
    </row>
    <row r="3367" ht="15.6" spans="1:23">
      <c r="A3367" s="572" t="s">
        <v>2313</v>
      </c>
      <c r="B3367" s="291" t="s">
        <v>12</v>
      </c>
      <c r="C3367" s="292" t="s">
        <v>2501</v>
      </c>
      <c r="D3367" s="292" t="s">
        <v>2466</v>
      </c>
      <c r="E3367" s="454" t="s">
        <v>2456</v>
      </c>
      <c r="F3367" s="121" t="s">
        <v>3121</v>
      </c>
      <c r="G3367" s="121" t="s">
        <v>11</v>
      </c>
      <c r="H3367" s="524"/>
      <c r="I3367" s="291" t="s">
        <v>13</v>
      </c>
      <c r="J3367" s="292" t="s">
        <v>2501</v>
      </c>
      <c r="K3367" s="292" t="s">
        <v>2466</v>
      </c>
      <c r="L3367" s="455" t="s">
        <v>2456</v>
      </c>
      <c r="M3367" s="121" t="s">
        <v>3121</v>
      </c>
      <c r="N3367" s="121" t="s">
        <v>11</v>
      </c>
      <c r="O3367" s="524"/>
      <c r="P3367" s="291" t="s">
        <v>3108</v>
      </c>
      <c r="Q3367" s="292" t="s">
        <v>2501</v>
      </c>
      <c r="R3367" s="292" t="s">
        <v>2466</v>
      </c>
      <c r="S3367" s="455" t="s">
        <v>2456</v>
      </c>
      <c r="T3367" s="121" t="s">
        <v>3121</v>
      </c>
      <c r="U3367" s="121" t="s">
        <v>11</v>
      </c>
      <c r="V3367" s="594" t="s">
        <v>2557</v>
      </c>
      <c r="W3367" s="594"/>
    </row>
    <row r="3368" ht="13.8" spans="1:23">
      <c r="A3368" s="579"/>
      <c r="B3368" s="14" t="s">
        <v>592</v>
      </c>
      <c r="C3368" s="14">
        <v>4200</v>
      </c>
      <c r="D3368" s="14" t="s">
        <v>2043</v>
      </c>
      <c r="E3368" s="14"/>
      <c r="F3368" s="14"/>
      <c r="G3368" s="53" t="s">
        <v>54</v>
      </c>
      <c r="H3368" s="281"/>
      <c r="I3368" s="14" t="s">
        <v>280</v>
      </c>
      <c r="J3368" s="14">
        <v>14000</v>
      </c>
      <c r="K3368" s="14" t="s">
        <v>2043</v>
      </c>
      <c r="L3368" s="14"/>
      <c r="M3368" s="14"/>
      <c r="N3368" s="53" t="s">
        <v>54</v>
      </c>
      <c r="O3368" s="281"/>
      <c r="P3368" s="14" t="s">
        <v>1310</v>
      </c>
      <c r="Q3368" s="14">
        <f>VLOOKUP(P3368,[3]MTO!$E:$F,2,0)</f>
        <v>200</v>
      </c>
      <c r="R3368" s="14" t="s">
        <v>2045</v>
      </c>
      <c r="S3368" s="14"/>
      <c r="T3368" s="14" t="s">
        <v>2096</v>
      </c>
      <c r="U3368" s="14" t="s">
        <v>54</v>
      </c>
      <c r="V3368" s="598"/>
      <c r="W3368" s="457"/>
    </row>
    <row r="3369" ht="13.8" spans="1:23">
      <c r="A3369" s="579"/>
      <c r="B3369" s="14" t="s">
        <v>151</v>
      </c>
      <c r="C3369" s="14">
        <v>4800</v>
      </c>
      <c r="D3369" s="14" t="s">
        <v>2043</v>
      </c>
      <c r="E3369" s="52"/>
      <c r="F3369" s="14"/>
      <c r="G3369" s="53" t="s">
        <v>54</v>
      </c>
      <c r="H3369" s="281"/>
      <c r="I3369" s="14" t="s">
        <v>135</v>
      </c>
      <c r="J3369" s="14">
        <f>9200+6000</f>
        <v>15200</v>
      </c>
      <c r="K3369" s="14" t="s">
        <v>2043</v>
      </c>
      <c r="L3369" s="14"/>
      <c r="M3369" s="14"/>
      <c r="N3369" s="53" t="s">
        <v>54</v>
      </c>
      <c r="O3369" s="281"/>
      <c r="P3369" s="14" t="s">
        <v>172</v>
      </c>
      <c r="Q3369" s="14">
        <f>VLOOKUP(P3369,[3]MTO!$E:$F,2,0)</f>
        <v>340</v>
      </c>
      <c r="R3369" s="14" t="s">
        <v>2045</v>
      </c>
      <c r="S3369" s="14"/>
      <c r="T3369" s="14"/>
      <c r="U3369" s="14" t="s">
        <v>54</v>
      </c>
      <c r="V3369" s="525"/>
      <c r="W3369" s="448" t="s">
        <v>2561</v>
      </c>
    </row>
    <row r="3370" spans="1:23">
      <c r="A3370" s="579"/>
      <c r="B3370" s="14" t="s">
        <v>207</v>
      </c>
      <c r="C3370" s="14">
        <v>2400</v>
      </c>
      <c r="D3370" s="14" t="s">
        <v>2043</v>
      </c>
      <c r="E3370" s="52"/>
      <c r="F3370" s="14"/>
      <c r="G3370" s="53" t="s">
        <v>54</v>
      </c>
      <c r="H3370" s="281"/>
      <c r="I3370" s="14" t="s">
        <v>142</v>
      </c>
      <c r="J3370" s="14">
        <v>9200</v>
      </c>
      <c r="K3370" s="14" t="s">
        <v>2043</v>
      </c>
      <c r="L3370" s="14"/>
      <c r="M3370" s="14"/>
      <c r="N3370" s="53" t="s">
        <v>54</v>
      </c>
      <c r="O3370" s="281"/>
      <c r="P3370" s="14" t="s">
        <v>1310</v>
      </c>
      <c r="Q3370" s="14">
        <f>VLOOKUP(P3370,[3]MTO!$E:$F,2,0)</f>
        <v>200</v>
      </c>
      <c r="R3370" s="14" t="s">
        <v>2045</v>
      </c>
      <c r="S3370" s="14"/>
      <c r="T3370" s="14" t="s">
        <v>2096</v>
      </c>
      <c r="U3370" s="14" t="s">
        <v>54</v>
      </c>
      <c r="V3370" s="460"/>
      <c r="W3370" s="14" t="s">
        <v>2562</v>
      </c>
    </row>
    <row r="3371" ht="13.8" spans="1:23">
      <c r="A3371" s="579"/>
      <c r="B3371" s="14" t="s">
        <v>196</v>
      </c>
      <c r="C3371" s="14">
        <v>6000</v>
      </c>
      <c r="D3371" s="14" t="s">
        <v>2043</v>
      </c>
      <c r="E3371" s="52"/>
      <c r="F3371" s="14"/>
      <c r="G3371" s="53" t="s">
        <v>54</v>
      </c>
      <c r="H3371" s="281"/>
      <c r="I3371" s="14" t="s">
        <v>160</v>
      </c>
      <c r="J3371" s="14">
        <v>6000</v>
      </c>
      <c r="K3371" s="14" t="s">
        <v>2043</v>
      </c>
      <c r="L3371" s="14"/>
      <c r="M3371" s="14"/>
      <c r="N3371" s="53" t="s">
        <v>54</v>
      </c>
      <c r="O3371" s="281"/>
      <c r="P3371" s="14" t="s">
        <v>1314</v>
      </c>
      <c r="Q3371" s="14">
        <f>VLOOKUP(P3371,[3]MTO!$E:$F,2,0)</f>
        <v>380</v>
      </c>
      <c r="R3371" s="14" t="s">
        <v>2045</v>
      </c>
      <c r="S3371" s="14"/>
      <c r="T3371" s="14" t="s">
        <v>2096</v>
      </c>
      <c r="U3371" s="14" t="s">
        <v>54</v>
      </c>
      <c r="V3371" s="461"/>
      <c r="W3371" s="448" t="s">
        <v>2563</v>
      </c>
    </row>
    <row r="3372" ht="13.8" spans="1:23">
      <c r="A3372" s="579"/>
      <c r="B3372" s="14" t="s">
        <v>949</v>
      </c>
      <c r="C3372" s="14">
        <v>15600</v>
      </c>
      <c r="D3372" s="14" t="s">
        <v>2043</v>
      </c>
      <c r="E3372" s="52"/>
      <c r="F3372" s="14"/>
      <c r="G3372" s="53" t="s">
        <v>54</v>
      </c>
      <c r="H3372" s="281"/>
      <c r="I3372" s="14" t="s">
        <v>1312</v>
      </c>
      <c r="J3372" s="14">
        <v>1500</v>
      </c>
      <c r="K3372" s="14" t="s">
        <v>2045</v>
      </c>
      <c r="L3372" s="14"/>
      <c r="M3372" s="14"/>
      <c r="N3372" s="53" t="s">
        <v>54</v>
      </c>
      <c r="O3372" s="281"/>
      <c r="P3372" s="14" t="s">
        <v>681</v>
      </c>
      <c r="Q3372" s="14">
        <v>200</v>
      </c>
      <c r="R3372" s="14" t="s">
        <v>2043</v>
      </c>
      <c r="S3372" s="14"/>
      <c r="T3372" s="14"/>
      <c r="U3372" s="14" t="s">
        <v>54</v>
      </c>
      <c r="V3372" s="462"/>
      <c r="W3372" s="448" t="s">
        <v>2568</v>
      </c>
    </row>
    <row r="3373" ht="13.8" spans="1:23">
      <c r="A3373" s="579"/>
      <c r="B3373" s="14" t="s">
        <v>139</v>
      </c>
      <c r="C3373" s="14">
        <v>2000</v>
      </c>
      <c r="D3373" s="14" t="s">
        <v>2045</v>
      </c>
      <c r="E3373" s="52"/>
      <c r="F3373" s="14"/>
      <c r="G3373" s="53" t="s">
        <v>54</v>
      </c>
      <c r="H3373" s="281"/>
      <c r="I3373" s="14" t="s">
        <v>700</v>
      </c>
      <c r="J3373" s="14">
        <v>550</v>
      </c>
      <c r="K3373" s="14" t="s">
        <v>2045</v>
      </c>
      <c r="L3373" s="14"/>
      <c r="M3373" s="14"/>
      <c r="N3373" s="53" t="s">
        <v>54</v>
      </c>
      <c r="O3373" s="281"/>
      <c r="P3373" s="14" t="s">
        <v>128</v>
      </c>
      <c r="Q3373" s="14">
        <f>VLOOKUP(P3373,[3]MTO!$E:$F,2,0)</f>
        <v>495</v>
      </c>
      <c r="R3373" s="14" t="s">
        <v>2045</v>
      </c>
      <c r="S3373" s="14"/>
      <c r="T3373" s="14"/>
      <c r="U3373" s="14" t="s">
        <v>54</v>
      </c>
      <c r="V3373" s="142"/>
      <c r="W3373" s="448" t="s">
        <v>2632</v>
      </c>
    </row>
    <row r="3374" ht="13.8" spans="1:23">
      <c r="A3374" s="579"/>
      <c r="B3374" s="14" t="s">
        <v>145</v>
      </c>
      <c r="C3374" s="14">
        <v>18000</v>
      </c>
      <c r="D3374" s="14" t="s">
        <v>2043</v>
      </c>
      <c r="E3374" s="52"/>
      <c r="F3374" s="14"/>
      <c r="G3374" s="53" t="s">
        <v>54</v>
      </c>
      <c r="H3374" s="162"/>
      <c r="I3374" s="14" t="s">
        <v>1091</v>
      </c>
      <c r="J3374" s="14">
        <v>200</v>
      </c>
      <c r="K3374" s="14" t="s">
        <v>2045</v>
      </c>
      <c r="L3374" s="14"/>
      <c r="M3374" s="14"/>
      <c r="N3374" s="356" t="s">
        <v>2439</v>
      </c>
      <c r="O3374" s="281"/>
      <c r="P3374" s="14" t="s">
        <v>597</v>
      </c>
      <c r="Q3374" s="14">
        <v>900</v>
      </c>
      <c r="R3374" s="14" t="s">
        <v>2045</v>
      </c>
      <c r="S3374" s="14"/>
      <c r="T3374" s="14"/>
      <c r="U3374" s="14" t="s">
        <v>54</v>
      </c>
      <c r="V3374" s="136"/>
      <c r="W3374" s="448" t="s">
        <v>2935</v>
      </c>
    </row>
    <row r="3375" spans="1:21">
      <c r="A3375" s="579"/>
      <c r="B3375" s="14" t="s">
        <v>322</v>
      </c>
      <c r="C3375" s="14">
        <v>6000</v>
      </c>
      <c r="D3375" s="14" t="s">
        <v>2043</v>
      </c>
      <c r="E3375" s="52"/>
      <c r="F3375" s="14"/>
      <c r="G3375" s="53" t="s">
        <v>54</v>
      </c>
      <c r="H3375" s="162"/>
      <c r="I3375" s="14" t="s">
        <v>1068</v>
      </c>
      <c r="J3375" s="14">
        <v>700</v>
      </c>
      <c r="K3375" s="14" t="s">
        <v>2045</v>
      </c>
      <c r="L3375" s="14"/>
      <c r="M3375" s="14"/>
      <c r="N3375" s="53" t="s">
        <v>54</v>
      </c>
      <c r="O3375" s="281"/>
      <c r="P3375" s="356" t="s">
        <v>1873</v>
      </c>
      <c r="Q3375" s="356">
        <v>300</v>
      </c>
      <c r="R3375" s="356" t="s">
        <v>2045</v>
      </c>
      <c r="S3375" s="14"/>
      <c r="T3375" s="356"/>
      <c r="U3375" s="356" t="s">
        <v>3175</v>
      </c>
    </row>
    <row r="3376" spans="1:21">
      <c r="A3376" s="579"/>
      <c r="B3376" s="14"/>
      <c r="C3376" s="14"/>
      <c r="D3376" s="14"/>
      <c r="E3376" s="52"/>
      <c r="F3376" s="14"/>
      <c r="G3376" s="53"/>
      <c r="H3376" s="162"/>
      <c r="I3376" s="14"/>
      <c r="J3376" s="14"/>
      <c r="K3376" s="14"/>
      <c r="L3376" s="14"/>
      <c r="M3376" s="14"/>
      <c r="N3376" s="53"/>
      <c r="O3376" s="281"/>
      <c r="P3376" s="14" t="s">
        <v>681</v>
      </c>
      <c r="Q3376" s="14">
        <v>200</v>
      </c>
      <c r="R3376" s="14" t="s">
        <v>2043</v>
      </c>
      <c r="S3376" s="14"/>
      <c r="T3376" s="14"/>
      <c r="U3376" s="14" t="s">
        <v>54</v>
      </c>
    </row>
    <row r="3377" spans="1:21">
      <c r="A3377" s="579"/>
      <c r="B3377" s="14"/>
      <c r="C3377" s="14"/>
      <c r="D3377" s="14"/>
      <c r="E3377" s="52"/>
      <c r="F3377" s="14"/>
      <c r="G3377" s="53"/>
      <c r="H3377" s="162"/>
      <c r="I3377" s="14"/>
      <c r="J3377" s="14"/>
      <c r="K3377" s="14"/>
      <c r="L3377" s="14"/>
      <c r="M3377" s="14"/>
      <c r="N3377" s="53"/>
      <c r="O3377" s="281"/>
      <c r="P3377" s="73" t="s">
        <v>1287</v>
      </c>
      <c r="Q3377" s="73">
        <v>500</v>
      </c>
      <c r="R3377" s="73" t="s">
        <v>2045</v>
      </c>
      <c r="S3377" s="14"/>
      <c r="T3377" s="14" t="s">
        <v>2096</v>
      </c>
      <c r="U3377" s="14" t="s">
        <v>3176</v>
      </c>
    </row>
    <row r="3378" spans="1:21">
      <c r="A3378" s="579"/>
      <c r="B3378" s="14"/>
      <c r="C3378" s="14"/>
      <c r="D3378" s="14"/>
      <c r="E3378" s="52"/>
      <c r="F3378" s="14"/>
      <c r="G3378" s="53"/>
      <c r="H3378" s="162"/>
      <c r="I3378" s="14"/>
      <c r="J3378" s="14"/>
      <c r="K3378" s="14"/>
      <c r="L3378" s="14"/>
      <c r="M3378" s="14"/>
      <c r="N3378" s="53"/>
      <c r="O3378" s="281"/>
      <c r="P3378" s="73" t="s">
        <v>1320</v>
      </c>
      <c r="Q3378" s="73">
        <v>900</v>
      </c>
      <c r="R3378" s="73" t="s">
        <v>2045</v>
      </c>
      <c r="S3378" s="14"/>
      <c r="T3378" s="14" t="s">
        <v>2096</v>
      </c>
      <c r="U3378" s="14" t="s">
        <v>54</v>
      </c>
    </row>
    <row r="3379" spans="1:21">
      <c r="A3379" s="579"/>
      <c r="B3379" s="14"/>
      <c r="C3379" s="14"/>
      <c r="D3379" s="14"/>
      <c r="E3379" s="52"/>
      <c r="F3379" s="14"/>
      <c r="G3379" s="53"/>
      <c r="H3379" s="162"/>
      <c r="I3379" s="14"/>
      <c r="J3379" s="14"/>
      <c r="K3379" s="14"/>
      <c r="L3379" s="14"/>
      <c r="M3379" s="14"/>
      <c r="N3379" s="53"/>
      <c r="O3379" s="281"/>
      <c r="P3379" s="73" t="s">
        <v>1322</v>
      </c>
      <c r="Q3379" s="73">
        <v>300</v>
      </c>
      <c r="R3379" s="73" t="s">
        <v>2045</v>
      </c>
      <c r="S3379" s="14"/>
      <c r="T3379" s="14" t="s">
        <v>2096</v>
      </c>
      <c r="U3379" s="14" t="s">
        <v>54</v>
      </c>
    </row>
    <row r="3380" spans="1:21">
      <c r="A3380" s="579"/>
      <c r="B3380" s="14"/>
      <c r="C3380" s="14"/>
      <c r="D3380" s="14"/>
      <c r="E3380" s="52"/>
      <c r="F3380" s="14"/>
      <c r="G3380" s="53"/>
      <c r="H3380" s="162"/>
      <c r="I3380" s="137" t="s">
        <v>68</v>
      </c>
      <c r="J3380" s="137">
        <v>1600</v>
      </c>
      <c r="K3380" s="137" t="s">
        <v>2054</v>
      </c>
      <c r="L3380" s="14"/>
      <c r="M3380" s="14"/>
      <c r="N3380" s="14" t="s">
        <v>3177</v>
      </c>
      <c r="O3380" s="281"/>
      <c r="P3380" s="73" t="s">
        <v>1062</v>
      </c>
      <c r="Q3380" s="73">
        <v>2400</v>
      </c>
      <c r="R3380" s="73" t="s">
        <v>2043</v>
      </c>
      <c r="S3380" s="14"/>
      <c r="T3380" s="14"/>
      <c r="U3380" s="14" t="s">
        <v>54</v>
      </c>
    </row>
    <row r="3381" spans="1:21">
      <c r="A3381" s="579"/>
      <c r="B3381" s="14"/>
      <c r="C3381" s="14"/>
      <c r="D3381" s="14"/>
      <c r="E3381" s="52"/>
      <c r="F3381" s="14"/>
      <c r="G3381" s="53"/>
      <c r="H3381" s="162"/>
      <c r="I3381" s="14" t="s">
        <v>1167</v>
      </c>
      <c r="J3381" s="14">
        <v>165</v>
      </c>
      <c r="K3381" s="14" t="s">
        <v>2045</v>
      </c>
      <c r="L3381" s="14"/>
      <c r="M3381" s="14"/>
      <c r="N3381" s="14"/>
      <c r="O3381" s="281"/>
      <c r="P3381" s="14" t="s">
        <v>1324</v>
      </c>
      <c r="Q3381" s="14">
        <v>390</v>
      </c>
      <c r="R3381" s="14" t="s">
        <v>2045</v>
      </c>
      <c r="S3381" s="14"/>
      <c r="T3381" s="14">
        <v>338</v>
      </c>
      <c r="U3381" s="14" t="s">
        <v>54</v>
      </c>
    </row>
    <row r="3382" spans="1:21">
      <c r="A3382" s="579"/>
      <c r="B3382" s="14"/>
      <c r="C3382" s="14"/>
      <c r="D3382" s="14"/>
      <c r="E3382" s="52"/>
      <c r="F3382" s="14"/>
      <c r="G3382" s="53"/>
      <c r="H3382" s="162"/>
      <c r="I3382" s="14" t="s">
        <v>2571</v>
      </c>
      <c r="J3382" s="14">
        <v>300</v>
      </c>
      <c r="K3382" s="14" t="s">
        <v>2045</v>
      </c>
      <c r="L3382" s="14"/>
      <c r="M3382" s="14"/>
      <c r="N3382" s="14"/>
      <c r="O3382" s="281"/>
      <c r="P3382" s="14"/>
      <c r="Q3382" s="14"/>
      <c r="R3382" s="14"/>
      <c r="S3382" s="14"/>
      <c r="T3382" s="14"/>
      <c r="U3382" s="14"/>
    </row>
    <row r="3383" spans="1:21">
      <c r="A3383" s="579"/>
      <c r="B3383" s="14"/>
      <c r="C3383" s="14"/>
      <c r="D3383" s="14"/>
      <c r="E3383" s="52"/>
      <c r="F3383" s="14"/>
      <c r="G3383" s="53"/>
      <c r="H3383" s="162"/>
      <c r="I3383" s="14"/>
      <c r="J3383" s="14"/>
      <c r="K3383" s="14"/>
      <c r="L3383" s="14"/>
      <c r="M3383" s="14"/>
      <c r="N3383" s="53"/>
      <c r="O3383" s="281"/>
      <c r="P3383" s="14"/>
      <c r="Q3383" s="14"/>
      <c r="R3383" s="14"/>
      <c r="S3383" s="14"/>
      <c r="T3383" s="14"/>
      <c r="U3383" s="14"/>
    </row>
    <row r="3384" spans="1:21">
      <c r="A3384" s="579"/>
      <c r="B3384" s="14"/>
      <c r="C3384" s="14"/>
      <c r="D3384" s="14"/>
      <c r="E3384" s="52"/>
      <c r="F3384" s="14"/>
      <c r="G3384" s="53"/>
      <c r="H3384" s="281"/>
      <c r="I3384" s="14"/>
      <c r="J3384" s="14"/>
      <c r="K3384" s="14"/>
      <c r="L3384" s="14"/>
      <c r="M3384" s="14"/>
      <c r="N3384" s="53"/>
      <c r="O3384" s="281"/>
      <c r="P3384" s="14"/>
      <c r="Q3384" s="14"/>
      <c r="R3384" s="14"/>
      <c r="S3384" s="14"/>
      <c r="T3384" s="14"/>
      <c r="U3384" s="14"/>
    </row>
    <row r="3385" ht="18" spans="1:21">
      <c r="A3385" s="579"/>
      <c r="B3385" s="352"/>
      <c r="C3385" s="297"/>
      <c r="D3385" s="297"/>
      <c r="E3385" s="298"/>
      <c r="F3385" s="297"/>
      <c r="G3385" s="299"/>
      <c r="H3385" s="492"/>
      <c r="I3385" s="297"/>
      <c r="J3385" s="297"/>
      <c r="K3385" s="297"/>
      <c r="L3385" s="297"/>
      <c r="M3385" s="296"/>
      <c r="N3385" s="304"/>
      <c r="O3385" s="524"/>
      <c r="P3385" s="304"/>
      <c r="Q3385" s="304"/>
      <c r="R3385" s="304"/>
      <c r="S3385" s="304"/>
      <c r="T3385" s="304"/>
      <c r="U3385" s="304"/>
    </row>
    <row r="3386" ht="15.6" spans="1:23">
      <c r="A3386" s="572" t="s">
        <v>2315</v>
      </c>
      <c r="B3386" s="291" t="s">
        <v>12</v>
      </c>
      <c r="C3386" s="292" t="s">
        <v>2501</v>
      </c>
      <c r="D3386" s="292" t="s">
        <v>2466</v>
      </c>
      <c r="E3386" s="454" t="s">
        <v>2456</v>
      </c>
      <c r="F3386" s="121" t="s">
        <v>3121</v>
      </c>
      <c r="G3386" s="121" t="s">
        <v>11</v>
      </c>
      <c r="H3386" s="269"/>
      <c r="I3386" s="291" t="s">
        <v>13</v>
      </c>
      <c r="J3386" s="292" t="s">
        <v>2501</v>
      </c>
      <c r="K3386" s="292" t="s">
        <v>2466</v>
      </c>
      <c r="L3386" s="455" t="s">
        <v>2456</v>
      </c>
      <c r="M3386" s="121" t="s">
        <v>3121</v>
      </c>
      <c r="N3386" s="121" t="s">
        <v>11</v>
      </c>
      <c r="O3386" s="524"/>
      <c r="P3386" s="291" t="s">
        <v>3108</v>
      </c>
      <c r="Q3386" s="292" t="s">
        <v>2501</v>
      </c>
      <c r="R3386" s="292" t="s">
        <v>2466</v>
      </c>
      <c r="S3386" s="455" t="s">
        <v>2456</v>
      </c>
      <c r="T3386" s="121" t="s">
        <v>3121</v>
      </c>
      <c r="U3386" s="121" t="s">
        <v>11</v>
      </c>
      <c r="V3386" s="594" t="s">
        <v>2557</v>
      </c>
      <c r="W3386" s="594"/>
    </row>
    <row r="3387" ht="13.8" spans="1:23">
      <c r="A3387" s="579"/>
      <c r="B3387" s="73" t="s">
        <v>1268</v>
      </c>
      <c r="C3387" s="73">
        <v>2000</v>
      </c>
      <c r="D3387" s="73" t="s">
        <v>2045</v>
      </c>
      <c r="E3387" s="52"/>
      <c r="F3387" s="14"/>
      <c r="G3387" s="53" t="s">
        <v>54</v>
      </c>
      <c r="H3387" s="140"/>
      <c r="I3387" s="14" t="s">
        <v>1068</v>
      </c>
      <c r="J3387" s="14">
        <v>700</v>
      </c>
      <c r="K3387" s="14" t="s">
        <v>2045</v>
      </c>
      <c r="L3387" s="14"/>
      <c r="M3387" s="14"/>
      <c r="N3387" s="53" t="s">
        <v>54</v>
      </c>
      <c r="O3387" s="281"/>
      <c r="P3387" s="14" t="s">
        <v>954</v>
      </c>
      <c r="Q3387" s="14">
        <v>240</v>
      </c>
      <c r="R3387" s="14" t="s">
        <v>2045</v>
      </c>
      <c r="S3387" s="14"/>
      <c r="T3387" s="14"/>
      <c r="U3387" s="14" t="s">
        <v>54</v>
      </c>
      <c r="V3387" s="598"/>
      <c r="W3387" s="457"/>
    </row>
    <row r="3388" ht="13.8" spans="1:23">
      <c r="A3388" s="579"/>
      <c r="B3388" s="14" t="s">
        <v>328</v>
      </c>
      <c r="C3388" s="14">
        <v>3000</v>
      </c>
      <c r="D3388" s="14" t="s">
        <v>2043</v>
      </c>
      <c r="E3388" s="52"/>
      <c r="F3388" s="14"/>
      <c r="G3388" s="14" t="s">
        <v>54</v>
      </c>
      <c r="H3388" s="140"/>
      <c r="I3388" s="14" t="s">
        <v>1091</v>
      </c>
      <c r="J3388" s="14">
        <v>200</v>
      </c>
      <c r="K3388" s="14" t="s">
        <v>2045</v>
      </c>
      <c r="L3388" s="14"/>
      <c r="M3388" s="14"/>
      <c r="N3388" s="53" t="s">
        <v>2802</v>
      </c>
      <c r="O3388" s="281"/>
      <c r="P3388" s="137" t="s">
        <v>3152</v>
      </c>
      <c r="Q3388" s="137">
        <v>390</v>
      </c>
      <c r="R3388" s="137" t="s">
        <v>2045</v>
      </c>
      <c r="S3388" s="14"/>
      <c r="T3388" s="14"/>
      <c r="U3388" s="14" t="s">
        <v>3178</v>
      </c>
      <c r="V3388" s="525"/>
      <c r="W3388" s="448" t="s">
        <v>2561</v>
      </c>
    </row>
    <row r="3389" spans="1:23">
      <c r="A3389" s="579"/>
      <c r="B3389" s="73" t="s">
        <v>1085</v>
      </c>
      <c r="C3389" s="73">
        <v>6000</v>
      </c>
      <c r="D3389" s="73" t="s">
        <v>2043</v>
      </c>
      <c r="E3389" s="52"/>
      <c r="F3389" s="14"/>
      <c r="G3389" s="14" t="s">
        <v>2664</v>
      </c>
      <c r="H3389" s="140"/>
      <c r="I3389" s="14" t="s">
        <v>303</v>
      </c>
      <c r="J3389" s="14">
        <v>2400</v>
      </c>
      <c r="K3389" s="14" t="s">
        <v>2043</v>
      </c>
      <c r="L3389" s="14"/>
      <c r="M3389" s="14"/>
      <c r="N3389" s="14" t="s">
        <v>54</v>
      </c>
      <c r="O3389" s="281"/>
      <c r="P3389" s="137" t="s">
        <v>3145</v>
      </c>
      <c r="Q3389" s="137">
        <v>700</v>
      </c>
      <c r="R3389" s="137" t="s">
        <v>2045</v>
      </c>
      <c r="S3389" s="14"/>
      <c r="T3389" s="14" t="s">
        <v>2096</v>
      </c>
      <c r="U3389" s="14" t="s">
        <v>3178</v>
      </c>
      <c r="V3389" s="460"/>
      <c r="W3389" s="14" t="s">
        <v>2562</v>
      </c>
    </row>
    <row r="3390" ht="13.8" spans="1:23">
      <c r="A3390" s="579"/>
      <c r="B3390" s="73" t="s">
        <v>1164</v>
      </c>
      <c r="C3390" s="73">
        <v>5400</v>
      </c>
      <c r="D3390" s="73" t="s">
        <v>2043</v>
      </c>
      <c r="E3390" s="52"/>
      <c r="F3390" s="14"/>
      <c r="G3390" s="14" t="s">
        <v>2664</v>
      </c>
      <c r="H3390" s="140"/>
      <c r="I3390" s="14" t="s">
        <v>253</v>
      </c>
      <c r="J3390" s="14">
        <v>8000</v>
      </c>
      <c r="K3390" s="14" t="s">
        <v>2043</v>
      </c>
      <c r="L3390" s="14"/>
      <c r="M3390" s="14"/>
      <c r="N3390" s="14" t="s">
        <v>54</v>
      </c>
      <c r="O3390" s="281"/>
      <c r="P3390" s="137" t="s">
        <v>106</v>
      </c>
      <c r="Q3390" s="137">
        <v>3000</v>
      </c>
      <c r="R3390" s="137" t="s">
        <v>2045</v>
      </c>
      <c r="S3390" s="14"/>
      <c r="T3390" s="14"/>
      <c r="U3390" s="14" t="s">
        <v>3179</v>
      </c>
      <c r="V3390" s="461"/>
      <c r="W3390" s="448" t="s">
        <v>2563</v>
      </c>
    </row>
    <row r="3391" ht="13.8" spans="1:23">
      <c r="A3391" s="579"/>
      <c r="B3391" s="356" t="s">
        <v>1062</v>
      </c>
      <c r="C3391" s="356">
        <v>4200</v>
      </c>
      <c r="D3391" s="356" t="s">
        <v>2043</v>
      </c>
      <c r="E3391" s="356"/>
      <c r="F3391" s="356"/>
      <c r="G3391" s="356" t="s">
        <v>3180</v>
      </c>
      <c r="H3391" s="140"/>
      <c r="I3391" s="14" t="s">
        <v>1002</v>
      </c>
      <c r="J3391" s="14">
        <v>400</v>
      </c>
      <c r="K3391" s="14" t="s">
        <v>2045</v>
      </c>
      <c r="L3391" s="14"/>
      <c r="M3391" s="14" t="s">
        <v>2096</v>
      </c>
      <c r="N3391" s="14" t="s">
        <v>54</v>
      </c>
      <c r="O3391" s="281"/>
      <c r="P3391" s="14" t="s">
        <v>1326</v>
      </c>
      <c r="Q3391" s="14">
        <v>1000</v>
      </c>
      <c r="R3391" s="14" t="s">
        <v>2045</v>
      </c>
      <c r="S3391" s="14"/>
      <c r="T3391" s="14" t="s">
        <v>2096</v>
      </c>
      <c r="U3391" s="14" t="s">
        <v>54</v>
      </c>
      <c r="V3391" s="462"/>
      <c r="W3391" s="448" t="s">
        <v>2568</v>
      </c>
    </row>
    <row r="3392" ht="13.8" spans="1:23">
      <c r="A3392" s="579"/>
      <c r="B3392" s="73" t="s">
        <v>1089</v>
      </c>
      <c r="C3392" s="73">
        <v>4800</v>
      </c>
      <c r="D3392" s="73" t="s">
        <v>2043</v>
      </c>
      <c r="E3392" s="52"/>
      <c r="F3392" s="14"/>
      <c r="G3392" s="14" t="s">
        <v>2664</v>
      </c>
      <c r="I3392" s="14" t="s">
        <v>259</v>
      </c>
      <c r="J3392" s="14">
        <v>12000</v>
      </c>
      <c r="K3392" s="14" t="s">
        <v>2043</v>
      </c>
      <c r="L3392" s="14"/>
      <c r="M3392" s="14"/>
      <c r="N3392" s="14" t="s">
        <v>54</v>
      </c>
      <c r="O3392" s="281"/>
      <c r="P3392" s="73" t="s">
        <v>1328</v>
      </c>
      <c r="Q3392" s="73">
        <v>300</v>
      </c>
      <c r="R3392" s="73" t="s">
        <v>2045</v>
      </c>
      <c r="S3392" s="14"/>
      <c r="T3392" s="14" t="s">
        <v>2096</v>
      </c>
      <c r="U3392" s="14" t="s">
        <v>2664</v>
      </c>
      <c r="V3392" s="142"/>
      <c r="W3392" s="448" t="s">
        <v>2632</v>
      </c>
    </row>
    <row r="3393" ht="13.8" spans="1:23">
      <c r="A3393" s="579"/>
      <c r="B3393" s="14" t="s">
        <v>1081</v>
      </c>
      <c r="C3393" s="14">
        <v>3000</v>
      </c>
      <c r="D3393" s="14" t="s">
        <v>2043</v>
      </c>
      <c r="E3393" s="52"/>
      <c r="F3393" s="14"/>
      <c r="G3393" s="14" t="s">
        <v>54</v>
      </c>
      <c r="H3393" s="140"/>
      <c r="I3393" s="14" t="s">
        <v>241</v>
      </c>
      <c r="J3393" s="14">
        <v>10000</v>
      </c>
      <c r="K3393" s="14" t="s">
        <v>2043</v>
      </c>
      <c r="L3393" s="14"/>
      <c r="M3393" s="14"/>
      <c r="N3393" s="14" t="s">
        <v>54</v>
      </c>
      <c r="O3393" s="281"/>
      <c r="P3393" s="525" t="s">
        <v>1272</v>
      </c>
      <c r="Q3393" s="525">
        <v>160</v>
      </c>
      <c r="R3393" s="525" t="s">
        <v>2045</v>
      </c>
      <c r="S3393" s="14"/>
      <c r="T3393" s="14"/>
      <c r="U3393" s="14" t="s">
        <v>2721</v>
      </c>
      <c r="V3393" s="136"/>
      <c r="W3393" s="448" t="s">
        <v>2935</v>
      </c>
    </row>
    <row r="3394" spans="1:21">
      <c r="A3394" s="579"/>
      <c r="B3394" s="356" t="s">
        <v>417</v>
      </c>
      <c r="C3394" s="356">
        <v>4000</v>
      </c>
      <c r="D3394" s="356" t="s">
        <v>2043</v>
      </c>
      <c r="E3394" s="52"/>
      <c r="F3394" s="356"/>
      <c r="G3394" s="356" t="s">
        <v>3181</v>
      </c>
      <c r="H3394" s="140"/>
      <c r="I3394" s="14" t="s">
        <v>1133</v>
      </c>
      <c r="J3394" s="14">
        <v>3000</v>
      </c>
      <c r="K3394" s="14" t="s">
        <v>2045</v>
      </c>
      <c r="L3394" s="14"/>
      <c r="M3394" s="14"/>
      <c r="N3394" s="53" t="s">
        <v>88</v>
      </c>
      <c r="O3394" s="281"/>
      <c r="P3394" s="73" t="s">
        <v>1330</v>
      </c>
      <c r="Q3394" s="73">
        <v>500</v>
      </c>
      <c r="R3394" s="73" t="s">
        <v>2045</v>
      </c>
      <c r="S3394" s="14"/>
      <c r="T3394" s="14" t="s">
        <v>2096</v>
      </c>
      <c r="U3394" s="14" t="s">
        <v>2664</v>
      </c>
    </row>
    <row r="3395" spans="1:21">
      <c r="A3395" s="579"/>
      <c r="B3395" s="14" t="s">
        <v>316</v>
      </c>
      <c r="C3395" s="14">
        <v>20000</v>
      </c>
      <c r="D3395" s="14" t="s">
        <v>2043</v>
      </c>
      <c r="E3395" s="52"/>
      <c r="F3395" s="14"/>
      <c r="G3395" s="53" t="s">
        <v>55</v>
      </c>
      <c r="H3395" s="281"/>
      <c r="I3395" s="14" t="s">
        <v>372</v>
      </c>
      <c r="J3395" s="14">
        <v>5000</v>
      </c>
      <c r="K3395" s="14" t="s">
        <v>2045</v>
      </c>
      <c r="L3395" s="14"/>
      <c r="M3395" s="14"/>
      <c r="N3395" s="53" t="s">
        <v>3182</v>
      </c>
      <c r="O3395" s="281"/>
      <c r="P3395" s="14" t="s">
        <v>1332</v>
      </c>
      <c r="Q3395" s="14">
        <v>500</v>
      </c>
      <c r="R3395" s="14" t="s">
        <v>2045</v>
      </c>
      <c r="S3395" s="14"/>
      <c r="T3395" s="14"/>
      <c r="U3395" s="14" t="s">
        <v>54</v>
      </c>
    </row>
    <row r="3396" spans="1:21">
      <c r="A3396" s="579"/>
      <c r="B3396" s="14"/>
      <c r="C3396" s="14"/>
      <c r="D3396" s="14"/>
      <c r="E3396" s="14"/>
      <c r="F3396" s="14"/>
      <c r="G3396" s="53"/>
      <c r="H3396" s="281"/>
      <c r="I3396" s="14" t="s">
        <v>455</v>
      </c>
      <c r="J3396" s="14">
        <v>3200</v>
      </c>
      <c r="K3396" s="14" t="s">
        <v>2043</v>
      </c>
      <c r="L3396" s="14"/>
      <c r="M3396" s="14"/>
      <c r="N3396" s="14" t="s">
        <v>2253</v>
      </c>
      <c r="O3396" s="281"/>
      <c r="P3396" s="14" t="s">
        <v>766</v>
      </c>
      <c r="Q3396" s="14">
        <v>500</v>
      </c>
      <c r="R3396" s="14" t="s">
        <v>2045</v>
      </c>
      <c r="S3396" s="14"/>
      <c r="T3396" s="14"/>
      <c r="U3396" s="14" t="s">
        <v>3183</v>
      </c>
    </row>
    <row r="3397" ht="26.4" spans="1:21">
      <c r="A3397" s="579"/>
      <c r="B3397" s="14"/>
      <c r="C3397" s="14"/>
      <c r="D3397" s="14"/>
      <c r="E3397" s="52"/>
      <c r="F3397" s="14"/>
      <c r="G3397" s="53"/>
      <c r="H3397" s="281"/>
      <c r="I3397" s="525" t="s">
        <v>2979</v>
      </c>
      <c r="J3397" s="525">
        <v>300</v>
      </c>
      <c r="K3397" s="525" t="s">
        <v>2045</v>
      </c>
      <c r="L3397" s="14"/>
      <c r="M3397" s="162"/>
      <c r="N3397" s="53" t="s">
        <v>3184</v>
      </c>
      <c r="O3397" s="281"/>
      <c r="P3397" s="14" t="s">
        <v>1295</v>
      </c>
      <c r="Q3397" s="14">
        <v>1000</v>
      </c>
      <c r="R3397" s="14" t="s">
        <v>2045</v>
      </c>
      <c r="S3397" s="14"/>
      <c r="T3397" s="14"/>
      <c r="U3397" s="14" t="s">
        <v>54</v>
      </c>
    </row>
    <row r="3398" spans="1:21">
      <c r="A3398" s="579"/>
      <c r="B3398" s="14"/>
      <c r="C3398" s="14"/>
      <c r="D3398" s="14"/>
      <c r="E3398" s="52"/>
      <c r="F3398" s="14"/>
      <c r="G3398" s="53"/>
      <c r="H3398" s="162"/>
      <c r="I3398" s="525" t="s">
        <v>334</v>
      </c>
      <c r="J3398" s="525">
        <v>1500</v>
      </c>
      <c r="K3398" s="525" t="s">
        <v>2045</v>
      </c>
      <c r="L3398" s="14"/>
      <c r="M3398" s="162"/>
      <c r="N3398" s="53" t="s">
        <v>3185</v>
      </c>
      <c r="O3398" s="140"/>
      <c r="P3398" s="14" t="s">
        <v>1238</v>
      </c>
      <c r="Q3398" s="14">
        <v>700</v>
      </c>
      <c r="R3398" s="14" t="s">
        <v>2045</v>
      </c>
      <c r="S3398" s="14"/>
      <c r="T3398" s="14"/>
      <c r="U3398" s="14" t="s">
        <v>54</v>
      </c>
    </row>
    <row r="3399" spans="1:21">
      <c r="A3399" s="579"/>
      <c r="B3399" s="14"/>
      <c r="C3399" s="14"/>
      <c r="D3399" s="14"/>
      <c r="E3399" s="52"/>
      <c r="F3399" s="14"/>
      <c r="G3399" s="14"/>
      <c r="H3399" s="162"/>
      <c r="I3399" s="73" t="s">
        <v>1146</v>
      </c>
      <c r="J3399" s="73">
        <v>3200</v>
      </c>
      <c r="K3399" s="73" t="s">
        <v>2043</v>
      </c>
      <c r="L3399" s="14"/>
      <c r="M3399" s="162"/>
      <c r="N3399" s="53" t="s">
        <v>3186</v>
      </c>
      <c r="O3399" s="140"/>
      <c r="P3399" s="14" t="s">
        <v>1241</v>
      </c>
      <c r="Q3399" s="14">
        <v>720</v>
      </c>
      <c r="R3399" s="14" t="s">
        <v>2045</v>
      </c>
      <c r="S3399" s="14"/>
      <c r="T3399" s="14">
        <f>Q3399/15</f>
        <v>48</v>
      </c>
      <c r="U3399" s="14" t="s">
        <v>54</v>
      </c>
    </row>
    <row r="3400" spans="1:21">
      <c r="A3400" s="579"/>
      <c r="B3400" s="14"/>
      <c r="C3400" s="14"/>
      <c r="D3400" s="14"/>
      <c r="E3400" s="52"/>
      <c r="F3400" s="14"/>
      <c r="G3400" s="14"/>
      <c r="H3400" s="162"/>
      <c r="I3400" s="14"/>
      <c r="J3400" s="14"/>
      <c r="K3400" s="14"/>
      <c r="L3400" s="14"/>
      <c r="M3400" s="14"/>
      <c r="N3400" s="53"/>
      <c r="O3400" s="140"/>
      <c r="P3400" s="14"/>
      <c r="Q3400" s="14"/>
      <c r="R3400" s="14"/>
      <c r="S3400" s="14"/>
      <c r="T3400" s="14"/>
      <c r="U3400" s="14"/>
    </row>
    <row r="3401" spans="1:21">
      <c r="A3401" s="579"/>
      <c r="B3401" s="14"/>
      <c r="C3401" s="14"/>
      <c r="D3401" s="14"/>
      <c r="E3401" s="52"/>
      <c r="F3401" s="14"/>
      <c r="G3401" s="14"/>
      <c r="H3401" s="162"/>
      <c r="I3401" s="14"/>
      <c r="J3401" s="14"/>
      <c r="K3401" s="14"/>
      <c r="L3401" s="14"/>
      <c r="M3401" s="14"/>
      <c r="N3401" s="53"/>
      <c r="O3401" s="140"/>
      <c r="P3401" s="14"/>
      <c r="Q3401" s="14"/>
      <c r="R3401" s="14"/>
      <c r="S3401" s="14"/>
      <c r="T3401" s="14"/>
      <c r="U3401" s="14"/>
    </row>
    <row r="3402" spans="1:21">
      <c r="A3402" s="579"/>
      <c r="B3402" s="14"/>
      <c r="C3402" s="14"/>
      <c r="D3402" s="14"/>
      <c r="E3402" s="52"/>
      <c r="F3402" s="14"/>
      <c r="G3402" s="53"/>
      <c r="H3402" s="281"/>
      <c r="I3402" s="14"/>
      <c r="J3402" s="14"/>
      <c r="K3402" s="14"/>
      <c r="L3402" s="14"/>
      <c r="M3402" s="14"/>
      <c r="N3402" s="14"/>
      <c r="O3402" s="281"/>
      <c r="P3402" s="14"/>
      <c r="Q3402" s="14"/>
      <c r="R3402" s="14"/>
      <c r="S3402" s="14"/>
      <c r="T3402" s="14"/>
      <c r="U3402" s="14"/>
    </row>
    <row r="3403" ht="18" spans="1:21">
      <c r="A3403" s="579"/>
      <c r="B3403" s="352"/>
      <c r="C3403" s="297"/>
      <c r="D3403" s="297"/>
      <c r="E3403" s="298"/>
      <c r="F3403" s="297"/>
      <c r="G3403" s="299"/>
      <c r="H3403" s="492"/>
      <c r="I3403" s="297"/>
      <c r="J3403" s="297"/>
      <c r="K3403" s="297"/>
      <c r="L3403" s="297"/>
      <c r="M3403" s="296"/>
      <c r="N3403" s="304"/>
      <c r="O3403" s="524"/>
      <c r="P3403" s="304"/>
      <c r="Q3403" s="304"/>
      <c r="R3403" s="304"/>
      <c r="S3403" s="304"/>
      <c r="T3403" s="304"/>
      <c r="U3403" s="304"/>
    </row>
    <row r="3404" ht="15.6" spans="1:23">
      <c r="A3404" s="572" t="s">
        <v>2316</v>
      </c>
      <c r="B3404" s="291" t="s">
        <v>12</v>
      </c>
      <c r="C3404" s="292" t="s">
        <v>2501</v>
      </c>
      <c r="D3404" s="292" t="s">
        <v>2466</v>
      </c>
      <c r="E3404" s="454" t="s">
        <v>2456</v>
      </c>
      <c r="F3404" s="121" t="s">
        <v>3121</v>
      </c>
      <c r="G3404" s="121" t="s">
        <v>11</v>
      </c>
      <c r="H3404" s="517"/>
      <c r="I3404" s="291" t="s">
        <v>13</v>
      </c>
      <c r="J3404" s="292" t="s">
        <v>2501</v>
      </c>
      <c r="K3404" s="292" t="s">
        <v>2466</v>
      </c>
      <c r="L3404" s="455" t="s">
        <v>2456</v>
      </c>
      <c r="M3404" s="121" t="s">
        <v>3121</v>
      </c>
      <c r="N3404" s="121" t="s">
        <v>11</v>
      </c>
      <c r="O3404" s="524"/>
      <c r="P3404" s="291" t="s">
        <v>3108</v>
      </c>
      <c r="Q3404" s="292" t="s">
        <v>2501</v>
      </c>
      <c r="R3404" s="292" t="s">
        <v>2466</v>
      </c>
      <c r="S3404" s="455" t="s">
        <v>2456</v>
      </c>
      <c r="T3404" s="121" t="s">
        <v>3121</v>
      </c>
      <c r="U3404" s="121" t="s">
        <v>11</v>
      </c>
      <c r="V3404" s="594" t="s">
        <v>2557</v>
      </c>
      <c r="W3404" s="594"/>
    </row>
    <row r="3405" ht="26.4" spans="1:23">
      <c r="A3405" s="579"/>
      <c r="B3405" s="14" t="s">
        <v>316</v>
      </c>
      <c r="C3405" s="14">
        <v>8000</v>
      </c>
      <c r="D3405" s="14" t="s">
        <v>2043</v>
      </c>
      <c r="E3405" s="52"/>
      <c r="F3405" s="14"/>
      <c r="G3405" s="53" t="s">
        <v>2733</v>
      </c>
      <c r="H3405" s="281"/>
      <c r="I3405" s="14" t="s">
        <v>455</v>
      </c>
      <c r="J3405" s="14">
        <v>1000</v>
      </c>
      <c r="K3405" s="14" t="s">
        <v>2043</v>
      </c>
      <c r="L3405" s="14"/>
      <c r="M3405" s="14"/>
      <c r="N3405" s="14" t="s">
        <v>3086</v>
      </c>
      <c r="O3405" s="281"/>
      <c r="P3405" s="14" t="s">
        <v>1336</v>
      </c>
      <c r="Q3405" s="14">
        <v>200</v>
      </c>
      <c r="R3405" s="14" t="s">
        <v>2045</v>
      </c>
      <c r="S3405" s="14"/>
      <c r="T3405" s="14" t="s">
        <v>2096</v>
      </c>
      <c r="U3405" s="14" t="s">
        <v>54</v>
      </c>
      <c r="V3405" s="525"/>
      <c r="W3405" s="448" t="s">
        <v>2561</v>
      </c>
    </row>
    <row r="3406" ht="15.75" customHeight="1" spans="1:23">
      <c r="A3406" s="579"/>
      <c r="B3406" s="14" t="s">
        <v>470</v>
      </c>
      <c r="C3406" s="14">
        <v>6000</v>
      </c>
      <c r="D3406" s="14" t="s">
        <v>2043</v>
      </c>
      <c r="E3406" s="14"/>
      <c r="F3406" s="14"/>
      <c r="G3406" s="53" t="s">
        <v>54</v>
      </c>
      <c r="H3406" s="281"/>
      <c r="I3406" s="356" t="s">
        <v>1146</v>
      </c>
      <c r="J3406" s="356">
        <v>3200</v>
      </c>
      <c r="K3406" s="356" t="s">
        <v>2043</v>
      </c>
      <c r="L3406" s="14"/>
      <c r="M3406" s="356"/>
      <c r="N3406" s="356" t="s">
        <v>3185</v>
      </c>
      <c r="O3406" s="140"/>
      <c r="P3406" s="14" t="s">
        <v>1334</v>
      </c>
      <c r="Q3406" s="14">
        <v>400</v>
      </c>
      <c r="R3406" s="14" t="s">
        <v>2045</v>
      </c>
      <c r="S3406" s="14"/>
      <c r="T3406" s="14" t="s">
        <v>2096</v>
      </c>
      <c r="U3406" s="14" t="s">
        <v>54</v>
      </c>
      <c r="V3406" s="460"/>
      <c r="W3406" s="14" t="s">
        <v>2562</v>
      </c>
    </row>
    <row r="3407" ht="13.8" spans="1:23">
      <c r="A3407" s="579"/>
      <c r="B3407" s="14" t="s">
        <v>313</v>
      </c>
      <c r="C3407" s="14">
        <v>3000</v>
      </c>
      <c r="D3407" s="14" t="s">
        <v>2043</v>
      </c>
      <c r="E3407" s="52"/>
      <c r="F3407" s="14"/>
      <c r="G3407" s="53" t="s">
        <v>54</v>
      </c>
      <c r="I3407" s="14" t="s">
        <v>1125</v>
      </c>
      <c r="J3407" s="14">
        <v>6400</v>
      </c>
      <c r="K3407" s="14" t="s">
        <v>2045</v>
      </c>
      <c r="L3407" s="14"/>
      <c r="M3407" s="14" t="s">
        <v>2096</v>
      </c>
      <c r="N3407" s="53" t="s">
        <v>54</v>
      </c>
      <c r="O3407" s="140"/>
      <c r="P3407" s="525" t="s">
        <v>1362</v>
      </c>
      <c r="Q3407" s="525">
        <v>195</v>
      </c>
      <c r="R3407" s="525" t="s">
        <v>2045</v>
      </c>
      <c r="S3407" s="14"/>
      <c r="T3407" s="525" t="s">
        <v>2096</v>
      </c>
      <c r="U3407" s="525" t="s">
        <v>3187</v>
      </c>
      <c r="V3407" s="461"/>
      <c r="W3407" s="448" t="s">
        <v>2563</v>
      </c>
    </row>
    <row r="3408" ht="13.8" spans="1:23">
      <c r="A3408" s="579"/>
      <c r="B3408" s="14" t="s">
        <v>840</v>
      </c>
      <c r="C3408" s="14">
        <v>500</v>
      </c>
      <c r="D3408" s="14" t="s">
        <v>2045</v>
      </c>
      <c r="E3408" s="52"/>
      <c r="F3408" s="14"/>
      <c r="G3408" s="53" t="s">
        <v>54</v>
      </c>
      <c r="H3408" s="281"/>
      <c r="I3408" s="144" t="s">
        <v>2071</v>
      </c>
      <c r="J3408" s="144">
        <v>2000</v>
      </c>
      <c r="K3408" s="144" t="s">
        <v>2043</v>
      </c>
      <c r="L3408" s="14"/>
      <c r="M3408" s="444"/>
      <c r="N3408" s="444" t="s">
        <v>2788</v>
      </c>
      <c r="O3408" s="140"/>
      <c r="P3408" s="136" t="s">
        <v>1338</v>
      </c>
      <c r="Q3408" s="136">
        <v>210</v>
      </c>
      <c r="R3408" s="136" t="s">
        <v>2045</v>
      </c>
      <c r="S3408" s="14"/>
      <c r="T3408" s="14" t="s">
        <v>2096</v>
      </c>
      <c r="U3408" s="14" t="s">
        <v>54</v>
      </c>
      <c r="V3408" s="462"/>
      <c r="W3408" s="448" t="s">
        <v>2568</v>
      </c>
    </row>
    <row r="3409" ht="13.8" spans="1:23">
      <c r="A3409" s="579"/>
      <c r="B3409" s="14" t="s">
        <v>584</v>
      </c>
      <c r="C3409" s="14">
        <v>6000</v>
      </c>
      <c r="D3409" s="14" t="s">
        <v>2043</v>
      </c>
      <c r="E3409" s="52"/>
      <c r="F3409" s="14"/>
      <c r="G3409" s="53" t="s">
        <v>54</v>
      </c>
      <c r="H3409" s="281"/>
      <c r="I3409" s="444" t="s">
        <v>581</v>
      </c>
      <c r="J3409" s="444">
        <v>1200</v>
      </c>
      <c r="K3409" s="444" t="s">
        <v>2043</v>
      </c>
      <c r="L3409" s="444"/>
      <c r="M3409" s="444"/>
      <c r="N3409" s="444" t="s">
        <v>3188</v>
      </c>
      <c r="O3409" s="140"/>
      <c r="P3409" s="136" t="s">
        <v>1320</v>
      </c>
      <c r="Q3409" s="136">
        <v>360</v>
      </c>
      <c r="R3409" s="136" t="s">
        <v>2045</v>
      </c>
      <c r="S3409" s="14"/>
      <c r="T3409" s="14"/>
      <c r="U3409" s="14" t="s">
        <v>3134</v>
      </c>
      <c r="V3409" s="142"/>
      <c r="W3409" s="448" t="s">
        <v>2632</v>
      </c>
    </row>
    <row r="3410" ht="13.8" spans="1:23">
      <c r="A3410" s="579"/>
      <c r="B3410" s="14" t="s">
        <v>909</v>
      </c>
      <c r="C3410" s="14">
        <v>300</v>
      </c>
      <c r="D3410" s="14" t="s">
        <v>2045</v>
      </c>
      <c r="E3410" s="52"/>
      <c r="F3410" s="14"/>
      <c r="G3410" s="53" t="s">
        <v>54</v>
      </c>
      <c r="H3410" s="281"/>
      <c r="I3410" s="444" t="s">
        <v>223</v>
      </c>
      <c r="J3410" s="444">
        <v>4000</v>
      </c>
      <c r="K3410" s="444" t="s">
        <v>2043</v>
      </c>
      <c r="L3410" s="444"/>
      <c r="M3410" s="444"/>
      <c r="N3410" s="444" t="s">
        <v>3189</v>
      </c>
      <c r="O3410" s="140"/>
      <c r="P3410" s="525" t="s">
        <v>482</v>
      </c>
      <c r="Q3410" s="525">
        <v>500</v>
      </c>
      <c r="R3410" s="525" t="s">
        <v>2045</v>
      </c>
      <c r="S3410" s="14"/>
      <c r="T3410" s="525"/>
      <c r="U3410" s="525" t="s">
        <v>2920</v>
      </c>
      <c r="V3410" s="136"/>
      <c r="W3410" s="448" t="s">
        <v>2935</v>
      </c>
    </row>
    <row r="3411" spans="1:21">
      <c r="A3411" s="579"/>
      <c r="B3411" s="444" t="s">
        <v>322</v>
      </c>
      <c r="C3411" s="444">
        <v>12000</v>
      </c>
      <c r="D3411" s="444" t="s">
        <v>2043</v>
      </c>
      <c r="E3411" s="444"/>
      <c r="F3411" s="444"/>
      <c r="G3411" s="53" t="s">
        <v>54</v>
      </c>
      <c r="H3411" s="281"/>
      <c r="I3411" s="14" t="s">
        <v>280</v>
      </c>
      <c r="J3411" s="14">
        <v>12000</v>
      </c>
      <c r="K3411" s="14" t="s">
        <v>2043</v>
      </c>
      <c r="L3411" s="14"/>
      <c r="M3411" s="14"/>
      <c r="N3411" s="53" t="s">
        <v>3190</v>
      </c>
      <c r="O3411" s="140"/>
      <c r="P3411" s="14" t="s">
        <v>1175</v>
      </c>
      <c r="Q3411" s="14">
        <v>600</v>
      </c>
      <c r="R3411" s="14" t="s">
        <v>2045</v>
      </c>
      <c r="S3411" s="14"/>
      <c r="T3411" s="14"/>
      <c r="U3411" s="14" t="s">
        <v>54</v>
      </c>
    </row>
    <row r="3412" spans="1:21">
      <c r="A3412" s="579"/>
      <c r="B3412" s="14" t="s">
        <v>1062</v>
      </c>
      <c r="C3412" s="14">
        <v>2400</v>
      </c>
      <c r="D3412" s="14" t="s">
        <v>2043</v>
      </c>
      <c r="E3412" s="52"/>
      <c r="F3412" s="14"/>
      <c r="G3412" s="53" t="s">
        <v>2297</v>
      </c>
      <c r="H3412" s="14"/>
      <c r="I3412" s="14" t="s">
        <v>220</v>
      </c>
      <c r="J3412" s="14">
        <v>4000</v>
      </c>
      <c r="K3412" s="14" t="s">
        <v>2043</v>
      </c>
      <c r="L3412" s="14"/>
      <c r="M3412" s="14">
        <v>267</v>
      </c>
      <c r="N3412" s="53" t="s">
        <v>88</v>
      </c>
      <c r="O3412" s="140"/>
      <c r="P3412" s="14" t="s">
        <v>951</v>
      </c>
      <c r="Q3412" s="14">
        <v>340</v>
      </c>
      <c r="R3412" s="14" t="s">
        <v>2045</v>
      </c>
      <c r="S3412" s="14"/>
      <c r="T3412" s="14"/>
      <c r="U3412" s="14" t="s">
        <v>54</v>
      </c>
    </row>
    <row r="3413" spans="1:21">
      <c r="A3413" s="579"/>
      <c r="B3413" s="14" t="s">
        <v>262</v>
      </c>
      <c r="C3413" s="14">
        <v>10200</v>
      </c>
      <c r="D3413" s="14" t="s">
        <v>2043</v>
      </c>
      <c r="E3413" s="52"/>
      <c r="F3413" s="14"/>
      <c r="G3413" s="53" t="s">
        <v>88</v>
      </c>
      <c r="H3413" s="14"/>
      <c r="I3413" s="356" t="s">
        <v>135</v>
      </c>
      <c r="J3413" s="356">
        <v>10000</v>
      </c>
      <c r="K3413" s="356" t="s">
        <v>2043</v>
      </c>
      <c r="L3413" s="14"/>
      <c r="M3413" s="356"/>
      <c r="N3413" s="356" t="s">
        <v>3191</v>
      </c>
      <c r="O3413" s="14"/>
      <c r="P3413" s="356" t="s">
        <v>885</v>
      </c>
      <c r="Q3413" s="356">
        <v>1020</v>
      </c>
      <c r="R3413" s="356" t="s">
        <v>2045</v>
      </c>
      <c r="S3413" s="14"/>
      <c r="T3413" s="356"/>
      <c r="U3413" s="356" t="s">
        <v>3192</v>
      </c>
    </row>
    <row r="3414" spans="1:21">
      <c r="A3414" s="579"/>
      <c r="B3414" s="14"/>
      <c r="C3414" s="14"/>
      <c r="D3414" s="14"/>
      <c r="E3414" s="52"/>
      <c r="F3414" s="14"/>
      <c r="G3414" s="53"/>
      <c r="H3414" s="14"/>
      <c r="I3414" s="14" t="s">
        <v>1233</v>
      </c>
      <c r="J3414" s="14">
        <v>5000</v>
      </c>
      <c r="K3414" s="14" t="s">
        <v>2045</v>
      </c>
      <c r="L3414" s="14"/>
      <c r="M3414" s="14"/>
      <c r="N3414" s="53" t="s">
        <v>88</v>
      </c>
      <c r="O3414" s="14"/>
      <c r="P3414" s="14" t="s">
        <v>709</v>
      </c>
      <c r="Q3414" s="14">
        <v>1000</v>
      </c>
      <c r="R3414" s="14" t="s">
        <v>2045</v>
      </c>
      <c r="S3414" s="14"/>
      <c r="T3414" s="14"/>
      <c r="U3414" s="14" t="s">
        <v>54</v>
      </c>
    </row>
    <row r="3415" spans="1:21">
      <c r="A3415" s="579"/>
      <c r="B3415" s="14"/>
      <c r="C3415" s="14"/>
      <c r="D3415" s="14"/>
      <c r="E3415" s="52"/>
      <c r="F3415" s="14"/>
      <c r="G3415" s="53"/>
      <c r="H3415" s="14"/>
      <c r="I3415" s="73" t="s">
        <v>1146</v>
      </c>
      <c r="J3415" s="73">
        <v>3200</v>
      </c>
      <c r="K3415" s="73" t="s">
        <v>2043</v>
      </c>
      <c r="L3415" s="14"/>
      <c r="M3415" s="444"/>
      <c r="N3415" s="444" t="s">
        <v>3193</v>
      </c>
      <c r="O3415" s="14"/>
      <c r="P3415" s="14" t="s">
        <v>1342</v>
      </c>
      <c r="Q3415" s="14">
        <v>200</v>
      </c>
      <c r="R3415" s="14" t="s">
        <v>2045</v>
      </c>
      <c r="S3415" s="14"/>
      <c r="T3415" s="14" t="s">
        <v>2096</v>
      </c>
      <c r="U3415" s="14" t="s">
        <v>54</v>
      </c>
    </row>
    <row r="3416" spans="1:21">
      <c r="A3416" s="579"/>
      <c r="B3416" s="14"/>
      <c r="C3416" s="14"/>
      <c r="D3416" s="14"/>
      <c r="E3416" s="52"/>
      <c r="F3416" s="14"/>
      <c r="G3416" s="53"/>
      <c r="H3416" s="14"/>
      <c r="I3416" s="14"/>
      <c r="J3416" s="14"/>
      <c r="K3416" s="14"/>
      <c r="L3416" s="14"/>
      <c r="M3416" s="14"/>
      <c r="N3416" s="53"/>
      <c r="O3416" s="14"/>
      <c r="P3416" s="14" t="s">
        <v>733</v>
      </c>
      <c r="Q3416" s="14">
        <v>460</v>
      </c>
      <c r="R3416" s="14" t="s">
        <v>2045</v>
      </c>
      <c r="S3416" s="14"/>
      <c r="T3416" s="14"/>
      <c r="U3416" s="14" t="s">
        <v>54</v>
      </c>
    </row>
    <row r="3417" spans="1:21">
      <c r="A3417" s="579"/>
      <c r="B3417" s="14"/>
      <c r="C3417" s="14"/>
      <c r="D3417" s="14"/>
      <c r="E3417" s="52"/>
      <c r="F3417" s="14"/>
      <c r="G3417" s="53"/>
      <c r="H3417" s="14"/>
      <c r="I3417" s="14"/>
      <c r="J3417" s="14"/>
      <c r="K3417" s="14"/>
      <c r="L3417" s="14"/>
      <c r="M3417" s="14"/>
      <c r="N3417" s="53"/>
      <c r="O3417" s="14"/>
      <c r="P3417" s="14" t="s">
        <v>1340</v>
      </c>
      <c r="Q3417" s="14">
        <v>300</v>
      </c>
      <c r="R3417" s="14" t="s">
        <v>2045</v>
      </c>
      <c r="S3417" s="14"/>
      <c r="T3417" s="14" t="s">
        <v>2096</v>
      </c>
      <c r="U3417" s="14" t="s">
        <v>54</v>
      </c>
    </row>
    <row r="3418" spans="1:21">
      <c r="A3418" s="579"/>
      <c r="B3418" s="14"/>
      <c r="C3418" s="14"/>
      <c r="D3418" s="14"/>
      <c r="E3418" s="52"/>
      <c r="F3418" s="14"/>
      <c r="G3418" s="53"/>
      <c r="H3418" s="14"/>
      <c r="I3418" s="14"/>
      <c r="J3418" s="14"/>
      <c r="K3418" s="14"/>
      <c r="L3418" s="14"/>
      <c r="M3418" s="14"/>
      <c r="N3418" s="53"/>
      <c r="O3418" s="14"/>
      <c r="P3418" s="14" t="s">
        <v>1347</v>
      </c>
      <c r="Q3418" s="14">
        <v>300</v>
      </c>
      <c r="R3418" s="14" t="s">
        <v>2045</v>
      </c>
      <c r="S3418" s="14"/>
      <c r="T3418" s="14" t="s">
        <v>2096</v>
      </c>
      <c r="U3418" s="14" t="s">
        <v>54</v>
      </c>
    </row>
    <row r="3419" spans="1:21">
      <c r="A3419" s="579"/>
      <c r="B3419" s="14"/>
      <c r="C3419" s="14"/>
      <c r="D3419" s="14"/>
      <c r="E3419" s="52"/>
      <c r="F3419" s="14"/>
      <c r="G3419" s="53"/>
      <c r="H3419" s="14"/>
      <c r="I3419" s="14"/>
      <c r="J3419" s="14"/>
      <c r="K3419" s="14"/>
      <c r="L3419" s="14"/>
      <c r="M3419" s="14"/>
      <c r="N3419" s="53"/>
      <c r="O3419" s="14"/>
      <c r="P3419" s="14" t="s">
        <v>540</v>
      </c>
      <c r="Q3419" s="14">
        <v>940</v>
      </c>
      <c r="R3419" s="14" t="s">
        <v>2045</v>
      </c>
      <c r="S3419" s="14"/>
      <c r="T3419" s="14"/>
      <c r="U3419" s="14" t="s">
        <v>54</v>
      </c>
    </row>
    <row r="3420" spans="1:21">
      <c r="A3420" s="579"/>
      <c r="B3420" s="14"/>
      <c r="C3420" s="14"/>
      <c r="D3420" s="14"/>
      <c r="E3420" s="52"/>
      <c r="F3420" s="14"/>
      <c r="G3420" s="53"/>
      <c r="H3420" s="14"/>
      <c r="I3420" s="14"/>
      <c r="J3420" s="14"/>
      <c r="K3420" s="14"/>
      <c r="L3420" s="14"/>
      <c r="M3420" s="14"/>
      <c r="N3420" s="53"/>
      <c r="O3420" s="14"/>
      <c r="P3420" s="136" t="s">
        <v>1366</v>
      </c>
      <c r="Q3420" s="136">
        <v>200</v>
      </c>
      <c r="R3420" s="136" t="s">
        <v>2045</v>
      </c>
      <c r="S3420" s="14"/>
      <c r="T3420" s="14" t="s">
        <v>2096</v>
      </c>
      <c r="U3420" s="14" t="s">
        <v>54</v>
      </c>
    </row>
    <row r="3421" spans="1:21">
      <c r="A3421" s="579"/>
      <c r="B3421" s="14"/>
      <c r="C3421" s="14"/>
      <c r="D3421" s="14"/>
      <c r="E3421" s="52"/>
      <c r="F3421" s="14"/>
      <c r="G3421" s="53"/>
      <c r="H3421" s="14"/>
      <c r="I3421" s="14"/>
      <c r="J3421" s="14"/>
      <c r="K3421" s="14"/>
      <c r="L3421" s="14"/>
      <c r="M3421" s="14"/>
      <c r="N3421" s="53"/>
      <c r="O3421" s="14"/>
      <c r="P3421" s="14" t="s">
        <v>1358</v>
      </c>
      <c r="Q3421" s="14">
        <v>300</v>
      </c>
      <c r="R3421" s="14" t="s">
        <v>2045</v>
      </c>
      <c r="S3421" s="14"/>
      <c r="T3421" s="14" t="s">
        <v>2096</v>
      </c>
      <c r="U3421" s="14" t="s">
        <v>54</v>
      </c>
    </row>
    <row r="3422" spans="1:21">
      <c r="A3422" s="579"/>
      <c r="B3422" s="14"/>
      <c r="C3422" s="14"/>
      <c r="D3422" s="14"/>
      <c r="E3422" s="52"/>
      <c r="F3422" s="14"/>
      <c r="G3422" s="53"/>
      <c r="H3422" s="14"/>
      <c r="I3422" s="14"/>
      <c r="J3422" s="14"/>
      <c r="K3422" s="14"/>
      <c r="L3422" s="14"/>
      <c r="M3422" s="14"/>
      <c r="N3422" s="53"/>
      <c r="O3422" s="14"/>
      <c r="P3422" s="14"/>
      <c r="Q3422" s="14"/>
      <c r="R3422" s="14"/>
      <c r="S3422" s="14"/>
      <c r="T3422" s="14"/>
      <c r="U3422" s="14"/>
    </row>
    <row r="3423" ht="18" spans="1:21">
      <c r="A3423" s="579"/>
      <c r="B3423" s="352"/>
      <c r="C3423" s="297"/>
      <c r="D3423" s="297"/>
      <c r="E3423" s="298"/>
      <c r="F3423" s="297"/>
      <c r="G3423" s="299"/>
      <c r="H3423" s="524"/>
      <c r="I3423" s="297"/>
      <c r="J3423" s="297"/>
      <c r="K3423" s="297"/>
      <c r="L3423" s="297"/>
      <c r="M3423" s="296"/>
      <c r="N3423" s="304"/>
      <c r="O3423" s="524"/>
      <c r="P3423" s="304"/>
      <c r="Q3423" s="304"/>
      <c r="R3423" s="304"/>
      <c r="S3423" s="304"/>
      <c r="T3423" s="304"/>
      <c r="U3423" s="304"/>
    </row>
    <row r="3424" ht="15.6" spans="1:23">
      <c r="A3424" s="572" t="s">
        <v>2317</v>
      </c>
      <c r="B3424" s="335" t="s">
        <v>12</v>
      </c>
      <c r="C3424" s="336" t="s">
        <v>2501</v>
      </c>
      <c r="D3424" s="336" t="s">
        <v>2466</v>
      </c>
      <c r="E3424" s="471" t="s">
        <v>2456</v>
      </c>
      <c r="F3424" s="131" t="s">
        <v>3121</v>
      </c>
      <c r="G3424" s="131" t="s">
        <v>11</v>
      </c>
      <c r="H3424" s="517"/>
      <c r="I3424" s="291" t="s">
        <v>13</v>
      </c>
      <c r="J3424" s="292" t="s">
        <v>2501</v>
      </c>
      <c r="K3424" s="292" t="s">
        <v>2466</v>
      </c>
      <c r="L3424" s="455" t="s">
        <v>2456</v>
      </c>
      <c r="M3424" s="121" t="s">
        <v>3121</v>
      </c>
      <c r="N3424" s="121" t="s">
        <v>11</v>
      </c>
      <c r="O3424" s="524"/>
      <c r="P3424" s="291" t="s">
        <v>3108</v>
      </c>
      <c r="Q3424" s="292" t="s">
        <v>2501</v>
      </c>
      <c r="R3424" s="292" t="s">
        <v>2466</v>
      </c>
      <c r="S3424" s="455" t="s">
        <v>2456</v>
      </c>
      <c r="T3424" s="121" t="s">
        <v>3121</v>
      </c>
      <c r="U3424" s="121" t="s">
        <v>11</v>
      </c>
      <c r="V3424" s="594" t="s">
        <v>2557</v>
      </c>
      <c r="W3424" s="594"/>
    </row>
    <row r="3425" ht="13.8" spans="1:23">
      <c r="A3425" s="579"/>
      <c r="B3425" s="444" t="s">
        <v>207</v>
      </c>
      <c r="C3425" s="444">
        <v>800</v>
      </c>
      <c r="D3425" s="444" t="s">
        <v>2043</v>
      </c>
      <c r="E3425" s="52"/>
      <c r="F3425" s="14"/>
      <c r="G3425" s="53" t="s">
        <v>2745</v>
      </c>
      <c r="H3425" s="281"/>
      <c r="I3425" s="14" t="s">
        <v>181</v>
      </c>
      <c r="J3425" s="14">
        <v>4800</v>
      </c>
      <c r="K3425" s="14" t="s">
        <v>2043</v>
      </c>
      <c r="L3425" s="14"/>
      <c r="M3425" s="14"/>
      <c r="N3425" s="14" t="s">
        <v>54</v>
      </c>
      <c r="O3425" s="281"/>
      <c r="P3425" s="14" t="s">
        <v>681</v>
      </c>
      <c r="Q3425" s="14">
        <v>200</v>
      </c>
      <c r="R3425" s="14" t="s">
        <v>2043</v>
      </c>
      <c r="S3425" s="14"/>
      <c r="T3425" s="14"/>
      <c r="U3425" s="14" t="s">
        <v>2840</v>
      </c>
      <c r="V3425" s="525"/>
      <c r="W3425" s="448" t="s">
        <v>2561</v>
      </c>
    </row>
    <row r="3426" spans="1:23">
      <c r="A3426" s="579"/>
      <c r="B3426" s="14" t="s">
        <v>289</v>
      </c>
      <c r="C3426" s="14">
        <v>6000</v>
      </c>
      <c r="D3426" s="14" t="s">
        <v>2043</v>
      </c>
      <c r="E3426" s="52"/>
      <c r="F3426" s="14"/>
      <c r="G3426" s="14" t="s">
        <v>54</v>
      </c>
      <c r="H3426" s="281"/>
      <c r="I3426" s="14" t="s">
        <v>458</v>
      </c>
      <c r="J3426" s="14">
        <v>4800</v>
      </c>
      <c r="K3426" s="14" t="s">
        <v>2043</v>
      </c>
      <c r="L3426" s="14"/>
      <c r="M3426" s="14"/>
      <c r="N3426" s="14" t="s">
        <v>54</v>
      </c>
      <c r="O3426" s="281"/>
      <c r="P3426" s="14" t="s">
        <v>774</v>
      </c>
      <c r="Q3426" s="14">
        <v>4200</v>
      </c>
      <c r="R3426" s="14" t="s">
        <v>2043</v>
      </c>
      <c r="S3426" s="14"/>
      <c r="T3426" s="14"/>
      <c r="U3426" s="14" t="s">
        <v>54</v>
      </c>
      <c r="V3426" s="460"/>
      <c r="W3426" s="14" t="s">
        <v>2562</v>
      </c>
    </row>
    <row r="3427" ht="13.8" spans="1:23">
      <c r="A3427" s="579"/>
      <c r="B3427" s="14" t="s">
        <v>145</v>
      </c>
      <c r="C3427" s="14">
        <v>26400</v>
      </c>
      <c r="D3427" s="14" t="s">
        <v>2043</v>
      </c>
      <c r="E3427" s="52"/>
      <c r="F3427" s="14"/>
      <c r="G3427" s="14" t="s">
        <v>54</v>
      </c>
      <c r="I3427" s="14" t="s">
        <v>461</v>
      </c>
      <c r="J3427" s="14">
        <v>2000</v>
      </c>
      <c r="K3427" s="14" t="s">
        <v>2043</v>
      </c>
      <c r="L3427" s="14"/>
      <c r="M3427" s="14"/>
      <c r="N3427" s="14" t="s">
        <v>54</v>
      </c>
      <c r="O3427" s="281"/>
      <c r="P3427" s="14" t="s">
        <v>972</v>
      </c>
      <c r="Q3427" s="14">
        <v>1320</v>
      </c>
      <c r="R3427" s="14" t="s">
        <v>2045</v>
      </c>
      <c r="S3427" s="14"/>
      <c r="T3427" s="14"/>
      <c r="U3427" s="14" t="s">
        <v>54</v>
      </c>
      <c r="V3427" s="461"/>
      <c r="W3427" s="448" t="s">
        <v>2563</v>
      </c>
    </row>
    <row r="3428" ht="13.8" spans="1:23">
      <c r="A3428" s="579"/>
      <c r="B3428" s="14" t="s">
        <v>216</v>
      </c>
      <c r="C3428" s="14">
        <v>4200</v>
      </c>
      <c r="D3428" s="14" t="s">
        <v>2043</v>
      </c>
      <c r="E3428" s="52"/>
      <c r="F3428" s="14"/>
      <c r="G3428" s="14" t="s">
        <v>54</v>
      </c>
      <c r="H3428" s="140"/>
      <c r="I3428" s="14" t="s">
        <v>291</v>
      </c>
      <c r="J3428" s="14">
        <v>4000</v>
      </c>
      <c r="K3428" s="14" t="s">
        <v>2043</v>
      </c>
      <c r="L3428" s="14"/>
      <c r="M3428" s="14"/>
      <c r="N3428" s="14" t="s">
        <v>54</v>
      </c>
      <c r="O3428" s="281"/>
      <c r="P3428" s="356" t="s">
        <v>1362</v>
      </c>
      <c r="Q3428" s="356">
        <v>200</v>
      </c>
      <c r="R3428" s="356" t="s">
        <v>2045</v>
      </c>
      <c r="S3428" s="14"/>
      <c r="T3428" s="356" t="s">
        <v>2096</v>
      </c>
      <c r="U3428" s="356" t="s">
        <v>3175</v>
      </c>
      <c r="V3428" s="462"/>
      <c r="W3428" s="448" t="s">
        <v>2568</v>
      </c>
    </row>
    <row r="3429" ht="13.8" spans="1:23">
      <c r="A3429" s="579"/>
      <c r="B3429" s="14" t="s">
        <v>124</v>
      </c>
      <c r="C3429" s="14">
        <v>7800</v>
      </c>
      <c r="D3429" s="14" t="s">
        <v>2043</v>
      </c>
      <c r="E3429" s="52"/>
      <c r="F3429" s="14"/>
      <c r="G3429" s="14" t="s">
        <v>54</v>
      </c>
      <c r="H3429" s="140"/>
      <c r="I3429" s="14" t="s">
        <v>1293</v>
      </c>
      <c r="J3429" s="14">
        <v>3000</v>
      </c>
      <c r="K3429" s="14" t="s">
        <v>2045</v>
      </c>
      <c r="L3429" s="14"/>
      <c r="M3429" s="14"/>
      <c r="N3429" s="14" t="s">
        <v>54</v>
      </c>
      <c r="O3429" s="281"/>
      <c r="P3429" s="356" t="s">
        <v>712</v>
      </c>
      <c r="Q3429" s="356">
        <v>500</v>
      </c>
      <c r="R3429" s="356" t="s">
        <v>2045</v>
      </c>
      <c r="S3429" s="356"/>
      <c r="T3429" s="356"/>
      <c r="U3429" s="356" t="s">
        <v>3194</v>
      </c>
      <c r="V3429" s="142"/>
      <c r="W3429" s="448" t="s">
        <v>2632</v>
      </c>
    </row>
    <row r="3430" ht="13.8" spans="1:23">
      <c r="A3430" s="579"/>
      <c r="B3430" s="14" t="s">
        <v>494</v>
      </c>
      <c r="C3430" s="14">
        <v>14400</v>
      </c>
      <c r="D3430" s="14" t="s">
        <v>2043</v>
      </c>
      <c r="E3430" s="52"/>
      <c r="F3430" s="14"/>
      <c r="G3430" s="14" t="s">
        <v>54</v>
      </c>
      <c r="H3430" s="140"/>
      <c r="I3430" s="14" t="s">
        <v>1316</v>
      </c>
      <c r="J3430" s="14">
        <v>200</v>
      </c>
      <c r="K3430" s="14" t="s">
        <v>2045</v>
      </c>
      <c r="L3430" s="14"/>
      <c r="M3430" s="14" t="s">
        <v>2096</v>
      </c>
      <c r="N3430" s="14" t="s">
        <v>54</v>
      </c>
      <c r="O3430" s="281"/>
      <c r="P3430" s="14" t="s">
        <v>1370</v>
      </c>
      <c r="Q3430" s="14">
        <v>1500</v>
      </c>
      <c r="R3430" s="14" t="s">
        <v>2045</v>
      </c>
      <c r="S3430" s="14"/>
      <c r="T3430" s="14" t="s">
        <v>2096</v>
      </c>
      <c r="U3430" s="14" t="s">
        <v>54</v>
      </c>
      <c r="V3430" s="136"/>
      <c r="W3430" s="448" t="s">
        <v>2935</v>
      </c>
    </row>
    <row r="3431" spans="1:21">
      <c r="A3431" s="579"/>
      <c r="B3431" s="14"/>
      <c r="C3431" s="14"/>
      <c r="D3431" s="14"/>
      <c r="E3431" s="14"/>
      <c r="F3431" s="14"/>
      <c r="G3431" s="53"/>
      <c r="H3431" s="140"/>
      <c r="I3431" s="14" t="s">
        <v>1125</v>
      </c>
      <c r="J3431" s="14">
        <v>6000</v>
      </c>
      <c r="K3431" s="14" t="s">
        <v>2045</v>
      </c>
      <c r="L3431" s="14"/>
      <c r="M3431" s="14"/>
      <c r="N3431" s="14" t="s">
        <v>54</v>
      </c>
      <c r="O3431" s="281"/>
      <c r="P3431" s="14" t="s">
        <v>1241</v>
      </c>
      <c r="Q3431" s="14">
        <v>1005</v>
      </c>
      <c r="R3431" s="14" t="s">
        <v>2045</v>
      </c>
      <c r="S3431" s="14"/>
      <c r="T3431" s="14"/>
      <c r="U3431" s="14" t="s">
        <v>54</v>
      </c>
    </row>
    <row r="3432" spans="1:21">
      <c r="A3432" s="579"/>
      <c r="B3432" s="14"/>
      <c r="C3432" s="14"/>
      <c r="D3432" s="14"/>
      <c r="E3432" s="52"/>
      <c r="F3432" s="14"/>
      <c r="G3432" s="53"/>
      <c r="H3432" s="140"/>
      <c r="I3432" s="444" t="s">
        <v>667</v>
      </c>
      <c r="J3432" s="444">
        <v>5200</v>
      </c>
      <c r="K3432" s="444" t="s">
        <v>2043</v>
      </c>
      <c r="L3432" s="14"/>
      <c r="M3432" s="14"/>
      <c r="N3432" s="53" t="s">
        <v>3195</v>
      </c>
      <c r="O3432" s="281"/>
      <c r="P3432" s="14" t="s">
        <v>1345</v>
      </c>
      <c r="Q3432" s="14">
        <v>200</v>
      </c>
      <c r="R3432" s="14" t="s">
        <v>2045</v>
      </c>
      <c r="S3432" s="14"/>
      <c r="T3432" s="14" t="s">
        <v>2096</v>
      </c>
      <c r="U3432" s="14" t="s">
        <v>54</v>
      </c>
    </row>
    <row r="3433" spans="1:21">
      <c r="A3433" s="579"/>
      <c r="B3433" s="14"/>
      <c r="C3433" s="14"/>
      <c r="D3433" s="14"/>
      <c r="E3433" s="52"/>
      <c r="F3433" s="14"/>
      <c r="G3433" s="53"/>
      <c r="H3433" s="140"/>
      <c r="I3433" s="14" t="s">
        <v>148</v>
      </c>
      <c r="J3433" s="14">
        <v>12000</v>
      </c>
      <c r="K3433" s="14" t="s">
        <v>2043</v>
      </c>
      <c r="L3433" s="14"/>
      <c r="M3433" s="14"/>
      <c r="N3433" s="14" t="s">
        <v>54</v>
      </c>
      <c r="O3433" s="281"/>
      <c r="P3433" s="356" t="s">
        <v>960</v>
      </c>
      <c r="Q3433" s="356">
        <v>200</v>
      </c>
      <c r="R3433" s="356" t="s">
        <v>2045</v>
      </c>
      <c r="S3433" s="356"/>
      <c r="T3433" s="356"/>
      <c r="U3433" s="356" t="s">
        <v>2439</v>
      </c>
    </row>
    <row r="3434" spans="1:21">
      <c r="A3434" s="579"/>
      <c r="B3434" s="14"/>
      <c r="C3434" s="14"/>
      <c r="D3434" s="14"/>
      <c r="E3434" s="52"/>
      <c r="F3434" s="14"/>
      <c r="G3434" s="53"/>
      <c r="H3434" s="140"/>
      <c r="I3434" s="14" t="s">
        <v>265</v>
      </c>
      <c r="J3434" s="14">
        <v>4000</v>
      </c>
      <c r="K3434" s="14" t="s">
        <v>2043</v>
      </c>
      <c r="L3434" s="14"/>
      <c r="M3434" s="14"/>
      <c r="N3434" s="14" t="s">
        <v>54</v>
      </c>
      <c r="O3434" s="281"/>
      <c r="P3434" s="356" t="s">
        <v>766</v>
      </c>
      <c r="Q3434" s="356">
        <v>1000</v>
      </c>
      <c r="R3434" s="356" t="s">
        <v>2045</v>
      </c>
      <c r="S3434" s="356"/>
      <c r="T3434" s="356"/>
      <c r="U3434" s="356" t="s">
        <v>3196</v>
      </c>
    </row>
    <row r="3435" spans="1:21">
      <c r="A3435" s="579"/>
      <c r="B3435" s="14"/>
      <c r="C3435" s="14"/>
      <c r="D3435" s="14"/>
      <c r="E3435" s="52"/>
      <c r="F3435" s="14"/>
      <c r="G3435" s="53"/>
      <c r="H3435" s="281"/>
      <c r="I3435" s="14" t="s">
        <v>259</v>
      </c>
      <c r="J3435" s="14">
        <v>15200</v>
      </c>
      <c r="K3435" s="14" t="s">
        <v>2043</v>
      </c>
      <c r="L3435" s="14"/>
      <c r="M3435" s="14"/>
      <c r="N3435" s="53" t="s">
        <v>55</v>
      </c>
      <c r="O3435" s="281"/>
      <c r="P3435" s="356" t="s">
        <v>686</v>
      </c>
      <c r="Q3435" s="356">
        <v>600</v>
      </c>
      <c r="R3435" s="356" t="s">
        <v>2045</v>
      </c>
      <c r="S3435" s="356"/>
      <c r="T3435" s="356"/>
      <c r="U3435" s="356" t="s">
        <v>3196</v>
      </c>
    </row>
    <row r="3436" spans="1:21">
      <c r="A3436" s="579"/>
      <c r="B3436" s="14"/>
      <c r="C3436" s="14"/>
      <c r="D3436" s="14"/>
      <c r="E3436" s="52"/>
      <c r="F3436" s="14"/>
      <c r="G3436" s="53"/>
      <c r="H3436" s="281"/>
      <c r="I3436" s="14"/>
      <c r="J3436" s="14"/>
      <c r="K3436" s="14"/>
      <c r="L3436" s="14"/>
      <c r="M3436" s="14"/>
      <c r="N3436" s="53"/>
      <c r="O3436" s="281"/>
      <c r="P3436" s="444" t="s">
        <v>1079</v>
      </c>
      <c r="Q3436" s="444">
        <v>460</v>
      </c>
      <c r="R3436" s="444" t="s">
        <v>2045</v>
      </c>
      <c r="S3436" s="14"/>
      <c r="T3436" s="14"/>
      <c r="U3436" s="14" t="s">
        <v>3197</v>
      </c>
    </row>
    <row r="3437" spans="1:21">
      <c r="A3437" s="579"/>
      <c r="B3437" s="14"/>
      <c r="C3437" s="14"/>
      <c r="D3437" s="14"/>
      <c r="E3437" s="52"/>
      <c r="F3437" s="14"/>
      <c r="G3437" s="53"/>
      <c r="H3437" s="281"/>
      <c r="I3437" s="14"/>
      <c r="J3437" s="14"/>
      <c r="K3437" s="14"/>
      <c r="L3437" s="14"/>
      <c r="M3437" s="14"/>
      <c r="N3437" s="14"/>
      <c r="O3437" s="281"/>
      <c r="P3437" s="444" t="s">
        <v>1394</v>
      </c>
      <c r="Q3437" s="444">
        <v>200</v>
      </c>
      <c r="R3437" s="444" t="s">
        <v>2045</v>
      </c>
      <c r="S3437" s="14"/>
      <c r="T3437" s="14" t="s">
        <v>2096</v>
      </c>
      <c r="U3437" s="14" t="s">
        <v>3197</v>
      </c>
    </row>
    <row r="3438" spans="1:21">
      <c r="A3438" s="579"/>
      <c r="B3438" s="14"/>
      <c r="C3438" s="14"/>
      <c r="D3438" s="14"/>
      <c r="E3438" s="52"/>
      <c r="F3438" s="14"/>
      <c r="G3438" s="53"/>
      <c r="H3438" s="162"/>
      <c r="I3438" s="14"/>
      <c r="J3438" s="14"/>
      <c r="K3438" s="14"/>
      <c r="L3438" s="14"/>
      <c r="M3438" s="14"/>
      <c r="N3438" s="53"/>
      <c r="O3438" s="281"/>
      <c r="P3438" s="444" t="s">
        <v>464</v>
      </c>
      <c r="Q3438" s="444">
        <v>1000</v>
      </c>
      <c r="R3438" s="444" t="s">
        <v>2043</v>
      </c>
      <c r="S3438" s="14"/>
      <c r="T3438" s="14"/>
      <c r="U3438" s="14" t="s">
        <v>3197</v>
      </c>
    </row>
    <row r="3439" spans="1:21">
      <c r="A3439" s="579"/>
      <c r="B3439" s="14"/>
      <c r="C3439" s="14"/>
      <c r="D3439" s="14"/>
      <c r="E3439" s="52"/>
      <c r="F3439" s="14"/>
      <c r="G3439" s="53"/>
      <c r="H3439" s="162"/>
      <c r="I3439" s="14"/>
      <c r="J3439" s="14"/>
      <c r="K3439" s="14"/>
      <c r="L3439" s="14"/>
      <c r="M3439" s="14"/>
      <c r="N3439" s="53"/>
      <c r="O3439" s="281"/>
      <c r="P3439" s="73" t="s">
        <v>1057</v>
      </c>
      <c r="Q3439" s="73">
        <v>1200</v>
      </c>
      <c r="R3439" s="73" t="s">
        <v>2043</v>
      </c>
      <c r="S3439" s="14"/>
      <c r="T3439" s="14"/>
      <c r="U3439" s="14" t="s">
        <v>54</v>
      </c>
    </row>
    <row r="3440" spans="1:15">
      <c r="A3440" s="579"/>
      <c r="B3440" s="14" t="s">
        <v>3198</v>
      </c>
      <c r="C3440" s="14"/>
      <c r="D3440" s="14"/>
      <c r="E3440" s="52"/>
      <c r="F3440" s="14"/>
      <c r="G3440" s="53"/>
      <c r="H3440" s="14"/>
      <c r="I3440" s="14"/>
      <c r="J3440" s="14"/>
      <c r="K3440" s="14"/>
      <c r="L3440" s="14"/>
      <c r="M3440" s="14"/>
      <c r="N3440" s="53"/>
      <c r="O3440" s="281"/>
    </row>
    <row r="3441" spans="1:21">
      <c r="A3441" s="579"/>
      <c r="B3441" s="14"/>
      <c r="C3441" s="14"/>
      <c r="D3441" s="14"/>
      <c r="E3441" s="52"/>
      <c r="F3441" s="14"/>
      <c r="G3441" s="53"/>
      <c r="H3441" s="14"/>
      <c r="I3441" s="14"/>
      <c r="J3441" s="14"/>
      <c r="K3441" s="14"/>
      <c r="L3441" s="14"/>
      <c r="M3441" s="14"/>
      <c r="N3441" s="53"/>
      <c r="O3441" s="281"/>
      <c r="P3441" s="14"/>
      <c r="Q3441" s="14"/>
      <c r="R3441" s="14"/>
      <c r="S3441" s="14"/>
      <c r="T3441" s="14"/>
      <c r="U3441" s="14"/>
    </row>
    <row r="3442" ht="23.4" spans="1:21">
      <c r="A3442" s="599"/>
      <c r="B3442" s="14"/>
      <c r="C3442" s="14"/>
      <c r="D3442" s="14"/>
      <c r="E3442" s="52"/>
      <c r="F3442" s="141"/>
      <c r="G3442" s="187"/>
      <c r="H3442" s="162"/>
      <c r="I3442" s="14"/>
      <c r="J3442" s="14"/>
      <c r="K3442" s="14"/>
      <c r="L3442" s="14"/>
      <c r="M3442" s="14"/>
      <c r="N3442" s="53"/>
      <c r="O3442" s="162"/>
      <c r="P3442" s="14"/>
      <c r="Q3442" s="14"/>
      <c r="R3442" s="14"/>
      <c r="S3442" s="14"/>
      <c r="T3442" s="14"/>
      <c r="U3442" s="14"/>
    </row>
    <row r="3443" ht="23.4" spans="1:21">
      <c r="A3443" s="599"/>
      <c r="B3443" s="14"/>
      <c r="C3443" s="14"/>
      <c r="D3443" s="14"/>
      <c r="E3443" s="52"/>
      <c r="F3443" s="141"/>
      <c r="G3443" s="187"/>
      <c r="H3443" s="162"/>
      <c r="I3443" s="14"/>
      <c r="J3443" s="14"/>
      <c r="K3443" s="14"/>
      <c r="L3443" s="14"/>
      <c r="M3443" s="14"/>
      <c r="N3443" s="53"/>
      <c r="O3443" s="193"/>
      <c r="P3443" s="53"/>
      <c r="Q3443" s="53"/>
      <c r="R3443" s="53"/>
      <c r="S3443" s="53"/>
      <c r="T3443" s="53"/>
      <c r="U3443" s="14"/>
    </row>
    <row r="3444" ht="15.6" spans="1:23">
      <c r="A3444" s="572" t="s">
        <v>2322</v>
      </c>
      <c r="B3444" s="291" t="s">
        <v>12</v>
      </c>
      <c r="C3444" s="292" t="s">
        <v>2501</v>
      </c>
      <c r="D3444" s="292" t="s">
        <v>2466</v>
      </c>
      <c r="E3444" s="454" t="s">
        <v>2456</v>
      </c>
      <c r="F3444" s="121" t="s">
        <v>3121</v>
      </c>
      <c r="G3444" s="121" t="s">
        <v>11</v>
      </c>
      <c r="H3444" s="524"/>
      <c r="I3444" s="291" t="s">
        <v>13</v>
      </c>
      <c r="J3444" s="292" t="s">
        <v>2501</v>
      </c>
      <c r="K3444" s="292" t="s">
        <v>2466</v>
      </c>
      <c r="L3444" s="455" t="s">
        <v>2456</v>
      </c>
      <c r="M3444" s="121" t="s">
        <v>3121</v>
      </c>
      <c r="N3444" s="121" t="s">
        <v>11</v>
      </c>
      <c r="O3444" s="269"/>
      <c r="P3444" s="291" t="s">
        <v>3108</v>
      </c>
      <c r="Q3444" s="292" t="s">
        <v>2501</v>
      </c>
      <c r="R3444" s="292" t="s">
        <v>2466</v>
      </c>
      <c r="S3444" s="455" t="s">
        <v>2456</v>
      </c>
      <c r="T3444" s="121" t="s">
        <v>3121</v>
      </c>
      <c r="U3444" s="121" t="s">
        <v>11</v>
      </c>
      <c r="V3444" s="594" t="s">
        <v>2557</v>
      </c>
      <c r="W3444" s="594"/>
    </row>
    <row r="3445" ht="26.4" spans="1:23">
      <c r="A3445" s="579"/>
      <c r="B3445" s="14" t="s">
        <v>1372</v>
      </c>
      <c r="C3445" s="14">
        <v>4200</v>
      </c>
      <c r="D3445" s="14" t="s">
        <v>2043</v>
      </c>
      <c r="E3445" s="52"/>
      <c r="F3445" s="14" t="s">
        <v>2096</v>
      </c>
      <c r="G3445" s="53" t="s">
        <v>54</v>
      </c>
      <c r="H3445" s="14"/>
      <c r="I3445" s="14" t="s">
        <v>259</v>
      </c>
      <c r="J3445" s="14">
        <v>12200</v>
      </c>
      <c r="K3445" s="14" t="s">
        <v>2043</v>
      </c>
      <c r="L3445" s="14"/>
      <c r="M3445" s="14"/>
      <c r="N3445" s="53" t="s">
        <v>2733</v>
      </c>
      <c r="O3445" s="14"/>
      <c r="P3445" s="14" t="s">
        <v>894</v>
      </c>
      <c r="Q3445" s="14">
        <v>1200</v>
      </c>
      <c r="R3445" s="14" t="s">
        <v>2043</v>
      </c>
      <c r="S3445" s="14"/>
      <c r="T3445" s="14">
        <f>Q3445/15</f>
        <v>80</v>
      </c>
      <c r="U3445" s="14" t="s">
        <v>2733</v>
      </c>
      <c r="V3445" s="525"/>
      <c r="W3445" s="448" t="s">
        <v>2561</v>
      </c>
    </row>
    <row r="3446" spans="1:23">
      <c r="A3446" s="579"/>
      <c r="B3446" s="137" t="s">
        <v>2048</v>
      </c>
      <c r="C3446" s="137">
        <v>5000</v>
      </c>
      <c r="D3446" s="137" t="s">
        <v>2045</v>
      </c>
      <c r="E3446" s="52"/>
      <c r="F3446" s="14"/>
      <c r="G3446" s="53" t="s">
        <v>54</v>
      </c>
      <c r="H3446" s="14"/>
      <c r="I3446" s="14" t="s">
        <v>241</v>
      </c>
      <c r="J3446" s="14">
        <v>10000</v>
      </c>
      <c r="K3446" s="14" t="s">
        <v>2043</v>
      </c>
      <c r="L3446" s="14"/>
      <c r="M3446" s="14"/>
      <c r="N3446" s="53" t="s">
        <v>54</v>
      </c>
      <c r="O3446" s="14"/>
      <c r="P3446" s="14" t="s">
        <v>1219</v>
      </c>
      <c r="Q3446" s="14">
        <v>2400</v>
      </c>
      <c r="R3446" s="14" t="s">
        <v>2043</v>
      </c>
      <c r="S3446" s="14"/>
      <c r="T3446" s="14"/>
      <c r="U3446" s="14" t="s">
        <v>54</v>
      </c>
      <c r="V3446" s="460"/>
      <c r="W3446" s="14" t="s">
        <v>2562</v>
      </c>
    </row>
    <row r="3447" ht="13.8" spans="1:23">
      <c r="A3447" s="579"/>
      <c r="B3447" s="14" t="s">
        <v>151</v>
      </c>
      <c r="C3447" s="14">
        <v>4200</v>
      </c>
      <c r="D3447" s="14" t="s">
        <v>2043</v>
      </c>
      <c r="E3447" s="52"/>
      <c r="F3447" s="14"/>
      <c r="G3447" s="53" t="s">
        <v>54</v>
      </c>
      <c r="H3447" s="14"/>
      <c r="I3447" s="14" t="s">
        <v>692</v>
      </c>
      <c r="J3447" s="14">
        <v>6000</v>
      </c>
      <c r="K3447" s="14" t="s">
        <v>2043</v>
      </c>
      <c r="L3447" s="14"/>
      <c r="M3447" s="14"/>
      <c r="N3447" s="53" t="s">
        <v>54</v>
      </c>
      <c r="O3447" s="14"/>
      <c r="P3447" s="14" t="s">
        <v>1353</v>
      </c>
      <c r="Q3447" s="14">
        <v>540</v>
      </c>
      <c r="R3447" s="14" t="s">
        <v>2045</v>
      </c>
      <c r="S3447" s="14"/>
      <c r="T3447" s="14" t="s">
        <v>2096</v>
      </c>
      <c r="U3447" s="14" t="s">
        <v>3199</v>
      </c>
      <c r="V3447" s="461"/>
      <c r="W3447" s="448" t="s">
        <v>2563</v>
      </c>
    </row>
    <row r="3448" ht="13.8" spans="1:23">
      <c r="A3448" s="579"/>
      <c r="B3448" s="14" t="s">
        <v>238</v>
      </c>
      <c r="C3448" s="14">
        <v>600</v>
      </c>
      <c r="D3448" s="14" t="s">
        <v>2043</v>
      </c>
      <c r="E3448" s="52"/>
      <c r="F3448" s="14"/>
      <c r="G3448" s="53" t="s">
        <v>54</v>
      </c>
      <c r="H3448" s="14"/>
      <c r="I3448" s="14" t="s">
        <v>331</v>
      </c>
      <c r="J3448" s="14">
        <v>10000</v>
      </c>
      <c r="K3448" s="14" t="s">
        <v>2043</v>
      </c>
      <c r="L3448" s="14"/>
      <c r="M3448" s="14"/>
      <c r="N3448" s="53" t="s">
        <v>54</v>
      </c>
      <c r="O3448" s="14"/>
      <c r="P3448" s="137" t="s">
        <v>68</v>
      </c>
      <c r="Q3448" s="137">
        <v>1800</v>
      </c>
      <c r="R3448" s="137" t="s">
        <v>2054</v>
      </c>
      <c r="S3448" s="14"/>
      <c r="T3448" s="14"/>
      <c r="U3448" s="14" t="s">
        <v>3200</v>
      </c>
      <c r="V3448" s="462"/>
      <c r="W3448" s="448" t="s">
        <v>2568</v>
      </c>
    </row>
    <row r="3449" ht="13.8" spans="1:23">
      <c r="A3449" s="579"/>
      <c r="B3449" s="14" t="s">
        <v>1155</v>
      </c>
      <c r="C3449" s="14">
        <v>9000</v>
      </c>
      <c r="D3449" s="14" t="s">
        <v>2043</v>
      </c>
      <c r="E3449" s="52"/>
      <c r="F3449" s="14"/>
      <c r="G3449" s="53" t="s">
        <v>54</v>
      </c>
      <c r="H3449" s="14"/>
      <c r="I3449" s="14" t="s">
        <v>372</v>
      </c>
      <c r="J3449" s="14">
        <v>2400</v>
      </c>
      <c r="K3449" s="14" t="s">
        <v>2045</v>
      </c>
      <c r="L3449" s="14"/>
      <c r="M3449" s="14"/>
      <c r="N3449" s="53" t="s">
        <v>3201</v>
      </c>
      <c r="O3449" s="14"/>
      <c r="P3449" s="14" t="s">
        <v>1212</v>
      </c>
      <c r="Q3449" s="14">
        <v>630</v>
      </c>
      <c r="R3449" s="14" t="s">
        <v>2045</v>
      </c>
      <c r="S3449" s="14"/>
      <c r="T3449" s="14"/>
      <c r="U3449" s="14" t="s">
        <v>54</v>
      </c>
      <c r="V3449" s="142"/>
      <c r="W3449" s="448" t="s">
        <v>2632</v>
      </c>
    </row>
    <row r="3450" ht="26.4" spans="1:23">
      <c r="A3450" s="579"/>
      <c r="B3450" s="14" t="s">
        <v>238</v>
      </c>
      <c r="C3450" s="14">
        <v>9000</v>
      </c>
      <c r="D3450" s="14" t="s">
        <v>2043</v>
      </c>
      <c r="E3450" s="52"/>
      <c r="F3450" s="14"/>
      <c r="G3450" s="53" t="s">
        <v>3202</v>
      </c>
      <c r="H3450" s="14"/>
      <c r="I3450" s="14" t="s">
        <v>256</v>
      </c>
      <c r="J3450" s="14">
        <v>6000</v>
      </c>
      <c r="K3450" s="14" t="s">
        <v>2043</v>
      </c>
      <c r="L3450" s="14"/>
      <c r="M3450" s="14"/>
      <c r="N3450" s="53" t="s">
        <v>54</v>
      </c>
      <c r="O3450" s="14"/>
      <c r="P3450" s="14" t="s">
        <v>1360</v>
      </c>
      <c r="Q3450" s="14">
        <v>410</v>
      </c>
      <c r="R3450" s="14" t="s">
        <v>2045</v>
      </c>
      <c r="S3450" s="14"/>
      <c r="T3450" s="14" t="s">
        <v>2096</v>
      </c>
      <c r="U3450" s="14" t="s">
        <v>54</v>
      </c>
      <c r="V3450" s="136"/>
      <c r="W3450" s="448" t="s">
        <v>2935</v>
      </c>
    </row>
    <row r="3451" spans="1:21">
      <c r="A3451" s="579"/>
      <c r="B3451" s="14" t="s">
        <v>250</v>
      </c>
      <c r="C3451" s="14">
        <v>10200</v>
      </c>
      <c r="D3451" s="14" t="s">
        <v>2043</v>
      </c>
      <c r="E3451" s="52"/>
      <c r="F3451" s="14"/>
      <c r="G3451" s="53" t="s">
        <v>54</v>
      </c>
      <c r="H3451" s="14"/>
      <c r="I3451" s="14" t="s">
        <v>1133</v>
      </c>
      <c r="J3451" s="14">
        <v>1000</v>
      </c>
      <c r="K3451" s="14" t="s">
        <v>2043</v>
      </c>
      <c r="L3451" s="14"/>
      <c r="M3451" s="14"/>
      <c r="N3451" s="53" t="s">
        <v>3203</v>
      </c>
      <c r="O3451" s="14"/>
      <c r="P3451" s="14" t="s">
        <v>1356</v>
      </c>
      <c r="Q3451" s="14">
        <v>960</v>
      </c>
      <c r="R3451" s="14" t="s">
        <v>2045</v>
      </c>
      <c r="S3451" s="14"/>
      <c r="T3451" s="14" t="s">
        <v>2096</v>
      </c>
      <c r="U3451" s="14" t="s">
        <v>3204</v>
      </c>
    </row>
    <row r="3452" spans="1:21">
      <c r="A3452" s="579"/>
      <c r="B3452" s="14" t="s">
        <v>766</v>
      </c>
      <c r="C3452" s="14">
        <v>1000</v>
      </c>
      <c r="D3452" s="14" t="s">
        <v>2045</v>
      </c>
      <c r="E3452" s="14"/>
      <c r="F3452" s="14"/>
      <c r="G3452" s="14" t="s">
        <v>55</v>
      </c>
      <c r="H3452" s="14"/>
      <c r="I3452" s="14"/>
      <c r="J3452" s="14"/>
      <c r="K3452" s="14"/>
      <c r="L3452" s="14"/>
      <c r="M3452" s="14"/>
      <c r="N3452" s="53"/>
      <c r="O3452" s="14"/>
      <c r="P3452" s="14"/>
      <c r="Q3452" s="14"/>
      <c r="R3452" s="14"/>
      <c r="S3452" s="14"/>
      <c r="T3452" s="14"/>
      <c r="U3452" s="14"/>
    </row>
    <row r="3453" spans="1:21">
      <c r="A3453" s="579"/>
      <c r="B3453" s="14"/>
      <c r="C3453" s="14"/>
      <c r="D3453" s="14"/>
      <c r="E3453" s="52"/>
      <c r="F3453" s="14"/>
      <c r="G3453" s="53"/>
      <c r="H3453" s="14"/>
      <c r="I3453" s="14"/>
      <c r="J3453" s="14"/>
      <c r="K3453" s="14"/>
      <c r="L3453" s="14"/>
      <c r="M3453" s="14"/>
      <c r="N3453" s="53"/>
      <c r="O3453" s="14"/>
      <c r="P3453" s="14"/>
      <c r="Q3453" s="14"/>
      <c r="R3453" s="14"/>
      <c r="S3453" s="14"/>
      <c r="T3453" s="14"/>
      <c r="U3453" s="14"/>
    </row>
    <row r="3454" spans="1:21">
      <c r="A3454" s="579"/>
      <c r="B3454" s="14"/>
      <c r="C3454" s="14"/>
      <c r="D3454" s="14"/>
      <c r="E3454" s="52"/>
      <c r="F3454" s="14"/>
      <c r="G3454" s="53"/>
      <c r="H3454" s="14"/>
      <c r="I3454" s="14"/>
      <c r="J3454" s="14"/>
      <c r="K3454" s="14"/>
      <c r="L3454" s="14"/>
      <c r="M3454" s="14"/>
      <c r="N3454" s="53"/>
      <c r="O3454" s="14"/>
      <c r="P3454" s="14"/>
      <c r="Q3454" s="14"/>
      <c r="R3454" s="14"/>
      <c r="S3454" s="14"/>
      <c r="T3454" s="14"/>
      <c r="U3454" s="14"/>
    </row>
    <row r="3455" spans="1:21">
      <c r="A3455" s="579"/>
      <c r="B3455" s="14"/>
      <c r="C3455" s="14"/>
      <c r="D3455" s="14"/>
      <c r="E3455" s="52"/>
      <c r="F3455" s="14"/>
      <c r="G3455" s="53"/>
      <c r="H3455" s="14"/>
      <c r="I3455" s="14"/>
      <c r="J3455" s="14"/>
      <c r="K3455" s="14"/>
      <c r="L3455" s="14"/>
      <c r="M3455" s="14"/>
      <c r="N3455" s="53"/>
      <c r="O3455" s="14"/>
      <c r="P3455" s="14"/>
      <c r="Q3455" s="14"/>
      <c r="R3455" s="14"/>
      <c r="S3455" s="14"/>
      <c r="T3455" s="14"/>
      <c r="U3455" s="14"/>
    </row>
    <row r="3456" spans="1:21">
      <c r="A3456" s="579"/>
      <c r="B3456" s="14"/>
      <c r="C3456" s="14"/>
      <c r="D3456" s="14"/>
      <c r="E3456" s="52"/>
      <c r="F3456" s="14"/>
      <c r="G3456" s="53"/>
      <c r="H3456" s="14"/>
      <c r="I3456" s="14"/>
      <c r="J3456" s="14"/>
      <c r="K3456" s="14"/>
      <c r="L3456" s="14"/>
      <c r="M3456" s="14"/>
      <c r="N3456" s="53"/>
      <c r="O3456" s="14"/>
      <c r="P3456" s="14"/>
      <c r="Q3456" s="14"/>
      <c r="R3456" s="14"/>
      <c r="S3456" s="14"/>
      <c r="T3456" s="14"/>
      <c r="U3456" s="14"/>
    </row>
    <row r="3457" spans="1:21">
      <c r="A3457" s="579"/>
      <c r="B3457" s="14"/>
      <c r="C3457" s="14"/>
      <c r="D3457" s="14"/>
      <c r="E3457" s="14"/>
      <c r="F3457" s="14"/>
      <c r="G3457" s="14"/>
      <c r="H3457" s="281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</row>
    <row r="3458" spans="1:21">
      <c r="A3458" s="579"/>
      <c r="B3458" s="14"/>
      <c r="C3458" s="14"/>
      <c r="D3458" s="14"/>
      <c r="E3458" s="14"/>
      <c r="F3458" s="14"/>
      <c r="G3458" s="14"/>
      <c r="H3458" s="281"/>
      <c r="I3458" s="14"/>
      <c r="J3458" s="14"/>
      <c r="K3458" s="14"/>
      <c r="L3458" s="14"/>
      <c r="M3458" s="14"/>
      <c r="N3458" s="14"/>
      <c r="O3458" s="162"/>
      <c r="P3458" s="14"/>
      <c r="Q3458" s="14"/>
      <c r="R3458" s="14"/>
      <c r="S3458" s="14"/>
      <c r="T3458" s="14"/>
      <c r="U3458" s="14"/>
    </row>
    <row r="3459" ht="18" spans="1:21">
      <c r="A3459" s="579"/>
      <c r="B3459" s="352"/>
      <c r="C3459" s="297"/>
      <c r="D3459" s="297"/>
      <c r="E3459" s="298"/>
      <c r="F3459" s="297"/>
      <c r="G3459" s="299"/>
      <c r="H3459" s="524"/>
      <c r="I3459" s="297"/>
      <c r="J3459" s="297"/>
      <c r="K3459" s="297"/>
      <c r="L3459" s="297"/>
      <c r="M3459" s="296"/>
      <c r="N3459" s="304"/>
      <c r="O3459" s="524"/>
      <c r="P3459" s="304"/>
      <c r="Q3459" s="304"/>
      <c r="R3459" s="304"/>
      <c r="S3459" s="304"/>
      <c r="T3459" s="304"/>
      <c r="U3459" s="304"/>
    </row>
    <row r="3460" ht="15.6" spans="1:23">
      <c r="A3460" s="572" t="s">
        <v>2325</v>
      </c>
      <c r="B3460" s="291" t="s">
        <v>12</v>
      </c>
      <c r="C3460" s="292" t="s">
        <v>2501</v>
      </c>
      <c r="D3460" s="292" t="s">
        <v>2466</v>
      </c>
      <c r="E3460" s="454" t="s">
        <v>2456</v>
      </c>
      <c r="F3460" s="121" t="s">
        <v>3121</v>
      </c>
      <c r="G3460" s="121" t="s">
        <v>11</v>
      </c>
      <c r="H3460" s="269"/>
      <c r="I3460" s="291" t="s">
        <v>13</v>
      </c>
      <c r="J3460" s="292" t="s">
        <v>2501</v>
      </c>
      <c r="K3460" s="292" t="s">
        <v>2466</v>
      </c>
      <c r="L3460" s="455" t="s">
        <v>2456</v>
      </c>
      <c r="M3460" s="121" t="s">
        <v>3121</v>
      </c>
      <c r="N3460" s="121" t="s">
        <v>11</v>
      </c>
      <c r="O3460" s="269"/>
      <c r="P3460" s="291" t="s">
        <v>3108</v>
      </c>
      <c r="Q3460" s="292" t="s">
        <v>2501</v>
      </c>
      <c r="R3460" s="292" t="s">
        <v>2466</v>
      </c>
      <c r="S3460" s="455" t="s">
        <v>2456</v>
      </c>
      <c r="T3460" s="121" t="s">
        <v>3121</v>
      </c>
      <c r="U3460" s="121" t="s">
        <v>11</v>
      </c>
      <c r="V3460" s="594" t="s">
        <v>2557</v>
      </c>
      <c r="W3460" s="594"/>
    </row>
    <row r="3461" ht="26.4" spans="1:23">
      <c r="A3461" s="579"/>
      <c r="B3461" s="14" t="s">
        <v>766</v>
      </c>
      <c r="C3461" s="14">
        <v>1000</v>
      </c>
      <c r="D3461" s="14" t="s">
        <v>2043</v>
      </c>
      <c r="E3461" s="52"/>
      <c r="F3461" s="14"/>
      <c r="G3461" s="53" t="s">
        <v>2733</v>
      </c>
      <c r="H3461" s="14"/>
      <c r="I3461" s="14" t="s">
        <v>256</v>
      </c>
      <c r="J3461" s="14">
        <v>6000</v>
      </c>
      <c r="K3461" s="14" t="s">
        <v>2043</v>
      </c>
      <c r="L3461" s="14"/>
      <c r="M3461" s="14"/>
      <c r="N3461" s="14" t="s">
        <v>54</v>
      </c>
      <c r="O3461" s="14"/>
      <c r="P3461" s="525" t="s">
        <v>1374</v>
      </c>
      <c r="Q3461" s="525">
        <v>300</v>
      </c>
      <c r="R3461" s="525" t="s">
        <v>2045</v>
      </c>
      <c r="S3461" s="525"/>
      <c r="T3461" s="525" t="s">
        <v>2096</v>
      </c>
      <c r="U3461" s="14" t="s">
        <v>2439</v>
      </c>
      <c r="V3461" s="525"/>
      <c r="W3461" s="448" t="s">
        <v>2561</v>
      </c>
    </row>
    <row r="3462" spans="1:23">
      <c r="A3462" s="579"/>
      <c r="B3462" s="14" t="s">
        <v>528</v>
      </c>
      <c r="C3462" s="14">
        <v>4200</v>
      </c>
      <c r="D3462" s="14" t="s">
        <v>2043</v>
      </c>
      <c r="E3462" s="52"/>
      <c r="F3462" s="14"/>
      <c r="G3462" s="14" t="s">
        <v>54</v>
      </c>
      <c r="H3462" s="14"/>
      <c r="I3462" s="14" t="s">
        <v>1133</v>
      </c>
      <c r="J3462" s="14">
        <v>1000</v>
      </c>
      <c r="K3462" s="14" t="s">
        <v>2043</v>
      </c>
      <c r="L3462" s="14"/>
      <c r="M3462" s="14"/>
      <c r="N3462" s="53" t="s">
        <v>54</v>
      </c>
      <c r="O3462" s="14"/>
      <c r="P3462" s="14" t="s">
        <v>1349</v>
      </c>
      <c r="Q3462" s="14">
        <v>200</v>
      </c>
      <c r="R3462" s="14" t="s">
        <v>2045</v>
      </c>
      <c r="S3462" s="14"/>
      <c r="T3462" s="14" t="s">
        <v>2096</v>
      </c>
      <c r="U3462" s="14" t="s">
        <v>54</v>
      </c>
      <c r="V3462" s="460"/>
      <c r="W3462" s="14" t="s">
        <v>2562</v>
      </c>
    </row>
    <row r="3463" ht="13.8" spans="1:23">
      <c r="A3463" s="579"/>
      <c r="B3463" s="14" t="s">
        <v>592</v>
      </c>
      <c r="C3463" s="14">
        <v>10200</v>
      </c>
      <c r="D3463" s="14" t="s">
        <v>2043</v>
      </c>
      <c r="E3463" s="14"/>
      <c r="F3463" s="14"/>
      <c r="G3463" s="14" t="s">
        <v>54</v>
      </c>
      <c r="H3463" s="14"/>
      <c r="I3463" s="14" t="s">
        <v>804</v>
      </c>
      <c r="J3463" s="14">
        <v>2000</v>
      </c>
      <c r="K3463" s="14" t="s">
        <v>2045</v>
      </c>
      <c r="L3463" s="14"/>
      <c r="M3463" s="53"/>
      <c r="N3463" s="14" t="s">
        <v>54</v>
      </c>
      <c r="O3463" s="14"/>
      <c r="P3463" s="73" t="s">
        <v>1392</v>
      </c>
      <c r="Q3463" s="73">
        <v>975</v>
      </c>
      <c r="R3463" s="73" t="s">
        <v>2045</v>
      </c>
      <c r="S3463" s="14"/>
      <c r="T3463" s="14" t="s">
        <v>2096</v>
      </c>
      <c r="U3463" s="14" t="s">
        <v>54</v>
      </c>
      <c r="V3463" s="461"/>
      <c r="W3463" s="448" t="s">
        <v>2563</v>
      </c>
    </row>
    <row r="3464" ht="13.8" spans="1:23">
      <c r="A3464" s="579"/>
      <c r="B3464" s="14" t="s">
        <v>587</v>
      </c>
      <c r="C3464" s="14">
        <v>3000</v>
      </c>
      <c r="D3464" s="14" t="s">
        <v>2043</v>
      </c>
      <c r="E3464" s="162"/>
      <c r="F3464" s="53"/>
      <c r="G3464" s="14" t="s">
        <v>54</v>
      </c>
      <c r="H3464" s="14"/>
      <c r="I3464" s="14" t="s">
        <v>175</v>
      </c>
      <c r="J3464" s="14">
        <v>4000</v>
      </c>
      <c r="K3464" s="14" t="s">
        <v>2043</v>
      </c>
      <c r="L3464" s="14"/>
      <c r="M3464" s="14"/>
      <c r="N3464" s="14" t="s">
        <v>54</v>
      </c>
      <c r="O3464" s="14"/>
      <c r="P3464" s="137" t="s">
        <v>77</v>
      </c>
      <c r="Q3464" s="137">
        <v>2400</v>
      </c>
      <c r="R3464" s="137" t="s">
        <v>2045</v>
      </c>
      <c r="S3464" s="14"/>
      <c r="T3464" s="14"/>
      <c r="U3464" s="14" t="s">
        <v>2788</v>
      </c>
      <c r="V3464" s="462"/>
      <c r="W3464" s="448" t="s">
        <v>2568</v>
      </c>
    </row>
    <row r="3465" ht="13.8" spans="1:23">
      <c r="A3465" s="579"/>
      <c r="B3465" s="14" t="s">
        <v>325</v>
      </c>
      <c r="C3465" s="14">
        <v>3000</v>
      </c>
      <c r="D3465" s="14" t="s">
        <v>2043</v>
      </c>
      <c r="E3465" s="162"/>
      <c r="F3465" s="53"/>
      <c r="G3465" s="14" t="s">
        <v>54</v>
      </c>
      <c r="H3465" s="14"/>
      <c r="I3465" s="14" t="s">
        <v>1376</v>
      </c>
      <c r="J3465" s="14">
        <v>440</v>
      </c>
      <c r="K3465" s="14" t="s">
        <v>2045</v>
      </c>
      <c r="L3465" s="14" t="s">
        <v>2096</v>
      </c>
      <c r="M3465" s="14" t="s">
        <v>2096</v>
      </c>
      <c r="N3465" s="14" t="s">
        <v>54</v>
      </c>
      <c r="O3465" s="14"/>
      <c r="P3465" s="14" t="s">
        <v>1390</v>
      </c>
      <c r="Q3465" s="14">
        <v>200</v>
      </c>
      <c r="R3465" s="14" t="s">
        <v>2045</v>
      </c>
      <c r="S3465" s="14"/>
      <c r="T3465" s="14" t="s">
        <v>2096</v>
      </c>
      <c r="U3465" s="14" t="s">
        <v>54</v>
      </c>
      <c r="V3465" s="142"/>
      <c r="W3465" s="448" t="s">
        <v>2632</v>
      </c>
    </row>
    <row r="3466" ht="13.8" spans="1:23">
      <c r="A3466" s="579"/>
      <c r="B3466" s="14" t="s">
        <v>377</v>
      </c>
      <c r="C3466" s="14">
        <v>6000</v>
      </c>
      <c r="D3466" s="14" t="s">
        <v>2043</v>
      </c>
      <c r="E3466" s="162"/>
      <c r="F3466" s="53"/>
      <c r="G3466" s="14" t="s">
        <v>54</v>
      </c>
      <c r="H3466" s="14"/>
      <c r="I3466" s="14" t="s">
        <v>1378</v>
      </c>
      <c r="J3466" s="14">
        <v>440</v>
      </c>
      <c r="K3466" s="14" t="s">
        <v>2045</v>
      </c>
      <c r="L3466" s="14" t="s">
        <v>2096</v>
      </c>
      <c r="M3466" s="14" t="s">
        <v>2096</v>
      </c>
      <c r="N3466" s="14" t="s">
        <v>54</v>
      </c>
      <c r="O3466" s="14"/>
      <c r="P3466" s="73" t="s">
        <v>1259</v>
      </c>
      <c r="Q3466" s="73">
        <v>1605</v>
      </c>
      <c r="R3466" s="73" t="s">
        <v>2045</v>
      </c>
      <c r="S3466" s="14"/>
      <c r="T3466" s="14"/>
      <c r="U3466" s="14" t="s">
        <v>54</v>
      </c>
      <c r="V3466" s="136"/>
      <c r="W3466" s="448" t="s">
        <v>2935</v>
      </c>
    </row>
    <row r="3467" spans="1:21">
      <c r="A3467" s="579"/>
      <c r="B3467" s="14" t="s">
        <v>443</v>
      </c>
      <c r="C3467" s="14">
        <v>4800</v>
      </c>
      <c r="D3467" s="14" t="s">
        <v>2043</v>
      </c>
      <c r="E3467" s="162"/>
      <c r="F3467" s="53"/>
      <c r="G3467" s="14" t="s">
        <v>54</v>
      </c>
      <c r="H3467" s="14"/>
      <c r="I3467" s="137" t="s">
        <v>2979</v>
      </c>
      <c r="J3467" s="137">
        <v>400</v>
      </c>
      <c r="K3467" s="137" t="s">
        <v>2045</v>
      </c>
      <c r="L3467" s="14"/>
      <c r="M3467" s="14"/>
      <c r="N3467" s="53" t="s">
        <v>2788</v>
      </c>
      <c r="O3467" s="14"/>
      <c r="P3467" s="137" t="s">
        <v>1364</v>
      </c>
      <c r="Q3467" s="137">
        <v>1600</v>
      </c>
      <c r="R3467" s="137"/>
      <c r="S3467" s="14"/>
      <c r="T3467" s="14"/>
      <c r="U3467" s="14" t="s">
        <v>3205</v>
      </c>
    </row>
    <row r="3468" ht="26.4" spans="1:21">
      <c r="A3468" s="579"/>
      <c r="B3468" s="73" t="s">
        <v>1057</v>
      </c>
      <c r="C3468" s="73">
        <v>800</v>
      </c>
      <c r="D3468" s="73" t="s">
        <v>2043</v>
      </c>
      <c r="F3468" s="14"/>
      <c r="G3468" s="53" t="s">
        <v>3206</v>
      </c>
      <c r="H3468" s="14"/>
      <c r="I3468" s="525" t="s">
        <v>1386</v>
      </c>
      <c r="J3468" s="525">
        <v>200</v>
      </c>
      <c r="K3468" s="525" t="s">
        <v>2045</v>
      </c>
      <c r="L3468" s="14" t="s">
        <v>2096</v>
      </c>
      <c r="M3468" s="525" t="s">
        <v>2096</v>
      </c>
      <c r="N3468" s="525" t="s">
        <v>2439</v>
      </c>
      <c r="O3468" s="14"/>
      <c r="P3468" s="14" t="s">
        <v>1328</v>
      </c>
      <c r="Q3468" s="14">
        <v>200</v>
      </c>
      <c r="R3468" s="14" t="s">
        <v>2045</v>
      </c>
      <c r="S3468" s="14"/>
      <c r="T3468" s="14"/>
      <c r="U3468" s="14" t="s">
        <v>3207</v>
      </c>
    </row>
    <row r="3469" spans="1:21">
      <c r="A3469" s="579"/>
      <c r="B3469" s="73" t="s">
        <v>1085</v>
      </c>
      <c r="C3469" s="73">
        <v>9000</v>
      </c>
      <c r="D3469" s="73" t="s">
        <v>2043</v>
      </c>
      <c r="E3469" s="162"/>
      <c r="F3469" s="53"/>
      <c r="G3469" s="14" t="s">
        <v>3208</v>
      </c>
      <c r="H3469" s="162"/>
      <c r="I3469" s="14" t="s">
        <v>1310</v>
      </c>
      <c r="J3469" s="14">
        <v>200</v>
      </c>
      <c r="K3469" s="14" t="s">
        <v>2045</v>
      </c>
      <c r="L3469" s="14"/>
      <c r="M3469" s="14"/>
      <c r="N3469" s="53" t="s">
        <v>54</v>
      </c>
      <c r="O3469" s="14"/>
      <c r="P3469" s="73" t="s">
        <v>1388</v>
      </c>
      <c r="Q3469" s="73">
        <v>210</v>
      </c>
      <c r="R3469" s="73" t="s">
        <v>2045</v>
      </c>
      <c r="S3469" s="14"/>
      <c r="T3469" s="14" t="s">
        <v>2096</v>
      </c>
      <c r="U3469" s="14" t="s">
        <v>3047</v>
      </c>
    </row>
    <row r="3470" ht="26.4" spans="1:21">
      <c r="A3470" s="579"/>
      <c r="B3470" s="14" t="s">
        <v>537</v>
      </c>
      <c r="C3470" s="14">
        <v>6000</v>
      </c>
      <c r="D3470" s="14" t="s">
        <v>2043</v>
      </c>
      <c r="E3470" s="14"/>
      <c r="F3470" s="53"/>
      <c r="G3470" s="14" t="s">
        <v>3209</v>
      </c>
      <c r="H3470" s="162"/>
      <c r="I3470" s="14" t="s">
        <v>440</v>
      </c>
      <c r="J3470" s="14">
        <v>200</v>
      </c>
      <c r="K3470" s="14" t="s">
        <v>2045</v>
      </c>
      <c r="L3470" s="14"/>
      <c r="M3470" s="14"/>
      <c r="N3470" s="53" t="s">
        <v>3210</v>
      </c>
      <c r="O3470" s="14"/>
      <c r="P3470" s="356" t="s">
        <v>1060</v>
      </c>
      <c r="Q3470" s="356">
        <v>4200</v>
      </c>
      <c r="R3470" s="356" t="s">
        <v>2043</v>
      </c>
      <c r="S3470" s="356"/>
      <c r="T3470" s="356"/>
      <c r="U3470" s="359" t="s">
        <v>3211</v>
      </c>
    </row>
    <row r="3471" spans="1:21">
      <c r="A3471" s="579"/>
      <c r="B3471" s="14" t="s">
        <v>729</v>
      </c>
      <c r="C3471" s="14">
        <v>6500</v>
      </c>
      <c r="D3471" s="14" t="s">
        <v>2043</v>
      </c>
      <c r="E3471" s="14"/>
      <c r="F3471" s="53"/>
      <c r="G3471" s="14" t="s">
        <v>3212</v>
      </c>
      <c r="H3471" s="162"/>
      <c r="I3471" s="14" t="s">
        <v>244</v>
      </c>
      <c r="J3471" s="14">
        <v>6000</v>
      </c>
      <c r="K3471" s="14" t="s">
        <v>2043</v>
      </c>
      <c r="L3471" s="14"/>
      <c r="M3471" s="53"/>
      <c r="N3471" s="53" t="s">
        <v>3213</v>
      </c>
      <c r="O3471" s="14"/>
      <c r="P3471" s="14"/>
      <c r="Q3471" s="14"/>
      <c r="R3471" s="14"/>
      <c r="S3471" s="14"/>
      <c r="T3471" s="14"/>
      <c r="U3471" s="14"/>
    </row>
    <row r="3472" spans="1:21">
      <c r="A3472" s="579"/>
      <c r="B3472" s="14"/>
      <c r="C3472" s="14"/>
      <c r="D3472" s="14"/>
      <c r="E3472" s="14"/>
      <c r="F3472" s="53"/>
      <c r="G3472" s="14"/>
      <c r="H3472" s="162"/>
      <c r="I3472" s="14" t="s">
        <v>1386</v>
      </c>
      <c r="J3472" s="14">
        <v>200</v>
      </c>
      <c r="K3472" s="14" t="s">
        <v>2045</v>
      </c>
      <c r="L3472" s="14"/>
      <c r="M3472" s="14"/>
      <c r="N3472" s="53" t="s">
        <v>2802</v>
      </c>
      <c r="O3472" s="14"/>
      <c r="P3472" s="14"/>
      <c r="Q3472" s="14"/>
      <c r="R3472" s="14"/>
      <c r="S3472" s="14"/>
      <c r="T3472" s="14"/>
      <c r="U3472" s="14"/>
    </row>
    <row r="3473" spans="1:21">
      <c r="A3473" s="579"/>
      <c r="B3473" s="14"/>
      <c r="C3473" s="14"/>
      <c r="D3473" s="14"/>
      <c r="E3473" s="52"/>
      <c r="F3473" s="14"/>
      <c r="G3473" s="53"/>
      <c r="H3473" s="162"/>
      <c r="I3473" s="14" t="s">
        <v>235</v>
      </c>
      <c r="J3473" s="14">
        <v>6000</v>
      </c>
      <c r="K3473" s="14" t="s">
        <v>2043</v>
      </c>
      <c r="L3473" s="14"/>
      <c r="M3473" s="53"/>
      <c r="N3473" s="53" t="s">
        <v>54</v>
      </c>
      <c r="O3473" s="14"/>
      <c r="P3473" s="14"/>
      <c r="Q3473" s="14"/>
      <c r="R3473" s="14"/>
      <c r="S3473" s="14"/>
      <c r="T3473" s="14"/>
      <c r="U3473" s="14"/>
    </row>
    <row r="3474" spans="1:21">
      <c r="A3474" s="579"/>
      <c r="B3474" s="14"/>
      <c r="C3474" s="14"/>
      <c r="D3474" s="14"/>
      <c r="E3474" s="52"/>
      <c r="F3474" s="14"/>
      <c r="G3474" s="53"/>
      <c r="H3474" s="162"/>
      <c r="I3474" s="137" t="s">
        <v>56</v>
      </c>
      <c r="J3474" s="137">
        <v>4000</v>
      </c>
      <c r="K3474" s="137" t="s">
        <v>2043</v>
      </c>
      <c r="L3474" s="14"/>
      <c r="M3474" s="53"/>
      <c r="N3474" s="53" t="s">
        <v>54</v>
      </c>
      <c r="O3474" s="14"/>
      <c r="P3474" s="14"/>
      <c r="Q3474" s="14"/>
      <c r="R3474" s="14"/>
      <c r="S3474" s="14"/>
      <c r="T3474" s="14"/>
      <c r="U3474" s="14"/>
    </row>
    <row r="3475" spans="1:21">
      <c r="A3475" s="579"/>
      <c r="B3475" s="14"/>
      <c r="C3475" s="14"/>
      <c r="D3475" s="14"/>
      <c r="E3475" s="52"/>
      <c r="F3475" s="14"/>
      <c r="G3475" s="53"/>
      <c r="H3475" s="162"/>
      <c r="I3475" s="14" t="s">
        <v>1125</v>
      </c>
      <c r="J3475" s="14">
        <v>10000</v>
      </c>
      <c r="K3475" s="14" t="s">
        <v>2043</v>
      </c>
      <c r="L3475" s="14"/>
      <c r="M3475" s="14"/>
      <c r="N3475" s="53" t="s">
        <v>3214</v>
      </c>
      <c r="O3475" s="14"/>
      <c r="P3475" s="14"/>
      <c r="Q3475" s="14"/>
      <c r="R3475" s="14"/>
      <c r="S3475" s="14"/>
      <c r="T3475" s="14"/>
      <c r="U3475" s="14"/>
    </row>
    <row r="3476" spans="1:21">
      <c r="A3476" s="579"/>
      <c r="B3476" s="14"/>
      <c r="C3476" s="14"/>
      <c r="D3476" s="14"/>
      <c r="E3476" s="14"/>
      <c r="F3476" s="14"/>
      <c r="G3476" s="14"/>
      <c r="H3476" s="162"/>
      <c r="I3476" s="14"/>
      <c r="J3476" s="14"/>
      <c r="K3476" s="14"/>
      <c r="L3476" s="14"/>
      <c r="M3476" s="14"/>
      <c r="N3476" s="53"/>
      <c r="O3476" s="14"/>
      <c r="P3476" s="14"/>
      <c r="Q3476" s="14"/>
      <c r="R3476" s="14"/>
      <c r="S3476" s="14"/>
      <c r="T3476" s="14"/>
      <c r="U3476" s="14"/>
    </row>
    <row r="3477" spans="1:21">
      <c r="A3477" s="579"/>
      <c r="B3477" s="14"/>
      <c r="C3477" s="14"/>
      <c r="D3477" s="14"/>
      <c r="E3477" s="14"/>
      <c r="F3477" s="53"/>
      <c r="G3477" s="14"/>
      <c r="H3477" s="162"/>
      <c r="I3477" s="14"/>
      <c r="J3477" s="14"/>
      <c r="K3477" s="14"/>
      <c r="L3477" s="14"/>
      <c r="M3477" s="14"/>
      <c r="N3477" s="53"/>
      <c r="O3477" s="14"/>
      <c r="P3477" s="14"/>
      <c r="Q3477" s="14"/>
      <c r="R3477" s="14"/>
      <c r="S3477" s="14"/>
      <c r="T3477" s="14"/>
      <c r="U3477" s="14"/>
    </row>
    <row r="3478" spans="1:21">
      <c r="A3478" s="579"/>
      <c r="B3478" s="14"/>
      <c r="C3478" s="14"/>
      <c r="D3478" s="14"/>
      <c r="E3478" s="14"/>
      <c r="F3478" s="14"/>
      <c r="G3478" s="14"/>
      <c r="H3478" s="281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</row>
    <row r="3479" spans="1:21">
      <c r="A3479" s="579"/>
      <c r="B3479" s="14"/>
      <c r="C3479" s="14"/>
      <c r="D3479" s="14"/>
      <c r="E3479" s="14"/>
      <c r="F3479" s="14"/>
      <c r="G3479" s="14"/>
      <c r="H3479" s="281"/>
      <c r="I3479" s="14"/>
      <c r="J3479" s="14"/>
      <c r="K3479" s="14"/>
      <c r="L3479" s="14"/>
      <c r="M3479" s="14"/>
      <c r="N3479" s="14"/>
      <c r="O3479" s="281"/>
      <c r="P3479" s="14"/>
      <c r="Q3479" s="14"/>
      <c r="R3479" s="14"/>
      <c r="S3479" s="14"/>
      <c r="T3479" s="14"/>
      <c r="U3479" s="14"/>
    </row>
    <row r="3480" ht="18" spans="1:21">
      <c r="A3480" s="579"/>
      <c r="B3480" s="352"/>
      <c r="C3480" s="297"/>
      <c r="D3480" s="297"/>
      <c r="E3480" s="298"/>
      <c r="F3480" s="297"/>
      <c r="G3480" s="299"/>
      <c r="H3480" s="524"/>
      <c r="I3480" s="297"/>
      <c r="J3480" s="297"/>
      <c r="K3480" s="297"/>
      <c r="L3480" s="297"/>
      <c r="M3480" s="296"/>
      <c r="N3480" s="304"/>
      <c r="O3480" s="524"/>
      <c r="P3480" s="304"/>
      <c r="Q3480" s="304"/>
      <c r="R3480" s="304"/>
      <c r="S3480" s="304"/>
      <c r="T3480" s="304"/>
      <c r="U3480" s="304"/>
    </row>
    <row r="3481" ht="15.6" spans="1:23">
      <c r="A3481" s="572" t="s">
        <v>2326</v>
      </c>
      <c r="B3481" s="291" t="s">
        <v>12</v>
      </c>
      <c r="C3481" s="292" t="s">
        <v>2501</v>
      </c>
      <c r="D3481" s="292" t="s">
        <v>2466</v>
      </c>
      <c r="E3481" s="454" t="s">
        <v>2456</v>
      </c>
      <c r="F3481" s="121" t="s">
        <v>3121</v>
      </c>
      <c r="G3481" s="121" t="s">
        <v>11</v>
      </c>
      <c r="H3481" s="524"/>
      <c r="I3481" s="291" t="s">
        <v>13</v>
      </c>
      <c r="J3481" s="292" t="s">
        <v>2501</v>
      </c>
      <c r="K3481" s="292" t="s">
        <v>2466</v>
      </c>
      <c r="L3481" s="455" t="s">
        <v>2456</v>
      </c>
      <c r="M3481" s="121" t="s">
        <v>3121</v>
      </c>
      <c r="N3481" s="121" t="s">
        <v>11</v>
      </c>
      <c r="O3481" s="524"/>
      <c r="P3481" s="291" t="s">
        <v>3108</v>
      </c>
      <c r="Q3481" s="292" t="s">
        <v>2501</v>
      </c>
      <c r="R3481" s="292" t="s">
        <v>2466</v>
      </c>
      <c r="S3481" s="455" t="s">
        <v>2456</v>
      </c>
      <c r="T3481" s="121" t="s">
        <v>3121</v>
      </c>
      <c r="U3481" s="121" t="s">
        <v>11</v>
      </c>
      <c r="V3481" s="594" t="s">
        <v>2557</v>
      </c>
      <c r="W3481" s="594"/>
    </row>
    <row r="3482" ht="26.4" spans="1:23">
      <c r="A3482" s="579"/>
      <c r="B3482" s="14" t="s">
        <v>729</v>
      </c>
      <c r="C3482" s="14">
        <v>2000</v>
      </c>
      <c r="D3482" s="14" t="s">
        <v>2043</v>
      </c>
      <c r="E3482" s="52"/>
      <c r="F3482" s="14"/>
      <c r="G3482" s="53" t="s">
        <v>2733</v>
      </c>
      <c r="H3482" s="281"/>
      <c r="I3482" s="14" t="s">
        <v>1125</v>
      </c>
      <c r="J3482" s="14">
        <v>3000</v>
      </c>
      <c r="K3482" s="14" t="s">
        <v>2043</v>
      </c>
      <c r="L3482" s="14"/>
      <c r="M3482" s="14"/>
      <c r="N3482" s="53" t="s">
        <v>2733</v>
      </c>
      <c r="O3482" s="281"/>
      <c r="P3482" s="14" t="s">
        <v>1398</v>
      </c>
      <c r="Q3482" s="14">
        <v>210</v>
      </c>
      <c r="R3482" s="14" t="s">
        <v>2045</v>
      </c>
      <c r="S3482" s="14"/>
      <c r="T3482" s="14" t="s">
        <v>2096</v>
      </c>
      <c r="U3482" s="14" t="s">
        <v>54</v>
      </c>
      <c r="V3482" s="525"/>
      <c r="W3482" s="448" t="s">
        <v>2561</v>
      </c>
    </row>
    <row r="3483" spans="1:23">
      <c r="A3483" s="579"/>
      <c r="B3483" s="14" t="s">
        <v>322</v>
      </c>
      <c r="C3483" s="14">
        <v>10200</v>
      </c>
      <c r="D3483" s="14" t="s">
        <v>2043</v>
      </c>
      <c r="E3483" s="52"/>
      <c r="F3483" s="14"/>
      <c r="G3483" s="53" t="s">
        <v>54</v>
      </c>
      <c r="H3483" s="281"/>
      <c r="I3483" s="14" t="s">
        <v>667</v>
      </c>
      <c r="J3483" s="14">
        <v>6000</v>
      </c>
      <c r="K3483" s="14" t="s">
        <v>2043</v>
      </c>
      <c r="L3483" s="14"/>
      <c r="M3483" s="53"/>
      <c r="N3483" s="53" t="s">
        <v>54</v>
      </c>
      <c r="O3483" s="281"/>
      <c r="P3483" s="14" t="s">
        <v>1400</v>
      </c>
      <c r="Q3483" s="14">
        <v>1200</v>
      </c>
      <c r="R3483" s="14" t="s">
        <v>2043</v>
      </c>
      <c r="S3483" s="14"/>
      <c r="T3483" s="14"/>
      <c r="U3483" s="14" t="s">
        <v>54</v>
      </c>
      <c r="V3483" s="460"/>
      <c r="W3483" s="14" t="s">
        <v>2562</v>
      </c>
    </row>
    <row r="3484" ht="13.8" spans="1:23">
      <c r="A3484" s="579"/>
      <c r="B3484" s="14" t="s">
        <v>479</v>
      </c>
      <c r="C3484" s="14">
        <v>3600</v>
      </c>
      <c r="D3484" s="14" t="s">
        <v>2043</v>
      </c>
      <c r="E3484" s="14"/>
      <c r="F3484" s="14"/>
      <c r="G3484" s="53" t="s">
        <v>54</v>
      </c>
      <c r="H3484" s="281"/>
      <c r="I3484" s="14" t="s">
        <v>148</v>
      </c>
      <c r="J3484" s="14">
        <v>12000</v>
      </c>
      <c r="K3484" s="14" t="s">
        <v>2043</v>
      </c>
      <c r="L3484" s="14"/>
      <c r="M3484" s="53"/>
      <c r="N3484" s="53" t="s">
        <v>54</v>
      </c>
      <c r="O3484" s="281"/>
      <c r="P3484" s="14" t="s">
        <v>3215</v>
      </c>
      <c r="Q3484" s="14">
        <v>100</v>
      </c>
      <c r="R3484" s="14" t="s">
        <v>2045</v>
      </c>
      <c r="S3484" s="14"/>
      <c r="T3484" s="14"/>
      <c r="U3484" s="14" t="s">
        <v>3216</v>
      </c>
      <c r="V3484" s="461"/>
      <c r="W3484" s="448" t="s">
        <v>2563</v>
      </c>
    </row>
    <row r="3485" ht="13.8" spans="1:23">
      <c r="A3485" s="579"/>
      <c r="B3485" s="14" t="s">
        <v>226</v>
      </c>
      <c r="C3485" s="14">
        <v>3000</v>
      </c>
      <c r="D3485" s="14" t="s">
        <v>2043</v>
      </c>
      <c r="E3485" s="14"/>
      <c r="F3485" s="14"/>
      <c r="G3485" s="53" t="s">
        <v>54</v>
      </c>
      <c r="H3485" s="281"/>
      <c r="I3485" s="137" t="s">
        <v>2266</v>
      </c>
      <c r="J3485" s="137">
        <v>400</v>
      </c>
      <c r="K3485" s="137" t="s">
        <v>2045</v>
      </c>
      <c r="L3485" s="14"/>
      <c r="M3485" s="53"/>
      <c r="N3485" s="14" t="s">
        <v>2788</v>
      </c>
      <c r="O3485" s="281"/>
      <c r="P3485" s="14" t="s">
        <v>3217</v>
      </c>
      <c r="Q3485" s="14">
        <v>270</v>
      </c>
      <c r="R3485" s="14" t="s">
        <v>2045</v>
      </c>
      <c r="S3485" s="14"/>
      <c r="T3485" s="14"/>
      <c r="U3485" s="14" t="s">
        <v>3216</v>
      </c>
      <c r="V3485" s="462"/>
      <c r="W3485" s="448" t="s">
        <v>2568</v>
      </c>
    </row>
    <row r="3486" ht="13.8" spans="1:23">
      <c r="A3486" s="579"/>
      <c r="B3486" s="14" t="s">
        <v>268</v>
      </c>
      <c r="C3486" s="14">
        <v>4800</v>
      </c>
      <c r="D3486" s="14" t="s">
        <v>2043</v>
      </c>
      <c r="E3486" s="14"/>
      <c r="F3486" s="14"/>
      <c r="G3486" s="53" t="s">
        <v>54</v>
      </c>
      <c r="H3486" s="281"/>
      <c r="I3486" s="14" t="s">
        <v>681</v>
      </c>
      <c r="J3486" s="14">
        <v>400</v>
      </c>
      <c r="K3486" s="14" t="s">
        <v>2043</v>
      </c>
      <c r="L3486" s="14"/>
      <c r="M3486" s="14"/>
      <c r="N3486" s="53" t="s">
        <v>2803</v>
      </c>
      <c r="O3486" s="281"/>
      <c r="P3486" s="14" t="s">
        <v>1380</v>
      </c>
      <c r="Q3486" s="14">
        <v>1000</v>
      </c>
      <c r="R3486" s="14" t="s">
        <v>2045</v>
      </c>
      <c r="S3486" s="14"/>
      <c r="T3486" s="14" t="s">
        <v>2096</v>
      </c>
      <c r="U3486" s="14" t="s">
        <v>54</v>
      </c>
      <c r="V3486" s="142"/>
      <c r="W3486" s="448" t="s">
        <v>2632</v>
      </c>
    </row>
    <row r="3487" ht="13.8" spans="1:23">
      <c r="A3487" s="579"/>
      <c r="B3487" s="14" t="s">
        <v>271</v>
      </c>
      <c r="C3487" s="14">
        <v>4200</v>
      </c>
      <c r="D3487" s="14" t="s">
        <v>2043</v>
      </c>
      <c r="E3487" s="52"/>
      <c r="F3487" s="14"/>
      <c r="G3487" s="53" t="s">
        <v>54</v>
      </c>
      <c r="H3487" s="162"/>
      <c r="I3487" s="73" t="s">
        <v>1120</v>
      </c>
      <c r="J3487" s="73">
        <v>4000</v>
      </c>
      <c r="K3487" s="73" t="s">
        <v>2043</v>
      </c>
      <c r="L3487" s="14"/>
      <c r="M3487" s="53"/>
      <c r="N3487" s="53" t="s">
        <v>54</v>
      </c>
      <c r="O3487" s="140"/>
      <c r="P3487" s="14" t="s">
        <v>954</v>
      </c>
      <c r="Q3487" s="14">
        <v>1100</v>
      </c>
      <c r="R3487" s="14" t="s">
        <v>2045</v>
      </c>
      <c r="S3487" s="14"/>
      <c r="T3487" s="14"/>
      <c r="U3487" s="14" t="s">
        <v>3203</v>
      </c>
      <c r="V3487" s="136"/>
      <c r="W3487" s="448" t="s">
        <v>2935</v>
      </c>
    </row>
    <row r="3488" spans="1:21">
      <c r="A3488" s="579"/>
      <c r="B3488" s="14" t="s">
        <v>238</v>
      </c>
      <c r="C3488" s="14">
        <v>1200</v>
      </c>
      <c r="D3488" s="14" t="s">
        <v>2043</v>
      </c>
      <c r="E3488" s="52"/>
      <c r="F3488" s="14"/>
      <c r="G3488" s="53" t="s">
        <v>2922</v>
      </c>
      <c r="H3488" s="162"/>
      <c r="I3488" s="73" t="s">
        <v>1112</v>
      </c>
      <c r="J3488" s="73">
        <v>4800</v>
      </c>
      <c r="K3488" s="73" t="s">
        <v>2043</v>
      </c>
      <c r="L3488" s="14"/>
      <c r="M3488" s="53"/>
      <c r="N3488" s="53" t="s">
        <v>54</v>
      </c>
      <c r="O3488" s="140"/>
      <c r="P3488" s="356" t="s">
        <v>1362</v>
      </c>
      <c r="Q3488" s="356">
        <v>220</v>
      </c>
      <c r="R3488" s="356" t="s">
        <v>2045</v>
      </c>
      <c r="S3488" s="356"/>
      <c r="T3488" s="356" t="s">
        <v>2096</v>
      </c>
      <c r="U3488" s="356" t="s">
        <v>2439</v>
      </c>
    </row>
    <row r="3489" spans="1:21">
      <c r="A3489" s="579"/>
      <c r="B3489" s="14" t="s">
        <v>145</v>
      </c>
      <c r="C3489" s="14">
        <v>18000</v>
      </c>
      <c r="D3489" s="14" t="s">
        <v>2043</v>
      </c>
      <c r="E3489" s="52"/>
      <c r="F3489" s="14"/>
      <c r="G3489" s="53" t="s">
        <v>54</v>
      </c>
      <c r="H3489" s="162"/>
      <c r="I3489" s="14" t="s">
        <v>1046</v>
      </c>
      <c r="J3489" s="14">
        <v>3200</v>
      </c>
      <c r="K3489" s="14" t="s">
        <v>2043</v>
      </c>
      <c r="L3489" s="14"/>
      <c r="M3489" s="53"/>
      <c r="N3489" s="53" t="s">
        <v>54</v>
      </c>
      <c r="O3489" s="140"/>
      <c r="P3489" s="14" t="s">
        <v>1382</v>
      </c>
      <c r="Q3489" s="14">
        <v>200</v>
      </c>
      <c r="R3489" s="14" t="s">
        <v>2045</v>
      </c>
      <c r="S3489" s="14"/>
      <c r="T3489" s="14" t="s">
        <v>2096</v>
      </c>
      <c r="U3489" s="14" t="s">
        <v>3218</v>
      </c>
    </row>
    <row r="3490" spans="1:21">
      <c r="A3490" s="579"/>
      <c r="B3490" s="14" t="s">
        <v>1295</v>
      </c>
      <c r="C3490" s="14">
        <f>VLOOKUP(B3490,[4]MTO!$E:$F,2,0)</f>
        <v>1500</v>
      </c>
      <c r="D3490" s="14" t="s">
        <v>2045</v>
      </c>
      <c r="E3490" s="14"/>
      <c r="F3490" s="14"/>
      <c r="G3490" s="53" t="s">
        <v>54</v>
      </c>
      <c r="H3490" s="162"/>
      <c r="I3490" s="356" t="s">
        <v>1098</v>
      </c>
      <c r="J3490" s="356">
        <v>5400</v>
      </c>
      <c r="K3490" s="356" t="s">
        <v>2043</v>
      </c>
      <c r="L3490" s="14"/>
      <c r="M3490" s="356"/>
      <c r="N3490" s="356" t="s">
        <v>3219</v>
      </c>
      <c r="O3490" s="140"/>
      <c r="P3490" s="14" t="s">
        <v>1362</v>
      </c>
      <c r="Q3490" s="14">
        <v>220</v>
      </c>
      <c r="R3490" s="14" t="s">
        <v>2045</v>
      </c>
      <c r="S3490" s="14"/>
      <c r="T3490" s="14" t="s">
        <v>2096</v>
      </c>
      <c r="U3490" s="14" t="s">
        <v>2802</v>
      </c>
    </row>
    <row r="3491" ht="26.4" spans="1:21">
      <c r="A3491" s="579"/>
      <c r="B3491" s="14" t="s">
        <v>584</v>
      </c>
      <c r="C3491" s="14">
        <v>7800</v>
      </c>
      <c r="D3491" s="14" t="s">
        <v>2043</v>
      </c>
      <c r="E3491" s="52"/>
      <c r="F3491" s="14"/>
      <c r="G3491" s="53" t="s">
        <v>54</v>
      </c>
      <c r="H3491" s="162"/>
      <c r="I3491" s="14" t="s">
        <v>581</v>
      </c>
      <c r="J3491" s="14">
        <v>800</v>
      </c>
      <c r="K3491" s="14" t="s">
        <v>2043</v>
      </c>
      <c r="L3491" s="14"/>
      <c r="M3491" s="14"/>
      <c r="N3491" s="53" t="s">
        <v>3220</v>
      </c>
      <c r="O3491" s="140"/>
      <c r="P3491" s="14" t="s">
        <v>951</v>
      </c>
      <c r="Q3491" s="14">
        <v>760</v>
      </c>
      <c r="R3491" s="14" t="s">
        <v>2045</v>
      </c>
      <c r="S3491" s="14"/>
      <c r="T3491" s="14"/>
      <c r="U3491" s="14" t="s">
        <v>3221</v>
      </c>
    </row>
    <row r="3492" spans="1:21">
      <c r="A3492" s="579"/>
      <c r="B3492" s="14"/>
      <c r="C3492" s="14"/>
      <c r="D3492" s="14"/>
      <c r="E3492" s="52"/>
      <c r="F3492" s="14"/>
      <c r="G3492" s="53"/>
      <c r="H3492" s="162"/>
      <c r="I3492" s="14" t="s">
        <v>1404</v>
      </c>
      <c r="J3492" s="14">
        <v>700</v>
      </c>
      <c r="K3492" s="14" t="s">
        <v>2045</v>
      </c>
      <c r="L3492" s="14"/>
      <c r="M3492" s="14"/>
      <c r="N3492" s="53" t="s">
        <v>3222</v>
      </c>
      <c r="O3492" s="140"/>
      <c r="P3492" s="14" t="s">
        <v>1402</v>
      </c>
      <c r="Q3492" s="14">
        <f>VLOOKUP(P3492,[4]MTO!$E:$F,2,0)</f>
        <v>200</v>
      </c>
      <c r="R3492" s="14" t="s">
        <v>2045</v>
      </c>
      <c r="S3492" s="14"/>
      <c r="T3492" s="14" t="s">
        <v>2096</v>
      </c>
      <c r="U3492" s="14" t="s">
        <v>54</v>
      </c>
    </row>
    <row r="3493" spans="1:21">
      <c r="A3493" s="579"/>
      <c r="B3493" s="14"/>
      <c r="C3493" s="14"/>
      <c r="D3493" s="14"/>
      <c r="E3493" s="52"/>
      <c r="F3493" s="14"/>
      <c r="G3493" s="53"/>
      <c r="H3493" s="14"/>
      <c r="I3493" s="14" t="s">
        <v>223</v>
      </c>
      <c r="J3493" s="14">
        <v>5200</v>
      </c>
      <c r="K3493" s="14" t="s">
        <v>2043</v>
      </c>
      <c r="L3493" s="14"/>
      <c r="M3493" s="53"/>
      <c r="N3493" s="53" t="s">
        <v>54</v>
      </c>
      <c r="O3493" s="14"/>
      <c r="P3493" s="137" t="s">
        <v>3010</v>
      </c>
      <c r="Q3493" s="137">
        <f>VLOOKUP(P3493,[4]MTO!$E:$F,2,0)</f>
        <v>500</v>
      </c>
      <c r="R3493" s="137" t="s">
        <v>2045</v>
      </c>
      <c r="S3493" s="14"/>
      <c r="T3493" s="14"/>
      <c r="U3493" s="14" t="s">
        <v>54</v>
      </c>
    </row>
    <row r="3494" spans="1:21">
      <c r="A3494" s="579"/>
      <c r="B3494" s="14" t="s">
        <v>3223</v>
      </c>
      <c r="C3494" s="14"/>
      <c r="D3494" s="14"/>
      <c r="E3494" s="52"/>
      <c r="F3494" s="14"/>
      <c r="G3494" s="53"/>
      <c r="H3494" s="14"/>
      <c r="I3494" s="14" t="s">
        <v>1205</v>
      </c>
      <c r="J3494" s="14">
        <v>3200</v>
      </c>
      <c r="K3494" s="14" t="s">
        <v>2043</v>
      </c>
      <c r="L3494" s="14"/>
      <c r="M3494" s="53"/>
      <c r="N3494" s="53" t="s">
        <v>54</v>
      </c>
      <c r="O3494" s="14"/>
      <c r="P3494" s="356" t="s">
        <v>1384</v>
      </c>
      <c r="Q3494" s="356">
        <f>VLOOKUP(P3494,[4]MTO!$E:$F,2,0)</f>
        <v>510</v>
      </c>
      <c r="R3494" s="356" t="s">
        <v>2045</v>
      </c>
      <c r="S3494" s="356"/>
      <c r="T3494" s="356" t="s">
        <v>2096</v>
      </c>
      <c r="U3494" s="356" t="s">
        <v>2439</v>
      </c>
    </row>
    <row r="3495" spans="1:21">
      <c r="A3495" s="579"/>
      <c r="B3495" s="14"/>
      <c r="C3495" s="14"/>
      <c r="D3495" s="14"/>
      <c r="E3495" s="52"/>
      <c r="F3495" s="14"/>
      <c r="G3495" s="14"/>
      <c r="H3495" s="14"/>
      <c r="I3495" s="14" t="s">
        <v>135</v>
      </c>
      <c r="J3495" s="14">
        <v>15000</v>
      </c>
      <c r="K3495" s="14" t="s">
        <v>2043</v>
      </c>
      <c r="L3495" s="14"/>
      <c r="M3495" s="53"/>
      <c r="N3495" s="53" t="s">
        <v>55</v>
      </c>
      <c r="O3495" s="14"/>
      <c r="P3495" s="14" t="s">
        <v>1257</v>
      </c>
      <c r="Q3495" s="14">
        <f>VLOOKUP(P3495,[4]MTO!$E:$F,2,0)</f>
        <v>1440</v>
      </c>
      <c r="R3495" s="14" t="s">
        <v>2045</v>
      </c>
      <c r="S3495" s="14"/>
      <c r="T3495" s="14"/>
      <c r="U3495" s="14" t="s">
        <v>3203</v>
      </c>
    </row>
    <row r="3496" spans="1:21">
      <c r="A3496" s="579"/>
      <c r="B3496" s="14"/>
      <c r="C3496" s="14"/>
      <c r="D3496" s="14"/>
      <c r="E3496" s="52"/>
      <c r="F3496" s="14"/>
      <c r="G3496" s="53"/>
      <c r="H3496" s="14"/>
      <c r="I3496" s="14"/>
      <c r="J3496" s="14"/>
      <c r="K3496" s="14"/>
      <c r="L3496" s="14"/>
      <c r="M3496" s="14"/>
      <c r="N3496" s="53"/>
      <c r="O3496" s="14"/>
      <c r="P3496" s="14" t="s">
        <v>1241</v>
      </c>
      <c r="Q3496" s="14">
        <v>300</v>
      </c>
      <c r="R3496" s="14" t="s">
        <v>2045</v>
      </c>
      <c r="S3496" s="14"/>
      <c r="T3496" s="14"/>
      <c r="U3496" s="14" t="s">
        <v>3224</v>
      </c>
    </row>
    <row r="3497" spans="1:21">
      <c r="A3497" s="579"/>
      <c r="B3497" s="14"/>
      <c r="C3497" s="14"/>
      <c r="D3497" s="14"/>
      <c r="E3497" s="52"/>
      <c r="F3497" s="14"/>
      <c r="G3497" s="53"/>
      <c r="H3497" s="14"/>
      <c r="I3497" s="14"/>
      <c r="J3497" s="14"/>
      <c r="K3497" s="14"/>
      <c r="L3497" s="14"/>
      <c r="M3497" s="14"/>
      <c r="N3497" s="53"/>
      <c r="O3497" s="14"/>
      <c r="P3497" s="14" t="s">
        <v>1175</v>
      </c>
      <c r="Q3497" s="14">
        <v>560</v>
      </c>
      <c r="R3497" s="14" t="s">
        <v>2045</v>
      </c>
      <c r="S3497" s="14"/>
      <c r="T3497" s="14"/>
      <c r="U3497" s="14" t="s">
        <v>55</v>
      </c>
    </row>
    <row r="3498" spans="1:21">
      <c r="A3498" s="579"/>
      <c r="B3498" s="14"/>
      <c r="C3498" s="14"/>
      <c r="D3498" s="14"/>
      <c r="E3498" s="52"/>
      <c r="F3498" s="14"/>
      <c r="G3498" s="14"/>
      <c r="H3498" s="14"/>
      <c r="I3498" s="14"/>
      <c r="J3498" s="14"/>
      <c r="K3498" s="14"/>
      <c r="L3498" s="14"/>
      <c r="M3498" s="14"/>
      <c r="N3498" s="53"/>
      <c r="O3498" s="14"/>
      <c r="P3498" s="14"/>
      <c r="Q3498" s="14"/>
      <c r="R3498" s="14"/>
      <c r="S3498" s="14"/>
      <c r="T3498" s="14"/>
      <c r="U3498" s="14"/>
    </row>
    <row r="3499" spans="1:21">
      <c r="A3499" s="579"/>
      <c r="B3499" s="14"/>
      <c r="C3499" s="14"/>
      <c r="D3499" s="14"/>
      <c r="E3499" s="14"/>
      <c r="F3499" s="14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</row>
    <row r="3500" ht="18" spans="1:21">
      <c r="A3500" s="579"/>
      <c r="B3500" s="352"/>
      <c r="C3500" s="297"/>
      <c r="D3500" s="297"/>
      <c r="E3500" s="298"/>
      <c r="F3500" s="297"/>
      <c r="G3500" s="299"/>
      <c r="H3500" s="524"/>
      <c r="I3500" s="424"/>
      <c r="J3500" s="424"/>
      <c r="K3500" s="424"/>
      <c r="L3500" s="424"/>
      <c r="M3500" s="422"/>
      <c r="N3500" s="431"/>
      <c r="O3500" s="524"/>
      <c r="P3500" s="304"/>
      <c r="Q3500" s="304"/>
      <c r="R3500" s="304"/>
      <c r="S3500" s="304"/>
      <c r="T3500" s="304"/>
      <c r="U3500" s="304"/>
    </row>
    <row r="3501" ht="15.6" spans="1:23">
      <c r="A3501" s="572" t="s">
        <v>2328</v>
      </c>
      <c r="B3501" s="291" t="s">
        <v>12</v>
      </c>
      <c r="C3501" s="292" t="s">
        <v>2501</v>
      </c>
      <c r="D3501" s="292" t="s">
        <v>2466</v>
      </c>
      <c r="E3501" s="454" t="s">
        <v>2456</v>
      </c>
      <c r="F3501" s="121" t="s">
        <v>3121</v>
      </c>
      <c r="G3501" s="121" t="s">
        <v>11</v>
      </c>
      <c r="H3501" s="517"/>
      <c r="I3501" s="291" t="s">
        <v>13</v>
      </c>
      <c r="J3501" s="292" t="s">
        <v>2501</v>
      </c>
      <c r="K3501" s="292" t="s">
        <v>2466</v>
      </c>
      <c r="L3501" s="455" t="s">
        <v>2456</v>
      </c>
      <c r="M3501" s="121" t="s">
        <v>3121</v>
      </c>
      <c r="N3501" s="121" t="s">
        <v>11</v>
      </c>
      <c r="O3501" s="524"/>
      <c r="P3501" s="291" t="s">
        <v>3108</v>
      </c>
      <c r="Q3501" s="292" t="s">
        <v>2501</v>
      </c>
      <c r="R3501" s="292" t="s">
        <v>2466</v>
      </c>
      <c r="S3501" s="455" t="s">
        <v>2456</v>
      </c>
      <c r="T3501" s="121" t="s">
        <v>3121</v>
      </c>
      <c r="U3501" s="121" t="s">
        <v>11</v>
      </c>
      <c r="V3501" s="594" t="s">
        <v>2557</v>
      </c>
      <c r="W3501" s="594"/>
    </row>
    <row r="3502" ht="13.8" spans="1:23">
      <c r="A3502" s="579"/>
      <c r="B3502" s="14" t="s">
        <v>592</v>
      </c>
      <c r="C3502" s="14">
        <v>9000</v>
      </c>
      <c r="D3502" s="14" t="s">
        <v>2043</v>
      </c>
      <c r="E3502" s="52"/>
      <c r="F3502" s="14"/>
      <c r="G3502" s="53" t="s">
        <v>54</v>
      </c>
      <c r="H3502" s="162"/>
      <c r="I3502" s="14" t="s">
        <v>135</v>
      </c>
      <c r="J3502" s="14">
        <v>14400</v>
      </c>
      <c r="K3502" s="14" t="s">
        <v>2043</v>
      </c>
      <c r="L3502" s="14"/>
      <c r="M3502" s="14"/>
      <c r="N3502" s="53" t="s">
        <v>54</v>
      </c>
      <c r="O3502" s="140"/>
      <c r="P3502" s="14" t="s">
        <v>1175</v>
      </c>
      <c r="Q3502" s="14">
        <v>560</v>
      </c>
      <c r="R3502" s="14" t="s">
        <v>2045</v>
      </c>
      <c r="S3502" s="14"/>
      <c r="T3502" s="14"/>
      <c r="U3502" s="14" t="s">
        <v>3225</v>
      </c>
      <c r="V3502" s="525"/>
      <c r="W3502" s="448" t="s">
        <v>2561</v>
      </c>
    </row>
    <row r="3503" spans="1:23">
      <c r="A3503" s="579"/>
      <c r="B3503" s="14" t="s">
        <v>949</v>
      </c>
      <c r="C3503" s="14">
        <v>20400</v>
      </c>
      <c r="D3503" s="14" t="s">
        <v>2043</v>
      </c>
      <c r="E3503" s="14"/>
      <c r="F3503" s="14"/>
      <c r="G3503" s="53" t="s">
        <v>54</v>
      </c>
      <c r="H3503" s="162"/>
      <c r="I3503" s="14" t="s">
        <v>142</v>
      </c>
      <c r="J3503" s="14">
        <v>6000</v>
      </c>
      <c r="K3503" s="14" t="s">
        <v>2043</v>
      </c>
      <c r="L3503" s="14"/>
      <c r="M3503" s="14"/>
      <c r="N3503" s="53" t="s">
        <v>54</v>
      </c>
      <c r="O3503" s="140"/>
      <c r="P3503" s="14" t="s">
        <v>1238</v>
      </c>
      <c r="Q3503" s="14">
        <f>VLOOKUP(P3503,[4]MTO!$E:$F,2,0)</f>
        <v>400</v>
      </c>
      <c r="R3503" s="14" t="s">
        <v>2045</v>
      </c>
      <c r="S3503" s="14"/>
      <c r="T3503" s="14"/>
      <c r="U3503" s="14" t="s">
        <v>3224</v>
      </c>
      <c r="V3503" s="460"/>
      <c r="W3503" s="14" t="s">
        <v>2562</v>
      </c>
    </row>
    <row r="3504" ht="13.8" spans="1:23">
      <c r="A3504" s="579"/>
      <c r="B3504" s="14" t="s">
        <v>124</v>
      </c>
      <c r="C3504" s="14">
        <v>7200</v>
      </c>
      <c r="D3504" s="14" t="s">
        <v>2043</v>
      </c>
      <c r="E3504" s="52"/>
      <c r="F3504" s="14"/>
      <c r="G3504" s="53" t="s">
        <v>54</v>
      </c>
      <c r="H3504" s="162"/>
      <c r="I3504" s="14" t="s">
        <v>389</v>
      </c>
      <c r="J3504" s="14">
        <v>2000</v>
      </c>
      <c r="K3504" s="14" t="s">
        <v>2043</v>
      </c>
      <c r="L3504" s="14"/>
      <c r="M3504" s="53"/>
      <c r="N3504" s="53" t="s">
        <v>54</v>
      </c>
      <c r="O3504" s="140"/>
      <c r="P3504" s="14" t="s">
        <v>994</v>
      </c>
      <c r="Q3504" s="14">
        <f>VLOOKUP(P3504,[4]MTO!$E:$F,2,0)</f>
        <v>975</v>
      </c>
      <c r="R3504" s="14" t="s">
        <v>2045</v>
      </c>
      <c r="S3504" s="14"/>
      <c r="T3504" s="14"/>
      <c r="U3504" s="14" t="s">
        <v>54</v>
      </c>
      <c r="V3504" s="461"/>
      <c r="W3504" s="448" t="s">
        <v>2563</v>
      </c>
    </row>
    <row r="3505" ht="13.8" spans="1:23">
      <c r="A3505" s="579"/>
      <c r="B3505" s="333" t="s">
        <v>145</v>
      </c>
      <c r="C3505" s="333">
        <v>7800</v>
      </c>
      <c r="D3505" s="333" t="s">
        <v>2043</v>
      </c>
      <c r="E3505" s="333"/>
      <c r="F3505" s="333"/>
      <c r="G3505" s="53" t="s">
        <v>54</v>
      </c>
      <c r="H3505" s="14"/>
      <c r="I3505" s="14" t="s">
        <v>1125</v>
      </c>
      <c r="J3505" s="14">
        <v>4000</v>
      </c>
      <c r="K3505" s="14" t="s">
        <v>2043</v>
      </c>
      <c r="L3505" s="14"/>
      <c r="M3505" s="14"/>
      <c r="N3505" s="53" t="s">
        <v>54</v>
      </c>
      <c r="O3505" s="14"/>
      <c r="P3505" s="14" t="s">
        <v>151</v>
      </c>
      <c r="Q3505" s="14">
        <v>200</v>
      </c>
      <c r="R3505" s="14" t="s">
        <v>2043</v>
      </c>
      <c r="S3505" s="14"/>
      <c r="T3505" s="14"/>
      <c r="U3505" s="14" t="s">
        <v>2803</v>
      </c>
      <c r="V3505" s="462"/>
      <c r="W3505" s="448" t="s">
        <v>2568</v>
      </c>
    </row>
    <row r="3506" ht="13.8" spans="1:23">
      <c r="A3506" s="579"/>
      <c r="B3506" s="14" t="s">
        <v>216</v>
      </c>
      <c r="C3506" s="14">
        <v>4200</v>
      </c>
      <c r="D3506" s="14" t="s">
        <v>2043</v>
      </c>
      <c r="E3506" s="52"/>
      <c r="F3506" s="14"/>
      <c r="G3506" s="53" t="s">
        <v>54</v>
      </c>
      <c r="H3506" s="14"/>
      <c r="I3506" s="444" t="s">
        <v>835</v>
      </c>
      <c r="J3506" s="444">
        <v>500</v>
      </c>
      <c r="K3506" s="444" t="s">
        <v>2045</v>
      </c>
      <c r="L3506" s="444"/>
      <c r="M3506" s="444"/>
      <c r="N3506" s="444" t="s">
        <v>2745</v>
      </c>
      <c r="O3506" s="14"/>
      <c r="P3506" s="14" t="s">
        <v>1108</v>
      </c>
      <c r="Q3506" s="14">
        <f>VLOOKUP(P3506,[4]MTO!$E:$F,2,0)</f>
        <v>585</v>
      </c>
      <c r="R3506" s="14" t="s">
        <v>2045</v>
      </c>
      <c r="S3506" s="14"/>
      <c r="T3506" s="14"/>
      <c r="U3506" s="14" t="s">
        <v>54</v>
      </c>
      <c r="V3506" s="142"/>
      <c r="W3506" s="448" t="s">
        <v>2632</v>
      </c>
    </row>
    <row r="3507" ht="13.8" spans="1:23">
      <c r="A3507" s="579"/>
      <c r="B3507" s="14" t="s">
        <v>262</v>
      </c>
      <c r="C3507" s="14">
        <v>10200</v>
      </c>
      <c r="D3507" s="14" t="s">
        <v>2043</v>
      </c>
      <c r="E3507" s="52"/>
      <c r="F3507" s="14" t="s">
        <v>3226</v>
      </c>
      <c r="G3507" s="14" t="s">
        <v>2210</v>
      </c>
      <c r="H3507" s="14"/>
      <c r="I3507" s="14" t="s">
        <v>265</v>
      </c>
      <c r="J3507" s="14">
        <v>4800</v>
      </c>
      <c r="K3507" s="14" t="s">
        <v>2043</v>
      </c>
      <c r="L3507" s="14"/>
      <c r="M3507" s="14"/>
      <c r="N3507" s="53" t="s">
        <v>54</v>
      </c>
      <c r="O3507" s="14"/>
      <c r="P3507" s="14" t="s">
        <v>1106</v>
      </c>
      <c r="Q3507" s="14">
        <f>VLOOKUP(P3507,[4]MTO!$E:$F,2,0)</f>
        <v>500</v>
      </c>
      <c r="R3507" s="14" t="s">
        <v>2045</v>
      </c>
      <c r="S3507" s="14"/>
      <c r="T3507" s="14"/>
      <c r="U3507" s="14" t="s">
        <v>54</v>
      </c>
      <c r="V3507" s="136"/>
      <c r="W3507" s="448" t="s">
        <v>2935</v>
      </c>
    </row>
    <row r="3508" spans="1:21">
      <c r="A3508" s="579"/>
      <c r="B3508" s="356" t="s">
        <v>2164</v>
      </c>
      <c r="C3508" s="356">
        <v>2400</v>
      </c>
      <c r="D3508" s="356" t="s">
        <v>2043</v>
      </c>
      <c r="E3508" s="52"/>
      <c r="F3508" s="356"/>
      <c r="G3508" s="356" t="s">
        <v>3227</v>
      </c>
      <c r="H3508" s="14"/>
      <c r="I3508" s="14" t="s">
        <v>148</v>
      </c>
      <c r="J3508" s="14">
        <v>12000</v>
      </c>
      <c r="K3508" s="14" t="s">
        <v>2043</v>
      </c>
      <c r="L3508" s="14"/>
      <c r="M3508" s="14"/>
      <c r="N3508" s="53" t="s">
        <v>54</v>
      </c>
      <c r="O3508" s="14"/>
      <c r="P3508" s="14" t="s">
        <v>1394</v>
      </c>
      <c r="Q3508" s="14">
        <v>200</v>
      </c>
      <c r="R3508" s="14" t="s">
        <v>2045</v>
      </c>
      <c r="S3508" s="14"/>
      <c r="T3508" s="14" t="s">
        <v>2096</v>
      </c>
      <c r="U3508" s="14" t="s">
        <v>54</v>
      </c>
    </row>
    <row r="3509" spans="1:21">
      <c r="A3509" s="579"/>
      <c r="B3509" s="356" t="s">
        <v>494</v>
      </c>
      <c r="C3509" s="356">
        <v>3000</v>
      </c>
      <c r="D3509" s="356" t="s">
        <v>2043</v>
      </c>
      <c r="E3509" s="52"/>
      <c r="F3509" s="356"/>
      <c r="G3509" s="356" t="s">
        <v>3227</v>
      </c>
      <c r="H3509" s="14"/>
      <c r="I3509" s="14" t="s">
        <v>554</v>
      </c>
      <c r="J3509" s="14">
        <v>1000</v>
      </c>
      <c r="K3509" s="14" t="s">
        <v>2045</v>
      </c>
      <c r="L3509" s="14"/>
      <c r="M3509" s="14"/>
      <c r="N3509" s="53" t="s">
        <v>54</v>
      </c>
      <c r="O3509" s="14"/>
      <c r="P3509" s="14" t="s">
        <v>1406</v>
      </c>
      <c r="Q3509" s="14">
        <v>800</v>
      </c>
      <c r="R3509" s="14" t="s">
        <v>2045</v>
      </c>
      <c r="S3509" s="14"/>
      <c r="T3509" s="14" t="s">
        <v>2096</v>
      </c>
      <c r="U3509" s="14" t="s">
        <v>54</v>
      </c>
    </row>
    <row r="3510" spans="1:21">
      <c r="A3510" s="579"/>
      <c r="B3510" s="14"/>
      <c r="C3510" s="14"/>
      <c r="D3510" s="14"/>
      <c r="E3510" s="52"/>
      <c r="F3510" s="14"/>
      <c r="G3510" s="53"/>
      <c r="H3510" s="14"/>
      <c r="I3510" s="14" t="s">
        <v>556</v>
      </c>
      <c r="J3510" s="14">
        <v>980</v>
      </c>
      <c r="K3510" s="14" t="s">
        <v>2045</v>
      </c>
      <c r="L3510" s="14"/>
      <c r="M3510" s="14"/>
      <c r="N3510" s="53" t="s">
        <v>54</v>
      </c>
      <c r="O3510" s="14"/>
      <c r="P3510" s="14" t="s">
        <v>1326</v>
      </c>
      <c r="Q3510" s="14">
        <v>2500</v>
      </c>
      <c r="R3510" s="14" t="s">
        <v>2045</v>
      </c>
      <c r="S3510" s="14"/>
      <c r="T3510" s="14"/>
      <c r="U3510" s="14" t="s">
        <v>54</v>
      </c>
    </row>
    <row r="3511" spans="1:21">
      <c r="A3511" s="579"/>
      <c r="B3511" s="14"/>
      <c r="C3511" s="14"/>
      <c r="D3511" s="14"/>
      <c r="E3511" s="52"/>
      <c r="F3511" s="14"/>
      <c r="G3511" s="53"/>
      <c r="H3511" s="14"/>
      <c r="I3511" s="14" t="s">
        <v>461</v>
      </c>
      <c r="J3511" s="14">
        <v>6000</v>
      </c>
      <c r="K3511" s="14" t="s">
        <v>2043</v>
      </c>
      <c r="L3511" s="14"/>
      <c r="M3511" s="14"/>
      <c r="N3511" s="53" t="s">
        <v>54</v>
      </c>
      <c r="O3511" s="14"/>
      <c r="P3511" s="137" t="s">
        <v>3228</v>
      </c>
      <c r="Q3511" s="444">
        <v>3600</v>
      </c>
      <c r="R3511" s="444" t="s">
        <v>2043</v>
      </c>
      <c r="S3511" s="14"/>
      <c r="T3511" s="444"/>
      <c r="U3511" s="444" t="s">
        <v>3229</v>
      </c>
    </row>
    <row r="3512" spans="1:21">
      <c r="A3512" s="579"/>
      <c r="B3512" s="14"/>
      <c r="C3512" s="14"/>
      <c r="D3512" s="14"/>
      <c r="E3512" s="52"/>
      <c r="F3512" s="14"/>
      <c r="G3512" s="53"/>
      <c r="H3512" s="14"/>
      <c r="I3512" s="14"/>
      <c r="J3512" s="14"/>
      <c r="K3512" s="14"/>
      <c r="L3512" s="14"/>
      <c r="M3512" s="14"/>
      <c r="N3512" s="53"/>
      <c r="O3512" s="14"/>
      <c r="P3512" s="356" t="s">
        <v>1231</v>
      </c>
      <c r="Q3512" s="356">
        <f>VLOOKUP(P3512,[4]MTO!$E:$F,2,0)</f>
        <v>1000</v>
      </c>
      <c r="R3512" s="356" t="s">
        <v>2045</v>
      </c>
      <c r="S3512" s="356"/>
      <c r="T3512" s="356"/>
      <c r="U3512" s="356" t="s">
        <v>3230</v>
      </c>
    </row>
    <row r="3513" spans="1:21">
      <c r="A3513" s="579"/>
      <c r="B3513" s="14"/>
      <c r="C3513" s="14"/>
      <c r="D3513" s="14"/>
      <c r="E3513" s="52"/>
      <c r="F3513" s="14"/>
      <c r="G3513" s="53"/>
      <c r="H3513" s="14"/>
      <c r="I3513" s="14"/>
      <c r="J3513" s="14"/>
      <c r="K3513" s="14"/>
      <c r="L3513" s="14"/>
      <c r="M3513" s="14"/>
      <c r="N3513" s="53"/>
      <c r="O3513" s="14"/>
      <c r="P3513" s="356" t="s">
        <v>1216</v>
      </c>
      <c r="Q3513" s="356">
        <v>800</v>
      </c>
      <c r="R3513" s="356" t="s">
        <v>2045</v>
      </c>
      <c r="S3513" s="14"/>
      <c r="T3513" s="356"/>
      <c r="U3513" s="356" t="s">
        <v>3230</v>
      </c>
    </row>
    <row r="3514" spans="1:21">
      <c r="A3514" s="579"/>
      <c r="B3514" s="14"/>
      <c r="C3514" s="14"/>
      <c r="D3514" s="14"/>
      <c r="E3514" s="52"/>
      <c r="F3514" s="14"/>
      <c r="G3514" s="53"/>
      <c r="H3514" s="14"/>
      <c r="I3514" s="14"/>
      <c r="J3514" s="14"/>
      <c r="K3514" s="14"/>
      <c r="L3514" s="14"/>
      <c r="M3514" s="14"/>
      <c r="N3514" s="53"/>
      <c r="O3514" s="14"/>
      <c r="P3514" s="356" t="s">
        <v>1422</v>
      </c>
      <c r="Q3514" s="356">
        <v>200</v>
      </c>
      <c r="R3514" s="356" t="s">
        <v>2045</v>
      </c>
      <c r="S3514" s="356"/>
      <c r="T3514" s="356" t="s">
        <v>2096</v>
      </c>
      <c r="U3514" s="356" t="s">
        <v>3231</v>
      </c>
    </row>
    <row r="3515" spans="1:21">
      <c r="A3515" s="579"/>
      <c r="B3515" s="14"/>
      <c r="C3515" s="14"/>
      <c r="D3515" s="14"/>
      <c r="E3515" s="52"/>
      <c r="F3515" s="14"/>
      <c r="G3515" s="53"/>
      <c r="H3515" s="14"/>
      <c r="I3515" s="14"/>
      <c r="J3515" s="14"/>
      <c r="K3515" s="14"/>
      <c r="L3515" s="14"/>
      <c r="M3515" s="14"/>
      <c r="N3515" s="53"/>
      <c r="O3515" s="14"/>
      <c r="P3515" s="14" t="s">
        <v>681</v>
      </c>
      <c r="Q3515" s="14">
        <v>200</v>
      </c>
      <c r="R3515" s="14" t="s">
        <v>2043</v>
      </c>
      <c r="S3515" s="14"/>
      <c r="T3515" s="14"/>
      <c r="U3515" s="14" t="s">
        <v>2293</v>
      </c>
    </row>
    <row r="3516" spans="1:21">
      <c r="A3516" s="579"/>
      <c r="B3516" s="14"/>
      <c r="C3516" s="14"/>
      <c r="D3516" s="14"/>
      <c r="E3516" s="52"/>
      <c r="F3516" s="14"/>
      <c r="G3516" s="53"/>
      <c r="H3516" s="14"/>
      <c r="I3516" s="14"/>
      <c r="J3516" s="14"/>
      <c r="K3516" s="14"/>
      <c r="L3516" s="14"/>
      <c r="M3516" s="14"/>
      <c r="N3516" s="53"/>
      <c r="O3516" s="14"/>
      <c r="P3516" s="14"/>
      <c r="Q3516" s="14"/>
      <c r="R3516" s="14"/>
      <c r="S3516" s="14"/>
      <c r="T3516" s="14"/>
      <c r="U3516" s="14"/>
    </row>
    <row r="3517" spans="1:21">
      <c r="A3517" s="579"/>
      <c r="B3517" s="14"/>
      <c r="C3517" s="14"/>
      <c r="D3517" s="14"/>
      <c r="E3517" s="14"/>
      <c r="F3517" s="14"/>
      <c r="G3517" s="14"/>
      <c r="H3517" s="281"/>
      <c r="I3517" s="14"/>
      <c r="J3517" s="14"/>
      <c r="K3517" s="14"/>
      <c r="L3517" s="14"/>
      <c r="M3517" s="14"/>
      <c r="N3517" s="14"/>
      <c r="O3517" s="281"/>
      <c r="P3517" s="14"/>
      <c r="Q3517" s="14"/>
      <c r="R3517" s="14"/>
      <c r="S3517" s="14"/>
      <c r="T3517" s="14"/>
      <c r="U3517" s="14"/>
    </row>
    <row r="3518" spans="1:21">
      <c r="A3518" s="579"/>
      <c r="B3518" s="14"/>
      <c r="C3518" s="14"/>
      <c r="D3518" s="14"/>
      <c r="E3518" s="14"/>
      <c r="F3518" s="14"/>
      <c r="G3518" s="14"/>
      <c r="H3518" s="281"/>
      <c r="I3518" s="14"/>
      <c r="J3518" s="14"/>
      <c r="K3518" s="14"/>
      <c r="L3518" s="14"/>
      <c r="M3518" s="14"/>
      <c r="N3518" s="14"/>
      <c r="O3518" s="281"/>
      <c r="P3518" s="14"/>
      <c r="Q3518" s="14"/>
      <c r="R3518" s="14"/>
      <c r="S3518" s="14"/>
      <c r="T3518" s="14"/>
      <c r="U3518" s="14"/>
    </row>
    <row r="3519" ht="18" spans="1:21">
      <c r="A3519" s="579"/>
      <c r="B3519" s="352"/>
      <c r="C3519" s="297"/>
      <c r="D3519" s="297"/>
      <c r="E3519" s="298"/>
      <c r="F3519" s="297"/>
      <c r="G3519" s="299"/>
      <c r="H3519" s="524"/>
      <c r="I3519" s="297"/>
      <c r="J3519" s="297"/>
      <c r="K3519" s="297"/>
      <c r="L3519" s="297"/>
      <c r="M3519" s="296"/>
      <c r="N3519" s="304"/>
      <c r="O3519" s="524"/>
      <c r="P3519" s="304"/>
      <c r="Q3519" s="304"/>
      <c r="R3519" s="304"/>
      <c r="S3519" s="304"/>
      <c r="T3519" s="304"/>
      <c r="U3519" s="304"/>
    </row>
    <row r="3520" ht="15.6" spans="1:23">
      <c r="A3520" s="572" t="s">
        <v>2329</v>
      </c>
      <c r="B3520" s="291" t="s">
        <v>12</v>
      </c>
      <c r="C3520" s="292" t="s">
        <v>2501</v>
      </c>
      <c r="D3520" s="292" t="s">
        <v>2466</v>
      </c>
      <c r="E3520" s="454" t="s">
        <v>2456</v>
      </c>
      <c r="F3520" s="121" t="s">
        <v>3121</v>
      </c>
      <c r="G3520" s="121" t="s">
        <v>11</v>
      </c>
      <c r="H3520" s="517"/>
      <c r="I3520" s="291" t="s">
        <v>13</v>
      </c>
      <c r="J3520" s="292" t="s">
        <v>2501</v>
      </c>
      <c r="K3520" s="292" t="s">
        <v>2466</v>
      </c>
      <c r="L3520" s="455" t="s">
        <v>2456</v>
      </c>
      <c r="M3520" s="121" t="s">
        <v>3121</v>
      </c>
      <c r="N3520" s="121" t="s">
        <v>11</v>
      </c>
      <c r="O3520" s="524"/>
      <c r="P3520" s="291" t="s">
        <v>3108</v>
      </c>
      <c r="Q3520" s="292" t="s">
        <v>2501</v>
      </c>
      <c r="R3520" s="292" t="s">
        <v>2466</v>
      </c>
      <c r="S3520" s="455" t="s">
        <v>2456</v>
      </c>
      <c r="T3520" s="121" t="s">
        <v>3121</v>
      </c>
      <c r="U3520" s="121" t="s">
        <v>11</v>
      </c>
      <c r="V3520" s="594" t="s">
        <v>2557</v>
      </c>
      <c r="W3520" s="594"/>
    </row>
    <row r="3521" ht="13.8" spans="1:23">
      <c r="A3521" s="579"/>
      <c r="B3521" s="452" t="s">
        <v>262</v>
      </c>
      <c r="C3521" s="47">
        <v>2000</v>
      </c>
      <c r="D3521" s="47" t="s">
        <v>2043</v>
      </c>
      <c r="G3521" s="61" t="s">
        <v>2253</v>
      </c>
      <c r="H3521" s="162"/>
      <c r="I3521" s="14" t="s">
        <v>496</v>
      </c>
      <c r="J3521" s="14">
        <v>3600</v>
      </c>
      <c r="K3521" s="14" t="s">
        <v>2043</v>
      </c>
      <c r="L3521" s="14"/>
      <c r="M3521" s="14"/>
      <c r="N3521" s="53" t="s">
        <v>54</v>
      </c>
      <c r="O3521" s="140"/>
      <c r="P3521" s="14" t="s">
        <v>1414</v>
      </c>
      <c r="Q3521" s="14">
        <f>VLOOKUP(P3521,[4]MTO!$E:$F,2,0)</f>
        <v>400</v>
      </c>
      <c r="R3521" s="14" t="s">
        <v>2045</v>
      </c>
      <c r="S3521" s="14"/>
      <c r="T3521" s="14" t="s">
        <v>2096</v>
      </c>
      <c r="U3521" s="14" t="s">
        <v>54</v>
      </c>
      <c r="V3521" s="525"/>
      <c r="W3521" s="448" t="s">
        <v>2561</v>
      </c>
    </row>
    <row r="3522" spans="1:23">
      <c r="A3522" s="579"/>
      <c r="B3522" s="153" t="s">
        <v>124</v>
      </c>
      <c r="C3522" s="333">
        <v>7800</v>
      </c>
      <c r="D3522" s="333" t="s">
        <v>2043</v>
      </c>
      <c r="E3522" s="333"/>
      <c r="F3522" s="333">
        <f>C3522/15</f>
        <v>520</v>
      </c>
      <c r="G3522" s="600" t="s">
        <v>54</v>
      </c>
      <c r="H3522" s="162"/>
      <c r="I3522" s="14" t="s">
        <v>458</v>
      </c>
      <c r="J3522" s="14">
        <v>3200</v>
      </c>
      <c r="K3522" s="14" t="s">
        <v>2043</v>
      </c>
      <c r="L3522" s="14"/>
      <c r="M3522" s="14"/>
      <c r="N3522" s="53" t="s">
        <v>54</v>
      </c>
      <c r="O3522" s="140"/>
      <c r="P3522" s="14" t="s">
        <v>1283</v>
      </c>
      <c r="Q3522" s="14">
        <f>VLOOKUP(P3522,[4]MTO!$E:$F,2,0)</f>
        <v>520</v>
      </c>
      <c r="R3522" s="14" t="s">
        <v>2045</v>
      </c>
      <c r="S3522" s="14"/>
      <c r="T3522" s="14"/>
      <c r="U3522" s="14" t="s">
        <v>3232</v>
      </c>
      <c r="V3522" s="460"/>
      <c r="W3522" s="14" t="s">
        <v>2562</v>
      </c>
    </row>
    <row r="3523" ht="13.8" spans="1:23">
      <c r="A3523" s="579"/>
      <c r="B3523" s="14" t="s">
        <v>923</v>
      </c>
      <c r="C3523" s="14">
        <v>5300</v>
      </c>
      <c r="D3523" s="14" t="s">
        <v>2045</v>
      </c>
      <c r="E3523" s="52"/>
      <c r="F3523" s="14"/>
      <c r="G3523" s="53" t="s">
        <v>54</v>
      </c>
      <c r="H3523" s="14"/>
      <c r="I3523" s="14" t="s">
        <v>331</v>
      </c>
      <c r="J3523" s="14">
        <v>10000</v>
      </c>
      <c r="K3523" s="14" t="s">
        <v>2043</v>
      </c>
      <c r="L3523" s="14"/>
      <c r="M3523" s="14"/>
      <c r="N3523" s="53" t="s">
        <v>54</v>
      </c>
      <c r="O3523" s="140"/>
      <c r="P3523" s="14" t="s">
        <v>1416</v>
      </c>
      <c r="Q3523" s="14">
        <v>660</v>
      </c>
      <c r="R3523" s="14" t="s">
        <v>2045</v>
      </c>
      <c r="S3523" s="14"/>
      <c r="T3523" s="14" t="s">
        <v>2096</v>
      </c>
      <c r="U3523" s="14" t="s">
        <v>54</v>
      </c>
      <c r="V3523" s="461"/>
      <c r="W3523" s="448" t="s">
        <v>2563</v>
      </c>
    </row>
    <row r="3524" ht="13.8" spans="1:23">
      <c r="A3524" s="579"/>
      <c r="B3524" s="14" t="s">
        <v>340</v>
      </c>
      <c r="C3524" s="14">
        <v>6000</v>
      </c>
      <c r="D3524" s="14" t="s">
        <v>2043</v>
      </c>
      <c r="E3524" s="14"/>
      <c r="F3524" s="53"/>
      <c r="G3524" s="53" t="s">
        <v>54</v>
      </c>
      <c r="H3524" s="14"/>
      <c r="I3524" s="126" t="s">
        <v>256</v>
      </c>
      <c r="J3524" s="14">
        <v>10000</v>
      </c>
      <c r="K3524" s="14" t="s">
        <v>2043</v>
      </c>
      <c r="L3524" s="14"/>
      <c r="M3524" s="14"/>
      <c r="N3524" s="53" t="s">
        <v>54</v>
      </c>
      <c r="O3524" s="140"/>
      <c r="P3524" s="14" t="s">
        <v>1201</v>
      </c>
      <c r="Q3524" s="14">
        <f>VLOOKUP(P3524,[4]MTO!$E:$F,2,0)</f>
        <v>500</v>
      </c>
      <c r="R3524" s="14" t="s">
        <v>2045</v>
      </c>
      <c r="S3524" s="14"/>
      <c r="T3524" s="14"/>
      <c r="U3524" s="14" t="s">
        <v>54</v>
      </c>
      <c r="V3524" s="462"/>
      <c r="W3524" s="448" t="s">
        <v>2568</v>
      </c>
    </row>
    <row r="3525" ht="13.8" spans="1:23">
      <c r="A3525" s="579"/>
      <c r="B3525" s="73" t="s">
        <v>1089</v>
      </c>
      <c r="C3525" s="73">
        <v>3600</v>
      </c>
      <c r="D3525" s="73" t="s">
        <v>2043</v>
      </c>
      <c r="E3525" s="52"/>
      <c r="F3525" s="14"/>
      <c r="G3525" s="53" t="s">
        <v>2956</v>
      </c>
      <c r="H3525" s="14"/>
      <c r="I3525" s="126" t="s">
        <v>241</v>
      </c>
      <c r="J3525" s="14">
        <v>8000</v>
      </c>
      <c r="K3525" s="14" t="s">
        <v>2043</v>
      </c>
      <c r="L3525" s="14"/>
      <c r="M3525" s="14"/>
      <c r="N3525" s="53" t="s">
        <v>54</v>
      </c>
      <c r="O3525" s="140"/>
      <c r="P3525" s="14" t="s">
        <v>1412</v>
      </c>
      <c r="Q3525" s="14">
        <v>200</v>
      </c>
      <c r="R3525" s="14" t="s">
        <v>2045</v>
      </c>
      <c r="S3525" s="14"/>
      <c r="T3525" s="14" t="s">
        <v>2096</v>
      </c>
      <c r="U3525" s="14" t="s">
        <v>54</v>
      </c>
      <c r="V3525" s="142"/>
      <c r="W3525" s="448" t="s">
        <v>2632</v>
      </c>
    </row>
    <row r="3526" ht="26.4" spans="1:23">
      <c r="A3526" s="579"/>
      <c r="B3526" s="14" t="s">
        <v>417</v>
      </c>
      <c r="C3526" s="14">
        <v>2000</v>
      </c>
      <c r="D3526" s="14" t="s">
        <v>2043</v>
      </c>
      <c r="E3526" s="52"/>
      <c r="F3526" s="14"/>
      <c r="G3526" s="53" t="s">
        <v>54</v>
      </c>
      <c r="H3526" s="14"/>
      <c r="I3526" s="14" t="s">
        <v>1072</v>
      </c>
      <c r="J3526" s="14">
        <v>6000</v>
      </c>
      <c r="K3526" s="14" t="s">
        <v>2043</v>
      </c>
      <c r="L3526" s="14"/>
      <c r="M3526" s="14"/>
      <c r="N3526" s="53" t="s">
        <v>3233</v>
      </c>
      <c r="O3526" s="281"/>
      <c r="P3526" s="14" t="s">
        <v>1410</v>
      </c>
      <c r="Q3526" s="14">
        <v>300</v>
      </c>
      <c r="R3526" s="14" t="s">
        <v>2045</v>
      </c>
      <c r="S3526" s="14"/>
      <c r="T3526" s="14" t="s">
        <v>2096</v>
      </c>
      <c r="U3526" s="14" t="s">
        <v>54</v>
      </c>
      <c r="V3526" s="136"/>
      <c r="W3526" s="448" t="s">
        <v>2935</v>
      </c>
    </row>
    <row r="3527" spans="1:21">
      <c r="A3527" s="579"/>
      <c r="B3527" s="126" t="s">
        <v>226</v>
      </c>
      <c r="C3527" s="14">
        <v>4800</v>
      </c>
      <c r="D3527" s="14" t="s">
        <v>2043</v>
      </c>
      <c r="E3527" s="52"/>
      <c r="F3527" s="14"/>
      <c r="G3527" s="53" t="s">
        <v>54</v>
      </c>
      <c r="H3527" s="14"/>
      <c r="I3527" s="73" t="s">
        <v>1146</v>
      </c>
      <c r="J3527" s="73">
        <v>4000</v>
      </c>
      <c r="K3527" s="73" t="s">
        <v>2043</v>
      </c>
      <c r="L3527" s="14"/>
      <c r="M3527" s="14"/>
      <c r="N3527" s="53" t="s">
        <v>54</v>
      </c>
      <c r="O3527" s="281"/>
      <c r="P3527" s="14" t="s">
        <v>694</v>
      </c>
      <c r="Q3527" s="14">
        <f>VLOOKUP(P3527,[4]MTO!$E:$F,2,0)</f>
        <v>1600</v>
      </c>
      <c r="R3527" s="14" t="s">
        <v>2045</v>
      </c>
      <c r="S3527" s="14"/>
      <c r="T3527" s="14"/>
      <c r="U3527" s="14" t="s">
        <v>54</v>
      </c>
    </row>
    <row r="3528" spans="1:21">
      <c r="A3528" s="579"/>
      <c r="B3528" s="14" t="s">
        <v>322</v>
      </c>
      <c r="C3528" s="14">
        <v>13200</v>
      </c>
      <c r="D3528" s="14" t="s">
        <v>2043</v>
      </c>
      <c r="E3528" s="52"/>
      <c r="F3528" s="14"/>
      <c r="G3528" s="53" t="s">
        <v>54</v>
      </c>
      <c r="H3528" s="14"/>
      <c r="I3528" s="14" t="s">
        <v>440</v>
      </c>
      <c r="J3528" s="14">
        <v>500</v>
      </c>
      <c r="K3528" s="14" t="s">
        <v>2045</v>
      </c>
      <c r="L3528" s="14"/>
      <c r="M3528" s="14"/>
      <c r="N3528" s="53" t="s">
        <v>54</v>
      </c>
      <c r="O3528" s="281"/>
      <c r="P3528" s="14" t="s">
        <v>1408</v>
      </c>
      <c r="Q3528" s="14">
        <v>200</v>
      </c>
      <c r="R3528" s="14" t="s">
        <v>2045</v>
      </c>
      <c r="S3528" s="14"/>
      <c r="T3528" s="14" t="s">
        <v>2096</v>
      </c>
      <c r="U3528" s="14" t="s">
        <v>54</v>
      </c>
    </row>
    <row r="3529" spans="1:21">
      <c r="A3529" s="579"/>
      <c r="B3529" s="14" t="s">
        <v>729</v>
      </c>
      <c r="C3529" s="14">
        <v>8400</v>
      </c>
      <c r="D3529" s="14" t="s">
        <v>2043</v>
      </c>
      <c r="E3529" s="14"/>
      <c r="F3529" s="14"/>
      <c r="G3529" s="14" t="s">
        <v>55</v>
      </c>
      <c r="H3529" s="14"/>
      <c r="I3529" s="137" t="s">
        <v>110</v>
      </c>
      <c r="J3529" s="137">
        <v>1600</v>
      </c>
      <c r="K3529" s="137" t="s">
        <v>2045</v>
      </c>
      <c r="L3529" s="14"/>
      <c r="M3529" s="14"/>
      <c r="N3529" s="53" t="s">
        <v>55</v>
      </c>
      <c r="O3529" s="281"/>
      <c r="P3529" s="525" t="s">
        <v>375</v>
      </c>
      <c r="Q3529" s="525">
        <v>300</v>
      </c>
      <c r="R3529" s="525" t="s">
        <v>2045</v>
      </c>
      <c r="S3529" s="525"/>
      <c r="T3529" s="525"/>
      <c r="U3529" s="525" t="s">
        <v>3234</v>
      </c>
    </row>
    <row r="3530" spans="1:21">
      <c r="A3530" s="579"/>
      <c r="B3530" s="14"/>
      <c r="C3530" s="14"/>
      <c r="D3530" s="14"/>
      <c r="E3530" s="52"/>
      <c r="F3530" s="14"/>
      <c r="G3530" s="53"/>
      <c r="H3530" s="14"/>
      <c r="I3530" s="137" t="s">
        <v>72</v>
      </c>
      <c r="J3530" s="137">
        <v>3200</v>
      </c>
      <c r="K3530" s="137" t="s">
        <v>2043</v>
      </c>
      <c r="L3530" s="14"/>
      <c r="M3530" s="14"/>
      <c r="N3530" s="53" t="s">
        <v>55</v>
      </c>
      <c r="O3530" s="14"/>
      <c r="P3530" s="14" t="s">
        <v>681</v>
      </c>
      <c r="Q3530" s="14">
        <v>400</v>
      </c>
      <c r="R3530" s="14" t="s">
        <v>2043</v>
      </c>
      <c r="S3530" s="14"/>
      <c r="T3530" s="14"/>
      <c r="U3530" s="14" t="s">
        <v>2803</v>
      </c>
    </row>
    <row r="3531" spans="1:21">
      <c r="A3531" s="579"/>
      <c r="B3531" s="14"/>
      <c r="C3531" s="14"/>
      <c r="D3531" s="14"/>
      <c r="E3531" s="52"/>
      <c r="F3531" s="14"/>
      <c r="G3531" s="53"/>
      <c r="H3531" s="14"/>
      <c r="I3531" s="14"/>
      <c r="J3531" s="14"/>
      <c r="K3531" s="14"/>
      <c r="L3531" s="14"/>
      <c r="M3531" s="14"/>
      <c r="N3531" s="53"/>
      <c r="O3531" s="14"/>
      <c r="P3531" s="14" t="s">
        <v>1138</v>
      </c>
      <c r="Q3531" s="14">
        <f>VLOOKUP(P3531,[4]MTO!$E:$F,2,0)</f>
        <v>440</v>
      </c>
      <c r="R3531" s="14" t="s">
        <v>2045</v>
      </c>
      <c r="S3531" s="14"/>
      <c r="T3531" s="14"/>
      <c r="U3531" s="14" t="s">
        <v>54</v>
      </c>
    </row>
    <row r="3532" spans="1:21">
      <c r="A3532" s="579"/>
      <c r="B3532" s="14"/>
      <c r="C3532" s="14"/>
      <c r="D3532" s="14"/>
      <c r="E3532" s="52"/>
      <c r="F3532" s="14"/>
      <c r="G3532" s="53"/>
      <c r="H3532" s="14"/>
      <c r="I3532" s="14"/>
      <c r="J3532" s="14"/>
      <c r="K3532" s="14"/>
      <c r="L3532" s="14"/>
      <c r="M3532" s="14"/>
      <c r="N3532" s="53"/>
      <c r="O3532" s="14"/>
      <c r="P3532" s="14" t="s">
        <v>1153</v>
      </c>
      <c r="Q3532" s="14">
        <f>VLOOKUP(P3532,[4]MTO!$E:$F,2,0)</f>
        <v>700</v>
      </c>
      <c r="R3532" s="14" t="s">
        <v>2045</v>
      </c>
      <c r="S3532" s="14"/>
      <c r="T3532" s="14"/>
      <c r="U3532" s="14" t="s">
        <v>54</v>
      </c>
    </row>
    <row r="3533" spans="1:21">
      <c r="A3533" s="579"/>
      <c r="B3533" s="14"/>
      <c r="C3533" s="14"/>
      <c r="D3533" s="14"/>
      <c r="E3533" s="52"/>
      <c r="F3533" s="14"/>
      <c r="G3533" s="53"/>
      <c r="H3533" s="14"/>
      <c r="I3533" s="14"/>
      <c r="J3533" s="14"/>
      <c r="K3533" s="14"/>
      <c r="L3533" s="14"/>
      <c r="M3533" s="14"/>
      <c r="N3533" s="53"/>
      <c r="O3533" s="14"/>
      <c r="P3533" s="14" t="s">
        <v>558</v>
      </c>
      <c r="Q3533" s="14">
        <v>200</v>
      </c>
      <c r="R3533" s="14" t="s">
        <v>2045</v>
      </c>
      <c r="S3533" s="14"/>
      <c r="T3533" s="14"/>
      <c r="U3533" s="14" t="s">
        <v>3235</v>
      </c>
    </row>
    <row r="3534" spans="1:21">
      <c r="A3534" s="579"/>
      <c r="B3534" s="14"/>
      <c r="C3534" s="14"/>
      <c r="D3534" s="14"/>
      <c r="E3534" s="52"/>
      <c r="F3534" s="14"/>
      <c r="G3534" s="53"/>
      <c r="H3534" s="14"/>
      <c r="I3534" s="14"/>
      <c r="J3534" s="14"/>
      <c r="K3534" s="14"/>
      <c r="L3534" s="14"/>
      <c r="M3534" s="14"/>
      <c r="N3534" s="53"/>
      <c r="O3534" s="14"/>
      <c r="P3534" s="14" t="s">
        <v>1418</v>
      </c>
      <c r="Q3534" s="14">
        <v>200</v>
      </c>
      <c r="R3534" s="14" t="s">
        <v>2045</v>
      </c>
      <c r="S3534" s="14"/>
      <c r="T3534" s="14" t="s">
        <v>2096</v>
      </c>
      <c r="U3534" s="14" t="s">
        <v>54</v>
      </c>
    </row>
    <row r="3535" spans="1:21">
      <c r="A3535" s="579"/>
      <c r="B3535" s="14"/>
      <c r="C3535" s="14"/>
      <c r="D3535" s="14"/>
      <c r="E3535" s="52"/>
      <c r="F3535" s="14"/>
      <c r="G3535" s="53"/>
      <c r="H3535" s="14"/>
      <c r="I3535" s="14"/>
      <c r="J3535" s="14"/>
      <c r="K3535" s="14"/>
      <c r="L3535" s="14"/>
      <c r="M3535" s="14"/>
      <c r="N3535" s="53"/>
      <c r="O3535" s="14"/>
      <c r="P3535" s="14" t="s">
        <v>1011</v>
      </c>
      <c r="Q3535" s="14">
        <v>300</v>
      </c>
      <c r="R3535" s="14" t="s">
        <v>2045</v>
      </c>
      <c r="S3535" s="14"/>
      <c r="T3535" s="14"/>
      <c r="U3535" s="14" t="s">
        <v>54</v>
      </c>
    </row>
    <row r="3536" spans="1:21">
      <c r="A3536" s="579"/>
      <c r="B3536" s="14"/>
      <c r="C3536" s="14"/>
      <c r="D3536" s="14"/>
      <c r="E3536" s="52"/>
      <c r="F3536" s="14"/>
      <c r="G3536" s="53"/>
      <c r="H3536" s="14"/>
      <c r="I3536" s="14"/>
      <c r="J3536" s="14"/>
      <c r="K3536" s="14"/>
      <c r="L3536" s="14"/>
      <c r="M3536" s="14"/>
      <c r="N3536" s="53"/>
      <c r="O3536" s="14"/>
      <c r="P3536" s="14" t="s">
        <v>994</v>
      </c>
      <c r="Q3536" s="14">
        <v>300</v>
      </c>
      <c r="R3536" s="14" t="s">
        <v>2045</v>
      </c>
      <c r="S3536" s="14"/>
      <c r="T3536" s="14"/>
      <c r="U3536" s="14" t="s">
        <v>3235</v>
      </c>
    </row>
    <row r="3537" spans="1:21">
      <c r="A3537" s="579"/>
      <c r="B3537" s="14"/>
      <c r="C3537" s="14"/>
      <c r="D3537" s="14"/>
      <c r="E3537" s="52"/>
      <c r="F3537" s="14"/>
      <c r="G3537" s="53"/>
      <c r="H3537" s="14"/>
      <c r="I3537" s="14"/>
      <c r="J3537" s="14"/>
      <c r="K3537" s="14"/>
      <c r="L3537" s="14"/>
      <c r="M3537" s="14"/>
      <c r="N3537" s="53"/>
      <c r="O3537" s="14"/>
      <c r="P3537" s="14" t="s">
        <v>669</v>
      </c>
      <c r="Q3537" s="14">
        <v>300</v>
      </c>
      <c r="R3537" s="14" t="s">
        <v>2045</v>
      </c>
      <c r="S3537" s="14"/>
      <c r="T3537" s="14"/>
      <c r="U3537" s="14" t="s">
        <v>54</v>
      </c>
    </row>
    <row r="3538" spans="1:21">
      <c r="A3538" s="579"/>
      <c r="B3538" s="14"/>
      <c r="C3538" s="14"/>
      <c r="D3538" s="14"/>
      <c r="E3538" s="52"/>
      <c r="F3538" s="14"/>
      <c r="G3538" s="53"/>
      <c r="H3538" s="14"/>
      <c r="I3538" s="14"/>
      <c r="J3538" s="14"/>
      <c r="K3538" s="14"/>
      <c r="L3538" s="14"/>
      <c r="M3538" s="14"/>
      <c r="N3538" s="53"/>
      <c r="O3538" s="14"/>
      <c r="P3538" s="14" t="s">
        <v>1420</v>
      </c>
      <c r="Q3538" s="14">
        <v>210</v>
      </c>
      <c r="R3538" s="14" t="s">
        <v>2045</v>
      </c>
      <c r="S3538" s="14"/>
      <c r="T3538" s="14" t="s">
        <v>2096</v>
      </c>
      <c r="U3538" s="14" t="s">
        <v>54</v>
      </c>
    </row>
    <row r="3539" spans="1:21">
      <c r="A3539" s="579"/>
      <c r="B3539" s="14"/>
      <c r="C3539" s="14"/>
      <c r="D3539" s="14"/>
      <c r="E3539" s="52"/>
      <c r="F3539" s="14"/>
      <c r="G3539" s="53"/>
      <c r="H3539" s="14"/>
      <c r="I3539" s="14"/>
      <c r="J3539" s="14"/>
      <c r="K3539" s="14"/>
      <c r="L3539" s="14"/>
      <c r="M3539" s="14"/>
      <c r="N3539" s="53"/>
      <c r="O3539" s="14"/>
      <c r="P3539" s="14"/>
      <c r="Q3539" s="14"/>
      <c r="R3539" s="14"/>
      <c r="S3539" s="14"/>
      <c r="T3539" s="14"/>
      <c r="U3539" s="14"/>
    </row>
    <row r="3540" spans="1:21">
      <c r="A3540" s="579"/>
      <c r="B3540" s="14"/>
      <c r="C3540" s="14"/>
      <c r="D3540" s="14"/>
      <c r="E3540" s="14"/>
      <c r="F3540" s="14"/>
      <c r="G3540" s="14"/>
      <c r="H3540" s="281"/>
      <c r="I3540" s="14"/>
      <c r="J3540" s="14"/>
      <c r="K3540" s="14"/>
      <c r="L3540" s="14"/>
      <c r="M3540" s="14"/>
      <c r="N3540" s="14"/>
      <c r="O3540" s="281"/>
      <c r="P3540" s="14"/>
      <c r="Q3540" s="14"/>
      <c r="R3540" s="14"/>
      <c r="S3540" s="14"/>
      <c r="T3540" s="14"/>
      <c r="U3540" s="14"/>
    </row>
    <row r="3541" ht="18" spans="1:21">
      <c r="A3541" s="579"/>
      <c r="B3541" s="352"/>
      <c r="C3541" s="297"/>
      <c r="D3541" s="297"/>
      <c r="E3541" s="298"/>
      <c r="F3541" s="297"/>
      <c r="G3541" s="299"/>
      <c r="H3541" s="524"/>
      <c r="I3541" s="297"/>
      <c r="J3541" s="297"/>
      <c r="K3541" s="297"/>
      <c r="L3541" s="297"/>
      <c r="M3541" s="296"/>
      <c r="N3541" s="304"/>
      <c r="O3541" s="524"/>
      <c r="P3541" s="304"/>
      <c r="Q3541" s="304"/>
      <c r="R3541" s="304"/>
      <c r="S3541" s="304"/>
      <c r="T3541" s="304"/>
      <c r="U3541" s="304"/>
    </row>
    <row r="3542" ht="15.6" spans="1:23">
      <c r="A3542" s="572" t="s">
        <v>2334</v>
      </c>
      <c r="B3542" s="291" t="s">
        <v>12</v>
      </c>
      <c r="C3542" s="292" t="s">
        <v>2501</v>
      </c>
      <c r="D3542" s="292" t="s">
        <v>2466</v>
      </c>
      <c r="E3542" s="454" t="s">
        <v>2456</v>
      </c>
      <c r="F3542" s="121" t="s">
        <v>3121</v>
      </c>
      <c r="G3542" s="121" t="s">
        <v>11</v>
      </c>
      <c r="H3542" s="524"/>
      <c r="I3542" s="291" t="s">
        <v>13</v>
      </c>
      <c r="J3542" s="292" t="s">
        <v>2501</v>
      </c>
      <c r="K3542" s="292" t="s">
        <v>2466</v>
      </c>
      <c r="L3542" s="455" t="s">
        <v>2456</v>
      </c>
      <c r="M3542" s="121" t="s">
        <v>3121</v>
      </c>
      <c r="N3542" s="121" t="s">
        <v>11</v>
      </c>
      <c r="O3542" s="524"/>
      <c r="P3542" s="291" t="s">
        <v>3108</v>
      </c>
      <c r="Q3542" s="292" t="s">
        <v>2501</v>
      </c>
      <c r="R3542" s="292" t="s">
        <v>2466</v>
      </c>
      <c r="S3542" s="455" t="s">
        <v>2456</v>
      </c>
      <c r="T3542" s="121" t="s">
        <v>3121</v>
      </c>
      <c r="U3542" s="121" t="s">
        <v>11</v>
      </c>
      <c r="V3542" s="594" t="s">
        <v>2557</v>
      </c>
      <c r="W3542" s="594"/>
    </row>
    <row r="3543" ht="26.4" spans="1:23">
      <c r="A3543" s="579"/>
      <c r="B3543" s="14" t="s">
        <v>729</v>
      </c>
      <c r="C3543" s="14">
        <v>6400</v>
      </c>
      <c r="D3543" s="14" t="s">
        <v>2043</v>
      </c>
      <c r="E3543" s="52"/>
      <c r="F3543" s="14"/>
      <c r="G3543" s="53" t="s">
        <v>54</v>
      </c>
      <c r="H3543" s="281"/>
      <c r="I3543" s="137" t="s">
        <v>110</v>
      </c>
      <c r="J3543" s="137">
        <v>1600</v>
      </c>
      <c r="K3543" s="137" t="s">
        <v>2045</v>
      </c>
      <c r="L3543" s="14"/>
      <c r="M3543" s="14"/>
      <c r="N3543" s="53" t="s">
        <v>3236</v>
      </c>
      <c r="O3543" s="140"/>
      <c r="P3543" s="14" t="s">
        <v>1340</v>
      </c>
      <c r="Q3543" s="14">
        <v>200</v>
      </c>
      <c r="R3543" s="14" t="s">
        <v>2045</v>
      </c>
      <c r="S3543" s="14"/>
      <c r="T3543" s="14"/>
      <c r="U3543" s="14" t="s">
        <v>54</v>
      </c>
      <c r="V3543" s="525"/>
      <c r="W3543" s="448" t="s">
        <v>2561</v>
      </c>
    </row>
    <row r="3544" spans="1:23">
      <c r="A3544" s="579"/>
      <c r="B3544" s="14" t="s">
        <v>464</v>
      </c>
      <c r="C3544" s="14">
        <v>8400</v>
      </c>
      <c r="D3544" s="14" t="s">
        <v>2043</v>
      </c>
      <c r="E3544" s="14"/>
      <c r="F3544" s="14"/>
      <c r="G3544" s="53" t="s">
        <v>54</v>
      </c>
      <c r="H3544" s="281"/>
      <c r="I3544" s="137" t="s">
        <v>72</v>
      </c>
      <c r="J3544" s="137">
        <v>3200</v>
      </c>
      <c r="K3544" s="137" t="s">
        <v>2043</v>
      </c>
      <c r="L3544" s="14"/>
      <c r="M3544" s="14"/>
      <c r="N3544" s="53" t="s">
        <v>2788</v>
      </c>
      <c r="O3544" s="140"/>
      <c r="P3544" s="14" t="s">
        <v>686</v>
      </c>
      <c r="Q3544" s="14">
        <v>600</v>
      </c>
      <c r="R3544" s="14" t="s">
        <v>2045</v>
      </c>
      <c r="S3544" s="14"/>
      <c r="T3544" s="14"/>
      <c r="U3544" s="14" t="s">
        <v>54</v>
      </c>
      <c r="V3544" s="460"/>
      <c r="W3544" s="14" t="s">
        <v>2562</v>
      </c>
    </row>
    <row r="3545" ht="13.8" spans="1:23">
      <c r="A3545" s="579"/>
      <c r="B3545" s="73" t="s">
        <v>1062</v>
      </c>
      <c r="C3545" s="73">
        <v>10200</v>
      </c>
      <c r="D3545" s="73" t="s">
        <v>2043</v>
      </c>
      <c r="E3545" s="73"/>
      <c r="F3545" s="14"/>
      <c r="G3545" s="53" t="s">
        <v>54</v>
      </c>
      <c r="H3545" s="140"/>
      <c r="I3545" s="14" t="s">
        <v>306</v>
      </c>
      <c r="J3545" s="14">
        <v>2000</v>
      </c>
      <c r="K3545" s="14" t="s">
        <v>2043</v>
      </c>
      <c r="L3545" s="14"/>
      <c r="M3545" s="14"/>
      <c r="N3545" s="53" t="s">
        <v>54</v>
      </c>
      <c r="O3545" s="140"/>
      <c r="P3545" s="525" t="s">
        <v>1424</v>
      </c>
      <c r="Q3545" s="525">
        <v>500</v>
      </c>
      <c r="R3545" s="525" t="s">
        <v>2045</v>
      </c>
      <c r="S3545" s="14"/>
      <c r="T3545" s="525" t="s">
        <v>2096</v>
      </c>
      <c r="U3545" s="525" t="s">
        <v>3148</v>
      </c>
      <c r="V3545" s="461"/>
      <c r="W3545" s="448" t="s">
        <v>2563</v>
      </c>
    </row>
    <row r="3546" ht="13.8" spans="1:23">
      <c r="A3546" s="579"/>
      <c r="B3546" s="73" t="s">
        <v>1085</v>
      </c>
      <c r="C3546" s="73">
        <v>8400</v>
      </c>
      <c r="D3546" s="73" t="s">
        <v>2043</v>
      </c>
      <c r="E3546" s="52"/>
      <c r="F3546" s="14"/>
      <c r="G3546" s="53" t="s">
        <v>54</v>
      </c>
      <c r="H3546" s="140"/>
      <c r="I3546" s="14" t="s">
        <v>175</v>
      </c>
      <c r="J3546" s="14">
        <v>1200</v>
      </c>
      <c r="K3546" s="14" t="s">
        <v>2043</v>
      </c>
      <c r="L3546" s="14"/>
      <c r="M3546" s="14"/>
      <c r="N3546" s="53" t="s">
        <v>54</v>
      </c>
      <c r="O3546" s="140"/>
      <c r="P3546" s="14" t="s">
        <v>1289</v>
      </c>
      <c r="Q3546" s="14">
        <v>945</v>
      </c>
      <c r="R3546" s="14" t="s">
        <v>2045</v>
      </c>
      <c r="S3546" s="14"/>
      <c r="T3546" s="14"/>
      <c r="U3546" s="14" t="s">
        <v>3237</v>
      </c>
      <c r="V3546" s="462"/>
      <c r="W3546" s="448" t="s">
        <v>2568</v>
      </c>
    </row>
    <row r="3547" ht="13.8" spans="1:23">
      <c r="A3547" s="579"/>
      <c r="B3547" s="73" t="s">
        <v>1231</v>
      </c>
      <c r="C3547" s="73">
        <v>2000</v>
      </c>
      <c r="D3547" s="73" t="s">
        <v>2045</v>
      </c>
      <c r="E3547" s="14"/>
      <c r="F3547" s="14"/>
      <c r="G3547" s="53" t="s">
        <v>54</v>
      </c>
      <c r="H3547" s="140"/>
      <c r="I3547" s="141" t="s">
        <v>866</v>
      </c>
      <c r="J3547" s="141">
        <v>2000</v>
      </c>
      <c r="K3547" s="141" t="s">
        <v>2043</v>
      </c>
      <c r="L3547" s="141"/>
      <c r="M3547" s="141"/>
      <c r="N3547" s="187" t="s">
        <v>54</v>
      </c>
      <c r="O3547" s="14"/>
      <c r="P3547" s="14" t="s">
        <v>1212</v>
      </c>
      <c r="Q3547" s="14">
        <v>600</v>
      </c>
      <c r="R3547" s="14" t="s">
        <v>2045</v>
      </c>
      <c r="S3547" s="14"/>
      <c r="T3547" s="14"/>
      <c r="U3547" s="14" t="s">
        <v>3232</v>
      </c>
      <c r="V3547" s="142"/>
      <c r="W3547" s="448" t="s">
        <v>2632</v>
      </c>
    </row>
    <row r="3548" ht="13.8" spans="1:23">
      <c r="A3548" s="579"/>
      <c r="B3548" s="14" t="s">
        <v>1081</v>
      </c>
      <c r="C3548" s="14">
        <v>4200</v>
      </c>
      <c r="D3548" s="14" t="s">
        <v>2043</v>
      </c>
      <c r="E3548" s="52"/>
      <c r="F3548" s="14"/>
      <c r="G3548" s="53" t="s">
        <v>2745</v>
      </c>
      <c r="H3548" s="281"/>
      <c r="I3548" s="129" t="s">
        <v>476</v>
      </c>
      <c r="J3548" s="129">
        <v>2000</v>
      </c>
      <c r="K3548" s="129" t="s">
        <v>2043</v>
      </c>
      <c r="L3548" s="129"/>
      <c r="M3548" s="129"/>
      <c r="N3548" s="203" t="s">
        <v>54</v>
      </c>
      <c r="O3548" s="140"/>
      <c r="P3548" s="525" t="s">
        <v>3116</v>
      </c>
      <c r="Q3548" s="525">
        <v>500</v>
      </c>
      <c r="R3548" s="525" t="s">
        <v>2045</v>
      </c>
      <c r="S3548" s="525"/>
      <c r="T3548" s="525"/>
      <c r="U3548" s="525" t="s">
        <v>2439</v>
      </c>
      <c r="V3548" s="136"/>
      <c r="W3548" s="448" t="s">
        <v>2935</v>
      </c>
    </row>
    <row r="3549" spans="1:21">
      <c r="A3549" s="579"/>
      <c r="B3549" s="14" t="s">
        <v>151</v>
      </c>
      <c r="C3549" s="14">
        <v>4200</v>
      </c>
      <c r="D3549" s="14" t="s">
        <v>2043</v>
      </c>
      <c r="E3549" s="52"/>
      <c r="F3549" s="14"/>
      <c r="G3549" s="53" t="s">
        <v>54</v>
      </c>
      <c r="H3549" s="281"/>
      <c r="I3549" s="129" t="s">
        <v>135</v>
      </c>
      <c r="J3549" s="129">
        <v>18000</v>
      </c>
      <c r="K3549" s="129" t="s">
        <v>2043</v>
      </c>
      <c r="L3549" s="129"/>
      <c r="M3549" s="129"/>
      <c r="N3549" s="203" t="s">
        <v>54</v>
      </c>
      <c r="O3549" s="140"/>
      <c r="P3549" s="137" t="s">
        <v>3238</v>
      </c>
      <c r="Q3549" s="137">
        <v>300</v>
      </c>
      <c r="R3549" s="137" t="s">
        <v>2045</v>
      </c>
      <c r="S3549" s="14"/>
      <c r="T3549" s="14" t="s">
        <v>2096</v>
      </c>
      <c r="U3549" s="14" t="s">
        <v>2788</v>
      </c>
    </row>
    <row r="3550" spans="1:21">
      <c r="A3550" s="579"/>
      <c r="B3550" s="14" t="s">
        <v>207</v>
      </c>
      <c r="C3550" s="14">
        <v>3000</v>
      </c>
      <c r="D3550" s="14" t="s">
        <v>2043</v>
      </c>
      <c r="E3550" s="52"/>
      <c r="F3550" s="14"/>
      <c r="G3550" s="53" t="s">
        <v>54</v>
      </c>
      <c r="H3550" s="281"/>
      <c r="I3550" s="129" t="s">
        <v>220</v>
      </c>
      <c r="J3550" s="129">
        <v>4000</v>
      </c>
      <c r="K3550" s="129" t="s">
        <v>2043</v>
      </c>
      <c r="L3550" s="129"/>
      <c r="M3550" s="129"/>
      <c r="N3550" s="203" t="s">
        <v>54</v>
      </c>
      <c r="O3550" s="140"/>
      <c r="P3550" s="137" t="s">
        <v>60</v>
      </c>
      <c r="Q3550" s="137">
        <v>525</v>
      </c>
      <c r="R3550" s="137" t="s">
        <v>2045</v>
      </c>
      <c r="S3550" s="14"/>
      <c r="T3550" s="14"/>
      <c r="U3550" s="14" t="s">
        <v>2788</v>
      </c>
    </row>
    <row r="3551" spans="1:21">
      <c r="A3551" s="579"/>
      <c r="B3551" s="14"/>
      <c r="C3551" s="14"/>
      <c r="D3551" s="14"/>
      <c r="E3551" s="52"/>
      <c r="F3551" s="14"/>
      <c r="G3551" s="53"/>
      <c r="H3551" s="281"/>
      <c r="I3551" s="129" t="s">
        <v>142</v>
      </c>
      <c r="J3551" s="129">
        <v>10000</v>
      </c>
      <c r="K3551" s="129" t="s">
        <v>2043</v>
      </c>
      <c r="L3551" s="129"/>
      <c r="M3551" s="129"/>
      <c r="N3551" s="203" t="s">
        <v>54</v>
      </c>
      <c r="O3551" s="140"/>
      <c r="P3551" s="14" t="s">
        <v>1436</v>
      </c>
      <c r="Q3551" s="14">
        <v>200</v>
      </c>
      <c r="R3551" s="14" t="s">
        <v>2045</v>
      </c>
      <c r="S3551" s="14"/>
      <c r="T3551" s="14" t="s">
        <v>2096</v>
      </c>
      <c r="U3551" s="14" t="s">
        <v>54</v>
      </c>
    </row>
    <row r="3552" spans="1:21">
      <c r="A3552" s="579"/>
      <c r="B3552" s="14"/>
      <c r="C3552" s="14"/>
      <c r="D3552" s="14"/>
      <c r="E3552" s="52"/>
      <c r="F3552" s="14"/>
      <c r="G3552" s="53"/>
      <c r="H3552" s="281"/>
      <c r="I3552" s="129"/>
      <c r="J3552" s="129"/>
      <c r="K3552" s="129"/>
      <c r="L3552" s="129"/>
      <c r="M3552" s="129"/>
      <c r="N3552" s="203"/>
      <c r="O3552" s="281"/>
      <c r="P3552" s="14" t="s">
        <v>681</v>
      </c>
      <c r="Q3552" s="14">
        <v>400</v>
      </c>
      <c r="R3552" s="14" t="s">
        <v>2043</v>
      </c>
      <c r="S3552" s="14"/>
      <c r="T3552" s="14"/>
      <c r="U3552" s="14" t="s">
        <v>2803</v>
      </c>
    </row>
    <row r="3553" spans="1:21">
      <c r="A3553" s="579"/>
      <c r="B3553" s="14"/>
      <c r="C3553" s="14"/>
      <c r="D3553" s="14"/>
      <c r="E3553" s="52"/>
      <c r="F3553" s="14"/>
      <c r="G3553" s="53"/>
      <c r="H3553" s="281"/>
      <c r="I3553" s="129"/>
      <c r="J3553" s="129"/>
      <c r="K3553" s="129"/>
      <c r="L3553" s="129"/>
      <c r="M3553" s="129"/>
      <c r="N3553" s="203"/>
      <c r="O3553" s="281"/>
      <c r="P3553" s="73" t="s">
        <v>1349</v>
      </c>
      <c r="Q3553" s="73">
        <v>300</v>
      </c>
      <c r="R3553" s="73" t="s">
        <v>2045</v>
      </c>
      <c r="S3553" s="14"/>
      <c r="T3553" s="14"/>
      <c r="U3553" s="14" t="s">
        <v>2956</v>
      </c>
    </row>
    <row r="3554" spans="1:21">
      <c r="A3554" s="579"/>
      <c r="B3554" s="14"/>
      <c r="C3554" s="14"/>
      <c r="D3554" s="14"/>
      <c r="E3554" s="52"/>
      <c r="F3554" s="14"/>
      <c r="G3554" s="53"/>
      <c r="H3554" s="281"/>
      <c r="I3554" s="129"/>
      <c r="J3554" s="129"/>
      <c r="K3554" s="129"/>
      <c r="L3554" s="129"/>
      <c r="M3554" s="129"/>
      <c r="N3554" s="203"/>
      <c r="O3554" s="281"/>
      <c r="P3554" s="14" t="s">
        <v>840</v>
      </c>
      <c r="Q3554" s="14">
        <v>800</v>
      </c>
      <c r="R3554" s="14" t="s">
        <v>2045</v>
      </c>
      <c r="S3554" s="14"/>
      <c r="T3554" s="14"/>
      <c r="U3554" s="14" t="s">
        <v>54</v>
      </c>
    </row>
    <row r="3555" spans="1:21">
      <c r="A3555" s="579"/>
      <c r="B3555" s="14"/>
      <c r="C3555" s="14"/>
      <c r="D3555" s="14"/>
      <c r="E3555" s="52"/>
      <c r="F3555" s="14"/>
      <c r="G3555" s="53"/>
      <c r="H3555" s="281"/>
      <c r="I3555" s="129"/>
      <c r="J3555" s="129"/>
      <c r="K3555" s="129"/>
      <c r="L3555" s="129"/>
      <c r="M3555" s="129"/>
      <c r="N3555" s="203"/>
      <c r="O3555" s="281"/>
      <c r="P3555" s="14" t="s">
        <v>1428</v>
      </c>
      <c r="Q3555" s="14">
        <v>200</v>
      </c>
      <c r="R3555" s="14" t="s">
        <v>2045</v>
      </c>
      <c r="S3555" s="14"/>
      <c r="T3555" s="14" t="s">
        <v>2096</v>
      </c>
      <c r="U3555" s="14" t="s">
        <v>54</v>
      </c>
    </row>
    <row r="3556" spans="1:21">
      <c r="A3556" s="579"/>
      <c r="B3556" s="14"/>
      <c r="C3556" s="14"/>
      <c r="D3556" s="14"/>
      <c r="E3556" s="52"/>
      <c r="F3556" s="14"/>
      <c r="G3556" s="53"/>
      <c r="H3556" s="140"/>
      <c r="I3556" s="139"/>
      <c r="J3556" s="139"/>
      <c r="K3556" s="139"/>
      <c r="L3556" s="139"/>
      <c r="M3556" s="139"/>
      <c r="N3556" s="185"/>
      <c r="O3556" s="162"/>
      <c r="P3556" s="14" t="s">
        <v>1447</v>
      </c>
      <c r="Q3556" s="14">
        <v>510</v>
      </c>
      <c r="R3556" s="14" t="s">
        <v>2045</v>
      </c>
      <c r="S3556" s="14"/>
      <c r="T3556" s="14" t="s">
        <v>2096</v>
      </c>
      <c r="U3556" s="14" t="s">
        <v>54</v>
      </c>
    </row>
    <row r="3557" spans="1:21">
      <c r="A3557" s="579"/>
      <c r="B3557" s="14"/>
      <c r="C3557" s="14"/>
      <c r="D3557" s="14"/>
      <c r="E3557" s="52"/>
      <c r="F3557" s="14"/>
      <c r="G3557" s="53"/>
      <c r="H3557" s="140"/>
      <c r="I3557" s="14"/>
      <c r="J3557" s="14"/>
      <c r="K3557" s="14"/>
      <c r="L3557" s="14"/>
      <c r="M3557" s="14"/>
      <c r="N3557" s="53"/>
      <c r="O3557" s="162"/>
      <c r="P3557" s="14" t="s">
        <v>1430</v>
      </c>
      <c r="Q3557" s="14">
        <v>300</v>
      </c>
      <c r="R3557" s="14" t="s">
        <v>2045</v>
      </c>
      <c r="S3557" s="14"/>
      <c r="T3557" s="14" t="s">
        <v>2096</v>
      </c>
      <c r="U3557" s="14" t="s">
        <v>54</v>
      </c>
    </row>
    <row r="3558" spans="1:21">
      <c r="A3558" s="579"/>
      <c r="B3558" s="14"/>
      <c r="C3558" s="14"/>
      <c r="D3558" s="14"/>
      <c r="E3558" s="14"/>
      <c r="F3558" s="14"/>
      <c r="G3558" s="14"/>
      <c r="H3558" s="140"/>
      <c r="I3558" s="14"/>
      <c r="J3558" s="14"/>
      <c r="K3558" s="14"/>
      <c r="L3558" s="14"/>
      <c r="M3558" s="14"/>
      <c r="N3558" s="53"/>
      <c r="O3558" s="162"/>
      <c r="P3558" s="137" t="s">
        <v>3145</v>
      </c>
      <c r="Q3558" s="137">
        <v>870</v>
      </c>
      <c r="R3558" s="137" t="s">
        <v>2045</v>
      </c>
      <c r="S3558" s="14"/>
      <c r="T3558" s="14"/>
      <c r="U3558" s="14" t="s">
        <v>2788</v>
      </c>
    </row>
    <row r="3559" spans="1:21">
      <c r="A3559" s="579"/>
      <c r="B3559" s="14"/>
      <c r="C3559" s="14"/>
      <c r="D3559" s="14"/>
      <c r="E3559" s="14"/>
      <c r="F3559" s="14"/>
      <c r="G3559" s="14"/>
      <c r="H3559" s="140"/>
      <c r="I3559" s="14"/>
      <c r="J3559" s="14"/>
      <c r="K3559" s="14"/>
      <c r="L3559" s="14"/>
      <c r="M3559" s="14"/>
      <c r="N3559" s="53"/>
      <c r="O3559" s="162"/>
      <c r="P3559" s="14"/>
      <c r="Q3559" s="14"/>
      <c r="R3559" s="14"/>
      <c r="S3559" s="14"/>
      <c r="T3559" s="14"/>
      <c r="U3559" s="14"/>
    </row>
    <row r="3560" spans="1:21">
      <c r="A3560" s="579"/>
      <c r="B3560" s="14"/>
      <c r="C3560" s="14"/>
      <c r="D3560" s="14"/>
      <c r="E3560" s="14"/>
      <c r="F3560" s="14"/>
      <c r="G3560" s="14"/>
      <c r="H3560" s="281"/>
      <c r="I3560" s="14"/>
      <c r="J3560" s="14"/>
      <c r="K3560" s="14"/>
      <c r="L3560" s="14"/>
      <c r="M3560" s="14"/>
      <c r="N3560" s="53"/>
      <c r="O3560" s="281"/>
      <c r="P3560" s="139"/>
      <c r="Q3560" s="139"/>
      <c r="R3560" s="139"/>
      <c r="S3560" s="139"/>
      <c r="T3560" s="139"/>
      <c r="U3560" s="139"/>
    </row>
    <row r="3561" ht="18" spans="1:21">
      <c r="A3561" s="579"/>
      <c r="B3561" s="352"/>
      <c r="C3561" s="297"/>
      <c r="D3561" s="297"/>
      <c r="E3561" s="298"/>
      <c r="F3561" s="297"/>
      <c r="G3561" s="299"/>
      <c r="H3561" s="524"/>
      <c r="I3561" s="297"/>
      <c r="J3561" s="297"/>
      <c r="K3561" s="297"/>
      <c r="L3561" s="297"/>
      <c r="M3561" s="296"/>
      <c r="N3561" s="304"/>
      <c r="O3561" s="524"/>
      <c r="P3561" s="304"/>
      <c r="Q3561" s="304"/>
      <c r="R3561" s="304"/>
      <c r="S3561" s="304"/>
      <c r="T3561" s="304"/>
      <c r="U3561" s="304"/>
    </row>
    <row r="3562" ht="15.6" spans="1:23">
      <c r="A3562" s="572" t="s">
        <v>2339</v>
      </c>
      <c r="B3562" s="291" t="s">
        <v>12</v>
      </c>
      <c r="C3562" s="292" t="s">
        <v>2501</v>
      </c>
      <c r="D3562" s="292" t="s">
        <v>2466</v>
      </c>
      <c r="E3562" s="454" t="s">
        <v>2456</v>
      </c>
      <c r="F3562" s="121" t="s">
        <v>3121</v>
      </c>
      <c r="G3562" s="121" t="s">
        <v>11</v>
      </c>
      <c r="H3562" s="524"/>
      <c r="I3562" s="291" t="s">
        <v>13</v>
      </c>
      <c r="J3562" s="292" t="s">
        <v>2501</v>
      </c>
      <c r="K3562" s="292" t="s">
        <v>2466</v>
      </c>
      <c r="L3562" s="455" t="s">
        <v>2456</v>
      </c>
      <c r="M3562" s="121" t="s">
        <v>3121</v>
      </c>
      <c r="N3562" s="121" t="s">
        <v>11</v>
      </c>
      <c r="O3562" s="524"/>
      <c r="P3562" s="291" t="s">
        <v>3108</v>
      </c>
      <c r="Q3562" s="292" t="s">
        <v>2501</v>
      </c>
      <c r="R3562" s="292" t="s">
        <v>2466</v>
      </c>
      <c r="S3562" s="455" t="s">
        <v>2456</v>
      </c>
      <c r="T3562" s="121" t="s">
        <v>3121</v>
      </c>
      <c r="U3562" s="121" t="s">
        <v>11</v>
      </c>
      <c r="V3562" s="594" t="s">
        <v>2557</v>
      </c>
      <c r="W3562" s="594"/>
    </row>
    <row r="3563" ht="13.8" spans="1:23">
      <c r="A3563" s="579"/>
      <c r="B3563" s="14" t="s">
        <v>250</v>
      </c>
      <c r="C3563" s="14">
        <v>10200</v>
      </c>
      <c r="D3563" s="14" t="s">
        <v>2043</v>
      </c>
      <c r="E3563" s="52"/>
      <c r="F3563" s="14"/>
      <c r="G3563" s="53" t="s">
        <v>54</v>
      </c>
      <c r="H3563" s="14"/>
      <c r="I3563" s="525" t="s">
        <v>845</v>
      </c>
      <c r="J3563" s="525">
        <v>300</v>
      </c>
      <c r="K3563" s="525" t="s">
        <v>2045</v>
      </c>
      <c r="L3563" s="525"/>
      <c r="M3563" s="525"/>
      <c r="N3563" s="525" t="s">
        <v>2439</v>
      </c>
      <c r="O3563" s="14"/>
      <c r="P3563" s="14" t="s">
        <v>1353</v>
      </c>
      <c r="Q3563" s="14">
        <v>270</v>
      </c>
      <c r="R3563" s="14" t="s">
        <v>2045</v>
      </c>
      <c r="S3563" s="14"/>
      <c r="T3563" s="14"/>
      <c r="U3563" s="14" t="s">
        <v>54</v>
      </c>
      <c r="V3563" s="525"/>
      <c r="W3563" s="448" t="s">
        <v>2561</v>
      </c>
    </row>
    <row r="3564" spans="1:23">
      <c r="A3564" s="579"/>
      <c r="B3564" s="14" t="s">
        <v>238</v>
      </c>
      <c r="C3564" s="14">
        <v>9000</v>
      </c>
      <c r="D3564" s="14" t="s">
        <v>2043</v>
      </c>
      <c r="E3564" s="52"/>
      <c r="F3564" s="14"/>
      <c r="G3564" s="53" t="s">
        <v>54</v>
      </c>
      <c r="H3564" s="14"/>
      <c r="I3564" s="14" t="s">
        <v>160</v>
      </c>
      <c r="J3564" s="14">
        <v>6000</v>
      </c>
      <c r="K3564" s="14" t="s">
        <v>2043</v>
      </c>
      <c r="L3564" s="14"/>
      <c r="M3564" s="14"/>
      <c r="N3564" s="53" t="s">
        <v>54</v>
      </c>
      <c r="O3564" s="14"/>
      <c r="P3564" s="14" t="s">
        <v>894</v>
      </c>
      <c r="Q3564" s="14">
        <v>1200</v>
      </c>
      <c r="R3564" s="14" t="s">
        <v>2043</v>
      </c>
      <c r="S3564" s="14"/>
      <c r="T3564" s="14"/>
      <c r="U3564" s="14" t="s">
        <v>54</v>
      </c>
      <c r="V3564" s="460"/>
      <c r="W3564" s="14" t="s">
        <v>2562</v>
      </c>
    </row>
    <row r="3565" ht="13.8" spans="1:23">
      <c r="A3565" s="579"/>
      <c r="B3565" s="14" t="s">
        <v>1155</v>
      </c>
      <c r="C3565" s="14">
        <v>4200</v>
      </c>
      <c r="D3565" s="14" t="s">
        <v>2043</v>
      </c>
      <c r="E3565" s="52"/>
      <c r="F3565" s="14"/>
      <c r="G3565" s="53" t="s">
        <v>54</v>
      </c>
      <c r="H3565" s="14"/>
      <c r="I3565" s="14" t="s">
        <v>1008</v>
      </c>
      <c r="J3565" s="14">
        <v>1000</v>
      </c>
      <c r="K3565" s="14" t="s">
        <v>2045</v>
      </c>
      <c r="L3565" s="14"/>
      <c r="M3565" s="14"/>
      <c r="N3565" s="53" t="s">
        <v>54</v>
      </c>
      <c r="O3565" s="14"/>
      <c r="P3565" s="601" t="s">
        <v>1443</v>
      </c>
      <c r="Q3565" s="14">
        <v>300</v>
      </c>
      <c r="R3565" s="14" t="s">
        <v>2045</v>
      </c>
      <c r="S3565" s="14"/>
      <c r="T3565" s="14"/>
      <c r="U3565" s="14" t="s">
        <v>54</v>
      </c>
      <c r="V3565" s="461"/>
      <c r="W3565" s="448" t="s">
        <v>2563</v>
      </c>
    </row>
    <row r="3566" ht="26.4" spans="1:23">
      <c r="A3566" s="579"/>
      <c r="B3566" s="14" t="s">
        <v>1449</v>
      </c>
      <c r="C3566" s="14">
        <v>200</v>
      </c>
      <c r="D3566" s="14" t="s">
        <v>2045</v>
      </c>
      <c r="E3566" s="52"/>
      <c r="F3566" s="14" t="s">
        <v>2096</v>
      </c>
      <c r="G3566" s="53" t="s">
        <v>54</v>
      </c>
      <c r="H3566" s="14"/>
      <c r="I3566" s="137" t="s">
        <v>3095</v>
      </c>
      <c r="J3566" s="137">
        <v>4400</v>
      </c>
      <c r="K3566" s="137" t="s">
        <v>2045</v>
      </c>
      <c r="L3566" s="14"/>
      <c r="M3566" s="14"/>
      <c r="N3566" s="53" t="s">
        <v>3239</v>
      </c>
      <c r="O3566" s="14"/>
      <c r="P3566" s="73" t="s">
        <v>1322</v>
      </c>
      <c r="Q3566" s="73">
        <v>300</v>
      </c>
      <c r="R3566" s="73" t="s">
        <v>2045</v>
      </c>
      <c r="S3566" s="14"/>
      <c r="T3566" s="14"/>
      <c r="U3566" s="14" t="s">
        <v>3240</v>
      </c>
      <c r="V3566" s="462"/>
      <c r="W3566" s="448" t="s">
        <v>2568</v>
      </c>
    </row>
    <row r="3567" ht="26.4" spans="1:23">
      <c r="A3567" s="579"/>
      <c r="B3567" s="14" t="s">
        <v>309</v>
      </c>
      <c r="C3567" s="14">
        <v>5400</v>
      </c>
      <c r="D3567" s="14" t="s">
        <v>2043</v>
      </c>
      <c r="E3567" s="14"/>
      <c r="F3567" s="14"/>
      <c r="G3567" s="53" t="s">
        <v>54</v>
      </c>
      <c r="H3567" s="14"/>
      <c r="I3567" s="137" t="s">
        <v>2892</v>
      </c>
      <c r="J3567" s="137">
        <v>3600</v>
      </c>
      <c r="K3567" s="137" t="s">
        <v>2045</v>
      </c>
      <c r="L3567" s="14"/>
      <c r="M3567" s="14"/>
      <c r="N3567" s="53" t="s">
        <v>3241</v>
      </c>
      <c r="O3567" s="14"/>
      <c r="P3567" s="14" t="s">
        <v>482</v>
      </c>
      <c r="Q3567" s="14">
        <v>600</v>
      </c>
      <c r="R3567" s="14" t="s">
        <v>2045</v>
      </c>
      <c r="S3567" s="14"/>
      <c r="T3567" s="14"/>
      <c r="U3567" s="14" t="s">
        <v>54</v>
      </c>
      <c r="V3567" s="142"/>
      <c r="W3567" s="448" t="s">
        <v>2632</v>
      </c>
    </row>
    <row r="3568" ht="26.4" spans="1:23">
      <c r="A3568" s="579"/>
      <c r="B3568" s="141" t="s">
        <v>494</v>
      </c>
      <c r="C3568" s="141">
        <v>6000</v>
      </c>
      <c r="D3568" s="141" t="s">
        <v>2043</v>
      </c>
      <c r="E3568" s="141"/>
      <c r="F3568" s="141"/>
      <c r="G3568" s="187" t="s">
        <v>3242</v>
      </c>
      <c r="H3568" s="14"/>
      <c r="I3568" s="525" t="s">
        <v>1384</v>
      </c>
      <c r="J3568" s="525">
        <v>510</v>
      </c>
      <c r="K3568" s="525" t="s">
        <v>2045</v>
      </c>
      <c r="L3568" s="14"/>
      <c r="M3568" s="525"/>
      <c r="N3568" s="525" t="s">
        <v>2721</v>
      </c>
      <c r="O3568" s="14"/>
      <c r="P3568" s="14" t="s">
        <v>783</v>
      </c>
      <c r="Q3568" s="14">
        <v>300</v>
      </c>
      <c r="R3568" s="14" t="s">
        <v>2045</v>
      </c>
      <c r="S3568" s="14"/>
      <c r="T3568" s="14"/>
      <c r="U3568" s="14" t="s">
        <v>54</v>
      </c>
      <c r="V3568" s="136"/>
      <c r="W3568" s="448" t="s">
        <v>2935</v>
      </c>
    </row>
    <row r="3569" ht="26.4" spans="1:21">
      <c r="A3569" s="579"/>
      <c r="B3569" s="129" t="s">
        <v>316</v>
      </c>
      <c r="C3569" s="129">
        <v>25200</v>
      </c>
      <c r="D3569" s="129" t="s">
        <v>2043</v>
      </c>
      <c r="E3569" s="466"/>
      <c r="F3569" s="129"/>
      <c r="G3569" s="203" t="s">
        <v>54</v>
      </c>
      <c r="H3569" s="140"/>
      <c r="I3569" s="137" t="s">
        <v>3093</v>
      </c>
      <c r="J3569" s="137">
        <v>900</v>
      </c>
      <c r="K3569" s="137" t="s">
        <v>2045</v>
      </c>
      <c r="L3569" s="14"/>
      <c r="M3569" s="14"/>
      <c r="N3569" s="53" t="s">
        <v>3243</v>
      </c>
      <c r="O3569" s="14"/>
      <c r="P3569" s="14" t="s">
        <v>540</v>
      </c>
      <c r="Q3569" s="14">
        <f>78*20</f>
        <v>1560</v>
      </c>
      <c r="R3569" s="14" t="s">
        <v>2045</v>
      </c>
      <c r="S3569" s="14"/>
      <c r="T3569" s="14"/>
      <c r="U3569" s="14" t="s">
        <v>54</v>
      </c>
    </row>
    <row r="3570" ht="26.4" spans="1:21">
      <c r="A3570" s="579"/>
      <c r="B3570" s="14" t="s">
        <v>470</v>
      </c>
      <c r="C3570" s="14">
        <v>3000</v>
      </c>
      <c r="D3570" s="14" t="s">
        <v>2043</v>
      </c>
      <c r="E3570" s="52"/>
      <c r="F3570" s="14"/>
      <c r="G3570" s="203" t="s">
        <v>54</v>
      </c>
      <c r="H3570" s="140"/>
      <c r="I3570" s="137" t="s">
        <v>2894</v>
      </c>
      <c r="J3570" s="137">
        <v>1300</v>
      </c>
      <c r="K3570" s="137" t="s">
        <v>2045</v>
      </c>
      <c r="L3570" s="14"/>
      <c r="M3570" s="14"/>
      <c r="N3570" s="53" t="s">
        <v>3244</v>
      </c>
      <c r="O3570" s="14"/>
      <c r="P3570" s="14" t="s">
        <v>1261</v>
      </c>
      <c r="Q3570" s="14">
        <v>280</v>
      </c>
      <c r="R3570" s="14" t="s">
        <v>2045</v>
      </c>
      <c r="S3570" s="14"/>
      <c r="T3570" s="14"/>
      <c r="U3570" s="14" t="s">
        <v>54</v>
      </c>
    </row>
    <row r="3571" ht="26.4" spans="1:21">
      <c r="A3571" s="579"/>
      <c r="B3571" s="495" t="s">
        <v>771</v>
      </c>
      <c r="C3571" s="495">
        <v>300</v>
      </c>
      <c r="D3571" s="495" t="s">
        <v>2045</v>
      </c>
      <c r="E3571" s="514"/>
      <c r="F3571" s="515"/>
      <c r="G3571" s="549" t="s">
        <v>3245</v>
      </c>
      <c r="H3571" s="140"/>
      <c r="I3571" s="14" t="s">
        <v>253</v>
      </c>
      <c r="J3571" s="14">
        <v>8400</v>
      </c>
      <c r="K3571" s="14" t="s">
        <v>2043</v>
      </c>
      <c r="L3571" s="14"/>
      <c r="M3571" s="14"/>
      <c r="N3571" s="53" t="s">
        <v>3246</v>
      </c>
      <c r="O3571" s="14"/>
      <c r="P3571" s="444" t="s">
        <v>1244</v>
      </c>
      <c r="Q3571" s="444">
        <v>1960</v>
      </c>
      <c r="R3571" s="444" t="s">
        <v>2045</v>
      </c>
      <c r="S3571" s="14"/>
      <c r="T3571" s="14"/>
      <c r="U3571" s="14" t="s">
        <v>2745</v>
      </c>
    </row>
    <row r="3572" spans="1:21">
      <c r="A3572" s="579"/>
      <c r="B3572" s="14"/>
      <c r="C3572" s="14"/>
      <c r="D3572" s="14"/>
      <c r="E3572" s="52"/>
      <c r="F3572" s="14"/>
      <c r="G3572" s="53"/>
      <c r="H3572" s="140"/>
      <c r="I3572" s="14" t="s">
        <v>303</v>
      </c>
      <c r="J3572" s="14">
        <v>2400</v>
      </c>
      <c r="K3572" s="14" t="s">
        <v>2043</v>
      </c>
      <c r="L3572" s="14"/>
      <c r="M3572" s="14"/>
      <c r="N3572" s="53" t="s">
        <v>54</v>
      </c>
      <c r="O3572" s="14"/>
      <c r="P3572" s="14" t="s">
        <v>790</v>
      </c>
      <c r="Q3572" s="14">
        <v>800</v>
      </c>
      <c r="R3572" s="14" t="s">
        <v>2045</v>
      </c>
      <c r="S3572" s="14"/>
      <c r="T3572" s="14"/>
      <c r="U3572" s="14" t="s">
        <v>54</v>
      </c>
    </row>
    <row r="3573" spans="1:21">
      <c r="A3573" s="579"/>
      <c r="B3573" s="14"/>
      <c r="C3573" s="14"/>
      <c r="D3573" s="14"/>
      <c r="E3573" s="52"/>
      <c r="F3573" s="14"/>
      <c r="G3573" s="53"/>
      <c r="H3573" s="140"/>
      <c r="I3573" s="141" t="s">
        <v>175</v>
      </c>
      <c r="J3573" s="141">
        <v>7800</v>
      </c>
      <c r="K3573" s="141" t="s">
        <v>2043</v>
      </c>
      <c r="L3573" s="141"/>
      <c r="M3573" s="141"/>
      <c r="N3573" s="53" t="s">
        <v>54</v>
      </c>
      <c r="O3573" s="14"/>
      <c r="P3573" s="14" t="s">
        <v>754</v>
      </c>
      <c r="Q3573" s="14">
        <v>800</v>
      </c>
      <c r="R3573" s="14" t="s">
        <v>2045</v>
      </c>
      <c r="S3573" s="14"/>
      <c r="T3573" s="14"/>
      <c r="U3573" s="14" t="s">
        <v>54</v>
      </c>
    </row>
    <row r="3574" spans="1:21">
      <c r="A3574" s="579"/>
      <c r="B3574" s="14"/>
      <c r="C3574" s="14"/>
      <c r="D3574" s="14"/>
      <c r="E3574" s="52"/>
      <c r="F3574" s="14"/>
      <c r="G3574" s="53"/>
      <c r="H3574" s="281"/>
      <c r="I3574" s="129" t="s">
        <v>1441</v>
      </c>
      <c r="J3574" s="129">
        <v>6000</v>
      </c>
      <c r="K3574" s="129" t="s">
        <v>2045</v>
      </c>
      <c r="L3574" s="129"/>
      <c r="M3574" s="129" t="s">
        <v>2096</v>
      </c>
      <c r="N3574" s="203" t="s">
        <v>2210</v>
      </c>
      <c r="O3574" s="140"/>
      <c r="P3574" s="444" t="s">
        <v>485</v>
      </c>
      <c r="Q3574" s="444">
        <v>400</v>
      </c>
      <c r="R3574" s="444" t="s">
        <v>2045</v>
      </c>
      <c r="S3574" s="14"/>
      <c r="T3574" s="14"/>
      <c r="U3574" s="14" t="s">
        <v>54</v>
      </c>
    </row>
    <row r="3575" spans="1:21">
      <c r="A3575" s="579"/>
      <c r="B3575" s="14"/>
      <c r="C3575" s="14"/>
      <c r="D3575" s="14"/>
      <c r="E3575" s="52"/>
      <c r="F3575" s="14"/>
      <c r="G3575" s="53"/>
      <c r="H3575" s="281"/>
      <c r="I3575" s="129" t="s">
        <v>692</v>
      </c>
      <c r="J3575" s="129">
        <v>6000</v>
      </c>
      <c r="K3575" s="129" t="s">
        <v>2043</v>
      </c>
      <c r="L3575" s="129"/>
      <c r="M3575" s="129"/>
      <c r="N3575" s="203" t="s">
        <v>88</v>
      </c>
      <c r="O3575" s="140"/>
      <c r="P3575" s="14" t="s">
        <v>1434</v>
      </c>
      <c r="Q3575" s="14">
        <v>200</v>
      </c>
      <c r="R3575" s="14" t="s">
        <v>2045</v>
      </c>
      <c r="S3575" s="14"/>
      <c r="T3575" s="14" t="s">
        <v>2096</v>
      </c>
      <c r="U3575" s="14" t="s">
        <v>54</v>
      </c>
    </row>
    <row r="3576" spans="1:21">
      <c r="A3576" s="579"/>
      <c r="B3576" s="14"/>
      <c r="C3576" s="14"/>
      <c r="D3576" s="14"/>
      <c r="E3576" s="52"/>
      <c r="F3576" s="14"/>
      <c r="G3576" s="53"/>
      <c r="H3576" s="281"/>
      <c r="I3576" s="129"/>
      <c r="J3576" s="129"/>
      <c r="K3576" s="129"/>
      <c r="L3576" s="129"/>
      <c r="M3576" s="129"/>
      <c r="N3576" s="203"/>
      <c r="O3576" s="140"/>
      <c r="P3576" s="14" t="s">
        <v>1216</v>
      </c>
      <c r="Q3576" s="14">
        <v>800</v>
      </c>
      <c r="R3576" s="14" t="s">
        <v>2045</v>
      </c>
      <c r="S3576" s="14"/>
      <c r="T3576" s="14"/>
      <c r="U3576" s="14" t="s">
        <v>54</v>
      </c>
    </row>
    <row r="3577" spans="1:21">
      <c r="A3577" s="579"/>
      <c r="B3577" s="14"/>
      <c r="C3577" s="14"/>
      <c r="D3577" s="14"/>
      <c r="E3577" s="52"/>
      <c r="F3577" s="14"/>
      <c r="G3577" s="53"/>
      <c r="H3577" s="281"/>
      <c r="I3577" s="129"/>
      <c r="J3577" s="129"/>
      <c r="K3577" s="129"/>
      <c r="L3577" s="129"/>
      <c r="M3577" s="129"/>
      <c r="N3577" s="203"/>
      <c r="O3577" s="140"/>
      <c r="P3577" s="14" t="s">
        <v>1422</v>
      </c>
      <c r="Q3577" s="14">
        <v>200</v>
      </c>
      <c r="R3577" s="14" t="s">
        <v>2045</v>
      </c>
      <c r="S3577" s="14"/>
      <c r="T3577" s="14" t="s">
        <v>2096</v>
      </c>
      <c r="U3577" s="14" t="s">
        <v>2483</v>
      </c>
    </row>
    <row r="3578" spans="1:21">
      <c r="A3578" s="579"/>
      <c r="B3578" s="14"/>
      <c r="C3578" s="14"/>
      <c r="D3578" s="14"/>
      <c r="E3578" s="52"/>
      <c r="F3578" s="14"/>
      <c r="G3578" s="53"/>
      <c r="H3578" s="162"/>
      <c r="I3578" s="129"/>
      <c r="J3578" s="129"/>
      <c r="K3578" s="129"/>
      <c r="L3578" s="129"/>
      <c r="M3578" s="129"/>
      <c r="N3578" s="203"/>
      <c r="O3578" s="140"/>
      <c r="P3578" s="14" t="s">
        <v>681</v>
      </c>
      <c r="Q3578" s="14">
        <v>200</v>
      </c>
      <c r="R3578" s="14" t="s">
        <v>2045</v>
      </c>
      <c r="S3578" s="14"/>
      <c r="T3578" s="14"/>
      <c r="U3578" s="14" t="s">
        <v>88</v>
      </c>
    </row>
    <row r="3579" spans="1:21">
      <c r="A3579" s="579"/>
      <c r="B3579" s="14"/>
      <c r="C3579" s="14"/>
      <c r="D3579" s="14"/>
      <c r="E3579" s="14"/>
      <c r="F3579" s="14"/>
      <c r="G3579" s="14"/>
      <c r="H3579" s="162"/>
      <c r="I3579" s="129"/>
      <c r="J3579" s="129"/>
      <c r="K3579" s="129"/>
      <c r="L3579" s="129"/>
      <c r="M3579" s="129"/>
      <c r="N3579" s="203"/>
      <c r="O3579" s="140"/>
      <c r="P3579" s="14" t="s">
        <v>1426</v>
      </c>
      <c r="Q3579" s="14">
        <v>500</v>
      </c>
      <c r="R3579" s="14" t="s">
        <v>2045</v>
      </c>
      <c r="S3579" s="14"/>
      <c r="T3579" s="14" t="s">
        <v>2096</v>
      </c>
      <c r="U3579" s="14" t="s">
        <v>88</v>
      </c>
    </row>
    <row r="3580" spans="1:21">
      <c r="A3580" s="579"/>
      <c r="B3580" s="14"/>
      <c r="C3580" s="14"/>
      <c r="D3580" s="14"/>
      <c r="E3580" s="14"/>
      <c r="F3580" s="14"/>
      <c r="G3580" s="14"/>
      <c r="H3580" s="162"/>
      <c r="I3580" s="129"/>
      <c r="J3580" s="129"/>
      <c r="K3580" s="129"/>
      <c r="L3580" s="129"/>
      <c r="M3580" s="129"/>
      <c r="N3580" s="203"/>
      <c r="O3580" s="140"/>
      <c r="P3580" s="14"/>
      <c r="Q3580" s="14"/>
      <c r="R3580" s="14"/>
      <c r="S3580" s="14"/>
      <c r="T3580" s="14"/>
      <c r="U3580" s="14"/>
    </row>
    <row r="3581" spans="1:21">
      <c r="A3581" s="579"/>
      <c r="B3581" s="14"/>
      <c r="C3581" s="14"/>
      <c r="D3581" s="14"/>
      <c r="E3581" s="14"/>
      <c r="F3581" s="14"/>
      <c r="G3581" s="14"/>
      <c r="H3581" s="162"/>
      <c r="I3581" s="129"/>
      <c r="J3581" s="129"/>
      <c r="K3581" s="129"/>
      <c r="L3581" s="129"/>
      <c r="M3581" s="129"/>
      <c r="N3581" s="203"/>
      <c r="O3581" s="140"/>
      <c r="P3581" s="14"/>
      <c r="Q3581" s="14"/>
      <c r="R3581" s="14"/>
      <c r="S3581" s="14"/>
      <c r="T3581" s="14"/>
      <c r="U3581" s="14"/>
    </row>
    <row r="3582" ht="18" spans="1:21">
      <c r="A3582" s="579"/>
      <c r="B3582" s="352"/>
      <c r="C3582" s="297"/>
      <c r="D3582" s="297"/>
      <c r="E3582" s="298"/>
      <c r="F3582" s="297"/>
      <c r="G3582" s="299"/>
      <c r="H3582" s="269"/>
      <c r="I3582" s="322"/>
      <c r="J3582" s="322"/>
      <c r="K3582" s="322"/>
      <c r="L3582" s="322"/>
      <c r="M3582" s="321"/>
      <c r="N3582" s="327"/>
      <c r="O3582" s="269"/>
      <c r="P3582" s="304"/>
      <c r="Q3582" s="304"/>
      <c r="R3582" s="304"/>
      <c r="S3582" s="304"/>
      <c r="T3582" s="304"/>
      <c r="U3582" s="304"/>
    </row>
    <row r="3583" ht="15.6" spans="1:23">
      <c r="A3583" s="291" t="s">
        <v>2341</v>
      </c>
      <c r="B3583" s="291" t="s">
        <v>12</v>
      </c>
      <c r="C3583" s="292" t="s">
        <v>2501</v>
      </c>
      <c r="D3583" s="292" t="s">
        <v>2466</v>
      </c>
      <c r="E3583" s="454" t="s">
        <v>2456</v>
      </c>
      <c r="F3583" s="121" t="s">
        <v>3121</v>
      </c>
      <c r="G3583" s="121" t="s">
        <v>11</v>
      </c>
      <c r="H3583" s="269"/>
      <c r="I3583" s="291" t="s">
        <v>13</v>
      </c>
      <c r="J3583" s="292" t="s">
        <v>2501</v>
      </c>
      <c r="K3583" s="292" t="s">
        <v>2466</v>
      </c>
      <c r="L3583" s="455" t="s">
        <v>2456</v>
      </c>
      <c r="M3583" s="121" t="s">
        <v>3121</v>
      </c>
      <c r="N3583" s="121" t="s">
        <v>11</v>
      </c>
      <c r="O3583" s="269"/>
      <c r="P3583" s="291" t="s">
        <v>3108</v>
      </c>
      <c r="Q3583" s="292" t="s">
        <v>2501</v>
      </c>
      <c r="R3583" s="292" t="s">
        <v>2466</v>
      </c>
      <c r="S3583" s="455" t="s">
        <v>2456</v>
      </c>
      <c r="T3583" s="121" t="s">
        <v>3121</v>
      </c>
      <c r="U3583" s="121" t="s">
        <v>11</v>
      </c>
      <c r="V3583" s="594" t="s">
        <v>2557</v>
      </c>
      <c r="W3583" s="594"/>
    </row>
    <row r="3584" ht="26.4" spans="1:23">
      <c r="A3584" s="579"/>
      <c r="B3584" s="14" t="s">
        <v>771</v>
      </c>
      <c r="C3584" s="14">
        <v>300</v>
      </c>
      <c r="D3584" s="14" t="s">
        <v>2045</v>
      </c>
      <c r="E3584" s="52"/>
      <c r="F3584" s="14"/>
      <c r="G3584" s="53" t="s">
        <v>54</v>
      </c>
      <c r="H3584" s="14"/>
      <c r="I3584" s="14" t="s">
        <v>259</v>
      </c>
      <c r="J3584" s="14">
        <v>8000</v>
      </c>
      <c r="K3584" s="14" t="s">
        <v>2043</v>
      </c>
      <c r="L3584" s="14"/>
      <c r="M3584" s="14"/>
      <c r="N3584" s="53" t="s">
        <v>3247</v>
      </c>
      <c r="O3584" s="162"/>
      <c r="P3584" s="14" t="s">
        <v>972</v>
      </c>
      <c r="Q3584" s="14">
        <v>720</v>
      </c>
      <c r="R3584" s="14" t="s">
        <v>2045</v>
      </c>
      <c r="S3584" s="14"/>
      <c r="T3584" s="14"/>
      <c r="U3584" s="53" t="s">
        <v>54</v>
      </c>
      <c r="V3584" s="525"/>
      <c r="W3584" s="448" t="s">
        <v>2561</v>
      </c>
    </row>
    <row r="3585" ht="26.4" spans="1:23">
      <c r="A3585" s="579"/>
      <c r="B3585" s="14" t="s">
        <v>145</v>
      </c>
      <c r="C3585" s="14">
        <v>24000</v>
      </c>
      <c r="D3585" s="14" t="s">
        <v>2043</v>
      </c>
      <c r="E3585" s="52"/>
      <c r="F3585" s="14" t="s">
        <v>3248</v>
      </c>
      <c r="G3585" s="53" t="s">
        <v>3249</v>
      </c>
      <c r="H3585" s="14"/>
      <c r="I3585" s="14" t="s">
        <v>232</v>
      </c>
      <c r="J3585" s="14">
        <v>4000</v>
      </c>
      <c r="K3585" s="14" t="s">
        <v>2043</v>
      </c>
      <c r="L3585" s="14"/>
      <c r="M3585" s="14" t="s">
        <v>2096</v>
      </c>
      <c r="N3585" s="53" t="s">
        <v>54</v>
      </c>
      <c r="O3585" s="162"/>
      <c r="P3585" s="14" t="s">
        <v>1334</v>
      </c>
      <c r="Q3585" s="14">
        <v>800</v>
      </c>
      <c r="R3585" s="14" t="s">
        <v>2045</v>
      </c>
      <c r="S3585" s="14"/>
      <c r="T3585" s="14"/>
      <c r="U3585" s="53" t="s">
        <v>54</v>
      </c>
      <c r="V3585" s="460"/>
      <c r="W3585" s="14" t="s">
        <v>2562</v>
      </c>
    </row>
    <row r="3586" ht="13.8" spans="1:23">
      <c r="A3586" s="579"/>
      <c r="B3586" s="137" t="s">
        <v>77</v>
      </c>
      <c r="C3586" s="137">
        <v>2400</v>
      </c>
      <c r="D3586" s="137" t="s">
        <v>2045</v>
      </c>
      <c r="E3586" s="52"/>
      <c r="F3586" s="14"/>
      <c r="G3586" s="53" t="s">
        <v>2788</v>
      </c>
      <c r="H3586" s="14"/>
      <c r="I3586" s="14" t="s">
        <v>244</v>
      </c>
      <c r="J3586" s="14">
        <v>8000</v>
      </c>
      <c r="K3586" s="14" t="s">
        <v>2043</v>
      </c>
      <c r="L3586" s="14"/>
      <c r="M3586" s="14"/>
      <c r="N3586" s="53" t="s">
        <v>54</v>
      </c>
      <c r="O3586" s="162"/>
      <c r="P3586" s="14" t="s">
        <v>1432</v>
      </c>
      <c r="Q3586" s="14">
        <v>200</v>
      </c>
      <c r="R3586" s="14" t="s">
        <v>2045</v>
      </c>
      <c r="S3586" s="14"/>
      <c r="T3586" s="14" t="s">
        <v>2096</v>
      </c>
      <c r="U3586" s="53" t="s">
        <v>54</v>
      </c>
      <c r="V3586" s="461"/>
      <c r="W3586" s="448" t="s">
        <v>2563</v>
      </c>
    </row>
    <row r="3587" ht="13.8" spans="1:23">
      <c r="A3587" s="579"/>
      <c r="B3587" s="73" t="s">
        <v>1085</v>
      </c>
      <c r="C3587" s="73">
        <v>6000</v>
      </c>
      <c r="D3587" s="73" t="s">
        <v>2043</v>
      </c>
      <c r="E3587" s="52"/>
      <c r="F3587" s="14"/>
      <c r="G3587" s="53" t="s">
        <v>2956</v>
      </c>
      <c r="H3587" s="14"/>
      <c r="I3587" s="14" t="s">
        <v>931</v>
      </c>
      <c r="J3587" s="14">
        <v>2000</v>
      </c>
      <c r="K3587" s="14" t="s">
        <v>2043</v>
      </c>
      <c r="L3587" s="14"/>
      <c r="M3587" s="14"/>
      <c r="N3587" s="53" t="s">
        <v>54</v>
      </c>
      <c r="O3587" s="162"/>
      <c r="P3587" s="525" t="s">
        <v>1438</v>
      </c>
      <c r="Q3587" s="525">
        <v>760</v>
      </c>
      <c r="R3587" s="525" t="s">
        <v>2045</v>
      </c>
      <c r="S3587" s="525"/>
      <c r="T3587" s="525" t="s">
        <v>2096</v>
      </c>
      <c r="U3587" s="525" t="s">
        <v>3250</v>
      </c>
      <c r="V3587" s="462"/>
      <c r="W3587" s="448" t="s">
        <v>2568</v>
      </c>
    </row>
    <row r="3588" ht="13.8" spans="1:23">
      <c r="A3588" s="579"/>
      <c r="B3588" s="14" t="s">
        <v>464</v>
      </c>
      <c r="C3588" s="14">
        <v>3000</v>
      </c>
      <c r="D3588" s="14" t="s">
        <v>2043</v>
      </c>
      <c r="E3588" s="52"/>
      <c r="F3588" s="14"/>
      <c r="G3588" s="53" t="s">
        <v>54</v>
      </c>
      <c r="H3588" s="14"/>
      <c r="I3588" s="14" t="s">
        <v>1455</v>
      </c>
      <c r="J3588" s="14">
        <v>2000</v>
      </c>
      <c r="K3588" s="14" t="s">
        <v>2045</v>
      </c>
      <c r="L3588" s="14"/>
      <c r="M3588" s="14" t="s">
        <v>2096</v>
      </c>
      <c r="N3588" s="53" t="s">
        <v>54</v>
      </c>
      <c r="O3588" s="162"/>
      <c r="P3588" s="525" t="s">
        <v>960</v>
      </c>
      <c r="Q3588" s="525">
        <v>200</v>
      </c>
      <c r="R3588" s="525" t="s">
        <v>2045</v>
      </c>
      <c r="S3588" s="525"/>
      <c r="T3588" s="525" t="s">
        <v>2096</v>
      </c>
      <c r="U3588" s="525" t="s">
        <v>3251</v>
      </c>
      <c r="V3588" s="142"/>
      <c r="W3588" s="448" t="s">
        <v>2632</v>
      </c>
    </row>
    <row r="3589" ht="13.8" spans="1:23">
      <c r="A3589" s="579"/>
      <c r="B3589" s="14" t="s">
        <v>417</v>
      </c>
      <c r="C3589" s="14">
        <v>1200</v>
      </c>
      <c r="D3589" s="14" t="s">
        <v>2043</v>
      </c>
      <c r="E3589" s="52"/>
      <c r="F3589" s="14"/>
      <c r="G3589" s="53" t="s">
        <v>54</v>
      </c>
      <c r="H3589" s="14"/>
      <c r="I3589" s="14" t="s">
        <v>455</v>
      </c>
      <c r="J3589" s="14">
        <v>2000</v>
      </c>
      <c r="K3589" s="14" t="s">
        <v>2043</v>
      </c>
      <c r="L3589" s="14"/>
      <c r="M3589" s="14"/>
      <c r="N3589" s="53" t="s">
        <v>54</v>
      </c>
      <c r="O3589" s="162"/>
      <c r="P3589" s="14" t="s">
        <v>1590</v>
      </c>
      <c r="Q3589" s="14">
        <v>400</v>
      </c>
      <c r="R3589" s="14" t="s">
        <v>2045</v>
      </c>
      <c r="S3589" s="14"/>
      <c r="T3589" s="14" t="s">
        <v>2096</v>
      </c>
      <c r="U3589" s="53" t="s">
        <v>54</v>
      </c>
      <c r="V3589" s="136"/>
      <c r="W3589" s="448" t="s">
        <v>2935</v>
      </c>
    </row>
    <row r="3590" spans="1:21">
      <c r="A3590" s="579"/>
      <c r="B3590" s="14" t="s">
        <v>325</v>
      </c>
      <c r="C3590" s="14">
        <v>3000</v>
      </c>
      <c r="D3590" s="14" t="s">
        <v>2043</v>
      </c>
      <c r="E3590" s="52"/>
      <c r="F3590" s="14"/>
      <c r="G3590" s="53" t="s">
        <v>54</v>
      </c>
      <c r="H3590" s="14"/>
      <c r="I3590" s="14" t="s">
        <v>1314</v>
      </c>
      <c r="J3590" s="14">
        <v>700</v>
      </c>
      <c r="K3590" s="14" t="s">
        <v>2045</v>
      </c>
      <c r="L3590" s="14"/>
      <c r="M3590" s="14"/>
      <c r="N3590" s="53" t="s">
        <v>54</v>
      </c>
      <c r="O3590" s="162"/>
      <c r="P3590" s="14" t="s">
        <v>1297</v>
      </c>
      <c r="Q3590" s="14">
        <v>200</v>
      </c>
      <c r="R3590" s="14" t="s">
        <v>2045</v>
      </c>
      <c r="S3590" s="14"/>
      <c r="T3590" s="14"/>
      <c r="U3590" s="53" t="s">
        <v>54</v>
      </c>
    </row>
    <row r="3591" spans="1:21">
      <c r="A3591" s="579"/>
      <c r="B3591" s="14" t="s">
        <v>1445</v>
      </c>
      <c r="C3591" s="14">
        <v>5000</v>
      </c>
      <c r="D3591" s="14" t="s">
        <v>2045</v>
      </c>
      <c r="E3591" s="14"/>
      <c r="F3591" s="14" t="s">
        <v>2096</v>
      </c>
      <c r="G3591" s="53" t="s">
        <v>2210</v>
      </c>
      <c r="H3591" s="14"/>
      <c r="I3591" s="14" t="s">
        <v>681</v>
      </c>
      <c r="J3591" s="14">
        <v>1200</v>
      </c>
      <c r="K3591" s="14" t="s">
        <v>2043</v>
      </c>
      <c r="L3591" s="14"/>
      <c r="M3591" s="14"/>
      <c r="N3591" s="53" t="s">
        <v>54</v>
      </c>
      <c r="O3591" s="162"/>
      <c r="P3591" s="14" t="s">
        <v>1451</v>
      </c>
      <c r="Q3591" s="14">
        <v>300</v>
      </c>
      <c r="R3591" s="14" t="s">
        <v>2045</v>
      </c>
      <c r="S3591" s="14"/>
      <c r="T3591" s="14" t="s">
        <v>2096</v>
      </c>
      <c r="U3591" s="53" t="s">
        <v>54</v>
      </c>
    </row>
    <row r="3592" spans="1:21">
      <c r="A3592" s="579"/>
      <c r="B3592" s="14" t="s">
        <v>479</v>
      </c>
      <c r="C3592" s="14">
        <v>6000</v>
      </c>
      <c r="D3592" s="14" t="s">
        <v>2043</v>
      </c>
      <c r="E3592" s="52"/>
      <c r="F3592" s="14"/>
      <c r="G3592" s="53" t="s">
        <v>88</v>
      </c>
      <c r="H3592" s="14"/>
      <c r="I3592" s="137" t="s">
        <v>56</v>
      </c>
      <c r="J3592" s="137">
        <v>4800</v>
      </c>
      <c r="K3592" s="137" t="s">
        <v>2043</v>
      </c>
      <c r="L3592" s="14"/>
      <c r="M3592" s="14"/>
      <c r="N3592" s="53" t="s">
        <v>54</v>
      </c>
      <c r="O3592" s="281"/>
      <c r="P3592" s="14" t="s">
        <v>139</v>
      </c>
      <c r="Q3592" s="14">
        <v>960</v>
      </c>
      <c r="R3592" s="14" t="s">
        <v>2045</v>
      </c>
      <c r="S3592" s="14"/>
      <c r="T3592" s="14"/>
      <c r="U3592" s="53" t="s">
        <v>54</v>
      </c>
    </row>
    <row r="3593" spans="1:21">
      <c r="A3593" s="579"/>
      <c r="B3593" s="14"/>
      <c r="C3593" s="14"/>
      <c r="D3593" s="14"/>
      <c r="E3593" s="52"/>
      <c r="F3593" s="14"/>
      <c r="G3593" s="53"/>
      <c r="H3593" s="14"/>
      <c r="I3593" s="14" t="s">
        <v>977</v>
      </c>
      <c r="J3593" s="14">
        <v>600</v>
      </c>
      <c r="K3593" s="14" t="s">
        <v>2045</v>
      </c>
      <c r="L3593" s="14"/>
      <c r="M3593" s="14"/>
      <c r="N3593" s="53" t="s">
        <v>54</v>
      </c>
      <c r="O3593" s="281"/>
      <c r="P3593" s="356" t="s">
        <v>1108</v>
      </c>
      <c r="Q3593" s="356">
        <v>750</v>
      </c>
      <c r="R3593" s="356" t="s">
        <v>2045</v>
      </c>
      <c r="S3593" s="14"/>
      <c r="T3593" s="356"/>
      <c r="U3593" s="356" t="s">
        <v>3252</v>
      </c>
    </row>
    <row r="3594" spans="1:21">
      <c r="A3594" s="579"/>
      <c r="B3594" s="14"/>
      <c r="C3594" s="14"/>
      <c r="D3594" s="14"/>
      <c r="E3594" s="52"/>
      <c r="F3594" s="14"/>
      <c r="G3594" s="53"/>
      <c r="H3594" s="14"/>
      <c r="I3594" s="14" t="s">
        <v>667</v>
      </c>
      <c r="J3594" s="14">
        <v>10000</v>
      </c>
      <c r="K3594" s="14" t="s">
        <v>2043</v>
      </c>
      <c r="L3594" s="14"/>
      <c r="M3594" s="14" t="s">
        <v>3021</v>
      </c>
      <c r="N3594" s="53" t="s">
        <v>54</v>
      </c>
      <c r="O3594" s="281"/>
      <c r="P3594" s="14" t="s">
        <v>400</v>
      </c>
      <c r="Q3594" s="14">
        <v>820</v>
      </c>
      <c r="R3594" s="14" t="s">
        <v>2045</v>
      </c>
      <c r="S3594" s="14"/>
      <c r="T3594" s="14"/>
      <c r="U3594" s="53" t="s">
        <v>54</v>
      </c>
    </row>
    <row r="3595" spans="1:21">
      <c r="A3595" s="579"/>
      <c r="B3595" s="14"/>
      <c r="C3595" s="14"/>
      <c r="D3595" s="14"/>
      <c r="E3595" s="52"/>
      <c r="F3595" s="14"/>
      <c r="G3595" s="53"/>
      <c r="H3595" s="14"/>
      <c r="I3595" s="14"/>
      <c r="J3595" s="14"/>
      <c r="K3595" s="14"/>
      <c r="L3595" s="14"/>
      <c r="M3595" s="14"/>
      <c r="N3595" s="53"/>
      <c r="O3595" s="281"/>
      <c r="P3595" s="14" t="s">
        <v>669</v>
      </c>
      <c r="Q3595" s="14">
        <v>240</v>
      </c>
      <c r="R3595" s="14" t="s">
        <v>2045</v>
      </c>
      <c r="S3595" s="14"/>
      <c r="T3595" s="14"/>
      <c r="U3595" s="53" t="s">
        <v>54</v>
      </c>
    </row>
    <row r="3596" spans="1:21">
      <c r="A3596" s="579"/>
      <c r="B3596" s="14"/>
      <c r="C3596" s="14"/>
      <c r="D3596" s="14"/>
      <c r="E3596" s="52"/>
      <c r="F3596" s="14"/>
      <c r="G3596" s="53"/>
      <c r="H3596" s="14"/>
      <c r="I3596" s="14"/>
      <c r="J3596" s="14"/>
      <c r="K3596" s="14"/>
      <c r="L3596" s="14"/>
      <c r="M3596" s="14"/>
      <c r="N3596" s="53"/>
      <c r="O3596" s="281"/>
      <c r="P3596" s="14" t="s">
        <v>994</v>
      </c>
      <c r="Q3596" s="14">
        <v>375</v>
      </c>
      <c r="R3596" s="14" t="s">
        <v>2045</v>
      </c>
      <c r="S3596" s="14"/>
      <c r="T3596" s="14"/>
      <c r="U3596" s="53" t="s">
        <v>54</v>
      </c>
    </row>
    <row r="3597" spans="1:21">
      <c r="A3597" s="579"/>
      <c r="B3597" s="14"/>
      <c r="C3597" s="14"/>
      <c r="D3597" s="14"/>
      <c r="E3597" s="52"/>
      <c r="F3597" s="14"/>
      <c r="G3597" s="53"/>
      <c r="H3597" s="14"/>
      <c r="I3597" s="14"/>
      <c r="J3597" s="14"/>
      <c r="K3597" s="14"/>
      <c r="L3597" s="14"/>
      <c r="M3597" s="14"/>
      <c r="N3597" s="53"/>
      <c r="O3597" s="281"/>
      <c r="P3597" s="356" t="s">
        <v>1600</v>
      </c>
      <c r="Q3597" s="356">
        <v>210</v>
      </c>
      <c r="R3597" s="356" t="s">
        <v>2045</v>
      </c>
      <c r="S3597" s="356"/>
      <c r="T3597" s="356"/>
      <c r="U3597" s="356" t="s">
        <v>3253</v>
      </c>
    </row>
    <row r="3598" spans="1:21">
      <c r="A3598" s="579"/>
      <c r="B3598" s="14"/>
      <c r="C3598" s="14"/>
      <c r="D3598" s="14"/>
      <c r="E3598" s="52"/>
      <c r="F3598" s="14"/>
      <c r="G3598" s="53"/>
      <c r="H3598" s="14"/>
      <c r="I3598" s="14"/>
      <c r="J3598" s="14"/>
      <c r="K3598" s="14"/>
      <c r="L3598" s="14"/>
      <c r="M3598" s="14"/>
      <c r="N3598" s="53"/>
      <c r="O3598" s="281"/>
      <c r="P3598" s="14"/>
      <c r="Q3598" s="14"/>
      <c r="R3598" s="14"/>
      <c r="S3598" s="14"/>
      <c r="T3598" s="14"/>
      <c r="U3598" s="14"/>
    </row>
    <row r="3599" spans="1:21">
      <c r="A3599" s="579"/>
      <c r="B3599" s="14"/>
      <c r="C3599" s="14"/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  <c r="N3599" s="53"/>
      <c r="O3599" s="281"/>
      <c r="P3599" s="14"/>
      <c r="Q3599" s="14"/>
      <c r="R3599" s="14"/>
      <c r="S3599" s="14"/>
      <c r="T3599" s="14"/>
      <c r="U3599" s="14"/>
    </row>
    <row r="3600" spans="1:21">
      <c r="A3600" s="579"/>
      <c r="B3600" s="14"/>
      <c r="C3600" s="14"/>
      <c r="D3600" s="14"/>
      <c r="E3600" s="14"/>
      <c r="F3600" s="14"/>
      <c r="G3600" s="14"/>
      <c r="H3600" s="14"/>
      <c r="I3600" s="14"/>
      <c r="J3600" s="14"/>
      <c r="K3600" s="14"/>
      <c r="L3600" s="14"/>
      <c r="M3600" s="14"/>
      <c r="N3600" s="53"/>
      <c r="O3600" s="281"/>
      <c r="P3600" s="14"/>
      <c r="Q3600" s="14"/>
      <c r="R3600" s="14"/>
      <c r="S3600" s="14"/>
      <c r="T3600" s="14"/>
      <c r="U3600" s="14"/>
    </row>
    <row r="3601" ht="18" spans="1:21">
      <c r="A3601" s="579"/>
      <c r="B3601" s="352"/>
      <c r="C3601" s="297"/>
      <c r="D3601" s="297"/>
      <c r="E3601" s="298"/>
      <c r="F3601" s="297"/>
      <c r="G3601" s="299"/>
      <c r="H3601" s="269"/>
      <c r="I3601" s="297"/>
      <c r="J3601" s="297"/>
      <c r="K3601" s="297"/>
      <c r="L3601" s="297"/>
      <c r="M3601" s="296"/>
      <c r="N3601" s="304"/>
      <c r="O3601" s="517"/>
      <c r="P3601" s="304"/>
      <c r="Q3601" s="304"/>
      <c r="R3601" s="304"/>
      <c r="S3601" s="304"/>
      <c r="T3601" s="304"/>
      <c r="U3601" s="304"/>
    </row>
    <row r="3602" ht="15.6" spans="1:23">
      <c r="A3602" s="291" t="s">
        <v>2886</v>
      </c>
      <c r="B3602" s="291" t="s">
        <v>12</v>
      </c>
      <c r="C3602" s="292" t="s">
        <v>2501</v>
      </c>
      <c r="D3602" s="292" t="s">
        <v>2466</v>
      </c>
      <c r="E3602" s="454" t="s">
        <v>2456</v>
      </c>
      <c r="F3602" s="121" t="s">
        <v>3121</v>
      </c>
      <c r="G3602" s="121" t="s">
        <v>11</v>
      </c>
      <c r="H3602" s="269"/>
      <c r="I3602" s="291" t="s">
        <v>13</v>
      </c>
      <c r="J3602" s="292" t="s">
        <v>2501</v>
      </c>
      <c r="K3602" s="292" t="s">
        <v>2466</v>
      </c>
      <c r="L3602" s="455" t="s">
        <v>2456</v>
      </c>
      <c r="M3602" s="121" t="s">
        <v>3121</v>
      </c>
      <c r="N3602" s="121" t="s">
        <v>11</v>
      </c>
      <c r="O3602" s="269"/>
      <c r="P3602" s="291" t="s">
        <v>3108</v>
      </c>
      <c r="Q3602" s="292" t="s">
        <v>2501</v>
      </c>
      <c r="R3602" s="292" t="s">
        <v>2466</v>
      </c>
      <c r="S3602" s="455" t="s">
        <v>2456</v>
      </c>
      <c r="T3602" s="121" t="s">
        <v>3121</v>
      </c>
      <c r="U3602" s="121" t="s">
        <v>11</v>
      </c>
      <c r="V3602" s="594" t="s">
        <v>2557</v>
      </c>
      <c r="W3602" s="594"/>
    </row>
    <row r="3603" ht="26.4" spans="1:23">
      <c r="A3603" s="579"/>
      <c r="B3603" s="14" t="s">
        <v>479</v>
      </c>
      <c r="C3603" s="14">
        <v>3000</v>
      </c>
      <c r="D3603" s="14" t="s">
        <v>2043</v>
      </c>
      <c r="E3603" s="52"/>
      <c r="F3603" s="14"/>
      <c r="G3603" s="53" t="s">
        <v>2733</v>
      </c>
      <c r="H3603" s="14"/>
      <c r="I3603" s="14" t="s">
        <v>1127</v>
      </c>
      <c r="J3603" s="14">
        <v>300</v>
      </c>
      <c r="K3603" s="14" t="s">
        <v>2045</v>
      </c>
      <c r="L3603" s="14"/>
      <c r="M3603" s="14"/>
      <c r="N3603" s="53" t="s">
        <v>54</v>
      </c>
      <c r="O3603" s="162"/>
      <c r="P3603" s="14" t="s">
        <v>1340</v>
      </c>
      <c r="Q3603" s="14">
        <v>200</v>
      </c>
      <c r="R3603" s="14" t="s">
        <v>2045</v>
      </c>
      <c r="S3603" s="14"/>
      <c r="T3603" s="14"/>
      <c r="U3603" s="14" t="s">
        <v>54</v>
      </c>
      <c r="V3603" s="525"/>
      <c r="W3603" s="448" t="s">
        <v>2561</v>
      </c>
    </row>
    <row r="3604" spans="1:23">
      <c r="A3604" s="579"/>
      <c r="B3604" s="73" t="s">
        <v>322</v>
      </c>
      <c r="C3604" s="73">
        <v>6000</v>
      </c>
      <c r="D3604" s="73" t="s">
        <v>2043</v>
      </c>
      <c r="E3604" s="52"/>
      <c r="F3604" s="14"/>
      <c r="G3604" s="53" t="s">
        <v>3240</v>
      </c>
      <c r="H3604" s="14"/>
      <c r="I3604" s="14" t="s">
        <v>458</v>
      </c>
      <c r="J3604" s="14">
        <v>4000</v>
      </c>
      <c r="K3604" s="14" t="s">
        <v>2043</v>
      </c>
      <c r="L3604" s="14"/>
      <c r="M3604" s="14"/>
      <c r="N3604" s="53" t="s">
        <v>54</v>
      </c>
      <c r="O3604" s="162"/>
      <c r="P3604" s="14" t="s">
        <v>1108</v>
      </c>
      <c r="Q3604" s="14">
        <v>750</v>
      </c>
      <c r="R3604" s="14" t="s">
        <v>2045</v>
      </c>
      <c r="S3604" s="14"/>
      <c r="T3604" s="14"/>
      <c r="U3604" s="14" t="s">
        <v>2802</v>
      </c>
      <c r="V3604" s="460"/>
      <c r="W3604" s="14" t="s">
        <v>2562</v>
      </c>
    </row>
    <row r="3605" ht="13.8" spans="1:23">
      <c r="A3605" s="579"/>
      <c r="B3605" s="14" t="s">
        <v>949</v>
      </c>
      <c r="C3605" s="14">
        <v>16200</v>
      </c>
      <c r="D3605" s="14" t="s">
        <v>2043</v>
      </c>
      <c r="E3605" s="52"/>
      <c r="F3605" s="14"/>
      <c r="G3605" s="53" t="s">
        <v>54</v>
      </c>
      <c r="H3605" s="162"/>
      <c r="I3605" s="14" t="s">
        <v>461</v>
      </c>
      <c r="J3605" s="14">
        <v>6600</v>
      </c>
      <c r="K3605" s="14" t="s">
        <v>2043</v>
      </c>
      <c r="L3605" s="14"/>
      <c r="M3605" s="14"/>
      <c r="N3605" s="53" t="s">
        <v>54</v>
      </c>
      <c r="O3605" s="281"/>
      <c r="P3605" s="14" t="s">
        <v>1011</v>
      </c>
      <c r="Q3605" s="14">
        <v>500</v>
      </c>
      <c r="R3605" s="14" t="s">
        <v>2045</v>
      </c>
      <c r="S3605" s="14"/>
      <c r="T3605" s="14"/>
      <c r="U3605" s="14" t="s">
        <v>54</v>
      </c>
      <c r="V3605" s="461"/>
      <c r="W3605" s="448" t="s">
        <v>2563</v>
      </c>
    </row>
    <row r="3606" ht="13.8" spans="1:23">
      <c r="A3606" s="579"/>
      <c r="B3606" s="14" t="s">
        <v>124</v>
      </c>
      <c r="C3606" s="14">
        <v>8000</v>
      </c>
      <c r="D3606" s="14" t="s">
        <v>2043</v>
      </c>
      <c r="E3606" s="52"/>
      <c r="F3606" s="14"/>
      <c r="G3606" s="53" t="s">
        <v>54</v>
      </c>
      <c r="H3606" s="162"/>
      <c r="I3606" s="14" t="s">
        <v>496</v>
      </c>
      <c r="J3606" s="14">
        <v>4000</v>
      </c>
      <c r="K3606" s="14" t="s">
        <v>2043</v>
      </c>
      <c r="L3606" s="14"/>
      <c r="M3606" s="14"/>
      <c r="N3606" s="53" t="s">
        <v>54</v>
      </c>
      <c r="O3606" s="281"/>
      <c r="P3606" s="137" t="s">
        <v>3228</v>
      </c>
      <c r="Q3606" s="137">
        <v>3000</v>
      </c>
      <c r="R3606" s="137" t="s">
        <v>2043</v>
      </c>
      <c r="S3606" s="14"/>
      <c r="T3606" s="14"/>
      <c r="U3606" s="444" t="s">
        <v>3229</v>
      </c>
      <c r="V3606" s="462"/>
      <c r="W3606" s="448" t="s">
        <v>2568</v>
      </c>
    </row>
    <row r="3607" ht="26.4" spans="1:23">
      <c r="A3607" s="579"/>
      <c r="B3607" s="356" t="s">
        <v>145</v>
      </c>
      <c r="C3607" s="356">
        <v>10200</v>
      </c>
      <c r="D3607" s="356" t="s">
        <v>2043</v>
      </c>
      <c r="E3607" s="52"/>
      <c r="F3607" s="14" t="s">
        <v>3254</v>
      </c>
      <c r="G3607" s="53" t="s">
        <v>3255</v>
      </c>
      <c r="H3607" s="162"/>
      <c r="I3607" s="14" t="s">
        <v>181</v>
      </c>
      <c r="J3607" s="14">
        <v>3000</v>
      </c>
      <c r="K3607" s="14" t="s">
        <v>2043</v>
      </c>
      <c r="L3607" s="14"/>
      <c r="M3607" s="14"/>
      <c r="N3607" s="53" t="s">
        <v>54</v>
      </c>
      <c r="O3607" s="281"/>
      <c r="P3607" s="444" t="s">
        <v>549</v>
      </c>
      <c r="Q3607" s="444">
        <v>800</v>
      </c>
      <c r="R3607" s="444" t="s">
        <v>2043</v>
      </c>
      <c r="S3607" s="444"/>
      <c r="T3607" s="14"/>
      <c r="U3607" s="444" t="s">
        <v>3256</v>
      </c>
      <c r="V3607" s="142"/>
      <c r="W3607" s="448" t="s">
        <v>2632</v>
      </c>
    </row>
    <row r="3608" ht="13.8" spans="1:23">
      <c r="A3608" s="579"/>
      <c r="B3608" s="14" t="s">
        <v>584</v>
      </c>
      <c r="C3608" s="14">
        <v>10000</v>
      </c>
      <c r="D3608" s="14" t="s">
        <v>2043</v>
      </c>
      <c r="E3608" s="52"/>
      <c r="F3608" s="14"/>
      <c r="G3608" s="53" t="s">
        <v>54</v>
      </c>
      <c r="H3608" s="162"/>
      <c r="I3608" s="141" t="s">
        <v>244</v>
      </c>
      <c r="J3608" s="141">
        <v>6000</v>
      </c>
      <c r="K3608" s="141" t="s">
        <v>2043</v>
      </c>
      <c r="L3608" s="141"/>
      <c r="M3608" s="141"/>
      <c r="N3608" s="187" t="s">
        <v>54</v>
      </c>
      <c r="O3608" s="281"/>
      <c r="P3608" s="444" t="s">
        <v>1079</v>
      </c>
      <c r="Q3608" s="444">
        <v>800</v>
      </c>
      <c r="R3608" s="444" t="s">
        <v>2045</v>
      </c>
      <c r="S3608" s="444"/>
      <c r="T3608" s="14"/>
      <c r="U3608" s="444" t="s">
        <v>54</v>
      </c>
      <c r="V3608" s="136"/>
      <c r="W3608" s="448" t="s">
        <v>2935</v>
      </c>
    </row>
    <row r="3609" spans="1:21">
      <c r="A3609" s="579"/>
      <c r="B3609" s="14" t="s">
        <v>494</v>
      </c>
      <c r="C3609" s="14">
        <v>10200</v>
      </c>
      <c r="D3609" s="14" t="s">
        <v>2043</v>
      </c>
      <c r="E3609" s="52"/>
      <c r="F3609" s="14"/>
      <c r="G3609" s="53" t="s">
        <v>88</v>
      </c>
      <c r="H3609" s="162"/>
      <c r="I3609" s="129" t="s">
        <v>1068</v>
      </c>
      <c r="J3609" s="129">
        <v>1600</v>
      </c>
      <c r="K3609" s="129" t="s">
        <v>2045</v>
      </c>
      <c r="L3609" s="129"/>
      <c r="M3609" s="129"/>
      <c r="N3609" s="203" t="s">
        <v>54</v>
      </c>
      <c r="O3609" s="281"/>
      <c r="P3609" s="444" t="s">
        <v>540</v>
      </c>
      <c r="Q3609" s="444">
        <v>400</v>
      </c>
      <c r="R3609" s="444" t="s">
        <v>2045</v>
      </c>
      <c r="S3609" s="444"/>
      <c r="T3609" s="14"/>
      <c r="U3609" s="444" t="s">
        <v>54</v>
      </c>
    </row>
    <row r="3610" ht="26.4" spans="1:21">
      <c r="A3610" s="579"/>
      <c r="B3610" s="356" t="s">
        <v>309</v>
      </c>
      <c r="C3610" s="356">
        <v>3000</v>
      </c>
      <c r="D3610" s="356" t="s">
        <v>2043</v>
      </c>
      <c r="E3610" s="52"/>
      <c r="F3610" s="14"/>
      <c r="G3610" s="53" t="s">
        <v>3257</v>
      </c>
      <c r="H3610" s="162"/>
      <c r="I3610" s="129" t="s">
        <v>256</v>
      </c>
      <c r="J3610" s="129">
        <v>12000</v>
      </c>
      <c r="K3610" s="129" t="s">
        <v>2043</v>
      </c>
      <c r="L3610" s="129"/>
      <c r="M3610" s="129"/>
      <c r="N3610" s="203" t="s">
        <v>54</v>
      </c>
      <c r="O3610" s="281"/>
      <c r="P3610" s="14" t="s">
        <v>1046</v>
      </c>
      <c r="Q3610" s="14">
        <v>1200</v>
      </c>
      <c r="R3610" s="14" t="s">
        <v>2043</v>
      </c>
      <c r="S3610" s="14"/>
      <c r="T3610" s="14"/>
      <c r="U3610" s="14" t="s">
        <v>54</v>
      </c>
    </row>
    <row r="3611" spans="1:21">
      <c r="A3611" s="579"/>
      <c r="B3611" s="14"/>
      <c r="C3611" s="14"/>
      <c r="D3611" s="14"/>
      <c r="E3611" s="52"/>
      <c r="F3611" s="14"/>
      <c r="G3611" s="53"/>
      <c r="H3611" s="162"/>
      <c r="I3611" s="129" t="s">
        <v>372</v>
      </c>
      <c r="J3611" s="129">
        <v>800</v>
      </c>
      <c r="K3611" s="129" t="s">
        <v>2045</v>
      </c>
      <c r="L3611" s="129"/>
      <c r="M3611" s="129"/>
      <c r="N3611" s="203" t="s">
        <v>54</v>
      </c>
      <c r="O3611" s="281"/>
      <c r="P3611" s="14" t="s">
        <v>903</v>
      </c>
      <c r="Q3611" s="14">
        <f>1200+1800</f>
        <v>3000</v>
      </c>
      <c r="R3611" s="14" t="s">
        <v>2043</v>
      </c>
      <c r="S3611" s="14"/>
      <c r="T3611" s="14"/>
      <c r="U3611" s="14" t="s">
        <v>54</v>
      </c>
    </row>
    <row r="3612" spans="1:21">
      <c r="A3612" s="579"/>
      <c r="B3612" s="14"/>
      <c r="C3612" s="14"/>
      <c r="D3612" s="14"/>
      <c r="E3612" s="52"/>
      <c r="F3612" s="14"/>
      <c r="G3612" s="53"/>
      <c r="H3612" s="162"/>
      <c r="I3612" s="129" t="s">
        <v>241</v>
      </c>
      <c r="J3612" s="129">
        <v>6000</v>
      </c>
      <c r="K3612" s="129" t="s">
        <v>2043</v>
      </c>
      <c r="L3612" s="129"/>
      <c r="M3612" s="129"/>
      <c r="N3612" s="203" t="s">
        <v>54</v>
      </c>
      <c r="O3612" s="281"/>
      <c r="P3612" s="14"/>
      <c r="Q3612" s="14"/>
      <c r="R3612" s="14"/>
      <c r="S3612" s="14"/>
      <c r="T3612" s="14"/>
      <c r="U3612" s="14"/>
    </row>
    <row r="3613" spans="1:21">
      <c r="A3613" s="579"/>
      <c r="B3613" s="14"/>
      <c r="C3613" s="14"/>
      <c r="D3613" s="14"/>
      <c r="E3613" s="52"/>
      <c r="F3613" s="14"/>
      <c r="G3613" s="53"/>
      <c r="H3613" s="162"/>
      <c r="I3613" s="129" t="s">
        <v>232</v>
      </c>
      <c r="J3613" s="129">
        <v>4000</v>
      </c>
      <c r="K3613" s="129" t="s">
        <v>2043</v>
      </c>
      <c r="L3613" s="129"/>
      <c r="M3613" s="129"/>
      <c r="N3613" s="203" t="s">
        <v>54</v>
      </c>
      <c r="O3613" s="281"/>
      <c r="P3613" s="14"/>
      <c r="Q3613" s="14"/>
      <c r="R3613" s="14"/>
      <c r="S3613" s="14"/>
      <c r="T3613" s="14"/>
      <c r="U3613" s="14"/>
    </row>
    <row r="3614" spans="1:21">
      <c r="A3614" s="579"/>
      <c r="B3614" s="14"/>
      <c r="C3614" s="14"/>
      <c r="D3614" s="14"/>
      <c r="E3614" s="52"/>
      <c r="F3614" s="14"/>
      <c r="G3614" s="53"/>
      <c r="H3614" s="162"/>
      <c r="I3614" s="47" t="s">
        <v>455</v>
      </c>
      <c r="J3614" s="47">
        <v>2000</v>
      </c>
      <c r="K3614" s="129" t="s">
        <v>2043</v>
      </c>
      <c r="N3614" s="61" t="s">
        <v>3003</v>
      </c>
      <c r="O3614" s="281"/>
      <c r="P3614" s="14"/>
      <c r="Q3614" s="14"/>
      <c r="R3614" s="14"/>
      <c r="S3614" s="14"/>
      <c r="T3614" s="14"/>
      <c r="U3614" s="14"/>
    </row>
    <row r="3615" spans="1:21">
      <c r="A3615" s="579"/>
      <c r="B3615" s="14"/>
      <c r="C3615" s="14"/>
      <c r="D3615" s="14"/>
      <c r="E3615" s="52"/>
      <c r="F3615" s="14"/>
      <c r="G3615" s="53"/>
      <c r="H3615" s="162"/>
      <c r="I3615" s="356" t="s">
        <v>866</v>
      </c>
      <c r="J3615" s="356">
        <v>4000</v>
      </c>
      <c r="K3615" s="356" t="s">
        <v>2043</v>
      </c>
      <c r="L3615" s="356"/>
      <c r="M3615" s="356"/>
      <c r="N3615" s="356" t="s">
        <v>88</v>
      </c>
      <c r="O3615" s="281"/>
      <c r="P3615" s="14"/>
      <c r="Q3615" s="14"/>
      <c r="R3615" s="14"/>
      <c r="S3615" s="14"/>
      <c r="T3615" s="14"/>
      <c r="U3615" s="14"/>
    </row>
    <row r="3616" spans="1:21">
      <c r="A3616" s="579"/>
      <c r="B3616" s="14"/>
      <c r="C3616" s="14"/>
      <c r="D3616" s="14"/>
      <c r="E3616" s="52"/>
      <c r="F3616" s="14"/>
      <c r="G3616" s="53"/>
      <c r="H3616" s="162"/>
      <c r="I3616" s="356" t="s">
        <v>476</v>
      </c>
      <c r="J3616" s="356">
        <v>1200</v>
      </c>
      <c r="K3616" s="356" t="s">
        <v>2043</v>
      </c>
      <c r="L3616" s="356"/>
      <c r="M3616" s="356"/>
      <c r="N3616" s="356" t="s">
        <v>3258</v>
      </c>
      <c r="O3616" s="281"/>
      <c r="P3616" s="14"/>
      <c r="Q3616" s="14"/>
      <c r="R3616" s="14"/>
      <c r="S3616" s="14"/>
      <c r="T3616" s="14"/>
      <c r="U3616" s="14"/>
    </row>
    <row r="3617" spans="1:21">
      <c r="A3617" s="579"/>
      <c r="B3617" s="14"/>
      <c r="C3617" s="14"/>
      <c r="D3617" s="14"/>
      <c r="E3617" s="52"/>
      <c r="F3617" s="14"/>
      <c r="G3617" s="53"/>
      <c r="H3617" s="162"/>
      <c r="I3617" s="14" t="s">
        <v>265</v>
      </c>
      <c r="J3617" s="14">
        <v>4000</v>
      </c>
      <c r="K3617" s="14" t="s">
        <v>2043</v>
      </c>
      <c r="L3617" s="14"/>
      <c r="M3617" s="14" t="s">
        <v>23</v>
      </c>
      <c r="N3617" s="53" t="s">
        <v>55</v>
      </c>
      <c r="O3617" s="281"/>
      <c r="P3617" s="14"/>
      <c r="Q3617" s="14"/>
      <c r="R3617" s="14"/>
      <c r="S3617" s="14"/>
      <c r="T3617" s="14"/>
      <c r="U3617" s="14"/>
    </row>
    <row r="3618" spans="1:21">
      <c r="A3618" s="579"/>
      <c r="B3618" s="14"/>
      <c r="C3618" s="14"/>
      <c r="D3618" s="14"/>
      <c r="E3618" s="52"/>
      <c r="F3618" s="14"/>
      <c r="G3618" s="53"/>
      <c r="H3618" s="162"/>
      <c r="I3618" s="129"/>
      <c r="J3618" s="129"/>
      <c r="K3618" s="129"/>
      <c r="L3618" s="129"/>
      <c r="M3618" s="129"/>
      <c r="N3618" s="203"/>
      <c r="O3618" s="281"/>
      <c r="P3618" s="14"/>
      <c r="Q3618" s="14"/>
      <c r="R3618" s="14"/>
      <c r="S3618" s="14"/>
      <c r="T3618" s="14"/>
      <c r="U3618" s="14"/>
    </row>
    <row r="3619" spans="1:21">
      <c r="A3619" s="579"/>
      <c r="B3619" s="14"/>
      <c r="C3619" s="14"/>
      <c r="D3619" s="14"/>
      <c r="E3619" s="52"/>
      <c r="F3619" s="14"/>
      <c r="G3619" s="53"/>
      <c r="H3619" s="162"/>
      <c r="I3619" s="129"/>
      <c r="J3619" s="129"/>
      <c r="K3619" s="129"/>
      <c r="L3619" s="139"/>
      <c r="M3619" s="139"/>
      <c r="N3619" s="185"/>
      <c r="O3619" s="281"/>
      <c r="P3619" s="14"/>
      <c r="Q3619" s="14"/>
      <c r="R3619" s="14"/>
      <c r="S3619" s="14"/>
      <c r="T3619" s="14"/>
      <c r="U3619" s="14"/>
    </row>
    <row r="3620" spans="1:21">
      <c r="A3620" s="579"/>
      <c r="B3620" s="14"/>
      <c r="C3620" s="14"/>
      <c r="D3620" s="14"/>
      <c r="E3620" s="14"/>
      <c r="F3620" s="14"/>
      <c r="G3620" s="14"/>
      <c r="H3620" s="162"/>
      <c r="I3620" s="129"/>
      <c r="J3620" s="129"/>
      <c r="K3620" s="129"/>
      <c r="L3620" s="14"/>
      <c r="M3620" s="14"/>
      <c r="N3620" s="53"/>
      <c r="O3620" s="281"/>
      <c r="P3620" s="14"/>
      <c r="Q3620" s="14"/>
      <c r="R3620" s="14"/>
      <c r="S3620" s="14"/>
      <c r="T3620" s="14"/>
      <c r="U3620" s="14"/>
    </row>
    <row r="3621" spans="1:21">
      <c r="A3621" s="579"/>
      <c r="B3621" s="14"/>
      <c r="C3621" s="14"/>
      <c r="D3621" s="14"/>
      <c r="E3621" s="14"/>
      <c r="F3621" s="14"/>
      <c r="G3621" s="14"/>
      <c r="H3621" s="162"/>
      <c r="I3621" s="14"/>
      <c r="J3621" s="14"/>
      <c r="K3621" s="14"/>
      <c r="L3621" s="14"/>
      <c r="M3621" s="14"/>
      <c r="N3621" s="53"/>
      <c r="O3621" s="281"/>
      <c r="P3621" s="14"/>
      <c r="Q3621" s="14"/>
      <c r="R3621" s="14"/>
      <c r="S3621" s="14"/>
      <c r="T3621" s="14"/>
      <c r="U3621" s="14"/>
    </row>
    <row r="3622" spans="1:21">
      <c r="A3622" s="579"/>
      <c r="B3622" s="14"/>
      <c r="C3622" s="14"/>
      <c r="D3622" s="14"/>
      <c r="E3622" s="14"/>
      <c r="F3622" s="14"/>
      <c r="G3622" s="14"/>
      <c r="H3622" s="162"/>
      <c r="I3622" s="14"/>
      <c r="J3622" s="14"/>
      <c r="K3622" s="14"/>
      <c r="L3622" s="14"/>
      <c r="M3622" s="14"/>
      <c r="N3622" s="53"/>
      <c r="O3622" s="281"/>
      <c r="P3622" s="14"/>
      <c r="Q3622" s="14"/>
      <c r="R3622" s="14"/>
      <c r="S3622" s="14"/>
      <c r="T3622" s="14"/>
      <c r="U3622" s="14"/>
    </row>
    <row r="3623" ht="18" spans="1:21">
      <c r="A3623" s="579"/>
      <c r="B3623" s="352"/>
      <c r="C3623" s="297"/>
      <c r="D3623" s="297"/>
      <c r="E3623" s="298"/>
      <c r="F3623" s="297"/>
      <c r="G3623" s="299"/>
      <c r="H3623" s="269"/>
      <c r="I3623" s="297"/>
      <c r="J3623" s="297"/>
      <c r="K3623" s="297"/>
      <c r="L3623" s="297"/>
      <c r="M3623" s="296"/>
      <c r="N3623" s="304"/>
      <c r="O3623" s="517"/>
      <c r="P3623" s="304"/>
      <c r="Q3623" s="304"/>
      <c r="R3623" s="304"/>
      <c r="S3623" s="304"/>
      <c r="T3623" s="304"/>
      <c r="U3623" s="304"/>
    </row>
    <row r="3624" ht="15.6" spans="1:23">
      <c r="A3624" s="291" t="s">
        <v>2343</v>
      </c>
      <c r="B3624" s="291" t="s">
        <v>12</v>
      </c>
      <c r="C3624" s="292" t="s">
        <v>2501</v>
      </c>
      <c r="D3624" s="292" t="s">
        <v>2466</v>
      </c>
      <c r="E3624" s="454" t="s">
        <v>2456</v>
      </c>
      <c r="F3624" s="121" t="s">
        <v>3121</v>
      </c>
      <c r="G3624" s="121" t="s">
        <v>11</v>
      </c>
      <c r="H3624" s="269"/>
      <c r="I3624" s="291" t="s">
        <v>13</v>
      </c>
      <c r="J3624" s="292" t="s">
        <v>2501</v>
      </c>
      <c r="K3624" s="292" t="s">
        <v>2466</v>
      </c>
      <c r="L3624" s="455" t="s">
        <v>2456</v>
      </c>
      <c r="M3624" s="121" t="s">
        <v>3121</v>
      </c>
      <c r="N3624" s="121" t="s">
        <v>11</v>
      </c>
      <c r="O3624" s="269"/>
      <c r="P3624" s="291" t="s">
        <v>3108</v>
      </c>
      <c r="Q3624" s="292" t="s">
        <v>2501</v>
      </c>
      <c r="R3624" s="292" t="s">
        <v>2466</v>
      </c>
      <c r="S3624" s="455" t="s">
        <v>2456</v>
      </c>
      <c r="T3624" s="121" t="s">
        <v>3121</v>
      </c>
      <c r="U3624" s="121" t="s">
        <v>11</v>
      </c>
      <c r="V3624" s="594" t="s">
        <v>2557</v>
      </c>
      <c r="W3624" s="594"/>
    </row>
    <row r="3625" ht="26.4" spans="1:23">
      <c r="A3625" s="579"/>
      <c r="B3625" s="14" t="s">
        <v>494</v>
      </c>
      <c r="C3625" s="14">
        <v>5000</v>
      </c>
      <c r="D3625" s="14" t="s">
        <v>2043</v>
      </c>
      <c r="E3625" s="52"/>
      <c r="F3625" s="14"/>
      <c r="G3625" s="53" t="s">
        <v>2733</v>
      </c>
      <c r="H3625" s="14"/>
      <c r="I3625" s="14" t="s">
        <v>455</v>
      </c>
      <c r="J3625" s="14">
        <v>2000</v>
      </c>
      <c r="K3625" s="14" t="s">
        <v>2043</v>
      </c>
      <c r="L3625" s="14"/>
      <c r="M3625" s="14"/>
      <c r="N3625" s="53" t="s">
        <v>54</v>
      </c>
      <c r="O3625" s="14"/>
      <c r="P3625" s="14" t="s">
        <v>951</v>
      </c>
      <c r="Q3625" s="14">
        <v>400</v>
      </c>
      <c r="R3625" s="14" t="s">
        <v>2045</v>
      </c>
      <c r="S3625" s="14"/>
      <c r="T3625" s="14"/>
      <c r="U3625" s="14" t="s">
        <v>54</v>
      </c>
      <c r="V3625" s="525"/>
      <c r="W3625" s="448" t="s">
        <v>2561</v>
      </c>
    </row>
    <row r="3626" spans="1:23">
      <c r="A3626" s="579"/>
      <c r="B3626" s="14" t="s">
        <v>196</v>
      </c>
      <c r="C3626" s="14">
        <v>12000</v>
      </c>
      <c r="D3626" s="14" t="s">
        <v>2043</v>
      </c>
      <c r="E3626" s="52"/>
      <c r="F3626" s="14"/>
      <c r="G3626" s="53" t="s">
        <v>54</v>
      </c>
      <c r="H3626" s="14"/>
      <c r="I3626" s="14" t="s">
        <v>265</v>
      </c>
      <c r="J3626" s="14">
        <v>4000</v>
      </c>
      <c r="K3626" s="14" t="s">
        <v>2043</v>
      </c>
      <c r="L3626" s="14"/>
      <c r="M3626" s="14"/>
      <c r="N3626" s="53" t="s">
        <v>54</v>
      </c>
      <c r="O3626" s="14"/>
      <c r="P3626" s="137" t="s">
        <v>3010</v>
      </c>
      <c r="Q3626" s="137">
        <v>500</v>
      </c>
      <c r="R3626" s="137" t="s">
        <v>2045</v>
      </c>
      <c r="S3626" s="14"/>
      <c r="T3626" s="14"/>
      <c r="U3626" s="14" t="s">
        <v>2811</v>
      </c>
      <c r="V3626" s="460"/>
      <c r="W3626" s="14" t="s">
        <v>2562</v>
      </c>
    </row>
    <row r="3627" ht="13.8" spans="1:23">
      <c r="A3627" s="579"/>
      <c r="B3627" s="14" t="s">
        <v>528</v>
      </c>
      <c r="C3627" s="14">
        <v>3000</v>
      </c>
      <c r="D3627" s="14" t="s">
        <v>2043</v>
      </c>
      <c r="E3627" s="52"/>
      <c r="F3627" s="14"/>
      <c r="G3627" s="53" t="s">
        <v>54</v>
      </c>
      <c r="H3627" s="14"/>
      <c r="I3627" s="14" t="s">
        <v>160</v>
      </c>
      <c r="J3627" s="14">
        <v>8000</v>
      </c>
      <c r="K3627" s="14" t="s">
        <v>2043</v>
      </c>
      <c r="L3627" s="14"/>
      <c r="M3627" s="14"/>
      <c r="N3627" s="53" t="s">
        <v>54</v>
      </c>
      <c r="O3627" s="14"/>
      <c r="P3627" s="14" t="s">
        <v>1358</v>
      </c>
      <c r="Q3627" s="14">
        <v>1500</v>
      </c>
      <c r="R3627" s="14" t="s">
        <v>2045</v>
      </c>
      <c r="S3627" s="14"/>
      <c r="T3627" s="14" t="s">
        <v>2096</v>
      </c>
      <c r="U3627" s="14" t="s">
        <v>54</v>
      </c>
      <c r="V3627" s="461"/>
      <c r="W3627" s="448" t="s">
        <v>2563</v>
      </c>
    </row>
    <row r="3628" ht="13.8" spans="1:23">
      <c r="A3628" s="579"/>
      <c r="B3628" s="14" t="s">
        <v>151</v>
      </c>
      <c r="C3628" s="14">
        <v>1800</v>
      </c>
      <c r="D3628" s="14" t="s">
        <v>2043</v>
      </c>
      <c r="E3628" s="52"/>
      <c r="F3628" s="14"/>
      <c r="G3628" s="53" t="s">
        <v>54</v>
      </c>
      <c r="H3628" s="14"/>
      <c r="I3628" s="14" t="s">
        <v>667</v>
      </c>
      <c r="J3628" s="14">
        <v>8000</v>
      </c>
      <c r="K3628" s="14" t="s">
        <v>2043</v>
      </c>
      <c r="L3628" s="14"/>
      <c r="M3628" s="14"/>
      <c r="N3628" s="53" t="s">
        <v>54</v>
      </c>
      <c r="O3628" s="14"/>
      <c r="P3628" s="14" t="s">
        <v>1175</v>
      </c>
      <c r="Q3628" s="14">
        <v>1800</v>
      </c>
      <c r="R3628" s="14" t="s">
        <v>2045</v>
      </c>
      <c r="S3628" s="14"/>
      <c r="T3628" s="14"/>
      <c r="U3628" s="14" t="s">
        <v>54</v>
      </c>
      <c r="V3628" s="462"/>
      <c r="W3628" s="448" t="s">
        <v>2568</v>
      </c>
    </row>
    <row r="3629" ht="13.8" spans="1:23">
      <c r="A3629" s="579"/>
      <c r="B3629" s="14" t="s">
        <v>238</v>
      </c>
      <c r="C3629" s="14">
        <v>10200</v>
      </c>
      <c r="D3629" s="14" t="s">
        <v>2043</v>
      </c>
      <c r="E3629" s="52"/>
      <c r="F3629" s="14"/>
      <c r="G3629" s="53" t="s">
        <v>54</v>
      </c>
      <c r="H3629" s="14"/>
      <c r="I3629" s="356" t="s">
        <v>1316</v>
      </c>
      <c r="J3629" s="356">
        <v>200</v>
      </c>
      <c r="K3629" s="356" t="s">
        <v>2045</v>
      </c>
      <c r="L3629" s="356"/>
      <c r="M3629" s="356"/>
      <c r="N3629" s="356" t="s">
        <v>2439</v>
      </c>
      <c r="O3629" s="14"/>
      <c r="P3629" s="14" t="s">
        <v>1238</v>
      </c>
      <c r="Q3629" s="14">
        <v>1500</v>
      </c>
      <c r="R3629" s="14" t="s">
        <v>2045</v>
      </c>
      <c r="S3629" s="14"/>
      <c r="T3629" s="14"/>
      <c r="U3629" s="14" t="s">
        <v>54</v>
      </c>
      <c r="V3629" s="142"/>
      <c r="W3629" s="448" t="s">
        <v>2632</v>
      </c>
    </row>
    <row r="3630" ht="13.8" spans="1:23">
      <c r="A3630" s="579"/>
      <c r="B3630" s="14" t="s">
        <v>1155</v>
      </c>
      <c r="C3630" s="14">
        <v>9000</v>
      </c>
      <c r="D3630" s="14" t="s">
        <v>2043</v>
      </c>
      <c r="E3630" s="52"/>
      <c r="F3630" s="14"/>
      <c r="G3630" s="53" t="s">
        <v>54</v>
      </c>
      <c r="H3630" s="14"/>
      <c r="I3630" s="14" t="s">
        <v>491</v>
      </c>
      <c r="J3630" s="14">
        <v>3600</v>
      </c>
      <c r="K3630" s="14" t="s">
        <v>2043</v>
      </c>
      <c r="L3630" s="14"/>
      <c r="M3630" s="14"/>
      <c r="N3630" s="53" t="s">
        <v>54</v>
      </c>
      <c r="O3630" s="14"/>
      <c r="P3630" s="14" t="s">
        <v>1457</v>
      </c>
      <c r="Q3630" s="14">
        <v>400</v>
      </c>
      <c r="R3630" s="14" t="s">
        <v>2045</v>
      </c>
      <c r="S3630" s="14"/>
      <c r="T3630" s="14" t="s">
        <v>2096</v>
      </c>
      <c r="U3630" s="14" t="s">
        <v>54</v>
      </c>
      <c r="V3630" s="136"/>
      <c r="W3630" s="448" t="s">
        <v>2935</v>
      </c>
    </row>
    <row r="3631" spans="1:21">
      <c r="A3631" s="579"/>
      <c r="B3631" s="14" t="s">
        <v>250</v>
      </c>
      <c r="C3631" s="14">
        <v>9000</v>
      </c>
      <c r="D3631" s="14" t="s">
        <v>2043</v>
      </c>
      <c r="E3631" s="52"/>
      <c r="F3631" s="14"/>
      <c r="G3631" s="53" t="s">
        <v>54</v>
      </c>
      <c r="H3631" s="14"/>
      <c r="I3631" s="14" t="s">
        <v>319</v>
      </c>
      <c r="J3631" s="14">
        <v>6000</v>
      </c>
      <c r="K3631" s="14" t="s">
        <v>2043</v>
      </c>
      <c r="L3631" s="14"/>
      <c r="M3631" s="14"/>
      <c r="N3631" s="53" t="s">
        <v>54</v>
      </c>
      <c r="O3631" s="14"/>
      <c r="P3631" s="356" t="s">
        <v>1465</v>
      </c>
      <c r="Q3631" s="356">
        <v>500</v>
      </c>
      <c r="R3631" s="356" t="s">
        <v>2045</v>
      </c>
      <c r="S3631" s="356"/>
      <c r="T3631" s="356" t="s">
        <v>2096</v>
      </c>
      <c r="U3631" s="356" t="s">
        <v>3259</v>
      </c>
    </row>
    <row r="3632" spans="1:21">
      <c r="A3632" s="579"/>
      <c r="B3632" s="14" t="s">
        <v>417</v>
      </c>
      <c r="C3632" s="14">
        <v>500</v>
      </c>
      <c r="D3632" s="14" t="s">
        <v>2043</v>
      </c>
      <c r="E3632" s="52"/>
      <c r="F3632" s="14"/>
      <c r="G3632" s="53" t="s">
        <v>3260</v>
      </c>
      <c r="H3632" s="14"/>
      <c r="I3632" s="14" t="s">
        <v>259</v>
      </c>
      <c r="J3632" s="14">
        <v>20400</v>
      </c>
      <c r="K3632" s="14" t="s">
        <v>2043</v>
      </c>
      <c r="L3632" s="14"/>
      <c r="M3632" s="14"/>
      <c r="N3632" s="53" t="s">
        <v>2210</v>
      </c>
      <c r="O3632" s="14"/>
      <c r="P3632" s="356" t="s">
        <v>954</v>
      </c>
      <c r="Q3632" s="356">
        <v>1020</v>
      </c>
      <c r="R3632" s="356" t="s">
        <v>2045</v>
      </c>
      <c r="S3632" s="356"/>
      <c r="T3632" s="356"/>
      <c r="U3632" s="356" t="s">
        <v>3261</v>
      </c>
    </row>
    <row r="3633" spans="1:21">
      <c r="A3633" s="579"/>
      <c r="B3633" s="73" t="s">
        <v>1085</v>
      </c>
      <c r="C3633" s="73">
        <v>12000</v>
      </c>
      <c r="D3633" s="73" t="s">
        <v>2043</v>
      </c>
      <c r="E3633" s="14"/>
      <c r="F3633" s="14"/>
      <c r="G3633" s="14" t="s">
        <v>3262</v>
      </c>
      <c r="H3633" s="14"/>
      <c r="I3633" s="14"/>
      <c r="J3633" s="14"/>
      <c r="K3633" s="14"/>
      <c r="L3633" s="14"/>
      <c r="M3633" s="14"/>
      <c r="N3633" s="53"/>
      <c r="O3633" s="14"/>
      <c r="P3633" s="73" t="s">
        <v>1328</v>
      </c>
      <c r="Q3633" s="73">
        <v>200</v>
      </c>
      <c r="R3633" s="73" t="s">
        <v>2045</v>
      </c>
      <c r="S3633" s="73"/>
      <c r="T3633" s="14"/>
      <c r="U3633" s="14" t="s">
        <v>2956</v>
      </c>
    </row>
    <row r="3634" spans="1:21">
      <c r="A3634" s="579"/>
      <c r="B3634" s="356" t="s">
        <v>1057</v>
      </c>
      <c r="C3634" s="356">
        <v>6000</v>
      </c>
      <c r="D3634" s="356" t="s">
        <v>2043</v>
      </c>
      <c r="E3634" s="14"/>
      <c r="F3634" s="14"/>
      <c r="G3634" s="53" t="s">
        <v>3263</v>
      </c>
      <c r="H3634" s="14"/>
      <c r="I3634" s="14"/>
      <c r="J3634" s="14"/>
      <c r="K3634" s="14"/>
      <c r="L3634" s="14"/>
      <c r="M3634" s="14"/>
      <c r="N3634" s="53"/>
      <c r="O3634" s="14"/>
      <c r="P3634" s="14" t="s">
        <v>1272</v>
      </c>
      <c r="Q3634" s="14">
        <v>200</v>
      </c>
      <c r="R3634" s="14" t="s">
        <v>2045</v>
      </c>
      <c r="S3634" s="14"/>
      <c r="T3634" s="14"/>
      <c r="U3634" s="14" t="s">
        <v>54</v>
      </c>
    </row>
    <row r="3635" spans="1:21">
      <c r="A3635" s="579"/>
      <c r="B3635" s="14"/>
      <c r="C3635" s="14"/>
      <c r="D3635" s="14"/>
      <c r="E3635" s="52"/>
      <c r="F3635" s="14"/>
      <c r="G3635" s="53"/>
      <c r="H3635" s="14"/>
      <c r="I3635" s="14"/>
      <c r="J3635" s="14"/>
      <c r="K3635" s="14"/>
      <c r="L3635" s="14"/>
      <c r="M3635" s="14"/>
      <c r="N3635" s="53"/>
      <c r="O3635" s="14"/>
      <c r="P3635" s="73" t="s">
        <v>1330</v>
      </c>
      <c r="Q3635" s="73">
        <v>400</v>
      </c>
      <c r="R3635" s="73" t="s">
        <v>2045</v>
      </c>
      <c r="S3635" s="73"/>
      <c r="T3635" s="14"/>
      <c r="U3635" s="14" t="s">
        <v>2956</v>
      </c>
    </row>
    <row r="3636" spans="1:21">
      <c r="A3636" s="579"/>
      <c r="B3636" s="14"/>
      <c r="C3636" s="14"/>
      <c r="D3636" s="14"/>
      <c r="E3636" s="52"/>
      <c r="F3636" s="14"/>
      <c r="G3636" s="53"/>
      <c r="H3636" s="14"/>
      <c r="I3636" s="14"/>
      <c r="J3636" s="14"/>
      <c r="K3636" s="14"/>
      <c r="L3636" s="14"/>
      <c r="M3636" s="14"/>
      <c r="N3636" s="53"/>
      <c r="O3636" s="14"/>
      <c r="P3636" s="73" t="s">
        <v>1392</v>
      </c>
      <c r="Q3636" s="73">
        <v>500</v>
      </c>
      <c r="R3636" s="73" t="s">
        <v>2045</v>
      </c>
      <c r="S3636" s="14"/>
      <c r="T3636" s="14"/>
      <c r="U3636" s="14" t="s">
        <v>2956</v>
      </c>
    </row>
    <row r="3637" spans="1:21">
      <c r="A3637" s="579"/>
      <c r="B3637" s="14"/>
      <c r="C3637" s="14"/>
      <c r="D3637" s="14"/>
      <c r="E3637" s="52"/>
      <c r="F3637" s="14"/>
      <c r="G3637" s="53"/>
      <c r="H3637" s="14"/>
      <c r="I3637" s="14"/>
      <c r="J3637" s="14"/>
      <c r="K3637" s="14"/>
      <c r="L3637" s="14"/>
      <c r="M3637" s="14"/>
      <c r="N3637" s="53"/>
      <c r="O3637" s="14"/>
      <c r="P3637" s="356" t="s">
        <v>1289</v>
      </c>
      <c r="Q3637" s="356">
        <v>180</v>
      </c>
      <c r="R3637" s="356" t="s">
        <v>2045</v>
      </c>
      <c r="S3637" s="356"/>
      <c r="T3637" s="356"/>
      <c r="U3637" s="356" t="s">
        <v>2791</v>
      </c>
    </row>
    <row r="3638" spans="1:21">
      <c r="A3638" s="579"/>
      <c r="B3638" s="14"/>
      <c r="C3638" s="14"/>
      <c r="D3638" s="14"/>
      <c r="E3638" s="52"/>
      <c r="F3638" s="14"/>
      <c r="G3638" s="53"/>
      <c r="H3638" s="14"/>
      <c r="I3638" s="14"/>
      <c r="J3638" s="14"/>
      <c r="K3638" s="14"/>
      <c r="L3638" s="14"/>
      <c r="M3638" s="14"/>
      <c r="N3638" s="53"/>
      <c r="O3638" s="14"/>
      <c r="P3638" s="356" t="s">
        <v>3264</v>
      </c>
      <c r="Q3638" s="356">
        <v>200</v>
      </c>
      <c r="R3638" s="356" t="s">
        <v>2045</v>
      </c>
      <c r="S3638" s="356"/>
      <c r="T3638" s="356"/>
      <c r="U3638" s="356" t="s">
        <v>2820</v>
      </c>
    </row>
    <row r="3639" spans="1:21">
      <c r="A3639" s="579"/>
      <c r="B3639" s="14"/>
      <c r="C3639" s="14"/>
      <c r="D3639" s="14"/>
      <c r="E3639" s="52"/>
      <c r="F3639" s="14"/>
      <c r="G3639" s="53"/>
      <c r="H3639" s="14"/>
      <c r="I3639" s="14"/>
      <c r="J3639" s="14"/>
      <c r="K3639" s="14"/>
      <c r="L3639" s="14"/>
      <c r="M3639" s="14"/>
      <c r="N3639" s="53"/>
      <c r="O3639" s="14"/>
      <c r="P3639" s="356" t="s">
        <v>897</v>
      </c>
      <c r="Q3639" s="356">
        <v>300</v>
      </c>
      <c r="R3639" s="356" t="s">
        <v>2045</v>
      </c>
      <c r="S3639" s="356"/>
      <c r="T3639" s="356"/>
      <c r="U3639" s="356" t="s">
        <v>2820</v>
      </c>
    </row>
    <row r="3640" spans="1:21">
      <c r="A3640" s="579"/>
      <c r="B3640" s="14"/>
      <c r="C3640" s="14"/>
      <c r="D3640" s="14"/>
      <c r="E3640" s="52"/>
      <c r="F3640" s="14"/>
      <c r="G3640" s="53"/>
      <c r="H3640" s="14"/>
      <c r="I3640" s="14"/>
      <c r="J3640" s="14"/>
      <c r="K3640" s="14"/>
      <c r="L3640" s="14"/>
      <c r="M3640" s="14"/>
      <c r="N3640" s="53"/>
      <c r="O3640" s="14"/>
      <c r="P3640" s="356" t="s">
        <v>1461</v>
      </c>
      <c r="Q3640" s="356">
        <v>210</v>
      </c>
      <c r="R3640" s="356" t="s">
        <v>2045</v>
      </c>
      <c r="S3640" s="356"/>
      <c r="T3640" s="356" t="s">
        <v>2096</v>
      </c>
      <c r="U3640" s="356" t="s">
        <v>2820</v>
      </c>
    </row>
    <row r="3641" spans="1:21">
      <c r="A3641" s="579"/>
      <c r="B3641" s="14"/>
      <c r="C3641" s="14"/>
      <c r="D3641" s="14"/>
      <c r="E3641" s="14"/>
      <c r="F3641" s="14"/>
      <c r="G3641" s="14"/>
      <c r="H3641" s="14"/>
      <c r="I3641" s="14"/>
      <c r="J3641" s="14"/>
      <c r="K3641" s="14"/>
      <c r="L3641" s="14"/>
      <c r="M3641" s="14"/>
      <c r="N3641" s="53"/>
      <c r="O3641" s="14"/>
      <c r="P3641" s="356" t="s">
        <v>1219</v>
      </c>
      <c r="Q3641" s="356">
        <v>3000</v>
      </c>
      <c r="R3641" s="356" t="s">
        <v>2043</v>
      </c>
      <c r="S3641" s="356"/>
      <c r="T3641" s="356"/>
      <c r="U3641" s="356" t="s">
        <v>2820</v>
      </c>
    </row>
    <row r="3642" spans="1:21">
      <c r="A3642" s="579"/>
      <c r="B3642" s="14"/>
      <c r="C3642" s="14"/>
      <c r="D3642" s="14"/>
      <c r="E3642" s="14"/>
      <c r="F3642" s="14"/>
      <c r="G3642" s="14"/>
      <c r="H3642" s="14"/>
      <c r="I3642" s="14"/>
      <c r="J3642" s="14"/>
      <c r="K3642" s="14"/>
      <c r="L3642" s="14"/>
      <c r="M3642" s="14"/>
      <c r="N3642" s="53"/>
      <c r="O3642" s="14"/>
      <c r="P3642" s="14"/>
      <c r="Q3642" s="14"/>
      <c r="R3642" s="14"/>
      <c r="S3642" s="14"/>
      <c r="T3642" s="14"/>
      <c r="U3642" s="14"/>
    </row>
    <row r="3643" ht="18" spans="1:21">
      <c r="A3643" s="579"/>
      <c r="B3643" s="423"/>
      <c r="C3643" s="424"/>
      <c r="D3643" s="424"/>
      <c r="E3643" s="425"/>
      <c r="F3643" s="424"/>
      <c r="G3643" s="426"/>
      <c r="H3643" s="338"/>
      <c r="I3643" s="424"/>
      <c r="J3643" s="424"/>
      <c r="K3643" s="424"/>
      <c r="L3643" s="424"/>
      <c r="M3643" s="422"/>
      <c r="N3643" s="431"/>
      <c r="O3643" s="269"/>
      <c r="P3643" s="304"/>
      <c r="Q3643" s="304"/>
      <c r="R3643" s="304"/>
      <c r="S3643" s="304"/>
      <c r="T3643" s="304"/>
      <c r="U3643" s="304"/>
    </row>
    <row r="3644" ht="15.6" spans="1:23">
      <c r="A3644" s="493" t="s">
        <v>2347</v>
      </c>
      <c r="B3644" s="291" t="s">
        <v>12</v>
      </c>
      <c r="C3644" s="292" t="s">
        <v>2501</v>
      </c>
      <c r="D3644" s="292" t="s">
        <v>2466</v>
      </c>
      <c r="E3644" s="454" t="s">
        <v>2456</v>
      </c>
      <c r="F3644" s="121" t="s">
        <v>3121</v>
      </c>
      <c r="G3644" s="121" t="s">
        <v>11</v>
      </c>
      <c r="H3644" s="286"/>
      <c r="I3644" s="603" t="s">
        <v>13</v>
      </c>
      <c r="J3644" s="604" t="s">
        <v>2501</v>
      </c>
      <c r="K3644" s="604" t="s">
        <v>2466</v>
      </c>
      <c r="L3644" s="605" t="s">
        <v>2456</v>
      </c>
      <c r="M3644" s="606" t="s">
        <v>3121</v>
      </c>
      <c r="N3644" s="606" t="s">
        <v>11</v>
      </c>
      <c r="O3644" s="492"/>
      <c r="P3644" s="291" t="s">
        <v>3108</v>
      </c>
      <c r="Q3644" s="292" t="s">
        <v>2501</v>
      </c>
      <c r="R3644" s="292" t="s">
        <v>2466</v>
      </c>
      <c r="S3644" s="455" t="s">
        <v>2456</v>
      </c>
      <c r="T3644" s="121" t="s">
        <v>3121</v>
      </c>
      <c r="U3644" s="121" t="s">
        <v>11</v>
      </c>
      <c r="V3644" s="594" t="s">
        <v>2557</v>
      </c>
      <c r="W3644" s="594"/>
    </row>
    <row r="3645" ht="13.8" spans="1:23">
      <c r="A3645" s="582"/>
      <c r="B3645" s="73" t="s">
        <v>1085</v>
      </c>
      <c r="C3645" s="73">
        <v>12000</v>
      </c>
      <c r="D3645" s="73" t="s">
        <v>2043</v>
      </c>
      <c r="E3645" s="14"/>
      <c r="F3645" s="14"/>
      <c r="G3645" s="14" t="s">
        <v>54</v>
      </c>
      <c r="H3645" s="497"/>
      <c r="I3645" s="129" t="s">
        <v>331</v>
      </c>
      <c r="J3645" s="129">
        <v>4000</v>
      </c>
      <c r="K3645" s="129" t="s">
        <v>2043</v>
      </c>
      <c r="L3645" s="129"/>
      <c r="M3645" s="129"/>
      <c r="N3645" s="203" t="s">
        <v>54</v>
      </c>
      <c r="O3645" s="140"/>
      <c r="P3645" s="14" t="s">
        <v>1342</v>
      </c>
      <c r="Q3645" s="14">
        <v>200</v>
      </c>
      <c r="R3645" s="14" t="s">
        <v>2045</v>
      </c>
      <c r="S3645" s="14"/>
      <c r="T3645" s="14"/>
      <c r="U3645" s="14" t="s">
        <v>54</v>
      </c>
      <c r="V3645" s="525"/>
      <c r="W3645" s="448" t="s">
        <v>2561</v>
      </c>
    </row>
    <row r="3646" ht="26.4" spans="1:23">
      <c r="A3646" s="582"/>
      <c r="B3646" s="444" t="s">
        <v>549</v>
      </c>
      <c r="C3646" s="444">
        <v>500</v>
      </c>
      <c r="D3646" s="444" t="s">
        <v>2043</v>
      </c>
      <c r="G3646" s="61" t="s">
        <v>3265</v>
      </c>
      <c r="H3646" s="497"/>
      <c r="I3646" s="129" t="s">
        <v>372</v>
      </c>
      <c r="J3646" s="129">
        <v>3600</v>
      </c>
      <c r="K3646" s="129" t="s">
        <v>2045</v>
      </c>
      <c r="L3646" s="129"/>
      <c r="M3646" s="129"/>
      <c r="N3646" s="203" t="s">
        <v>54</v>
      </c>
      <c r="O3646" s="140"/>
      <c r="P3646" s="14" t="s">
        <v>897</v>
      </c>
      <c r="Q3646" s="14">
        <v>280</v>
      </c>
      <c r="R3646" s="14" t="s">
        <v>2045</v>
      </c>
      <c r="S3646" s="14"/>
      <c r="T3646" s="14"/>
      <c r="U3646" s="14" t="s">
        <v>54</v>
      </c>
      <c r="V3646" s="460"/>
      <c r="W3646" s="14" t="s">
        <v>2562</v>
      </c>
    </row>
    <row r="3647" ht="13.8" spans="1:23">
      <c r="A3647" s="582"/>
      <c r="B3647" s="14" t="s">
        <v>348</v>
      </c>
      <c r="C3647" s="14">
        <v>4800</v>
      </c>
      <c r="D3647" s="14" t="s">
        <v>2043</v>
      </c>
      <c r="E3647" s="14"/>
      <c r="F3647" s="14"/>
      <c r="G3647" s="14" t="s">
        <v>54</v>
      </c>
      <c r="H3647" s="497"/>
      <c r="I3647" s="515" t="s">
        <v>175</v>
      </c>
      <c r="J3647" s="515">
        <v>1500</v>
      </c>
      <c r="K3647" s="515" t="s">
        <v>2043</v>
      </c>
      <c r="L3647" s="515"/>
      <c r="M3647" s="515"/>
      <c r="N3647" s="549" t="s">
        <v>54</v>
      </c>
      <c r="O3647" s="140"/>
      <c r="P3647" s="137" t="s">
        <v>2184</v>
      </c>
      <c r="Q3647" s="137">
        <v>200</v>
      </c>
      <c r="R3647" s="137" t="s">
        <v>2045</v>
      </c>
      <c r="S3647" s="14"/>
      <c r="T3647" s="14" t="s">
        <v>2096</v>
      </c>
      <c r="U3647" s="14" t="s">
        <v>3266</v>
      </c>
      <c r="V3647" s="461"/>
      <c r="W3647" s="448" t="s">
        <v>2563</v>
      </c>
    </row>
    <row r="3648" ht="13.8" spans="1:23">
      <c r="A3648" s="582"/>
      <c r="B3648" s="14" t="s">
        <v>1081</v>
      </c>
      <c r="C3648" s="14">
        <v>3000</v>
      </c>
      <c r="D3648" s="14" t="s">
        <v>2043</v>
      </c>
      <c r="E3648" s="52"/>
      <c r="F3648" s="14"/>
      <c r="G3648" s="14" t="s">
        <v>54</v>
      </c>
      <c r="H3648" s="602"/>
      <c r="I3648" s="14" t="s">
        <v>866</v>
      </c>
      <c r="J3648" s="14">
        <v>4000</v>
      </c>
      <c r="K3648" s="14" t="s">
        <v>2043</v>
      </c>
      <c r="L3648" s="14"/>
      <c r="M3648" s="14"/>
      <c r="N3648" s="53" t="s">
        <v>54</v>
      </c>
      <c r="O3648" s="140"/>
      <c r="P3648" s="73" t="s">
        <v>1299</v>
      </c>
      <c r="Q3648" s="73">
        <v>200</v>
      </c>
      <c r="R3648" s="73" t="s">
        <v>2045</v>
      </c>
      <c r="S3648" s="14"/>
      <c r="T3648" s="14"/>
      <c r="U3648" s="14" t="s">
        <v>2956</v>
      </c>
      <c r="V3648" s="462"/>
      <c r="W3648" s="448" t="s">
        <v>2568</v>
      </c>
    </row>
    <row r="3649" ht="13.8" spans="1:23">
      <c r="A3649" s="582"/>
      <c r="B3649" s="73" t="s">
        <v>322</v>
      </c>
      <c r="C3649" s="73">
        <v>18000</v>
      </c>
      <c r="D3649" s="73" t="s">
        <v>2043</v>
      </c>
      <c r="E3649" s="52"/>
      <c r="F3649" s="14"/>
      <c r="G3649" s="14" t="s">
        <v>3267</v>
      </c>
      <c r="H3649" s="602"/>
      <c r="I3649" s="14" t="s">
        <v>476</v>
      </c>
      <c r="J3649" s="14">
        <v>1200</v>
      </c>
      <c r="K3649" s="14" t="s">
        <v>2043</v>
      </c>
      <c r="L3649" s="14"/>
      <c r="M3649" s="14"/>
      <c r="N3649" s="53" t="s">
        <v>54</v>
      </c>
      <c r="O3649" s="140"/>
      <c r="P3649" s="14" t="s">
        <v>1463</v>
      </c>
      <c r="Q3649" s="14">
        <v>210</v>
      </c>
      <c r="R3649" s="14" t="s">
        <v>2045</v>
      </c>
      <c r="S3649" s="14"/>
      <c r="T3649" s="14" t="s">
        <v>2096</v>
      </c>
      <c r="U3649" s="14" t="s">
        <v>54</v>
      </c>
      <c r="V3649" s="142"/>
      <c r="W3649" s="448" t="s">
        <v>2632</v>
      </c>
    </row>
    <row r="3650" ht="13.8" spans="1:23">
      <c r="A3650" s="582"/>
      <c r="B3650" s="137" t="s">
        <v>63</v>
      </c>
      <c r="C3650" s="137">
        <v>3200</v>
      </c>
      <c r="D3650" s="137" t="s">
        <v>2045</v>
      </c>
      <c r="E3650" s="52"/>
      <c r="F3650" s="14"/>
      <c r="G3650" s="53" t="s">
        <v>3041</v>
      </c>
      <c r="H3650" s="602"/>
      <c r="I3650" s="14" t="s">
        <v>135</v>
      </c>
      <c r="J3650" s="14">
        <v>22000</v>
      </c>
      <c r="K3650" s="14" t="s">
        <v>2043</v>
      </c>
      <c r="L3650" s="14"/>
      <c r="M3650" s="14"/>
      <c r="N3650" s="53" t="s">
        <v>54</v>
      </c>
      <c r="O3650" s="140"/>
      <c r="P3650" s="14" t="s">
        <v>909</v>
      </c>
      <c r="Q3650" s="14">
        <v>810</v>
      </c>
      <c r="R3650" s="14" t="s">
        <v>2045</v>
      </c>
      <c r="S3650" s="14"/>
      <c r="T3650" s="14"/>
      <c r="U3650" s="14" t="s">
        <v>54</v>
      </c>
      <c r="V3650" s="136"/>
      <c r="W3650" s="448" t="s">
        <v>2935</v>
      </c>
    </row>
    <row r="3651" ht="26.4" spans="1:21">
      <c r="A3651" s="582"/>
      <c r="B3651" s="137" t="s">
        <v>2053</v>
      </c>
      <c r="C3651" s="137">
        <v>400</v>
      </c>
      <c r="D3651" s="137" t="s">
        <v>2045</v>
      </c>
      <c r="E3651" s="52"/>
      <c r="F3651" s="14"/>
      <c r="G3651" s="53" t="s">
        <v>3041</v>
      </c>
      <c r="H3651" s="602"/>
      <c r="I3651" s="14" t="s">
        <v>220</v>
      </c>
      <c r="J3651" s="14">
        <v>6000</v>
      </c>
      <c r="K3651" s="14" t="s">
        <v>2043</v>
      </c>
      <c r="L3651" s="14"/>
      <c r="M3651" s="14"/>
      <c r="N3651" s="53" t="s">
        <v>3268</v>
      </c>
      <c r="O3651" s="140"/>
      <c r="P3651" s="356" t="s">
        <v>882</v>
      </c>
      <c r="Q3651" s="356">
        <v>200</v>
      </c>
      <c r="R3651" s="356" t="s">
        <v>2045</v>
      </c>
      <c r="S3651" s="14"/>
      <c r="T3651" s="356" t="s">
        <v>2096</v>
      </c>
      <c r="U3651" s="356" t="s">
        <v>2439</v>
      </c>
    </row>
    <row r="3652" ht="26.4" spans="1:21">
      <c r="A3652" s="582"/>
      <c r="B3652" s="73" t="s">
        <v>1057</v>
      </c>
      <c r="C3652" s="73">
        <v>7800</v>
      </c>
      <c r="D3652" s="73" t="s">
        <v>2043</v>
      </c>
      <c r="E3652" s="52"/>
      <c r="F3652" s="14"/>
      <c r="G3652" s="53" t="s">
        <v>55</v>
      </c>
      <c r="H3652" s="602"/>
      <c r="I3652" s="356" t="s">
        <v>223</v>
      </c>
      <c r="J3652" s="356">
        <v>6000</v>
      </c>
      <c r="K3652" s="356" t="s">
        <v>2043</v>
      </c>
      <c r="L3652" s="14"/>
      <c r="M3652" s="14"/>
      <c r="N3652" s="53" t="s">
        <v>3269</v>
      </c>
      <c r="O3652" s="140"/>
      <c r="P3652" s="14" t="s">
        <v>1138</v>
      </c>
      <c r="Q3652" s="14">
        <v>500</v>
      </c>
      <c r="R3652" s="14" t="s">
        <v>2045</v>
      </c>
      <c r="S3652" s="14"/>
      <c r="T3652" s="14"/>
      <c r="U3652" s="14" t="s">
        <v>3270</v>
      </c>
    </row>
    <row r="3653" spans="1:21">
      <c r="A3653" s="582"/>
      <c r="B3653" s="14"/>
      <c r="C3653" s="14"/>
      <c r="D3653" s="14"/>
      <c r="E3653" s="52"/>
      <c r="F3653" s="14"/>
      <c r="G3653" s="53"/>
      <c r="H3653" s="602"/>
      <c r="I3653" s="356" t="s">
        <v>1205</v>
      </c>
      <c r="J3653" s="356">
        <v>2000</v>
      </c>
      <c r="K3653" s="356" t="s">
        <v>2043</v>
      </c>
      <c r="L3653" s="14"/>
      <c r="M3653" s="14"/>
      <c r="N3653" s="53" t="s">
        <v>3271</v>
      </c>
      <c r="O3653" s="140"/>
      <c r="P3653" s="14" t="s">
        <v>1153</v>
      </c>
      <c r="Q3653" s="14">
        <v>800</v>
      </c>
      <c r="R3653" s="14" t="s">
        <v>2045</v>
      </c>
      <c r="S3653" s="14"/>
      <c r="T3653" s="14"/>
      <c r="U3653" s="14" t="s">
        <v>54</v>
      </c>
    </row>
    <row r="3654" spans="1:21">
      <c r="A3654" s="582"/>
      <c r="B3654" s="14"/>
      <c r="C3654" s="14"/>
      <c r="D3654" s="14"/>
      <c r="E3654" s="52"/>
      <c r="F3654" s="14"/>
      <c r="G3654" s="53"/>
      <c r="H3654" s="602"/>
      <c r="I3654" s="14" t="s">
        <v>389</v>
      </c>
      <c r="J3654" s="14">
        <v>4000</v>
      </c>
      <c r="K3654" s="14" t="s">
        <v>2043</v>
      </c>
      <c r="L3654" s="14"/>
      <c r="M3654" s="14"/>
      <c r="N3654" s="53" t="s">
        <v>55</v>
      </c>
      <c r="O3654" s="140"/>
      <c r="P3654" s="14" t="s">
        <v>1474</v>
      </c>
      <c r="Q3654" s="14">
        <v>1840</v>
      </c>
      <c r="R3654" s="14" t="s">
        <v>2045</v>
      </c>
      <c r="S3654" s="14"/>
      <c r="T3654" s="14" t="s">
        <v>2096</v>
      </c>
      <c r="U3654" s="14" t="s">
        <v>54</v>
      </c>
    </row>
    <row r="3655" spans="1:21">
      <c r="A3655" s="582"/>
      <c r="B3655" s="14"/>
      <c r="C3655" s="14"/>
      <c r="D3655" s="14"/>
      <c r="E3655" s="52"/>
      <c r="F3655" s="14"/>
      <c r="G3655" s="53"/>
      <c r="H3655" s="602"/>
      <c r="I3655" s="14"/>
      <c r="J3655" s="14"/>
      <c r="K3655" s="14"/>
      <c r="L3655" s="14"/>
      <c r="M3655" s="14"/>
      <c r="N3655" s="53"/>
      <c r="O3655" s="140"/>
      <c r="P3655" s="14"/>
      <c r="Q3655" s="14"/>
      <c r="R3655" s="14"/>
      <c r="S3655" s="14"/>
      <c r="T3655" s="14"/>
      <c r="U3655" s="14"/>
    </row>
    <row r="3656" spans="1:21">
      <c r="A3656" s="582"/>
      <c r="B3656" s="14"/>
      <c r="C3656" s="14"/>
      <c r="D3656" s="14"/>
      <c r="E3656" s="52"/>
      <c r="F3656" s="14"/>
      <c r="G3656" s="53"/>
      <c r="H3656" s="602"/>
      <c r="I3656" s="14"/>
      <c r="J3656" s="14"/>
      <c r="K3656" s="14"/>
      <c r="L3656" s="14"/>
      <c r="M3656" s="14"/>
      <c r="N3656" s="53"/>
      <c r="O3656" s="140"/>
      <c r="P3656" s="14"/>
      <c r="Q3656" s="14"/>
      <c r="R3656" s="14"/>
      <c r="S3656" s="14"/>
      <c r="T3656" s="14"/>
      <c r="U3656" s="14"/>
    </row>
    <row r="3657" spans="1:21">
      <c r="A3657" s="582"/>
      <c r="B3657" s="14"/>
      <c r="C3657" s="14"/>
      <c r="D3657" s="14"/>
      <c r="E3657" s="52"/>
      <c r="F3657" s="14"/>
      <c r="G3657" s="53"/>
      <c r="H3657" s="289"/>
      <c r="I3657" s="14"/>
      <c r="J3657" s="14"/>
      <c r="K3657" s="14"/>
      <c r="L3657" s="14"/>
      <c r="M3657" s="14"/>
      <c r="N3657" s="53"/>
      <c r="O3657" s="140"/>
      <c r="P3657" s="14"/>
      <c r="Q3657" s="14"/>
      <c r="R3657" s="14"/>
      <c r="S3657" s="14"/>
      <c r="T3657" s="14"/>
      <c r="U3657" s="14"/>
    </row>
    <row r="3658" spans="1:21">
      <c r="A3658" s="582"/>
      <c r="B3658" s="14"/>
      <c r="C3658" s="14"/>
      <c r="D3658" s="14"/>
      <c r="E3658" s="52"/>
      <c r="F3658" s="14"/>
      <c r="G3658" s="53"/>
      <c r="H3658" s="281"/>
      <c r="I3658" s="14"/>
      <c r="J3658" s="14"/>
      <c r="K3658" s="14"/>
      <c r="L3658" s="14"/>
      <c r="M3658" s="14"/>
      <c r="N3658" s="53"/>
      <c r="O3658" s="140"/>
      <c r="P3658" s="14"/>
      <c r="Q3658" s="14"/>
      <c r="R3658" s="14"/>
      <c r="S3658" s="14"/>
      <c r="T3658" s="14"/>
      <c r="U3658" s="14"/>
    </row>
    <row r="3659" ht="18" spans="1:21">
      <c r="A3659" s="582"/>
      <c r="B3659" s="352"/>
      <c r="C3659" s="297"/>
      <c r="D3659" s="297"/>
      <c r="E3659" s="298"/>
      <c r="F3659" s="297"/>
      <c r="G3659" s="299"/>
      <c r="H3659" s="269"/>
      <c r="I3659" s="297"/>
      <c r="J3659" s="297"/>
      <c r="K3659" s="297"/>
      <c r="L3659" s="297"/>
      <c r="M3659" s="296"/>
      <c r="N3659" s="304"/>
      <c r="O3659" s="269"/>
      <c r="P3659" s="304"/>
      <c r="Q3659" s="304"/>
      <c r="R3659" s="304"/>
      <c r="S3659" s="304"/>
      <c r="T3659" s="304"/>
      <c r="U3659" s="304"/>
    </row>
    <row r="3660" ht="15.6" spans="1:23">
      <c r="A3660" s="291" t="s">
        <v>2348</v>
      </c>
      <c r="B3660" s="291" t="s">
        <v>12</v>
      </c>
      <c r="C3660" s="292" t="s">
        <v>2501</v>
      </c>
      <c r="D3660" s="292" t="s">
        <v>2466</v>
      </c>
      <c r="E3660" s="454" t="s">
        <v>2456</v>
      </c>
      <c r="F3660" s="121" t="s">
        <v>3121</v>
      </c>
      <c r="G3660" s="121" t="s">
        <v>11</v>
      </c>
      <c r="H3660" s="269"/>
      <c r="I3660" s="291" t="s">
        <v>13</v>
      </c>
      <c r="J3660" s="292" t="s">
        <v>2501</v>
      </c>
      <c r="K3660" s="292" t="s">
        <v>2466</v>
      </c>
      <c r="L3660" s="455" t="s">
        <v>2456</v>
      </c>
      <c r="M3660" s="121" t="s">
        <v>3121</v>
      </c>
      <c r="N3660" s="121" t="s">
        <v>11</v>
      </c>
      <c r="O3660" s="492"/>
      <c r="P3660" s="291" t="s">
        <v>3108</v>
      </c>
      <c r="Q3660" s="292" t="s">
        <v>2501</v>
      </c>
      <c r="R3660" s="292" t="s">
        <v>2466</v>
      </c>
      <c r="S3660" s="455" t="s">
        <v>2456</v>
      </c>
      <c r="T3660" s="121" t="s">
        <v>3121</v>
      </c>
      <c r="U3660" s="121" t="s">
        <v>11</v>
      </c>
      <c r="V3660" s="594" t="s">
        <v>2557</v>
      </c>
      <c r="W3660" s="594"/>
    </row>
    <row r="3661" ht="13.8" spans="1:23">
      <c r="A3661" s="579"/>
      <c r="B3661" s="73" t="s">
        <v>1057</v>
      </c>
      <c r="C3661" s="73">
        <v>7800</v>
      </c>
      <c r="D3661" s="73" t="s">
        <v>2043</v>
      </c>
      <c r="E3661" s="52"/>
      <c r="F3661" s="14"/>
      <c r="G3661" s="14" t="s">
        <v>2956</v>
      </c>
      <c r="H3661" s="14"/>
      <c r="I3661" s="14" t="s">
        <v>389</v>
      </c>
      <c r="J3661" s="14">
        <v>1000</v>
      </c>
      <c r="K3661" s="14" t="s">
        <v>2043</v>
      </c>
      <c r="L3661" s="14"/>
      <c r="M3661" s="14"/>
      <c r="N3661" s="53" t="s">
        <v>54</v>
      </c>
      <c r="O3661" s="140"/>
      <c r="P3661" s="14" t="s">
        <v>1459</v>
      </c>
      <c r="Q3661" s="14">
        <v>400</v>
      </c>
      <c r="R3661" s="14" t="s">
        <v>2045</v>
      </c>
      <c r="S3661" s="14"/>
      <c r="T3661" s="14" t="s">
        <v>2096</v>
      </c>
      <c r="U3661" s="53" t="s">
        <v>54</v>
      </c>
      <c r="V3661" s="525"/>
      <c r="W3661" s="448" t="s">
        <v>2561</v>
      </c>
    </row>
    <row r="3662" spans="1:23">
      <c r="A3662" s="579"/>
      <c r="B3662" s="14" t="s">
        <v>328</v>
      </c>
      <c r="C3662" s="14">
        <v>6000</v>
      </c>
      <c r="D3662" s="14" t="s">
        <v>2043</v>
      </c>
      <c r="E3662" s="52"/>
      <c r="F3662" s="14"/>
      <c r="G3662" s="53" t="s">
        <v>54</v>
      </c>
      <c r="H3662" s="14"/>
      <c r="I3662" s="14" t="s">
        <v>142</v>
      </c>
      <c r="J3662" s="14">
        <v>6000</v>
      </c>
      <c r="K3662" s="14" t="s">
        <v>2043</v>
      </c>
      <c r="L3662" s="14"/>
      <c r="M3662" s="14"/>
      <c r="N3662" s="53" t="s">
        <v>54</v>
      </c>
      <c r="O3662" s="140"/>
      <c r="P3662" s="14" t="s">
        <v>1457</v>
      </c>
      <c r="Q3662" s="14">
        <v>200</v>
      </c>
      <c r="R3662" s="14" t="s">
        <v>2045</v>
      </c>
      <c r="S3662" s="14"/>
      <c r="T3662" s="14"/>
      <c r="U3662" s="53" t="s">
        <v>54</v>
      </c>
      <c r="V3662" s="460"/>
      <c r="W3662" s="14" t="s">
        <v>2562</v>
      </c>
    </row>
    <row r="3663" ht="13.8" spans="1:23">
      <c r="A3663" s="579"/>
      <c r="B3663" s="14" t="s">
        <v>733</v>
      </c>
      <c r="C3663" s="14">
        <v>1360</v>
      </c>
      <c r="D3663" s="14" t="s">
        <v>2045</v>
      </c>
      <c r="E3663" s="52"/>
      <c r="F3663" s="14"/>
      <c r="G3663" s="53" t="s">
        <v>54</v>
      </c>
      <c r="H3663" s="14"/>
      <c r="I3663" s="14" t="s">
        <v>235</v>
      </c>
      <c r="J3663" s="14">
        <v>4800</v>
      </c>
      <c r="K3663" s="14" t="s">
        <v>2043</v>
      </c>
      <c r="L3663" s="14"/>
      <c r="M3663" s="14"/>
      <c r="N3663" s="53" t="s">
        <v>54</v>
      </c>
      <c r="O3663" s="140"/>
      <c r="P3663" s="14" t="s">
        <v>1345</v>
      </c>
      <c r="Q3663" s="14">
        <v>200</v>
      </c>
      <c r="R3663" s="14" t="s">
        <v>2045</v>
      </c>
      <c r="S3663" s="14"/>
      <c r="T3663" s="14"/>
      <c r="U3663" s="53" t="s">
        <v>54</v>
      </c>
      <c r="V3663" s="461"/>
      <c r="W3663" s="448" t="s">
        <v>2563</v>
      </c>
    </row>
    <row r="3664" ht="13.8" spans="1:23">
      <c r="A3664" s="579"/>
      <c r="B3664" s="14" t="s">
        <v>729</v>
      </c>
      <c r="C3664" s="14">
        <v>6000</v>
      </c>
      <c r="D3664" s="14" t="s">
        <v>2043</v>
      </c>
      <c r="E3664" s="52"/>
      <c r="F3664" s="14"/>
      <c r="G3664" s="53" t="s">
        <v>54</v>
      </c>
      <c r="H3664" s="14"/>
      <c r="I3664" s="14" t="s">
        <v>667</v>
      </c>
      <c r="J3664" s="14">
        <v>4800</v>
      </c>
      <c r="K3664" s="14" t="s">
        <v>2043</v>
      </c>
      <c r="L3664" s="14"/>
      <c r="M3664" s="14"/>
      <c r="N3664" s="53" t="s">
        <v>54</v>
      </c>
      <c r="O3664" s="140"/>
      <c r="P3664" s="462" t="s">
        <v>316</v>
      </c>
      <c r="Q3664" s="462">
        <v>400</v>
      </c>
      <c r="R3664" s="462" t="s">
        <v>2043</v>
      </c>
      <c r="S3664" s="14"/>
      <c r="T3664" s="14"/>
      <c r="U3664" s="14" t="s">
        <v>2840</v>
      </c>
      <c r="V3664" s="462"/>
      <c r="W3664" s="448" t="s">
        <v>2568</v>
      </c>
    </row>
    <row r="3665" ht="13.8" spans="1:23">
      <c r="A3665" s="579"/>
      <c r="B3665" s="14" t="s">
        <v>145</v>
      </c>
      <c r="C3665" s="14">
        <v>9000</v>
      </c>
      <c r="D3665" s="14" t="s">
        <v>2043</v>
      </c>
      <c r="E3665" s="52"/>
      <c r="F3665" s="14"/>
      <c r="G3665" s="53" t="s">
        <v>54</v>
      </c>
      <c r="H3665" s="14"/>
      <c r="I3665" s="14" t="s">
        <v>1316</v>
      </c>
      <c r="J3665" s="14">
        <v>200</v>
      </c>
      <c r="K3665" s="14" t="s">
        <v>2045</v>
      </c>
      <c r="L3665" s="14"/>
      <c r="M3665" s="14"/>
      <c r="N3665" s="53" t="s">
        <v>54</v>
      </c>
      <c r="O3665" s="140"/>
      <c r="P3665" s="462" t="s">
        <v>630</v>
      </c>
      <c r="Q3665" s="462">
        <v>1000</v>
      </c>
      <c r="R3665" s="462" t="s">
        <v>2043</v>
      </c>
      <c r="S3665" s="14"/>
      <c r="T3665" s="14"/>
      <c r="U3665" s="14" t="s">
        <v>54</v>
      </c>
      <c r="V3665" s="142"/>
      <c r="W3665" s="448" t="s">
        <v>2632</v>
      </c>
    </row>
    <row r="3666" ht="13.8" spans="1:23">
      <c r="A3666" s="579"/>
      <c r="B3666" s="14" t="s">
        <v>592</v>
      </c>
      <c r="C3666" s="14">
        <v>9000</v>
      </c>
      <c r="D3666" s="14" t="s">
        <v>2043</v>
      </c>
      <c r="E3666" s="52"/>
      <c r="F3666" s="14"/>
      <c r="G3666" s="53" t="s">
        <v>54</v>
      </c>
      <c r="H3666" s="14"/>
      <c r="I3666" s="14" t="s">
        <v>458</v>
      </c>
      <c r="J3666" s="14">
        <v>4000</v>
      </c>
      <c r="K3666" s="14" t="s">
        <v>2043</v>
      </c>
      <c r="L3666" s="14"/>
      <c r="M3666" s="14"/>
      <c r="N3666" s="53" t="s">
        <v>54</v>
      </c>
      <c r="O3666" s="140"/>
      <c r="P3666" s="525" t="s">
        <v>771</v>
      </c>
      <c r="Q3666" s="525">
        <v>500</v>
      </c>
      <c r="R3666" s="525" t="s">
        <v>2045</v>
      </c>
      <c r="S3666" s="14"/>
      <c r="T3666" s="14"/>
      <c r="U3666" s="14" t="s">
        <v>3272</v>
      </c>
      <c r="V3666" s="136"/>
      <c r="W3666" s="448" t="s">
        <v>2935</v>
      </c>
    </row>
    <row r="3667" ht="26.4" spans="1:21">
      <c r="A3667" s="579"/>
      <c r="B3667" s="14" t="s">
        <v>587</v>
      </c>
      <c r="C3667" s="14">
        <v>3000</v>
      </c>
      <c r="D3667" s="14" t="s">
        <v>2043</v>
      </c>
      <c r="E3667" s="52"/>
      <c r="F3667" s="14"/>
      <c r="G3667" s="53" t="s">
        <v>54</v>
      </c>
      <c r="H3667" s="14"/>
      <c r="I3667" s="460" t="s">
        <v>2932</v>
      </c>
      <c r="J3667" s="460">
        <v>370</v>
      </c>
      <c r="K3667" s="460" t="s">
        <v>2045</v>
      </c>
      <c r="L3667" s="14"/>
      <c r="M3667" s="14"/>
      <c r="N3667" s="53" t="s">
        <v>3273</v>
      </c>
      <c r="O3667" s="14"/>
      <c r="P3667" s="525" t="s">
        <v>1270</v>
      </c>
      <c r="Q3667" s="525">
        <v>200</v>
      </c>
      <c r="R3667" s="525" t="s">
        <v>2045</v>
      </c>
      <c r="S3667" s="14"/>
      <c r="T3667" s="14"/>
      <c r="U3667" s="14" t="s">
        <v>2439</v>
      </c>
    </row>
    <row r="3668" spans="1:21">
      <c r="A3668" s="579"/>
      <c r="B3668" s="14" t="s">
        <v>151</v>
      </c>
      <c r="C3668" s="14">
        <v>1200</v>
      </c>
      <c r="D3668" s="14" t="s">
        <v>2043</v>
      </c>
      <c r="E3668" s="52"/>
      <c r="F3668" s="14"/>
      <c r="G3668" s="53" t="s">
        <v>54</v>
      </c>
      <c r="H3668" s="14"/>
      <c r="I3668" s="73" t="s">
        <v>1120</v>
      </c>
      <c r="J3668" s="73">
        <v>6000</v>
      </c>
      <c r="K3668" s="73" t="s">
        <v>2043</v>
      </c>
      <c r="L3668" s="14"/>
      <c r="M3668" s="14"/>
      <c r="N3668" s="53" t="s">
        <v>2956</v>
      </c>
      <c r="O3668" s="14"/>
      <c r="P3668" s="444" t="s">
        <v>914</v>
      </c>
      <c r="Q3668" s="444">
        <v>500</v>
      </c>
      <c r="R3668" s="444" t="s">
        <v>2043</v>
      </c>
      <c r="S3668" s="14"/>
      <c r="T3668" s="14"/>
      <c r="U3668" s="14" t="s">
        <v>54</v>
      </c>
    </row>
    <row r="3669" ht="26.4" spans="1:21">
      <c r="A3669" s="579"/>
      <c r="B3669" s="14"/>
      <c r="C3669" s="14"/>
      <c r="D3669" s="14"/>
      <c r="E3669" s="52"/>
      <c r="F3669" s="14"/>
      <c r="G3669" s="53"/>
      <c r="H3669" s="14"/>
      <c r="I3669" s="137" t="s">
        <v>2091</v>
      </c>
      <c r="J3669" s="137">
        <v>900</v>
      </c>
      <c r="K3669" s="137" t="s">
        <v>2045</v>
      </c>
      <c r="L3669" s="14"/>
      <c r="M3669" s="14"/>
      <c r="N3669" s="53" t="s">
        <v>3273</v>
      </c>
      <c r="O3669" s="14"/>
      <c r="P3669" s="14" t="s">
        <v>1270</v>
      </c>
      <c r="Q3669" s="14">
        <v>300</v>
      </c>
      <c r="R3669" s="14" t="s">
        <v>2045</v>
      </c>
      <c r="S3669" s="14"/>
      <c r="T3669" s="14"/>
      <c r="U3669" s="14" t="s">
        <v>3274</v>
      </c>
    </row>
    <row r="3670" spans="1:21">
      <c r="A3670" s="579"/>
      <c r="B3670" s="14"/>
      <c r="C3670" s="14"/>
      <c r="D3670" s="14"/>
      <c r="E3670" s="52"/>
      <c r="F3670" s="14"/>
      <c r="G3670" s="53"/>
      <c r="H3670" s="14"/>
      <c r="I3670" s="137" t="s">
        <v>72</v>
      </c>
      <c r="J3670" s="137">
        <v>3000</v>
      </c>
      <c r="K3670" s="137" t="s">
        <v>2043</v>
      </c>
      <c r="L3670" s="14"/>
      <c r="M3670" s="14"/>
      <c r="N3670" s="53" t="s">
        <v>2788</v>
      </c>
      <c r="O3670" s="14"/>
      <c r="P3670" s="444" t="s">
        <v>771</v>
      </c>
      <c r="Q3670" s="444">
        <v>600</v>
      </c>
      <c r="R3670" s="444" t="s">
        <v>2045</v>
      </c>
      <c r="S3670" s="14"/>
      <c r="T3670" s="14"/>
      <c r="U3670" s="14" t="s">
        <v>3275</v>
      </c>
    </row>
    <row r="3671" spans="1:21">
      <c r="A3671" s="579"/>
      <c r="B3671" s="14"/>
      <c r="C3671" s="14"/>
      <c r="D3671" s="14"/>
      <c r="E3671" s="52"/>
      <c r="F3671" s="14"/>
      <c r="G3671" s="53"/>
      <c r="H3671" s="14"/>
      <c r="I3671" s="14" t="s">
        <v>868</v>
      </c>
      <c r="J3671" s="14">
        <v>2300</v>
      </c>
      <c r="K3671" s="14" t="s">
        <v>2045</v>
      </c>
      <c r="L3671" s="14"/>
      <c r="M3671" s="14"/>
      <c r="N3671" s="53" t="s">
        <v>54</v>
      </c>
      <c r="O3671" s="14"/>
      <c r="P3671" s="444" t="s">
        <v>840</v>
      </c>
      <c r="Q3671" s="444">
        <v>1400</v>
      </c>
      <c r="R3671" s="444" t="s">
        <v>2045</v>
      </c>
      <c r="S3671" s="14"/>
      <c r="T3671" s="14"/>
      <c r="U3671" s="14" t="s">
        <v>54</v>
      </c>
    </row>
    <row r="3672" spans="1:21">
      <c r="A3672" s="579"/>
      <c r="B3672" s="14"/>
      <c r="C3672" s="14"/>
      <c r="D3672" s="14"/>
      <c r="E3672" s="52"/>
      <c r="F3672" s="14"/>
      <c r="G3672" s="53"/>
      <c r="H3672" s="14"/>
      <c r="I3672" s="14" t="s">
        <v>253</v>
      </c>
      <c r="J3672" s="14">
        <v>16000</v>
      </c>
      <c r="K3672" s="14" t="s">
        <v>2043</v>
      </c>
      <c r="L3672" s="14"/>
      <c r="M3672" s="14"/>
      <c r="N3672" s="53" t="s">
        <v>55</v>
      </c>
      <c r="O3672" s="14"/>
      <c r="P3672" s="444" t="s">
        <v>1482</v>
      </c>
      <c r="Q3672" s="444">
        <v>200</v>
      </c>
      <c r="R3672" s="444" t="s">
        <v>2045</v>
      </c>
      <c r="S3672" s="14"/>
      <c r="T3672" s="14"/>
      <c r="U3672" s="14" t="s">
        <v>2956</v>
      </c>
    </row>
    <row r="3673" spans="1:21">
      <c r="A3673" s="579"/>
      <c r="B3673" s="14"/>
      <c r="C3673" s="14"/>
      <c r="D3673" s="14"/>
      <c r="E3673" s="52"/>
      <c r="F3673" s="14"/>
      <c r="G3673" s="53"/>
      <c r="H3673" s="14"/>
      <c r="I3673" s="14"/>
      <c r="J3673" s="14"/>
      <c r="K3673" s="14"/>
      <c r="L3673" s="14"/>
      <c r="M3673" s="14"/>
      <c r="N3673" s="53"/>
      <c r="O3673" s="14"/>
      <c r="P3673" s="137" t="s">
        <v>77</v>
      </c>
      <c r="Q3673" s="137">
        <v>500</v>
      </c>
      <c r="R3673" s="137" t="s">
        <v>2045</v>
      </c>
      <c r="S3673" s="14"/>
      <c r="T3673" s="14"/>
      <c r="U3673" s="14" t="s">
        <v>2788</v>
      </c>
    </row>
    <row r="3674" spans="1:21">
      <c r="A3674" s="579"/>
      <c r="B3674" s="14"/>
      <c r="C3674" s="14"/>
      <c r="D3674" s="14"/>
      <c r="E3674" s="52"/>
      <c r="F3674" s="14"/>
      <c r="G3674" s="53"/>
      <c r="H3674" s="14"/>
      <c r="I3674" s="14"/>
      <c r="J3674" s="14"/>
      <c r="K3674" s="14"/>
      <c r="L3674" s="14"/>
      <c r="M3674" s="14"/>
      <c r="N3674" s="53"/>
      <c r="O3674" s="14"/>
      <c r="P3674" s="525" t="s">
        <v>1472</v>
      </c>
      <c r="Q3674" s="525">
        <v>1300</v>
      </c>
      <c r="R3674" s="525" t="s">
        <v>2045</v>
      </c>
      <c r="S3674" s="14"/>
      <c r="T3674" s="14" t="s">
        <v>2096</v>
      </c>
      <c r="U3674" s="14" t="s">
        <v>2920</v>
      </c>
    </row>
    <row r="3675" spans="1:21">
      <c r="A3675" s="579"/>
      <c r="B3675" s="14"/>
      <c r="C3675" s="14"/>
      <c r="D3675" s="14"/>
      <c r="E3675" s="52"/>
      <c r="F3675" s="14"/>
      <c r="G3675" s="53"/>
      <c r="H3675" s="14"/>
      <c r="I3675" s="14"/>
      <c r="J3675" s="14"/>
      <c r="K3675" s="14"/>
      <c r="L3675" s="14"/>
      <c r="M3675" s="14"/>
      <c r="N3675" s="53"/>
      <c r="O3675" s="14"/>
      <c r="P3675" s="14" t="s">
        <v>1465</v>
      </c>
      <c r="Q3675" s="14">
        <v>500</v>
      </c>
      <c r="R3675" s="14" t="s">
        <v>2045</v>
      </c>
      <c r="S3675" s="14"/>
      <c r="T3675" s="14" t="s">
        <v>2096</v>
      </c>
      <c r="U3675" s="14" t="s">
        <v>54</v>
      </c>
    </row>
    <row r="3676" spans="1:21">
      <c r="A3676" s="579"/>
      <c r="B3676" s="14"/>
      <c r="C3676" s="14"/>
      <c r="D3676" s="14"/>
      <c r="E3676" s="52"/>
      <c r="F3676" s="14"/>
      <c r="G3676" s="53"/>
      <c r="H3676" s="14"/>
      <c r="I3676" s="14"/>
      <c r="J3676" s="14"/>
      <c r="K3676" s="14"/>
      <c r="L3676" s="14"/>
      <c r="M3676" s="14"/>
      <c r="N3676" s="53"/>
      <c r="O3676" s="14"/>
      <c r="P3676" s="14"/>
      <c r="Q3676" s="14"/>
      <c r="R3676" s="14"/>
      <c r="S3676" s="14"/>
      <c r="T3676" s="14"/>
      <c r="U3676" s="14"/>
    </row>
    <row r="3677" spans="1:21">
      <c r="A3677" s="579"/>
      <c r="B3677" s="14"/>
      <c r="C3677" s="14"/>
      <c r="D3677" s="14"/>
      <c r="E3677" s="52"/>
      <c r="F3677" s="14"/>
      <c r="G3677" s="53"/>
      <c r="H3677" s="14"/>
      <c r="I3677" s="14"/>
      <c r="J3677" s="14"/>
      <c r="K3677" s="14"/>
      <c r="L3677" s="14"/>
      <c r="M3677" s="14"/>
      <c r="N3677" s="53"/>
      <c r="O3677" s="14"/>
      <c r="P3677" s="14"/>
      <c r="Q3677" s="14"/>
      <c r="R3677" s="14"/>
      <c r="S3677" s="14"/>
      <c r="T3677" s="14"/>
      <c r="U3677" s="14"/>
    </row>
    <row r="3678" ht="18" spans="1:21">
      <c r="A3678" s="579"/>
      <c r="B3678" s="423"/>
      <c r="C3678" s="424"/>
      <c r="D3678" s="424"/>
      <c r="E3678" s="425"/>
      <c r="F3678" s="424"/>
      <c r="G3678" s="426"/>
      <c r="H3678" s="565"/>
      <c r="I3678" s="424"/>
      <c r="J3678" s="424"/>
      <c r="K3678" s="297"/>
      <c r="L3678" s="297"/>
      <c r="M3678" s="296"/>
      <c r="N3678" s="304"/>
      <c r="O3678" s="269"/>
      <c r="P3678" s="304"/>
      <c r="Q3678" s="304"/>
      <c r="R3678" s="304"/>
      <c r="S3678" s="304"/>
      <c r="T3678" s="304"/>
      <c r="U3678" s="304"/>
    </row>
    <row r="3679" ht="15.6" spans="1:23">
      <c r="A3679" s="493" t="s">
        <v>2351</v>
      </c>
      <c r="B3679" s="291" t="s">
        <v>12</v>
      </c>
      <c r="C3679" s="292" t="s">
        <v>2501</v>
      </c>
      <c r="D3679" s="292" t="s">
        <v>2466</v>
      </c>
      <c r="E3679" s="454" t="s">
        <v>2456</v>
      </c>
      <c r="F3679" s="121" t="s">
        <v>3121</v>
      </c>
      <c r="G3679" s="121" t="s">
        <v>11</v>
      </c>
      <c r="H3679" s="269"/>
      <c r="I3679" s="291" t="s">
        <v>13</v>
      </c>
      <c r="J3679" s="292" t="s">
        <v>2501</v>
      </c>
      <c r="K3679" s="292" t="s">
        <v>2466</v>
      </c>
      <c r="L3679" s="455" t="s">
        <v>2456</v>
      </c>
      <c r="M3679" s="121" t="s">
        <v>3121</v>
      </c>
      <c r="N3679" s="121" t="s">
        <v>11</v>
      </c>
      <c r="O3679" s="269"/>
      <c r="P3679" s="291" t="s">
        <v>3108</v>
      </c>
      <c r="Q3679" s="292" t="s">
        <v>2501</v>
      </c>
      <c r="R3679" s="292" t="s">
        <v>2466</v>
      </c>
      <c r="S3679" s="455" t="s">
        <v>2456</v>
      </c>
      <c r="T3679" s="121" t="s">
        <v>3121</v>
      </c>
      <c r="U3679" s="121" t="s">
        <v>11</v>
      </c>
      <c r="V3679" s="594" t="s">
        <v>2557</v>
      </c>
      <c r="W3679" s="594"/>
    </row>
    <row r="3680" ht="13.8" spans="1:23">
      <c r="A3680" s="579"/>
      <c r="B3680" s="14" t="s">
        <v>238</v>
      </c>
      <c r="C3680" s="14">
        <v>18000</v>
      </c>
      <c r="D3680" s="14" t="s">
        <v>2043</v>
      </c>
      <c r="E3680" s="52"/>
      <c r="F3680" s="14"/>
      <c r="G3680" s="53" t="s">
        <v>54</v>
      </c>
      <c r="H3680" s="14"/>
      <c r="I3680" s="14" t="s">
        <v>253</v>
      </c>
      <c r="J3680" s="14">
        <v>10000</v>
      </c>
      <c r="K3680" s="14" t="s">
        <v>2043</v>
      </c>
      <c r="L3680" s="14"/>
      <c r="M3680" s="14"/>
      <c r="N3680" s="53" t="s">
        <v>54</v>
      </c>
      <c r="O3680" s="14"/>
      <c r="P3680" s="14" t="s">
        <v>994</v>
      </c>
      <c r="Q3680" s="14">
        <v>1000</v>
      </c>
      <c r="R3680" s="14" t="s">
        <v>2045</v>
      </c>
      <c r="S3680" s="14"/>
      <c r="T3680" s="14"/>
      <c r="U3680" s="14" t="s">
        <v>54</v>
      </c>
      <c r="V3680" s="525"/>
      <c r="W3680" s="448" t="s">
        <v>2561</v>
      </c>
    </row>
    <row r="3681" spans="1:23">
      <c r="A3681" s="579"/>
      <c r="B3681" s="14" t="s">
        <v>124</v>
      </c>
      <c r="C3681" s="14">
        <v>24000</v>
      </c>
      <c r="D3681" s="14" t="s">
        <v>2043</v>
      </c>
      <c r="E3681" s="52"/>
      <c r="F3681" s="14"/>
      <c r="G3681" s="53" t="s">
        <v>54</v>
      </c>
      <c r="H3681" s="14"/>
      <c r="I3681" s="14" t="s">
        <v>303</v>
      </c>
      <c r="J3681" s="14">
        <v>3200</v>
      </c>
      <c r="K3681" s="14" t="s">
        <v>2043</v>
      </c>
      <c r="L3681" s="14"/>
      <c r="M3681" s="14"/>
      <c r="N3681" s="53" t="s">
        <v>54</v>
      </c>
      <c r="O3681" s="14"/>
      <c r="P3681" s="14" t="s">
        <v>1470</v>
      </c>
      <c r="Q3681" s="14">
        <v>200</v>
      </c>
      <c r="R3681" s="14" t="s">
        <v>2045</v>
      </c>
      <c r="S3681" s="14"/>
      <c r="T3681" s="14" t="s">
        <v>2096</v>
      </c>
      <c r="U3681" s="14" t="s">
        <v>54</v>
      </c>
      <c r="V3681" s="460"/>
      <c r="W3681" s="14" t="s">
        <v>2562</v>
      </c>
    </row>
    <row r="3682" ht="13.8" spans="1:23">
      <c r="A3682" s="579"/>
      <c r="B3682" s="14" t="s">
        <v>145</v>
      </c>
      <c r="C3682" s="14">
        <v>15000</v>
      </c>
      <c r="D3682" s="14" t="s">
        <v>2043</v>
      </c>
      <c r="E3682" s="52"/>
      <c r="F3682" s="14"/>
      <c r="G3682" s="53" t="s">
        <v>2210</v>
      </c>
      <c r="H3682" s="14"/>
      <c r="I3682" s="14" t="s">
        <v>692</v>
      </c>
      <c r="J3682" s="14">
        <v>4000</v>
      </c>
      <c r="K3682" s="14" t="s">
        <v>2043</v>
      </c>
      <c r="L3682" s="14"/>
      <c r="M3682" s="14"/>
      <c r="N3682" s="53" t="s">
        <v>54</v>
      </c>
      <c r="O3682" s="14"/>
      <c r="P3682" s="14" t="s">
        <v>1467</v>
      </c>
      <c r="Q3682" s="14">
        <v>200</v>
      </c>
      <c r="R3682" s="14" t="s">
        <v>2045</v>
      </c>
      <c r="S3682" s="14"/>
      <c r="T3682" s="14" t="s">
        <v>2096</v>
      </c>
      <c r="U3682" s="14" t="s">
        <v>54</v>
      </c>
      <c r="V3682" s="461"/>
      <c r="W3682" s="448" t="s">
        <v>2563</v>
      </c>
    </row>
    <row r="3683" ht="13.8" spans="1:23">
      <c r="A3683" s="579"/>
      <c r="B3683" s="14"/>
      <c r="C3683" s="14"/>
      <c r="D3683" s="14"/>
      <c r="E3683" s="52"/>
      <c r="F3683" s="14"/>
      <c r="G3683" s="53"/>
      <c r="H3683" s="14"/>
      <c r="I3683" s="14" t="s">
        <v>425</v>
      </c>
      <c r="J3683" s="14">
        <v>500</v>
      </c>
      <c r="K3683" s="14" t="s">
        <v>2045</v>
      </c>
      <c r="L3683" s="14"/>
      <c r="M3683" s="14"/>
      <c r="N3683" s="53" t="s">
        <v>54</v>
      </c>
      <c r="O3683" s="14"/>
      <c r="P3683" s="14" t="s">
        <v>1347</v>
      </c>
      <c r="Q3683" s="14">
        <v>300</v>
      </c>
      <c r="R3683" s="14" t="s">
        <v>2045</v>
      </c>
      <c r="S3683" s="14"/>
      <c r="T3683" s="14"/>
      <c r="U3683" s="14" t="s">
        <v>54</v>
      </c>
      <c r="V3683" s="462"/>
      <c r="W3683" s="448" t="s">
        <v>2568</v>
      </c>
    </row>
    <row r="3684" ht="13.8" spans="1:23">
      <c r="A3684" s="579"/>
      <c r="B3684" s="14"/>
      <c r="C3684" s="14"/>
      <c r="D3684" s="14"/>
      <c r="E3684" s="52"/>
      <c r="F3684" s="14"/>
      <c r="G3684" s="53"/>
      <c r="H3684" s="14"/>
      <c r="I3684" s="14" t="s">
        <v>259</v>
      </c>
      <c r="J3684" s="14">
        <v>10400</v>
      </c>
      <c r="K3684" s="14" t="s">
        <v>2043</v>
      </c>
      <c r="L3684" s="14"/>
      <c r="M3684" s="14"/>
      <c r="N3684" s="53" t="s">
        <v>54</v>
      </c>
      <c r="O3684" s="14"/>
      <c r="P3684" s="14" t="s">
        <v>1394</v>
      </c>
      <c r="Q3684" s="14">
        <v>200</v>
      </c>
      <c r="R3684" s="14" t="s">
        <v>2045</v>
      </c>
      <c r="S3684" s="14"/>
      <c r="T3684" s="14"/>
      <c r="U3684" s="14" t="s">
        <v>54</v>
      </c>
      <c r="V3684" s="142"/>
      <c r="W3684" s="448" t="s">
        <v>2632</v>
      </c>
    </row>
    <row r="3685" ht="13.8" spans="1:23">
      <c r="A3685" s="579"/>
      <c r="B3685" s="14"/>
      <c r="C3685" s="14"/>
      <c r="D3685" s="14"/>
      <c r="E3685" s="52"/>
      <c r="F3685" s="14"/>
      <c r="G3685" s="53"/>
      <c r="H3685" s="14"/>
      <c r="I3685" s="14" t="s">
        <v>241</v>
      </c>
      <c r="J3685" s="14">
        <v>6800</v>
      </c>
      <c r="K3685" s="14" t="s">
        <v>2043</v>
      </c>
      <c r="L3685" s="14"/>
      <c r="M3685" s="14"/>
      <c r="N3685" s="53" t="s">
        <v>54</v>
      </c>
      <c r="O3685" s="14"/>
      <c r="P3685" s="444" t="s">
        <v>1272</v>
      </c>
      <c r="Q3685" s="444">
        <v>500</v>
      </c>
      <c r="R3685" s="444" t="s">
        <v>2045</v>
      </c>
      <c r="S3685" s="14"/>
      <c r="T3685" s="14"/>
      <c r="U3685" s="14" t="s">
        <v>2745</v>
      </c>
      <c r="V3685" s="136"/>
      <c r="W3685" s="448" t="s">
        <v>2935</v>
      </c>
    </row>
    <row r="3686" spans="1:21">
      <c r="A3686" s="579"/>
      <c r="B3686" s="14"/>
      <c r="C3686" s="14"/>
      <c r="D3686" s="14"/>
      <c r="E3686" s="52"/>
      <c r="F3686" s="14"/>
      <c r="G3686" s="53"/>
      <c r="H3686" s="14"/>
      <c r="I3686" s="14" t="s">
        <v>331</v>
      </c>
      <c r="J3686" s="14">
        <v>10000</v>
      </c>
      <c r="K3686" s="14" t="s">
        <v>2043</v>
      </c>
      <c r="L3686" s="14"/>
      <c r="M3686" s="14"/>
      <c r="N3686" s="53" t="s">
        <v>54</v>
      </c>
      <c r="O3686" s="14"/>
      <c r="P3686" s="14" t="s">
        <v>540</v>
      </c>
      <c r="Q3686" s="14">
        <v>1580</v>
      </c>
      <c r="R3686" s="14" t="s">
        <v>2045</v>
      </c>
      <c r="S3686" s="14"/>
      <c r="T3686" s="14"/>
      <c r="U3686" s="14" t="s">
        <v>54</v>
      </c>
    </row>
    <row r="3687" spans="1:21">
      <c r="A3687" s="579"/>
      <c r="B3687" s="14"/>
      <c r="C3687" s="14"/>
      <c r="D3687" s="14"/>
      <c r="E3687" s="52"/>
      <c r="F3687" s="14"/>
      <c r="G3687" s="53"/>
      <c r="H3687" s="14"/>
      <c r="I3687" s="14" t="s">
        <v>306</v>
      </c>
      <c r="J3687" s="14">
        <v>4000</v>
      </c>
      <c r="K3687" s="14" t="s">
        <v>2043</v>
      </c>
      <c r="L3687" s="14"/>
      <c r="M3687" s="14"/>
      <c r="N3687" s="53" t="s">
        <v>54</v>
      </c>
      <c r="O3687" s="14"/>
      <c r="P3687" s="14" t="s">
        <v>482</v>
      </c>
      <c r="Q3687" s="14">
        <v>600</v>
      </c>
      <c r="R3687" s="14" t="s">
        <v>2045</v>
      </c>
      <c r="S3687" s="14"/>
      <c r="T3687" s="14"/>
      <c r="U3687" s="14" t="s">
        <v>54</v>
      </c>
    </row>
    <row r="3688" spans="1:21">
      <c r="A3688" s="579"/>
      <c r="B3688" s="14"/>
      <c r="C3688" s="14"/>
      <c r="D3688" s="14"/>
      <c r="E3688" s="52"/>
      <c r="F3688" s="14"/>
      <c r="G3688" s="53"/>
      <c r="H3688" s="14"/>
      <c r="I3688" s="14" t="s">
        <v>244</v>
      </c>
      <c r="J3688" s="14">
        <v>6000</v>
      </c>
      <c r="K3688" s="14" t="s">
        <v>2043</v>
      </c>
      <c r="L3688" s="14"/>
      <c r="M3688" s="14"/>
      <c r="N3688" s="53" t="s">
        <v>54</v>
      </c>
      <c r="O3688" s="14"/>
      <c r="P3688" s="14" t="s">
        <v>1257</v>
      </c>
      <c r="Q3688" s="14">
        <v>300</v>
      </c>
      <c r="R3688" s="14" t="s">
        <v>2045</v>
      </c>
      <c r="S3688" s="14"/>
      <c r="T3688" s="14"/>
      <c r="U3688" s="14" t="s">
        <v>54</v>
      </c>
    </row>
    <row r="3689" spans="1:21">
      <c r="A3689" s="579"/>
      <c r="B3689" s="14"/>
      <c r="C3689" s="14"/>
      <c r="D3689" s="14"/>
      <c r="E3689" s="52"/>
      <c r="F3689" s="14"/>
      <c r="G3689" s="53"/>
      <c r="H3689" s="14"/>
      <c r="I3689" s="14" t="s">
        <v>455</v>
      </c>
      <c r="J3689" s="14">
        <v>4000</v>
      </c>
      <c r="K3689" s="14" t="s">
        <v>2043</v>
      </c>
      <c r="L3689" s="14"/>
      <c r="M3689" s="14"/>
      <c r="N3689" s="53" t="s">
        <v>54</v>
      </c>
      <c r="O3689" s="14"/>
      <c r="P3689" s="14" t="s">
        <v>951</v>
      </c>
      <c r="Q3689" s="14">
        <v>240</v>
      </c>
      <c r="R3689" s="14" t="s">
        <v>2045</v>
      </c>
      <c r="S3689" s="14"/>
      <c r="T3689" s="14"/>
      <c r="U3689" s="14" t="s">
        <v>54</v>
      </c>
    </row>
    <row r="3690" spans="1:21">
      <c r="A3690" s="579"/>
      <c r="B3690" s="14"/>
      <c r="C3690" s="14"/>
      <c r="D3690" s="14"/>
      <c r="E3690" s="52"/>
      <c r="F3690" s="14"/>
      <c r="G3690" s="53"/>
      <c r="H3690" s="14"/>
      <c r="I3690" s="14"/>
      <c r="J3690" s="14"/>
      <c r="K3690" s="14"/>
      <c r="L3690" s="14"/>
      <c r="M3690" s="14"/>
      <c r="N3690" s="53"/>
      <c r="O3690" s="14"/>
      <c r="P3690" s="14" t="s">
        <v>954</v>
      </c>
      <c r="Q3690" s="14">
        <v>3080</v>
      </c>
      <c r="R3690" s="14" t="s">
        <v>2045</v>
      </c>
      <c r="S3690" s="14"/>
      <c r="T3690" s="14"/>
      <c r="U3690" s="14" t="s">
        <v>54</v>
      </c>
    </row>
    <row r="3691" spans="1:21">
      <c r="A3691" s="579"/>
      <c r="B3691" s="14"/>
      <c r="C3691" s="14"/>
      <c r="D3691" s="14"/>
      <c r="E3691" s="52"/>
      <c r="F3691" s="14"/>
      <c r="G3691" s="53"/>
      <c r="H3691" s="14"/>
      <c r="I3691" s="14"/>
      <c r="J3691" s="14"/>
      <c r="K3691" s="14"/>
      <c r="L3691" s="14"/>
      <c r="M3691" s="14"/>
      <c r="N3691" s="53"/>
      <c r="O3691" s="14"/>
      <c r="P3691" s="137" t="s">
        <v>110</v>
      </c>
      <c r="Q3691" s="137">
        <v>560</v>
      </c>
      <c r="R3691" s="137" t="s">
        <v>2045</v>
      </c>
      <c r="S3691" s="14"/>
      <c r="T3691" s="14"/>
      <c r="U3691" s="14" t="s">
        <v>2788</v>
      </c>
    </row>
    <row r="3692" spans="1:21">
      <c r="A3692" s="579"/>
      <c r="B3692" s="14"/>
      <c r="C3692" s="14"/>
      <c r="D3692" s="14"/>
      <c r="E3692" s="52"/>
      <c r="F3692" s="14"/>
      <c r="G3692" s="53"/>
      <c r="H3692" s="14"/>
      <c r="I3692" s="14"/>
      <c r="J3692" s="14"/>
      <c r="K3692" s="14"/>
      <c r="L3692" s="14"/>
      <c r="M3692" s="14"/>
      <c r="N3692" s="53"/>
      <c r="O3692" s="14"/>
      <c r="P3692" s="14" t="s">
        <v>1076</v>
      </c>
      <c r="Q3692" s="14">
        <v>640</v>
      </c>
      <c r="R3692" s="14" t="s">
        <v>2045</v>
      </c>
      <c r="S3692" s="14"/>
      <c r="T3692" s="14" t="s">
        <v>2096</v>
      </c>
      <c r="U3692" s="14" t="s">
        <v>54</v>
      </c>
    </row>
    <row r="3693" spans="1:21">
      <c r="A3693" s="579"/>
      <c r="B3693" s="14"/>
      <c r="C3693" s="14"/>
      <c r="D3693" s="14"/>
      <c r="E3693" s="52"/>
      <c r="F3693" s="14"/>
      <c r="G3693" s="53"/>
      <c r="H3693" s="14"/>
      <c r="I3693" s="14"/>
      <c r="J3693" s="14"/>
      <c r="K3693" s="14"/>
      <c r="L3693" s="14"/>
      <c r="M3693" s="14"/>
      <c r="N3693" s="53"/>
      <c r="O3693" s="14"/>
      <c r="P3693" s="137" t="s">
        <v>97</v>
      </c>
      <c r="Q3693" s="137">
        <v>300</v>
      </c>
      <c r="R3693" s="137" t="s">
        <v>2045</v>
      </c>
      <c r="S3693" s="14"/>
      <c r="T3693" s="14"/>
      <c r="U3693" s="14" t="s">
        <v>2788</v>
      </c>
    </row>
    <row r="3694" spans="1:15">
      <c r="A3694" s="579"/>
      <c r="B3694" s="14"/>
      <c r="C3694" s="14"/>
      <c r="D3694" s="14"/>
      <c r="E3694" s="52"/>
      <c r="F3694" s="14"/>
      <c r="G3694" s="53"/>
      <c r="H3694" s="14"/>
      <c r="I3694" s="14"/>
      <c r="J3694" s="14"/>
      <c r="K3694" s="14"/>
      <c r="L3694" s="14"/>
      <c r="M3694" s="14"/>
      <c r="N3694" s="53"/>
      <c r="O3694" s="14"/>
    </row>
    <row r="3695" spans="1:21">
      <c r="A3695" s="579"/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</row>
    <row r="3696" ht="18" spans="1:21">
      <c r="A3696" s="579"/>
      <c r="B3696" s="352"/>
      <c r="C3696" s="297"/>
      <c r="D3696" s="297"/>
      <c r="E3696" s="298"/>
      <c r="F3696" s="297"/>
      <c r="G3696" s="299"/>
      <c r="H3696" s="269"/>
      <c r="I3696" s="297"/>
      <c r="J3696" s="297"/>
      <c r="K3696" s="297"/>
      <c r="L3696" s="297"/>
      <c r="M3696" s="296"/>
      <c r="N3696" s="304"/>
      <c r="O3696" s="269"/>
      <c r="P3696" s="304"/>
      <c r="Q3696" s="304"/>
      <c r="R3696" s="304"/>
      <c r="S3696" s="304"/>
      <c r="T3696" s="304"/>
      <c r="U3696" s="304"/>
    </row>
    <row r="3697" ht="15.6" spans="1:23">
      <c r="A3697" s="291" t="s">
        <v>2353</v>
      </c>
      <c r="B3697" s="291" t="s">
        <v>12</v>
      </c>
      <c r="C3697" s="292" t="s">
        <v>2501</v>
      </c>
      <c r="D3697" s="292" t="s">
        <v>2466</v>
      </c>
      <c r="E3697" s="454" t="s">
        <v>2456</v>
      </c>
      <c r="F3697" s="121" t="s">
        <v>3121</v>
      </c>
      <c r="G3697" s="121" t="s">
        <v>11</v>
      </c>
      <c r="H3697" s="269"/>
      <c r="I3697" s="291" t="s">
        <v>13</v>
      </c>
      <c r="J3697" s="292" t="s">
        <v>2501</v>
      </c>
      <c r="K3697" s="292" t="s">
        <v>2466</v>
      </c>
      <c r="L3697" s="455" t="s">
        <v>2456</v>
      </c>
      <c r="M3697" s="121" t="s">
        <v>3121</v>
      </c>
      <c r="N3697" s="121" t="s">
        <v>11</v>
      </c>
      <c r="O3697" s="269"/>
      <c r="P3697" s="291" t="s">
        <v>3108</v>
      </c>
      <c r="Q3697" s="292" t="s">
        <v>2501</v>
      </c>
      <c r="R3697" s="292" t="s">
        <v>2466</v>
      </c>
      <c r="S3697" s="455" t="s">
        <v>2456</v>
      </c>
      <c r="T3697" s="121" t="s">
        <v>3121</v>
      </c>
      <c r="U3697" s="121" t="s">
        <v>11</v>
      </c>
      <c r="V3697" s="594" t="s">
        <v>2557</v>
      </c>
      <c r="W3697" s="594"/>
    </row>
    <row r="3698" ht="13.8" spans="1:23">
      <c r="A3698" s="579"/>
      <c r="B3698" s="14" t="s">
        <v>145</v>
      </c>
      <c r="C3698" s="14">
        <v>13800</v>
      </c>
      <c r="D3698" s="14" t="s">
        <v>2043</v>
      </c>
      <c r="E3698" s="52"/>
      <c r="F3698" s="14"/>
      <c r="G3698" s="53" t="s">
        <v>3276</v>
      </c>
      <c r="H3698" s="14"/>
      <c r="I3698" s="14" t="s">
        <v>1314</v>
      </c>
      <c r="J3698" s="14">
        <v>1200</v>
      </c>
      <c r="K3698" s="14" t="s">
        <v>2045</v>
      </c>
      <c r="L3698" s="14"/>
      <c r="M3698" s="14"/>
      <c r="N3698" s="53" t="s">
        <v>54</v>
      </c>
      <c r="O3698" s="14"/>
      <c r="P3698" s="14" t="s">
        <v>1491</v>
      </c>
      <c r="Q3698" s="14">
        <v>1000</v>
      </c>
      <c r="R3698" s="14" t="s">
        <v>2045</v>
      </c>
      <c r="S3698" s="14"/>
      <c r="T3698" s="14" t="s">
        <v>2096</v>
      </c>
      <c r="U3698" s="53" t="s">
        <v>54</v>
      </c>
      <c r="V3698" s="525"/>
      <c r="W3698" s="448" t="s">
        <v>2561</v>
      </c>
    </row>
    <row r="3699" spans="1:23">
      <c r="A3699" s="579"/>
      <c r="B3699" s="14" t="s">
        <v>313</v>
      </c>
      <c r="C3699" s="14">
        <v>4200</v>
      </c>
      <c r="D3699" s="14" t="s">
        <v>2043</v>
      </c>
      <c r="E3699" s="52"/>
      <c r="F3699" s="14"/>
      <c r="G3699" s="14" t="s">
        <v>54</v>
      </c>
      <c r="H3699" s="14"/>
      <c r="I3699" s="14" t="s">
        <v>1493</v>
      </c>
      <c r="J3699" s="14">
        <v>300</v>
      </c>
      <c r="K3699" s="14" t="s">
        <v>2045</v>
      </c>
      <c r="L3699" s="14"/>
      <c r="M3699" s="14" t="s">
        <v>2096</v>
      </c>
      <c r="N3699" s="53" t="s">
        <v>54</v>
      </c>
      <c r="O3699" s="14"/>
      <c r="P3699" s="14" t="s">
        <v>1303</v>
      </c>
      <c r="Q3699" s="14">
        <v>200</v>
      </c>
      <c r="R3699" s="14" t="s">
        <v>2045</v>
      </c>
      <c r="S3699" s="14"/>
      <c r="T3699" s="14"/>
      <c r="U3699" s="53" t="s">
        <v>3277</v>
      </c>
      <c r="V3699" s="460"/>
      <c r="W3699" s="14" t="s">
        <v>2562</v>
      </c>
    </row>
    <row r="3700" ht="26.4" spans="1:23">
      <c r="A3700" s="579"/>
      <c r="B3700" s="73" t="s">
        <v>1183</v>
      </c>
      <c r="C3700" s="73">
        <v>1200</v>
      </c>
      <c r="D3700" s="73" t="s">
        <v>2043</v>
      </c>
      <c r="E3700" s="52"/>
      <c r="F3700" s="14" t="s">
        <v>2096</v>
      </c>
      <c r="G3700" s="53" t="s">
        <v>3278</v>
      </c>
      <c r="H3700" s="14"/>
      <c r="I3700" s="14" t="s">
        <v>1488</v>
      </c>
      <c r="J3700" s="14">
        <v>300</v>
      </c>
      <c r="K3700" s="14" t="s">
        <v>2045</v>
      </c>
      <c r="L3700" s="14"/>
      <c r="M3700" s="14" t="s">
        <v>2096</v>
      </c>
      <c r="N3700" s="53" t="s">
        <v>54</v>
      </c>
      <c r="O3700" s="14"/>
      <c r="P3700" s="14" t="s">
        <v>1441</v>
      </c>
      <c r="Q3700" s="14">
        <v>1230</v>
      </c>
      <c r="R3700" s="14" t="s">
        <v>2045</v>
      </c>
      <c r="S3700" s="14"/>
      <c r="T3700" s="14"/>
      <c r="U3700" s="53" t="s">
        <v>54</v>
      </c>
      <c r="V3700" s="461"/>
      <c r="W3700" s="448" t="s">
        <v>2563</v>
      </c>
    </row>
    <row r="3701" ht="13.8" spans="1:23">
      <c r="A3701" s="579"/>
      <c r="B3701" s="14" t="s">
        <v>1135</v>
      </c>
      <c r="C3701" s="14">
        <v>4800</v>
      </c>
      <c r="D3701" s="14" t="s">
        <v>2043</v>
      </c>
      <c r="E3701" s="52"/>
      <c r="F3701" s="14"/>
      <c r="G3701" s="53" t="s">
        <v>54</v>
      </c>
      <c r="H3701" s="14"/>
      <c r="I3701" s="137" t="s">
        <v>56</v>
      </c>
      <c r="J3701" s="137">
        <v>8000</v>
      </c>
      <c r="K3701" s="137" t="s">
        <v>2043</v>
      </c>
      <c r="L3701" s="14"/>
      <c r="M3701" s="14"/>
      <c r="N3701" s="53" t="s">
        <v>2788</v>
      </c>
      <c r="O3701" s="14"/>
      <c r="P3701" s="14" t="s">
        <v>1480</v>
      </c>
      <c r="Q3701" s="14">
        <v>200</v>
      </c>
      <c r="R3701" s="14" t="s">
        <v>2045</v>
      </c>
      <c r="S3701" s="14"/>
      <c r="T3701" s="14" t="s">
        <v>2096</v>
      </c>
      <c r="U3701" s="53" t="s">
        <v>54</v>
      </c>
      <c r="V3701" s="462"/>
      <c r="W3701" s="448" t="s">
        <v>2568</v>
      </c>
    </row>
    <row r="3702" ht="13.8" spans="1:23">
      <c r="A3702" s="579"/>
      <c r="B3702" s="14" t="s">
        <v>470</v>
      </c>
      <c r="C3702" s="14">
        <v>7800</v>
      </c>
      <c r="D3702" s="14" t="s">
        <v>2043</v>
      </c>
      <c r="E3702" s="14"/>
      <c r="F3702" s="14"/>
      <c r="G3702" s="53" t="s">
        <v>54</v>
      </c>
      <c r="H3702" s="14"/>
      <c r="I3702" s="14" t="s">
        <v>683</v>
      </c>
      <c r="J3702" s="14">
        <v>4400</v>
      </c>
      <c r="K3702" s="14" t="s">
        <v>2043</v>
      </c>
      <c r="L3702" s="14"/>
      <c r="M3702" s="14"/>
      <c r="N3702" s="53" t="s">
        <v>54</v>
      </c>
      <c r="O3702" s="14"/>
      <c r="P3702" s="73" t="s">
        <v>1131</v>
      </c>
      <c r="Q3702" s="73">
        <v>500</v>
      </c>
      <c r="R3702" s="73" t="s">
        <v>2045</v>
      </c>
      <c r="S3702" s="14"/>
      <c r="T3702" s="14"/>
      <c r="U3702" s="14" t="s">
        <v>2956</v>
      </c>
      <c r="V3702" s="142"/>
      <c r="W3702" s="448" t="s">
        <v>2632</v>
      </c>
    </row>
    <row r="3703" ht="13.8" spans="1:23">
      <c r="A3703" s="579"/>
      <c r="B3703" s="525" t="s">
        <v>630</v>
      </c>
      <c r="C3703" s="525">
        <v>3000</v>
      </c>
      <c r="D3703" s="525" t="s">
        <v>2043</v>
      </c>
      <c r="E3703" s="52"/>
      <c r="F3703" s="14"/>
      <c r="G3703" s="53" t="s">
        <v>2439</v>
      </c>
      <c r="H3703" s="14"/>
      <c r="I3703" s="14" t="s">
        <v>972</v>
      </c>
      <c r="J3703" s="14">
        <v>3200</v>
      </c>
      <c r="K3703" s="14" t="s">
        <v>2045</v>
      </c>
      <c r="L3703" s="14"/>
      <c r="M3703" s="53"/>
      <c r="N3703" s="53" t="s">
        <v>54</v>
      </c>
      <c r="O3703" s="14"/>
      <c r="P3703" s="137" t="s">
        <v>3279</v>
      </c>
      <c r="Q3703" s="137">
        <v>1500</v>
      </c>
      <c r="R3703" s="137" t="s">
        <v>2045</v>
      </c>
      <c r="S3703" s="14"/>
      <c r="T3703" s="14" t="s">
        <v>2096</v>
      </c>
      <c r="U3703" s="14" t="s">
        <v>54</v>
      </c>
      <c r="V3703" s="136"/>
      <c r="W3703" s="448" t="s">
        <v>2935</v>
      </c>
    </row>
    <row r="3704" spans="1:21">
      <c r="A3704" s="579"/>
      <c r="B3704" s="607" t="s">
        <v>1085</v>
      </c>
      <c r="C3704" s="607">
        <v>18000</v>
      </c>
      <c r="D3704" s="607" t="s">
        <v>2043</v>
      </c>
      <c r="E3704" s="465"/>
      <c r="F3704" s="141"/>
      <c r="G3704" s="187" t="s">
        <v>3280</v>
      </c>
      <c r="H3704" s="14"/>
      <c r="I3704" s="14" t="s">
        <v>774</v>
      </c>
      <c r="J3704" s="14">
        <v>4000</v>
      </c>
      <c r="K3704" s="14" t="s">
        <v>2043</v>
      </c>
      <c r="L3704" s="14"/>
      <c r="M3704" s="14"/>
      <c r="N3704" s="53" t="s">
        <v>54</v>
      </c>
      <c r="O3704" s="14"/>
      <c r="P3704" s="14" t="s">
        <v>1301</v>
      </c>
      <c r="Q3704" s="14">
        <v>460</v>
      </c>
      <c r="R3704" s="14" t="s">
        <v>2045</v>
      </c>
      <c r="S3704" s="14"/>
      <c r="T3704" s="14"/>
      <c r="U3704" s="14" t="s">
        <v>54</v>
      </c>
    </row>
    <row r="3705" spans="1:21">
      <c r="A3705" s="579"/>
      <c r="B3705" s="129"/>
      <c r="C3705" s="129"/>
      <c r="D3705" s="129"/>
      <c r="E3705" s="466"/>
      <c r="F3705" s="129"/>
      <c r="G3705" s="203"/>
      <c r="H3705" s="140"/>
      <c r="I3705" s="14" t="s">
        <v>581</v>
      </c>
      <c r="J3705" s="14">
        <v>1800</v>
      </c>
      <c r="K3705" s="14" t="s">
        <v>2043</v>
      </c>
      <c r="L3705" s="14"/>
      <c r="M3705" s="14"/>
      <c r="N3705" s="53" t="s">
        <v>54</v>
      </c>
      <c r="O3705" s="14"/>
      <c r="P3705" s="14" t="s">
        <v>612</v>
      </c>
      <c r="Q3705" s="14">
        <v>200</v>
      </c>
      <c r="R3705" s="14" t="s">
        <v>2045</v>
      </c>
      <c r="S3705" s="14"/>
      <c r="T3705" s="14"/>
      <c r="U3705" s="14" t="s">
        <v>54</v>
      </c>
    </row>
    <row r="3706" spans="1:21">
      <c r="A3706" s="579"/>
      <c r="B3706" s="129"/>
      <c r="C3706" s="129"/>
      <c r="D3706" s="129"/>
      <c r="E3706" s="466"/>
      <c r="F3706" s="129"/>
      <c r="G3706" s="203"/>
      <c r="H3706" s="140"/>
      <c r="I3706" s="14" t="s">
        <v>476</v>
      </c>
      <c r="J3706" s="14">
        <v>600</v>
      </c>
      <c r="K3706" s="14" t="s">
        <v>2043</v>
      </c>
      <c r="L3706" s="14"/>
      <c r="M3706" s="14"/>
      <c r="N3706" s="53" t="s">
        <v>3281</v>
      </c>
      <c r="O3706" s="14"/>
      <c r="P3706" s="14" t="s">
        <v>1336</v>
      </c>
      <c r="Q3706" s="14">
        <v>400</v>
      </c>
      <c r="R3706" s="14" t="s">
        <v>2045</v>
      </c>
      <c r="S3706" s="14"/>
      <c r="T3706" s="14"/>
      <c r="U3706" s="14" t="s">
        <v>54</v>
      </c>
    </row>
    <row r="3707" spans="1:21">
      <c r="A3707" s="579"/>
      <c r="B3707" s="129"/>
      <c r="C3707" s="129"/>
      <c r="D3707" s="129"/>
      <c r="E3707" s="466"/>
      <c r="F3707" s="129"/>
      <c r="G3707" s="203"/>
      <c r="H3707" s="140"/>
      <c r="I3707" s="14" t="s">
        <v>135</v>
      </c>
      <c r="J3707" s="14">
        <v>26000</v>
      </c>
      <c r="K3707" s="14" t="s">
        <v>2043</v>
      </c>
      <c r="L3707" s="14"/>
      <c r="M3707" s="14"/>
      <c r="N3707" s="53" t="s">
        <v>55</v>
      </c>
      <c r="O3707" s="14"/>
      <c r="P3707" s="73" t="s">
        <v>1065</v>
      </c>
      <c r="Q3707" s="73">
        <v>3000</v>
      </c>
      <c r="R3707" s="73" t="s">
        <v>2043</v>
      </c>
      <c r="S3707" s="14"/>
      <c r="T3707" s="14"/>
      <c r="U3707" s="14" t="s">
        <v>2956</v>
      </c>
    </row>
    <row r="3708" spans="1:21">
      <c r="A3708" s="579"/>
      <c r="B3708" s="129"/>
      <c r="C3708" s="129"/>
      <c r="D3708" s="129"/>
      <c r="E3708" s="466"/>
      <c r="F3708" s="129"/>
      <c r="G3708" s="203"/>
      <c r="H3708" s="140"/>
      <c r="I3708" s="14"/>
      <c r="J3708" s="14"/>
      <c r="K3708" s="14"/>
      <c r="L3708" s="14"/>
      <c r="M3708" s="14"/>
      <c r="N3708" s="53"/>
      <c r="O3708" s="14"/>
      <c r="P3708" s="73" t="s">
        <v>1299</v>
      </c>
      <c r="Q3708" s="73">
        <v>900</v>
      </c>
      <c r="R3708" s="73" t="s">
        <v>2045</v>
      </c>
      <c r="S3708" s="14"/>
      <c r="T3708" s="14" t="s">
        <v>3113</v>
      </c>
      <c r="U3708" s="14" t="s">
        <v>2956</v>
      </c>
    </row>
    <row r="3709" spans="1:21">
      <c r="A3709" s="579"/>
      <c r="B3709" s="129"/>
      <c r="C3709" s="129"/>
      <c r="D3709" s="129"/>
      <c r="E3709" s="466"/>
      <c r="F3709" s="129"/>
      <c r="G3709" s="203"/>
      <c r="H3709" s="140"/>
      <c r="I3709" s="14"/>
      <c r="J3709" s="14"/>
      <c r="K3709" s="14"/>
      <c r="L3709" s="14"/>
      <c r="M3709" s="14"/>
      <c r="N3709" s="53"/>
      <c r="O3709" s="14"/>
      <c r="P3709" s="14" t="s">
        <v>1370</v>
      </c>
      <c r="Q3709" s="14">
        <v>1005</v>
      </c>
      <c r="R3709" s="14" t="s">
        <v>2045</v>
      </c>
      <c r="S3709" s="14"/>
      <c r="T3709" s="14"/>
      <c r="U3709" s="14" t="s">
        <v>54</v>
      </c>
    </row>
    <row r="3710" spans="1:21">
      <c r="A3710" s="579"/>
      <c r="B3710" s="129"/>
      <c r="C3710" s="129"/>
      <c r="D3710" s="129"/>
      <c r="E3710" s="466"/>
      <c r="F3710" s="129"/>
      <c r="G3710" s="203"/>
      <c r="H3710" s="140"/>
      <c r="I3710" s="14"/>
      <c r="J3710" s="14"/>
      <c r="K3710" s="14"/>
      <c r="L3710" s="14"/>
      <c r="M3710" s="14"/>
      <c r="N3710" s="53"/>
      <c r="O3710" s="14"/>
      <c r="P3710" s="14" t="s">
        <v>1484</v>
      </c>
      <c r="Q3710" s="14">
        <v>500</v>
      </c>
      <c r="R3710" s="14" t="s">
        <v>2045</v>
      </c>
      <c r="S3710" s="14"/>
      <c r="T3710" s="14" t="s">
        <v>2096</v>
      </c>
      <c r="U3710" s="14" t="s">
        <v>54</v>
      </c>
    </row>
    <row r="3711" spans="1:21">
      <c r="A3711" s="579"/>
      <c r="B3711" s="129"/>
      <c r="C3711" s="129"/>
      <c r="D3711" s="129"/>
      <c r="E3711" s="466"/>
      <c r="F3711" s="129"/>
      <c r="G3711" s="203"/>
      <c r="H3711" s="140"/>
      <c r="I3711" s="14"/>
      <c r="J3711" s="14"/>
      <c r="K3711" s="14"/>
      <c r="L3711" s="14"/>
      <c r="M3711" s="14"/>
      <c r="N3711" s="53"/>
      <c r="O3711" s="14"/>
      <c r="P3711" s="14"/>
      <c r="Q3711" s="14"/>
      <c r="R3711" s="14"/>
      <c r="S3711" s="14"/>
      <c r="T3711" s="14"/>
      <c r="U3711" s="14"/>
    </row>
    <row r="3712" spans="1:21">
      <c r="A3712" s="579"/>
      <c r="B3712" s="139"/>
      <c r="C3712" s="139"/>
      <c r="D3712" s="139"/>
      <c r="E3712" s="467"/>
      <c r="F3712" s="139"/>
      <c r="G3712" s="185"/>
      <c r="H3712" s="14"/>
      <c r="I3712" s="14"/>
      <c r="J3712" s="14"/>
      <c r="K3712" s="14"/>
      <c r="L3712" s="14"/>
      <c r="M3712" s="14"/>
      <c r="N3712" s="53"/>
      <c r="O3712" s="14"/>
      <c r="P3712" s="14"/>
      <c r="Q3712" s="14"/>
      <c r="R3712" s="14"/>
      <c r="S3712" s="14"/>
      <c r="T3712" s="14"/>
      <c r="U3712" s="14"/>
    </row>
    <row r="3713" spans="1:21">
      <c r="A3713" s="579"/>
      <c r="B3713" s="14"/>
      <c r="C3713" s="14"/>
      <c r="D3713" s="14"/>
      <c r="E3713" s="52"/>
      <c r="F3713" s="14"/>
      <c r="G3713" s="53"/>
      <c r="H3713" s="14"/>
      <c r="I3713" s="14"/>
      <c r="J3713" s="14"/>
      <c r="K3713" s="14"/>
      <c r="L3713" s="14"/>
      <c r="M3713" s="14"/>
      <c r="N3713" s="53"/>
      <c r="O3713" s="14"/>
      <c r="P3713" s="14"/>
      <c r="Q3713" s="14"/>
      <c r="R3713" s="14"/>
      <c r="S3713" s="14"/>
      <c r="T3713" s="14"/>
      <c r="U3713" s="14"/>
    </row>
    <row r="3714" spans="1:21">
      <c r="A3714" s="579"/>
      <c r="B3714" s="14"/>
      <c r="C3714" s="14"/>
      <c r="D3714" s="14"/>
      <c r="E3714" s="14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</row>
    <row r="3715" ht="18" spans="1:21">
      <c r="A3715" s="579"/>
      <c r="B3715" s="423"/>
      <c r="C3715" s="424"/>
      <c r="D3715" s="424"/>
      <c r="E3715" s="425"/>
      <c r="F3715" s="424"/>
      <c r="G3715" s="426"/>
      <c r="H3715" s="338"/>
      <c r="I3715" s="424"/>
      <c r="J3715" s="424"/>
      <c r="K3715" s="424"/>
      <c r="L3715" s="424"/>
      <c r="M3715" s="422"/>
      <c r="N3715" s="431"/>
      <c r="O3715" s="269"/>
      <c r="P3715" s="304"/>
      <c r="Q3715" s="304"/>
      <c r="R3715" s="304"/>
      <c r="S3715" s="304"/>
      <c r="T3715" s="304"/>
      <c r="U3715" s="304"/>
    </row>
    <row r="3716" ht="15.6" spans="1:23">
      <c r="A3716" s="493" t="s">
        <v>2356</v>
      </c>
      <c r="B3716" s="603" t="s">
        <v>12</v>
      </c>
      <c r="C3716" s="604" t="s">
        <v>2501</v>
      </c>
      <c r="D3716" s="604" t="s">
        <v>2466</v>
      </c>
      <c r="E3716" s="608" t="s">
        <v>2456</v>
      </c>
      <c r="F3716" s="606" t="s">
        <v>3121</v>
      </c>
      <c r="G3716" s="606" t="s">
        <v>11</v>
      </c>
      <c r="H3716" s="609"/>
      <c r="I3716" s="603" t="s">
        <v>13</v>
      </c>
      <c r="J3716" s="604" t="s">
        <v>2501</v>
      </c>
      <c r="K3716" s="604" t="s">
        <v>2466</v>
      </c>
      <c r="L3716" s="605" t="s">
        <v>2456</v>
      </c>
      <c r="M3716" s="606" t="s">
        <v>3121</v>
      </c>
      <c r="N3716" s="606" t="s">
        <v>11</v>
      </c>
      <c r="O3716" s="492"/>
      <c r="P3716" s="291" t="s">
        <v>3108</v>
      </c>
      <c r="Q3716" s="292" t="s">
        <v>2501</v>
      </c>
      <c r="R3716" s="292" t="s">
        <v>2466</v>
      </c>
      <c r="S3716" s="455" t="s">
        <v>2456</v>
      </c>
      <c r="T3716" s="121" t="s">
        <v>3121</v>
      </c>
      <c r="U3716" s="121" t="s">
        <v>11</v>
      </c>
      <c r="V3716" s="594" t="s">
        <v>2557</v>
      </c>
      <c r="W3716" s="594"/>
    </row>
    <row r="3717" ht="13.8" spans="1:23">
      <c r="A3717" s="582"/>
      <c r="B3717" s="483" t="s">
        <v>1085</v>
      </c>
      <c r="C3717" s="483">
        <v>1800</v>
      </c>
      <c r="D3717" s="483" t="s">
        <v>2043</v>
      </c>
      <c r="E3717" s="466"/>
      <c r="F3717" s="129"/>
      <c r="G3717" s="203" t="s">
        <v>2956</v>
      </c>
      <c r="H3717" s="129"/>
      <c r="I3717" s="129" t="s">
        <v>135</v>
      </c>
      <c r="J3717" s="129">
        <v>2400</v>
      </c>
      <c r="K3717" s="129" t="s">
        <v>2043</v>
      </c>
      <c r="L3717" s="129"/>
      <c r="M3717" s="129"/>
      <c r="N3717" s="203" t="s">
        <v>54</v>
      </c>
      <c r="O3717" s="140"/>
      <c r="P3717" s="14" t="s">
        <v>1486</v>
      </c>
      <c r="Q3717" s="14">
        <v>500</v>
      </c>
      <c r="R3717" s="14" t="s">
        <v>2045</v>
      </c>
      <c r="S3717" s="14"/>
      <c r="T3717" s="14" t="s">
        <v>2096</v>
      </c>
      <c r="U3717" s="14" t="s">
        <v>54</v>
      </c>
      <c r="V3717" s="525"/>
      <c r="W3717" s="448" t="s">
        <v>2561</v>
      </c>
    </row>
    <row r="3718" spans="1:23">
      <c r="A3718" s="582"/>
      <c r="B3718" s="129" t="s">
        <v>443</v>
      </c>
      <c r="C3718" s="129">
        <v>6000</v>
      </c>
      <c r="D3718" s="129" t="s">
        <v>2043</v>
      </c>
      <c r="E3718" s="466"/>
      <c r="F3718" s="129"/>
      <c r="G3718" s="203" t="s">
        <v>54</v>
      </c>
      <c r="H3718" s="129"/>
      <c r="I3718" s="129" t="s">
        <v>920</v>
      </c>
      <c r="J3718" s="129">
        <v>3200</v>
      </c>
      <c r="K3718" s="129" t="s">
        <v>2045</v>
      </c>
      <c r="L3718" s="129"/>
      <c r="M3718" s="129"/>
      <c r="N3718" s="203" t="s">
        <v>54</v>
      </c>
      <c r="O3718" s="140"/>
      <c r="P3718" s="525" t="s">
        <v>1186</v>
      </c>
      <c r="Q3718" s="525">
        <v>540</v>
      </c>
      <c r="R3718" s="525" t="s">
        <v>2045</v>
      </c>
      <c r="T3718" s="525"/>
      <c r="U3718" s="525" t="s">
        <v>3282</v>
      </c>
      <c r="V3718" s="460"/>
      <c r="W3718" s="14" t="s">
        <v>2562</v>
      </c>
    </row>
    <row r="3719" ht="13.8" spans="1:23">
      <c r="A3719" s="582"/>
      <c r="B3719" s="129" t="s">
        <v>464</v>
      </c>
      <c r="C3719" s="129">
        <v>20000</v>
      </c>
      <c r="D3719" s="129" t="s">
        <v>2043</v>
      </c>
      <c r="E3719" s="466"/>
      <c r="F3719" s="129"/>
      <c r="G3719" s="203" t="s">
        <v>54</v>
      </c>
      <c r="H3719" s="129"/>
      <c r="I3719" s="129" t="s">
        <v>1205</v>
      </c>
      <c r="J3719" s="129">
        <v>2800</v>
      </c>
      <c r="K3719" s="129" t="s">
        <v>2043</v>
      </c>
      <c r="L3719" s="129"/>
      <c r="M3719" s="129"/>
      <c r="N3719" s="203" t="s">
        <v>54</v>
      </c>
      <c r="O3719" s="140"/>
      <c r="P3719" s="525" t="s">
        <v>1497</v>
      </c>
      <c r="Q3719" s="525">
        <v>200</v>
      </c>
      <c r="R3719" s="525" t="s">
        <v>2045</v>
      </c>
      <c r="S3719" s="525"/>
      <c r="T3719" s="525" t="s">
        <v>2096</v>
      </c>
      <c r="U3719" s="525" t="s">
        <v>3283</v>
      </c>
      <c r="V3719" s="461"/>
      <c r="W3719" s="448" t="s">
        <v>2563</v>
      </c>
    </row>
    <row r="3720" ht="13.8" spans="1:23">
      <c r="A3720" s="582"/>
      <c r="B3720" s="610" t="s">
        <v>1164</v>
      </c>
      <c r="C3720" s="610">
        <v>6000</v>
      </c>
      <c r="D3720" s="610" t="s">
        <v>2043</v>
      </c>
      <c r="E3720" s="514"/>
      <c r="F3720" s="515"/>
      <c r="G3720" s="549" t="s">
        <v>2956</v>
      </c>
      <c r="H3720" s="515"/>
      <c r="I3720" s="515" t="s">
        <v>220</v>
      </c>
      <c r="J3720" s="515">
        <v>6000</v>
      </c>
      <c r="K3720" s="515" t="s">
        <v>2043</v>
      </c>
      <c r="L3720" s="515"/>
      <c r="M3720" s="515"/>
      <c r="N3720" s="549" t="s">
        <v>54</v>
      </c>
      <c r="O3720" s="140"/>
      <c r="P3720" s="525" t="s">
        <v>1499</v>
      </c>
      <c r="Q3720" s="525">
        <v>200</v>
      </c>
      <c r="R3720" s="525" t="s">
        <v>2045</v>
      </c>
      <c r="S3720" s="525"/>
      <c r="T3720" s="525" t="s">
        <v>2096</v>
      </c>
      <c r="U3720" s="525" t="s">
        <v>3284</v>
      </c>
      <c r="V3720" s="462"/>
      <c r="W3720" s="448" t="s">
        <v>2568</v>
      </c>
    </row>
    <row r="3721" ht="13.8" spans="1:23">
      <c r="A3721" s="582"/>
      <c r="B3721" s="14" t="s">
        <v>729</v>
      </c>
      <c r="C3721" s="14">
        <v>7200</v>
      </c>
      <c r="D3721" s="14" t="s">
        <v>2043</v>
      </c>
      <c r="E3721" s="52"/>
      <c r="F3721" s="14"/>
      <c r="G3721" s="53" t="s">
        <v>54</v>
      </c>
      <c r="H3721" s="14"/>
      <c r="I3721" s="14" t="s">
        <v>223</v>
      </c>
      <c r="J3721" s="14">
        <v>5200</v>
      </c>
      <c r="K3721" s="14" t="s">
        <v>2043</v>
      </c>
      <c r="L3721" s="14"/>
      <c r="M3721" s="14"/>
      <c r="N3721" s="53" t="s">
        <v>54</v>
      </c>
      <c r="O3721" s="140"/>
      <c r="P3721" s="14" t="s">
        <v>1503</v>
      </c>
      <c r="Q3721" s="14">
        <v>200</v>
      </c>
      <c r="R3721" s="14" t="s">
        <v>2045</v>
      </c>
      <c r="S3721" s="14"/>
      <c r="T3721" s="14" t="s">
        <v>2096</v>
      </c>
      <c r="U3721" s="14" t="s">
        <v>54</v>
      </c>
      <c r="V3721" s="142"/>
      <c r="W3721" s="448" t="s">
        <v>2632</v>
      </c>
    </row>
    <row r="3722" ht="13.8" spans="1:23">
      <c r="A3722" s="582"/>
      <c r="B3722" s="356" t="s">
        <v>322</v>
      </c>
      <c r="C3722" s="356">
        <v>12000</v>
      </c>
      <c r="D3722" s="356" t="s">
        <v>2043</v>
      </c>
      <c r="E3722" s="52"/>
      <c r="F3722" s="356"/>
      <c r="G3722" s="356" t="s">
        <v>3285</v>
      </c>
      <c r="H3722" s="14"/>
      <c r="I3722" s="14" t="s">
        <v>160</v>
      </c>
      <c r="J3722" s="14">
        <v>16000</v>
      </c>
      <c r="K3722" s="14" t="s">
        <v>2043</v>
      </c>
      <c r="L3722" s="14"/>
      <c r="M3722" s="14"/>
      <c r="N3722" s="53" t="s">
        <v>54</v>
      </c>
      <c r="O3722" s="140"/>
      <c r="P3722" s="14" t="s">
        <v>1507</v>
      </c>
      <c r="Q3722" s="14">
        <v>400</v>
      </c>
      <c r="R3722" s="14" t="s">
        <v>2045</v>
      </c>
      <c r="S3722" s="14"/>
      <c r="T3722" s="14" t="s">
        <v>2096</v>
      </c>
      <c r="U3722" s="14" t="s">
        <v>54</v>
      </c>
      <c r="V3722" s="136"/>
      <c r="W3722" s="448" t="s">
        <v>2935</v>
      </c>
    </row>
    <row r="3723" spans="1:21">
      <c r="A3723" s="582"/>
      <c r="B3723" s="356" t="s">
        <v>1089</v>
      </c>
      <c r="C3723" s="356">
        <v>7200</v>
      </c>
      <c r="D3723" s="356" t="s">
        <v>2043</v>
      </c>
      <c r="E3723" s="14"/>
      <c r="F3723" s="356"/>
      <c r="G3723" s="356" t="s">
        <v>3285</v>
      </c>
      <c r="H3723" s="14"/>
      <c r="I3723" s="14" t="s">
        <v>667</v>
      </c>
      <c r="J3723" s="14">
        <v>6000</v>
      </c>
      <c r="K3723" s="14" t="s">
        <v>2043</v>
      </c>
      <c r="L3723" s="14"/>
      <c r="M3723" s="14"/>
      <c r="N3723" s="53" t="s">
        <v>54</v>
      </c>
      <c r="O3723" s="140"/>
      <c r="P3723" s="14" t="s">
        <v>1505</v>
      </c>
      <c r="Q3723" s="14">
        <v>1600</v>
      </c>
      <c r="R3723" s="14" t="s">
        <v>2045</v>
      </c>
      <c r="S3723" s="14"/>
      <c r="T3723" s="14" t="s">
        <v>2096</v>
      </c>
      <c r="U3723" s="14" t="s">
        <v>54</v>
      </c>
    </row>
    <row r="3724" spans="1:21">
      <c r="A3724" s="582"/>
      <c r="B3724" s="356" t="s">
        <v>534</v>
      </c>
      <c r="C3724" s="356">
        <v>3600</v>
      </c>
      <c r="D3724" s="356" t="s">
        <v>2043</v>
      </c>
      <c r="E3724" s="356"/>
      <c r="F3724" s="356"/>
      <c r="G3724" s="356" t="s">
        <v>3286</v>
      </c>
      <c r="H3724" s="14"/>
      <c r="I3724" s="14" t="s">
        <v>461</v>
      </c>
      <c r="J3724" s="14">
        <v>4000</v>
      </c>
      <c r="K3724" s="14" t="s">
        <v>2043</v>
      </c>
      <c r="L3724" s="14"/>
      <c r="M3724" s="14"/>
      <c r="N3724" s="53" t="s">
        <v>54</v>
      </c>
      <c r="O3724" s="140"/>
      <c r="P3724" s="14" t="s">
        <v>694</v>
      </c>
      <c r="Q3724" s="14">
        <v>1700</v>
      </c>
      <c r="R3724" s="14" t="s">
        <v>2045</v>
      </c>
      <c r="S3724" s="14"/>
      <c r="T3724" s="14"/>
      <c r="U3724" s="14" t="s">
        <v>3203</v>
      </c>
    </row>
    <row r="3725" spans="1:21">
      <c r="A3725" s="582"/>
      <c r="B3725" s="14" t="s">
        <v>494</v>
      </c>
      <c r="C3725" s="14">
        <v>16200</v>
      </c>
      <c r="D3725" s="14" t="s">
        <v>2043</v>
      </c>
      <c r="E3725" s="14"/>
      <c r="F3725" s="14"/>
      <c r="G3725" s="14" t="s">
        <v>2210</v>
      </c>
      <c r="H3725" s="14"/>
      <c r="I3725" s="14" t="s">
        <v>496</v>
      </c>
      <c r="J3725" s="14">
        <v>3200</v>
      </c>
      <c r="K3725" s="14" t="s">
        <v>2043</v>
      </c>
      <c r="L3725" s="14"/>
      <c r="M3725" s="14"/>
      <c r="N3725" s="53" t="s">
        <v>54</v>
      </c>
      <c r="O3725" s="140"/>
      <c r="P3725" s="14" t="s">
        <v>1501</v>
      </c>
      <c r="Q3725" s="14">
        <v>200</v>
      </c>
      <c r="R3725" s="14" t="s">
        <v>2045</v>
      </c>
      <c r="S3725" s="14"/>
      <c r="T3725" s="14" t="s">
        <v>2096</v>
      </c>
      <c r="U3725" s="14" t="s">
        <v>54</v>
      </c>
    </row>
    <row r="3726" spans="1:21">
      <c r="A3726" s="582"/>
      <c r="B3726" s="14"/>
      <c r="C3726" s="14"/>
      <c r="D3726" s="14"/>
      <c r="E3726" s="52"/>
      <c r="F3726" s="14"/>
      <c r="G3726" s="53"/>
      <c r="H3726" s="14"/>
      <c r="I3726" s="14" t="s">
        <v>458</v>
      </c>
      <c r="J3726" s="14">
        <v>3200</v>
      </c>
      <c r="K3726" s="14" t="s">
        <v>2043</v>
      </c>
      <c r="L3726" s="14"/>
      <c r="M3726" s="14"/>
      <c r="N3726" s="53" t="s">
        <v>2210</v>
      </c>
      <c r="O3726" s="140"/>
      <c r="P3726" s="14" t="s">
        <v>738</v>
      </c>
      <c r="Q3726" s="14">
        <v>200</v>
      </c>
      <c r="R3726" s="14" t="s">
        <v>2045</v>
      </c>
      <c r="S3726" s="14"/>
      <c r="T3726" s="14" t="s">
        <v>3287</v>
      </c>
      <c r="U3726" s="14" t="s">
        <v>54</v>
      </c>
    </row>
    <row r="3727" spans="1:21">
      <c r="A3727" s="582"/>
      <c r="B3727" s="14"/>
      <c r="C3727" s="14"/>
      <c r="D3727" s="14"/>
      <c r="E3727" s="52"/>
      <c r="F3727" s="14"/>
      <c r="G3727" s="53"/>
      <c r="H3727" s="14"/>
      <c r="I3727" s="14"/>
      <c r="J3727" s="14"/>
      <c r="K3727" s="14"/>
      <c r="L3727" s="14"/>
      <c r="M3727" s="14"/>
      <c r="N3727" s="53"/>
      <c r="O3727" s="140"/>
      <c r="P3727" s="14" t="s">
        <v>375</v>
      </c>
      <c r="Q3727" s="14">
        <v>300</v>
      </c>
      <c r="R3727" s="14" t="s">
        <v>2045</v>
      </c>
      <c r="S3727" s="14"/>
      <c r="T3727" s="14"/>
      <c r="U3727" s="14" t="s">
        <v>54</v>
      </c>
    </row>
    <row r="3728" spans="1:21">
      <c r="A3728" s="582"/>
      <c r="B3728" s="14"/>
      <c r="C3728" s="14"/>
      <c r="D3728" s="14"/>
      <c r="E3728" s="52"/>
      <c r="F3728" s="14"/>
      <c r="G3728" s="53"/>
      <c r="H3728" s="14"/>
      <c r="I3728" s="14"/>
      <c r="J3728" s="14"/>
      <c r="K3728" s="14"/>
      <c r="L3728" s="14"/>
      <c r="M3728" s="14"/>
      <c r="N3728" s="53"/>
      <c r="O3728" s="140"/>
      <c r="P3728" s="14" t="s">
        <v>620</v>
      </c>
      <c r="Q3728" s="14">
        <v>300</v>
      </c>
      <c r="R3728" s="14" t="s">
        <v>2045</v>
      </c>
      <c r="S3728" s="14"/>
      <c r="T3728" s="14"/>
      <c r="U3728" s="14" t="s">
        <v>54</v>
      </c>
    </row>
    <row r="3729" spans="1:21">
      <c r="A3729" s="582"/>
      <c r="B3729" s="14"/>
      <c r="C3729" s="14"/>
      <c r="D3729" s="14"/>
      <c r="E3729" s="52"/>
      <c r="F3729" s="14"/>
      <c r="G3729" s="53"/>
      <c r="H3729" s="14"/>
      <c r="I3729" s="14"/>
      <c r="J3729" s="14"/>
      <c r="K3729" s="14"/>
      <c r="L3729" s="14"/>
      <c r="M3729" s="14"/>
      <c r="N3729" s="53"/>
      <c r="O3729" s="140"/>
      <c r="P3729" s="14" t="s">
        <v>1459</v>
      </c>
      <c r="Q3729" s="14">
        <v>200</v>
      </c>
      <c r="R3729" s="14" t="s">
        <v>2045</v>
      </c>
      <c r="S3729" s="14"/>
      <c r="T3729" s="14"/>
      <c r="U3729" s="14" t="s">
        <v>54</v>
      </c>
    </row>
    <row r="3730" spans="1:21">
      <c r="A3730" s="582"/>
      <c r="B3730" s="14"/>
      <c r="C3730" s="14"/>
      <c r="D3730" s="14"/>
      <c r="E3730" s="52"/>
      <c r="F3730" s="14"/>
      <c r="G3730" s="53"/>
      <c r="I3730" s="14"/>
      <c r="J3730" s="14"/>
      <c r="K3730" s="14"/>
      <c r="L3730" s="14"/>
      <c r="M3730" s="14"/>
      <c r="N3730" s="53"/>
      <c r="O3730" s="140"/>
      <c r="P3730" s="14" t="s">
        <v>994</v>
      </c>
      <c r="Q3730" s="14">
        <v>615</v>
      </c>
      <c r="R3730" s="14" t="s">
        <v>2045</v>
      </c>
      <c r="S3730" s="14"/>
      <c r="T3730" s="14"/>
      <c r="U3730" s="14" t="s">
        <v>88</v>
      </c>
    </row>
    <row r="3731" spans="1:15">
      <c r="A3731" s="582"/>
      <c r="H3731" s="14"/>
      <c r="I3731" s="14"/>
      <c r="J3731" s="14"/>
      <c r="K3731" s="14"/>
      <c r="L3731" s="14"/>
      <c r="M3731" s="14"/>
      <c r="N3731" s="53"/>
      <c r="O3731" s="140"/>
    </row>
    <row r="3732" spans="1:21">
      <c r="A3732" s="582"/>
      <c r="B3732" s="14"/>
      <c r="C3732" s="14"/>
      <c r="D3732" s="14"/>
      <c r="E3732" s="52"/>
      <c r="F3732" s="14"/>
      <c r="G3732" s="53"/>
      <c r="H3732" s="14"/>
      <c r="I3732" s="14"/>
      <c r="J3732" s="14"/>
      <c r="K3732" s="14"/>
      <c r="L3732" s="14"/>
      <c r="M3732" s="14"/>
      <c r="N3732" s="14"/>
      <c r="O3732" s="140"/>
      <c r="P3732" s="14"/>
      <c r="Q3732" s="14"/>
      <c r="R3732" s="14"/>
      <c r="S3732" s="14"/>
      <c r="T3732" s="14"/>
      <c r="U3732" s="14"/>
    </row>
    <row r="3733" spans="1:21">
      <c r="A3733" s="582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  <c r="N3733" s="53"/>
      <c r="O3733" s="140"/>
      <c r="P3733" s="14"/>
      <c r="Q3733" s="14"/>
      <c r="R3733" s="14"/>
      <c r="S3733" s="14"/>
      <c r="T3733" s="14"/>
      <c r="U3733" s="14"/>
    </row>
    <row r="3734" ht="18" spans="1:21">
      <c r="A3734" s="582"/>
      <c r="B3734" s="352"/>
      <c r="C3734" s="297"/>
      <c r="D3734" s="297"/>
      <c r="E3734" s="298"/>
      <c r="F3734" s="297"/>
      <c r="G3734" s="299"/>
      <c r="H3734" s="269"/>
      <c r="I3734" s="297"/>
      <c r="J3734" s="297"/>
      <c r="K3734" s="297"/>
      <c r="L3734" s="297"/>
      <c r="M3734" s="296"/>
      <c r="N3734" s="304"/>
      <c r="O3734" s="269"/>
      <c r="P3734" s="304"/>
      <c r="Q3734" s="304"/>
      <c r="R3734" s="304"/>
      <c r="S3734" s="304"/>
      <c r="T3734" s="304"/>
      <c r="U3734" s="304"/>
    </row>
    <row r="3735" ht="15.6" spans="1:23">
      <c r="A3735" s="493" t="s">
        <v>2360</v>
      </c>
      <c r="B3735" s="291" t="s">
        <v>12</v>
      </c>
      <c r="C3735" s="292" t="s">
        <v>2501</v>
      </c>
      <c r="D3735" s="292" t="s">
        <v>2466</v>
      </c>
      <c r="E3735" s="454" t="s">
        <v>2456</v>
      </c>
      <c r="F3735" s="121" t="s">
        <v>3121</v>
      </c>
      <c r="G3735" s="121" t="s">
        <v>11</v>
      </c>
      <c r="H3735" s="269"/>
      <c r="I3735" s="335" t="s">
        <v>13</v>
      </c>
      <c r="J3735" s="336" t="s">
        <v>2501</v>
      </c>
      <c r="K3735" s="336" t="s">
        <v>2466</v>
      </c>
      <c r="L3735" s="478" t="s">
        <v>2456</v>
      </c>
      <c r="M3735" s="131" t="s">
        <v>3121</v>
      </c>
      <c r="N3735" s="131" t="s">
        <v>11</v>
      </c>
      <c r="O3735" s="517"/>
      <c r="P3735" s="291" t="s">
        <v>3108</v>
      </c>
      <c r="Q3735" s="292" t="s">
        <v>2501</v>
      </c>
      <c r="R3735" s="292" t="s">
        <v>2466</v>
      </c>
      <c r="S3735" s="455" t="s">
        <v>2456</v>
      </c>
      <c r="T3735" s="121" t="s">
        <v>3121</v>
      </c>
      <c r="U3735" s="121" t="s">
        <v>11</v>
      </c>
      <c r="V3735" s="594" t="s">
        <v>2557</v>
      </c>
      <c r="W3735" s="594"/>
    </row>
    <row r="3736" ht="13.8" spans="1:23">
      <c r="A3736" s="582"/>
      <c r="B3736" s="14" t="s">
        <v>494</v>
      </c>
      <c r="C3736" s="14">
        <f>100*15</f>
        <v>1500</v>
      </c>
      <c r="D3736" s="14" t="s">
        <v>2043</v>
      </c>
      <c r="E3736" s="52"/>
      <c r="F3736" s="14"/>
      <c r="G3736" s="53" t="s">
        <v>54</v>
      </c>
      <c r="H3736" s="162"/>
      <c r="I3736" s="129" t="s">
        <v>458</v>
      </c>
      <c r="J3736" s="129">
        <v>2500</v>
      </c>
      <c r="K3736" s="129" t="s">
        <v>2043</v>
      </c>
      <c r="L3736" s="129"/>
      <c r="M3736" s="129"/>
      <c r="N3736" s="203" t="s">
        <v>54</v>
      </c>
      <c r="O3736" s="281"/>
      <c r="P3736" s="6" t="s">
        <v>1340</v>
      </c>
      <c r="Q3736" s="6">
        <v>500</v>
      </c>
      <c r="R3736" s="6" t="s">
        <v>2045</v>
      </c>
      <c r="S3736" s="14"/>
      <c r="T3736" s="14"/>
      <c r="U3736" s="14" t="s">
        <v>54</v>
      </c>
      <c r="V3736" s="525"/>
      <c r="W3736" s="448" t="s">
        <v>2561</v>
      </c>
    </row>
    <row r="3737" spans="1:23">
      <c r="A3737" s="582"/>
      <c r="B3737" s="14" t="s">
        <v>309</v>
      </c>
      <c r="C3737" s="14">
        <v>6000</v>
      </c>
      <c r="D3737" s="14" t="s">
        <v>2043</v>
      </c>
      <c r="E3737" s="14"/>
      <c r="F3737" s="14"/>
      <c r="G3737" s="53" t="s">
        <v>54</v>
      </c>
      <c r="H3737" s="162"/>
      <c r="I3737" s="129" t="s">
        <v>291</v>
      </c>
      <c r="J3737" s="129">
        <v>4000</v>
      </c>
      <c r="K3737" s="129" t="s">
        <v>2043</v>
      </c>
      <c r="L3737" s="129"/>
      <c r="M3737" s="129"/>
      <c r="N3737" s="203" t="s">
        <v>54</v>
      </c>
      <c r="O3737" s="281"/>
      <c r="P3737" s="356" t="s">
        <v>960</v>
      </c>
      <c r="Q3737" s="356">
        <v>200</v>
      </c>
      <c r="R3737" s="356" t="s">
        <v>2045</v>
      </c>
      <c r="S3737" s="14"/>
      <c r="T3737" s="14"/>
      <c r="U3737" s="14" t="s">
        <v>3288</v>
      </c>
      <c r="V3737" s="460"/>
      <c r="W3737" s="14" t="s">
        <v>2562</v>
      </c>
    </row>
    <row r="3738" ht="13.8" spans="1:23">
      <c r="A3738" s="582"/>
      <c r="B3738" s="14" t="s">
        <v>923</v>
      </c>
      <c r="C3738" s="14">
        <v>3360</v>
      </c>
      <c r="D3738" s="14" t="s">
        <v>2045</v>
      </c>
      <c r="E3738" s="52"/>
      <c r="F3738" s="14"/>
      <c r="G3738" s="14" t="s">
        <v>2927</v>
      </c>
      <c r="H3738" s="162"/>
      <c r="I3738" s="611" t="s">
        <v>2892</v>
      </c>
      <c r="J3738" s="611">
        <v>3800</v>
      </c>
      <c r="K3738" s="611" t="s">
        <v>2045</v>
      </c>
      <c r="L3738" s="611"/>
      <c r="M3738" s="611"/>
      <c r="N3738" s="611" t="s">
        <v>3289</v>
      </c>
      <c r="O3738" s="281"/>
      <c r="P3738" s="6" t="s">
        <v>1175</v>
      </c>
      <c r="Q3738" s="6">
        <v>1800</v>
      </c>
      <c r="R3738" s="6" t="s">
        <v>2045</v>
      </c>
      <c r="S3738" s="14"/>
      <c r="T3738" s="14"/>
      <c r="U3738" s="14" t="s">
        <v>54</v>
      </c>
      <c r="V3738" s="461"/>
      <c r="W3738" s="448" t="s">
        <v>2563</v>
      </c>
    </row>
    <row r="3739" ht="13.8" spans="1:23">
      <c r="A3739" s="582"/>
      <c r="B3739" s="14" t="s">
        <v>1416</v>
      </c>
      <c r="C3739" s="14">
        <v>1400</v>
      </c>
      <c r="D3739" s="14" t="s">
        <v>2045</v>
      </c>
      <c r="E3739" s="52"/>
      <c r="F3739" s="14"/>
      <c r="G3739" s="14" t="s">
        <v>54</v>
      </c>
      <c r="H3739" s="162"/>
      <c r="I3739" s="356" t="s">
        <v>847</v>
      </c>
      <c r="J3739" s="356">
        <v>2000</v>
      </c>
      <c r="K3739" s="356" t="s">
        <v>2045</v>
      </c>
      <c r="L3739" s="356"/>
      <c r="M3739" s="356"/>
      <c r="N3739" s="359" t="s">
        <v>2784</v>
      </c>
      <c r="O3739" s="281"/>
      <c r="P3739" s="14" t="s">
        <v>1509</v>
      </c>
      <c r="Q3739" s="14">
        <v>620</v>
      </c>
      <c r="R3739" s="14" t="s">
        <v>2045</v>
      </c>
      <c r="S3739" s="14"/>
      <c r="T3739" s="14" t="s">
        <v>2096</v>
      </c>
      <c r="U3739" s="14" t="s">
        <v>54</v>
      </c>
      <c r="V3739" s="462"/>
      <c r="W3739" s="448" t="s">
        <v>2568</v>
      </c>
    </row>
    <row r="3740" ht="13.8" spans="1:23">
      <c r="A3740" s="582"/>
      <c r="B3740" s="356" t="s">
        <v>151</v>
      </c>
      <c r="C3740" s="356">
        <v>1200</v>
      </c>
      <c r="D3740" s="356" t="s">
        <v>2043</v>
      </c>
      <c r="E3740" s="14"/>
      <c r="F3740" s="356"/>
      <c r="G3740" s="356" t="s">
        <v>3196</v>
      </c>
      <c r="H3740" s="162"/>
      <c r="I3740" s="129" t="s">
        <v>175</v>
      </c>
      <c r="J3740" s="129">
        <v>10000</v>
      </c>
      <c r="K3740" s="129" t="s">
        <v>2043</v>
      </c>
      <c r="L3740" s="129"/>
      <c r="M3740" s="129"/>
      <c r="N3740" s="203" t="s">
        <v>54</v>
      </c>
      <c r="O3740" s="281"/>
      <c r="P3740" s="14" t="s">
        <v>1457</v>
      </c>
      <c r="Q3740" s="14">
        <v>500</v>
      </c>
      <c r="R3740" s="14" t="s">
        <v>2045</v>
      </c>
      <c r="S3740" s="14"/>
      <c r="T3740" s="14"/>
      <c r="U3740" s="14" t="s">
        <v>54</v>
      </c>
      <c r="V3740" s="142"/>
      <c r="W3740" s="448" t="s">
        <v>2632</v>
      </c>
    </row>
    <row r="3741" ht="13.8" spans="1:23">
      <c r="A3741" s="582"/>
      <c r="B3741" s="6" t="s">
        <v>1155</v>
      </c>
      <c r="C3741" s="6">
        <v>6000</v>
      </c>
      <c r="D3741" s="6" t="s">
        <v>2043</v>
      </c>
      <c r="E3741" s="14"/>
      <c r="F3741" s="14"/>
      <c r="G3741" s="14" t="s">
        <v>54</v>
      </c>
      <c r="H3741" s="285"/>
      <c r="I3741" s="6" t="s">
        <v>256</v>
      </c>
      <c r="J3741" s="6">
        <v>8000</v>
      </c>
      <c r="K3741" s="6" t="s">
        <v>2043</v>
      </c>
      <c r="L3741" s="14"/>
      <c r="M3741" s="14"/>
      <c r="N3741" s="203" t="s">
        <v>54</v>
      </c>
      <c r="O3741" s="281"/>
      <c r="P3741" s="444" t="s">
        <v>3228</v>
      </c>
      <c r="Q3741" s="444">
        <v>3600</v>
      </c>
      <c r="R3741" s="444" t="s">
        <v>2043</v>
      </c>
      <c r="S3741" s="14"/>
      <c r="T3741" s="14"/>
      <c r="U3741" s="14" t="s">
        <v>3290</v>
      </c>
      <c r="V3741" s="136"/>
      <c r="W3741" s="448" t="s">
        <v>2935</v>
      </c>
    </row>
    <row r="3742" spans="1:21">
      <c r="A3742" s="582"/>
      <c r="B3742" s="6" t="s">
        <v>238</v>
      </c>
      <c r="C3742" s="6">
        <v>9000</v>
      </c>
      <c r="D3742" s="6" t="s">
        <v>2043</v>
      </c>
      <c r="E3742" s="14"/>
      <c r="F3742" s="14"/>
      <c r="G3742" s="14" t="s">
        <v>54</v>
      </c>
      <c r="H3742" s="14"/>
      <c r="I3742" s="6" t="s">
        <v>372</v>
      </c>
      <c r="J3742" s="612">
        <v>600</v>
      </c>
      <c r="K3742" s="6" t="s">
        <v>2045</v>
      </c>
      <c r="L3742" s="14"/>
      <c r="M3742" s="14"/>
      <c r="N3742" s="14" t="s">
        <v>3203</v>
      </c>
      <c r="O3742" s="281"/>
      <c r="P3742" s="525" t="s">
        <v>1438</v>
      </c>
      <c r="Q3742" s="525">
        <v>900</v>
      </c>
      <c r="R3742" s="525" t="s">
        <v>2045</v>
      </c>
      <c r="S3742" s="14"/>
      <c r="T3742" s="14" t="s">
        <v>2096</v>
      </c>
      <c r="U3742" s="14" t="s">
        <v>2439</v>
      </c>
    </row>
    <row r="3743" spans="1:21">
      <c r="A3743" s="582"/>
      <c r="B3743" s="6" t="s">
        <v>584</v>
      </c>
      <c r="C3743" s="6">
        <v>10200</v>
      </c>
      <c r="D3743" s="6" t="s">
        <v>2043</v>
      </c>
      <c r="E3743" s="14"/>
      <c r="F3743" s="14"/>
      <c r="G3743" s="14" t="s">
        <v>54</v>
      </c>
      <c r="H3743" s="14"/>
      <c r="I3743" s="6" t="s">
        <v>241</v>
      </c>
      <c r="J3743" s="612">
        <v>8000</v>
      </c>
      <c r="K3743" s="6" t="s">
        <v>2043</v>
      </c>
      <c r="L3743" s="14"/>
      <c r="M3743" s="14"/>
      <c r="N3743" s="53" t="s">
        <v>54</v>
      </c>
      <c r="O3743" s="281"/>
      <c r="P3743" s="14" t="s">
        <v>1512</v>
      </c>
      <c r="Q3743" s="14">
        <v>1500</v>
      </c>
      <c r="R3743" s="14" t="s">
        <v>2045</v>
      </c>
      <c r="S3743" s="14"/>
      <c r="T3743" s="14" t="s">
        <v>2096</v>
      </c>
      <c r="U3743" s="14" t="s">
        <v>54</v>
      </c>
    </row>
    <row r="3744" spans="1:21">
      <c r="A3744" s="582"/>
      <c r="B3744" s="6" t="s">
        <v>196</v>
      </c>
      <c r="C3744" s="6">
        <v>10200</v>
      </c>
      <c r="D3744" s="6" t="s">
        <v>2043</v>
      </c>
      <c r="E3744" s="52"/>
      <c r="F3744" s="14"/>
      <c r="G3744" s="14" t="s">
        <v>54</v>
      </c>
      <c r="H3744" s="14"/>
      <c r="I3744" s="14" t="s">
        <v>425</v>
      </c>
      <c r="J3744" s="140">
        <v>1000</v>
      </c>
      <c r="K3744" s="14" t="s">
        <v>2045</v>
      </c>
      <c r="L3744" s="14"/>
      <c r="M3744" s="14"/>
      <c r="N3744" s="53" t="s">
        <v>54</v>
      </c>
      <c r="O3744" s="281"/>
      <c r="P3744" s="14"/>
      <c r="Q3744" s="14"/>
      <c r="R3744" s="14"/>
      <c r="S3744" s="14"/>
      <c r="T3744" s="14"/>
      <c r="U3744" s="14"/>
    </row>
    <row r="3745" spans="1:21">
      <c r="A3745" s="582"/>
      <c r="B3745" s="14"/>
      <c r="C3745" s="14"/>
      <c r="D3745" s="14"/>
      <c r="E3745" s="52"/>
      <c r="F3745" s="14"/>
      <c r="G3745" s="53"/>
      <c r="H3745" s="14"/>
      <c r="I3745" s="6"/>
      <c r="J3745" s="613"/>
      <c r="K3745" s="614"/>
      <c r="L3745" s="515"/>
      <c r="M3745" s="515"/>
      <c r="N3745" s="549"/>
      <c r="O3745" s="281"/>
      <c r="P3745" s="14"/>
      <c r="Q3745" s="14"/>
      <c r="R3745" s="14"/>
      <c r="S3745" s="14"/>
      <c r="T3745" s="14"/>
      <c r="U3745" s="14"/>
    </row>
    <row r="3746" spans="1:21">
      <c r="A3746" s="582"/>
      <c r="B3746" s="6"/>
      <c r="C3746" s="6"/>
      <c r="D3746" s="6"/>
      <c r="E3746" s="14"/>
      <c r="F3746" s="14"/>
      <c r="G3746" s="14"/>
      <c r="H3746" s="14"/>
      <c r="I3746" s="14"/>
      <c r="J3746" s="140"/>
      <c r="K3746" s="14"/>
      <c r="L3746" s="162"/>
      <c r="M3746" s="129"/>
      <c r="N3746" s="203"/>
      <c r="O3746" s="575"/>
      <c r="P3746" s="14"/>
      <c r="Q3746" s="14"/>
      <c r="R3746" s="6"/>
      <c r="S3746" s="14"/>
      <c r="T3746" s="14"/>
      <c r="U3746" s="14"/>
    </row>
    <row r="3747" spans="1:21">
      <c r="A3747" s="582"/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  <c r="O3747" s="162"/>
      <c r="P3747" s="14"/>
      <c r="Q3747" s="14"/>
      <c r="R3747" s="14"/>
      <c r="S3747" s="14"/>
      <c r="T3747" s="14"/>
      <c r="U3747" s="14"/>
    </row>
    <row r="3748" ht="18" spans="1:21">
      <c r="A3748" s="582"/>
      <c r="B3748" s="352"/>
      <c r="C3748" s="297"/>
      <c r="D3748" s="297"/>
      <c r="E3748" s="298"/>
      <c r="F3748" s="297"/>
      <c r="G3748" s="299"/>
      <c r="H3748" s="269"/>
      <c r="I3748" s="297"/>
      <c r="J3748" s="297"/>
      <c r="K3748" s="297"/>
      <c r="L3748" s="297"/>
      <c r="M3748" s="296"/>
      <c r="N3748" s="304"/>
      <c r="O3748" s="517"/>
      <c r="P3748" s="304"/>
      <c r="Q3748" s="304"/>
      <c r="R3748" s="304"/>
      <c r="S3748" s="304"/>
      <c r="T3748" s="304"/>
      <c r="U3748" s="304"/>
    </row>
    <row r="3749" ht="15.6" spans="1:23">
      <c r="A3749" s="493" t="s">
        <v>2362</v>
      </c>
      <c r="B3749" s="291" t="s">
        <v>12</v>
      </c>
      <c r="C3749" s="292" t="s">
        <v>2501</v>
      </c>
      <c r="D3749" s="292" t="s">
        <v>2466</v>
      </c>
      <c r="E3749" s="454" t="s">
        <v>2456</v>
      </c>
      <c r="F3749" s="121" t="s">
        <v>3121</v>
      </c>
      <c r="G3749" s="121" t="s">
        <v>11</v>
      </c>
      <c r="H3749" s="517"/>
      <c r="I3749" s="291" t="s">
        <v>13</v>
      </c>
      <c r="J3749" s="292" t="s">
        <v>2501</v>
      </c>
      <c r="K3749" s="292" t="s">
        <v>2466</v>
      </c>
      <c r="L3749" s="455" t="s">
        <v>2456</v>
      </c>
      <c r="M3749" s="121" t="s">
        <v>3121</v>
      </c>
      <c r="N3749" s="121" t="s">
        <v>11</v>
      </c>
      <c r="O3749" s="269"/>
      <c r="P3749" s="291" t="s">
        <v>3108</v>
      </c>
      <c r="Q3749" s="292" t="s">
        <v>2501</v>
      </c>
      <c r="R3749" s="292" t="s">
        <v>2466</v>
      </c>
      <c r="S3749" s="455" t="s">
        <v>2456</v>
      </c>
      <c r="T3749" s="121" t="s">
        <v>3121</v>
      </c>
      <c r="U3749" s="121" t="s">
        <v>11</v>
      </c>
      <c r="V3749" s="594" t="s">
        <v>2557</v>
      </c>
      <c r="W3749" s="594"/>
    </row>
    <row r="3750" ht="13.8" spans="1:23">
      <c r="A3750" s="582"/>
      <c r="B3750" s="6" t="s">
        <v>277</v>
      </c>
      <c r="C3750" s="6">
        <v>2500</v>
      </c>
      <c r="D3750" s="6" t="s">
        <v>2045</v>
      </c>
      <c r="E3750" s="14"/>
      <c r="F3750" s="14"/>
      <c r="G3750" s="14" t="s">
        <v>54</v>
      </c>
      <c r="H3750" s="162"/>
      <c r="I3750" s="356" t="s">
        <v>1057</v>
      </c>
      <c r="J3750" s="356">
        <v>3000</v>
      </c>
      <c r="K3750" s="356" t="s">
        <v>2043</v>
      </c>
      <c r="L3750" s="14"/>
      <c r="M3750" s="14"/>
      <c r="N3750" s="53" t="s">
        <v>3291</v>
      </c>
      <c r="O3750" s="14"/>
      <c r="P3750" s="14" t="s">
        <v>1420</v>
      </c>
      <c r="Q3750" s="14">
        <v>300</v>
      </c>
      <c r="R3750" s="14" t="s">
        <v>2045</v>
      </c>
      <c r="S3750" s="14"/>
      <c r="T3750" s="14"/>
      <c r="U3750" s="14" t="s">
        <v>54</v>
      </c>
      <c r="V3750" s="525"/>
      <c r="W3750" s="448" t="s">
        <v>2561</v>
      </c>
    </row>
    <row r="3751" spans="1:23">
      <c r="A3751" s="582"/>
      <c r="B3751" s="14" t="s">
        <v>528</v>
      </c>
      <c r="C3751" s="14">
        <v>4200</v>
      </c>
      <c r="D3751" s="14" t="s">
        <v>2043</v>
      </c>
      <c r="E3751" s="14"/>
      <c r="F3751" s="14"/>
      <c r="G3751" s="14" t="s">
        <v>54</v>
      </c>
      <c r="H3751" s="162"/>
      <c r="I3751" s="14" t="s">
        <v>537</v>
      </c>
      <c r="J3751" s="14">
        <v>6000</v>
      </c>
      <c r="K3751" s="14" t="s">
        <v>2043</v>
      </c>
      <c r="L3751" s="14"/>
      <c r="M3751" s="14"/>
      <c r="N3751" s="14" t="s">
        <v>54</v>
      </c>
      <c r="O3751" s="14"/>
      <c r="P3751" s="6" t="s">
        <v>749</v>
      </c>
      <c r="Q3751" s="6">
        <v>300</v>
      </c>
      <c r="R3751" s="6" t="s">
        <v>2045</v>
      </c>
      <c r="S3751" s="14"/>
      <c r="T3751" s="14"/>
      <c r="U3751" s="14" t="s">
        <v>54</v>
      </c>
      <c r="V3751" s="460"/>
      <c r="W3751" s="14" t="s">
        <v>2562</v>
      </c>
    </row>
    <row r="3752" ht="13.8" spans="1:23">
      <c r="A3752" s="582"/>
      <c r="B3752" s="14" t="s">
        <v>145</v>
      </c>
      <c r="C3752" s="14">
        <v>35000</v>
      </c>
      <c r="D3752" s="14" t="s">
        <v>2043</v>
      </c>
      <c r="E3752" s="14"/>
      <c r="F3752" s="14"/>
      <c r="G3752" s="14" t="s">
        <v>3292</v>
      </c>
      <c r="H3752" s="162"/>
      <c r="I3752" s="14" t="s">
        <v>534</v>
      </c>
      <c r="J3752" s="14">
        <v>6000</v>
      </c>
      <c r="K3752" s="14" t="s">
        <v>2043</v>
      </c>
      <c r="L3752" s="52"/>
      <c r="M3752" s="14"/>
      <c r="N3752" s="14" t="s">
        <v>54</v>
      </c>
      <c r="O3752" s="14"/>
      <c r="P3752" s="14" t="s">
        <v>1514</v>
      </c>
      <c r="Q3752" s="14">
        <v>210</v>
      </c>
      <c r="R3752" s="14" t="s">
        <v>2045</v>
      </c>
      <c r="S3752" s="14"/>
      <c r="T3752" s="14" t="s">
        <v>2096</v>
      </c>
      <c r="U3752" s="14" t="s">
        <v>54</v>
      </c>
      <c r="V3752" s="461"/>
      <c r="W3752" s="448" t="s">
        <v>2563</v>
      </c>
    </row>
    <row r="3753" ht="13.8" spans="1:23">
      <c r="A3753" s="582"/>
      <c r="B3753" s="14" t="s">
        <v>124</v>
      </c>
      <c r="C3753" s="14">
        <v>16800</v>
      </c>
      <c r="D3753" s="14" t="s">
        <v>2043</v>
      </c>
      <c r="E3753" s="14"/>
      <c r="F3753" s="14"/>
      <c r="G3753" s="14" t="s">
        <v>2210</v>
      </c>
      <c r="H3753" s="162"/>
      <c r="I3753" s="73" t="s">
        <v>1089</v>
      </c>
      <c r="J3753" s="73">
        <v>5600</v>
      </c>
      <c r="K3753" s="73" t="s">
        <v>2043</v>
      </c>
      <c r="L3753" s="52"/>
      <c r="M3753" s="14"/>
      <c r="N3753" s="53" t="s">
        <v>2956</v>
      </c>
      <c r="O3753" s="14"/>
      <c r="P3753" s="14" t="s">
        <v>790</v>
      </c>
      <c r="Q3753" s="14">
        <v>540</v>
      </c>
      <c r="R3753" s="14" t="s">
        <v>2045</v>
      </c>
      <c r="S3753" s="14"/>
      <c r="T3753" s="14"/>
      <c r="U3753" s="14" t="s">
        <v>54</v>
      </c>
      <c r="V3753" s="462"/>
      <c r="W3753" s="448" t="s">
        <v>2568</v>
      </c>
    </row>
    <row r="3754" ht="13.8" spans="1:23">
      <c r="A3754" s="582"/>
      <c r="B3754" s="14" t="s">
        <v>949</v>
      </c>
      <c r="C3754" s="14">
        <v>5000</v>
      </c>
      <c r="D3754" s="14" t="s">
        <v>2043</v>
      </c>
      <c r="E3754" s="14"/>
      <c r="F3754" s="14"/>
      <c r="G3754" s="14" t="s">
        <v>88</v>
      </c>
      <c r="H3754" s="162"/>
      <c r="I3754" s="73" t="s">
        <v>322</v>
      </c>
      <c r="J3754" s="73">
        <v>6000</v>
      </c>
      <c r="K3754" s="73" t="s">
        <v>2043</v>
      </c>
      <c r="L3754" s="14"/>
      <c r="M3754" s="14"/>
      <c r="N3754" s="53" t="s">
        <v>2956</v>
      </c>
      <c r="O3754" s="14"/>
      <c r="P3754" s="14" t="s">
        <v>733</v>
      </c>
      <c r="Q3754" s="14">
        <v>1500</v>
      </c>
      <c r="R3754" s="14" t="s">
        <v>2045</v>
      </c>
      <c r="S3754" s="14"/>
      <c r="T3754" s="14"/>
      <c r="U3754" s="14" t="s">
        <v>3293</v>
      </c>
      <c r="V3754" s="142"/>
      <c r="W3754" s="448" t="s">
        <v>2632</v>
      </c>
    </row>
    <row r="3755" ht="13.8" spans="1:23">
      <c r="A3755" s="582"/>
      <c r="B3755" s="14"/>
      <c r="C3755" s="14"/>
      <c r="D3755" s="14"/>
      <c r="E3755" s="52"/>
      <c r="F3755" s="14"/>
      <c r="G3755" s="53"/>
      <c r="H3755" s="162"/>
      <c r="I3755" s="14" t="s">
        <v>479</v>
      </c>
      <c r="J3755" s="14">
        <v>5600</v>
      </c>
      <c r="K3755" s="14" t="s">
        <v>2043</v>
      </c>
      <c r="L3755" s="52"/>
      <c r="M3755" s="14"/>
      <c r="N3755" s="53" t="s">
        <v>54</v>
      </c>
      <c r="O3755" s="14"/>
      <c r="P3755" s="14" t="s">
        <v>1517</v>
      </c>
      <c r="Q3755" s="14">
        <v>195</v>
      </c>
      <c r="R3755" s="14" t="s">
        <v>2045</v>
      </c>
      <c r="S3755" s="14"/>
      <c r="T3755" s="14" t="s">
        <v>2096</v>
      </c>
      <c r="U3755" s="14" t="s">
        <v>54</v>
      </c>
      <c r="V3755" s="136"/>
      <c r="W3755" s="448" t="s">
        <v>2935</v>
      </c>
    </row>
    <row r="3756" spans="1:21">
      <c r="A3756" s="582"/>
      <c r="B3756" s="14"/>
      <c r="C3756" s="14"/>
      <c r="D3756" s="14"/>
      <c r="E3756" s="52"/>
      <c r="F3756" s="14"/>
      <c r="G3756" s="53"/>
      <c r="H3756" s="14"/>
      <c r="I3756" s="444" t="s">
        <v>325</v>
      </c>
      <c r="J3756" s="444">
        <v>12000</v>
      </c>
      <c r="K3756" s="444" t="s">
        <v>2043</v>
      </c>
      <c r="L3756" s="14"/>
      <c r="M3756" s="14"/>
      <c r="N3756" s="53" t="s">
        <v>54</v>
      </c>
      <c r="O3756" s="14"/>
      <c r="P3756" s="14" t="s">
        <v>1520</v>
      </c>
      <c r="Q3756" s="14">
        <v>300</v>
      </c>
      <c r="R3756" s="14" t="s">
        <v>2045</v>
      </c>
      <c r="S3756" s="14"/>
      <c r="T3756" s="14" t="s">
        <v>2096</v>
      </c>
      <c r="U3756" s="14" t="s">
        <v>54</v>
      </c>
    </row>
    <row r="3757" spans="1:21">
      <c r="A3757" s="582"/>
      <c r="B3757" s="14"/>
      <c r="C3757" s="14"/>
      <c r="D3757" s="14"/>
      <c r="E3757" s="52"/>
      <c r="F3757" s="14"/>
      <c r="G3757" s="53"/>
      <c r="H3757" s="14"/>
      <c r="I3757" s="14" t="s">
        <v>1264</v>
      </c>
      <c r="J3757" s="14">
        <v>2500</v>
      </c>
      <c r="K3757" s="14" t="s">
        <v>2045</v>
      </c>
      <c r="L3757" s="52"/>
      <c r="M3757" s="14"/>
      <c r="N3757" s="53" t="s">
        <v>54</v>
      </c>
      <c r="O3757" s="14"/>
      <c r="P3757" s="6" t="s">
        <v>1251</v>
      </c>
      <c r="Q3757" s="6">
        <v>600</v>
      </c>
      <c r="R3757" s="6" t="s">
        <v>2045</v>
      </c>
      <c r="S3757" s="14"/>
      <c r="T3757" s="14"/>
      <c r="U3757" s="14" t="s">
        <v>54</v>
      </c>
    </row>
    <row r="3758" spans="1:21">
      <c r="A3758" s="582"/>
      <c r="B3758" s="14"/>
      <c r="C3758" s="14"/>
      <c r="D3758" s="14"/>
      <c r="E3758" s="14"/>
      <c r="F3758" s="14"/>
      <c r="G3758" s="14"/>
      <c r="H3758" s="14"/>
      <c r="I3758" s="14" t="s">
        <v>464</v>
      </c>
      <c r="J3758" s="14">
        <v>4000</v>
      </c>
      <c r="K3758" s="14" t="s">
        <v>2043</v>
      </c>
      <c r="L3758" s="14"/>
      <c r="M3758" s="14"/>
      <c r="N3758" s="53" t="s">
        <v>54</v>
      </c>
      <c r="O3758" s="14"/>
      <c r="P3758" s="14" t="s">
        <v>783</v>
      </c>
      <c r="Q3758" s="14">
        <v>300</v>
      </c>
      <c r="R3758" s="14" t="s">
        <v>2045</v>
      </c>
      <c r="S3758" s="14"/>
      <c r="T3758" s="14"/>
      <c r="U3758" s="14" t="s">
        <v>54</v>
      </c>
    </row>
    <row r="3759" spans="1:21">
      <c r="A3759" s="582"/>
      <c r="B3759" s="14"/>
      <c r="C3759" s="14"/>
      <c r="D3759" s="14"/>
      <c r="E3759" s="52"/>
      <c r="F3759" s="14"/>
      <c r="G3759" s="53"/>
      <c r="H3759" s="14"/>
      <c r="I3759" s="14"/>
      <c r="J3759" s="14"/>
      <c r="K3759" s="14"/>
      <c r="L3759" s="14"/>
      <c r="M3759" s="14"/>
      <c r="N3759" s="53"/>
      <c r="O3759" s="14"/>
      <c r="P3759" s="14" t="s">
        <v>540</v>
      </c>
      <c r="Q3759" s="14">
        <v>1200</v>
      </c>
      <c r="R3759" s="14" t="s">
        <v>2045</v>
      </c>
      <c r="S3759" s="14"/>
      <c r="T3759" s="14"/>
      <c r="U3759" s="14" t="s">
        <v>54</v>
      </c>
    </row>
    <row r="3760" spans="1:21">
      <c r="A3760" s="582"/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53"/>
      <c r="O3760" s="14"/>
      <c r="P3760" s="14" t="s">
        <v>1438</v>
      </c>
      <c r="Q3760" s="14">
        <v>900</v>
      </c>
      <c r="R3760" s="14" t="s">
        <v>2045</v>
      </c>
      <c r="S3760" s="14"/>
      <c r="T3760" s="14"/>
      <c r="U3760" s="14" t="s">
        <v>2907</v>
      </c>
    </row>
    <row r="3761" spans="1:21">
      <c r="A3761" s="582"/>
      <c r="B3761" s="14"/>
      <c r="C3761" s="14"/>
      <c r="D3761" s="14"/>
      <c r="E3761" s="52"/>
      <c r="F3761" s="14"/>
      <c r="G3761" s="53"/>
      <c r="H3761" s="14"/>
      <c r="I3761" s="14"/>
      <c r="J3761" s="14"/>
      <c r="K3761" s="14"/>
      <c r="L3761" s="14"/>
      <c r="M3761" s="14"/>
      <c r="N3761" s="53"/>
      <c r="O3761" s="14"/>
      <c r="P3761" s="356" t="s">
        <v>1297</v>
      </c>
      <c r="Q3761" s="356">
        <v>260</v>
      </c>
      <c r="R3761" s="356" t="s">
        <v>2045</v>
      </c>
      <c r="S3761" s="14"/>
      <c r="T3761" s="14"/>
      <c r="U3761" s="14" t="s">
        <v>2439</v>
      </c>
    </row>
    <row r="3762" spans="1:21">
      <c r="A3762" s="582"/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</row>
    <row r="3763" ht="18" spans="1:21">
      <c r="A3763" s="582"/>
      <c r="B3763" s="352"/>
      <c r="C3763" s="297"/>
      <c r="D3763" s="297"/>
      <c r="E3763" s="298"/>
      <c r="F3763" s="297"/>
      <c r="G3763" s="299"/>
      <c r="H3763" s="269"/>
      <c r="I3763" s="297"/>
      <c r="J3763" s="297"/>
      <c r="K3763" s="297"/>
      <c r="L3763" s="297"/>
      <c r="M3763" s="296"/>
      <c r="N3763" s="304"/>
      <c r="O3763" s="269"/>
      <c r="P3763" s="304"/>
      <c r="Q3763" s="304"/>
      <c r="R3763" s="304"/>
      <c r="S3763" s="304"/>
      <c r="T3763" s="304"/>
      <c r="U3763" s="304"/>
    </row>
    <row r="3764" ht="15.6" spans="1:23">
      <c r="A3764" s="493" t="s">
        <v>2364</v>
      </c>
      <c r="B3764" s="291" t="s">
        <v>12</v>
      </c>
      <c r="C3764" s="292" t="s">
        <v>2501</v>
      </c>
      <c r="D3764" s="292" t="s">
        <v>2466</v>
      </c>
      <c r="E3764" s="454" t="s">
        <v>2456</v>
      </c>
      <c r="F3764" s="121" t="s">
        <v>3121</v>
      </c>
      <c r="G3764" s="121" t="s">
        <v>11</v>
      </c>
      <c r="H3764" s="269"/>
      <c r="I3764" s="291" t="s">
        <v>13</v>
      </c>
      <c r="J3764" s="292" t="s">
        <v>2501</v>
      </c>
      <c r="K3764" s="292" t="s">
        <v>2466</v>
      </c>
      <c r="L3764" s="455" t="s">
        <v>2456</v>
      </c>
      <c r="M3764" s="121" t="s">
        <v>3121</v>
      </c>
      <c r="N3764" s="121" t="s">
        <v>11</v>
      </c>
      <c r="O3764" s="269"/>
      <c r="P3764" s="291" t="s">
        <v>3108</v>
      </c>
      <c r="Q3764" s="292" t="s">
        <v>2501</v>
      </c>
      <c r="R3764" s="292" t="s">
        <v>2466</v>
      </c>
      <c r="S3764" s="455" t="s">
        <v>2456</v>
      </c>
      <c r="T3764" s="121" t="s">
        <v>3121</v>
      </c>
      <c r="U3764" s="121" t="s">
        <v>11</v>
      </c>
      <c r="V3764" s="594" t="s">
        <v>2557</v>
      </c>
      <c r="W3764" s="594"/>
    </row>
    <row r="3765" ht="13.8" spans="1:23">
      <c r="A3765" s="582"/>
      <c r="B3765" s="14" t="s">
        <v>949</v>
      </c>
      <c r="C3765" s="14">
        <v>15000</v>
      </c>
      <c r="D3765" s="14" t="s">
        <v>2043</v>
      </c>
      <c r="E3765" s="52"/>
      <c r="F3765" s="14"/>
      <c r="G3765" s="53" t="s">
        <v>54</v>
      </c>
      <c r="H3765" s="14"/>
      <c r="I3765" s="14" t="s">
        <v>151</v>
      </c>
      <c r="J3765" s="14">
        <v>1200</v>
      </c>
      <c r="K3765" s="14" t="s">
        <v>2043</v>
      </c>
      <c r="L3765" s="14"/>
      <c r="M3765" s="14"/>
      <c r="N3765" s="53" t="s">
        <v>54</v>
      </c>
      <c r="O3765" s="14"/>
      <c r="P3765" s="6" t="s">
        <v>720</v>
      </c>
      <c r="Q3765" s="6">
        <v>1300</v>
      </c>
      <c r="R3765" s="6" t="s">
        <v>2045</v>
      </c>
      <c r="S3765" s="14"/>
      <c r="T3765" s="14"/>
      <c r="U3765" s="14" t="s">
        <v>54</v>
      </c>
      <c r="V3765" s="525"/>
      <c r="W3765" s="448" t="s">
        <v>2561</v>
      </c>
    </row>
    <row r="3766" spans="1:23">
      <c r="A3766" s="582"/>
      <c r="B3766" s="14" t="s">
        <v>262</v>
      </c>
      <c r="C3766" s="14">
        <v>9000</v>
      </c>
      <c r="D3766" s="14" t="s">
        <v>2043</v>
      </c>
      <c r="E3766" s="14"/>
      <c r="F3766" s="14"/>
      <c r="G3766" s="53" t="s">
        <v>54</v>
      </c>
      <c r="H3766" s="14"/>
      <c r="I3766" s="14" t="s">
        <v>250</v>
      </c>
      <c r="J3766" s="14">
        <v>12000</v>
      </c>
      <c r="K3766" s="14" t="s">
        <v>2043</v>
      </c>
      <c r="L3766" s="14"/>
      <c r="M3766" s="14"/>
      <c r="N3766" s="53" t="s">
        <v>54</v>
      </c>
      <c r="O3766" s="14"/>
      <c r="P3766" s="525" t="s">
        <v>960</v>
      </c>
      <c r="Q3766" s="525">
        <v>200</v>
      </c>
      <c r="R3766" s="525" t="s">
        <v>2045</v>
      </c>
      <c r="S3766" s="14"/>
      <c r="T3766" s="14"/>
      <c r="U3766" s="14" t="s">
        <v>3252</v>
      </c>
      <c r="V3766" s="460"/>
      <c r="W3766" s="14" t="s">
        <v>2562</v>
      </c>
    </row>
    <row r="3767" ht="13.8" spans="1:23">
      <c r="A3767" s="582"/>
      <c r="B3767" s="137" t="s">
        <v>2048</v>
      </c>
      <c r="C3767" s="137">
        <v>2000</v>
      </c>
      <c r="D3767" s="137" t="s">
        <v>2045</v>
      </c>
      <c r="E3767" s="52"/>
      <c r="F3767" s="14"/>
      <c r="G3767" s="53" t="s">
        <v>2788</v>
      </c>
      <c r="H3767" s="14"/>
      <c r="I3767" s="14" t="s">
        <v>207</v>
      </c>
      <c r="J3767" s="14">
        <v>1600</v>
      </c>
      <c r="K3767" s="14" t="s">
        <v>2043</v>
      </c>
      <c r="L3767" s="52"/>
      <c r="M3767" s="14"/>
      <c r="N3767" s="53" t="s">
        <v>54</v>
      </c>
      <c r="O3767" s="14"/>
      <c r="P3767" s="14" t="s">
        <v>982</v>
      </c>
      <c r="Q3767" s="14">
        <v>2000</v>
      </c>
      <c r="R3767" s="14" t="s">
        <v>2045</v>
      </c>
      <c r="S3767" s="14"/>
      <c r="T3767" s="14"/>
      <c r="U3767" s="14" t="s">
        <v>54</v>
      </c>
      <c r="V3767" s="461"/>
      <c r="W3767" s="448" t="s">
        <v>2563</v>
      </c>
    </row>
    <row r="3768" ht="13.8" spans="1:24">
      <c r="A3768" s="582"/>
      <c r="B3768" s="73" t="s">
        <v>1085</v>
      </c>
      <c r="C3768" s="73">
        <v>18000</v>
      </c>
      <c r="D3768" s="73" t="s">
        <v>2043</v>
      </c>
      <c r="E3768" s="52"/>
      <c r="F3768" s="14"/>
      <c r="G3768" s="53" t="s">
        <v>3240</v>
      </c>
      <c r="H3768" s="14"/>
      <c r="I3768" s="137" t="s">
        <v>2060</v>
      </c>
      <c r="J3768" s="137">
        <v>3200</v>
      </c>
      <c r="K3768" s="137" t="s">
        <v>2045</v>
      </c>
      <c r="L3768" s="52"/>
      <c r="M3768" s="14"/>
      <c r="N3768" s="53" t="s">
        <v>2811</v>
      </c>
      <c r="O3768" s="14"/>
      <c r="P3768" s="73" t="s">
        <v>1268</v>
      </c>
      <c r="Q3768" s="73">
        <v>900</v>
      </c>
      <c r="R3768" s="73" t="s">
        <v>2045</v>
      </c>
      <c r="S3768" s="14"/>
      <c r="T3768" s="14"/>
      <c r="U3768" s="14" t="s">
        <v>3294</v>
      </c>
      <c r="V3768" s="462"/>
      <c r="W3768" s="448" t="s">
        <v>2568</v>
      </c>
      <c r="X3768" s="73" t="s">
        <v>2043</v>
      </c>
    </row>
    <row r="3769" ht="13.8" spans="1:23">
      <c r="A3769" s="582"/>
      <c r="B3769" s="73" t="s">
        <v>1057</v>
      </c>
      <c r="C3769" s="73">
        <v>12000</v>
      </c>
      <c r="D3769" s="73" t="s">
        <v>2043</v>
      </c>
      <c r="E3769" s="14"/>
      <c r="F3769" s="14"/>
      <c r="G3769" s="53" t="s">
        <v>55</v>
      </c>
      <c r="H3769" s="14"/>
      <c r="I3769" s="14" t="s">
        <v>787</v>
      </c>
      <c r="J3769" s="14">
        <v>4800</v>
      </c>
      <c r="K3769" s="14" t="s">
        <v>2043</v>
      </c>
      <c r="L3769" s="14"/>
      <c r="M3769" s="14"/>
      <c r="N3769" s="14" t="s">
        <v>54</v>
      </c>
      <c r="O3769" s="14"/>
      <c r="P3769" s="14" t="s">
        <v>1238</v>
      </c>
      <c r="Q3769" s="14">
        <v>400</v>
      </c>
      <c r="R3769" s="6" t="s">
        <v>2045</v>
      </c>
      <c r="S3769" s="14"/>
      <c r="T3769" s="14"/>
      <c r="U3769" s="14" t="s">
        <v>54</v>
      </c>
      <c r="V3769" s="142"/>
      <c r="W3769" s="448" t="s">
        <v>2632</v>
      </c>
    </row>
    <row r="3770" ht="13.8" spans="1:23">
      <c r="A3770" s="582"/>
      <c r="B3770" s="14"/>
      <c r="C3770" s="14"/>
      <c r="D3770" s="14"/>
      <c r="E3770" s="52"/>
      <c r="F3770" s="14"/>
      <c r="G3770" s="53"/>
      <c r="H3770" s="14"/>
      <c r="I3770" s="14" t="s">
        <v>513</v>
      </c>
      <c r="J3770" s="14">
        <v>3000</v>
      </c>
      <c r="K3770" s="14" t="s">
        <v>2043</v>
      </c>
      <c r="L3770" s="14"/>
      <c r="M3770" s="14"/>
      <c r="N3770" s="14" t="s">
        <v>54</v>
      </c>
      <c r="O3770" s="14"/>
      <c r="P3770" s="14" t="s">
        <v>960</v>
      </c>
      <c r="Q3770" s="14">
        <f>200+80</f>
        <v>280</v>
      </c>
      <c r="R3770" s="14" t="s">
        <v>2045</v>
      </c>
      <c r="S3770" s="14"/>
      <c r="T3770" s="14"/>
      <c r="U3770" s="14" t="s">
        <v>3295</v>
      </c>
      <c r="V3770" s="136"/>
      <c r="W3770" s="448" t="s">
        <v>2935</v>
      </c>
    </row>
    <row r="3771" spans="1:21">
      <c r="A3771" s="582"/>
      <c r="B3771" s="14"/>
      <c r="C3771" s="14"/>
      <c r="D3771" s="14"/>
      <c r="E3771" s="52"/>
      <c r="F3771" s="14"/>
      <c r="G3771" s="53"/>
      <c r="H3771" s="14"/>
      <c r="I3771" s="14" t="s">
        <v>630</v>
      </c>
      <c r="J3771" s="14">
        <v>3000</v>
      </c>
      <c r="K3771" s="14" t="s">
        <v>2043</v>
      </c>
      <c r="L3771" s="52"/>
      <c r="M3771" s="14"/>
      <c r="N3771" s="14" t="s">
        <v>54</v>
      </c>
      <c r="O3771" s="14"/>
      <c r="P3771" s="444" t="s">
        <v>151</v>
      </c>
      <c r="Q3771" s="444">
        <v>200</v>
      </c>
      <c r="R3771" s="444" t="s">
        <v>2043</v>
      </c>
      <c r="S3771" s="14"/>
      <c r="T3771" s="14"/>
      <c r="U3771" s="14" t="s">
        <v>3296</v>
      </c>
    </row>
    <row r="3772" ht="12.95" customHeight="1" spans="1:21">
      <c r="A3772" s="582"/>
      <c r="B3772" s="14"/>
      <c r="C3772" s="14"/>
      <c r="D3772" s="14"/>
      <c r="E3772" s="52"/>
      <c r="F3772" s="14"/>
      <c r="G3772" s="53"/>
      <c r="H3772" s="14"/>
      <c r="I3772" s="14"/>
      <c r="J3772" s="14"/>
      <c r="K3772" s="14"/>
      <c r="L3772" s="14"/>
      <c r="M3772" s="14"/>
      <c r="N3772" s="53"/>
      <c r="O3772" s="14"/>
      <c r="P3772" s="444" t="s">
        <v>903</v>
      </c>
      <c r="Q3772" s="444">
        <v>800</v>
      </c>
      <c r="R3772" s="444" t="s">
        <v>2043</v>
      </c>
      <c r="S3772" s="14"/>
      <c r="T3772" s="14"/>
      <c r="U3772" s="14" t="s">
        <v>3297</v>
      </c>
    </row>
    <row r="3773" spans="1:21">
      <c r="A3773" s="582"/>
      <c r="B3773" s="14"/>
      <c r="C3773" s="14"/>
      <c r="D3773" s="14"/>
      <c r="E3773" s="52"/>
      <c r="F3773" s="14"/>
      <c r="G3773" s="53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</row>
    <row r="3774" spans="1:21">
      <c r="A3774" s="582"/>
      <c r="B3774" s="14"/>
      <c r="C3774" s="14"/>
      <c r="D3774" s="86"/>
      <c r="E3774" s="86"/>
      <c r="F3774" s="86"/>
      <c r="G3774" s="53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6"/>
      <c r="S3774" s="14"/>
      <c r="T3774" s="14"/>
      <c r="U3774" s="14"/>
    </row>
    <row r="3775" ht="18" spans="1:21">
      <c r="A3775" s="582"/>
      <c r="B3775" s="352"/>
      <c r="C3775" s="297"/>
      <c r="D3775" s="297"/>
      <c r="E3775" s="298"/>
      <c r="F3775" s="297"/>
      <c r="G3775" s="299"/>
      <c r="H3775" s="269"/>
      <c r="I3775" s="297"/>
      <c r="J3775" s="297"/>
      <c r="K3775" s="297"/>
      <c r="L3775" s="297"/>
      <c r="M3775" s="296"/>
      <c r="N3775" s="304"/>
      <c r="O3775" s="269"/>
      <c r="P3775" s="304"/>
      <c r="Q3775" s="304"/>
      <c r="R3775" s="304"/>
      <c r="S3775" s="304"/>
      <c r="T3775" s="304"/>
      <c r="U3775" s="304"/>
    </row>
    <row r="3776" ht="15.6" spans="1:23">
      <c r="A3776" s="493" t="s">
        <v>2365</v>
      </c>
      <c r="B3776" s="291" t="s">
        <v>12</v>
      </c>
      <c r="C3776" s="292" t="s">
        <v>2501</v>
      </c>
      <c r="D3776" s="292" t="s">
        <v>2466</v>
      </c>
      <c r="E3776" s="454" t="s">
        <v>2456</v>
      </c>
      <c r="F3776" s="121" t="s">
        <v>3121</v>
      </c>
      <c r="G3776" s="121" t="s">
        <v>11</v>
      </c>
      <c r="H3776" s="269"/>
      <c r="I3776" s="291" t="s">
        <v>13</v>
      </c>
      <c r="J3776" s="292" t="s">
        <v>2501</v>
      </c>
      <c r="K3776" s="292" t="s">
        <v>2466</v>
      </c>
      <c r="L3776" s="455" t="s">
        <v>2456</v>
      </c>
      <c r="M3776" s="121" t="s">
        <v>3121</v>
      </c>
      <c r="N3776" s="121" t="s">
        <v>11</v>
      </c>
      <c r="O3776" s="269"/>
      <c r="P3776" s="291" t="s">
        <v>3108</v>
      </c>
      <c r="Q3776" s="292" t="s">
        <v>2501</v>
      </c>
      <c r="R3776" s="292" t="s">
        <v>2466</v>
      </c>
      <c r="S3776" s="455" t="s">
        <v>2456</v>
      </c>
      <c r="T3776" s="121" t="s">
        <v>3121</v>
      </c>
      <c r="U3776" s="121" t="s">
        <v>11</v>
      </c>
      <c r="V3776" s="594" t="s">
        <v>2557</v>
      </c>
      <c r="W3776" s="594"/>
    </row>
    <row r="3777" ht="13.8" spans="1:23">
      <c r="A3777" s="582"/>
      <c r="B3777" s="73" t="s">
        <v>1057</v>
      </c>
      <c r="C3777" s="73">
        <v>1500</v>
      </c>
      <c r="D3777" s="73" t="s">
        <v>2043</v>
      </c>
      <c r="E3777" s="14"/>
      <c r="F3777" s="14"/>
      <c r="G3777" s="53" t="s">
        <v>2982</v>
      </c>
      <c r="H3777" s="14"/>
      <c r="I3777" s="14" t="s">
        <v>316</v>
      </c>
      <c r="J3777" s="14">
        <v>10200</v>
      </c>
      <c r="K3777" s="14" t="s">
        <v>2043</v>
      </c>
      <c r="L3777" s="14"/>
      <c r="M3777" s="14"/>
      <c r="N3777" s="14" t="s">
        <v>54</v>
      </c>
      <c r="O3777" s="14"/>
      <c r="P3777" s="14" t="s">
        <v>903</v>
      </c>
      <c r="Q3777" s="14">
        <v>800</v>
      </c>
      <c r="R3777" s="14" t="s">
        <v>2043</v>
      </c>
      <c r="S3777" s="14"/>
      <c r="T3777" s="14"/>
      <c r="U3777" s="14" t="s">
        <v>54</v>
      </c>
      <c r="V3777" s="525"/>
      <c r="W3777" s="448" t="s">
        <v>2561</v>
      </c>
    </row>
    <row r="3778" spans="1:23">
      <c r="A3778" s="582"/>
      <c r="B3778" s="73" t="s">
        <v>1065</v>
      </c>
      <c r="C3778" s="73">
        <v>7200</v>
      </c>
      <c r="D3778" s="73" t="s">
        <v>2043</v>
      </c>
      <c r="E3778" s="52"/>
      <c r="F3778" s="14"/>
      <c r="G3778" s="53" t="s">
        <v>2982</v>
      </c>
      <c r="H3778" s="14"/>
      <c r="I3778" s="141" t="s">
        <v>1540</v>
      </c>
      <c r="J3778" s="141">
        <v>1300</v>
      </c>
      <c r="K3778" s="141" t="s">
        <v>2045</v>
      </c>
      <c r="L3778" s="141"/>
      <c r="M3778" s="141" t="s">
        <v>2096</v>
      </c>
      <c r="N3778" s="141" t="s">
        <v>54</v>
      </c>
      <c r="O3778" s="14"/>
      <c r="P3778" s="14" t="s">
        <v>1526</v>
      </c>
      <c r="Q3778" s="14">
        <v>500</v>
      </c>
      <c r="R3778" s="14" t="s">
        <v>2045</v>
      </c>
      <c r="S3778" s="14"/>
      <c r="T3778" s="14" t="s">
        <v>2096</v>
      </c>
      <c r="U3778" s="14" t="s">
        <v>54</v>
      </c>
      <c r="V3778" s="460"/>
      <c r="W3778" s="14" t="s">
        <v>2562</v>
      </c>
    </row>
    <row r="3779" ht="13.8" spans="1:23">
      <c r="A3779" s="582"/>
      <c r="B3779" s="137" t="s">
        <v>3228</v>
      </c>
      <c r="C3779" s="137">
        <v>1200</v>
      </c>
      <c r="D3779" s="137" t="s">
        <v>2043</v>
      </c>
      <c r="E3779" s="14"/>
      <c r="F3779" s="14"/>
      <c r="G3779" s="53" t="s">
        <v>2788</v>
      </c>
      <c r="H3779" s="162"/>
      <c r="I3779" s="14" t="s">
        <v>145</v>
      </c>
      <c r="J3779" s="14">
        <v>18000</v>
      </c>
      <c r="K3779" s="14" t="s">
        <v>2043</v>
      </c>
      <c r="L3779" s="52"/>
      <c r="M3779" s="14"/>
      <c r="N3779" s="141" t="s">
        <v>54</v>
      </c>
      <c r="O3779" s="14"/>
      <c r="P3779" s="14" t="s">
        <v>1528</v>
      </c>
      <c r="Q3779" s="14">
        <v>1600</v>
      </c>
      <c r="R3779" s="14" t="s">
        <v>2045</v>
      </c>
      <c r="S3779" s="14"/>
      <c r="T3779" s="14" t="s">
        <v>2096</v>
      </c>
      <c r="U3779" s="14" t="s">
        <v>54</v>
      </c>
      <c r="V3779" s="461"/>
      <c r="W3779" s="448" t="s">
        <v>2563</v>
      </c>
    </row>
    <row r="3780" ht="13.8" spans="1:23">
      <c r="A3780" s="582"/>
      <c r="B3780" s="14" t="s">
        <v>151</v>
      </c>
      <c r="C3780" s="14">
        <v>1200</v>
      </c>
      <c r="D3780" s="14" t="s">
        <v>2043</v>
      </c>
      <c r="E3780" s="52"/>
      <c r="F3780" s="14"/>
      <c r="G3780" s="53" t="s">
        <v>2803</v>
      </c>
      <c r="H3780" s="162"/>
      <c r="I3780" s="14" t="s">
        <v>479</v>
      </c>
      <c r="J3780" s="14">
        <v>8000</v>
      </c>
      <c r="K3780" s="14" t="s">
        <v>2043</v>
      </c>
      <c r="L3780" s="14"/>
      <c r="M3780" s="14"/>
      <c r="N3780" s="141" t="s">
        <v>54</v>
      </c>
      <c r="O3780" s="14"/>
      <c r="P3780" s="14" t="s">
        <v>1076</v>
      </c>
      <c r="Q3780" s="14">
        <v>1460</v>
      </c>
      <c r="R3780" s="14" t="s">
        <v>2045</v>
      </c>
      <c r="S3780" s="14"/>
      <c r="T3780" s="14"/>
      <c r="U3780" s="14" t="s">
        <v>54</v>
      </c>
      <c r="V3780" s="462"/>
      <c r="W3780" s="448" t="s">
        <v>2568</v>
      </c>
    </row>
    <row r="3781" ht="13.8" spans="1:23">
      <c r="A3781" s="582"/>
      <c r="B3781" s="14" t="s">
        <v>1155</v>
      </c>
      <c r="C3781" s="14">
        <v>18600</v>
      </c>
      <c r="D3781" s="14" t="s">
        <v>2043</v>
      </c>
      <c r="E3781" s="14"/>
      <c r="F3781" s="14"/>
      <c r="G3781" s="14" t="s">
        <v>54</v>
      </c>
      <c r="H3781" s="162"/>
      <c r="I3781" s="444" t="s">
        <v>328</v>
      </c>
      <c r="J3781" s="444">
        <v>10000</v>
      </c>
      <c r="K3781" s="444" t="s">
        <v>2043</v>
      </c>
      <c r="L3781" s="14"/>
      <c r="M3781" s="14"/>
      <c r="N3781" s="53" t="s">
        <v>2817</v>
      </c>
      <c r="O3781" s="14"/>
      <c r="P3781" s="14" t="s">
        <v>804</v>
      </c>
      <c r="Q3781" s="14">
        <v>1000</v>
      </c>
      <c r="R3781" s="14" t="s">
        <v>2045</v>
      </c>
      <c r="S3781" s="14"/>
      <c r="T3781" s="14"/>
      <c r="U3781" s="14" t="s">
        <v>54</v>
      </c>
      <c r="V3781" s="142"/>
      <c r="W3781" s="448" t="s">
        <v>2632</v>
      </c>
    </row>
    <row r="3782" ht="13.8" spans="1:23">
      <c r="A3782" s="582"/>
      <c r="B3782" s="14" t="s">
        <v>238</v>
      </c>
      <c r="C3782" s="14">
        <v>7200</v>
      </c>
      <c r="D3782" s="14" t="s">
        <v>2043</v>
      </c>
      <c r="E3782" s="52"/>
      <c r="F3782" s="14"/>
      <c r="G3782" s="14" t="s">
        <v>54</v>
      </c>
      <c r="H3782" s="162"/>
      <c r="I3782" s="14" t="s">
        <v>1175</v>
      </c>
      <c r="J3782" s="14">
        <v>3600</v>
      </c>
      <c r="K3782" s="14" t="s">
        <v>2045</v>
      </c>
      <c r="L3782" s="14"/>
      <c r="M3782" s="14"/>
      <c r="N3782" s="53" t="s">
        <v>88</v>
      </c>
      <c r="O3782" s="14"/>
      <c r="P3782" s="14" t="s">
        <v>1524</v>
      </c>
      <c r="Q3782" s="14">
        <v>270</v>
      </c>
      <c r="R3782" s="14" t="s">
        <v>2045</v>
      </c>
      <c r="S3782" s="14"/>
      <c r="T3782" s="14" t="s">
        <v>2096</v>
      </c>
      <c r="U3782" s="14" t="s">
        <v>54</v>
      </c>
      <c r="V3782" s="136"/>
      <c r="W3782" s="448" t="s">
        <v>2935</v>
      </c>
    </row>
    <row r="3783" spans="1:21">
      <c r="A3783" s="582"/>
      <c r="B3783" s="14" t="s">
        <v>592</v>
      </c>
      <c r="C3783" s="14">
        <v>15000</v>
      </c>
      <c r="D3783" s="14" t="s">
        <v>2043</v>
      </c>
      <c r="E3783" s="52"/>
      <c r="F3783" s="14"/>
      <c r="G3783" s="14" t="s">
        <v>54</v>
      </c>
      <c r="H3783" s="14"/>
      <c r="I3783" s="14"/>
      <c r="J3783" s="14"/>
      <c r="K3783" s="14"/>
      <c r="L3783" s="14"/>
      <c r="M3783" s="14"/>
      <c r="N3783" s="14"/>
      <c r="O3783" s="14"/>
      <c r="P3783" s="14" t="s">
        <v>954</v>
      </c>
      <c r="Q3783" s="14">
        <v>700</v>
      </c>
      <c r="R3783" s="14" t="s">
        <v>2045</v>
      </c>
      <c r="S3783" s="14"/>
      <c r="T3783" s="14"/>
      <c r="U3783" s="14" t="s">
        <v>54</v>
      </c>
    </row>
    <row r="3784" spans="1:21">
      <c r="A3784" s="582"/>
      <c r="B3784" s="14"/>
      <c r="C3784" s="14"/>
      <c r="D3784" s="14"/>
      <c r="E3784" s="52"/>
      <c r="F3784" s="14"/>
      <c r="G3784" s="53"/>
      <c r="H3784" s="14"/>
      <c r="I3784" s="14"/>
      <c r="J3784" s="14"/>
      <c r="K3784" s="14"/>
      <c r="L3784" s="14"/>
      <c r="M3784" s="14"/>
      <c r="N3784" s="14"/>
      <c r="O3784" s="14"/>
      <c r="P3784" s="14" t="s">
        <v>951</v>
      </c>
      <c r="Q3784" s="14">
        <v>340</v>
      </c>
      <c r="R3784" s="14" t="s">
        <v>2045</v>
      </c>
      <c r="S3784" s="14"/>
      <c r="T3784" s="14"/>
      <c r="U3784" s="14" t="s">
        <v>54</v>
      </c>
    </row>
    <row r="3785" spans="1:21">
      <c r="A3785" s="582"/>
      <c r="B3785" s="14"/>
      <c r="C3785" s="14"/>
      <c r="D3785" s="14"/>
      <c r="E3785" s="52"/>
      <c r="F3785" s="14"/>
      <c r="G3785" s="53"/>
      <c r="H3785" s="14"/>
      <c r="I3785" s="14"/>
      <c r="J3785" s="14"/>
      <c r="K3785" s="14"/>
      <c r="L3785" s="14"/>
      <c r="M3785" s="14"/>
      <c r="N3785" s="14"/>
      <c r="O3785" s="14"/>
      <c r="P3785" s="14" t="s">
        <v>1257</v>
      </c>
      <c r="Q3785" s="14">
        <v>200</v>
      </c>
      <c r="R3785" s="14" t="s">
        <v>2045</v>
      </c>
      <c r="S3785" s="14"/>
      <c r="T3785" s="14"/>
      <c r="U3785" s="14" t="s">
        <v>54</v>
      </c>
    </row>
    <row r="3786" spans="1:21">
      <c r="A3786" s="582"/>
      <c r="B3786" s="14"/>
      <c r="C3786" s="14"/>
      <c r="D3786" s="14"/>
      <c r="E3786" s="52"/>
      <c r="F3786" s="14"/>
      <c r="G3786" s="53"/>
      <c r="H3786" s="14"/>
      <c r="I3786" s="14"/>
      <c r="J3786" s="14"/>
      <c r="K3786" s="14"/>
      <c r="L3786" s="14"/>
      <c r="M3786" s="14"/>
      <c r="N3786" s="53"/>
      <c r="O3786" s="14"/>
      <c r="P3786" s="14" t="s">
        <v>1255</v>
      </c>
      <c r="Q3786" s="14">
        <v>200</v>
      </c>
      <c r="R3786" s="14" t="s">
        <v>2045</v>
      </c>
      <c r="S3786" s="14"/>
      <c r="T3786" s="14"/>
      <c r="U3786" s="14" t="s">
        <v>54</v>
      </c>
    </row>
    <row r="3787" spans="1:21">
      <c r="A3787" s="582"/>
      <c r="B3787" s="14"/>
      <c r="C3787" s="14"/>
      <c r="D3787" s="14"/>
      <c r="E3787" s="52"/>
      <c r="F3787" s="14"/>
      <c r="G3787" s="53"/>
      <c r="H3787" s="14"/>
      <c r="I3787" s="14"/>
      <c r="J3787" s="14"/>
      <c r="K3787" s="14"/>
      <c r="L3787" s="14"/>
      <c r="M3787" s="14"/>
      <c r="N3787" s="53"/>
      <c r="O3787" s="14"/>
      <c r="P3787" s="73" t="s">
        <v>1231</v>
      </c>
      <c r="Q3787" s="73">
        <v>1000</v>
      </c>
      <c r="R3787" s="73" t="s">
        <v>2045</v>
      </c>
      <c r="S3787" s="14"/>
      <c r="T3787" s="14"/>
      <c r="U3787" s="14" t="s">
        <v>2982</v>
      </c>
    </row>
    <row r="3788" spans="1:21">
      <c r="A3788" s="582"/>
      <c r="B3788" s="14"/>
      <c r="C3788" s="14"/>
      <c r="D3788" s="14"/>
      <c r="E3788" s="52"/>
      <c r="F3788" s="14"/>
      <c r="G3788" s="53"/>
      <c r="H3788" s="14"/>
      <c r="I3788" s="14"/>
      <c r="J3788" s="14"/>
      <c r="K3788" s="14"/>
      <c r="L3788" s="14"/>
      <c r="M3788" s="14"/>
      <c r="N3788" s="53"/>
      <c r="O3788" s="14"/>
      <c r="P3788" s="14"/>
      <c r="Q3788" s="14"/>
      <c r="R3788" s="14"/>
      <c r="S3788" s="14"/>
      <c r="T3788" s="14"/>
      <c r="U3788" s="14"/>
    </row>
    <row r="3789" spans="1:21">
      <c r="A3789" s="582"/>
      <c r="B3789" s="14"/>
      <c r="C3789" s="14"/>
      <c r="D3789" s="14"/>
      <c r="E3789" s="52"/>
      <c r="F3789" s="14"/>
      <c r="G3789" s="53"/>
      <c r="H3789" s="14"/>
      <c r="I3789" s="14"/>
      <c r="J3789" s="14"/>
      <c r="K3789" s="14"/>
      <c r="L3789" s="14"/>
      <c r="M3789" s="14"/>
      <c r="N3789" s="53"/>
      <c r="O3789" s="14"/>
      <c r="P3789" s="14"/>
      <c r="Q3789" s="14"/>
      <c r="R3789" s="14"/>
      <c r="S3789" s="14"/>
      <c r="T3789" s="14"/>
      <c r="U3789" s="14"/>
    </row>
    <row r="3790" spans="1:21">
      <c r="A3790" s="582"/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</row>
    <row r="3791" ht="18" spans="1:21">
      <c r="A3791" s="582"/>
      <c r="B3791" s="352"/>
      <c r="C3791" s="297"/>
      <c r="D3791" s="297"/>
      <c r="E3791" s="298"/>
      <c r="F3791" s="297"/>
      <c r="G3791" s="299"/>
      <c r="H3791" s="269"/>
      <c r="I3791" s="297"/>
      <c r="J3791" s="297"/>
      <c r="K3791" s="297"/>
      <c r="L3791" s="297"/>
      <c r="M3791" s="296"/>
      <c r="N3791" s="304"/>
      <c r="O3791" s="269"/>
      <c r="P3791" s="304"/>
      <c r="Q3791" s="304"/>
      <c r="R3791" s="304"/>
      <c r="S3791" s="304"/>
      <c r="T3791" s="304"/>
      <c r="U3791" s="304"/>
    </row>
    <row r="3792" ht="15.6" spans="1:23">
      <c r="A3792" s="493" t="s">
        <v>2368</v>
      </c>
      <c r="B3792" s="291" t="s">
        <v>12</v>
      </c>
      <c r="C3792" s="292" t="s">
        <v>2501</v>
      </c>
      <c r="D3792" s="292" t="s">
        <v>2466</v>
      </c>
      <c r="E3792" s="454" t="s">
        <v>2456</v>
      </c>
      <c r="F3792" s="121" t="s">
        <v>3121</v>
      </c>
      <c r="G3792" s="121" t="s">
        <v>11</v>
      </c>
      <c r="H3792" s="269"/>
      <c r="I3792" s="291" t="s">
        <v>13</v>
      </c>
      <c r="J3792" s="292" t="s">
        <v>2501</v>
      </c>
      <c r="K3792" s="292" t="s">
        <v>2466</v>
      </c>
      <c r="L3792" s="455" t="s">
        <v>2456</v>
      </c>
      <c r="M3792" s="121" t="s">
        <v>3121</v>
      </c>
      <c r="N3792" s="121" t="s">
        <v>11</v>
      </c>
      <c r="O3792" s="269"/>
      <c r="P3792" s="291" t="s">
        <v>3108</v>
      </c>
      <c r="Q3792" s="292" t="s">
        <v>2501</v>
      </c>
      <c r="R3792" s="292" t="s">
        <v>2466</v>
      </c>
      <c r="S3792" s="455" t="s">
        <v>2456</v>
      </c>
      <c r="T3792" s="121" t="s">
        <v>3121</v>
      </c>
      <c r="U3792" s="121" t="s">
        <v>11</v>
      </c>
      <c r="V3792" s="594" t="s">
        <v>2557</v>
      </c>
      <c r="W3792" s="594"/>
    </row>
    <row r="3793" ht="13.8" spans="1:23">
      <c r="A3793" s="582"/>
      <c r="B3793" s="14" t="s">
        <v>592</v>
      </c>
      <c r="C3793" s="14">
        <v>3000</v>
      </c>
      <c r="D3793" s="14" t="s">
        <v>2043</v>
      </c>
      <c r="E3793" s="52"/>
      <c r="F3793" s="14"/>
      <c r="G3793" s="53" t="s">
        <v>54</v>
      </c>
      <c r="H3793" s="14"/>
      <c r="I3793" s="14" t="s">
        <v>1175</v>
      </c>
      <c r="J3793" s="14">
        <v>3600</v>
      </c>
      <c r="K3793" s="14" t="s">
        <v>2045</v>
      </c>
      <c r="L3793" s="14"/>
      <c r="M3793" s="14"/>
      <c r="N3793" s="53" t="s">
        <v>54</v>
      </c>
      <c r="O3793" s="14"/>
      <c r="P3793" s="14" t="s">
        <v>540</v>
      </c>
      <c r="Q3793" s="14">
        <v>320</v>
      </c>
      <c r="R3793" s="14" t="s">
        <v>2045</v>
      </c>
      <c r="S3793" s="14"/>
      <c r="T3793" s="14"/>
      <c r="U3793" s="14" t="s">
        <v>54</v>
      </c>
      <c r="V3793" s="525"/>
      <c r="W3793" s="448" t="s">
        <v>2561</v>
      </c>
    </row>
    <row r="3794" spans="1:23">
      <c r="A3794" s="582"/>
      <c r="B3794" s="14" t="s">
        <v>587</v>
      </c>
      <c r="C3794" s="14">
        <v>3000</v>
      </c>
      <c r="D3794" s="14" t="s">
        <v>2043</v>
      </c>
      <c r="E3794" s="14"/>
      <c r="F3794" s="14"/>
      <c r="G3794" s="53" t="s">
        <v>54</v>
      </c>
      <c r="H3794" s="14"/>
      <c r="I3794" s="73" t="s">
        <v>1065</v>
      </c>
      <c r="J3794" s="73">
        <v>1200</v>
      </c>
      <c r="K3794" s="73" t="s">
        <v>2043</v>
      </c>
      <c r="L3794" s="14"/>
      <c r="M3794" s="14"/>
      <c r="N3794" s="14" t="s">
        <v>2803</v>
      </c>
      <c r="O3794" s="14"/>
      <c r="P3794" s="14" t="s">
        <v>1079</v>
      </c>
      <c r="Q3794" s="14">
        <v>280</v>
      </c>
      <c r="R3794" s="14" t="s">
        <v>2045</v>
      </c>
      <c r="S3794" s="14"/>
      <c r="T3794" s="14"/>
      <c r="U3794" s="14" t="s">
        <v>54</v>
      </c>
      <c r="V3794" s="460"/>
      <c r="W3794" s="14" t="s">
        <v>2562</v>
      </c>
    </row>
    <row r="3795" ht="13.8" spans="1:23">
      <c r="A3795" s="582"/>
      <c r="B3795" s="14" t="s">
        <v>277</v>
      </c>
      <c r="C3795" s="14">
        <v>2000</v>
      </c>
      <c r="D3795" s="14" t="s">
        <v>2045</v>
      </c>
      <c r="E3795" s="52"/>
      <c r="F3795" s="14"/>
      <c r="G3795" s="53" t="s">
        <v>54</v>
      </c>
      <c r="H3795" s="14"/>
      <c r="I3795" s="14" t="s">
        <v>175</v>
      </c>
      <c r="J3795" s="14">
        <v>6000</v>
      </c>
      <c r="K3795" s="14" t="s">
        <v>2043</v>
      </c>
      <c r="L3795" s="14"/>
      <c r="M3795" s="14"/>
      <c r="N3795" s="14" t="s">
        <v>54</v>
      </c>
      <c r="O3795" s="14"/>
      <c r="P3795" s="14" t="s">
        <v>754</v>
      </c>
      <c r="Q3795" s="14">
        <v>340</v>
      </c>
      <c r="R3795" s="14" t="s">
        <v>2045</v>
      </c>
      <c r="S3795" s="14"/>
      <c r="T3795" s="14"/>
      <c r="U3795" s="14" t="s">
        <v>54</v>
      </c>
      <c r="V3795" s="461"/>
      <c r="W3795" s="448" t="s">
        <v>2563</v>
      </c>
    </row>
    <row r="3796" ht="13.8" spans="1:23">
      <c r="A3796" s="582"/>
      <c r="B3796" s="14" t="s">
        <v>196</v>
      </c>
      <c r="C3796" s="14">
        <v>4200</v>
      </c>
      <c r="D3796" s="14" t="s">
        <v>2043</v>
      </c>
      <c r="E3796" s="52"/>
      <c r="F3796" s="14"/>
      <c r="G3796" s="53" t="s">
        <v>54</v>
      </c>
      <c r="H3796" s="14"/>
      <c r="I3796" s="14" t="s">
        <v>259</v>
      </c>
      <c r="J3796" s="14">
        <v>12000</v>
      </c>
      <c r="K3796" s="14" t="s">
        <v>2043</v>
      </c>
      <c r="L3796" s="14"/>
      <c r="M3796" s="14"/>
      <c r="N3796" s="14" t="s">
        <v>54</v>
      </c>
      <c r="O3796" s="14"/>
      <c r="P3796" s="14" t="s">
        <v>1542</v>
      </c>
      <c r="Q3796" s="14">
        <v>400</v>
      </c>
      <c r="R3796" s="14" t="s">
        <v>2045</v>
      </c>
      <c r="S3796" s="14"/>
      <c r="T3796" s="14" t="s">
        <v>2096</v>
      </c>
      <c r="U3796" s="14" t="s">
        <v>54</v>
      </c>
      <c r="V3796" s="462"/>
      <c r="W3796" s="448" t="s">
        <v>2568</v>
      </c>
    </row>
    <row r="3797" ht="13.8" spans="1:23">
      <c r="A3797" s="582"/>
      <c r="B3797" s="14" t="s">
        <v>1081</v>
      </c>
      <c r="C3797" s="14">
        <v>4500</v>
      </c>
      <c r="D3797" s="14" t="s">
        <v>2043</v>
      </c>
      <c r="E3797" s="52"/>
      <c r="F3797" s="14"/>
      <c r="G3797" s="53" t="s">
        <v>54</v>
      </c>
      <c r="H3797" s="14"/>
      <c r="I3797" s="14" t="s">
        <v>244</v>
      </c>
      <c r="J3797" s="14">
        <v>2800</v>
      </c>
      <c r="K3797" s="14" t="s">
        <v>2043</v>
      </c>
      <c r="L3797" s="14"/>
      <c r="M3797" s="14"/>
      <c r="N3797" s="14" t="s">
        <v>54</v>
      </c>
      <c r="O3797" s="14"/>
      <c r="P3797" s="14" t="s">
        <v>1295</v>
      </c>
      <c r="Q3797" s="14">
        <v>600</v>
      </c>
      <c r="R3797" s="14" t="s">
        <v>2045</v>
      </c>
      <c r="S3797" s="14"/>
      <c r="T3797" s="14"/>
      <c r="U3797" s="14" t="s">
        <v>54</v>
      </c>
      <c r="V3797" s="142"/>
      <c r="W3797" s="448" t="s">
        <v>2632</v>
      </c>
    </row>
    <row r="3798" ht="13.8" spans="1:23">
      <c r="A3798" s="582"/>
      <c r="B3798" s="14" t="s">
        <v>464</v>
      </c>
      <c r="C3798" s="14">
        <v>6000</v>
      </c>
      <c r="D3798" s="14" t="s">
        <v>2043</v>
      </c>
      <c r="E3798" s="52"/>
      <c r="F3798" s="14"/>
      <c r="G3798" s="53" t="s">
        <v>54</v>
      </c>
      <c r="H3798" s="14"/>
      <c r="I3798" s="137" t="s">
        <v>56</v>
      </c>
      <c r="J3798" s="137">
        <v>3200</v>
      </c>
      <c r="K3798" s="137" t="s">
        <v>2043</v>
      </c>
      <c r="L3798" s="14"/>
      <c r="M3798" s="14"/>
      <c r="N3798" s="14" t="s">
        <v>2788</v>
      </c>
      <c r="O3798" s="14"/>
      <c r="P3798" s="14" t="s">
        <v>1297</v>
      </c>
      <c r="Q3798" s="14">
        <v>260</v>
      </c>
      <c r="R3798" s="14" t="s">
        <v>2045</v>
      </c>
      <c r="S3798" s="14"/>
      <c r="T3798" s="14"/>
      <c r="U3798" s="14" t="s">
        <v>54</v>
      </c>
      <c r="V3798" s="136"/>
      <c r="W3798" s="448" t="s">
        <v>2935</v>
      </c>
    </row>
    <row r="3799" ht="26.4" spans="1:21">
      <c r="A3799" s="582"/>
      <c r="B3799" s="14" t="s">
        <v>1244</v>
      </c>
      <c r="C3799" s="14">
        <v>2000</v>
      </c>
      <c r="D3799" s="14" t="s">
        <v>2045</v>
      </c>
      <c r="E3799" s="52"/>
      <c r="F3799" s="14"/>
      <c r="G3799" s="53" t="s">
        <v>54</v>
      </c>
      <c r="H3799" s="14"/>
      <c r="I3799" s="14" t="s">
        <v>2972</v>
      </c>
      <c r="J3799" s="14">
        <v>900</v>
      </c>
      <c r="K3799" s="14" t="s">
        <v>2045</v>
      </c>
      <c r="L3799" s="14"/>
      <c r="M3799" s="14"/>
      <c r="N3799" s="53" t="s">
        <v>3298</v>
      </c>
      <c r="O3799" s="14"/>
      <c r="P3799" s="14" t="s">
        <v>681</v>
      </c>
      <c r="Q3799" s="14">
        <v>200</v>
      </c>
      <c r="R3799" s="14" t="s">
        <v>2043</v>
      </c>
      <c r="S3799" s="14"/>
      <c r="T3799" s="14"/>
      <c r="U3799" s="14" t="s">
        <v>2803</v>
      </c>
    </row>
    <row r="3800" ht="26.4" spans="1:21">
      <c r="A3800" s="582"/>
      <c r="B3800" s="14" t="s">
        <v>729</v>
      </c>
      <c r="C3800" s="14">
        <v>6000</v>
      </c>
      <c r="D3800" s="14" t="s">
        <v>2043</v>
      </c>
      <c r="E3800" s="52"/>
      <c r="F3800" s="14"/>
      <c r="G3800" s="53" t="s">
        <v>54</v>
      </c>
      <c r="H3800" s="14"/>
      <c r="I3800" s="14" t="s">
        <v>2974</v>
      </c>
      <c r="J3800" s="14">
        <v>900</v>
      </c>
      <c r="K3800" s="14" t="s">
        <v>2045</v>
      </c>
      <c r="L3800" s="14"/>
      <c r="M3800" s="14"/>
      <c r="N3800" s="53" t="s">
        <v>3298</v>
      </c>
      <c r="O3800" s="14"/>
      <c r="P3800" s="14" t="s">
        <v>1522</v>
      </c>
      <c r="Q3800" s="14">
        <v>300</v>
      </c>
      <c r="R3800" s="14" t="s">
        <v>2045</v>
      </c>
      <c r="S3800" s="14"/>
      <c r="T3800" s="14" t="s">
        <v>2096</v>
      </c>
      <c r="U3800" s="14" t="s">
        <v>54</v>
      </c>
    </row>
    <row r="3801" spans="1:21">
      <c r="A3801" s="582"/>
      <c r="B3801" s="73" t="s">
        <v>322</v>
      </c>
      <c r="C3801" s="73">
        <v>12000</v>
      </c>
      <c r="D3801" s="73" t="s">
        <v>2043</v>
      </c>
      <c r="E3801" s="52"/>
      <c r="F3801" s="14"/>
      <c r="G3801" s="53" t="s">
        <v>3280</v>
      </c>
      <c r="H3801" s="14"/>
      <c r="I3801" s="14" t="s">
        <v>461</v>
      </c>
      <c r="J3801" s="14">
        <v>4000</v>
      </c>
      <c r="K3801" s="14" t="s">
        <v>2043</v>
      </c>
      <c r="L3801" s="14"/>
      <c r="M3801" s="14"/>
      <c r="N3801" s="53" t="s">
        <v>54</v>
      </c>
      <c r="O3801" s="14"/>
      <c r="P3801" s="14" t="s">
        <v>1349</v>
      </c>
      <c r="Q3801" s="14">
        <v>340</v>
      </c>
      <c r="R3801" s="6" t="s">
        <v>2045</v>
      </c>
      <c r="S3801" s="14"/>
      <c r="T3801" s="14"/>
      <c r="U3801" s="14" t="s">
        <v>54</v>
      </c>
    </row>
    <row r="3802" spans="1:21">
      <c r="A3802" s="582"/>
      <c r="B3802" s="14"/>
      <c r="C3802" s="14"/>
      <c r="D3802" s="14"/>
      <c r="E3802" s="52"/>
      <c r="F3802" s="14"/>
      <c r="G3802" s="53"/>
      <c r="H3802" s="14"/>
      <c r="I3802" s="14" t="s">
        <v>496</v>
      </c>
      <c r="J3802" s="14">
        <v>2800</v>
      </c>
      <c r="K3802" s="14" t="s">
        <v>2043</v>
      </c>
      <c r="L3802" s="14"/>
      <c r="M3802" s="14"/>
      <c r="N3802" s="53" t="s">
        <v>54</v>
      </c>
      <c r="O3802" s="14"/>
      <c r="P3802" s="14" t="s">
        <v>1183</v>
      </c>
      <c r="Q3802" s="14">
        <v>900</v>
      </c>
      <c r="R3802" s="14" t="s">
        <v>2043</v>
      </c>
      <c r="S3802" s="14"/>
      <c r="T3802" s="14"/>
      <c r="U3802" s="14" t="s">
        <v>54</v>
      </c>
    </row>
    <row r="3803" spans="1:21">
      <c r="A3803" s="582"/>
      <c r="B3803" s="14"/>
      <c r="C3803" s="14"/>
      <c r="D3803" s="14"/>
      <c r="E3803" s="52"/>
      <c r="F3803" s="14"/>
      <c r="G3803" s="53"/>
      <c r="H3803" s="14"/>
      <c r="I3803" s="73" t="s">
        <v>1146</v>
      </c>
      <c r="J3803" s="73">
        <v>2400</v>
      </c>
      <c r="K3803" s="73" t="s">
        <v>2043</v>
      </c>
      <c r="L3803" s="14"/>
      <c r="M3803" s="14"/>
      <c r="N3803" s="14" t="s">
        <v>2941</v>
      </c>
      <c r="O3803" s="14"/>
      <c r="P3803" s="14" t="s">
        <v>1374</v>
      </c>
      <c r="Q3803" s="14">
        <v>600</v>
      </c>
      <c r="R3803" s="6" t="s">
        <v>2045</v>
      </c>
      <c r="S3803" s="14"/>
      <c r="T3803" s="14" t="s">
        <v>2096</v>
      </c>
      <c r="U3803" s="14" t="s">
        <v>54</v>
      </c>
    </row>
    <row r="3804" spans="1:21">
      <c r="A3804" s="582"/>
      <c r="B3804" s="14"/>
      <c r="C3804" s="14"/>
      <c r="D3804" s="14"/>
      <c r="E3804" s="52"/>
      <c r="F3804" s="14"/>
      <c r="G3804" s="53"/>
      <c r="H3804" s="14"/>
      <c r="I3804" s="14"/>
      <c r="J3804" s="14"/>
      <c r="K3804" s="14"/>
      <c r="L3804" s="14"/>
      <c r="M3804" s="14"/>
      <c r="N3804" s="14"/>
      <c r="O3804" s="14"/>
      <c r="P3804" s="14" t="s">
        <v>1534</v>
      </c>
      <c r="Q3804" s="14">
        <v>1000</v>
      </c>
      <c r="R3804" s="6" t="s">
        <v>2045</v>
      </c>
      <c r="S3804" s="14"/>
      <c r="T3804" s="14" t="s">
        <v>2096</v>
      </c>
      <c r="U3804" s="14" t="s">
        <v>2210</v>
      </c>
    </row>
    <row r="3805" spans="1:21">
      <c r="A3805" s="582"/>
      <c r="B3805" s="14"/>
      <c r="C3805" s="14"/>
      <c r="D3805" s="14"/>
      <c r="E3805" s="52"/>
      <c r="F3805" s="14"/>
      <c r="G3805" s="53"/>
      <c r="H3805" s="14"/>
      <c r="I3805" s="14"/>
      <c r="J3805" s="14"/>
      <c r="K3805" s="14"/>
      <c r="L3805" s="14"/>
      <c r="M3805" s="14"/>
      <c r="N3805" s="53"/>
      <c r="O3805" s="14"/>
      <c r="P3805" s="14"/>
      <c r="Q3805" s="14"/>
      <c r="R3805" s="6"/>
      <c r="S3805" s="14"/>
      <c r="T3805" s="14"/>
      <c r="U3805" s="14"/>
    </row>
    <row r="3806" spans="1:21">
      <c r="A3806" s="582"/>
      <c r="B3806" s="14"/>
      <c r="C3806" s="14"/>
      <c r="D3806" s="14"/>
      <c r="E3806" s="52"/>
      <c r="F3806" s="14"/>
      <c r="G3806" s="53"/>
      <c r="H3806" s="14"/>
      <c r="I3806" s="14"/>
      <c r="J3806" s="14"/>
      <c r="K3806" s="14"/>
      <c r="L3806" s="14"/>
      <c r="M3806" s="14"/>
      <c r="N3806" s="53"/>
      <c r="O3806" s="14"/>
      <c r="P3806" s="14"/>
      <c r="Q3806" s="14"/>
      <c r="R3806" s="14"/>
      <c r="S3806" s="14"/>
      <c r="T3806" s="14"/>
      <c r="U3806" s="14"/>
    </row>
    <row r="3807" spans="1:21">
      <c r="A3807" s="582"/>
      <c r="B3807" s="14"/>
      <c r="C3807" s="14"/>
      <c r="D3807" s="14"/>
      <c r="E3807" s="52"/>
      <c r="F3807" s="14"/>
      <c r="G3807" s="53"/>
      <c r="H3807" s="14"/>
      <c r="I3807" s="14"/>
      <c r="J3807" s="14"/>
      <c r="K3807" s="14"/>
      <c r="L3807" s="14"/>
      <c r="M3807" s="14"/>
      <c r="N3807" s="53"/>
      <c r="O3807" s="14"/>
      <c r="P3807" s="14"/>
      <c r="Q3807" s="14"/>
      <c r="R3807" s="14"/>
      <c r="S3807" s="14"/>
      <c r="T3807" s="14"/>
      <c r="U3807" s="14"/>
    </row>
    <row r="3808" ht="18" spans="1:21">
      <c r="A3808" s="582"/>
      <c r="B3808" s="352"/>
      <c r="C3808" s="297"/>
      <c r="D3808" s="297"/>
      <c r="E3808" s="298"/>
      <c r="F3808" s="297"/>
      <c r="G3808" s="299"/>
      <c r="H3808" s="269"/>
      <c r="I3808" s="297"/>
      <c r="J3808" s="297"/>
      <c r="K3808" s="297"/>
      <c r="L3808" s="297"/>
      <c r="M3808" s="296"/>
      <c r="N3808" s="304"/>
      <c r="O3808" s="269"/>
      <c r="P3808" s="304"/>
      <c r="Q3808" s="304"/>
      <c r="R3808" s="304"/>
      <c r="S3808" s="304"/>
      <c r="T3808" s="304"/>
      <c r="U3808" s="304"/>
    </row>
    <row r="3809" ht="15.6" spans="1:23">
      <c r="A3809" s="493" t="s">
        <v>2212</v>
      </c>
      <c r="B3809" s="291" t="s">
        <v>12</v>
      </c>
      <c r="C3809" s="292" t="s">
        <v>2501</v>
      </c>
      <c r="D3809" s="292" t="s">
        <v>2466</v>
      </c>
      <c r="E3809" s="454" t="s">
        <v>2456</v>
      </c>
      <c r="F3809" s="121" t="s">
        <v>3121</v>
      </c>
      <c r="G3809" s="121" t="s">
        <v>11</v>
      </c>
      <c r="H3809" s="269"/>
      <c r="I3809" s="291" t="s">
        <v>13</v>
      </c>
      <c r="J3809" s="292" t="s">
        <v>2501</v>
      </c>
      <c r="K3809" s="292" t="s">
        <v>2466</v>
      </c>
      <c r="L3809" s="455" t="s">
        <v>2456</v>
      </c>
      <c r="M3809" s="121" t="s">
        <v>3121</v>
      </c>
      <c r="N3809" s="121" t="s">
        <v>11</v>
      </c>
      <c r="O3809" s="269"/>
      <c r="P3809" s="291" t="s">
        <v>3108</v>
      </c>
      <c r="Q3809" s="292" t="s">
        <v>2501</v>
      </c>
      <c r="R3809" s="292" t="s">
        <v>2466</v>
      </c>
      <c r="S3809" s="455" t="s">
        <v>2456</v>
      </c>
      <c r="T3809" s="121" t="s">
        <v>3121</v>
      </c>
      <c r="U3809" s="121" t="s">
        <v>11</v>
      </c>
      <c r="V3809" s="594" t="s">
        <v>2557</v>
      </c>
      <c r="W3809" s="594"/>
    </row>
    <row r="3810" ht="13.8" spans="1:23">
      <c r="A3810" s="582"/>
      <c r="B3810" s="73" t="s">
        <v>322</v>
      </c>
      <c r="C3810" s="73">
        <v>4000</v>
      </c>
      <c r="D3810" s="73" t="s">
        <v>2043</v>
      </c>
      <c r="E3810" s="52"/>
      <c r="F3810" s="14"/>
      <c r="G3810" s="53" t="s">
        <v>2956</v>
      </c>
      <c r="H3810" s="14"/>
      <c r="I3810" s="73" t="s">
        <v>1146</v>
      </c>
      <c r="J3810" s="73">
        <v>1000</v>
      </c>
      <c r="K3810" s="73" t="s">
        <v>2043</v>
      </c>
      <c r="L3810" s="14"/>
      <c r="M3810" s="14"/>
      <c r="N3810" s="53" t="s">
        <v>2956</v>
      </c>
      <c r="O3810" s="14"/>
      <c r="P3810" s="14" t="s">
        <v>1534</v>
      </c>
      <c r="Q3810" s="14">
        <v>500</v>
      </c>
      <c r="R3810" s="6" t="s">
        <v>2045</v>
      </c>
      <c r="S3810" s="14"/>
      <c r="T3810" s="14" t="s">
        <v>2096</v>
      </c>
      <c r="U3810" s="14" t="s">
        <v>54</v>
      </c>
      <c r="V3810" s="525"/>
      <c r="W3810" s="448" t="s">
        <v>2561</v>
      </c>
    </row>
    <row r="3811" spans="1:23">
      <c r="A3811" s="582"/>
      <c r="B3811" s="14" t="s">
        <v>325</v>
      </c>
      <c r="C3811" s="14">
        <v>10200</v>
      </c>
      <c r="D3811" s="14" t="s">
        <v>2043</v>
      </c>
      <c r="E3811" s="52"/>
      <c r="F3811" s="14"/>
      <c r="G3811" s="53" t="s">
        <v>54</v>
      </c>
      <c r="H3811" s="140"/>
      <c r="I3811" s="14" t="s">
        <v>160</v>
      </c>
      <c r="J3811" s="14">
        <v>15200</v>
      </c>
      <c r="K3811" s="14" t="s">
        <v>2043</v>
      </c>
      <c r="L3811" s="14"/>
      <c r="M3811" s="14"/>
      <c r="N3811" s="14" t="s">
        <v>54</v>
      </c>
      <c r="O3811" s="14"/>
      <c r="P3811" s="14" t="s">
        <v>213</v>
      </c>
      <c r="Q3811" s="14">
        <v>300</v>
      </c>
      <c r="R3811" s="6" t="s">
        <v>2054</v>
      </c>
      <c r="S3811" s="14"/>
      <c r="T3811" s="14" t="s">
        <v>2096</v>
      </c>
      <c r="U3811" s="14" t="s">
        <v>54</v>
      </c>
      <c r="V3811" s="460"/>
      <c r="W3811" s="14" t="s">
        <v>2562</v>
      </c>
    </row>
    <row r="3812" ht="26.4" spans="1:23">
      <c r="A3812" s="582"/>
      <c r="B3812" s="14" t="s">
        <v>328</v>
      </c>
      <c r="C3812" s="14">
        <v>4800</v>
      </c>
      <c r="D3812" s="14" t="s">
        <v>2043</v>
      </c>
      <c r="E3812" s="52"/>
      <c r="F3812" s="14"/>
      <c r="G3812" s="53" t="s">
        <v>54</v>
      </c>
      <c r="H3812" s="140"/>
      <c r="I3812" s="14" t="s">
        <v>1120</v>
      </c>
      <c r="J3812" s="14">
        <v>2000</v>
      </c>
      <c r="K3812" s="14" t="s">
        <v>2043</v>
      </c>
      <c r="L3812" s="14"/>
      <c r="M3812" s="14"/>
      <c r="N3812" s="53" t="s">
        <v>3299</v>
      </c>
      <c r="O3812" s="14"/>
      <c r="P3812" s="14" t="s">
        <v>1351</v>
      </c>
      <c r="Q3812" s="14">
        <v>1200</v>
      </c>
      <c r="R3812" s="14" t="s">
        <v>2045</v>
      </c>
      <c r="S3812" s="14"/>
      <c r="T3812" s="14" t="s">
        <v>2096</v>
      </c>
      <c r="U3812" s="14" t="s">
        <v>54</v>
      </c>
      <c r="V3812" s="461"/>
      <c r="W3812" s="448" t="s">
        <v>2563</v>
      </c>
    </row>
    <row r="3813" ht="13.8" spans="1:23">
      <c r="A3813" s="582"/>
      <c r="B3813" s="14" t="s">
        <v>377</v>
      </c>
      <c r="C3813" s="14">
        <v>3000</v>
      </c>
      <c r="D3813" s="14" t="s">
        <v>2043</v>
      </c>
      <c r="E3813" s="52"/>
      <c r="F3813" s="14"/>
      <c r="G3813" s="53" t="s">
        <v>54</v>
      </c>
      <c r="H3813" s="140"/>
      <c r="I3813" s="14" t="s">
        <v>581</v>
      </c>
      <c r="J3813" s="14">
        <v>3200</v>
      </c>
      <c r="K3813" s="14" t="s">
        <v>2043</v>
      </c>
      <c r="L3813" s="14"/>
      <c r="M3813" s="14"/>
      <c r="N3813" s="14" t="s">
        <v>54</v>
      </c>
      <c r="O3813" s="14"/>
      <c r="P3813" s="14" t="s">
        <v>1544</v>
      </c>
      <c r="Q3813" s="14">
        <v>260</v>
      </c>
      <c r="R3813" s="6" t="s">
        <v>2045</v>
      </c>
      <c r="S3813" s="14"/>
      <c r="T3813" s="14" t="s">
        <v>2096</v>
      </c>
      <c r="U3813" s="14" t="s">
        <v>54</v>
      </c>
      <c r="V3813" s="462"/>
      <c r="W3813" s="448" t="s">
        <v>2568</v>
      </c>
    </row>
    <row r="3814" ht="13.8" spans="1:23">
      <c r="A3814" s="582"/>
      <c r="B3814" s="73" t="s">
        <v>1062</v>
      </c>
      <c r="C3814" s="73">
        <v>12000</v>
      </c>
      <c r="D3814" s="73" t="s">
        <v>2043</v>
      </c>
      <c r="E3814" s="52"/>
      <c r="F3814" s="14"/>
      <c r="G3814" s="53" t="s">
        <v>3047</v>
      </c>
      <c r="H3814" s="140"/>
      <c r="I3814" s="14" t="s">
        <v>476</v>
      </c>
      <c r="J3814" s="14">
        <v>800</v>
      </c>
      <c r="K3814" s="14" t="s">
        <v>2043</v>
      </c>
      <c r="L3814" s="14"/>
      <c r="M3814" s="14"/>
      <c r="N3814" s="14" t="s">
        <v>54</v>
      </c>
      <c r="O3814" s="14"/>
      <c r="P3814" s="14" t="s">
        <v>1538</v>
      </c>
      <c r="Q3814" s="14">
        <v>200</v>
      </c>
      <c r="R3814" s="6" t="s">
        <v>2045</v>
      </c>
      <c r="S3814" s="14"/>
      <c r="T3814" s="14" t="s">
        <v>2096</v>
      </c>
      <c r="U3814" s="14" t="s">
        <v>54</v>
      </c>
      <c r="V3814" s="142"/>
      <c r="W3814" s="448" t="s">
        <v>2632</v>
      </c>
    </row>
    <row r="3815" ht="13.8" spans="1:23">
      <c r="A3815" s="582"/>
      <c r="B3815" s="462" t="s">
        <v>392</v>
      </c>
      <c r="C3815" s="462">
        <v>5000</v>
      </c>
      <c r="D3815" s="462"/>
      <c r="E3815" s="462"/>
      <c r="F3815" s="462" t="s">
        <v>2281</v>
      </c>
      <c r="G3815" s="462" t="s">
        <v>54</v>
      </c>
      <c r="H3815" s="140"/>
      <c r="I3815" s="525" t="s">
        <v>389</v>
      </c>
      <c r="J3815" s="525">
        <v>3200</v>
      </c>
      <c r="K3815" s="525" t="s">
        <v>2043</v>
      </c>
      <c r="L3815" s="14"/>
      <c r="M3815" s="525"/>
      <c r="N3815" s="525" t="s">
        <v>3300</v>
      </c>
      <c r="O3815" s="14"/>
      <c r="P3815" s="14" t="s">
        <v>914</v>
      </c>
      <c r="Q3815" s="14">
        <v>1200</v>
      </c>
      <c r="R3815" s="14" t="s">
        <v>2045</v>
      </c>
      <c r="S3815" s="14"/>
      <c r="T3815" s="14"/>
      <c r="U3815" s="14" t="s">
        <v>54</v>
      </c>
      <c r="V3815" s="136"/>
      <c r="W3815" s="448" t="s">
        <v>2935</v>
      </c>
    </row>
    <row r="3816" spans="1:21">
      <c r="A3816" s="582"/>
      <c r="B3816" s="14" t="s">
        <v>494</v>
      </c>
      <c r="C3816" s="14">
        <v>15000</v>
      </c>
      <c r="D3816" s="14" t="s">
        <v>2043</v>
      </c>
      <c r="E3816" s="52"/>
      <c r="F3816" s="14"/>
      <c r="G3816" s="53" t="s">
        <v>54</v>
      </c>
      <c r="H3816" s="140"/>
      <c r="I3816" s="14" t="s">
        <v>135</v>
      </c>
      <c r="J3816" s="14">
        <v>15000</v>
      </c>
      <c r="K3816" s="14" t="s">
        <v>2043</v>
      </c>
      <c r="L3816" s="14"/>
      <c r="M3816" s="14"/>
      <c r="N3816" s="14" t="s">
        <v>54</v>
      </c>
      <c r="O3816" s="14"/>
      <c r="P3816" s="136" t="s">
        <v>1548</v>
      </c>
      <c r="Q3816" s="136">
        <v>200</v>
      </c>
      <c r="R3816" s="136" t="s">
        <v>2045</v>
      </c>
      <c r="S3816" s="136"/>
      <c r="T3816" s="136"/>
      <c r="U3816" s="136" t="s">
        <v>2956</v>
      </c>
    </row>
    <row r="3817" spans="1:21">
      <c r="A3817" s="582"/>
      <c r="B3817" s="14" t="s">
        <v>309</v>
      </c>
      <c r="C3817" s="14">
        <v>3000</v>
      </c>
      <c r="D3817" s="14" t="s">
        <v>2043</v>
      </c>
      <c r="E3817" s="52"/>
      <c r="F3817" s="14"/>
      <c r="G3817" s="53" t="s">
        <v>54</v>
      </c>
      <c r="H3817" s="140"/>
      <c r="I3817" s="14" t="s">
        <v>280</v>
      </c>
      <c r="J3817" s="14">
        <v>6000</v>
      </c>
      <c r="K3817" s="14" t="s">
        <v>2043</v>
      </c>
      <c r="L3817" s="14"/>
      <c r="M3817" s="14"/>
      <c r="N3817" s="14" t="s">
        <v>54</v>
      </c>
      <c r="O3817" s="14"/>
      <c r="P3817" s="136" t="s">
        <v>1546</v>
      </c>
      <c r="Q3817" s="136">
        <v>600</v>
      </c>
      <c r="R3817" s="136" t="s">
        <v>2045</v>
      </c>
      <c r="S3817" s="136"/>
      <c r="T3817" s="136" t="s">
        <v>3301</v>
      </c>
      <c r="U3817" s="136" t="s">
        <v>2956</v>
      </c>
    </row>
    <row r="3818" spans="1:21">
      <c r="A3818" s="582"/>
      <c r="B3818" s="14"/>
      <c r="C3818" s="14"/>
      <c r="D3818" s="14"/>
      <c r="E3818" s="52"/>
      <c r="F3818" s="14"/>
      <c r="G3818" s="53"/>
      <c r="H3818" s="140"/>
      <c r="I3818" s="14" t="s">
        <v>525</v>
      </c>
      <c r="J3818" s="14">
        <v>3000</v>
      </c>
      <c r="K3818" s="14" t="s">
        <v>2045</v>
      </c>
      <c r="L3818" s="14"/>
      <c r="M3818" s="14"/>
      <c r="N3818" s="14" t="s">
        <v>54</v>
      </c>
      <c r="O3818" s="14"/>
      <c r="P3818" s="460" t="s">
        <v>68</v>
      </c>
      <c r="Q3818" s="460">
        <v>2400</v>
      </c>
      <c r="R3818" s="460" t="s">
        <v>2045</v>
      </c>
      <c r="S3818" s="460"/>
      <c r="T3818" s="460"/>
      <c r="U3818" s="460" t="s">
        <v>2788</v>
      </c>
    </row>
    <row r="3819" spans="1:21">
      <c r="A3819" s="582"/>
      <c r="B3819" s="14"/>
      <c r="C3819" s="14"/>
      <c r="D3819" s="14"/>
      <c r="E3819" s="52"/>
      <c r="F3819" s="14"/>
      <c r="G3819" s="53"/>
      <c r="H3819" s="140"/>
      <c r="I3819" s="14" t="s">
        <v>903</v>
      </c>
      <c r="J3819" s="14">
        <v>2800</v>
      </c>
      <c r="K3819" s="14" t="s">
        <v>2043</v>
      </c>
      <c r="L3819" s="14"/>
      <c r="M3819" s="14"/>
      <c r="N3819" s="14" t="s">
        <v>54</v>
      </c>
      <c r="O3819" s="14"/>
      <c r="P3819" s="460" t="s">
        <v>3238</v>
      </c>
      <c r="Q3819" s="460">
        <v>300</v>
      </c>
      <c r="R3819" s="460" t="s">
        <v>2045</v>
      </c>
      <c r="S3819" s="460"/>
      <c r="T3819" s="460"/>
      <c r="U3819" s="460" t="s">
        <v>2788</v>
      </c>
    </row>
    <row r="3820" spans="1:21">
      <c r="A3820" s="582"/>
      <c r="B3820" s="14"/>
      <c r="C3820" s="14"/>
      <c r="D3820" s="14"/>
      <c r="E3820" s="52"/>
      <c r="F3820" s="14"/>
      <c r="G3820" s="53"/>
      <c r="H3820" s="140"/>
      <c r="I3820" s="462" t="s">
        <v>606</v>
      </c>
      <c r="J3820" s="462">
        <v>3200</v>
      </c>
      <c r="K3820" s="462" t="s">
        <v>2043</v>
      </c>
      <c r="L3820" s="462"/>
      <c r="M3820" s="462"/>
      <c r="N3820" s="14" t="s">
        <v>54</v>
      </c>
      <c r="O3820" s="14"/>
      <c r="P3820" s="14" t="s">
        <v>1550</v>
      </c>
      <c r="Q3820" s="14">
        <v>400</v>
      </c>
      <c r="R3820" s="14" t="s">
        <v>2045</v>
      </c>
      <c r="S3820" s="14"/>
      <c r="T3820" s="14"/>
      <c r="U3820" s="14" t="s">
        <v>54</v>
      </c>
    </row>
    <row r="3821" spans="1:21">
      <c r="A3821" s="582"/>
      <c r="B3821" s="14"/>
      <c r="C3821" s="14"/>
      <c r="D3821" s="14"/>
      <c r="E3821" s="52"/>
      <c r="F3821" s="14"/>
      <c r="G3821" s="53"/>
      <c r="H3821" s="140"/>
      <c r="I3821" s="14"/>
      <c r="J3821" s="14"/>
      <c r="K3821" s="14"/>
      <c r="L3821" s="14"/>
      <c r="M3821" s="14"/>
      <c r="N3821" s="53"/>
      <c r="O3821" s="14"/>
      <c r="P3821" s="14" t="s">
        <v>972</v>
      </c>
      <c r="Q3821" s="14">
        <v>800</v>
      </c>
      <c r="R3821" s="14" t="s">
        <v>2045</v>
      </c>
      <c r="S3821" s="14"/>
      <c r="T3821" s="14"/>
      <c r="U3821" s="14" t="s">
        <v>54</v>
      </c>
    </row>
    <row r="3822" spans="1:21">
      <c r="A3822" s="582"/>
      <c r="B3822" s="14"/>
      <c r="C3822" s="14"/>
      <c r="D3822" s="14"/>
      <c r="E3822" s="52"/>
      <c r="F3822" s="14"/>
      <c r="G3822" s="53"/>
      <c r="H3822" s="140"/>
      <c r="I3822" s="14"/>
      <c r="J3822" s="14"/>
      <c r="K3822" s="14"/>
      <c r="L3822" s="14"/>
      <c r="M3822" s="14"/>
      <c r="N3822" s="14"/>
      <c r="O3822" s="14"/>
      <c r="P3822" s="136" t="s">
        <v>1268</v>
      </c>
      <c r="Q3822" s="136">
        <v>300</v>
      </c>
      <c r="R3822" s="136" t="s">
        <v>2045</v>
      </c>
      <c r="S3822" s="14"/>
      <c r="T3822" s="14"/>
      <c r="U3822" s="14" t="s">
        <v>2956</v>
      </c>
    </row>
    <row r="3823" spans="1:21">
      <c r="A3823" s="582"/>
      <c r="B3823" s="14"/>
      <c r="C3823" s="14"/>
      <c r="D3823" s="14"/>
      <c r="E3823" s="52"/>
      <c r="F3823" s="14"/>
      <c r="G3823" s="53"/>
      <c r="H3823" s="140"/>
      <c r="I3823" s="14"/>
      <c r="J3823" s="14"/>
      <c r="K3823" s="14"/>
      <c r="L3823" s="14"/>
      <c r="M3823" s="14"/>
      <c r="N3823" s="53"/>
      <c r="O3823" s="14"/>
      <c r="P3823" s="14" t="s">
        <v>1241</v>
      </c>
      <c r="Q3823" s="14">
        <v>210</v>
      </c>
      <c r="R3823" s="14" t="s">
        <v>2045</v>
      </c>
      <c r="S3823" s="14"/>
      <c r="T3823" s="14"/>
      <c r="U3823" s="14" t="s">
        <v>3302</v>
      </c>
    </row>
    <row r="3824" spans="1:21">
      <c r="A3824" s="582"/>
      <c r="B3824" s="14"/>
      <c r="C3824" s="14"/>
      <c r="D3824" s="14"/>
      <c r="E3824" s="52"/>
      <c r="F3824" s="14"/>
      <c r="G3824" s="53"/>
      <c r="H3824" s="140"/>
      <c r="I3824" s="14"/>
      <c r="J3824" s="14"/>
      <c r="K3824" s="14"/>
      <c r="L3824" s="14"/>
      <c r="M3824" s="14"/>
      <c r="N3824" s="53"/>
      <c r="O3824" s="14"/>
      <c r="P3824" s="14" t="s">
        <v>960</v>
      </c>
      <c r="Q3824" s="14">
        <v>200</v>
      </c>
      <c r="R3824" s="14" t="s">
        <v>2045</v>
      </c>
      <c r="S3824" s="14"/>
      <c r="T3824" s="14"/>
      <c r="U3824" s="14" t="s">
        <v>2439</v>
      </c>
    </row>
    <row r="3825" spans="1:21">
      <c r="A3825" s="582"/>
      <c r="B3825" s="14"/>
      <c r="C3825" s="14"/>
      <c r="D3825" s="14"/>
      <c r="E3825" s="14"/>
      <c r="F3825" s="14"/>
      <c r="G3825" s="14"/>
      <c r="H3825" s="140"/>
      <c r="I3825" s="14"/>
      <c r="J3825" s="14"/>
      <c r="K3825" s="14"/>
      <c r="L3825" s="14"/>
      <c r="M3825" s="14"/>
      <c r="N3825" s="14"/>
      <c r="O3825" s="14"/>
      <c r="P3825" s="14" t="s">
        <v>1106</v>
      </c>
      <c r="Q3825" s="14">
        <v>1000</v>
      </c>
      <c r="R3825" s="14" t="s">
        <v>2045</v>
      </c>
      <c r="S3825" s="14"/>
      <c r="T3825" s="14"/>
      <c r="U3825" s="53" t="s">
        <v>54</v>
      </c>
    </row>
    <row r="3826" spans="1:21">
      <c r="A3826" s="582"/>
      <c r="B3826" s="14"/>
      <c r="C3826" s="14"/>
      <c r="D3826" s="14"/>
      <c r="E3826" s="14"/>
      <c r="F3826" s="14"/>
      <c r="G3826" s="14"/>
      <c r="H3826" s="140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</row>
    <row r="3827" spans="1:21">
      <c r="A3827" s="582"/>
      <c r="B3827" s="14"/>
      <c r="C3827" s="14"/>
      <c r="D3827" s="14"/>
      <c r="E3827" s="14"/>
      <c r="F3827" s="14"/>
      <c r="G3827" s="14"/>
      <c r="H3827" s="140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</row>
    <row r="3828" ht="18" spans="1:21">
      <c r="A3828" s="582"/>
      <c r="B3828" s="352"/>
      <c r="C3828" s="297"/>
      <c r="D3828" s="297"/>
      <c r="E3828" s="298"/>
      <c r="F3828" s="297"/>
      <c r="G3828" s="299"/>
      <c r="H3828" s="269"/>
      <c r="I3828" s="297"/>
      <c r="J3828" s="297"/>
      <c r="K3828" s="297"/>
      <c r="L3828" s="297"/>
      <c r="M3828" s="296"/>
      <c r="N3828" s="304"/>
      <c r="O3828" s="269"/>
      <c r="P3828" s="304"/>
      <c r="Q3828" s="304"/>
      <c r="R3828" s="304"/>
      <c r="S3828" s="304"/>
      <c r="T3828" s="304"/>
      <c r="U3828" s="304"/>
    </row>
    <row r="3829" ht="15.6" spans="1:23">
      <c r="A3829" s="493" t="s">
        <v>2217</v>
      </c>
      <c r="B3829" s="335" t="s">
        <v>12</v>
      </c>
      <c r="C3829" s="336" t="s">
        <v>2501</v>
      </c>
      <c r="D3829" s="336" t="s">
        <v>2466</v>
      </c>
      <c r="E3829" s="471" t="s">
        <v>2456</v>
      </c>
      <c r="F3829" s="131" t="s">
        <v>3121</v>
      </c>
      <c r="G3829" s="131" t="s">
        <v>11</v>
      </c>
      <c r="H3829" s="269"/>
      <c r="I3829" s="335" t="s">
        <v>13</v>
      </c>
      <c r="J3829" s="336" t="s">
        <v>2501</v>
      </c>
      <c r="K3829" s="336" t="s">
        <v>2466</v>
      </c>
      <c r="L3829" s="478" t="s">
        <v>2456</v>
      </c>
      <c r="M3829" s="131" t="s">
        <v>3121</v>
      </c>
      <c r="N3829" s="131" t="s">
        <v>11</v>
      </c>
      <c r="O3829" s="269"/>
      <c r="P3829" s="291" t="s">
        <v>3108</v>
      </c>
      <c r="Q3829" s="292" t="s">
        <v>2501</v>
      </c>
      <c r="R3829" s="292" t="s">
        <v>2466</v>
      </c>
      <c r="S3829" s="455" t="s">
        <v>2456</v>
      </c>
      <c r="T3829" s="121" t="s">
        <v>3121</v>
      </c>
      <c r="U3829" s="121" t="s">
        <v>11</v>
      </c>
      <c r="V3829" s="594" t="s">
        <v>2557</v>
      </c>
      <c r="W3829" s="594"/>
    </row>
    <row r="3830" ht="13.8" spans="1:23">
      <c r="A3830" s="582"/>
      <c r="B3830" s="14" t="s">
        <v>309</v>
      </c>
      <c r="C3830" s="14">
        <v>2000</v>
      </c>
      <c r="D3830" s="14" t="s">
        <v>2043</v>
      </c>
      <c r="E3830" s="52"/>
      <c r="F3830" s="14"/>
      <c r="G3830" s="53" t="s">
        <v>54</v>
      </c>
      <c r="H3830" s="281"/>
      <c r="I3830" s="14" t="s">
        <v>331</v>
      </c>
      <c r="J3830" s="14">
        <v>6000</v>
      </c>
      <c r="K3830" s="14" t="s">
        <v>2043</v>
      </c>
      <c r="L3830" s="14"/>
      <c r="M3830" s="14"/>
      <c r="N3830" s="53" t="s">
        <v>54</v>
      </c>
      <c r="O3830" s="140"/>
      <c r="P3830" s="14" t="s">
        <v>1144</v>
      </c>
      <c r="Q3830" s="14">
        <v>460</v>
      </c>
      <c r="R3830" s="14" t="s">
        <v>2045</v>
      </c>
      <c r="S3830" s="14"/>
      <c r="T3830" s="14"/>
      <c r="U3830" s="53" t="s">
        <v>54</v>
      </c>
      <c r="V3830" s="525"/>
      <c r="W3830" s="448" t="s">
        <v>2561</v>
      </c>
    </row>
    <row r="3831" spans="1:23">
      <c r="A3831" s="582"/>
      <c r="B3831" s="14" t="s">
        <v>1416</v>
      </c>
      <c r="C3831" s="14">
        <v>1960</v>
      </c>
      <c r="D3831" s="14" t="s">
        <v>2045</v>
      </c>
      <c r="E3831" s="52"/>
      <c r="F3831" s="14"/>
      <c r="G3831" s="53" t="s">
        <v>54</v>
      </c>
      <c r="H3831" s="281"/>
      <c r="I3831" s="14" t="s">
        <v>256</v>
      </c>
      <c r="J3831" s="14">
        <v>12000</v>
      </c>
      <c r="K3831" s="14" t="s">
        <v>2043</v>
      </c>
      <c r="L3831" s="14"/>
      <c r="M3831" s="14"/>
      <c r="N3831" s="53" t="s">
        <v>54</v>
      </c>
      <c r="O3831" s="140"/>
      <c r="P3831" s="14" t="s">
        <v>749</v>
      </c>
      <c r="Q3831" s="14">
        <v>200</v>
      </c>
      <c r="R3831" s="14" t="s">
        <v>2045</v>
      </c>
      <c r="S3831" s="14"/>
      <c r="T3831" s="14"/>
      <c r="U3831" s="53" t="s">
        <v>54</v>
      </c>
      <c r="V3831" s="460"/>
      <c r="W3831" s="14" t="s">
        <v>2562</v>
      </c>
    </row>
    <row r="3832" ht="13.8" spans="1:23">
      <c r="A3832" s="582"/>
      <c r="B3832" s="14" t="s">
        <v>584</v>
      </c>
      <c r="C3832" s="14">
        <v>12000</v>
      </c>
      <c r="D3832" s="14" t="s">
        <v>2043</v>
      </c>
      <c r="E3832" s="52"/>
      <c r="F3832" s="14"/>
      <c r="G3832" s="53" t="s">
        <v>54</v>
      </c>
      <c r="H3832" s="281"/>
      <c r="I3832" s="14" t="s">
        <v>241</v>
      </c>
      <c r="J3832" s="14">
        <v>6000</v>
      </c>
      <c r="K3832" s="14" t="s">
        <v>2043</v>
      </c>
      <c r="L3832" s="14"/>
      <c r="M3832" s="14"/>
      <c r="N3832" s="53" t="s">
        <v>54</v>
      </c>
      <c r="O3832" s="140"/>
      <c r="P3832" s="14" t="s">
        <v>1241</v>
      </c>
      <c r="Q3832" s="14">
        <v>210</v>
      </c>
      <c r="R3832" s="14" t="s">
        <v>2045</v>
      </c>
      <c r="S3832" s="14"/>
      <c r="T3832" s="14"/>
      <c r="U3832" s="53" t="s">
        <v>54</v>
      </c>
      <c r="V3832" s="461"/>
      <c r="W3832" s="448" t="s">
        <v>2563</v>
      </c>
    </row>
    <row r="3833" ht="13.8" spans="1:23">
      <c r="A3833" s="582"/>
      <c r="B3833" s="14" t="s">
        <v>145</v>
      </c>
      <c r="C3833" s="14">
        <v>34200</v>
      </c>
      <c r="D3833" s="14" t="s">
        <v>2043</v>
      </c>
      <c r="E3833" s="52"/>
      <c r="F3833" s="14"/>
      <c r="G3833" s="53" t="s">
        <v>54</v>
      </c>
      <c r="H3833" s="281"/>
      <c r="I3833" s="14" t="s">
        <v>259</v>
      </c>
      <c r="J3833" s="14">
        <v>30400</v>
      </c>
      <c r="K3833" s="14" t="s">
        <v>2043</v>
      </c>
      <c r="L3833" s="14"/>
      <c r="M3833" s="14"/>
      <c r="N3833" s="53" t="s">
        <v>54</v>
      </c>
      <c r="O3833" s="140"/>
      <c r="P3833" s="136" t="s">
        <v>1231</v>
      </c>
      <c r="Q3833" s="136">
        <v>700</v>
      </c>
      <c r="R3833" s="136" t="s">
        <v>2045</v>
      </c>
      <c r="S3833" s="14"/>
      <c r="T3833" s="14"/>
      <c r="U3833" s="14" t="s">
        <v>2956</v>
      </c>
      <c r="V3833" s="462"/>
      <c r="W3833" s="448" t="s">
        <v>2568</v>
      </c>
    </row>
    <row r="3834" ht="13.8" spans="1:23">
      <c r="A3834" s="582"/>
      <c r="B3834" s="14" t="s">
        <v>124</v>
      </c>
      <c r="C3834" s="14">
        <v>16000</v>
      </c>
      <c r="D3834" s="14" t="s">
        <v>2043</v>
      </c>
      <c r="E3834" s="52"/>
      <c r="F3834" s="14"/>
      <c r="G3834" s="53" t="s">
        <v>55</v>
      </c>
      <c r="H3834" s="281"/>
      <c r="I3834" s="14" t="s">
        <v>241</v>
      </c>
      <c r="J3834" s="14">
        <v>6000</v>
      </c>
      <c r="K3834" s="14" t="s">
        <v>2043</v>
      </c>
      <c r="L3834" s="14"/>
      <c r="M3834" s="14"/>
      <c r="N3834" s="53" t="s">
        <v>54</v>
      </c>
      <c r="O3834" s="281"/>
      <c r="P3834" s="136" t="s">
        <v>1151</v>
      </c>
      <c r="Q3834" s="136">
        <v>600</v>
      </c>
      <c r="R3834" s="136" t="s">
        <v>2045</v>
      </c>
      <c r="S3834" s="141"/>
      <c r="T3834" s="141"/>
      <c r="U3834" s="14" t="s">
        <v>2956</v>
      </c>
      <c r="V3834" s="142"/>
      <c r="W3834" s="448" t="s">
        <v>2632</v>
      </c>
    </row>
    <row r="3835" ht="13.8" spans="1:23">
      <c r="A3835" s="582"/>
      <c r="B3835" s="14"/>
      <c r="C3835" s="14"/>
      <c r="D3835" s="14"/>
      <c r="E3835" s="52"/>
      <c r="F3835" s="14"/>
      <c r="G3835" s="53"/>
      <c r="H3835" s="281"/>
      <c r="I3835" s="14" t="s">
        <v>599</v>
      </c>
      <c r="J3835" s="14">
        <v>2140</v>
      </c>
      <c r="K3835" s="14" t="s">
        <v>2045</v>
      </c>
      <c r="L3835" s="14"/>
      <c r="M3835" s="14"/>
      <c r="N3835" s="53" t="s">
        <v>2869</v>
      </c>
      <c r="O3835" s="281"/>
      <c r="P3835" s="14" t="s">
        <v>1326</v>
      </c>
      <c r="Q3835" s="14">
        <v>1000</v>
      </c>
      <c r="R3835" s="14" t="s">
        <v>2045</v>
      </c>
      <c r="S3835" s="14"/>
      <c r="T3835" s="14"/>
      <c r="U3835" s="53" t="s">
        <v>54</v>
      </c>
      <c r="V3835" s="136"/>
      <c r="W3835" s="448" t="s">
        <v>2935</v>
      </c>
    </row>
    <row r="3836" spans="1:21">
      <c r="A3836" s="582"/>
      <c r="B3836" s="14"/>
      <c r="C3836" s="14"/>
      <c r="D3836" s="14"/>
      <c r="E3836" s="52"/>
      <c r="F3836" s="14"/>
      <c r="G3836" s="53"/>
      <c r="H3836" s="281"/>
      <c r="I3836" s="14"/>
      <c r="J3836" s="14"/>
      <c r="K3836" s="14"/>
      <c r="L3836" s="14"/>
      <c r="M3836" s="14"/>
      <c r="N3836" s="53"/>
      <c r="O3836" s="281"/>
      <c r="P3836" s="14" t="s">
        <v>1370</v>
      </c>
      <c r="Q3836" s="14">
        <v>1200</v>
      </c>
      <c r="R3836" s="14" t="s">
        <v>2045</v>
      </c>
      <c r="S3836" s="14"/>
      <c r="T3836" s="14"/>
      <c r="U3836" s="53" t="s">
        <v>54</v>
      </c>
    </row>
    <row r="3837" spans="1:21">
      <c r="A3837" s="582"/>
      <c r="B3837" s="14"/>
      <c r="C3837" s="14"/>
      <c r="D3837" s="14"/>
      <c r="E3837" s="52"/>
      <c r="F3837" s="14"/>
      <c r="G3837" s="53"/>
      <c r="H3837" s="281"/>
      <c r="I3837" s="14"/>
      <c r="J3837" s="14"/>
      <c r="K3837" s="14"/>
      <c r="L3837" s="14"/>
      <c r="M3837" s="14"/>
      <c r="N3837" s="53"/>
      <c r="O3837" s="281"/>
      <c r="P3837" s="137" t="s">
        <v>3228</v>
      </c>
      <c r="Q3837" s="137">
        <v>2000</v>
      </c>
      <c r="R3837" s="137" t="s">
        <v>2043</v>
      </c>
      <c r="S3837" s="14"/>
      <c r="T3837" s="14"/>
      <c r="U3837" s="14" t="s">
        <v>3303</v>
      </c>
    </row>
    <row r="3838" spans="1:21">
      <c r="A3838" s="582"/>
      <c r="B3838" s="14"/>
      <c r="C3838" s="14"/>
      <c r="D3838" s="14"/>
      <c r="E3838" s="52"/>
      <c r="F3838" s="14"/>
      <c r="G3838" s="53"/>
      <c r="H3838" s="281"/>
      <c r="I3838" s="14"/>
      <c r="J3838" s="14"/>
      <c r="K3838" s="14"/>
      <c r="L3838" s="14"/>
      <c r="M3838" s="14"/>
      <c r="N3838" s="53"/>
      <c r="O3838" s="281"/>
      <c r="P3838" s="73" t="s">
        <v>1231</v>
      </c>
      <c r="Q3838" s="73">
        <v>800</v>
      </c>
      <c r="R3838" s="73" t="s">
        <v>2045</v>
      </c>
      <c r="S3838" s="14"/>
      <c r="T3838" s="14"/>
      <c r="U3838" s="14" t="s">
        <v>3304</v>
      </c>
    </row>
    <row r="3839" spans="1:21">
      <c r="A3839" s="582"/>
      <c r="B3839" s="14"/>
      <c r="C3839" s="14"/>
      <c r="D3839" s="14"/>
      <c r="E3839" s="52"/>
      <c r="F3839" s="14"/>
      <c r="G3839" s="53"/>
      <c r="H3839" s="281"/>
      <c r="I3839" s="14"/>
      <c r="J3839" s="14"/>
      <c r="K3839" s="14"/>
      <c r="L3839" s="14"/>
      <c r="M3839" s="14"/>
      <c r="N3839" s="53"/>
      <c r="O3839" s="281"/>
      <c r="P3839" s="14" t="s">
        <v>1514</v>
      </c>
      <c r="Q3839" s="14">
        <v>400</v>
      </c>
      <c r="R3839" s="14" t="s">
        <v>2045</v>
      </c>
      <c r="S3839" s="14"/>
      <c r="T3839" s="14"/>
      <c r="U3839" s="14" t="s">
        <v>54</v>
      </c>
    </row>
    <row r="3840" spans="1:21">
      <c r="A3840" s="582"/>
      <c r="B3840" s="14"/>
      <c r="C3840" s="14"/>
      <c r="D3840" s="14"/>
      <c r="E3840" s="52"/>
      <c r="F3840" s="14"/>
      <c r="G3840" s="53"/>
      <c r="H3840" s="281"/>
      <c r="I3840" s="14"/>
      <c r="J3840" s="14"/>
      <c r="K3840" s="14"/>
      <c r="L3840" s="14"/>
      <c r="M3840" s="14"/>
      <c r="N3840" s="53"/>
      <c r="O3840" s="281"/>
      <c r="P3840" s="14"/>
      <c r="Q3840" s="14"/>
      <c r="R3840" s="14"/>
      <c r="S3840" s="14"/>
      <c r="T3840" s="14"/>
      <c r="U3840" s="14"/>
    </row>
    <row r="3841" spans="1:21">
      <c r="A3841" s="582"/>
      <c r="B3841" s="139"/>
      <c r="C3841" s="139"/>
      <c r="D3841" s="139"/>
      <c r="E3841" s="139"/>
      <c r="F3841" s="139"/>
      <c r="G3841" s="139"/>
      <c r="H3841" s="281"/>
      <c r="I3841" s="139"/>
      <c r="J3841" s="139"/>
      <c r="K3841" s="139"/>
      <c r="L3841" s="139"/>
      <c r="M3841" s="139"/>
      <c r="N3841" s="139"/>
      <c r="O3841" s="281"/>
      <c r="P3841" s="14"/>
      <c r="Q3841" s="14"/>
      <c r="R3841" s="14"/>
      <c r="S3841" s="14"/>
      <c r="T3841" s="14"/>
      <c r="U3841" s="14"/>
    </row>
    <row r="3842" ht="18" spans="1:21">
      <c r="A3842" s="582"/>
      <c r="B3842" s="615"/>
      <c r="C3842" s="616">
        <f>SUM(C3830:C3840)</f>
        <v>66160</v>
      </c>
      <c r="D3842" s="616"/>
      <c r="E3842" s="617"/>
      <c r="F3842" s="616"/>
      <c r="G3842" s="618"/>
      <c r="H3842" s="269"/>
      <c r="I3842" s="322"/>
      <c r="J3842" s="322">
        <f>SUM(J3830:J3840)</f>
        <v>62540</v>
      </c>
      <c r="K3842" s="322"/>
      <c r="L3842" s="322"/>
      <c r="M3842" s="321"/>
      <c r="N3842" s="327"/>
      <c r="O3842" s="269"/>
      <c r="P3842" s="327"/>
      <c r="Q3842" s="322"/>
      <c r="R3842" s="327"/>
      <c r="S3842" s="327"/>
      <c r="T3842" s="327"/>
      <c r="U3842" s="327"/>
    </row>
    <row r="3843" ht="15.6" spans="1:23">
      <c r="A3843" s="493" t="s">
        <v>2221</v>
      </c>
      <c r="B3843" s="603" t="s">
        <v>12</v>
      </c>
      <c r="C3843" s="604" t="s">
        <v>2501</v>
      </c>
      <c r="D3843" s="604" t="s">
        <v>2466</v>
      </c>
      <c r="E3843" s="608" t="s">
        <v>2456</v>
      </c>
      <c r="F3843" s="606" t="s">
        <v>3121</v>
      </c>
      <c r="G3843" s="606" t="s">
        <v>11</v>
      </c>
      <c r="H3843" s="492"/>
      <c r="I3843" s="291" t="s">
        <v>13</v>
      </c>
      <c r="J3843" s="292" t="s">
        <v>2501</v>
      </c>
      <c r="K3843" s="292" t="s">
        <v>2466</v>
      </c>
      <c r="L3843" s="455" t="s">
        <v>2456</v>
      </c>
      <c r="M3843" s="121" t="s">
        <v>3121</v>
      </c>
      <c r="N3843" s="121" t="s">
        <v>11</v>
      </c>
      <c r="O3843" s="269"/>
      <c r="P3843" s="291" t="s">
        <v>3108</v>
      </c>
      <c r="Q3843" s="292" t="s">
        <v>2501</v>
      </c>
      <c r="R3843" s="292" t="s">
        <v>2466</v>
      </c>
      <c r="S3843" s="455" t="s">
        <v>2456</v>
      </c>
      <c r="T3843" s="121" t="s">
        <v>3121</v>
      </c>
      <c r="U3843" s="121" t="s">
        <v>11</v>
      </c>
      <c r="V3843" s="594" t="s">
        <v>2557</v>
      </c>
      <c r="W3843" s="594"/>
    </row>
    <row r="3844" ht="13.8" spans="1:23">
      <c r="A3844" s="582"/>
      <c r="B3844" s="129" t="s">
        <v>124</v>
      </c>
      <c r="C3844" s="129">
        <v>7000</v>
      </c>
      <c r="D3844" s="129" t="s">
        <v>2043</v>
      </c>
      <c r="E3844" s="466"/>
      <c r="F3844" s="129"/>
      <c r="G3844" s="203" t="s">
        <v>54</v>
      </c>
      <c r="H3844" s="140"/>
      <c r="I3844" s="14" t="s">
        <v>599</v>
      </c>
      <c r="J3844" s="14">
        <v>1000</v>
      </c>
      <c r="K3844" s="14" t="s">
        <v>2045</v>
      </c>
      <c r="L3844" s="14"/>
      <c r="M3844" s="14"/>
      <c r="N3844" s="53" t="s">
        <v>54</v>
      </c>
      <c r="O3844" s="14"/>
      <c r="P3844" s="14" t="s">
        <v>681</v>
      </c>
      <c r="Q3844" s="14">
        <v>600</v>
      </c>
      <c r="R3844" s="14" t="s">
        <v>2043</v>
      </c>
      <c r="S3844" s="14"/>
      <c r="T3844" s="14"/>
      <c r="U3844" s="14" t="s">
        <v>54</v>
      </c>
      <c r="V3844" s="525"/>
      <c r="W3844" s="448" t="s">
        <v>2561</v>
      </c>
    </row>
    <row r="3845" spans="1:23">
      <c r="A3845" s="582"/>
      <c r="B3845" s="129" t="s">
        <v>949</v>
      </c>
      <c r="C3845" s="129">
        <v>12000</v>
      </c>
      <c r="D3845" s="129" t="s">
        <v>2043</v>
      </c>
      <c r="E3845" s="466"/>
      <c r="F3845" s="129"/>
      <c r="G3845" s="203" t="s">
        <v>54</v>
      </c>
      <c r="H3845" s="140"/>
      <c r="I3845" s="14" t="s">
        <v>253</v>
      </c>
      <c r="J3845" s="14">
        <v>6800</v>
      </c>
      <c r="K3845" s="14" t="s">
        <v>2043</v>
      </c>
      <c r="L3845" s="14"/>
      <c r="M3845" s="14"/>
      <c r="N3845" s="53" t="s">
        <v>54</v>
      </c>
      <c r="O3845" s="140"/>
      <c r="P3845" s="14" t="s">
        <v>820</v>
      </c>
      <c r="Q3845" s="14">
        <v>200</v>
      </c>
      <c r="R3845" s="14" t="s">
        <v>2045</v>
      </c>
      <c r="S3845" s="14"/>
      <c r="T3845" s="14"/>
      <c r="U3845" s="14" t="s">
        <v>54</v>
      </c>
      <c r="V3845" s="460"/>
      <c r="W3845" s="14" t="s">
        <v>2562</v>
      </c>
    </row>
    <row r="3846" ht="26.4" spans="1:23">
      <c r="A3846" s="582"/>
      <c r="B3846" s="610" t="s">
        <v>1057</v>
      </c>
      <c r="C3846" s="610">
        <v>16200</v>
      </c>
      <c r="D3846" s="610" t="s">
        <v>2043</v>
      </c>
      <c r="E3846" s="514"/>
      <c r="F3846" s="515" t="s">
        <v>2935</v>
      </c>
      <c r="G3846" s="549" t="s">
        <v>3305</v>
      </c>
      <c r="H3846" s="140"/>
      <c r="I3846" s="14" t="s">
        <v>931</v>
      </c>
      <c r="J3846" s="14">
        <v>2000</v>
      </c>
      <c r="K3846" s="14" t="s">
        <v>2043</v>
      </c>
      <c r="L3846" s="14"/>
      <c r="M3846" s="14"/>
      <c r="N3846" s="53" t="s">
        <v>54</v>
      </c>
      <c r="O3846" s="140"/>
      <c r="P3846" s="14" t="s">
        <v>1552</v>
      </c>
      <c r="Q3846" s="14">
        <v>400</v>
      </c>
      <c r="R3846" s="14" t="s">
        <v>2045</v>
      </c>
      <c r="S3846" s="14"/>
      <c r="T3846" s="14" t="s">
        <v>2096</v>
      </c>
      <c r="U3846" s="14" t="s">
        <v>54</v>
      </c>
      <c r="V3846" s="461"/>
      <c r="W3846" s="448" t="s">
        <v>2563</v>
      </c>
    </row>
    <row r="3847" ht="24.75" customHeight="1" spans="1:23">
      <c r="A3847" s="582"/>
      <c r="B3847" s="73" t="s">
        <v>1062</v>
      </c>
      <c r="C3847" s="73">
        <v>7200</v>
      </c>
      <c r="D3847" s="73" t="s">
        <v>2043</v>
      </c>
      <c r="E3847" s="52"/>
      <c r="F3847" s="14" t="s">
        <v>2935</v>
      </c>
      <c r="G3847" s="53" t="s">
        <v>3306</v>
      </c>
      <c r="H3847" s="140"/>
      <c r="I3847" s="14" t="s">
        <v>1068</v>
      </c>
      <c r="J3847" s="14">
        <v>1200</v>
      </c>
      <c r="K3847" s="14" t="s">
        <v>2045</v>
      </c>
      <c r="L3847" s="14"/>
      <c r="M3847" s="14"/>
      <c r="N3847" s="53" t="s">
        <v>54</v>
      </c>
      <c r="O3847" s="140"/>
      <c r="P3847" s="14" t="s">
        <v>1351</v>
      </c>
      <c r="Q3847" s="14">
        <v>1800</v>
      </c>
      <c r="R3847" s="14" t="s">
        <v>2045</v>
      </c>
      <c r="S3847" s="14"/>
      <c r="T3847" s="14"/>
      <c r="U3847" s="53" t="s">
        <v>54</v>
      </c>
      <c r="V3847" s="462"/>
      <c r="W3847" s="448" t="s">
        <v>2568</v>
      </c>
    </row>
    <row r="3848" ht="13.8" spans="1:23">
      <c r="A3848" s="582"/>
      <c r="B3848" s="14" t="s">
        <v>537</v>
      </c>
      <c r="C3848" s="14">
        <v>8400</v>
      </c>
      <c r="D3848" s="14" t="s">
        <v>2043</v>
      </c>
      <c r="E3848" s="52"/>
      <c r="F3848" s="14"/>
      <c r="G3848" s="53" t="s">
        <v>54</v>
      </c>
      <c r="H3848" s="140"/>
      <c r="I3848" s="14" t="s">
        <v>440</v>
      </c>
      <c r="J3848" s="14">
        <v>1000</v>
      </c>
      <c r="K3848" s="14" t="s">
        <v>2045</v>
      </c>
      <c r="L3848" s="14"/>
      <c r="M3848" s="14"/>
      <c r="N3848" s="53" t="s">
        <v>54</v>
      </c>
      <c r="O3848" s="14"/>
      <c r="P3848" s="14" t="s">
        <v>1497</v>
      </c>
      <c r="Q3848" s="14">
        <v>2000</v>
      </c>
      <c r="R3848" s="14" t="s">
        <v>2045</v>
      </c>
      <c r="S3848" s="14"/>
      <c r="T3848" s="14" t="str">
        <f>VLOOKUP(P3848,[5]MTO!$F:$J,5,0)</f>
        <v>FTSU- Thane</v>
      </c>
      <c r="U3848" s="53" t="s">
        <v>54</v>
      </c>
      <c r="V3848" s="142"/>
      <c r="W3848" s="448" t="s">
        <v>2632</v>
      </c>
    </row>
    <row r="3849" ht="39.6" spans="1:23">
      <c r="A3849" s="582"/>
      <c r="B3849" s="525" t="s">
        <v>63</v>
      </c>
      <c r="C3849" s="525">
        <v>6400</v>
      </c>
      <c r="D3849" s="525" t="s">
        <v>2043</v>
      </c>
      <c r="E3849" s="52"/>
      <c r="F3849" s="14"/>
      <c r="G3849" s="53" t="s">
        <v>3307</v>
      </c>
      <c r="H3849" s="140"/>
      <c r="I3849" s="137" t="s">
        <v>2979</v>
      </c>
      <c r="J3849" s="137">
        <v>800</v>
      </c>
      <c r="K3849" s="137" t="s">
        <v>2045</v>
      </c>
      <c r="L3849" s="14"/>
      <c r="M3849" s="14"/>
      <c r="N3849" s="14" t="s">
        <v>3308</v>
      </c>
      <c r="O3849" s="14"/>
      <c r="P3849" s="14" t="s">
        <v>1540</v>
      </c>
      <c r="Q3849" s="14">
        <v>980</v>
      </c>
      <c r="R3849" s="14" t="s">
        <v>2045</v>
      </c>
      <c r="S3849" s="14"/>
      <c r="T3849" s="14"/>
      <c r="U3849" s="53" t="s">
        <v>54</v>
      </c>
      <c r="V3849" s="136"/>
      <c r="W3849" s="448" t="s">
        <v>2935</v>
      </c>
    </row>
    <row r="3850" spans="1:21">
      <c r="A3850" s="582"/>
      <c r="B3850" s="14" t="s">
        <v>226</v>
      </c>
      <c r="C3850" s="14">
        <v>4800</v>
      </c>
      <c r="D3850" s="14" t="s">
        <v>2043</v>
      </c>
      <c r="E3850" s="52"/>
      <c r="F3850" s="14"/>
      <c r="G3850" s="53" t="s">
        <v>55</v>
      </c>
      <c r="H3850" s="140"/>
      <c r="I3850" s="14" t="s">
        <v>455</v>
      </c>
      <c r="J3850" s="14">
        <v>4000</v>
      </c>
      <c r="K3850" s="14" t="s">
        <v>2043</v>
      </c>
      <c r="L3850" s="14"/>
      <c r="M3850" s="14"/>
      <c r="N3850" s="14" t="s">
        <v>54</v>
      </c>
      <c r="O3850" s="14"/>
      <c r="P3850" s="14" t="s">
        <v>914</v>
      </c>
      <c r="Q3850" s="14">
        <v>1200</v>
      </c>
      <c r="R3850" s="14" t="s">
        <v>2043</v>
      </c>
      <c r="S3850" s="14"/>
      <c r="T3850" s="14"/>
      <c r="U3850" s="14" t="s">
        <v>3309</v>
      </c>
    </row>
    <row r="3851" spans="1:21">
      <c r="A3851" s="582"/>
      <c r="B3851" s="14"/>
      <c r="C3851" s="14"/>
      <c r="D3851" s="14"/>
      <c r="E3851" s="52"/>
      <c r="F3851" s="14"/>
      <c r="G3851" s="53"/>
      <c r="H3851" s="140"/>
      <c r="I3851" s="137" t="s">
        <v>56</v>
      </c>
      <c r="J3851" s="137">
        <v>6000</v>
      </c>
      <c r="K3851" s="137" t="s">
        <v>2043</v>
      </c>
      <c r="L3851" s="14"/>
      <c r="M3851" s="14"/>
      <c r="N3851" s="53" t="s">
        <v>2788</v>
      </c>
      <c r="O3851" s="14"/>
      <c r="P3851" s="14" t="s">
        <v>1374</v>
      </c>
      <c r="Q3851" s="14">
        <v>500</v>
      </c>
      <c r="R3851" s="14" t="s">
        <v>2045</v>
      </c>
      <c r="S3851" s="14"/>
      <c r="T3851" s="14"/>
      <c r="U3851" s="14" t="s">
        <v>54</v>
      </c>
    </row>
    <row r="3852" spans="1:21">
      <c r="A3852" s="582"/>
      <c r="B3852" s="14"/>
      <c r="C3852" s="14"/>
      <c r="D3852" s="14"/>
      <c r="E3852" s="52"/>
      <c r="F3852" s="14"/>
      <c r="G3852" s="53"/>
      <c r="H3852" s="140"/>
      <c r="I3852" s="14" t="s">
        <v>581</v>
      </c>
      <c r="J3852" s="14">
        <v>800</v>
      </c>
      <c r="K3852" s="14" t="s">
        <v>2043</v>
      </c>
      <c r="L3852" s="14"/>
      <c r="M3852" s="14"/>
      <c r="N3852" s="53" t="s">
        <v>2803</v>
      </c>
      <c r="O3852" s="14"/>
      <c r="P3852" s="73" t="s">
        <v>1268</v>
      </c>
      <c r="Q3852" s="73">
        <v>1000</v>
      </c>
      <c r="R3852" s="73" t="s">
        <v>2045</v>
      </c>
      <c r="S3852" s="14"/>
      <c r="T3852" s="14"/>
      <c r="U3852" s="14" t="s">
        <v>3310</v>
      </c>
    </row>
    <row r="3853" spans="1:21">
      <c r="A3853" s="582"/>
      <c r="B3853" s="14"/>
      <c r="C3853" s="14"/>
      <c r="D3853" s="14"/>
      <c r="E3853" s="52"/>
      <c r="F3853" s="14"/>
      <c r="G3853" s="53"/>
      <c r="H3853" s="140"/>
      <c r="I3853" s="14" t="s">
        <v>476</v>
      </c>
      <c r="J3853" s="14">
        <v>400</v>
      </c>
      <c r="K3853" s="14" t="s">
        <v>2043</v>
      </c>
      <c r="L3853" s="14"/>
      <c r="M3853" s="14"/>
      <c r="N3853" s="53" t="s">
        <v>2803</v>
      </c>
      <c r="O3853" s="14"/>
      <c r="P3853" s="460" t="s">
        <v>76</v>
      </c>
      <c r="Q3853" s="460">
        <v>800</v>
      </c>
      <c r="R3853" s="460" t="s">
        <v>2045</v>
      </c>
      <c r="S3853" s="14"/>
      <c r="T3853" s="14"/>
      <c r="U3853" s="14" t="s">
        <v>2788</v>
      </c>
    </row>
    <row r="3854" spans="1:21">
      <c r="A3854" s="582"/>
      <c r="B3854" s="14"/>
      <c r="C3854" s="14"/>
      <c r="D3854" s="14"/>
      <c r="E3854" s="52"/>
      <c r="F3854" s="14"/>
      <c r="G3854" s="53"/>
      <c r="H3854" s="140"/>
      <c r="I3854" s="14" t="s">
        <v>280</v>
      </c>
      <c r="J3854" s="14">
        <v>10000</v>
      </c>
      <c r="K3854" s="14" t="s">
        <v>2043</v>
      </c>
      <c r="L3854" s="14"/>
      <c r="M3854" s="14"/>
      <c r="N3854" s="53" t="s">
        <v>54</v>
      </c>
      <c r="O3854" s="14"/>
      <c r="P3854" s="14" t="s">
        <v>1336</v>
      </c>
      <c r="Q3854" s="14">
        <v>300</v>
      </c>
      <c r="R3854" s="14" t="s">
        <v>2045</v>
      </c>
      <c r="S3854" s="14"/>
      <c r="T3854" s="14"/>
      <c r="U3854" s="14" t="s">
        <v>54</v>
      </c>
    </row>
    <row r="3855" spans="1:21">
      <c r="A3855" s="582"/>
      <c r="B3855" s="14"/>
      <c r="C3855" s="14"/>
      <c r="D3855" s="14"/>
      <c r="E3855" s="52"/>
      <c r="F3855" s="14"/>
      <c r="G3855" s="53"/>
      <c r="H3855" s="14"/>
      <c r="I3855" s="14" t="s">
        <v>135</v>
      </c>
      <c r="J3855" s="14">
        <v>3000</v>
      </c>
      <c r="K3855" s="14" t="s">
        <v>2043</v>
      </c>
      <c r="L3855" s="14"/>
      <c r="M3855" s="14"/>
      <c r="N3855" s="53" t="s">
        <v>55</v>
      </c>
      <c r="O3855" s="14"/>
      <c r="P3855" s="14"/>
      <c r="Q3855" s="14"/>
      <c r="R3855" s="14"/>
      <c r="S3855" s="14"/>
      <c r="T3855" s="14"/>
      <c r="U3855" s="14"/>
    </row>
    <row r="3856" spans="1:21">
      <c r="A3856" s="582"/>
      <c r="B3856" s="139"/>
      <c r="C3856" s="139"/>
      <c r="D3856" s="139"/>
      <c r="E3856" s="467"/>
      <c r="F3856" s="139"/>
      <c r="G3856" s="185"/>
      <c r="H3856" s="140"/>
      <c r="I3856" s="14"/>
      <c r="J3856" s="14"/>
      <c r="K3856" s="14"/>
      <c r="L3856" s="14"/>
      <c r="M3856" s="14"/>
      <c r="N3856" s="53"/>
      <c r="O3856" s="14"/>
      <c r="P3856" s="631"/>
      <c r="Q3856" s="635"/>
      <c r="R3856" s="14"/>
      <c r="S3856" s="14"/>
      <c r="T3856" s="14"/>
      <c r="U3856" s="14"/>
    </row>
    <row r="3857" spans="1:21">
      <c r="A3857" s="582"/>
      <c r="B3857" s="139"/>
      <c r="C3857" s="139"/>
      <c r="D3857" s="139"/>
      <c r="E3857" s="467"/>
      <c r="F3857" s="139"/>
      <c r="G3857" s="185"/>
      <c r="H3857" s="140"/>
      <c r="I3857" s="14"/>
      <c r="J3857" s="14"/>
      <c r="K3857" s="14"/>
      <c r="L3857" s="14"/>
      <c r="M3857" s="14"/>
      <c r="N3857" s="53"/>
      <c r="O3857" s="14"/>
      <c r="P3857" s="631"/>
      <c r="Q3857" s="635"/>
      <c r="R3857" s="14"/>
      <c r="S3857" s="14"/>
      <c r="T3857" s="14"/>
      <c r="U3857" s="14"/>
    </row>
    <row r="3858" spans="1:21">
      <c r="A3858" s="582"/>
      <c r="B3858" s="139"/>
      <c r="C3858" s="139"/>
      <c r="D3858" s="139"/>
      <c r="E3858" s="467"/>
      <c r="F3858" s="139"/>
      <c r="G3858" s="185"/>
      <c r="H3858" s="140"/>
      <c r="I3858" s="14"/>
      <c r="J3858" s="14"/>
      <c r="K3858" s="14"/>
      <c r="L3858" s="14"/>
      <c r="M3858" s="14"/>
      <c r="N3858" s="53"/>
      <c r="O3858" s="14"/>
      <c r="P3858" s="631"/>
      <c r="Q3858" s="635"/>
      <c r="R3858" s="14"/>
      <c r="S3858" s="14"/>
      <c r="T3858" s="14"/>
      <c r="U3858" s="14"/>
    </row>
    <row r="3859" ht="18" spans="1:21">
      <c r="A3859" s="582"/>
      <c r="B3859" s="374"/>
      <c r="C3859" s="322"/>
      <c r="D3859" s="322"/>
      <c r="E3859" s="323"/>
      <c r="F3859" s="322"/>
      <c r="G3859" s="324"/>
      <c r="H3859" s="269"/>
      <c r="I3859" s="297"/>
      <c r="J3859" s="297"/>
      <c r="K3859" s="297"/>
      <c r="L3859" s="297"/>
      <c r="M3859" s="296"/>
      <c r="N3859" s="304"/>
      <c r="O3859" s="269"/>
      <c r="P3859" s="304"/>
      <c r="Q3859" s="304"/>
      <c r="R3859" s="304"/>
      <c r="S3859" s="304"/>
      <c r="T3859" s="304"/>
      <c r="U3859" s="304"/>
    </row>
    <row r="3860" ht="27.6" spans="1:23">
      <c r="A3860" s="584" t="s">
        <v>2223</v>
      </c>
      <c r="B3860" s="121" t="s">
        <v>12</v>
      </c>
      <c r="C3860" s="122" t="s">
        <v>2501</v>
      </c>
      <c r="D3860" s="122" t="s">
        <v>2466</v>
      </c>
      <c r="E3860" s="123" t="s">
        <v>2456</v>
      </c>
      <c r="F3860" s="121" t="s">
        <v>3121</v>
      </c>
      <c r="G3860" s="121" t="s">
        <v>11</v>
      </c>
      <c r="H3860" s="269"/>
      <c r="I3860" s="121" t="s">
        <v>13</v>
      </c>
      <c r="J3860" s="122" t="s">
        <v>2501</v>
      </c>
      <c r="K3860" s="122" t="s">
        <v>2466</v>
      </c>
      <c r="L3860" s="632" t="s">
        <v>2456</v>
      </c>
      <c r="M3860" s="121" t="s">
        <v>3121</v>
      </c>
      <c r="N3860" s="121" t="s">
        <v>11</v>
      </c>
      <c r="O3860" s="269"/>
      <c r="P3860" s="121" t="s">
        <v>3108</v>
      </c>
      <c r="Q3860" s="122" t="s">
        <v>2501</v>
      </c>
      <c r="R3860" s="122" t="s">
        <v>2466</v>
      </c>
      <c r="S3860" s="632" t="s">
        <v>2456</v>
      </c>
      <c r="T3860" s="121" t="s">
        <v>3121</v>
      </c>
      <c r="U3860" s="121" t="s">
        <v>11</v>
      </c>
      <c r="V3860" s="594" t="s">
        <v>2557</v>
      </c>
      <c r="W3860" s="594"/>
    </row>
    <row r="3861" ht="13.8" spans="1:23">
      <c r="A3861" s="619"/>
      <c r="B3861" s="53" t="s">
        <v>729</v>
      </c>
      <c r="C3861" s="53">
        <v>6000</v>
      </c>
      <c r="D3861" s="53" t="s">
        <v>2043</v>
      </c>
      <c r="E3861" s="620"/>
      <c r="F3861" s="53"/>
      <c r="G3861" s="53" t="s">
        <v>54</v>
      </c>
      <c r="H3861" s="53"/>
      <c r="I3861" s="53" t="s">
        <v>135</v>
      </c>
      <c r="J3861" s="53">
        <v>21000</v>
      </c>
      <c r="K3861" s="53" t="s">
        <v>2043</v>
      </c>
      <c r="L3861" s="53"/>
      <c r="M3861" s="53" t="s">
        <v>3021</v>
      </c>
      <c r="N3861" s="53" t="s">
        <v>54</v>
      </c>
      <c r="O3861" s="53"/>
      <c r="P3861" s="633" t="s">
        <v>106</v>
      </c>
      <c r="Q3861" s="633">
        <v>1200</v>
      </c>
      <c r="R3861" s="633" t="s">
        <v>2045</v>
      </c>
      <c r="S3861" s="53"/>
      <c r="T3861" s="53"/>
      <c r="U3861" s="53" t="s">
        <v>2788</v>
      </c>
      <c r="V3861" s="525"/>
      <c r="W3861" s="448" t="s">
        <v>2561</v>
      </c>
    </row>
    <row r="3862" ht="26.4" spans="1:23">
      <c r="A3862" s="619"/>
      <c r="B3862" s="74" t="s">
        <v>322</v>
      </c>
      <c r="C3862" s="74">
        <v>3000</v>
      </c>
      <c r="D3862" s="74" t="s">
        <v>2043</v>
      </c>
      <c r="E3862" s="620"/>
      <c r="F3862" s="53" t="s">
        <v>3311</v>
      </c>
      <c r="G3862" s="53" t="s">
        <v>3312</v>
      </c>
      <c r="H3862" s="53"/>
      <c r="I3862" s="53" t="s">
        <v>1560</v>
      </c>
      <c r="J3862" s="53">
        <v>800</v>
      </c>
      <c r="K3862" s="53" t="s">
        <v>2045</v>
      </c>
      <c r="L3862" s="53"/>
      <c r="M3862" s="53" t="s">
        <v>2096</v>
      </c>
      <c r="N3862" s="53" t="s">
        <v>54</v>
      </c>
      <c r="O3862" s="191"/>
      <c r="P3862" s="53" t="s">
        <v>1382</v>
      </c>
      <c r="Q3862" s="53">
        <v>240</v>
      </c>
      <c r="R3862" s="53" t="s">
        <v>2045</v>
      </c>
      <c r="S3862" s="53"/>
      <c r="T3862" s="53"/>
      <c r="U3862" s="53" t="s">
        <v>54</v>
      </c>
      <c r="V3862" s="460"/>
      <c r="W3862" s="14" t="s">
        <v>2562</v>
      </c>
    </row>
    <row r="3863" ht="13.8" spans="1:23">
      <c r="A3863" s="619"/>
      <c r="B3863" s="53" t="s">
        <v>151</v>
      </c>
      <c r="C3863" s="53">
        <v>800</v>
      </c>
      <c r="D3863" s="53" t="s">
        <v>2043</v>
      </c>
      <c r="E3863" s="620"/>
      <c r="F3863" s="53"/>
      <c r="G3863" s="53" t="s">
        <v>2803</v>
      </c>
      <c r="H3863" s="53"/>
      <c r="I3863" s="526" t="s">
        <v>389</v>
      </c>
      <c r="J3863" s="526">
        <v>4000</v>
      </c>
      <c r="K3863" s="526" t="s">
        <v>2043</v>
      </c>
      <c r="L3863" s="53"/>
      <c r="M3863" s="53"/>
      <c r="N3863" s="53" t="s">
        <v>3313</v>
      </c>
      <c r="O3863" s="191"/>
      <c r="P3863" s="53" t="s">
        <v>951</v>
      </c>
      <c r="Q3863" s="53">
        <v>640</v>
      </c>
      <c r="R3863" s="53" t="s">
        <v>2045</v>
      </c>
      <c r="S3863" s="53"/>
      <c r="T3863" s="53"/>
      <c r="U3863" s="53" t="s">
        <v>3222</v>
      </c>
      <c r="V3863" s="461"/>
      <c r="W3863" s="448" t="s">
        <v>2563</v>
      </c>
    </row>
    <row r="3864" ht="13.8" spans="1:23">
      <c r="A3864" s="619"/>
      <c r="B3864" s="187" t="s">
        <v>207</v>
      </c>
      <c r="C3864" s="187">
        <v>2400</v>
      </c>
      <c r="D3864" s="187" t="s">
        <v>2043</v>
      </c>
      <c r="E3864" s="187"/>
      <c r="F3864" s="187"/>
      <c r="G3864" s="187" t="s">
        <v>54</v>
      </c>
      <c r="H3864" s="540"/>
      <c r="I3864" s="187" t="s">
        <v>1503</v>
      </c>
      <c r="J3864" s="187">
        <v>4000</v>
      </c>
      <c r="K3864" s="187" t="s">
        <v>2045</v>
      </c>
      <c r="L3864" s="187"/>
      <c r="M3864" s="187"/>
      <c r="N3864" s="187" t="s">
        <v>54</v>
      </c>
      <c r="O3864" s="540"/>
      <c r="P3864" s="187" t="s">
        <v>954</v>
      </c>
      <c r="Q3864" s="53">
        <v>800</v>
      </c>
      <c r="R3864" s="53" t="s">
        <v>2043</v>
      </c>
      <c r="S3864" s="53"/>
      <c r="T3864" s="53"/>
      <c r="U3864" s="53" t="s">
        <v>54</v>
      </c>
      <c r="V3864" s="462"/>
      <c r="W3864" s="448" t="s">
        <v>2568</v>
      </c>
    </row>
    <row r="3865" ht="13.8" spans="1:23">
      <c r="A3865" s="619"/>
      <c r="B3865" s="203" t="s">
        <v>238</v>
      </c>
      <c r="C3865" s="203">
        <v>21000</v>
      </c>
      <c r="D3865" s="203" t="s">
        <v>2043</v>
      </c>
      <c r="E3865" s="621"/>
      <c r="F3865" s="203"/>
      <c r="G3865" s="203" t="s">
        <v>3314</v>
      </c>
      <c r="H3865" s="203"/>
      <c r="I3865" s="203" t="s">
        <v>1499</v>
      </c>
      <c r="J3865" s="203">
        <v>2000</v>
      </c>
      <c r="K3865" s="203" t="s">
        <v>2045</v>
      </c>
      <c r="L3865" s="203"/>
      <c r="M3865" s="203"/>
      <c r="N3865" s="203" t="s">
        <v>54</v>
      </c>
      <c r="O3865" s="203"/>
      <c r="P3865" s="634" t="s">
        <v>77</v>
      </c>
      <c r="Q3865" s="633">
        <v>1200</v>
      </c>
      <c r="R3865" s="626" t="s">
        <v>2054</v>
      </c>
      <c r="S3865" s="53"/>
      <c r="T3865" s="53"/>
      <c r="U3865" s="53" t="s">
        <v>2788</v>
      </c>
      <c r="V3865" s="142"/>
      <c r="W3865" s="448" t="s">
        <v>2632</v>
      </c>
    </row>
    <row r="3866" ht="13.8" spans="1:23">
      <c r="A3866" s="619"/>
      <c r="B3866" s="542" t="s">
        <v>1155</v>
      </c>
      <c r="C3866" s="542">
        <v>3000</v>
      </c>
      <c r="D3866" s="542" t="s">
        <v>2043</v>
      </c>
      <c r="E3866" s="621"/>
      <c r="F3866" s="203"/>
      <c r="G3866" s="203" t="s">
        <v>3315</v>
      </c>
      <c r="H3866" s="203"/>
      <c r="I3866" s="203" t="s">
        <v>175</v>
      </c>
      <c r="J3866" s="203">
        <v>4000</v>
      </c>
      <c r="K3866" s="203" t="s">
        <v>2043</v>
      </c>
      <c r="L3866" s="203"/>
      <c r="M3866" s="203"/>
      <c r="N3866" s="203" t="s">
        <v>54</v>
      </c>
      <c r="O3866" s="203"/>
      <c r="P3866" s="203" t="s">
        <v>754</v>
      </c>
      <c r="Q3866" s="191">
        <v>1280</v>
      </c>
      <c r="R3866" s="53" t="s">
        <v>2045</v>
      </c>
      <c r="S3866" s="53"/>
      <c r="T3866" s="53"/>
      <c r="U3866" s="53" t="s">
        <v>3221</v>
      </c>
      <c r="V3866" s="136"/>
      <c r="W3866" s="448" t="s">
        <v>2935</v>
      </c>
    </row>
    <row r="3867" spans="1:21">
      <c r="A3867" s="619"/>
      <c r="B3867" s="203" t="s">
        <v>528</v>
      </c>
      <c r="C3867" s="203">
        <v>4800</v>
      </c>
      <c r="D3867" s="203" t="s">
        <v>2043</v>
      </c>
      <c r="E3867" s="621"/>
      <c r="F3867" s="203"/>
      <c r="G3867" s="203" t="s">
        <v>54</v>
      </c>
      <c r="H3867" s="203"/>
      <c r="I3867" s="203" t="s">
        <v>256</v>
      </c>
      <c r="J3867" s="203">
        <v>12000</v>
      </c>
      <c r="K3867" s="203" t="s">
        <v>2043</v>
      </c>
      <c r="L3867" s="203"/>
      <c r="M3867" s="203"/>
      <c r="N3867" s="203" t="s">
        <v>54</v>
      </c>
      <c r="O3867" s="203"/>
      <c r="P3867" s="203" t="s">
        <v>790</v>
      </c>
      <c r="Q3867" s="191">
        <v>700</v>
      </c>
      <c r="R3867" s="53" t="s">
        <v>2045</v>
      </c>
      <c r="S3867" s="53"/>
      <c r="T3867" s="53"/>
      <c r="U3867" s="53" t="s">
        <v>3222</v>
      </c>
    </row>
    <row r="3868" spans="1:21">
      <c r="A3868" s="619"/>
      <c r="B3868" s="203" t="s">
        <v>196</v>
      </c>
      <c r="C3868" s="203">
        <v>7800</v>
      </c>
      <c r="D3868" s="203" t="s">
        <v>2043</v>
      </c>
      <c r="E3868" s="621"/>
      <c r="F3868" s="203"/>
      <c r="G3868" s="203" t="s">
        <v>54</v>
      </c>
      <c r="H3868" s="203"/>
      <c r="I3868" s="203" t="s">
        <v>241</v>
      </c>
      <c r="J3868" s="203">
        <v>12000</v>
      </c>
      <c r="K3868" s="203" t="s">
        <v>2043</v>
      </c>
      <c r="L3868" s="203"/>
      <c r="M3868" s="203"/>
      <c r="N3868" s="203" t="s">
        <v>2210</v>
      </c>
      <c r="O3868" s="203"/>
      <c r="P3868" s="203" t="s">
        <v>1079</v>
      </c>
      <c r="Q3868" s="191">
        <v>300</v>
      </c>
      <c r="R3868" s="53" t="s">
        <v>2045</v>
      </c>
      <c r="S3868" s="53"/>
      <c r="T3868" s="53"/>
      <c r="U3868" s="53" t="s">
        <v>3316</v>
      </c>
    </row>
    <row r="3869" spans="1:21">
      <c r="A3869" s="619"/>
      <c r="B3869" s="622" t="s">
        <v>322</v>
      </c>
      <c r="C3869" s="622">
        <v>17400</v>
      </c>
      <c r="D3869" s="622" t="s">
        <v>2043</v>
      </c>
      <c r="E3869" s="621"/>
      <c r="F3869" s="203"/>
      <c r="G3869" s="203" t="s">
        <v>55</v>
      </c>
      <c r="H3869" s="203"/>
      <c r="I3869" s="203"/>
      <c r="J3869" s="203"/>
      <c r="K3869" s="203"/>
      <c r="L3869" s="203"/>
      <c r="M3869" s="203"/>
      <c r="N3869" s="203"/>
      <c r="O3869" s="203"/>
      <c r="P3869" s="203" t="s">
        <v>1264</v>
      </c>
      <c r="Q3869" s="191">
        <v>920</v>
      </c>
      <c r="R3869" s="53" t="s">
        <v>2045</v>
      </c>
      <c r="S3869" s="53"/>
      <c r="T3869" s="53"/>
      <c r="U3869" s="53" t="s">
        <v>54</v>
      </c>
    </row>
    <row r="3870" spans="1:21">
      <c r="A3870" s="619"/>
      <c r="B3870" s="203"/>
      <c r="C3870" s="203"/>
      <c r="D3870" s="203"/>
      <c r="E3870" s="621"/>
      <c r="F3870" s="203"/>
      <c r="G3870" s="203"/>
      <c r="H3870" s="203"/>
      <c r="I3870" s="203"/>
      <c r="J3870" s="203"/>
      <c r="K3870" s="203"/>
      <c r="L3870" s="203"/>
      <c r="M3870" s="203"/>
      <c r="N3870" s="203"/>
      <c r="O3870" s="203"/>
      <c r="P3870" s="542" t="s">
        <v>749</v>
      </c>
      <c r="Q3870" s="526">
        <v>200</v>
      </c>
      <c r="R3870" s="526" t="s">
        <v>2045</v>
      </c>
      <c r="S3870" s="53"/>
      <c r="T3870" s="53"/>
      <c r="U3870" s="53" t="s">
        <v>3172</v>
      </c>
    </row>
    <row r="3871" spans="1:21">
      <c r="A3871" s="619"/>
      <c r="B3871" s="203"/>
      <c r="C3871" s="203"/>
      <c r="D3871" s="203"/>
      <c r="E3871" s="621"/>
      <c r="F3871" s="203"/>
      <c r="G3871" s="203"/>
      <c r="H3871" s="203"/>
      <c r="I3871" s="203"/>
      <c r="J3871" s="203"/>
      <c r="K3871" s="203"/>
      <c r="L3871" s="203"/>
      <c r="M3871" s="203"/>
      <c r="N3871" s="203"/>
      <c r="O3871" s="203"/>
      <c r="P3871" s="203" t="s">
        <v>709</v>
      </c>
      <c r="Q3871" s="191">
        <v>200</v>
      </c>
      <c r="R3871" s="53" t="s">
        <v>2045</v>
      </c>
      <c r="S3871" s="53"/>
      <c r="T3871" s="53"/>
      <c r="U3871" s="53" t="s">
        <v>54</v>
      </c>
    </row>
    <row r="3872" spans="1:21">
      <c r="A3872" s="619"/>
      <c r="B3872" s="203"/>
      <c r="C3872" s="203"/>
      <c r="D3872" s="203"/>
      <c r="E3872" s="621"/>
      <c r="F3872" s="203"/>
      <c r="G3872" s="203"/>
      <c r="H3872" s="203"/>
      <c r="I3872" s="203"/>
      <c r="J3872" s="203"/>
      <c r="K3872" s="203"/>
      <c r="L3872" s="203"/>
      <c r="M3872" s="203"/>
      <c r="N3872" s="203"/>
      <c r="O3872" s="203"/>
      <c r="P3872" s="203" t="s">
        <v>1272</v>
      </c>
      <c r="Q3872" s="191">
        <v>480</v>
      </c>
      <c r="R3872" s="53" t="s">
        <v>2045</v>
      </c>
      <c r="S3872" s="53"/>
      <c r="T3872" s="53"/>
      <c r="U3872" s="53" t="s">
        <v>54</v>
      </c>
    </row>
    <row r="3873" spans="1:21">
      <c r="A3873" s="619"/>
      <c r="B3873" s="203"/>
      <c r="C3873" s="203"/>
      <c r="D3873" s="203"/>
      <c r="E3873" s="621"/>
      <c r="F3873" s="203"/>
      <c r="G3873" s="203"/>
      <c r="H3873" s="203"/>
      <c r="I3873" s="203"/>
      <c r="J3873" s="203"/>
      <c r="K3873" s="203"/>
      <c r="L3873" s="203"/>
      <c r="M3873" s="203"/>
      <c r="N3873" s="203"/>
      <c r="O3873" s="203"/>
      <c r="P3873" s="203" t="s">
        <v>482</v>
      </c>
      <c r="Q3873" s="191">
        <v>600</v>
      </c>
      <c r="R3873" s="53" t="s">
        <v>2045</v>
      </c>
      <c r="S3873" s="53"/>
      <c r="T3873" s="53"/>
      <c r="U3873" s="53" t="s">
        <v>54</v>
      </c>
    </row>
    <row r="3874" spans="1:21">
      <c r="A3874" s="619"/>
      <c r="B3874" s="203"/>
      <c r="C3874" s="203"/>
      <c r="D3874" s="203"/>
      <c r="E3874" s="621"/>
      <c r="F3874" s="203"/>
      <c r="G3874" s="203"/>
      <c r="H3874" s="203"/>
      <c r="I3874" s="203"/>
      <c r="J3874" s="203"/>
      <c r="K3874" s="203"/>
      <c r="L3874" s="203"/>
      <c r="M3874" s="203"/>
      <c r="N3874" s="203"/>
      <c r="O3874" s="203"/>
      <c r="P3874" s="622" t="s">
        <v>1330</v>
      </c>
      <c r="Q3874" s="636">
        <v>600</v>
      </c>
      <c r="R3874" s="74" t="s">
        <v>2045</v>
      </c>
      <c r="S3874" s="53"/>
      <c r="T3874" s="53"/>
      <c r="U3874" s="53" t="s">
        <v>2956</v>
      </c>
    </row>
    <row r="3875" spans="1:21">
      <c r="A3875" s="619"/>
      <c r="B3875" s="203"/>
      <c r="C3875" s="203"/>
      <c r="D3875" s="203"/>
      <c r="E3875" s="621"/>
      <c r="F3875" s="203"/>
      <c r="G3875" s="203"/>
      <c r="H3875" s="203"/>
      <c r="I3875" s="203"/>
      <c r="J3875" s="203"/>
      <c r="K3875" s="203"/>
      <c r="L3875" s="203"/>
      <c r="M3875" s="203"/>
      <c r="N3875" s="203"/>
      <c r="O3875" s="203"/>
      <c r="P3875" s="203" t="s">
        <v>1326</v>
      </c>
      <c r="Q3875" s="191">
        <v>860</v>
      </c>
      <c r="R3875" s="53" t="s">
        <v>2045</v>
      </c>
      <c r="S3875" s="53"/>
      <c r="T3875" s="53"/>
      <c r="U3875" s="53" t="s">
        <v>54</v>
      </c>
    </row>
    <row r="3876" ht="26.4" spans="1:21">
      <c r="A3876" s="619"/>
      <c r="B3876" s="203"/>
      <c r="C3876" s="203"/>
      <c r="D3876" s="203"/>
      <c r="E3876" s="621"/>
      <c r="F3876" s="203"/>
      <c r="G3876" s="203"/>
      <c r="H3876" s="203"/>
      <c r="I3876" s="203"/>
      <c r="J3876" s="203"/>
      <c r="K3876" s="203"/>
      <c r="L3876" s="203"/>
      <c r="M3876" s="203"/>
      <c r="N3876" s="203"/>
      <c r="O3876" s="203"/>
      <c r="P3876" s="622" t="s">
        <v>1231</v>
      </c>
      <c r="Q3876" s="636">
        <v>600</v>
      </c>
      <c r="R3876" s="74" t="s">
        <v>2045</v>
      </c>
      <c r="S3876" s="53"/>
      <c r="T3876" s="53"/>
      <c r="U3876" s="53" t="s">
        <v>3317</v>
      </c>
    </row>
    <row r="3877" spans="1:21">
      <c r="A3877" s="619"/>
      <c r="B3877" s="203"/>
      <c r="C3877" s="203"/>
      <c r="D3877" s="203"/>
      <c r="E3877" s="621"/>
      <c r="F3877" s="203"/>
      <c r="G3877" s="203"/>
      <c r="H3877" s="203"/>
      <c r="I3877" s="203"/>
      <c r="J3877" s="203"/>
      <c r="K3877" s="203"/>
      <c r="L3877" s="203"/>
      <c r="M3877" s="203"/>
      <c r="N3877" s="203"/>
      <c r="O3877" s="203"/>
      <c r="P3877" s="74" t="s">
        <v>449</v>
      </c>
      <c r="Q3877" s="74">
        <v>300</v>
      </c>
      <c r="R3877" s="74" t="s">
        <v>2045</v>
      </c>
      <c r="S3877" s="53"/>
      <c r="T3877" s="53"/>
      <c r="U3877" s="53" t="s">
        <v>2956</v>
      </c>
    </row>
    <row r="3878" spans="1:21">
      <c r="A3878" s="619"/>
      <c r="B3878" s="203"/>
      <c r="C3878" s="203"/>
      <c r="D3878" s="203"/>
      <c r="E3878" s="621"/>
      <c r="F3878" s="203"/>
      <c r="G3878" s="203"/>
      <c r="H3878" s="203"/>
      <c r="I3878" s="203"/>
      <c r="J3878" s="203"/>
      <c r="K3878" s="203"/>
      <c r="L3878" s="203"/>
      <c r="M3878" s="203"/>
      <c r="N3878" s="203"/>
      <c r="O3878" s="203"/>
      <c r="P3878" s="203"/>
      <c r="Q3878" s="191"/>
      <c r="R3878" s="53"/>
      <c r="S3878" s="53"/>
      <c r="T3878" s="53"/>
      <c r="U3878" s="53"/>
    </row>
    <row r="3879" ht="18" spans="1:21">
      <c r="A3879" s="619"/>
      <c r="B3879" s="623"/>
      <c r="C3879" s="324"/>
      <c r="D3879" s="324"/>
      <c r="E3879" s="624"/>
      <c r="F3879" s="324"/>
      <c r="G3879" s="324"/>
      <c r="H3879" s="326"/>
      <c r="I3879" s="324"/>
      <c r="J3879" s="324"/>
      <c r="K3879" s="324"/>
      <c r="L3879" s="324"/>
      <c r="M3879" s="327"/>
      <c r="N3879" s="327"/>
      <c r="O3879" s="326"/>
      <c r="P3879" s="327"/>
      <c r="Q3879" s="304"/>
      <c r="R3879" s="304"/>
      <c r="S3879" s="304"/>
      <c r="T3879" s="304"/>
      <c r="U3879" s="304"/>
    </row>
    <row r="3880" ht="27.6" spans="1:23">
      <c r="A3880" s="121" t="s">
        <v>2224</v>
      </c>
      <c r="B3880" s="121" t="s">
        <v>12</v>
      </c>
      <c r="C3880" s="122" t="s">
        <v>2501</v>
      </c>
      <c r="D3880" s="122" t="s">
        <v>2466</v>
      </c>
      <c r="E3880" s="123" t="s">
        <v>2456</v>
      </c>
      <c r="F3880" s="121" t="s">
        <v>3121</v>
      </c>
      <c r="G3880" s="121" t="s">
        <v>11</v>
      </c>
      <c r="H3880" s="269"/>
      <c r="I3880" s="121" t="s">
        <v>13</v>
      </c>
      <c r="J3880" s="122" t="s">
        <v>2501</v>
      </c>
      <c r="K3880" s="122" t="s">
        <v>2466</v>
      </c>
      <c r="L3880" s="632" t="s">
        <v>2456</v>
      </c>
      <c r="M3880" s="121" t="s">
        <v>3121</v>
      </c>
      <c r="N3880" s="121" t="s">
        <v>11</v>
      </c>
      <c r="O3880" s="269"/>
      <c r="P3880" s="121" t="s">
        <v>3108</v>
      </c>
      <c r="Q3880" s="122" t="s">
        <v>2501</v>
      </c>
      <c r="R3880" s="122" t="s">
        <v>2466</v>
      </c>
      <c r="S3880" s="632" t="s">
        <v>2456</v>
      </c>
      <c r="T3880" s="121" t="s">
        <v>3121</v>
      </c>
      <c r="U3880" s="121" t="s">
        <v>11</v>
      </c>
      <c r="V3880" s="594" t="s">
        <v>2557</v>
      </c>
      <c r="W3880" s="594"/>
    </row>
    <row r="3881" ht="13.8" spans="1:23">
      <c r="A3881" s="625"/>
      <c r="B3881" s="74" t="s">
        <v>322</v>
      </c>
      <c r="C3881" s="74">
        <v>10200</v>
      </c>
      <c r="D3881" s="74" t="s">
        <v>2043</v>
      </c>
      <c r="E3881" s="620"/>
      <c r="F3881" s="53"/>
      <c r="G3881" s="53" t="s">
        <v>3179</v>
      </c>
      <c r="H3881" s="53"/>
      <c r="I3881" s="53" t="s">
        <v>259</v>
      </c>
      <c r="J3881" s="53">
        <v>16000</v>
      </c>
      <c r="K3881" s="53" t="s">
        <v>2043</v>
      </c>
      <c r="L3881" s="53"/>
      <c r="M3881" s="53"/>
      <c r="N3881" s="53" t="s">
        <v>54</v>
      </c>
      <c r="O3881" s="53"/>
      <c r="P3881" s="53" t="s">
        <v>1297</v>
      </c>
      <c r="Q3881" s="53">
        <v>500</v>
      </c>
      <c r="R3881" s="53" t="s">
        <v>2045</v>
      </c>
      <c r="S3881" s="53"/>
      <c r="T3881" s="53"/>
      <c r="U3881" s="53" t="s">
        <v>54</v>
      </c>
      <c r="V3881" s="525"/>
      <c r="W3881" s="448" t="s">
        <v>2561</v>
      </c>
    </row>
    <row r="3882" spans="1:23">
      <c r="A3882" s="625"/>
      <c r="B3882" s="626" t="s">
        <v>63</v>
      </c>
      <c r="C3882" s="626">
        <v>6400</v>
      </c>
      <c r="D3882" s="626" t="s">
        <v>2043</v>
      </c>
      <c r="E3882" s="620"/>
      <c r="F3882" s="53" t="s">
        <v>3318</v>
      </c>
      <c r="G3882" s="53" t="s">
        <v>3179</v>
      </c>
      <c r="H3882" s="53"/>
      <c r="I3882" s="53" t="s">
        <v>244</v>
      </c>
      <c r="J3882" s="53">
        <v>10000</v>
      </c>
      <c r="K3882" s="53" t="s">
        <v>2043</v>
      </c>
      <c r="L3882" s="53"/>
      <c r="M3882" s="53"/>
      <c r="N3882" s="53" t="s">
        <v>54</v>
      </c>
      <c r="O3882" s="53"/>
      <c r="P3882" s="53" t="s">
        <v>1566</v>
      </c>
      <c r="Q3882" s="53">
        <v>400</v>
      </c>
      <c r="R3882" s="53" t="s">
        <v>2045</v>
      </c>
      <c r="S3882" s="53"/>
      <c r="T3882" s="53" t="s">
        <v>2096</v>
      </c>
      <c r="U3882" s="53" t="s">
        <v>54</v>
      </c>
      <c r="V3882" s="460"/>
      <c r="W3882" s="14" t="s">
        <v>2562</v>
      </c>
    </row>
    <row r="3883" ht="13.8" spans="1:23">
      <c r="A3883" s="625"/>
      <c r="B3883" s="74" t="s">
        <v>1085</v>
      </c>
      <c r="C3883" s="74">
        <v>12000</v>
      </c>
      <c r="D3883" s="74" t="s">
        <v>2043</v>
      </c>
      <c r="E3883" s="620"/>
      <c r="F3883" s="53"/>
      <c r="G3883" s="53" t="s">
        <v>3179</v>
      </c>
      <c r="H3883" s="53"/>
      <c r="I3883" s="53" t="s">
        <v>1314</v>
      </c>
      <c r="J3883" s="53">
        <v>1000</v>
      </c>
      <c r="K3883" s="53" t="s">
        <v>2045</v>
      </c>
      <c r="L3883" s="53"/>
      <c r="M3883" s="53"/>
      <c r="N3883" s="53" t="s">
        <v>54</v>
      </c>
      <c r="O3883" s="53"/>
      <c r="P3883" s="47" t="s">
        <v>1418</v>
      </c>
      <c r="Q3883" s="47">
        <v>660</v>
      </c>
      <c r="R3883" s="53" t="s">
        <v>2045</v>
      </c>
      <c r="T3883" s="53"/>
      <c r="U3883" s="53" t="s">
        <v>2664</v>
      </c>
      <c r="V3883" s="461"/>
      <c r="W3883" s="448" t="s">
        <v>2563</v>
      </c>
    </row>
    <row r="3884" ht="13.8" spans="1:23">
      <c r="A3884" s="625"/>
      <c r="B3884" s="525" t="s">
        <v>328</v>
      </c>
      <c r="C3884" s="525">
        <v>18000</v>
      </c>
      <c r="D3884" s="525" t="s">
        <v>2043</v>
      </c>
      <c r="E3884" s="620"/>
      <c r="F3884" s="53"/>
      <c r="G3884" s="53" t="s">
        <v>2791</v>
      </c>
      <c r="H3884" s="53"/>
      <c r="I3884" s="53" t="s">
        <v>1576</v>
      </c>
      <c r="J3884" s="53">
        <v>1000</v>
      </c>
      <c r="K3884" s="53" t="s">
        <v>2045</v>
      </c>
      <c r="L3884" s="53"/>
      <c r="M3884" s="53" t="s">
        <v>2096</v>
      </c>
      <c r="N3884" s="53" t="s">
        <v>54</v>
      </c>
      <c r="O3884" s="53"/>
      <c r="P3884" s="53" t="s">
        <v>909</v>
      </c>
      <c r="Q3884" s="53">
        <v>1170</v>
      </c>
      <c r="R3884" s="53" t="s">
        <v>2045</v>
      </c>
      <c r="S3884" s="53"/>
      <c r="T3884" s="53"/>
      <c r="U3884" s="53" t="s">
        <v>54</v>
      </c>
      <c r="V3884" s="462"/>
      <c r="W3884" s="448" t="s">
        <v>2568</v>
      </c>
    </row>
    <row r="3885" ht="13.8" spans="1:23">
      <c r="A3885" s="625"/>
      <c r="B3885" s="53" t="s">
        <v>1081</v>
      </c>
      <c r="C3885" s="53">
        <v>3000</v>
      </c>
      <c r="D3885" s="53" t="s">
        <v>2043</v>
      </c>
      <c r="E3885" s="620"/>
      <c r="F3885" s="53"/>
      <c r="G3885" s="53" t="s">
        <v>54</v>
      </c>
      <c r="H3885" s="53"/>
      <c r="I3885" s="14" t="s">
        <v>300</v>
      </c>
      <c r="J3885" s="14">
        <v>900</v>
      </c>
      <c r="K3885" s="53" t="s">
        <v>2054</v>
      </c>
      <c r="L3885" s="14"/>
      <c r="M3885" s="14"/>
      <c r="N3885" s="53" t="s">
        <v>54</v>
      </c>
      <c r="O3885" s="53"/>
      <c r="P3885" s="53" t="s">
        <v>907</v>
      </c>
      <c r="Q3885" s="53">
        <v>400</v>
      </c>
      <c r="R3885" s="53" t="s">
        <v>2045</v>
      </c>
      <c r="S3885" s="53"/>
      <c r="T3885" s="53"/>
      <c r="U3885" s="53" t="s">
        <v>54</v>
      </c>
      <c r="V3885" s="142"/>
      <c r="W3885" s="448" t="s">
        <v>2632</v>
      </c>
    </row>
    <row r="3886" ht="13.8" spans="1:23">
      <c r="A3886" s="625"/>
      <c r="B3886" s="53" t="s">
        <v>592</v>
      </c>
      <c r="C3886" s="53">
        <v>12000</v>
      </c>
      <c r="D3886" s="53" t="s">
        <v>2043</v>
      </c>
      <c r="E3886" s="620"/>
      <c r="F3886" s="53"/>
      <c r="G3886" s="193" t="s">
        <v>3319</v>
      </c>
      <c r="H3886" s="53"/>
      <c r="I3886" s="53" t="s">
        <v>389</v>
      </c>
      <c r="J3886" s="53">
        <v>4000</v>
      </c>
      <c r="K3886" s="53" t="s">
        <v>2043</v>
      </c>
      <c r="L3886" s="53"/>
      <c r="M3886" s="53"/>
      <c r="N3886" s="53" t="s">
        <v>54</v>
      </c>
      <c r="O3886" s="53"/>
      <c r="P3886" s="53" t="s">
        <v>694</v>
      </c>
      <c r="Q3886" s="53">
        <v>2060</v>
      </c>
      <c r="R3886" s="53" t="s">
        <v>2045</v>
      </c>
      <c r="S3886" s="53"/>
      <c r="T3886" s="53"/>
      <c r="U3886" s="53" t="s">
        <v>54</v>
      </c>
      <c r="V3886" s="136"/>
      <c r="W3886" s="448" t="s">
        <v>2935</v>
      </c>
    </row>
    <row r="3887" spans="1:21">
      <c r="A3887" s="625"/>
      <c r="B3887" s="525" t="s">
        <v>587</v>
      </c>
      <c r="C3887" s="525">
        <v>2400</v>
      </c>
      <c r="D3887" s="525" t="s">
        <v>2043</v>
      </c>
      <c r="E3887" s="627"/>
      <c r="F3887" s="187"/>
      <c r="G3887" s="193" t="s">
        <v>3320</v>
      </c>
      <c r="H3887" s="53"/>
      <c r="I3887" s="14" t="s">
        <v>280</v>
      </c>
      <c r="J3887" s="14">
        <v>20000</v>
      </c>
      <c r="K3887" s="53" t="s">
        <v>2043</v>
      </c>
      <c r="L3887" s="14"/>
      <c r="M3887" s="14"/>
      <c r="N3887" s="53" t="s">
        <v>54</v>
      </c>
      <c r="O3887" s="53"/>
      <c r="P3887" s="53" t="s">
        <v>1554</v>
      </c>
      <c r="Q3887" s="53">
        <v>500</v>
      </c>
      <c r="R3887" s="53" t="s">
        <v>2045</v>
      </c>
      <c r="S3887" s="53"/>
      <c r="T3887" s="53" t="s">
        <v>2096</v>
      </c>
      <c r="U3887" s="53" t="s">
        <v>54</v>
      </c>
    </row>
    <row r="3888" spans="1:21">
      <c r="A3888" s="625"/>
      <c r="B3888" s="622" t="s">
        <v>1183</v>
      </c>
      <c r="C3888" s="622">
        <v>1800</v>
      </c>
      <c r="D3888" s="622" t="s">
        <v>2043</v>
      </c>
      <c r="E3888" s="621"/>
      <c r="F3888" s="203"/>
      <c r="G3888" s="193" t="s">
        <v>3179</v>
      </c>
      <c r="H3888" s="53"/>
      <c r="I3888" s="53" t="s">
        <v>265</v>
      </c>
      <c r="J3888" s="53">
        <v>16000</v>
      </c>
      <c r="K3888" s="53" t="s">
        <v>2043</v>
      </c>
      <c r="L3888" s="53"/>
      <c r="M3888" s="53"/>
      <c r="N3888" s="53" t="s">
        <v>55</v>
      </c>
      <c r="O3888" s="53"/>
      <c r="P3888" s="14" t="s">
        <v>1042</v>
      </c>
      <c r="Q3888" s="14">
        <v>300</v>
      </c>
      <c r="R3888" s="53" t="s">
        <v>2045</v>
      </c>
      <c r="S3888" s="14"/>
      <c r="T3888" s="53"/>
      <c r="U3888" s="53" t="s">
        <v>54</v>
      </c>
    </row>
    <row r="3889" spans="1:21">
      <c r="A3889" s="625"/>
      <c r="B3889" s="515" t="s">
        <v>1135</v>
      </c>
      <c r="C3889" s="515">
        <v>5000</v>
      </c>
      <c r="D3889" s="515" t="s">
        <v>2043</v>
      </c>
      <c r="E3889" s="515"/>
      <c r="F3889" s="515"/>
      <c r="G3889" s="628" t="s">
        <v>54</v>
      </c>
      <c r="H3889" s="53"/>
      <c r="I3889" s="14"/>
      <c r="J3889" s="14"/>
      <c r="K3889" s="14"/>
      <c r="L3889" s="14"/>
      <c r="M3889" s="14"/>
      <c r="N3889" s="53"/>
      <c r="O3889" s="53"/>
      <c r="P3889" s="626" t="s">
        <v>79</v>
      </c>
      <c r="Q3889" s="626">
        <v>2500</v>
      </c>
      <c r="R3889" s="626" t="s">
        <v>2045</v>
      </c>
      <c r="S3889" s="53"/>
      <c r="T3889" s="14" t="s">
        <v>3321</v>
      </c>
      <c r="U3889" s="53" t="s">
        <v>2788</v>
      </c>
    </row>
    <row r="3890" spans="1:21">
      <c r="A3890" s="625"/>
      <c r="B3890" s="203" t="s">
        <v>630</v>
      </c>
      <c r="C3890" s="203">
        <v>4800</v>
      </c>
      <c r="D3890" s="203" t="s">
        <v>2043</v>
      </c>
      <c r="E3890" s="621"/>
      <c r="F3890" s="203"/>
      <c r="G3890" s="628" t="s">
        <v>54</v>
      </c>
      <c r="H3890" s="53"/>
      <c r="I3890" s="53"/>
      <c r="J3890" s="53"/>
      <c r="K3890" s="53"/>
      <c r="L3890" s="53"/>
      <c r="M3890" s="53"/>
      <c r="N3890" s="53"/>
      <c r="O3890" s="53"/>
      <c r="P3890" s="74" t="s">
        <v>1574</v>
      </c>
      <c r="Q3890" s="74">
        <v>760</v>
      </c>
      <c r="R3890" s="74" t="s">
        <v>2045</v>
      </c>
      <c r="S3890" s="53"/>
      <c r="T3890" s="53" t="s">
        <v>2096</v>
      </c>
      <c r="U3890" s="53" t="s">
        <v>2956</v>
      </c>
    </row>
    <row r="3891" ht="39.6" spans="1:21">
      <c r="A3891" s="625"/>
      <c r="B3891" s="203"/>
      <c r="C3891" s="203"/>
      <c r="D3891" s="203"/>
      <c r="E3891" s="621"/>
      <c r="F3891" s="129"/>
      <c r="G3891" s="210"/>
      <c r="H3891" s="53"/>
      <c r="I3891" s="53"/>
      <c r="J3891" s="53"/>
      <c r="K3891" s="53"/>
      <c r="L3891" s="53"/>
      <c r="M3891" s="53"/>
      <c r="N3891" s="53"/>
      <c r="O3891" s="53"/>
      <c r="P3891" s="14" t="s">
        <v>1382</v>
      </c>
      <c r="Q3891" s="14">
        <v>300</v>
      </c>
      <c r="R3891" s="14" t="s">
        <v>2045</v>
      </c>
      <c r="S3891" s="14"/>
      <c r="T3891" s="53" t="s">
        <v>3322</v>
      </c>
      <c r="U3891" s="14" t="s">
        <v>3323</v>
      </c>
    </row>
    <row r="3892" spans="1:21">
      <c r="A3892" s="625"/>
      <c r="B3892" s="53"/>
      <c r="C3892" s="53"/>
      <c r="D3892" s="53"/>
      <c r="E3892" s="620"/>
      <c r="F3892" s="53"/>
      <c r="G3892" s="53"/>
      <c r="H3892" s="53"/>
      <c r="I3892" s="53"/>
      <c r="J3892" s="53"/>
      <c r="K3892" s="53"/>
      <c r="L3892" s="53"/>
      <c r="M3892" s="53"/>
      <c r="N3892" s="53"/>
      <c r="O3892" s="53"/>
      <c r="P3892" s="14"/>
      <c r="Q3892" s="14"/>
      <c r="R3892" s="14"/>
      <c r="S3892" s="53"/>
      <c r="T3892" s="53"/>
      <c r="U3892" s="53"/>
    </row>
    <row r="3893" ht="18" spans="1:21">
      <c r="A3893" s="625"/>
      <c r="B3893" s="629"/>
      <c r="C3893" s="299"/>
      <c r="D3893" s="299"/>
      <c r="E3893" s="630"/>
      <c r="F3893" s="299"/>
      <c r="G3893" s="299"/>
      <c r="H3893" s="269"/>
      <c r="I3893" s="299"/>
      <c r="J3893" s="299"/>
      <c r="K3893" s="299"/>
      <c r="L3893" s="299"/>
      <c r="M3893" s="304"/>
      <c r="N3893" s="304"/>
      <c r="O3893" s="269"/>
      <c r="P3893" s="304"/>
      <c r="Q3893" s="304"/>
      <c r="R3893" s="304"/>
      <c r="S3893" s="304"/>
      <c r="T3893" s="304"/>
      <c r="U3893" s="304"/>
    </row>
    <row r="3894" ht="27.6" spans="1:23">
      <c r="A3894" s="584" t="s">
        <v>2226</v>
      </c>
      <c r="B3894" s="121" t="s">
        <v>12</v>
      </c>
      <c r="C3894" s="122" t="s">
        <v>2501</v>
      </c>
      <c r="D3894" s="122" t="s">
        <v>2466</v>
      </c>
      <c r="E3894" s="123" t="s">
        <v>2456</v>
      </c>
      <c r="F3894" s="121" t="s">
        <v>3121</v>
      </c>
      <c r="G3894" s="121" t="s">
        <v>11</v>
      </c>
      <c r="H3894" s="269"/>
      <c r="I3894" s="121" t="s">
        <v>13</v>
      </c>
      <c r="J3894" s="122" t="s">
        <v>2501</v>
      </c>
      <c r="K3894" s="122" t="s">
        <v>2466</v>
      </c>
      <c r="L3894" s="632" t="s">
        <v>2456</v>
      </c>
      <c r="M3894" s="121" t="s">
        <v>3121</v>
      </c>
      <c r="N3894" s="121" t="s">
        <v>11</v>
      </c>
      <c r="O3894" s="269"/>
      <c r="P3894" s="121" t="s">
        <v>3108</v>
      </c>
      <c r="Q3894" s="122" t="s">
        <v>2501</v>
      </c>
      <c r="R3894" s="122" t="s">
        <v>2466</v>
      </c>
      <c r="S3894" s="632" t="s">
        <v>2456</v>
      </c>
      <c r="T3894" s="121" t="s">
        <v>3121</v>
      </c>
      <c r="U3894" s="121" t="s">
        <v>11</v>
      </c>
      <c r="V3894" s="594" t="s">
        <v>2557</v>
      </c>
      <c r="W3894" s="594"/>
    </row>
    <row r="3895" ht="13.8" spans="1:23">
      <c r="A3895" s="619"/>
      <c r="B3895" s="14" t="s">
        <v>145</v>
      </c>
      <c r="C3895" s="14">
        <v>30000</v>
      </c>
      <c r="D3895" s="14" t="s">
        <v>2043</v>
      </c>
      <c r="E3895" s="52"/>
      <c r="F3895" s="53"/>
      <c r="G3895" s="53" t="s">
        <v>54</v>
      </c>
      <c r="H3895" s="53"/>
      <c r="I3895" s="14" t="s">
        <v>265</v>
      </c>
      <c r="J3895" s="14">
        <v>8000</v>
      </c>
      <c r="K3895" s="14" t="s">
        <v>2043</v>
      </c>
      <c r="L3895" s="14"/>
      <c r="M3895" s="14"/>
      <c r="N3895" s="53" t="s">
        <v>54</v>
      </c>
      <c r="O3895" s="53"/>
      <c r="P3895" s="14" t="s">
        <v>1334</v>
      </c>
      <c r="Q3895" s="14">
        <v>1800</v>
      </c>
      <c r="R3895" s="14" t="s">
        <v>2045</v>
      </c>
      <c r="S3895" s="14"/>
      <c r="T3895" s="53"/>
      <c r="U3895" s="14" t="s">
        <v>54</v>
      </c>
      <c r="V3895" s="525"/>
      <c r="W3895" s="448" t="s">
        <v>2561</v>
      </c>
    </row>
    <row r="3896" spans="1:23">
      <c r="A3896" s="619"/>
      <c r="B3896" s="14" t="s">
        <v>949</v>
      </c>
      <c r="C3896" s="14">
        <v>10400</v>
      </c>
      <c r="D3896" s="14" t="s">
        <v>2043</v>
      </c>
      <c r="E3896" s="52"/>
      <c r="F3896" s="14"/>
      <c r="G3896" s="53" t="s">
        <v>55</v>
      </c>
      <c r="H3896" s="53"/>
      <c r="I3896" s="53" t="s">
        <v>977</v>
      </c>
      <c r="J3896" s="53">
        <v>600</v>
      </c>
      <c r="K3896" s="53" t="s">
        <v>2045</v>
      </c>
      <c r="L3896" s="53"/>
      <c r="M3896" s="53"/>
      <c r="N3896" s="53" t="s">
        <v>54</v>
      </c>
      <c r="O3896" s="53"/>
      <c r="P3896" s="141" t="s">
        <v>1301</v>
      </c>
      <c r="Q3896" s="141">
        <v>400</v>
      </c>
      <c r="R3896" s="141" t="s">
        <v>2045</v>
      </c>
      <c r="S3896" s="141"/>
      <c r="T3896" s="141"/>
      <c r="U3896" s="141" t="s">
        <v>3224</v>
      </c>
      <c r="V3896" s="460"/>
      <c r="W3896" s="14" t="s">
        <v>2562</v>
      </c>
    </row>
    <row r="3897" ht="13.8" spans="1:23">
      <c r="A3897" s="619"/>
      <c r="B3897" s="14"/>
      <c r="C3897" s="14"/>
      <c r="D3897" s="14"/>
      <c r="E3897" s="52"/>
      <c r="F3897" s="53"/>
      <c r="G3897" s="53"/>
      <c r="H3897" s="53"/>
      <c r="I3897" s="53" t="s">
        <v>491</v>
      </c>
      <c r="J3897" s="53">
        <v>4800</v>
      </c>
      <c r="K3897" s="53" t="s">
        <v>2043</v>
      </c>
      <c r="L3897" s="53"/>
      <c r="M3897" s="53"/>
      <c r="N3897" s="53" t="s">
        <v>54</v>
      </c>
      <c r="O3897" s="193"/>
      <c r="P3897" s="129" t="s">
        <v>1076</v>
      </c>
      <c r="Q3897" s="129">
        <v>200</v>
      </c>
      <c r="R3897" s="129" t="s">
        <v>2045</v>
      </c>
      <c r="S3897" s="129"/>
      <c r="T3897" s="203"/>
      <c r="U3897" s="129" t="s">
        <v>54</v>
      </c>
      <c r="V3897" s="461"/>
      <c r="W3897" s="448" t="s">
        <v>2563</v>
      </c>
    </row>
    <row r="3898" ht="13.8" spans="1:23">
      <c r="A3898" s="619"/>
      <c r="B3898" s="14"/>
      <c r="C3898" s="14"/>
      <c r="D3898" s="14"/>
      <c r="E3898" s="52"/>
      <c r="F3898" s="53"/>
      <c r="G3898" s="53"/>
      <c r="H3898" s="53"/>
      <c r="I3898" s="53" t="s">
        <v>835</v>
      </c>
      <c r="J3898" s="53">
        <v>1500</v>
      </c>
      <c r="K3898" s="53" t="s">
        <v>2045</v>
      </c>
      <c r="L3898" s="53"/>
      <c r="M3898" s="53"/>
      <c r="N3898" s="53" t="s">
        <v>54</v>
      </c>
      <c r="O3898" s="193"/>
      <c r="P3898" s="129" t="s">
        <v>1528</v>
      </c>
      <c r="Q3898" s="129">
        <v>320</v>
      </c>
      <c r="R3898" s="129" t="s">
        <v>2045</v>
      </c>
      <c r="S3898" s="129"/>
      <c r="T3898" s="203"/>
      <c r="U3898" s="129" t="s">
        <v>54</v>
      </c>
      <c r="V3898" s="462"/>
      <c r="W3898" s="448" t="s">
        <v>2568</v>
      </c>
    </row>
    <row r="3899" ht="13.8" spans="1:23">
      <c r="A3899" s="619"/>
      <c r="B3899" s="53"/>
      <c r="C3899" s="53"/>
      <c r="D3899" s="53"/>
      <c r="E3899" s="620"/>
      <c r="F3899" s="14"/>
      <c r="G3899" s="53"/>
      <c r="H3899" s="53"/>
      <c r="I3899" s="53" t="s">
        <v>1316</v>
      </c>
      <c r="J3899" s="53">
        <v>200</v>
      </c>
      <c r="K3899" s="53" t="s">
        <v>2045</v>
      </c>
      <c r="L3899" s="53"/>
      <c r="M3899" s="53"/>
      <c r="N3899" s="53" t="s">
        <v>54</v>
      </c>
      <c r="O3899" s="193"/>
      <c r="P3899" s="622" t="s">
        <v>1564</v>
      </c>
      <c r="Q3899" s="622">
        <v>380</v>
      </c>
      <c r="R3899" s="622" t="s">
        <v>2045</v>
      </c>
      <c r="S3899" s="203"/>
      <c r="T3899" s="203" t="s">
        <v>2096</v>
      </c>
      <c r="U3899" s="203" t="s">
        <v>2956</v>
      </c>
      <c r="V3899" s="142"/>
      <c r="W3899" s="448" t="s">
        <v>2632</v>
      </c>
    </row>
    <row r="3900" ht="13.8" spans="1:23">
      <c r="A3900" s="619"/>
      <c r="B3900" s="53"/>
      <c r="C3900" s="53"/>
      <c r="D3900" s="53"/>
      <c r="E3900" s="620"/>
      <c r="F3900" s="53"/>
      <c r="G3900" s="53"/>
      <c r="H3900" s="53"/>
      <c r="I3900" s="14" t="s">
        <v>554</v>
      </c>
      <c r="J3900" s="14">
        <v>500</v>
      </c>
      <c r="K3900" s="14" t="s">
        <v>2045</v>
      </c>
      <c r="L3900" s="14"/>
      <c r="M3900" s="14"/>
      <c r="N3900" s="53" t="s">
        <v>2210</v>
      </c>
      <c r="O3900" s="193"/>
      <c r="P3900" s="129"/>
      <c r="Q3900" s="129"/>
      <c r="R3900" s="129"/>
      <c r="S3900" s="129"/>
      <c r="T3900" s="129"/>
      <c r="U3900" s="129"/>
      <c r="V3900" s="136"/>
      <c r="W3900" s="448" t="s">
        <v>2935</v>
      </c>
    </row>
    <row r="3901" spans="1:21">
      <c r="A3901" s="619"/>
      <c r="B3901" s="14"/>
      <c r="C3901" s="14"/>
      <c r="D3901" s="53"/>
      <c r="E3901" s="52"/>
      <c r="F3901" s="53"/>
      <c r="G3901" s="53"/>
      <c r="H3901" s="53"/>
      <c r="I3901" s="53" t="s">
        <v>403</v>
      </c>
      <c r="J3901" s="53">
        <v>2000</v>
      </c>
      <c r="K3901" s="53" t="s">
        <v>2043</v>
      </c>
      <c r="L3901" s="53"/>
      <c r="M3901" s="53"/>
      <c r="N3901" s="53" t="s">
        <v>88</v>
      </c>
      <c r="O3901" s="193"/>
      <c r="P3901" s="129"/>
      <c r="Q3901" s="129"/>
      <c r="R3901" s="129"/>
      <c r="S3901" s="129"/>
      <c r="T3901" s="129"/>
      <c r="U3901" s="129"/>
    </row>
    <row r="3902" spans="1:21">
      <c r="A3902" s="619"/>
      <c r="B3902" s="53"/>
      <c r="C3902" s="53"/>
      <c r="D3902" s="53"/>
      <c r="E3902" s="620"/>
      <c r="F3902" s="14"/>
      <c r="G3902" s="53"/>
      <c r="H3902" s="53"/>
      <c r="I3902" s="53" t="s">
        <v>461</v>
      </c>
      <c r="J3902" s="53">
        <v>8000</v>
      </c>
      <c r="K3902" s="53" t="s">
        <v>2043</v>
      </c>
      <c r="L3902" s="53"/>
      <c r="M3902" s="53"/>
      <c r="N3902" s="53" t="s">
        <v>88</v>
      </c>
      <c r="O3902" s="193"/>
      <c r="P3902" s="129"/>
      <c r="Q3902" s="129"/>
      <c r="R3902" s="129"/>
      <c r="S3902" s="129"/>
      <c r="T3902" s="129"/>
      <c r="U3902" s="129"/>
    </row>
    <row r="3903" spans="1:21">
      <c r="A3903" s="619"/>
      <c r="B3903" s="53"/>
      <c r="C3903" s="53"/>
      <c r="D3903" s="53"/>
      <c r="E3903" s="53"/>
      <c r="F3903" s="14"/>
      <c r="G3903" s="53"/>
      <c r="H3903" s="53"/>
      <c r="I3903" s="14"/>
      <c r="J3903" s="14"/>
      <c r="K3903" s="14"/>
      <c r="L3903" s="14"/>
      <c r="M3903" s="14"/>
      <c r="N3903" s="53"/>
      <c r="O3903" s="193"/>
      <c r="P3903" s="129"/>
      <c r="Q3903" s="129"/>
      <c r="R3903" s="129"/>
      <c r="S3903" s="129"/>
      <c r="T3903" s="129"/>
      <c r="U3903" s="129"/>
    </row>
    <row r="3904" spans="1:21">
      <c r="A3904" s="619"/>
      <c r="B3904" s="14"/>
      <c r="C3904" s="14"/>
      <c r="D3904" s="53"/>
      <c r="E3904" s="52"/>
      <c r="F3904" s="14"/>
      <c r="G3904" s="53"/>
      <c r="H3904" s="53"/>
      <c r="I3904" s="14"/>
      <c r="J3904" s="14"/>
      <c r="K3904" s="53"/>
      <c r="L3904" s="14"/>
      <c r="M3904" s="14"/>
      <c r="N3904" s="53"/>
      <c r="O3904" s="193"/>
      <c r="P3904" s="129"/>
      <c r="Q3904" s="129"/>
      <c r="R3904" s="129"/>
      <c r="S3904" s="129"/>
      <c r="T3904" s="129"/>
      <c r="U3904" s="129"/>
    </row>
    <row r="3905" spans="1:21">
      <c r="A3905" s="619"/>
      <c r="B3905" s="53"/>
      <c r="C3905" s="53"/>
      <c r="D3905" s="53"/>
      <c r="E3905" s="620"/>
      <c r="F3905" s="53"/>
      <c r="G3905" s="53"/>
      <c r="H3905" s="53"/>
      <c r="I3905" s="53"/>
      <c r="J3905" s="14"/>
      <c r="K3905" s="14"/>
      <c r="L3905" s="53"/>
      <c r="M3905" s="53"/>
      <c r="N3905" s="53"/>
      <c r="O3905" s="193"/>
      <c r="P3905" s="203"/>
      <c r="Q3905" s="203"/>
      <c r="R3905" s="203"/>
      <c r="S3905" s="203"/>
      <c r="T3905" s="203"/>
      <c r="U3905" s="203"/>
    </row>
    <row r="3906" spans="1:21">
      <c r="A3906" s="619"/>
      <c r="B3906" s="14"/>
      <c r="C3906" s="14"/>
      <c r="D3906" s="53"/>
      <c r="E3906" s="52"/>
      <c r="F3906" s="14"/>
      <c r="G3906" s="53"/>
      <c r="H3906" s="53"/>
      <c r="I3906" s="14"/>
      <c r="J3906" s="14"/>
      <c r="K3906" s="14"/>
      <c r="L3906" s="14"/>
      <c r="M3906" s="14"/>
      <c r="N3906" s="53"/>
      <c r="O3906" s="193"/>
      <c r="P3906" s="203"/>
      <c r="Q3906" s="203"/>
      <c r="R3906" s="203"/>
      <c r="S3906" s="203"/>
      <c r="T3906" s="203"/>
      <c r="U3906" s="203"/>
    </row>
    <row r="3907" ht="18" spans="1:21">
      <c r="A3907" s="619"/>
      <c r="B3907" s="629"/>
      <c r="C3907" s="299"/>
      <c r="D3907" s="299"/>
      <c r="E3907" s="630"/>
      <c r="F3907" s="299"/>
      <c r="G3907" s="299"/>
      <c r="H3907" s="269"/>
      <c r="I3907" s="299"/>
      <c r="J3907" s="299"/>
      <c r="K3907" s="299"/>
      <c r="L3907" s="299"/>
      <c r="M3907" s="304"/>
      <c r="N3907" s="304"/>
      <c r="O3907" s="269"/>
      <c r="P3907" s="327"/>
      <c r="Q3907" s="327"/>
      <c r="R3907" s="327"/>
      <c r="S3907" s="327"/>
      <c r="T3907" s="327"/>
      <c r="U3907" s="327"/>
    </row>
    <row r="3908" ht="27.6" spans="1:23">
      <c r="A3908" s="584" t="s">
        <v>2230</v>
      </c>
      <c r="B3908" s="121" t="s">
        <v>12</v>
      </c>
      <c r="C3908" s="122" t="s">
        <v>2501</v>
      </c>
      <c r="D3908" s="122" t="s">
        <v>2466</v>
      </c>
      <c r="E3908" s="123" t="s">
        <v>2456</v>
      </c>
      <c r="F3908" s="121" t="s">
        <v>3121</v>
      </c>
      <c r="G3908" s="121" t="s">
        <v>11</v>
      </c>
      <c r="H3908" s="269"/>
      <c r="I3908" s="121" t="s">
        <v>13</v>
      </c>
      <c r="J3908" s="122" t="s">
        <v>2501</v>
      </c>
      <c r="K3908" s="122" t="s">
        <v>2466</v>
      </c>
      <c r="L3908" s="632" t="s">
        <v>2456</v>
      </c>
      <c r="M3908" s="121" t="s">
        <v>3121</v>
      </c>
      <c r="N3908" s="121" t="s">
        <v>11</v>
      </c>
      <c r="O3908" s="524"/>
      <c r="P3908" s="121" t="s">
        <v>3108</v>
      </c>
      <c r="Q3908" s="122" t="s">
        <v>2501</v>
      </c>
      <c r="R3908" s="122" t="s">
        <v>2466</v>
      </c>
      <c r="S3908" s="632" t="s">
        <v>2456</v>
      </c>
      <c r="T3908" s="121" t="s">
        <v>3121</v>
      </c>
      <c r="U3908" s="121" t="s">
        <v>11</v>
      </c>
      <c r="V3908" s="594" t="s">
        <v>2557</v>
      </c>
      <c r="W3908" s="594"/>
    </row>
    <row r="3909" ht="13.8" spans="1:23">
      <c r="A3909" s="619"/>
      <c r="B3909" s="14" t="s">
        <v>949</v>
      </c>
      <c r="C3909" s="14">
        <v>8400</v>
      </c>
      <c r="D3909" s="53" t="s">
        <v>2043</v>
      </c>
      <c r="E3909" s="52"/>
      <c r="F3909" s="14"/>
      <c r="G3909" s="53" t="s">
        <v>54</v>
      </c>
      <c r="H3909" s="53"/>
      <c r="I3909" s="53" t="s">
        <v>496</v>
      </c>
      <c r="J3909" s="53">
        <v>3200</v>
      </c>
      <c r="K3909" s="53" t="s">
        <v>2043</v>
      </c>
      <c r="L3909" s="53"/>
      <c r="M3909" s="53"/>
      <c r="N3909" s="53" t="s">
        <v>54</v>
      </c>
      <c r="O3909" s="637"/>
      <c r="P3909" s="53" t="s">
        <v>1562</v>
      </c>
      <c r="Q3909" s="53">
        <v>400</v>
      </c>
      <c r="R3909" s="53" t="s">
        <v>2045</v>
      </c>
      <c r="S3909" s="53"/>
      <c r="T3909" s="53" t="s">
        <v>2096</v>
      </c>
      <c r="U3909" s="53" t="s">
        <v>3324</v>
      </c>
      <c r="V3909" s="525"/>
      <c r="W3909" s="448" t="s">
        <v>2561</v>
      </c>
    </row>
    <row r="3910" spans="1:23">
      <c r="A3910" s="619"/>
      <c r="B3910" s="356" t="s">
        <v>124</v>
      </c>
      <c r="C3910" s="356">
        <v>6000</v>
      </c>
      <c r="D3910" s="356" t="s">
        <v>2043</v>
      </c>
      <c r="E3910" s="620"/>
      <c r="F3910" s="14"/>
      <c r="G3910" s="53" t="s">
        <v>3325</v>
      </c>
      <c r="H3910" s="53"/>
      <c r="I3910" s="53" t="s">
        <v>181</v>
      </c>
      <c r="J3910" s="53">
        <v>4200</v>
      </c>
      <c r="K3910" s="53" t="s">
        <v>2043</v>
      </c>
      <c r="L3910" s="53"/>
      <c r="M3910" s="53"/>
      <c r="N3910" s="53" t="s">
        <v>54</v>
      </c>
      <c r="O3910" s="637"/>
      <c r="P3910" s="14" t="s">
        <v>972</v>
      </c>
      <c r="Q3910" s="14">
        <v>1500</v>
      </c>
      <c r="R3910" s="53" t="s">
        <v>2045</v>
      </c>
      <c r="S3910" s="14"/>
      <c r="T3910" s="53"/>
      <c r="U3910" s="53" t="s">
        <v>2895</v>
      </c>
      <c r="V3910" s="460"/>
      <c r="W3910" s="14" t="s">
        <v>2562</v>
      </c>
    </row>
    <row r="3911" ht="26.4" spans="1:23">
      <c r="A3911" s="619"/>
      <c r="B3911" s="53" t="s">
        <v>262</v>
      </c>
      <c r="C3911" s="53">
        <v>9000</v>
      </c>
      <c r="D3911" s="53" t="s">
        <v>2043</v>
      </c>
      <c r="E3911" s="620"/>
      <c r="F3911" s="53"/>
      <c r="G3911" s="53" t="s">
        <v>54</v>
      </c>
      <c r="H3911" s="53"/>
      <c r="I3911" s="137" t="s">
        <v>3093</v>
      </c>
      <c r="J3911" s="137">
        <v>1100</v>
      </c>
      <c r="K3911" s="137" t="s">
        <v>2045</v>
      </c>
      <c r="L3911" s="14"/>
      <c r="M3911" s="14"/>
      <c r="N3911" s="53" t="s">
        <v>3326</v>
      </c>
      <c r="O3911" s="211"/>
      <c r="P3911" s="53" t="s">
        <v>1336</v>
      </c>
      <c r="Q3911" s="53">
        <v>200</v>
      </c>
      <c r="R3911" s="53" t="s">
        <v>2045</v>
      </c>
      <c r="S3911" s="53"/>
      <c r="T3911" s="53"/>
      <c r="U3911" s="53" t="s">
        <v>54</v>
      </c>
      <c r="V3911" s="461"/>
      <c r="W3911" s="448" t="s">
        <v>2563</v>
      </c>
    </row>
    <row r="3912" ht="26.4" spans="1:23">
      <c r="A3912" s="619"/>
      <c r="B3912" s="444" t="s">
        <v>729</v>
      </c>
      <c r="C3912" s="444">
        <v>4000</v>
      </c>
      <c r="D3912" s="444" t="s">
        <v>2043</v>
      </c>
      <c r="E3912" s="52"/>
      <c r="F3912" s="14"/>
      <c r="G3912" s="53" t="s">
        <v>3327</v>
      </c>
      <c r="H3912" s="53"/>
      <c r="I3912" s="137" t="s">
        <v>2932</v>
      </c>
      <c r="J3912" s="137">
        <v>360</v>
      </c>
      <c r="K3912" s="137" t="s">
        <v>2045</v>
      </c>
      <c r="L3912" s="14"/>
      <c r="M3912" s="14"/>
      <c r="N3912" s="53" t="s">
        <v>3328</v>
      </c>
      <c r="O3912" s="211"/>
      <c r="P3912" s="525" t="s">
        <v>1582</v>
      </c>
      <c r="Q3912" s="525">
        <v>200</v>
      </c>
      <c r="R3912" s="525" t="s">
        <v>2045</v>
      </c>
      <c r="S3912" s="53"/>
      <c r="T3912" s="53" t="s">
        <v>2096</v>
      </c>
      <c r="U3912" s="53" t="s">
        <v>3329</v>
      </c>
      <c r="V3912" s="462"/>
      <c r="W3912" s="448" t="s">
        <v>2568</v>
      </c>
    </row>
    <row r="3913" ht="26.4" spans="1:23">
      <c r="A3913" s="619"/>
      <c r="B3913" s="444" t="s">
        <v>151</v>
      </c>
      <c r="C3913" s="444">
        <v>400</v>
      </c>
      <c r="D3913" s="444" t="s">
        <v>2043</v>
      </c>
      <c r="E3913" s="52"/>
      <c r="F3913" s="14"/>
      <c r="G3913" s="53" t="s">
        <v>3330</v>
      </c>
      <c r="H3913" s="53"/>
      <c r="I3913" s="73" t="s">
        <v>1120</v>
      </c>
      <c r="J3913" s="73">
        <v>6000</v>
      </c>
      <c r="K3913" s="73" t="s">
        <v>2043</v>
      </c>
      <c r="L3913" s="14"/>
      <c r="M3913" s="14"/>
      <c r="N3913" s="53" t="s">
        <v>2956</v>
      </c>
      <c r="O3913" s="211"/>
      <c r="P3913" s="203" t="s">
        <v>1526</v>
      </c>
      <c r="Q3913" s="203">
        <v>600</v>
      </c>
      <c r="R3913" s="501" t="s">
        <v>2045</v>
      </c>
      <c r="S3913" s="203"/>
      <c r="T3913" s="53"/>
      <c r="U3913" s="53" t="s">
        <v>54</v>
      </c>
      <c r="V3913" s="142"/>
      <c r="W3913" s="448" t="s">
        <v>2632</v>
      </c>
    </row>
    <row r="3914" ht="13.8" spans="1:23">
      <c r="A3914" s="619"/>
      <c r="B3914" s="444" t="s">
        <v>250</v>
      </c>
      <c r="C3914" s="444">
        <v>15000</v>
      </c>
      <c r="D3914" s="444" t="s">
        <v>2043</v>
      </c>
      <c r="E3914" s="52"/>
      <c r="F3914" s="14"/>
      <c r="G3914" s="53" t="s">
        <v>2745</v>
      </c>
      <c r="H3914" s="53"/>
      <c r="I3914" s="73" t="s">
        <v>1112</v>
      </c>
      <c r="J3914" s="73">
        <v>4000</v>
      </c>
      <c r="K3914" s="73" t="s">
        <v>2043</v>
      </c>
      <c r="L3914" s="53"/>
      <c r="M3914" s="53"/>
      <c r="N3914" s="53" t="s">
        <v>2956</v>
      </c>
      <c r="O3914" s="211"/>
      <c r="P3914" s="549" t="s">
        <v>951</v>
      </c>
      <c r="Q3914" s="549">
        <v>140</v>
      </c>
      <c r="R3914" s="638" t="s">
        <v>2045</v>
      </c>
      <c r="S3914" s="549"/>
      <c r="T3914" s="549"/>
      <c r="U3914" s="53" t="s">
        <v>3331</v>
      </c>
      <c r="V3914" s="136"/>
      <c r="W3914" s="448" t="s">
        <v>2935</v>
      </c>
    </row>
    <row r="3915" ht="26.4" spans="1:21">
      <c r="A3915" s="619"/>
      <c r="B3915" s="73" t="s">
        <v>322</v>
      </c>
      <c r="C3915" s="73">
        <v>12000</v>
      </c>
      <c r="D3915" s="73" t="s">
        <v>2043</v>
      </c>
      <c r="E3915" s="52"/>
      <c r="F3915" s="14"/>
      <c r="G3915" s="53" t="s">
        <v>2956</v>
      </c>
      <c r="H3915" s="53"/>
      <c r="I3915" s="460" t="s">
        <v>3095</v>
      </c>
      <c r="J3915" s="460">
        <v>3600</v>
      </c>
      <c r="K3915" s="460" t="s">
        <v>2045</v>
      </c>
      <c r="L3915" s="53"/>
      <c r="M3915" s="53"/>
      <c r="N3915" s="53" t="s">
        <v>3332</v>
      </c>
      <c r="O3915" s="211"/>
      <c r="P3915" s="53" t="s">
        <v>954</v>
      </c>
      <c r="Q3915" s="53">
        <v>1000</v>
      </c>
      <c r="R3915" s="53" t="s">
        <v>2054</v>
      </c>
      <c r="S3915" s="53"/>
      <c r="T3915" s="53"/>
      <c r="U3915" s="53" t="s">
        <v>54</v>
      </c>
    </row>
    <row r="3916" ht="26.4" spans="1:21">
      <c r="A3916" s="619"/>
      <c r="B3916" s="444" t="s">
        <v>479</v>
      </c>
      <c r="C3916" s="444">
        <v>6000</v>
      </c>
      <c r="D3916" s="444" t="s">
        <v>2043</v>
      </c>
      <c r="E3916" s="52"/>
      <c r="F3916" s="14"/>
      <c r="G3916" s="53" t="s">
        <v>2745</v>
      </c>
      <c r="H3916" s="53"/>
      <c r="I3916" s="460" t="s">
        <v>2091</v>
      </c>
      <c r="J3916" s="460">
        <v>850</v>
      </c>
      <c r="K3916" s="460" t="s">
        <v>2045</v>
      </c>
      <c r="L3916" s="53"/>
      <c r="M3916" s="53"/>
      <c r="N3916" s="53" t="s">
        <v>3333</v>
      </c>
      <c r="O3916" s="211"/>
      <c r="P3916" s="53" t="s">
        <v>1382</v>
      </c>
      <c r="Q3916" s="53">
        <v>300</v>
      </c>
      <c r="R3916" s="53" t="s">
        <v>2045</v>
      </c>
      <c r="S3916" s="53"/>
      <c r="T3916" s="53"/>
      <c r="U3916" s="53" t="s">
        <v>3334</v>
      </c>
    </row>
    <row r="3917" spans="1:21">
      <c r="A3917" s="619"/>
      <c r="B3917" s="73" t="s">
        <v>1062</v>
      </c>
      <c r="C3917" s="73">
        <v>10200</v>
      </c>
      <c r="D3917" s="73" t="s">
        <v>2043</v>
      </c>
      <c r="E3917" s="52"/>
      <c r="F3917" s="14"/>
      <c r="G3917" s="53" t="s">
        <v>3280</v>
      </c>
      <c r="H3917" s="53"/>
      <c r="I3917" s="53" t="s">
        <v>175</v>
      </c>
      <c r="J3917" s="53">
        <v>5000</v>
      </c>
      <c r="K3917" s="53" t="s">
        <v>2043</v>
      </c>
      <c r="L3917" s="53"/>
      <c r="M3917" s="53"/>
      <c r="N3917" s="53" t="s">
        <v>54</v>
      </c>
      <c r="O3917" s="211"/>
      <c r="P3917" s="53" t="s">
        <v>1630</v>
      </c>
      <c r="Q3917" s="53">
        <v>200</v>
      </c>
      <c r="R3917" s="53" t="s">
        <v>2045</v>
      </c>
      <c r="S3917" s="53"/>
      <c r="T3917" s="53" t="s">
        <v>2096</v>
      </c>
      <c r="U3917" s="53" t="s">
        <v>54</v>
      </c>
    </row>
    <row r="3918" spans="1:21">
      <c r="A3918" s="619"/>
      <c r="B3918" s="14"/>
      <c r="C3918" s="14"/>
      <c r="D3918" s="14"/>
      <c r="E3918" s="52"/>
      <c r="F3918" s="14"/>
      <c r="G3918" s="53"/>
      <c r="H3918" s="53"/>
      <c r="I3918" s="137" t="s">
        <v>67</v>
      </c>
      <c r="J3918" s="137">
        <v>1000</v>
      </c>
      <c r="K3918" s="137" t="s">
        <v>2045</v>
      </c>
      <c r="L3918" s="53"/>
      <c r="M3918" s="53"/>
      <c r="N3918" s="53" t="s">
        <v>2788</v>
      </c>
      <c r="O3918" s="211"/>
      <c r="P3918" s="14" t="s">
        <v>1175</v>
      </c>
      <c r="Q3918" s="14">
        <v>1800</v>
      </c>
      <c r="R3918" s="14" t="s">
        <v>2054</v>
      </c>
      <c r="S3918" s="14"/>
      <c r="T3918" s="14"/>
      <c r="U3918" s="53" t="s">
        <v>54</v>
      </c>
    </row>
    <row r="3919" spans="1:21">
      <c r="A3919" s="619"/>
      <c r="B3919" s="14"/>
      <c r="C3919" s="14"/>
      <c r="D3919" s="14"/>
      <c r="E3919" s="52"/>
      <c r="F3919" s="14"/>
      <c r="G3919" s="53"/>
      <c r="H3919" s="53"/>
      <c r="I3919" s="137" t="s">
        <v>60</v>
      </c>
      <c r="J3919" s="137">
        <v>400</v>
      </c>
      <c r="K3919" s="137" t="s">
        <v>2045</v>
      </c>
      <c r="L3919" s="53"/>
      <c r="M3919" s="53"/>
      <c r="N3919" s="53" t="s">
        <v>2788</v>
      </c>
      <c r="O3919" s="211"/>
      <c r="P3919" s="53" t="s">
        <v>783</v>
      </c>
      <c r="Q3919" s="53">
        <v>210</v>
      </c>
      <c r="R3919" s="53" t="s">
        <v>2045</v>
      </c>
      <c r="S3919" s="53"/>
      <c r="T3919" s="53"/>
      <c r="U3919" s="53" t="s">
        <v>54</v>
      </c>
    </row>
    <row r="3920" spans="1:21">
      <c r="A3920" s="619"/>
      <c r="B3920" s="14"/>
      <c r="C3920" s="14"/>
      <c r="D3920" s="14"/>
      <c r="E3920" s="52"/>
      <c r="F3920" s="14"/>
      <c r="G3920" s="53"/>
      <c r="H3920" s="53"/>
      <c r="I3920" s="187" t="s">
        <v>256</v>
      </c>
      <c r="J3920" s="187">
        <v>10000</v>
      </c>
      <c r="K3920" s="187" t="s">
        <v>2043</v>
      </c>
      <c r="L3920" s="187"/>
      <c r="M3920" s="187"/>
      <c r="N3920" s="187" t="s">
        <v>54</v>
      </c>
      <c r="O3920" s="213"/>
      <c r="P3920" s="187" t="s">
        <v>1580</v>
      </c>
      <c r="Q3920" s="53">
        <v>980</v>
      </c>
      <c r="R3920" s="53" t="s">
        <v>2045</v>
      </c>
      <c r="S3920" s="53"/>
      <c r="T3920" s="53" t="s">
        <v>2096</v>
      </c>
      <c r="U3920" s="53" t="s">
        <v>54</v>
      </c>
    </row>
    <row r="3921" spans="1:21">
      <c r="A3921" s="619"/>
      <c r="B3921" s="14"/>
      <c r="C3921" s="14"/>
      <c r="D3921" s="14"/>
      <c r="E3921" s="52"/>
      <c r="F3921" s="14"/>
      <c r="G3921" s="53"/>
      <c r="H3921" s="53"/>
      <c r="I3921" s="53" t="s">
        <v>519</v>
      </c>
      <c r="J3921" s="53">
        <v>3200</v>
      </c>
      <c r="K3921" s="53" t="s">
        <v>2043</v>
      </c>
      <c r="L3921" s="53"/>
      <c r="M3921" s="53"/>
      <c r="N3921" s="187" t="s">
        <v>54</v>
      </c>
      <c r="O3921" s="53"/>
      <c r="P3921" s="53" t="s">
        <v>1578</v>
      </c>
      <c r="Q3921" s="53">
        <v>300</v>
      </c>
      <c r="R3921" s="53" t="s">
        <v>2045</v>
      </c>
      <c r="S3921" s="53"/>
      <c r="T3921" s="53" t="s">
        <v>2096</v>
      </c>
      <c r="U3921" s="53" t="s">
        <v>2483</v>
      </c>
    </row>
    <row r="3922" spans="1:21">
      <c r="A3922" s="619"/>
      <c r="B3922" s="14"/>
      <c r="C3922" s="14"/>
      <c r="D3922" s="14"/>
      <c r="E3922" s="52"/>
      <c r="F3922" s="14"/>
      <c r="G3922" s="53"/>
      <c r="H3922" s="53"/>
      <c r="I3922" s="53" t="s">
        <v>331</v>
      </c>
      <c r="J3922" s="53">
        <v>6000</v>
      </c>
      <c r="K3922" s="53" t="s">
        <v>2043</v>
      </c>
      <c r="L3922" s="53"/>
      <c r="M3922" s="53"/>
      <c r="N3922" s="187" t="s">
        <v>54</v>
      </c>
      <c r="O3922" s="193"/>
      <c r="P3922" s="73" t="s">
        <v>1328</v>
      </c>
      <c r="Q3922" s="73">
        <v>300</v>
      </c>
      <c r="R3922" s="73" t="s">
        <v>2045</v>
      </c>
      <c r="S3922" s="53"/>
      <c r="T3922" s="53"/>
      <c r="U3922" s="53" t="s">
        <v>3267</v>
      </c>
    </row>
    <row r="3923" spans="1:21">
      <c r="A3923" s="619"/>
      <c r="B3923" s="14"/>
      <c r="C3923" s="14"/>
      <c r="D3923" s="14"/>
      <c r="E3923" s="52"/>
      <c r="F3923" s="14"/>
      <c r="G3923" s="53"/>
      <c r="H3923" s="53"/>
      <c r="I3923" s="53" t="s">
        <v>241</v>
      </c>
      <c r="J3923" s="53">
        <v>14000</v>
      </c>
      <c r="K3923" s="53" t="s">
        <v>2043</v>
      </c>
      <c r="L3923" s="53"/>
      <c r="M3923" s="53"/>
      <c r="N3923" s="53" t="s">
        <v>55</v>
      </c>
      <c r="O3923" s="193"/>
      <c r="P3923" s="356" t="s">
        <v>769</v>
      </c>
      <c r="Q3923" s="356">
        <v>300</v>
      </c>
      <c r="R3923" s="356" t="s">
        <v>2054</v>
      </c>
      <c r="S3923" s="14"/>
      <c r="T3923" s="14"/>
      <c r="U3923" s="14" t="s">
        <v>3335</v>
      </c>
    </row>
    <row r="3924" spans="1:21">
      <c r="A3924" s="619"/>
      <c r="B3924" s="14"/>
      <c r="C3924" s="14"/>
      <c r="D3924" s="14"/>
      <c r="E3924" s="52"/>
      <c r="F3924" s="14"/>
      <c r="G3924" s="53"/>
      <c r="H3924" s="53"/>
      <c r="I3924" s="14"/>
      <c r="J3924" s="14"/>
      <c r="K3924" s="14"/>
      <c r="L3924" s="14"/>
      <c r="M3924" s="14"/>
      <c r="N3924" s="53"/>
      <c r="O3924" s="193"/>
      <c r="P3924" s="14"/>
      <c r="Q3924" s="14"/>
      <c r="R3924" s="14"/>
      <c r="S3924" s="14"/>
      <c r="T3924" s="14"/>
      <c r="U3924" s="14"/>
    </row>
    <row r="3925" spans="1:21">
      <c r="A3925" s="619"/>
      <c r="B3925" s="14"/>
      <c r="C3925" s="14"/>
      <c r="D3925" s="14"/>
      <c r="E3925" s="52"/>
      <c r="F3925" s="14"/>
      <c r="G3925" s="53"/>
      <c r="H3925" s="53"/>
      <c r="I3925" s="53"/>
      <c r="J3925" s="53"/>
      <c r="K3925" s="53"/>
      <c r="L3925" s="53"/>
      <c r="M3925" s="14"/>
      <c r="N3925" s="53"/>
      <c r="O3925" s="193"/>
      <c r="P3925" s="14"/>
      <c r="Q3925" s="14"/>
      <c r="R3925" s="14"/>
      <c r="S3925" s="14"/>
      <c r="T3925" s="14"/>
      <c r="U3925" s="14"/>
    </row>
    <row r="3926" spans="1:21">
      <c r="A3926" s="619"/>
      <c r="B3926" s="14"/>
      <c r="C3926" s="14"/>
      <c r="D3926" s="14"/>
      <c r="E3926" s="52"/>
      <c r="F3926" s="14"/>
      <c r="G3926" s="53"/>
      <c r="H3926" s="53"/>
      <c r="I3926" s="14"/>
      <c r="J3926" s="14"/>
      <c r="K3926" s="14"/>
      <c r="L3926" s="14"/>
      <c r="M3926" s="14"/>
      <c r="N3926" s="53"/>
      <c r="O3926" s="193"/>
      <c r="P3926" s="14"/>
      <c r="Q3926" s="14"/>
      <c r="R3926" s="14"/>
      <c r="S3926" s="14"/>
      <c r="T3926" s="14"/>
      <c r="U3926" s="14"/>
    </row>
    <row r="3927" spans="1:21">
      <c r="A3927" s="619"/>
      <c r="B3927" s="53"/>
      <c r="C3927" s="53"/>
      <c r="D3927" s="53"/>
      <c r="E3927" s="620"/>
      <c r="F3927" s="53"/>
      <c r="G3927" s="53"/>
      <c r="H3927" s="53"/>
      <c r="I3927" s="203"/>
      <c r="J3927" s="203"/>
      <c r="K3927" s="203"/>
      <c r="L3927" s="203"/>
      <c r="M3927" s="203"/>
      <c r="N3927" s="203"/>
      <c r="O3927" s="210"/>
      <c r="P3927" s="53"/>
      <c r="Q3927" s="53"/>
      <c r="R3927" s="53"/>
      <c r="S3927" s="53"/>
      <c r="T3927" s="53"/>
      <c r="U3927" s="53"/>
    </row>
    <row r="3928" ht="18" spans="1:34">
      <c r="A3928" s="619"/>
      <c r="B3928" s="629"/>
      <c r="C3928" s="299"/>
      <c r="D3928" s="299"/>
      <c r="E3928" s="630"/>
      <c r="F3928" s="299"/>
      <c r="G3928" s="299"/>
      <c r="H3928" s="269"/>
      <c r="I3928" s="299"/>
      <c r="J3928" s="299"/>
      <c r="K3928" s="299"/>
      <c r="L3928" s="299"/>
      <c r="M3928" s="304"/>
      <c r="N3928" s="304"/>
      <c r="O3928" s="269"/>
      <c r="P3928" s="304"/>
      <c r="Q3928" s="304"/>
      <c r="R3928" s="304"/>
      <c r="S3928" s="304"/>
      <c r="T3928" s="304"/>
      <c r="U3928" s="304"/>
      <c r="AF3928"/>
      <c r="AG3928"/>
      <c r="AH3928"/>
    </row>
    <row r="3929" ht="27.6" spans="1:34">
      <c r="A3929" s="121" t="s">
        <v>2231</v>
      </c>
      <c r="B3929" s="121" t="s">
        <v>12</v>
      </c>
      <c r="C3929" s="122" t="s">
        <v>2501</v>
      </c>
      <c r="D3929" s="122" t="s">
        <v>2466</v>
      </c>
      <c r="E3929" s="123" t="s">
        <v>2456</v>
      </c>
      <c r="F3929" s="121" t="s">
        <v>3121</v>
      </c>
      <c r="G3929" s="121" t="s">
        <v>11</v>
      </c>
      <c r="H3929" s="269"/>
      <c r="I3929" s="121" t="s">
        <v>13</v>
      </c>
      <c r="J3929" s="122" t="s">
        <v>2501</v>
      </c>
      <c r="K3929" s="122" t="s">
        <v>2466</v>
      </c>
      <c r="L3929" s="632" t="s">
        <v>2456</v>
      </c>
      <c r="M3929" s="121" t="s">
        <v>3121</v>
      </c>
      <c r="N3929" s="121" t="s">
        <v>11</v>
      </c>
      <c r="O3929" s="269"/>
      <c r="P3929" s="121" t="s">
        <v>3108</v>
      </c>
      <c r="Q3929" s="122" t="s">
        <v>2501</v>
      </c>
      <c r="R3929" s="122" t="s">
        <v>2466</v>
      </c>
      <c r="S3929" s="632" t="s">
        <v>2456</v>
      </c>
      <c r="T3929" s="121" t="s">
        <v>3121</v>
      </c>
      <c r="U3929" s="121" t="s">
        <v>11</v>
      </c>
      <c r="V3929" s="269"/>
      <c r="W3929" s="121" t="s">
        <v>3336</v>
      </c>
      <c r="X3929" s="122" t="s">
        <v>2501</v>
      </c>
      <c r="Y3929" s="122" t="s">
        <v>2466</v>
      </c>
      <c r="Z3929" s="121" t="s">
        <v>3121</v>
      </c>
      <c r="AA3929" s="121" t="s">
        <v>11</v>
      </c>
      <c r="AB3929" s="594" t="s">
        <v>2557</v>
      </c>
      <c r="AC3929" s="594"/>
      <c r="AF3929"/>
      <c r="AG3929"/>
      <c r="AH3929"/>
    </row>
    <row r="3930" ht="13.8" spans="1:34">
      <c r="A3930" s="625"/>
      <c r="B3930" s="73" t="s">
        <v>1062</v>
      </c>
      <c r="C3930" s="73">
        <v>5600</v>
      </c>
      <c r="D3930" s="73" t="s">
        <v>2043</v>
      </c>
      <c r="E3930" s="52"/>
      <c r="F3930" s="14"/>
      <c r="G3930" s="53" t="s">
        <v>2956</v>
      </c>
      <c r="H3930" s="53"/>
      <c r="I3930" s="53" t="s">
        <v>241</v>
      </c>
      <c r="J3930" s="53">
        <v>11000</v>
      </c>
      <c r="K3930" s="53" t="s">
        <v>2043</v>
      </c>
      <c r="L3930" s="53"/>
      <c r="M3930" s="53"/>
      <c r="N3930" s="53" t="s">
        <v>54</v>
      </c>
      <c r="O3930" s="53"/>
      <c r="P3930" s="53" t="s">
        <v>720</v>
      </c>
      <c r="Q3930" s="53">
        <v>500</v>
      </c>
      <c r="R3930" s="53" t="s">
        <v>2045</v>
      </c>
      <c r="S3930" s="53"/>
      <c r="T3930" s="53"/>
      <c r="U3930" s="53" t="s">
        <v>54</v>
      </c>
      <c r="V3930" s="53"/>
      <c r="W3930" s="14" t="s">
        <v>316</v>
      </c>
      <c r="X3930" s="14">
        <v>12000</v>
      </c>
      <c r="Y3930" s="53" t="s">
        <v>2043</v>
      </c>
      <c r="Z3930" s="14"/>
      <c r="AA3930" s="53" t="s">
        <v>54</v>
      </c>
      <c r="AB3930" s="525"/>
      <c r="AC3930" s="448" t="s">
        <v>2561</v>
      </c>
      <c r="AF3930"/>
      <c r="AG3930"/>
      <c r="AH3930"/>
    </row>
    <row r="3931" spans="1:34">
      <c r="A3931" s="625"/>
      <c r="B3931" s="73" t="s">
        <v>322</v>
      </c>
      <c r="C3931" s="73">
        <v>6000</v>
      </c>
      <c r="D3931" s="73" t="s">
        <v>2043</v>
      </c>
      <c r="E3931" s="52"/>
      <c r="F3931" s="14"/>
      <c r="G3931" s="53" t="s">
        <v>2745</v>
      </c>
      <c r="H3931" s="53"/>
      <c r="I3931" s="53" t="s">
        <v>244</v>
      </c>
      <c r="J3931" s="53">
        <v>4000</v>
      </c>
      <c r="K3931" s="53" t="s">
        <v>2043</v>
      </c>
      <c r="L3931" s="53"/>
      <c r="M3931" s="14"/>
      <c r="N3931" s="53" t="s">
        <v>54</v>
      </c>
      <c r="O3931" s="53"/>
      <c r="P3931" s="53" t="s">
        <v>1467</v>
      </c>
      <c r="Q3931" s="53">
        <v>400</v>
      </c>
      <c r="R3931" s="53" t="s">
        <v>2045</v>
      </c>
      <c r="S3931" s="53"/>
      <c r="T3931" s="53"/>
      <c r="U3931" s="53" t="s">
        <v>54</v>
      </c>
      <c r="V3931" s="53"/>
      <c r="W3931" s="14"/>
      <c r="X3931" s="14"/>
      <c r="Y3931" s="14"/>
      <c r="Z3931" s="14"/>
      <c r="AA3931" s="53"/>
      <c r="AB3931" s="460"/>
      <c r="AC3931" s="14" t="s">
        <v>2562</v>
      </c>
      <c r="AF3931"/>
      <c r="AG3931"/>
      <c r="AH3931"/>
    </row>
    <row r="3932" ht="26.4" spans="1:34">
      <c r="A3932" s="625"/>
      <c r="B3932" s="73" t="s">
        <v>1085</v>
      </c>
      <c r="C3932" s="73">
        <v>15000</v>
      </c>
      <c r="D3932" s="73" t="s">
        <v>2043</v>
      </c>
      <c r="E3932" s="52"/>
      <c r="F3932" s="14"/>
      <c r="G3932" s="53" t="s">
        <v>3337</v>
      </c>
      <c r="H3932" s="53"/>
      <c r="I3932" s="137" t="s">
        <v>3338</v>
      </c>
      <c r="J3932" s="137">
        <v>500</v>
      </c>
      <c r="K3932" s="137" t="s">
        <v>2045</v>
      </c>
      <c r="L3932" s="14"/>
      <c r="M3932" s="14" t="s">
        <v>2096</v>
      </c>
      <c r="N3932" s="14" t="s">
        <v>3339</v>
      </c>
      <c r="O3932" s="53"/>
      <c r="P3932" s="53" t="s">
        <v>1470</v>
      </c>
      <c r="Q3932" s="53">
        <v>200</v>
      </c>
      <c r="R3932" s="53" t="s">
        <v>2045</v>
      </c>
      <c r="S3932" s="53"/>
      <c r="T3932" s="53"/>
      <c r="U3932" s="53" t="s">
        <v>54</v>
      </c>
      <c r="V3932" s="53"/>
      <c r="W3932" s="14"/>
      <c r="X3932" s="14"/>
      <c r="Y3932" s="14"/>
      <c r="Z3932" s="14"/>
      <c r="AA3932" s="53"/>
      <c r="AB3932" s="461"/>
      <c r="AC3932" s="448" t="s">
        <v>2563</v>
      </c>
      <c r="AF3932"/>
      <c r="AG3932"/>
      <c r="AH3932"/>
    </row>
    <row r="3933" ht="13.8" spans="1:34">
      <c r="A3933" s="625"/>
      <c r="B3933" s="14" t="s">
        <v>443</v>
      </c>
      <c r="C3933" s="14">
        <v>4200</v>
      </c>
      <c r="D3933" s="53" t="s">
        <v>2043</v>
      </c>
      <c r="E3933" s="52"/>
      <c r="F3933" s="14"/>
      <c r="G3933" s="53" t="s">
        <v>54</v>
      </c>
      <c r="H3933" s="53"/>
      <c r="I3933" s="53" t="s">
        <v>440</v>
      </c>
      <c r="J3933" s="53">
        <v>3200</v>
      </c>
      <c r="K3933" s="53" t="s">
        <v>2045</v>
      </c>
      <c r="L3933" s="53"/>
      <c r="M3933" s="14"/>
      <c r="N3933" s="53" t="s">
        <v>54</v>
      </c>
      <c r="O3933" s="53"/>
      <c r="P3933" s="137" t="s">
        <v>2069</v>
      </c>
      <c r="Q3933" s="137">
        <v>600</v>
      </c>
      <c r="R3933" s="137" t="s">
        <v>2045</v>
      </c>
      <c r="S3933" s="53"/>
      <c r="T3933" s="53"/>
      <c r="U3933" s="53" t="s">
        <v>2788</v>
      </c>
      <c r="V3933" s="53"/>
      <c r="W3933" s="14"/>
      <c r="X3933" s="14"/>
      <c r="Y3933" s="14"/>
      <c r="Z3933" s="14"/>
      <c r="AA3933" s="53"/>
      <c r="AB3933" s="462"/>
      <c r="AC3933" s="448" t="s">
        <v>2568</v>
      </c>
      <c r="AF3933"/>
      <c r="AG3933"/>
      <c r="AH3933"/>
    </row>
    <row r="3934" ht="13.8" spans="1:34">
      <c r="A3934" s="625"/>
      <c r="B3934" s="14" t="s">
        <v>464</v>
      </c>
      <c r="C3934" s="14">
        <v>6000</v>
      </c>
      <c r="D3934" s="53" t="s">
        <v>2043</v>
      </c>
      <c r="E3934" s="52"/>
      <c r="F3934" s="14"/>
      <c r="G3934" s="53" t="s">
        <v>54</v>
      </c>
      <c r="H3934" s="53"/>
      <c r="I3934" s="53" t="s">
        <v>259</v>
      </c>
      <c r="J3934" s="53">
        <v>22400</v>
      </c>
      <c r="K3934" s="53" t="s">
        <v>2043</v>
      </c>
      <c r="L3934" s="53"/>
      <c r="M3934" s="14"/>
      <c r="N3934" s="53" t="s">
        <v>54</v>
      </c>
      <c r="O3934" s="53"/>
      <c r="P3934" s="525" t="s">
        <v>151</v>
      </c>
      <c r="Q3934" s="525">
        <v>200</v>
      </c>
      <c r="R3934" s="525" t="s">
        <v>2045</v>
      </c>
      <c r="U3934" s="47" t="s">
        <v>2873</v>
      </c>
      <c r="V3934" s="53"/>
      <c r="W3934" s="14"/>
      <c r="X3934" s="14"/>
      <c r="Y3934" s="14"/>
      <c r="Z3934" s="53"/>
      <c r="AA3934" s="53"/>
      <c r="AB3934" s="53"/>
      <c r="AC3934" s="448" t="s">
        <v>2632</v>
      </c>
      <c r="AF3934"/>
      <c r="AG3934"/>
      <c r="AH3934"/>
    </row>
    <row r="3935" ht="13.8" spans="1:34">
      <c r="A3935" s="625"/>
      <c r="B3935" s="14" t="s">
        <v>592</v>
      </c>
      <c r="C3935" s="14">
        <v>6000</v>
      </c>
      <c r="D3935" s="53" t="s">
        <v>2043</v>
      </c>
      <c r="E3935" s="52"/>
      <c r="F3935" s="14"/>
      <c r="G3935" s="53" t="s">
        <v>54</v>
      </c>
      <c r="H3935" s="53"/>
      <c r="I3935" s="53" t="s">
        <v>599</v>
      </c>
      <c r="J3935" s="53">
        <v>1580</v>
      </c>
      <c r="K3935" s="53" t="s">
        <v>2045</v>
      </c>
      <c r="L3935" s="14"/>
      <c r="M3935" s="14"/>
      <c r="N3935" s="14" t="s">
        <v>3203</v>
      </c>
      <c r="O3935" s="53"/>
      <c r="P3935" s="525" t="s">
        <v>960</v>
      </c>
      <c r="Q3935" s="525">
        <v>200</v>
      </c>
      <c r="R3935" s="525" t="s">
        <v>2045</v>
      </c>
      <c r="S3935" s="53"/>
      <c r="T3935" s="53"/>
      <c r="U3935" s="53" t="s">
        <v>2439</v>
      </c>
      <c r="V3935" s="53"/>
      <c r="W3935" s="14"/>
      <c r="X3935" s="14"/>
      <c r="Y3935" s="14"/>
      <c r="Z3935" s="53"/>
      <c r="AA3935" s="53"/>
      <c r="AB3935" s="53"/>
      <c r="AC3935" s="448" t="s">
        <v>2935</v>
      </c>
      <c r="AF3935"/>
      <c r="AG3935"/>
      <c r="AH3935"/>
    </row>
    <row r="3936" spans="1:27">
      <c r="A3936" s="625"/>
      <c r="B3936" s="14" t="s">
        <v>587</v>
      </c>
      <c r="C3936" s="14">
        <v>4200</v>
      </c>
      <c r="D3936" s="53" t="s">
        <v>2043</v>
      </c>
      <c r="E3936" s="52"/>
      <c r="F3936" s="14"/>
      <c r="G3936" s="53" t="s">
        <v>54</v>
      </c>
      <c r="H3936" s="53"/>
      <c r="I3936" s="187" t="s">
        <v>692</v>
      </c>
      <c r="J3936" s="187">
        <v>4800</v>
      </c>
      <c r="K3936" s="187" t="s">
        <v>2043</v>
      </c>
      <c r="L3936" s="187"/>
      <c r="M3936" s="141"/>
      <c r="N3936" s="187" t="s">
        <v>54</v>
      </c>
      <c r="O3936" s="53"/>
      <c r="P3936" s="53" t="s">
        <v>1590</v>
      </c>
      <c r="Q3936" s="53">
        <v>540</v>
      </c>
      <c r="R3936" s="53" t="s">
        <v>2045</v>
      </c>
      <c r="S3936" s="53"/>
      <c r="T3936" s="53"/>
      <c r="U3936" s="53" t="s">
        <v>3232</v>
      </c>
      <c r="V3936" s="53"/>
      <c r="W3936" s="53"/>
      <c r="X3936" s="53"/>
      <c r="Y3936" s="53"/>
      <c r="Z3936" s="53"/>
      <c r="AA3936" s="53"/>
    </row>
    <row r="3937" spans="1:27">
      <c r="A3937" s="625"/>
      <c r="B3937" s="14" t="s">
        <v>151</v>
      </c>
      <c r="C3937" s="14">
        <v>400</v>
      </c>
      <c r="D3937" s="53" t="s">
        <v>2043</v>
      </c>
      <c r="E3937" s="52"/>
      <c r="F3937" s="14"/>
      <c r="G3937" s="53" t="s">
        <v>2829</v>
      </c>
      <c r="H3937" s="193"/>
      <c r="I3937" s="203" t="s">
        <v>455</v>
      </c>
      <c r="J3937" s="203">
        <v>4000</v>
      </c>
      <c r="K3937" s="203" t="s">
        <v>2043</v>
      </c>
      <c r="L3937" s="203"/>
      <c r="M3937" s="129"/>
      <c r="N3937" s="187" t="s">
        <v>54</v>
      </c>
      <c r="O3937" s="191"/>
      <c r="P3937" s="137" t="s">
        <v>3340</v>
      </c>
      <c r="Q3937" s="137">
        <v>200</v>
      </c>
      <c r="R3937" s="137" t="s">
        <v>2045</v>
      </c>
      <c r="S3937" s="14"/>
      <c r="T3937" s="53" t="s">
        <v>2096</v>
      </c>
      <c r="U3937" s="14" t="s">
        <v>3339</v>
      </c>
      <c r="V3937" s="53"/>
      <c r="W3937" s="53"/>
      <c r="X3937" s="53"/>
      <c r="Y3937" s="53"/>
      <c r="Z3937" s="53"/>
      <c r="AA3937" s="53"/>
    </row>
    <row r="3938" spans="1:27">
      <c r="A3938" s="625"/>
      <c r="B3938" s="14" t="s">
        <v>238</v>
      </c>
      <c r="C3938" s="14">
        <v>15000</v>
      </c>
      <c r="D3938" s="53" t="s">
        <v>2043</v>
      </c>
      <c r="E3938" s="52"/>
      <c r="F3938" s="14"/>
      <c r="G3938" s="53" t="s">
        <v>88</v>
      </c>
      <c r="H3938" s="193"/>
      <c r="I3938" s="203" t="s">
        <v>1386</v>
      </c>
      <c r="J3938" s="203">
        <v>200</v>
      </c>
      <c r="K3938" s="203" t="s">
        <v>2045</v>
      </c>
      <c r="L3938" s="129"/>
      <c r="M3938" s="129"/>
      <c r="N3938" s="187" t="s">
        <v>54</v>
      </c>
      <c r="O3938" s="191"/>
      <c r="P3938" s="137" t="s">
        <v>3341</v>
      </c>
      <c r="Q3938" s="137">
        <v>130</v>
      </c>
      <c r="R3938" s="137" t="s">
        <v>2045</v>
      </c>
      <c r="S3938" s="14"/>
      <c r="T3938" s="53" t="s">
        <v>2096</v>
      </c>
      <c r="U3938" s="14" t="s">
        <v>3339</v>
      </c>
      <c r="V3938" s="53"/>
      <c r="W3938" s="53"/>
      <c r="X3938" s="53"/>
      <c r="Y3938" s="53"/>
      <c r="Z3938" s="53"/>
      <c r="AA3938" s="53"/>
    </row>
    <row r="3939" ht="26.4" spans="1:27">
      <c r="A3939" s="625"/>
      <c r="B3939" s="14"/>
      <c r="C3939" s="14"/>
      <c r="D3939" s="14"/>
      <c r="E3939" s="52"/>
      <c r="F3939" s="14"/>
      <c r="G3939" s="53"/>
      <c r="H3939" s="193"/>
      <c r="I3939" s="525" t="s">
        <v>3342</v>
      </c>
      <c r="J3939" s="525">
        <v>540</v>
      </c>
      <c r="K3939" s="525" t="s">
        <v>2045</v>
      </c>
      <c r="L3939" s="203"/>
      <c r="M3939" s="203" t="s">
        <v>2096</v>
      </c>
      <c r="N3939" s="203" t="s">
        <v>3343</v>
      </c>
      <c r="O3939" s="191"/>
      <c r="P3939" s="607" t="s">
        <v>1318</v>
      </c>
      <c r="Q3939" s="607">
        <v>600</v>
      </c>
      <c r="R3939" s="607" t="s">
        <v>2045</v>
      </c>
      <c r="S3939" s="187"/>
      <c r="T3939" s="187"/>
      <c r="U3939" s="187" t="s">
        <v>3344</v>
      </c>
      <c r="V3939" s="53"/>
      <c r="W3939" s="53"/>
      <c r="X3939" s="53"/>
      <c r="Y3939" s="53"/>
      <c r="Z3939" s="53"/>
      <c r="AA3939" s="53"/>
    </row>
    <row r="3940" spans="1:27">
      <c r="A3940" s="625"/>
      <c r="B3940" s="14"/>
      <c r="C3940" s="14"/>
      <c r="D3940" s="14"/>
      <c r="E3940" s="52"/>
      <c r="F3940" s="14"/>
      <c r="G3940" s="53"/>
      <c r="H3940" s="193"/>
      <c r="I3940" s="203" t="s">
        <v>1584</v>
      </c>
      <c r="J3940" s="203">
        <v>200</v>
      </c>
      <c r="K3940" s="203" t="s">
        <v>2045</v>
      </c>
      <c r="L3940" s="129"/>
      <c r="M3940" s="129" t="s">
        <v>2096</v>
      </c>
      <c r="N3940" s="203" t="s">
        <v>54</v>
      </c>
      <c r="O3940" s="637"/>
      <c r="P3940" s="203" t="s">
        <v>1076</v>
      </c>
      <c r="Q3940" s="203">
        <v>600</v>
      </c>
      <c r="R3940" s="203" t="s">
        <v>2045</v>
      </c>
      <c r="S3940" s="203"/>
      <c r="T3940" s="203"/>
      <c r="U3940" s="203" t="s">
        <v>54</v>
      </c>
      <c r="V3940" s="191"/>
      <c r="W3940" s="53"/>
      <c r="X3940" s="53"/>
      <c r="Y3940" s="53"/>
      <c r="Z3940" s="53"/>
      <c r="AA3940" s="53"/>
    </row>
    <row r="3941" ht="26.4" spans="1:27">
      <c r="A3941" s="625"/>
      <c r="B3941" s="14"/>
      <c r="C3941" s="14"/>
      <c r="D3941" s="14"/>
      <c r="E3941" s="52"/>
      <c r="F3941" s="14"/>
      <c r="G3941" s="53"/>
      <c r="H3941" s="193"/>
      <c r="I3941" s="515" t="s">
        <v>1125</v>
      </c>
      <c r="J3941" s="515">
        <v>4000</v>
      </c>
      <c r="K3941" s="515" t="s">
        <v>2043</v>
      </c>
      <c r="L3941" s="515"/>
      <c r="M3941" s="515"/>
      <c r="N3941" s="549" t="s">
        <v>3256</v>
      </c>
      <c r="O3941" s="637"/>
      <c r="P3941" s="203" t="s">
        <v>1441</v>
      </c>
      <c r="Q3941" s="203">
        <v>4000</v>
      </c>
      <c r="R3941" s="203" t="s">
        <v>2045</v>
      </c>
      <c r="S3941" s="203"/>
      <c r="T3941" s="203"/>
      <c r="U3941" s="203" t="s">
        <v>3345</v>
      </c>
      <c r="V3941" s="191"/>
      <c r="W3941" s="53"/>
      <c r="X3941" s="53"/>
      <c r="Y3941" s="53"/>
      <c r="Z3941" s="53"/>
      <c r="AA3941" s="53"/>
    </row>
    <row r="3942" spans="1:27">
      <c r="A3942" s="625"/>
      <c r="B3942" s="14"/>
      <c r="C3942" s="14"/>
      <c r="D3942" s="14"/>
      <c r="E3942" s="52"/>
      <c r="F3942" s="14"/>
      <c r="G3942" s="53"/>
      <c r="H3942" s="193"/>
      <c r="I3942" s="14" t="s">
        <v>148</v>
      </c>
      <c r="J3942" s="14">
        <v>3500</v>
      </c>
      <c r="K3942" s="14" t="s">
        <v>2043</v>
      </c>
      <c r="L3942" s="14"/>
      <c r="M3942" s="14"/>
      <c r="N3942" s="53" t="s">
        <v>54</v>
      </c>
      <c r="O3942" s="637"/>
      <c r="P3942" s="203" t="s">
        <v>1588</v>
      </c>
      <c r="Q3942" s="203">
        <v>1400</v>
      </c>
      <c r="R3942" s="203" t="s">
        <v>2045</v>
      </c>
      <c r="S3942" s="203"/>
      <c r="T3942" s="203" t="s">
        <v>2096</v>
      </c>
      <c r="U3942" s="203" t="s">
        <v>3225</v>
      </c>
      <c r="V3942" s="191"/>
      <c r="W3942" s="53"/>
      <c r="X3942" s="53"/>
      <c r="Y3942" s="53"/>
      <c r="Z3942" s="53"/>
      <c r="AA3942" s="53"/>
    </row>
    <row r="3943" spans="1:27">
      <c r="A3943" s="625"/>
      <c r="B3943" s="14"/>
      <c r="C3943" s="14"/>
      <c r="D3943" s="14"/>
      <c r="E3943" s="52"/>
      <c r="F3943" s="14"/>
      <c r="G3943" s="53"/>
      <c r="H3943" s="193"/>
      <c r="I3943" s="14"/>
      <c r="J3943" s="14"/>
      <c r="K3943" s="14"/>
      <c r="L3943" s="14"/>
      <c r="M3943" s="14"/>
      <c r="N3943" s="53"/>
      <c r="O3943" s="637"/>
      <c r="P3943" s="129"/>
      <c r="Q3943" s="129"/>
      <c r="R3943" s="129"/>
      <c r="S3943" s="129"/>
      <c r="T3943" s="129"/>
      <c r="U3943" s="129"/>
      <c r="V3943" s="191"/>
      <c r="W3943" s="53"/>
      <c r="X3943" s="53"/>
      <c r="Y3943" s="53"/>
      <c r="Z3943" s="53"/>
      <c r="AA3943" s="53"/>
    </row>
    <row r="3944" spans="1:27">
      <c r="A3944" s="625"/>
      <c r="B3944" s="14"/>
      <c r="C3944" s="14"/>
      <c r="D3944" s="14"/>
      <c r="E3944" s="52"/>
      <c r="F3944" s="14"/>
      <c r="G3944" s="53"/>
      <c r="H3944" s="193"/>
      <c r="I3944" s="14"/>
      <c r="J3944" s="14"/>
      <c r="K3944" s="14"/>
      <c r="L3944" s="14"/>
      <c r="M3944" s="14"/>
      <c r="N3944" s="53"/>
      <c r="O3944" s="637"/>
      <c r="P3944" s="203"/>
      <c r="Q3944" s="203"/>
      <c r="R3944" s="203"/>
      <c r="S3944" s="203"/>
      <c r="T3944" s="203"/>
      <c r="U3944" s="203"/>
      <c r="V3944" s="191"/>
      <c r="W3944" s="53"/>
      <c r="X3944" s="53"/>
      <c r="Y3944" s="53"/>
      <c r="Z3944" s="53"/>
      <c r="AA3944" s="53"/>
    </row>
    <row r="3945" spans="1:27">
      <c r="A3945" s="625"/>
      <c r="B3945" s="14"/>
      <c r="C3945" s="14"/>
      <c r="D3945" s="14"/>
      <c r="E3945" s="52"/>
      <c r="F3945" s="14"/>
      <c r="G3945" s="53"/>
      <c r="H3945" s="193"/>
      <c r="I3945" s="14"/>
      <c r="J3945" s="14"/>
      <c r="K3945" s="14"/>
      <c r="L3945" s="14"/>
      <c r="M3945" s="14"/>
      <c r="N3945" s="53"/>
      <c r="O3945" s="637"/>
      <c r="P3945" s="129"/>
      <c r="Q3945" s="129"/>
      <c r="R3945" s="129"/>
      <c r="S3945" s="129"/>
      <c r="T3945" s="129"/>
      <c r="U3945" s="129"/>
      <c r="V3945" s="191"/>
      <c r="W3945" s="53"/>
      <c r="X3945" s="53"/>
      <c r="Y3945" s="53"/>
      <c r="Z3945" s="53"/>
      <c r="AA3945" s="53"/>
    </row>
    <row r="3946" spans="1:27">
      <c r="A3946" s="625"/>
      <c r="B3946" s="53"/>
      <c r="C3946" s="53"/>
      <c r="D3946" s="53"/>
      <c r="E3946" s="620"/>
      <c r="F3946" s="53"/>
      <c r="G3946" s="53"/>
      <c r="H3946" s="193"/>
      <c r="I3946" s="53"/>
      <c r="J3946" s="53"/>
      <c r="K3946" s="14"/>
      <c r="L3946" s="53"/>
      <c r="M3946" s="53"/>
      <c r="N3946" s="53"/>
      <c r="O3946" s="637"/>
      <c r="P3946" s="203"/>
      <c r="Q3946" s="203"/>
      <c r="R3946" s="203"/>
      <c r="S3946" s="203"/>
      <c r="T3946" s="203"/>
      <c r="U3946" s="203"/>
      <c r="V3946" s="191"/>
      <c r="W3946" s="53"/>
      <c r="X3946" s="53"/>
      <c r="Y3946" s="53"/>
      <c r="Z3946" s="53"/>
      <c r="AA3946" s="53"/>
    </row>
    <row r="3947" ht="18" spans="1:27">
      <c r="A3947" s="625"/>
      <c r="B3947" s="629"/>
      <c r="C3947" s="299"/>
      <c r="D3947" s="299"/>
      <c r="E3947" s="630"/>
      <c r="F3947" s="299"/>
      <c r="G3947" s="299"/>
      <c r="H3947" s="269"/>
      <c r="I3947" s="299"/>
      <c r="J3947" s="299"/>
      <c r="K3947" s="299"/>
      <c r="L3947" s="299"/>
      <c r="M3947" s="304"/>
      <c r="N3947" s="304"/>
      <c r="O3947" s="269"/>
      <c r="P3947" s="327"/>
      <c r="Q3947" s="327"/>
      <c r="R3947" s="327"/>
      <c r="S3947" s="327"/>
      <c r="T3947" s="327"/>
      <c r="U3947" s="327"/>
      <c r="V3947" s="269"/>
      <c r="W3947" s="304"/>
      <c r="X3947" s="304"/>
      <c r="Y3947" s="304"/>
      <c r="Z3947" s="304"/>
      <c r="AA3947" s="304"/>
    </row>
    <row r="3948" ht="27.6" spans="1:34">
      <c r="A3948" s="584" t="s">
        <v>2232</v>
      </c>
      <c r="B3948" s="121" t="s">
        <v>12</v>
      </c>
      <c r="C3948" s="122" t="s">
        <v>2501</v>
      </c>
      <c r="D3948" s="122" t="s">
        <v>2466</v>
      </c>
      <c r="E3948" s="123" t="s">
        <v>2456</v>
      </c>
      <c r="F3948" s="121" t="s">
        <v>3121</v>
      </c>
      <c r="G3948" s="121" t="s">
        <v>11</v>
      </c>
      <c r="H3948" s="517"/>
      <c r="I3948" s="121" t="s">
        <v>13</v>
      </c>
      <c r="J3948" s="122" t="s">
        <v>2501</v>
      </c>
      <c r="K3948" s="122" t="s">
        <v>2466</v>
      </c>
      <c r="L3948" s="632" t="s">
        <v>2456</v>
      </c>
      <c r="M3948" s="121" t="s">
        <v>3121</v>
      </c>
      <c r="N3948" s="121" t="s">
        <v>11</v>
      </c>
      <c r="O3948" s="269"/>
      <c r="P3948" s="121" t="s">
        <v>3108</v>
      </c>
      <c r="Q3948" s="122" t="s">
        <v>2501</v>
      </c>
      <c r="R3948" s="122" t="s">
        <v>2466</v>
      </c>
      <c r="S3948" s="632" t="s">
        <v>2456</v>
      </c>
      <c r="T3948" s="121" t="s">
        <v>3121</v>
      </c>
      <c r="U3948" s="121" t="s">
        <v>11</v>
      </c>
      <c r="V3948" s="269"/>
      <c r="W3948" s="121" t="s">
        <v>3336</v>
      </c>
      <c r="X3948" s="122" t="s">
        <v>2501</v>
      </c>
      <c r="Y3948" s="122" t="s">
        <v>2466</v>
      </c>
      <c r="Z3948" s="121" t="s">
        <v>3121</v>
      </c>
      <c r="AA3948" s="121" t="s">
        <v>11</v>
      </c>
      <c r="AB3948" s="594" t="s">
        <v>2557</v>
      </c>
      <c r="AC3948" s="594"/>
      <c r="AF3948"/>
      <c r="AG3948"/>
      <c r="AH3948"/>
    </row>
    <row r="3949" ht="13.8" spans="1:34">
      <c r="A3949" s="619"/>
      <c r="B3949" s="14" t="s">
        <v>238</v>
      </c>
      <c r="C3949" s="14">
        <v>4500</v>
      </c>
      <c r="D3949" s="53" t="s">
        <v>2043</v>
      </c>
      <c r="E3949" s="52"/>
      <c r="F3949" s="14"/>
      <c r="G3949" s="53" t="s">
        <v>54</v>
      </c>
      <c r="H3949" s="193"/>
      <c r="I3949" s="14" t="s">
        <v>148</v>
      </c>
      <c r="J3949" s="14">
        <v>4500</v>
      </c>
      <c r="K3949" s="14" t="s">
        <v>2043</v>
      </c>
      <c r="L3949" s="14"/>
      <c r="M3949" s="14"/>
      <c r="N3949" s="53" t="s">
        <v>54</v>
      </c>
      <c r="O3949" s="53"/>
      <c r="P3949" s="53" t="s">
        <v>1592</v>
      </c>
      <c r="Q3949" s="53">
        <v>300</v>
      </c>
      <c r="R3949" s="53" t="s">
        <v>2045</v>
      </c>
      <c r="S3949" s="53"/>
      <c r="T3949" s="53" t="s">
        <v>2096</v>
      </c>
      <c r="U3949" s="53" t="s">
        <v>54</v>
      </c>
      <c r="V3949" s="53"/>
      <c r="W3949" s="14" t="s">
        <v>1548</v>
      </c>
      <c r="X3949" s="14">
        <v>300</v>
      </c>
      <c r="Y3949" s="14" t="s">
        <v>2045</v>
      </c>
      <c r="Z3949" s="14"/>
      <c r="AA3949" s="53" t="s">
        <v>3346</v>
      </c>
      <c r="AB3949" s="525"/>
      <c r="AC3949" s="448" t="s">
        <v>2561</v>
      </c>
      <c r="AF3949"/>
      <c r="AG3949"/>
      <c r="AH3949"/>
    </row>
    <row r="3950" spans="1:34">
      <c r="A3950" s="619"/>
      <c r="B3950" s="53" t="s">
        <v>1603</v>
      </c>
      <c r="C3950" s="53">
        <v>1000</v>
      </c>
      <c r="D3950" s="53" t="s">
        <v>2045</v>
      </c>
      <c r="E3950" s="620"/>
      <c r="F3950" s="53" t="s">
        <v>2096</v>
      </c>
      <c r="G3950" s="53" t="s">
        <v>3347</v>
      </c>
      <c r="H3950" s="193"/>
      <c r="I3950" s="14" t="s">
        <v>476</v>
      </c>
      <c r="J3950" s="14">
        <v>400</v>
      </c>
      <c r="K3950" s="14" t="s">
        <v>2043</v>
      </c>
      <c r="L3950" s="14"/>
      <c r="M3950" s="14"/>
      <c r="N3950" s="53" t="s">
        <v>2803</v>
      </c>
      <c r="O3950" s="53"/>
      <c r="P3950" s="137" t="s">
        <v>112</v>
      </c>
      <c r="Q3950" s="137">
        <v>500</v>
      </c>
      <c r="R3950" s="137" t="s">
        <v>2045</v>
      </c>
      <c r="S3950" s="14"/>
      <c r="T3950" s="53"/>
      <c r="U3950" s="14" t="s">
        <v>2788</v>
      </c>
      <c r="V3950" s="53"/>
      <c r="W3950" s="14" t="s">
        <v>914</v>
      </c>
      <c r="X3950" s="14">
        <v>1200</v>
      </c>
      <c r="Y3950" s="53" t="s">
        <v>2043</v>
      </c>
      <c r="Z3950" s="14"/>
      <c r="AA3950" s="53" t="s">
        <v>88</v>
      </c>
      <c r="AB3950" s="460"/>
      <c r="AC3950" s="14" t="s">
        <v>2562</v>
      </c>
      <c r="AF3950"/>
      <c r="AG3950"/>
      <c r="AH3950"/>
    </row>
    <row r="3951" ht="13.8" spans="1:34">
      <c r="A3951" s="619"/>
      <c r="B3951" s="14" t="s">
        <v>238</v>
      </c>
      <c r="C3951" s="14">
        <v>6000</v>
      </c>
      <c r="D3951" s="14" t="s">
        <v>2043</v>
      </c>
      <c r="E3951" s="52"/>
      <c r="F3951" s="14"/>
      <c r="G3951" s="53" t="s">
        <v>54</v>
      </c>
      <c r="H3951" s="193"/>
      <c r="I3951" s="53" t="s">
        <v>280</v>
      </c>
      <c r="J3951" s="53">
        <v>24000</v>
      </c>
      <c r="K3951" s="53" t="s">
        <v>2043</v>
      </c>
      <c r="L3951" s="53"/>
      <c r="M3951" s="14"/>
      <c r="N3951" s="53" t="s">
        <v>54</v>
      </c>
      <c r="O3951" s="53"/>
      <c r="P3951" s="137" t="s">
        <v>2132</v>
      </c>
      <c r="Q3951" s="137">
        <v>500</v>
      </c>
      <c r="R3951" s="137" t="s">
        <v>2045</v>
      </c>
      <c r="S3951" s="14"/>
      <c r="T3951" s="53"/>
      <c r="U3951" s="14" t="s">
        <v>2788</v>
      </c>
      <c r="V3951" s="53"/>
      <c r="W3951" s="14" t="s">
        <v>1595</v>
      </c>
      <c r="X3951" s="14">
        <f>20*15</f>
        <v>300</v>
      </c>
      <c r="Y3951" s="14" t="s">
        <v>2045</v>
      </c>
      <c r="Z3951" s="14" t="s">
        <v>2096</v>
      </c>
      <c r="AA3951" s="53" t="s">
        <v>88</v>
      </c>
      <c r="AB3951" s="461"/>
      <c r="AC3951" s="448" t="s">
        <v>2563</v>
      </c>
      <c r="AF3951"/>
      <c r="AG3951"/>
      <c r="AH3951"/>
    </row>
    <row r="3952" ht="13.8" spans="1:34">
      <c r="A3952" s="619"/>
      <c r="B3952" s="14" t="s">
        <v>1155</v>
      </c>
      <c r="C3952" s="14">
        <v>6000</v>
      </c>
      <c r="D3952" s="53" t="s">
        <v>2043</v>
      </c>
      <c r="E3952" s="52"/>
      <c r="F3952" s="14"/>
      <c r="G3952" s="53" t="s">
        <v>54</v>
      </c>
      <c r="H3952" s="53"/>
      <c r="I3952" s="14" t="s">
        <v>920</v>
      </c>
      <c r="J3952" s="14">
        <v>2200</v>
      </c>
      <c r="K3952" s="14" t="s">
        <v>2045</v>
      </c>
      <c r="L3952" s="14"/>
      <c r="M3952" s="14"/>
      <c r="N3952" s="53" t="s">
        <v>54</v>
      </c>
      <c r="O3952" s="53"/>
      <c r="P3952" s="14" t="s">
        <v>464</v>
      </c>
      <c r="Q3952" s="14">
        <v>300</v>
      </c>
      <c r="R3952" s="14" t="s">
        <v>2043</v>
      </c>
      <c r="S3952" s="14"/>
      <c r="T3952" s="53"/>
      <c r="U3952" s="14" t="s">
        <v>2803</v>
      </c>
      <c r="V3952" s="53"/>
      <c r="W3952" s="14"/>
      <c r="X3952" s="14"/>
      <c r="Y3952" s="14"/>
      <c r="Z3952" s="14"/>
      <c r="AA3952" s="14"/>
      <c r="AB3952" s="462"/>
      <c r="AC3952" s="448" t="s">
        <v>2568</v>
      </c>
      <c r="AF3952"/>
      <c r="AG3952"/>
      <c r="AH3952"/>
    </row>
    <row r="3953" ht="26.4" spans="1:34">
      <c r="A3953" s="619"/>
      <c r="B3953" s="14" t="s">
        <v>250</v>
      </c>
      <c r="C3953" s="14">
        <v>7200</v>
      </c>
      <c r="D3953" s="53" t="s">
        <v>2043</v>
      </c>
      <c r="E3953" s="52"/>
      <c r="F3953" s="14"/>
      <c r="G3953" s="53" t="s">
        <v>3348</v>
      </c>
      <c r="H3953" s="53"/>
      <c r="I3953" s="53" t="s">
        <v>135</v>
      </c>
      <c r="J3953" s="53">
        <v>24000</v>
      </c>
      <c r="K3953" s="53" t="s">
        <v>2043</v>
      </c>
      <c r="L3953" s="53"/>
      <c r="M3953" s="14"/>
      <c r="N3953" s="53" t="s">
        <v>54</v>
      </c>
      <c r="O3953" s="53"/>
      <c r="P3953" s="14" t="s">
        <v>729</v>
      </c>
      <c r="Q3953" s="14">
        <v>1200</v>
      </c>
      <c r="R3953" s="14" t="s">
        <v>2043</v>
      </c>
      <c r="S3953" s="14"/>
      <c r="T3953" s="14"/>
      <c r="U3953" s="14" t="s">
        <v>3349</v>
      </c>
      <c r="V3953" s="53"/>
      <c r="W3953" s="14"/>
      <c r="X3953" s="14"/>
      <c r="Y3953" s="14"/>
      <c r="Z3953" s="14"/>
      <c r="AA3953" s="14"/>
      <c r="AB3953" s="142"/>
      <c r="AC3953" s="448" t="s">
        <v>2632</v>
      </c>
      <c r="AF3953"/>
      <c r="AG3953"/>
      <c r="AH3953"/>
    </row>
    <row r="3954" ht="13.8" spans="1:34">
      <c r="A3954" s="619"/>
      <c r="B3954" s="14" t="s">
        <v>960</v>
      </c>
      <c r="C3954" s="14">
        <v>200</v>
      </c>
      <c r="D3954" s="53" t="s">
        <v>2045</v>
      </c>
      <c r="E3954" s="52"/>
      <c r="F3954" s="14"/>
      <c r="G3954" s="53" t="s">
        <v>54</v>
      </c>
      <c r="H3954" s="53"/>
      <c r="I3954" s="14" t="s">
        <v>220</v>
      </c>
      <c r="J3954" s="14">
        <v>4800</v>
      </c>
      <c r="K3954" s="14" t="s">
        <v>2043</v>
      </c>
      <c r="L3954" s="14"/>
      <c r="M3954" s="14"/>
      <c r="N3954" s="53" t="s">
        <v>2210</v>
      </c>
      <c r="O3954" s="53"/>
      <c r="P3954" s="525" t="s">
        <v>940</v>
      </c>
      <c r="Q3954" s="525">
        <v>200</v>
      </c>
      <c r="R3954" s="525" t="s">
        <v>2045</v>
      </c>
      <c r="S3954" s="53"/>
      <c r="T3954" s="53"/>
      <c r="U3954" s="53" t="s">
        <v>2439</v>
      </c>
      <c r="V3954" s="53"/>
      <c r="W3954" s="14"/>
      <c r="X3954" s="14"/>
      <c r="Y3954" s="14"/>
      <c r="Z3954" s="14"/>
      <c r="AA3954" s="14"/>
      <c r="AB3954" s="136"/>
      <c r="AC3954" s="448" t="s">
        <v>2935</v>
      </c>
      <c r="AF3954"/>
      <c r="AG3954"/>
      <c r="AH3954"/>
    </row>
    <row r="3955" spans="1:28">
      <c r="A3955" s="619"/>
      <c r="B3955" s="14" t="s">
        <v>494</v>
      </c>
      <c r="C3955" s="14">
        <v>15000</v>
      </c>
      <c r="D3955" s="14" t="s">
        <v>2043</v>
      </c>
      <c r="E3955" s="52"/>
      <c r="F3955" s="14"/>
      <c r="G3955" s="53" t="s">
        <v>54</v>
      </c>
      <c r="H3955" s="53"/>
      <c r="O3955" s="53"/>
      <c r="P3955" s="14" t="s">
        <v>1474</v>
      </c>
      <c r="Q3955" s="14">
        <v>1000</v>
      </c>
      <c r="R3955" s="14" t="s">
        <v>2045</v>
      </c>
      <c r="S3955" s="53"/>
      <c r="T3955" s="53"/>
      <c r="U3955" s="53" t="s">
        <v>3293</v>
      </c>
      <c r="V3955" s="53"/>
      <c r="W3955" s="14"/>
      <c r="X3955" s="14"/>
      <c r="Y3955" s="14"/>
      <c r="Z3955" s="14"/>
      <c r="AA3955" s="14"/>
      <c r="AB3955" s="191"/>
    </row>
    <row r="3956" spans="1:28">
      <c r="A3956" s="619"/>
      <c r="B3956" s="14" t="s">
        <v>309</v>
      </c>
      <c r="C3956" s="14">
        <v>3000</v>
      </c>
      <c r="D3956" s="14" t="s">
        <v>2043</v>
      </c>
      <c r="E3956" s="52"/>
      <c r="F3956" s="14"/>
      <c r="G3956" s="53" t="s">
        <v>54</v>
      </c>
      <c r="H3956" s="53"/>
      <c r="I3956" s="14"/>
      <c r="J3956" s="14"/>
      <c r="K3956" s="14"/>
      <c r="L3956" s="14"/>
      <c r="M3956" s="14"/>
      <c r="N3956" s="53"/>
      <c r="O3956" s="53"/>
      <c r="P3956" s="356" t="s">
        <v>681</v>
      </c>
      <c r="Q3956" s="356">
        <v>150</v>
      </c>
      <c r="R3956" s="356" t="s">
        <v>2043</v>
      </c>
      <c r="S3956" s="14"/>
      <c r="T3956" s="14"/>
      <c r="U3956" s="14" t="s">
        <v>2873</v>
      </c>
      <c r="V3956" s="53"/>
      <c r="W3956" s="14"/>
      <c r="X3956" s="14"/>
      <c r="Y3956" s="14"/>
      <c r="Z3956" s="14"/>
      <c r="AA3956" s="14"/>
      <c r="AB3956" s="191"/>
    </row>
    <row r="3957" spans="1:27">
      <c r="A3957" s="619"/>
      <c r="B3957" s="14" t="s">
        <v>340</v>
      </c>
      <c r="C3957" s="14">
        <v>6000</v>
      </c>
      <c r="D3957" s="14" t="s">
        <v>2043</v>
      </c>
      <c r="E3957" s="52"/>
      <c r="F3957" s="14"/>
      <c r="G3957" s="53" t="s">
        <v>2210</v>
      </c>
      <c r="H3957" s="53"/>
      <c r="I3957" s="14"/>
      <c r="J3957" s="14"/>
      <c r="K3957" s="14"/>
      <c r="L3957" s="14"/>
      <c r="M3957" s="14"/>
      <c r="N3957" s="53"/>
      <c r="O3957" s="53"/>
      <c r="P3957" s="14" t="s">
        <v>694</v>
      </c>
      <c r="Q3957" s="14">
        <v>1280</v>
      </c>
      <c r="R3957" s="14" t="s">
        <v>2045</v>
      </c>
      <c r="S3957" s="53"/>
      <c r="T3957" s="53"/>
      <c r="U3957" s="53" t="s">
        <v>3350</v>
      </c>
      <c r="V3957" s="53"/>
      <c r="W3957" s="14"/>
      <c r="X3957" s="14"/>
      <c r="Y3957" s="14"/>
      <c r="Z3957" s="14"/>
      <c r="AA3957" s="14"/>
    </row>
    <row r="3958" spans="1:27">
      <c r="A3958" s="619"/>
      <c r="B3958" s="14" t="s">
        <v>1416</v>
      </c>
      <c r="C3958" s="14">
        <v>940</v>
      </c>
      <c r="D3958" s="14" t="s">
        <v>2045</v>
      </c>
      <c r="E3958" s="52"/>
      <c r="F3958" s="14"/>
      <c r="G3958" s="53" t="s">
        <v>88</v>
      </c>
      <c r="H3958" s="53"/>
      <c r="I3958" s="14"/>
      <c r="J3958" s="14"/>
      <c r="K3958" s="14"/>
      <c r="L3958" s="14"/>
      <c r="M3958" s="14"/>
      <c r="N3958" s="53"/>
      <c r="O3958" s="53"/>
      <c r="P3958" s="14" t="s">
        <v>464</v>
      </c>
      <c r="Q3958" s="14">
        <v>300</v>
      </c>
      <c r="R3958" s="14" t="s">
        <v>2043</v>
      </c>
      <c r="S3958" s="14"/>
      <c r="T3958" s="14"/>
      <c r="U3958" s="14" t="s">
        <v>3048</v>
      </c>
      <c r="V3958" s="53"/>
      <c r="W3958" s="14"/>
      <c r="X3958" s="14"/>
      <c r="Y3958" s="14"/>
      <c r="Z3958" s="14"/>
      <c r="AA3958" s="14"/>
    </row>
    <row r="3959" spans="1:27">
      <c r="A3959" s="619"/>
      <c r="B3959" s="14" t="s">
        <v>124</v>
      </c>
      <c r="C3959" s="14">
        <v>16200</v>
      </c>
      <c r="D3959" s="53" t="s">
        <v>2043</v>
      </c>
      <c r="E3959" s="52"/>
      <c r="F3959" s="14"/>
      <c r="G3959" s="53" t="s">
        <v>3351</v>
      </c>
      <c r="H3959" s="53"/>
      <c r="I3959" s="14"/>
      <c r="J3959" s="14"/>
      <c r="K3959" s="14"/>
      <c r="L3959" s="14"/>
      <c r="M3959" s="14"/>
      <c r="N3959" s="53"/>
      <c r="O3959" s="53"/>
      <c r="P3959" s="14" t="s">
        <v>1522</v>
      </c>
      <c r="Q3959" s="14">
        <v>705</v>
      </c>
      <c r="R3959" s="14" t="s">
        <v>2045</v>
      </c>
      <c r="S3959" s="53"/>
      <c r="T3959" s="53"/>
      <c r="U3959" s="14" t="s">
        <v>88</v>
      </c>
      <c r="V3959" s="53"/>
      <c r="W3959" s="14"/>
      <c r="X3959" s="14"/>
      <c r="Y3959" s="14"/>
      <c r="Z3959" s="14"/>
      <c r="AA3959" s="53"/>
    </row>
    <row r="3960" spans="1:27">
      <c r="A3960" s="619"/>
      <c r="B3960" s="14"/>
      <c r="C3960" s="14"/>
      <c r="D3960" s="53"/>
      <c r="E3960" s="52"/>
      <c r="F3960" s="14"/>
      <c r="G3960" s="53"/>
      <c r="H3960" s="53"/>
      <c r="I3960" s="14"/>
      <c r="J3960" s="14"/>
      <c r="K3960" s="14"/>
      <c r="L3960" s="14"/>
      <c r="M3960" s="14"/>
      <c r="N3960" s="53"/>
      <c r="O3960" s="187"/>
      <c r="P3960" s="14" t="s">
        <v>1420</v>
      </c>
      <c r="Q3960" s="14">
        <v>495</v>
      </c>
      <c r="R3960" s="14" t="s">
        <v>2045</v>
      </c>
      <c r="S3960" s="14"/>
      <c r="T3960" s="14"/>
      <c r="U3960" s="14" t="s">
        <v>88</v>
      </c>
      <c r="V3960" s="187"/>
      <c r="W3960" s="14"/>
      <c r="X3960" s="14"/>
      <c r="Y3960" s="14"/>
      <c r="Z3960" s="14"/>
      <c r="AA3960" s="53"/>
    </row>
    <row r="3961" spans="1:27">
      <c r="A3961" s="619"/>
      <c r="B3961" s="14"/>
      <c r="C3961" s="14"/>
      <c r="D3961" s="14"/>
      <c r="E3961" s="52"/>
      <c r="F3961" s="14"/>
      <c r="G3961" s="53"/>
      <c r="H3961" s="53"/>
      <c r="I3961" s="14"/>
      <c r="J3961" s="14"/>
      <c r="K3961" s="14"/>
      <c r="L3961" s="14"/>
      <c r="M3961" s="14"/>
      <c r="N3961" s="53"/>
      <c r="O3961" s="53"/>
      <c r="P3961" s="14"/>
      <c r="Q3961" s="14"/>
      <c r="R3961" s="14"/>
      <c r="S3961" s="14"/>
      <c r="T3961" s="14"/>
      <c r="U3961" s="14"/>
      <c r="V3961" s="53"/>
      <c r="W3961" s="14"/>
      <c r="X3961" s="14"/>
      <c r="Y3961" s="14"/>
      <c r="Z3961" s="14"/>
      <c r="AA3961" s="53"/>
    </row>
    <row r="3962" spans="1:27">
      <c r="A3962" s="619"/>
      <c r="B3962" s="14"/>
      <c r="C3962" s="14"/>
      <c r="D3962" s="14"/>
      <c r="E3962" s="52"/>
      <c r="F3962" s="14"/>
      <c r="G3962" s="53"/>
      <c r="H3962" s="53"/>
      <c r="I3962" s="14"/>
      <c r="J3962" s="14"/>
      <c r="K3962" s="14"/>
      <c r="L3962" s="14"/>
      <c r="M3962" s="14"/>
      <c r="N3962" s="53"/>
      <c r="O3962" s="53"/>
      <c r="P3962" s="14"/>
      <c r="Q3962" s="14"/>
      <c r="R3962" s="14"/>
      <c r="S3962" s="53"/>
      <c r="T3962" s="53"/>
      <c r="U3962" s="53"/>
      <c r="V3962" s="53"/>
      <c r="W3962" s="53"/>
      <c r="X3962" s="53"/>
      <c r="Y3962" s="53"/>
      <c r="Z3962" s="53"/>
      <c r="AA3962" s="53"/>
    </row>
    <row r="3963" spans="1:27">
      <c r="A3963" s="619"/>
      <c r="B3963" s="53"/>
      <c r="C3963" s="53"/>
      <c r="D3963" s="53"/>
      <c r="E3963" s="620"/>
      <c r="F3963" s="53"/>
      <c r="G3963" s="53"/>
      <c r="H3963" s="53"/>
      <c r="I3963" s="53"/>
      <c r="J3963" s="53"/>
      <c r="K3963" s="14"/>
      <c r="L3963" s="53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  <c r="Z3963" s="53"/>
      <c r="AA3963" s="53"/>
    </row>
    <row r="3964" ht="18" spans="1:27">
      <c r="A3964" s="619"/>
      <c r="B3964" s="629"/>
      <c r="C3964" s="299"/>
      <c r="D3964" s="299"/>
      <c r="E3964" s="630"/>
      <c r="F3964" s="299"/>
      <c r="G3964" s="299"/>
      <c r="H3964" s="269"/>
      <c r="I3964" s="299"/>
      <c r="J3964" s="299"/>
      <c r="K3964" s="299"/>
      <c r="L3964" s="299"/>
      <c r="M3964" s="304"/>
      <c r="N3964" s="304"/>
      <c r="O3964" s="269"/>
      <c r="P3964" s="304"/>
      <c r="Q3964" s="304"/>
      <c r="R3964" s="304"/>
      <c r="S3964" s="304"/>
      <c r="T3964" s="304"/>
      <c r="U3964" s="304"/>
      <c r="V3964" s="269"/>
      <c r="W3964" s="431"/>
      <c r="X3964" s="431"/>
      <c r="Y3964" s="431"/>
      <c r="Z3964" s="431"/>
      <c r="AA3964" s="431"/>
    </row>
    <row r="3965" ht="27.6" spans="1:33">
      <c r="A3965" s="584" t="s">
        <v>2237</v>
      </c>
      <c r="B3965" s="121" t="s">
        <v>12</v>
      </c>
      <c r="C3965" s="122" t="s">
        <v>2501</v>
      </c>
      <c r="D3965" s="122" t="s">
        <v>2466</v>
      </c>
      <c r="E3965" s="123" t="s">
        <v>2456</v>
      </c>
      <c r="F3965" s="121" t="s">
        <v>3121</v>
      </c>
      <c r="G3965" s="121" t="s">
        <v>11</v>
      </c>
      <c r="H3965" s="492"/>
      <c r="I3965" s="121" t="s">
        <v>13</v>
      </c>
      <c r="J3965" s="122" t="s">
        <v>2501</v>
      </c>
      <c r="K3965" s="122" t="s">
        <v>2466</v>
      </c>
      <c r="L3965" s="632" t="s">
        <v>2456</v>
      </c>
      <c r="M3965" s="121" t="s">
        <v>3121</v>
      </c>
      <c r="N3965" s="121" t="s">
        <v>11</v>
      </c>
      <c r="O3965" s="269"/>
      <c r="P3965" s="121" t="s">
        <v>3108</v>
      </c>
      <c r="Q3965" s="122" t="s">
        <v>2501</v>
      </c>
      <c r="R3965" s="122" t="s">
        <v>2466</v>
      </c>
      <c r="S3965" s="632" t="s">
        <v>2456</v>
      </c>
      <c r="T3965" s="121" t="s">
        <v>3121</v>
      </c>
      <c r="U3965" s="121" t="s">
        <v>11</v>
      </c>
      <c r="V3965" s="517"/>
      <c r="W3965" s="287" t="s">
        <v>3336</v>
      </c>
      <c r="X3965" s="288" t="s">
        <v>2501</v>
      </c>
      <c r="Y3965" s="288" t="s">
        <v>2466</v>
      </c>
      <c r="Z3965" s="287" t="s">
        <v>3121</v>
      </c>
      <c r="AA3965" s="287" t="s">
        <v>11</v>
      </c>
      <c r="AB3965" s="594" t="s">
        <v>2557</v>
      </c>
      <c r="AC3965" s="594"/>
      <c r="AF3965"/>
      <c r="AG3965"/>
    </row>
    <row r="3966" ht="13.8" spans="1:33">
      <c r="A3966" s="619"/>
      <c r="B3966" s="14" t="s">
        <v>124</v>
      </c>
      <c r="C3966" s="14">
        <v>7200</v>
      </c>
      <c r="D3966" s="14" t="s">
        <v>2043</v>
      </c>
      <c r="E3966" s="52"/>
      <c r="F3966" s="14"/>
      <c r="G3966" s="53" t="s">
        <v>3352</v>
      </c>
      <c r="H3966" s="191"/>
      <c r="I3966" s="14" t="s">
        <v>154</v>
      </c>
      <c r="J3966" s="14">
        <v>6000</v>
      </c>
      <c r="K3966" s="14" t="s">
        <v>2043</v>
      </c>
      <c r="L3966" s="14"/>
      <c r="M3966" s="14"/>
      <c r="N3966" s="53" t="s">
        <v>54</v>
      </c>
      <c r="O3966" s="53"/>
      <c r="P3966" s="14" t="s">
        <v>1266</v>
      </c>
      <c r="Q3966" s="14">
        <v>405</v>
      </c>
      <c r="R3966" s="14" t="s">
        <v>2045</v>
      </c>
      <c r="S3966" s="53"/>
      <c r="T3966" s="14"/>
      <c r="U3966" s="14" t="s">
        <v>54</v>
      </c>
      <c r="V3966" s="193"/>
      <c r="W3966" s="14" t="s">
        <v>1544</v>
      </c>
      <c r="X3966" s="14">
        <v>1100</v>
      </c>
      <c r="Y3966" s="14" t="s">
        <v>2045</v>
      </c>
      <c r="Z3966" s="53"/>
      <c r="AA3966" s="53" t="s">
        <v>54</v>
      </c>
      <c r="AB3966" s="525"/>
      <c r="AC3966" s="448" t="s">
        <v>2561</v>
      </c>
      <c r="AF3966"/>
      <c r="AG3966"/>
    </row>
    <row r="3967" spans="1:33">
      <c r="A3967" s="619"/>
      <c r="B3967" s="14" t="s">
        <v>145</v>
      </c>
      <c r="C3967" s="14">
        <v>5000</v>
      </c>
      <c r="D3967" s="14" t="s">
        <v>2043</v>
      </c>
      <c r="E3967" s="52"/>
      <c r="F3967" s="14"/>
      <c r="G3967" s="53" t="s">
        <v>3353</v>
      </c>
      <c r="H3967" s="191"/>
      <c r="I3967" s="73" t="s">
        <v>1146</v>
      </c>
      <c r="J3967" s="73">
        <v>2400</v>
      </c>
      <c r="K3967" s="73" t="s">
        <v>2043</v>
      </c>
      <c r="L3967" s="53"/>
      <c r="M3967" s="53"/>
      <c r="N3967" s="53" t="s">
        <v>2956</v>
      </c>
      <c r="O3967" s="53"/>
      <c r="P3967" s="14" t="s">
        <v>1514</v>
      </c>
      <c r="Q3967" s="14">
        <v>405</v>
      </c>
      <c r="R3967" s="14" t="s">
        <v>2045</v>
      </c>
      <c r="S3967" s="53"/>
      <c r="T3967" s="53"/>
      <c r="U3967" s="14" t="s">
        <v>54</v>
      </c>
      <c r="V3967" s="193"/>
      <c r="W3967" s="14" t="s">
        <v>513</v>
      </c>
      <c r="X3967" s="14">
        <v>2400</v>
      </c>
      <c r="Y3967" s="14" t="s">
        <v>2043</v>
      </c>
      <c r="Z3967" s="14"/>
      <c r="AA3967" s="53" t="s">
        <v>54</v>
      </c>
      <c r="AB3967" s="460"/>
      <c r="AC3967" s="14" t="s">
        <v>2562</v>
      </c>
      <c r="AF3967"/>
      <c r="AG3967"/>
    </row>
    <row r="3968" ht="13.8" spans="1:33">
      <c r="A3968" s="619"/>
      <c r="B3968" s="53" t="s">
        <v>729</v>
      </c>
      <c r="C3968" s="53">
        <v>12000</v>
      </c>
      <c r="D3968" s="53" t="s">
        <v>2043</v>
      </c>
      <c r="E3968" s="53"/>
      <c r="F3968" s="14"/>
      <c r="G3968" s="53" t="s">
        <v>54</v>
      </c>
      <c r="H3968" s="191"/>
      <c r="I3968" s="53" t="s">
        <v>556</v>
      </c>
      <c r="J3968" s="53">
        <v>460</v>
      </c>
      <c r="K3968" s="14" t="s">
        <v>2045</v>
      </c>
      <c r="L3968" s="53"/>
      <c r="M3968" s="53"/>
      <c r="N3968" s="53" t="s">
        <v>54</v>
      </c>
      <c r="O3968" s="53"/>
      <c r="P3968" s="14" t="s">
        <v>1558</v>
      </c>
      <c r="Q3968" s="14">
        <v>180</v>
      </c>
      <c r="R3968" s="14" t="s">
        <v>2045</v>
      </c>
      <c r="S3968" s="53"/>
      <c r="T3968" s="53"/>
      <c r="U3968" s="14" t="s">
        <v>54</v>
      </c>
      <c r="V3968" s="193"/>
      <c r="W3968" s="53" t="s">
        <v>1374</v>
      </c>
      <c r="X3968" s="53">
        <v>400</v>
      </c>
      <c r="Y3968" s="53" t="s">
        <v>2045</v>
      </c>
      <c r="Z3968" s="53"/>
      <c r="AA3968" s="53" t="s">
        <v>3354</v>
      </c>
      <c r="AB3968" s="461"/>
      <c r="AC3968" s="448" t="s">
        <v>2563</v>
      </c>
      <c r="AF3968"/>
      <c r="AG3968"/>
    </row>
    <row r="3969" ht="13.8" spans="1:33">
      <c r="A3969" s="619"/>
      <c r="B3969" s="14" t="s">
        <v>479</v>
      </c>
      <c r="C3969" s="14">
        <v>6000</v>
      </c>
      <c r="D3969" s="53" t="s">
        <v>2043</v>
      </c>
      <c r="E3969" s="53"/>
      <c r="F3969" s="14"/>
      <c r="G3969" s="53" t="s">
        <v>55</v>
      </c>
      <c r="H3969" s="191"/>
      <c r="I3969" s="14" t="s">
        <v>235</v>
      </c>
      <c r="J3969" s="14">
        <v>3200</v>
      </c>
      <c r="K3969" s="14" t="s">
        <v>2043</v>
      </c>
      <c r="L3969" s="14"/>
      <c r="M3969" s="14"/>
      <c r="N3969" s="53" t="s">
        <v>54</v>
      </c>
      <c r="O3969" s="53"/>
      <c r="P3969" s="356" t="s">
        <v>1520</v>
      </c>
      <c r="Q3969" s="356">
        <v>480</v>
      </c>
      <c r="R3969" s="356" t="s">
        <v>2045</v>
      </c>
      <c r="S3969" s="14"/>
      <c r="T3969" s="14"/>
      <c r="U3969" s="14" t="s">
        <v>3355</v>
      </c>
      <c r="V3969" s="193"/>
      <c r="W3969" s="14" t="s">
        <v>840</v>
      </c>
      <c r="X3969" s="14">
        <v>600</v>
      </c>
      <c r="Y3969" s="14" t="s">
        <v>2045</v>
      </c>
      <c r="Z3969" s="14"/>
      <c r="AA3969" s="14" t="s">
        <v>54</v>
      </c>
      <c r="AB3969" s="462"/>
      <c r="AC3969" s="448" t="s">
        <v>2568</v>
      </c>
      <c r="AF3969"/>
      <c r="AG3969"/>
    </row>
    <row r="3970" ht="13.8" spans="1:33">
      <c r="A3970" s="619"/>
      <c r="B3970" s="14"/>
      <c r="C3970" s="14"/>
      <c r="D3970" s="14"/>
      <c r="E3970" s="52"/>
      <c r="F3970" s="14"/>
      <c r="G3970" s="53"/>
      <c r="H3970" s="191"/>
      <c r="I3970" s="14" t="s">
        <v>291</v>
      </c>
      <c r="J3970" s="14">
        <v>3200</v>
      </c>
      <c r="K3970" s="14" t="s">
        <v>2043</v>
      </c>
      <c r="L3970" s="14"/>
      <c r="M3970" s="14"/>
      <c r="N3970" s="53" t="s">
        <v>54</v>
      </c>
      <c r="O3970" s="53"/>
      <c r="P3970" s="14" t="s">
        <v>1326</v>
      </c>
      <c r="Q3970" s="14">
        <v>560</v>
      </c>
      <c r="R3970" s="14" t="s">
        <v>2045</v>
      </c>
      <c r="S3970" s="14"/>
      <c r="T3970" s="14"/>
      <c r="U3970" s="14" t="s">
        <v>54</v>
      </c>
      <c r="V3970" s="193"/>
      <c r="W3970" s="14" t="s">
        <v>313</v>
      </c>
      <c r="X3970" s="14">
        <v>1200</v>
      </c>
      <c r="Y3970" s="14" t="s">
        <v>2045</v>
      </c>
      <c r="Z3970" s="14"/>
      <c r="AA3970" s="14" t="s">
        <v>54</v>
      </c>
      <c r="AB3970" s="142"/>
      <c r="AC3970" s="448" t="s">
        <v>2632</v>
      </c>
      <c r="AF3970"/>
      <c r="AG3970"/>
    </row>
    <row r="3971" ht="13.8" spans="1:33">
      <c r="A3971" s="619"/>
      <c r="B3971" s="14"/>
      <c r="C3971" s="14"/>
      <c r="D3971" s="14"/>
      <c r="E3971" s="52"/>
      <c r="F3971" s="14"/>
      <c r="G3971" s="53"/>
      <c r="H3971" s="191"/>
      <c r="I3971" s="14" t="s">
        <v>1495</v>
      </c>
      <c r="J3971" s="14">
        <v>210</v>
      </c>
      <c r="K3971" s="14" t="s">
        <v>2045</v>
      </c>
      <c r="L3971" s="53"/>
      <c r="M3971" s="53" t="s">
        <v>2096</v>
      </c>
      <c r="N3971" s="53" t="s">
        <v>54</v>
      </c>
      <c r="O3971" s="53"/>
      <c r="P3971" s="14" t="s">
        <v>540</v>
      </c>
      <c r="Q3971" s="14">
        <v>400</v>
      </c>
      <c r="R3971" s="14" t="s">
        <v>2045</v>
      </c>
      <c r="S3971" s="53"/>
      <c r="T3971" s="53"/>
      <c r="U3971" s="53" t="s">
        <v>3224</v>
      </c>
      <c r="V3971" s="193"/>
      <c r="W3971" s="73" t="s">
        <v>1183</v>
      </c>
      <c r="X3971" s="73">
        <v>1200</v>
      </c>
      <c r="Y3971" s="73" t="s">
        <v>2043</v>
      </c>
      <c r="Z3971" s="14"/>
      <c r="AA3971" s="53" t="s">
        <v>2956</v>
      </c>
      <c r="AB3971" s="136"/>
      <c r="AC3971" s="448" t="s">
        <v>2935</v>
      </c>
      <c r="AF3971"/>
      <c r="AG3971"/>
    </row>
    <row r="3972" ht="26.4" spans="1:27">
      <c r="A3972" s="619"/>
      <c r="B3972" s="14"/>
      <c r="C3972" s="14"/>
      <c r="D3972" s="14"/>
      <c r="E3972" s="52"/>
      <c r="F3972" s="14"/>
      <c r="G3972" s="53"/>
      <c r="H3972" s="191"/>
      <c r="I3972" s="53" t="s">
        <v>931</v>
      </c>
      <c r="J3972" s="53">
        <v>1600</v>
      </c>
      <c r="K3972" s="14" t="s">
        <v>2043</v>
      </c>
      <c r="L3972" s="14"/>
      <c r="M3972" s="14"/>
      <c r="N3972" s="53" t="s">
        <v>54</v>
      </c>
      <c r="O3972" s="53"/>
      <c r="P3972" s="14" t="s">
        <v>1542</v>
      </c>
      <c r="Q3972" s="14">
        <v>2000</v>
      </c>
      <c r="R3972" s="14" t="s">
        <v>2045</v>
      </c>
      <c r="S3972" s="53"/>
      <c r="T3972" s="53"/>
      <c r="U3972" s="53" t="s">
        <v>54</v>
      </c>
      <c r="V3972" s="193"/>
      <c r="W3972" s="53" t="s">
        <v>1374</v>
      </c>
      <c r="X3972" s="53">
        <v>200</v>
      </c>
      <c r="Y3972" s="53" t="s">
        <v>2045</v>
      </c>
      <c r="Z3972" s="53"/>
      <c r="AA3972" s="53" t="s">
        <v>3356</v>
      </c>
    </row>
    <row r="3973" spans="1:27">
      <c r="A3973" s="619"/>
      <c r="B3973" s="14"/>
      <c r="C3973" s="14"/>
      <c r="D3973" s="14"/>
      <c r="E3973" s="52"/>
      <c r="F3973" s="14"/>
      <c r="G3973" s="53"/>
      <c r="H3973" s="191"/>
      <c r="I3973" s="356" t="s">
        <v>253</v>
      </c>
      <c r="J3973" s="356">
        <v>500</v>
      </c>
      <c r="K3973" s="356" t="s">
        <v>2043</v>
      </c>
      <c r="L3973" s="14"/>
      <c r="M3973" s="14"/>
      <c r="N3973" s="53" t="s">
        <v>3260</v>
      </c>
      <c r="O3973" s="53"/>
      <c r="P3973" s="356" t="s">
        <v>1268</v>
      </c>
      <c r="Q3973" s="356">
        <v>1660</v>
      </c>
      <c r="R3973" s="356" t="s">
        <v>2045</v>
      </c>
      <c r="S3973" s="53"/>
      <c r="T3973" s="53"/>
      <c r="U3973" s="356" t="s">
        <v>2920</v>
      </c>
      <c r="V3973" s="193"/>
      <c r="W3973" s="14" t="s">
        <v>145</v>
      </c>
      <c r="X3973" s="14">
        <v>10000</v>
      </c>
      <c r="Y3973" s="53" t="s">
        <v>2043</v>
      </c>
      <c r="Z3973" s="14"/>
      <c r="AA3973" s="14" t="s">
        <v>3357</v>
      </c>
    </row>
    <row r="3974" spans="1:27">
      <c r="A3974" s="619"/>
      <c r="B3974" s="14"/>
      <c r="C3974" s="14"/>
      <c r="D3974" s="14"/>
      <c r="E3974" s="52"/>
      <c r="F3974" s="14"/>
      <c r="G3974" s="53"/>
      <c r="H3974" s="191"/>
      <c r="I3974" s="14" t="s">
        <v>303</v>
      </c>
      <c r="J3974" s="14">
        <v>2000</v>
      </c>
      <c r="K3974" s="14" t="s">
        <v>2043</v>
      </c>
      <c r="L3974" s="14"/>
      <c r="M3974" s="14"/>
      <c r="N3974" s="53" t="s">
        <v>54</v>
      </c>
      <c r="O3974" s="53"/>
      <c r="P3974" s="14" t="s">
        <v>1257</v>
      </c>
      <c r="Q3974" s="14">
        <v>600</v>
      </c>
      <c r="R3974" s="14" t="s">
        <v>2045</v>
      </c>
      <c r="S3974" s="53"/>
      <c r="T3974" s="53"/>
      <c r="U3974" s="53" t="s">
        <v>54</v>
      </c>
      <c r="V3974" s="193"/>
      <c r="W3974" s="14" t="s">
        <v>196</v>
      </c>
      <c r="X3974" s="14">
        <v>6000</v>
      </c>
      <c r="Y3974" s="53" t="s">
        <v>2043</v>
      </c>
      <c r="Z3974" s="14"/>
      <c r="AA3974" s="14" t="s">
        <v>54</v>
      </c>
    </row>
    <row r="3975" spans="1:27">
      <c r="A3975" s="619"/>
      <c r="B3975" s="14"/>
      <c r="C3975" s="14"/>
      <c r="D3975" s="14"/>
      <c r="E3975" s="52"/>
      <c r="F3975" s="14"/>
      <c r="G3975" s="53"/>
      <c r="H3975" s="191"/>
      <c r="I3975" s="14" t="s">
        <v>244</v>
      </c>
      <c r="J3975" s="14">
        <v>10000</v>
      </c>
      <c r="K3975" s="14" t="s">
        <v>2043</v>
      </c>
      <c r="L3975" s="14"/>
      <c r="M3975" s="14"/>
      <c r="N3975" s="53" t="s">
        <v>55</v>
      </c>
      <c r="O3975" s="53"/>
      <c r="P3975" s="14" t="s">
        <v>954</v>
      </c>
      <c r="Q3975" s="14">
        <v>1200</v>
      </c>
      <c r="R3975" s="14" t="s">
        <v>2054</v>
      </c>
      <c r="S3975" s="53"/>
      <c r="T3975" s="53"/>
      <c r="U3975" s="53" t="s">
        <v>54</v>
      </c>
      <c r="V3975" s="193"/>
      <c r="W3975" s="14" t="s">
        <v>216</v>
      </c>
      <c r="X3975" s="14">
        <v>4000</v>
      </c>
      <c r="Y3975" s="53" t="s">
        <v>2043</v>
      </c>
      <c r="Z3975" s="53"/>
      <c r="AA3975" s="14" t="s">
        <v>3358</v>
      </c>
    </row>
    <row r="3976" spans="1:28">
      <c r="A3976" s="619"/>
      <c r="B3976" s="14"/>
      <c r="C3976" s="14"/>
      <c r="D3976" s="14"/>
      <c r="E3976" s="52"/>
      <c r="F3976" s="14"/>
      <c r="G3976" s="53"/>
      <c r="H3976" s="191"/>
      <c r="I3976" s="14"/>
      <c r="J3976" s="14"/>
      <c r="K3976" s="14"/>
      <c r="L3976" s="14"/>
      <c r="M3976" s="14"/>
      <c r="N3976" s="53"/>
      <c r="O3976" s="53"/>
      <c r="P3976" s="14" t="s">
        <v>1324</v>
      </c>
      <c r="Q3976" s="14">
        <v>210</v>
      </c>
      <c r="R3976" s="14" t="s">
        <v>2045</v>
      </c>
      <c r="S3976" s="53"/>
      <c r="T3976" s="53"/>
      <c r="U3976" s="53" t="s">
        <v>54</v>
      </c>
      <c r="V3976" s="193"/>
      <c r="W3976" s="14"/>
      <c r="X3976" s="14"/>
      <c r="Y3976" s="14"/>
      <c r="Z3976" s="14"/>
      <c r="AA3976" s="14"/>
      <c r="AB3976" s="191"/>
    </row>
    <row r="3977" spans="1:27">
      <c r="A3977" s="619"/>
      <c r="B3977" s="14"/>
      <c r="C3977" s="14"/>
      <c r="D3977" s="14"/>
      <c r="E3977" s="52"/>
      <c r="F3977" s="14"/>
      <c r="G3977" s="53"/>
      <c r="H3977" s="191"/>
      <c r="I3977" s="14"/>
      <c r="J3977" s="14"/>
      <c r="K3977" s="14"/>
      <c r="L3977" s="14"/>
      <c r="M3977" s="14"/>
      <c r="N3977" s="53"/>
      <c r="O3977" s="187"/>
      <c r="P3977" s="73" t="s">
        <v>1151</v>
      </c>
      <c r="Q3977" s="73">
        <v>900</v>
      </c>
      <c r="R3977" s="73" t="s">
        <v>2045</v>
      </c>
      <c r="S3977" s="53"/>
      <c r="T3977" s="53"/>
      <c r="U3977" s="53" t="s">
        <v>3221</v>
      </c>
      <c r="V3977" s="628"/>
      <c r="W3977" s="14"/>
      <c r="X3977" s="14"/>
      <c r="Y3977" s="53"/>
      <c r="Z3977" s="53"/>
      <c r="AA3977" s="53"/>
    </row>
    <row r="3978" spans="1:28">
      <c r="A3978" s="619"/>
      <c r="B3978" s="14"/>
      <c r="C3978" s="14"/>
      <c r="D3978" s="14"/>
      <c r="E3978" s="52"/>
      <c r="F3978" s="14"/>
      <c r="G3978" s="53"/>
      <c r="H3978" s="191"/>
      <c r="I3978" s="14"/>
      <c r="J3978" s="14"/>
      <c r="K3978" s="14"/>
      <c r="L3978" s="14"/>
      <c r="M3978" s="14"/>
      <c r="N3978" s="53"/>
      <c r="O3978" s="53"/>
      <c r="P3978" s="356" t="s">
        <v>928</v>
      </c>
      <c r="Q3978" s="356">
        <v>405</v>
      </c>
      <c r="R3978" s="356" t="s">
        <v>2045</v>
      </c>
      <c r="S3978" s="53"/>
      <c r="T3978" s="53"/>
      <c r="U3978" s="356" t="s">
        <v>2920</v>
      </c>
      <c r="V3978" s="193"/>
      <c r="W3978" s="14"/>
      <c r="X3978" s="14"/>
      <c r="Y3978" s="14"/>
      <c r="Z3978" s="14"/>
      <c r="AA3978" s="14"/>
      <c r="AB3978" s="191"/>
    </row>
    <row r="3979" spans="1:27">
      <c r="A3979" s="619"/>
      <c r="B3979" s="14"/>
      <c r="C3979" s="14"/>
      <c r="D3979" s="14"/>
      <c r="E3979" s="52"/>
      <c r="F3979" s="14"/>
      <c r="G3979" s="53"/>
      <c r="H3979" s="191"/>
      <c r="I3979" s="14"/>
      <c r="J3979" s="14"/>
      <c r="K3979" s="14"/>
      <c r="L3979" s="14"/>
      <c r="M3979" s="14"/>
      <c r="N3979" s="53"/>
      <c r="O3979" s="53"/>
      <c r="P3979" s="14" t="s">
        <v>774</v>
      </c>
      <c r="Q3979" s="14">
        <v>3000</v>
      </c>
      <c r="R3979" s="14" t="s">
        <v>2043</v>
      </c>
      <c r="S3979" s="14"/>
      <c r="T3979" s="14"/>
      <c r="U3979" s="14" t="s">
        <v>55</v>
      </c>
      <c r="V3979" s="193"/>
      <c r="W3979" s="53"/>
      <c r="X3979" s="53"/>
      <c r="Y3979" s="53"/>
      <c r="Z3979" s="53"/>
      <c r="AA3979" s="53"/>
    </row>
    <row r="3980" spans="1:27">
      <c r="A3980" s="619"/>
      <c r="B3980" s="53"/>
      <c r="C3980" s="53"/>
      <c r="D3980" s="53"/>
      <c r="E3980" s="620"/>
      <c r="F3980" s="53"/>
      <c r="G3980" s="53"/>
      <c r="H3980" s="191"/>
      <c r="I3980" s="53"/>
      <c r="J3980" s="53"/>
      <c r="K3980" s="14"/>
      <c r="L3980" s="53"/>
      <c r="M3980" s="53"/>
      <c r="N3980" s="53"/>
      <c r="O3980" s="53"/>
      <c r="V3980" s="53"/>
      <c r="W3980" s="53"/>
      <c r="X3980" s="53"/>
      <c r="Y3980" s="53"/>
      <c r="Z3980" s="53"/>
      <c r="AA3980" s="53"/>
    </row>
    <row r="3981" ht="18" spans="1:27">
      <c r="A3981" s="619"/>
      <c r="B3981" s="639"/>
      <c r="C3981" s="426"/>
      <c r="D3981" s="426"/>
      <c r="E3981" s="640"/>
      <c r="F3981" s="426"/>
      <c r="G3981" s="426"/>
      <c r="H3981" s="492"/>
      <c r="I3981" s="426"/>
      <c r="J3981" s="426"/>
      <c r="K3981" s="426"/>
      <c r="L3981" s="426"/>
      <c r="M3981" s="431"/>
      <c r="N3981" s="431"/>
      <c r="O3981" s="269"/>
      <c r="P3981" s="431"/>
      <c r="Q3981" s="431"/>
      <c r="R3981" s="431"/>
      <c r="S3981" s="431"/>
      <c r="T3981" s="431"/>
      <c r="U3981" s="431"/>
      <c r="V3981" s="269"/>
      <c r="W3981" s="304"/>
      <c r="X3981" s="304"/>
      <c r="Y3981" s="304"/>
      <c r="Z3981" s="304"/>
      <c r="AA3981" s="304"/>
    </row>
    <row r="3982" ht="27.6" spans="1:33">
      <c r="A3982" s="584" t="s">
        <v>2239</v>
      </c>
      <c r="B3982" s="121" t="s">
        <v>12</v>
      </c>
      <c r="C3982" s="122" t="s">
        <v>2501</v>
      </c>
      <c r="D3982" s="122" t="s">
        <v>2466</v>
      </c>
      <c r="E3982" s="123" t="s">
        <v>2456</v>
      </c>
      <c r="F3982" s="121" t="s">
        <v>3121</v>
      </c>
      <c r="G3982" s="121" t="s">
        <v>11</v>
      </c>
      <c r="H3982" s="524"/>
      <c r="I3982" s="606" t="s">
        <v>13</v>
      </c>
      <c r="J3982" s="642" t="s">
        <v>2501</v>
      </c>
      <c r="K3982" s="642" t="s">
        <v>2466</v>
      </c>
      <c r="L3982" s="643" t="s">
        <v>2456</v>
      </c>
      <c r="M3982" s="606" t="s">
        <v>3121</v>
      </c>
      <c r="N3982" s="606" t="s">
        <v>11</v>
      </c>
      <c r="O3982" s="524"/>
      <c r="P3982" s="606" t="s">
        <v>3108</v>
      </c>
      <c r="Q3982" s="642" t="s">
        <v>2501</v>
      </c>
      <c r="R3982" s="642" t="s">
        <v>2466</v>
      </c>
      <c r="S3982" s="643" t="s">
        <v>2456</v>
      </c>
      <c r="T3982" s="606" t="s">
        <v>3121</v>
      </c>
      <c r="U3982" s="287" t="s">
        <v>11</v>
      </c>
      <c r="V3982" s="527"/>
      <c r="W3982" s="287" t="s">
        <v>3336</v>
      </c>
      <c r="X3982" s="288" t="s">
        <v>2501</v>
      </c>
      <c r="Y3982" s="288" t="s">
        <v>2466</v>
      </c>
      <c r="Z3982" s="287" t="s">
        <v>3121</v>
      </c>
      <c r="AA3982" s="287" t="s">
        <v>11</v>
      </c>
      <c r="AB3982" s="594" t="s">
        <v>2557</v>
      </c>
      <c r="AC3982" s="594"/>
      <c r="AF3982"/>
      <c r="AG3982"/>
    </row>
    <row r="3983" ht="13.8" spans="1:33">
      <c r="A3983" s="619"/>
      <c r="B3983" s="14" t="s">
        <v>479</v>
      </c>
      <c r="C3983" s="14">
        <v>5000</v>
      </c>
      <c r="D3983" s="14" t="s">
        <v>2043</v>
      </c>
      <c r="E3983" s="52"/>
      <c r="F3983" s="14"/>
      <c r="G3983" s="53" t="s">
        <v>54</v>
      </c>
      <c r="H3983" s="637"/>
      <c r="I3983" s="129" t="s">
        <v>244</v>
      </c>
      <c r="J3983" s="129">
        <v>3000</v>
      </c>
      <c r="K3983" s="129" t="s">
        <v>2043</v>
      </c>
      <c r="L3983" s="129"/>
      <c r="M3983" s="129"/>
      <c r="N3983" s="203" t="s">
        <v>54</v>
      </c>
      <c r="O3983" s="637"/>
      <c r="P3983" s="129" t="s">
        <v>774</v>
      </c>
      <c r="Q3983" s="129">
        <v>2000</v>
      </c>
      <c r="R3983" s="129" t="s">
        <v>2043</v>
      </c>
      <c r="S3983" s="129"/>
      <c r="T3983" s="575"/>
      <c r="U3983" s="129" t="s">
        <v>54</v>
      </c>
      <c r="V3983" s="203"/>
      <c r="W3983" s="129" t="s">
        <v>216</v>
      </c>
      <c r="X3983" s="140">
        <v>1000</v>
      </c>
      <c r="Y3983" s="53" t="s">
        <v>2043</v>
      </c>
      <c r="Z3983" s="53"/>
      <c r="AA3983" s="129" t="s">
        <v>54</v>
      </c>
      <c r="AB3983" s="525"/>
      <c r="AC3983" s="448" t="s">
        <v>2561</v>
      </c>
      <c r="AF3983"/>
      <c r="AG3983"/>
    </row>
    <row r="3984" spans="1:33">
      <c r="A3984" s="619"/>
      <c r="B3984" s="73" t="s">
        <v>322</v>
      </c>
      <c r="C3984" s="73">
        <v>4000</v>
      </c>
      <c r="D3984" s="73" t="s">
        <v>2043</v>
      </c>
      <c r="E3984" s="52"/>
      <c r="F3984" s="14"/>
      <c r="G3984" s="53" t="s">
        <v>2956</v>
      </c>
      <c r="H3984" s="637"/>
      <c r="I3984" s="129" t="s">
        <v>440</v>
      </c>
      <c r="J3984" s="129">
        <v>640</v>
      </c>
      <c r="K3984" s="129" t="s">
        <v>2045</v>
      </c>
      <c r="L3984" s="129"/>
      <c r="M3984" s="129"/>
      <c r="N3984" s="203" t="s">
        <v>54</v>
      </c>
      <c r="O3984" s="637"/>
      <c r="P3984" s="129" t="s">
        <v>683</v>
      </c>
      <c r="Q3984" s="129">
        <v>1200</v>
      </c>
      <c r="R3984" s="129" t="s">
        <v>2043</v>
      </c>
      <c r="S3984" s="129"/>
      <c r="T3984" s="575"/>
      <c r="U3984" s="129" t="s">
        <v>54</v>
      </c>
      <c r="V3984" s="203"/>
      <c r="W3984" s="129" t="s">
        <v>262</v>
      </c>
      <c r="X3984" s="140">
        <f>6000</f>
        <v>6000</v>
      </c>
      <c r="Y3984" s="53" t="s">
        <v>2043</v>
      </c>
      <c r="Z3984" s="52"/>
      <c r="AA3984" s="129" t="s">
        <v>54</v>
      </c>
      <c r="AB3984" s="460"/>
      <c r="AC3984" s="14" t="s">
        <v>2562</v>
      </c>
      <c r="AF3984"/>
      <c r="AG3984"/>
    </row>
    <row r="3985" ht="13.8" spans="1:33">
      <c r="A3985" s="619"/>
      <c r="B3985" s="141" t="s">
        <v>325</v>
      </c>
      <c r="C3985" s="141">
        <v>9000</v>
      </c>
      <c r="D3985" s="141" t="s">
        <v>2043</v>
      </c>
      <c r="E3985" s="465"/>
      <c r="F3985" s="141"/>
      <c r="G3985" s="187" t="s">
        <v>54</v>
      </c>
      <c r="H3985" s="637"/>
      <c r="I3985" s="203" t="s">
        <v>259</v>
      </c>
      <c r="J3985" s="203">
        <v>12000</v>
      </c>
      <c r="K3985" s="129" t="s">
        <v>2043</v>
      </c>
      <c r="L3985" s="203"/>
      <c r="M3985" s="129"/>
      <c r="N3985" s="203" t="s">
        <v>54</v>
      </c>
      <c r="O3985" s="637"/>
      <c r="P3985" s="129" t="s">
        <v>1556</v>
      </c>
      <c r="Q3985" s="129">
        <v>1800</v>
      </c>
      <c r="R3985" s="129" t="s">
        <v>2045</v>
      </c>
      <c r="S3985" s="203"/>
      <c r="T3985" s="575" t="s">
        <v>2096</v>
      </c>
      <c r="U3985" s="129" t="s">
        <v>54</v>
      </c>
      <c r="V3985" s="203"/>
      <c r="W3985" s="129" t="s">
        <v>1135</v>
      </c>
      <c r="X3985" s="47">
        <v>2000</v>
      </c>
      <c r="Y3985" s="53" t="s">
        <v>2043</v>
      </c>
      <c r="AA3985" s="129" t="s">
        <v>54</v>
      </c>
      <c r="AB3985" s="461"/>
      <c r="AC3985" s="448" t="s">
        <v>2563</v>
      </c>
      <c r="AF3985"/>
      <c r="AG3985"/>
    </row>
    <row r="3986" ht="13.8" spans="1:33">
      <c r="A3986" s="619"/>
      <c r="B3986" s="73" t="s">
        <v>1065</v>
      </c>
      <c r="C3986" s="73">
        <v>7200</v>
      </c>
      <c r="D3986" s="73" t="s">
        <v>2043</v>
      </c>
      <c r="E3986" s="53"/>
      <c r="F3986" s="14"/>
      <c r="G3986" s="53" t="s">
        <v>2956</v>
      </c>
      <c r="H3986" s="637"/>
      <c r="I3986" s="139" t="s">
        <v>519</v>
      </c>
      <c r="J3986" s="139">
        <v>4000</v>
      </c>
      <c r="K3986" s="139" t="s">
        <v>2043</v>
      </c>
      <c r="L3986" s="139"/>
      <c r="M3986" s="139"/>
      <c r="N3986" s="203" t="s">
        <v>54</v>
      </c>
      <c r="O3986" s="637"/>
      <c r="P3986" s="525" t="s">
        <v>1297</v>
      </c>
      <c r="Q3986" s="525">
        <v>240</v>
      </c>
      <c r="R3986" s="525" t="s">
        <v>2045</v>
      </c>
      <c r="S3986" s="203"/>
      <c r="T3986" s="575"/>
      <c r="U3986" s="129" t="s">
        <v>2439</v>
      </c>
      <c r="V3986" s="203"/>
      <c r="W3986" s="129" t="s">
        <v>316</v>
      </c>
      <c r="X3986" s="140">
        <v>18000</v>
      </c>
      <c r="Y3986" s="53" t="s">
        <v>2043</v>
      </c>
      <c r="Z3986" s="52"/>
      <c r="AA3986" s="129" t="s">
        <v>54</v>
      </c>
      <c r="AB3986" s="462"/>
      <c r="AC3986" s="448" t="s">
        <v>2568</v>
      </c>
      <c r="AF3986"/>
      <c r="AG3986"/>
    </row>
    <row r="3987" ht="13.8" spans="1:33">
      <c r="A3987" s="619"/>
      <c r="B3987" s="14" t="s">
        <v>537</v>
      </c>
      <c r="C3987" s="14">
        <v>6000</v>
      </c>
      <c r="D3987" s="53" t="s">
        <v>2043</v>
      </c>
      <c r="E3987" s="53" t="s">
        <v>3359</v>
      </c>
      <c r="F3987" s="14"/>
      <c r="G3987" s="53" t="s">
        <v>54</v>
      </c>
      <c r="H3987" s="637"/>
      <c r="I3987" s="14" t="s">
        <v>175</v>
      </c>
      <c r="J3987" s="14">
        <v>2000</v>
      </c>
      <c r="K3987" s="14" t="s">
        <v>2043</v>
      </c>
      <c r="L3987" s="14"/>
      <c r="M3987" s="14"/>
      <c r="N3987" s="203" t="s">
        <v>54</v>
      </c>
      <c r="O3987" s="637"/>
      <c r="P3987" s="525" t="s">
        <v>383</v>
      </c>
      <c r="Q3987" s="525">
        <v>1300</v>
      </c>
      <c r="R3987" s="525" t="s">
        <v>2045</v>
      </c>
      <c r="S3987" s="139"/>
      <c r="T3987" s="516"/>
      <c r="U3987" s="129" t="s">
        <v>2439</v>
      </c>
      <c r="V3987" s="203"/>
      <c r="AB3987" s="142"/>
      <c r="AC3987" s="448" t="s">
        <v>2632</v>
      </c>
      <c r="AF3987"/>
      <c r="AG3987"/>
    </row>
    <row r="3988" ht="13.8" spans="1:33">
      <c r="A3988" s="619"/>
      <c r="B3988" s="14"/>
      <c r="C3988" s="14"/>
      <c r="D3988" s="14"/>
      <c r="E3988" s="52"/>
      <c r="F3988" s="14"/>
      <c r="G3988" s="53"/>
      <c r="H3988" s="191"/>
      <c r="I3988" s="141" t="s">
        <v>414</v>
      </c>
      <c r="J3988" s="141">
        <v>1200</v>
      </c>
      <c r="K3988" s="141" t="s">
        <v>2045</v>
      </c>
      <c r="L3988" s="141"/>
      <c r="M3988" s="141"/>
      <c r="N3988" s="549" t="s">
        <v>54</v>
      </c>
      <c r="O3988" s="53"/>
      <c r="P3988" s="14" t="s">
        <v>1238</v>
      </c>
      <c r="Q3988" s="14">
        <v>1200</v>
      </c>
      <c r="R3988" s="14" t="s">
        <v>2054</v>
      </c>
      <c r="S3988" s="14"/>
      <c r="T3988" s="162"/>
      <c r="U3988" s="203" t="s">
        <v>54</v>
      </c>
      <c r="V3988" s="203"/>
      <c r="W3988" s="14"/>
      <c r="X3988" s="14"/>
      <c r="Y3988" s="14"/>
      <c r="Z3988" s="53"/>
      <c r="AA3988" s="53"/>
      <c r="AB3988" s="136"/>
      <c r="AC3988" s="448" t="s">
        <v>2935</v>
      </c>
      <c r="AF3988"/>
      <c r="AG3988"/>
    </row>
    <row r="3989" spans="1:27">
      <c r="A3989" s="619"/>
      <c r="B3989" s="14"/>
      <c r="C3989" s="14"/>
      <c r="D3989" s="14"/>
      <c r="E3989" s="52"/>
      <c r="F3989" s="14"/>
      <c r="G3989" s="53"/>
      <c r="H3989" s="637"/>
      <c r="I3989" s="14" t="s">
        <v>1562</v>
      </c>
      <c r="J3989" s="14">
        <v>980</v>
      </c>
      <c r="K3989" s="14" t="s">
        <v>2045</v>
      </c>
      <c r="L3989" s="14"/>
      <c r="M3989" s="14"/>
      <c r="N3989" s="53" t="s">
        <v>54</v>
      </c>
      <c r="O3989" s="191"/>
      <c r="P3989" s="14" t="s">
        <v>1241</v>
      </c>
      <c r="Q3989" s="14">
        <v>255</v>
      </c>
      <c r="R3989" s="14" t="s">
        <v>2045</v>
      </c>
      <c r="S3989" s="14"/>
      <c r="T3989" s="162"/>
      <c r="U3989" s="203" t="s">
        <v>54</v>
      </c>
      <c r="V3989" s="203"/>
      <c r="W3989" s="14"/>
      <c r="X3989" s="14"/>
      <c r="Y3989" s="14"/>
      <c r="Z3989" s="53"/>
      <c r="AA3989" s="53"/>
    </row>
    <row r="3990" spans="1:27">
      <c r="A3990" s="619"/>
      <c r="B3990" s="14"/>
      <c r="C3990" s="14"/>
      <c r="D3990" s="14"/>
      <c r="E3990" s="52"/>
      <c r="F3990" s="14"/>
      <c r="G3990" s="53"/>
      <c r="H3990" s="637"/>
      <c r="I3990" s="14" t="s">
        <v>148</v>
      </c>
      <c r="J3990" s="14">
        <v>12000</v>
      </c>
      <c r="K3990" s="14" t="s">
        <v>2043</v>
      </c>
      <c r="L3990" s="14"/>
      <c r="M3990" s="14"/>
      <c r="N3990" s="53" t="s">
        <v>55</v>
      </c>
      <c r="O3990" s="191"/>
      <c r="P3990" s="14" t="s">
        <v>534</v>
      </c>
      <c r="Q3990" s="14">
        <v>1200</v>
      </c>
      <c r="R3990" s="14" t="s">
        <v>2043</v>
      </c>
      <c r="S3990" s="14"/>
      <c r="T3990" s="162"/>
      <c r="U3990" s="203" t="s">
        <v>54</v>
      </c>
      <c r="V3990" s="210"/>
      <c r="W3990" s="14"/>
      <c r="X3990" s="14"/>
      <c r="Y3990" s="14"/>
      <c r="Z3990" s="53"/>
      <c r="AA3990" s="53"/>
    </row>
    <row r="3991" spans="1:28">
      <c r="A3991" s="619"/>
      <c r="B3991" s="53"/>
      <c r="C3991" s="53"/>
      <c r="D3991" s="53"/>
      <c r="E3991" s="620"/>
      <c r="F3991" s="53"/>
      <c r="G3991" s="53"/>
      <c r="H3991" s="637"/>
      <c r="I3991" s="14"/>
      <c r="J3991" s="14"/>
      <c r="K3991" s="14"/>
      <c r="L3991" s="14"/>
      <c r="M3991" s="14"/>
      <c r="N3991" s="53"/>
      <c r="O3991" s="191"/>
      <c r="P3991" s="14"/>
      <c r="Q3991" s="14"/>
      <c r="R3991" s="14"/>
      <c r="S3991" s="14"/>
      <c r="T3991" s="162"/>
      <c r="U3991" s="203"/>
      <c r="V3991" s="210"/>
      <c r="W3991" s="14"/>
      <c r="X3991" s="14"/>
      <c r="Y3991" s="14"/>
      <c r="Z3991" s="53"/>
      <c r="AA3991" s="53"/>
      <c r="AB3991" s="53"/>
    </row>
    <row r="3992" spans="1:27">
      <c r="A3992" s="619"/>
      <c r="B3992" s="53"/>
      <c r="C3992" s="53"/>
      <c r="D3992" s="53"/>
      <c r="E3992" s="620"/>
      <c r="F3992" s="53"/>
      <c r="G3992" s="53"/>
      <c r="H3992" s="637"/>
      <c r="I3992" s="14"/>
      <c r="J3992" s="14"/>
      <c r="K3992" s="14"/>
      <c r="L3992" s="14"/>
      <c r="M3992" s="14"/>
      <c r="N3992" s="53"/>
      <c r="O3992" s="191"/>
      <c r="P3992" s="14"/>
      <c r="Q3992" s="14"/>
      <c r="R3992" s="14"/>
      <c r="S3992" s="14"/>
      <c r="T3992" s="14"/>
      <c r="U3992" s="53"/>
      <c r="V3992" s="645"/>
      <c r="W3992" s="14"/>
      <c r="X3992" s="14"/>
      <c r="Y3992" s="14"/>
      <c r="Z3992" s="53"/>
      <c r="AA3992" s="53"/>
    </row>
    <row r="3993" spans="1:27">
      <c r="A3993" s="619"/>
      <c r="B3993" s="53"/>
      <c r="C3993" s="53"/>
      <c r="D3993" s="53"/>
      <c r="E3993" s="620"/>
      <c r="F3993" s="53"/>
      <c r="G3993" s="53"/>
      <c r="H3993" s="637"/>
      <c r="I3993" s="14"/>
      <c r="J3993" s="14"/>
      <c r="K3993" s="14"/>
      <c r="L3993" s="14"/>
      <c r="M3993" s="14"/>
      <c r="N3993" s="53"/>
      <c r="O3993" s="191"/>
      <c r="P3993" s="140"/>
      <c r="Q3993" s="14"/>
      <c r="R3993" s="14"/>
      <c r="S3993" s="14"/>
      <c r="T3993" s="14"/>
      <c r="U3993" s="53"/>
      <c r="V3993" s="645"/>
      <c r="W3993" s="14"/>
      <c r="X3993" s="14"/>
      <c r="Y3993" s="14"/>
      <c r="Z3993" s="53"/>
      <c r="AA3993" s="53"/>
    </row>
    <row r="3994" spans="1:27">
      <c r="A3994" s="619"/>
      <c r="B3994" s="53"/>
      <c r="C3994" s="53"/>
      <c r="D3994" s="53"/>
      <c r="E3994" s="620"/>
      <c r="F3994" s="53"/>
      <c r="G3994" s="53"/>
      <c r="H3994" s="191"/>
      <c r="I3994" s="14"/>
      <c r="J3994" s="14"/>
      <c r="K3994" s="14"/>
      <c r="L3994" s="14"/>
      <c r="M3994" s="14"/>
      <c r="N3994" s="53"/>
      <c r="O3994" s="53"/>
      <c r="P3994" s="14"/>
      <c r="Q3994" s="14"/>
      <c r="R3994" s="14"/>
      <c r="S3994" s="14"/>
      <c r="T3994" s="14"/>
      <c r="U3994" s="53"/>
      <c r="V3994" s="628"/>
      <c r="W3994" s="14"/>
      <c r="X3994" s="14"/>
      <c r="Y3994" s="14"/>
      <c r="Z3994" s="53"/>
      <c r="AA3994" s="53"/>
    </row>
    <row r="3995" ht="18" spans="1:27">
      <c r="A3995" s="619"/>
      <c r="B3995" s="629"/>
      <c r="C3995" s="299"/>
      <c r="D3995" s="299"/>
      <c r="E3995" s="630"/>
      <c r="F3995" s="299"/>
      <c r="G3995" s="299"/>
      <c r="H3995" s="269"/>
      <c r="I3995" s="299"/>
      <c r="J3995" s="299"/>
      <c r="K3995" s="299"/>
      <c r="L3995" s="299"/>
      <c r="M3995" s="304"/>
      <c r="N3995" s="304"/>
      <c r="O3995" s="269"/>
      <c r="P3995" s="304"/>
      <c r="Q3995" s="304"/>
      <c r="R3995" s="304"/>
      <c r="S3995" s="304"/>
      <c r="T3995" s="304"/>
      <c r="U3995" s="304"/>
      <c r="V3995" s="269"/>
      <c r="W3995" s="304"/>
      <c r="X3995" s="304"/>
      <c r="Y3995" s="304"/>
      <c r="Z3995" s="304"/>
      <c r="AA3995" s="304"/>
    </row>
    <row r="3996" ht="27.6" spans="1:32">
      <c r="A3996" s="121" t="s">
        <v>2243</v>
      </c>
      <c r="B3996" s="121" t="s">
        <v>12</v>
      </c>
      <c r="C3996" s="122" t="s">
        <v>2501</v>
      </c>
      <c r="D3996" s="122" t="s">
        <v>2466</v>
      </c>
      <c r="E3996" s="123" t="s">
        <v>2456</v>
      </c>
      <c r="F3996" s="121" t="s">
        <v>3121</v>
      </c>
      <c r="G3996" s="121" t="s">
        <v>11</v>
      </c>
      <c r="H3996" s="269"/>
      <c r="I3996" s="121" t="s">
        <v>13</v>
      </c>
      <c r="J3996" s="122" t="s">
        <v>2501</v>
      </c>
      <c r="K3996" s="122" t="s">
        <v>2466</v>
      </c>
      <c r="L3996" s="632" t="s">
        <v>2456</v>
      </c>
      <c r="M3996" s="121" t="s">
        <v>3121</v>
      </c>
      <c r="N3996" s="121" t="s">
        <v>11</v>
      </c>
      <c r="O3996" s="269"/>
      <c r="P3996" s="121" t="s">
        <v>3108</v>
      </c>
      <c r="Q3996" s="122" t="s">
        <v>2501</v>
      </c>
      <c r="R3996" s="122" t="s">
        <v>2466</v>
      </c>
      <c r="S3996" s="632" t="s">
        <v>2456</v>
      </c>
      <c r="T3996" s="121" t="s">
        <v>3121</v>
      </c>
      <c r="U3996" s="121" t="s">
        <v>11</v>
      </c>
      <c r="V3996" s="269"/>
      <c r="W3996" s="121" t="s">
        <v>3336</v>
      </c>
      <c r="X3996" s="122" t="s">
        <v>2501</v>
      </c>
      <c r="Y3996" s="122" t="s">
        <v>2466</v>
      </c>
      <c r="Z3996" s="121" t="s">
        <v>3121</v>
      </c>
      <c r="AA3996" s="121" t="s">
        <v>11</v>
      </c>
      <c r="AB3996" s="594" t="s">
        <v>2557</v>
      </c>
      <c r="AC3996" s="594"/>
      <c r="AF3996"/>
    </row>
    <row r="3997" ht="13.8" spans="1:32">
      <c r="A3997" s="625"/>
      <c r="B3997" s="14" t="s">
        <v>464</v>
      </c>
      <c r="C3997" s="14">
        <v>8000</v>
      </c>
      <c r="D3997" s="14" t="s">
        <v>2043</v>
      </c>
      <c r="E3997" s="52"/>
      <c r="F3997" s="14"/>
      <c r="G3997" s="53" t="s">
        <v>54</v>
      </c>
      <c r="H3997" s="53"/>
      <c r="I3997" s="14" t="s">
        <v>148</v>
      </c>
      <c r="J3997" s="14">
        <v>11000</v>
      </c>
      <c r="K3997" s="14" t="s">
        <v>2043</v>
      </c>
      <c r="L3997" s="14"/>
      <c r="M3997" s="14"/>
      <c r="N3997" s="53" t="s">
        <v>54</v>
      </c>
      <c r="O3997" s="53"/>
      <c r="P3997" s="14" t="s">
        <v>681</v>
      </c>
      <c r="Q3997" s="14">
        <v>200</v>
      </c>
      <c r="R3997" s="14" t="s">
        <v>2043</v>
      </c>
      <c r="S3997" s="14"/>
      <c r="T3997" s="14"/>
      <c r="U3997" s="53" t="s">
        <v>2840</v>
      </c>
      <c r="V3997" s="53"/>
      <c r="W3997" s="73" t="s">
        <v>1060</v>
      </c>
      <c r="X3997" s="73">
        <v>4000</v>
      </c>
      <c r="Y3997" s="73" t="s">
        <v>2043</v>
      </c>
      <c r="Z3997" s="53"/>
      <c r="AA3997" s="14" t="s">
        <v>3360</v>
      </c>
      <c r="AB3997" s="525"/>
      <c r="AC3997" s="448" t="s">
        <v>2561</v>
      </c>
      <c r="AF3997"/>
    </row>
    <row r="3998" spans="1:32">
      <c r="A3998" s="625"/>
      <c r="B3998" s="14" t="s">
        <v>226</v>
      </c>
      <c r="C3998" s="14">
        <v>2400</v>
      </c>
      <c r="D3998" s="14" t="s">
        <v>2043</v>
      </c>
      <c r="E3998" s="53"/>
      <c r="F3998" s="14"/>
      <c r="G3998" s="53" t="s">
        <v>54</v>
      </c>
      <c r="H3998" s="53"/>
      <c r="I3998" s="14" t="s">
        <v>1125</v>
      </c>
      <c r="J3998" s="14">
        <v>10000</v>
      </c>
      <c r="K3998" s="14" t="s">
        <v>2043</v>
      </c>
      <c r="L3998" s="14"/>
      <c r="M3998" s="14"/>
      <c r="N3998" s="53" t="s">
        <v>54</v>
      </c>
      <c r="O3998" s="53"/>
      <c r="P3998" s="14" t="s">
        <v>602</v>
      </c>
      <c r="Q3998" s="14">
        <v>375</v>
      </c>
      <c r="R3998" s="14" t="s">
        <v>2045</v>
      </c>
      <c r="S3998" s="14"/>
      <c r="T3998" s="14"/>
      <c r="U3998" s="53" t="s">
        <v>54</v>
      </c>
      <c r="V3998" s="53"/>
      <c r="W3998" s="14" t="s">
        <v>1188</v>
      </c>
      <c r="X3998" s="14">
        <v>4200</v>
      </c>
      <c r="Y3998" s="53" t="s">
        <v>2043</v>
      </c>
      <c r="Z3998" s="52"/>
      <c r="AA3998" s="14" t="s">
        <v>54</v>
      </c>
      <c r="AB3998" s="460"/>
      <c r="AC3998" s="14" t="s">
        <v>2562</v>
      </c>
      <c r="AF3998"/>
    </row>
    <row r="3999" ht="13.8" spans="1:32">
      <c r="A3999" s="625"/>
      <c r="B3999" s="14" t="s">
        <v>383</v>
      </c>
      <c r="C3999" s="14">
        <v>1300</v>
      </c>
      <c r="D3999" s="14" t="s">
        <v>2045</v>
      </c>
      <c r="E3999" s="14" t="s">
        <v>2096</v>
      </c>
      <c r="F3999" s="14"/>
      <c r="G3999" s="53" t="s">
        <v>54</v>
      </c>
      <c r="H3999" s="53"/>
      <c r="I3999" s="14" t="s">
        <v>1316</v>
      </c>
      <c r="J3999" s="14">
        <v>580</v>
      </c>
      <c r="K3999" s="14" t="s">
        <v>2045</v>
      </c>
      <c r="L3999" s="14"/>
      <c r="M3999" s="14"/>
      <c r="N3999" s="53" t="s">
        <v>54</v>
      </c>
      <c r="O3999" s="53"/>
      <c r="P3999" s="73" t="s">
        <v>1546</v>
      </c>
      <c r="Q3999" s="73">
        <v>600</v>
      </c>
      <c r="R3999" s="73" t="s">
        <v>2045</v>
      </c>
      <c r="S3999" s="14"/>
      <c r="T3999" s="14"/>
      <c r="U3999" s="14" t="s">
        <v>3360</v>
      </c>
      <c r="V3999" s="53"/>
      <c r="W3999" s="73" t="s">
        <v>322</v>
      </c>
      <c r="X3999" s="73">
        <v>12000</v>
      </c>
      <c r="Y3999" s="73" t="s">
        <v>2043</v>
      </c>
      <c r="Z3999" s="52"/>
      <c r="AA3999" s="14" t="s">
        <v>3360</v>
      </c>
      <c r="AB3999" s="461"/>
      <c r="AC3999" s="448" t="s">
        <v>2563</v>
      </c>
      <c r="AF3999"/>
    </row>
    <row r="4000" ht="13.8" spans="1:32">
      <c r="A4000" s="625"/>
      <c r="B4000" s="137" t="s">
        <v>106</v>
      </c>
      <c r="C4000" s="137">
        <v>2400</v>
      </c>
      <c r="D4000" s="137" t="s">
        <v>2054</v>
      </c>
      <c r="E4000" s="53"/>
      <c r="F4000" s="14"/>
      <c r="G4000" s="14" t="s">
        <v>3361</v>
      </c>
      <c r="H4000" s="53"/>
      <c r="I4000" s="137" t="s">
        <v>56</v>
      </c>
      <c r="J4000" s="137">
        <v>6000</v>
      </c>
      <c r="K4000" s="137" t="s">
        <v>2043</v>
      </c>
      <c r="L4000" s="14"/>
      <c r="M4000" s="14"/>
      <c r="N4000" s="14" t="s">
        <v>3361</v>
      </c>
      <c r="O4000" s="53"/>
      <c r="P4000" s="14" t="s">
        <v>1540</v>
      </c>
      <c r="Q4000" s="14">
        <v>200</v>
      </c>
      <c r="R4000" s="14" t="s">
        <v>2045</v>
      </c>
      <c r="S4000" s="14"/>
      <c r="T4000" s="14"/>
      <c r="U4000" s="14" t="s">
        <v>54</v>
      </c>
      <c r="V4000" s="53"/>
      <c r="W4000" s="14" t="s">
        <v>394</v>
      </c>
      <c r="X4000" s="14">
        <v>4200</v>
      </c>
      <c r="Y4000" s="14" t="s">
        <v>2043</v>
      </c>
      <c r="Z4000" s="14"/>
      <c r="AA4000" s="14" t="s">
        <v>54</v>
      </c>
      <c r="AB4000" s="462"/>
      <c r="AC4000" s="448" t="s">
        <v>2568</v>
      </c>
      <c r="AF4000"/>
    </row>
    <row r="4001" ht="13.8" spans="1:32">
      <c r="A4001" s="625"/>
      <c r="B4001" s="73" t="s">
        <v>1057</v>
      </c>
      <c r="C4001" s="73">
        <v>7800</v>
      </c>
      <c r="D4001" s="73" t="s">
        <v>2043</v>
      </c>
      <c r="E4001" s="53"/>
      <c r="F4001" s="53"/>
      <c r="G4001" s="14" t="s">
        <v>3362</v>
      </c>
      <c r="H4001" s="53"/>
      <c r="I4001" s="14" t="s">
        <v>1370</v>
      </c>
      <c r="J4001" s="14">
        <v>1000</v>
      </c>
      <c r="K4001" s="14" t="s">
        <v>2045</v>
      </c>
      <c r="L4001" s="14"/>
      <c r="M4001" s="14"/>
      <c r="N4001" s="53" t="s">
        <v>54</v>
      </c>
      <c r="O4001" s="53"/>
      <c r="P4001" s="14" t="s">
        <v>1595</v>
      </c>
      <c r="Q4001" s="14">
        <v>200</v>
      </c>
      <c r="R4001" s="14" t="s">
        <v>2045</v>
      </c>
      <c r="S4001" s="14"/>
      <c r="T4001" s="14"/>
      <c r="U4001" s="14" t="s">
        <v>54</v>
      </c>
      <c r="V4001" s="53"/>
      <c r="W4001" s="356" t="s">
        <v>1607</v>
      </c>
      <c r="X4001" s="356">
        <v>1200</v>
      </c>
      <c r="Y4001" s="356" t="s">
        <v>2043</v>
      </c>
      <c r="Z4001" s="53" t="s">
        <v>2096</v>
      </c>
      <c r="AA4001" s="53" t="s">
        <v>3329</v>
      </c>
      <c r="AB4001" s="142"/>
      <c r="AC4001" s="448" t="s">
        <v>2632</v>
      </c>
      <c r="AF4001"/>
    </row>
    <row r="4002" ht="13.8" spans="1:32">
      <c r="A4002" s="625"/>
      <c r="B4002" s="14"/>
      <c r="C4002" s="14"/>
      <c r="D4002" s="14"/>
      <c r="E4002" s="52"/>
      <c r="F4002" s="14"/>
      <c r="G4002" s="53"/>
      <c r="H4002" s="53"/>
      <c r="I4002" s="14" t="s">
        <v>253</v>
      </c>
      <c r="J4002" s="14">
        <v>10000</v>
      </c>
      <c r="K4002" s="14" t="s">
        <v>2043</v>
      </c>
      <c r="L4002" s="14"/>
      <c r="M4002" s="14"/>
      <c r="N4002" s="53" t="s">
        <v>55</v>
      </c>
      <c r="O4002" s="53"/>
      <c r="P4002" s="14" t="s">
        <v>1615</v>
      </c>
      <c r="Q4002" s="14">
        <v>200</v>
      </c>
      <c r="R4002" s="14" t="s">
        <v>2045</v>
      </c>
      <c r="S4002" s="14"/>
      <c r="T4002" s="14" t="s">
        <v>2096</v>
      </c>
      <c r="U4002" s="14" t="s">
        <v>54</v>
      </c>
      <c r="V4002" s="53"/>
      <c r="W4002" s="356" t="s">
        <v>1618</v>
      </c>
      <c r="X4002" s="356">
        <v>200</v>
      </c>
      <c r="Y4002" s="356" t="s">
        <v>2045</v>
      </c>
      <c r="Z4002" s="14" t="s">
        <v>2096</v>
      </c>
      <c r="AA4002" s="14" t="s">
        <v>3148</v>
      </c>
      <c r="AB4002" s="136"/>
      <c r="AC4002" s="448" t="s">
        <v>2935</v>
      </c>
      <c r="AF4002"/>
    </row>
    <row r="4003" spans="1:27">
      <c r="A4003" s="625"/>
      <c r="B4003" s="14"/>
      <c r="C4003" s="14"/>
      <c r="D4003" s="14"/>
      <c r="E4003" s="52"/>
      <c r="F4003" s="14"/>
      <c r="G4003" s="53"/>
      <c r="H4003" s="53"/>
      <c r="I4003" s="14"/>
      <c r="J4003" s="14"/>
      <c r="K4003" s="14"/>
      <c r="L4003" s="14"/>
      <c r="M4003" s="14"/>
      <c r="N4003" s="53"/>
      <c r="O4003" s="53"/>
      <c r="P4003" s="14" t="s">
        <v>1610</v>
      </c>
      <c r="Q4003" s="14">
        <v>400</v>
      </c>
      <c r="R4003" s="14" t="s">
        <v>2045</v>
      </c>
      <c r="S4003" s="14"/>
      <c r="T4003" s="14" t="s">
        <v>2096</v>
      </c>
      <c r="U4003" s="14" t="s">
        <v>54</v>
      </c>
      <c r="V4003" s="53"/>
      <c r="W4003" s="73" t="s">
        <v>1057</v>
      </c>
      <c r="X4003" s="73">
        <v>4200</v>
      </c>
      <c r="Y4003" s="73" t="s">
        <v>2043</v>
      </c>
      <c r="Z4003" s="14"/>
      <c r="AA4003" s="14" t="s">
        <v>3280</v>
      </c>
    </row>
    <row r="4004" spans="1:27">
      <c r="A4004" s="625"/>
      <c r="B4004" s="53"/>
      <c r="C4004" s="53"/>
      <c r="D4004" s="53"/>
      <c r="E4004" s="620"/>
      <c r="F4004" s="53"/>
      <c r="G4004" s="53"/>
      <c r="H4004" s="53"/>
      <c r="I4004" s="14"/>
      <c r="J4004" s="14"/>
      <c r="K4004" s="14"/>
      <c r="L4004" s="14"/>
      <c r="M4004" s="14"/>
      <c r="N4004" s="53"/>
      <c r="O4004" s="53"/>
      <c r="P4004" s="14" t="s">
        <v>313</v>
      </c>
      <c r="Q4004" s="14">
        <v>1200</v>
      </c>
      <c r="R4004" s="14" t="s">
        <v>2045</v>
      </c>
      <c r="S4004" s="14"/>
      <c r="T4004" s="14"/>
      <c r="U4004" s="14" t="s">
        <v>54</v>
      </c>
      <c r="V4004" s="53"/>
      <c r="W4004" s="14"/>
      <c r="X4004" s="14"/>
      <c r="Y4004" s="14"/>
      <c r="Z4004" s="14"/>
      <c r="AA4004" s="14"/>
    </row>
    <row r="4005" spans="1:27">
      <c r="A4005" s="625"/>
      <c r="B4005" s="14"/>
      <c r="C4005" s="14"/>
      <c r="D4005" s="14"/>
      <c r="E4005" s="52"/>
      <c r="F4005" s="14"/>
      <c r="G4005" s="53"/>
      <c r="H4005" s="53"/>
      <c r="I4005" s="14"/>
      <c r="J4005" s="14"/>
      <c r="K4005" s="14"/>
      <c r="L4005" s="14"/>
      <c r="M4005" s="14"/>
      <c r="N4005" s="53"/>
      <c r="O4005" s="53"/>
      <c r="P4005" s="73" t="s">
        <v>1482</v>
      </c>
      <c r="Q4005" s="73">
        <v>200</v>
      </c>
      <c r="R4005" s="73" t="s">
        <v>2045</v>
      </c>
      <c r="S4005" s="14"/>
      <c r="T4005" s="14"/>
      <c r="U4005" s="14" t="s">
        <v>3360</v>
      </c>
      <c r="V4005" s="53"/>
      <c r="W4005" s="14"/>
      <c r="X4005" s="14"/>
      <c r="Y4005" s="14"/>
      <c r="Z4005" s="14"/>
      <c r="AA4005" s="14"/>
    </row>
    <row r="4006" spans="1:27">
      <c r="A4006" s="625"/>
      <c r="B4006" s="14"/>
      <c r="C4006" s="14"/>
      <c r="D4006" s="14"/>
      <c r="E4006" s="52"/>
      <c r="F4006" s="14"/>
      <c r="G4006" s="53"/>
      <c r="H4006" s="53"/>
      <c r="I4006" s="14"/>
      <c r="J4006" s="14"/>
      <c r="K4006" s="14"/>
      <c r="L4006" s="14"/>
      <c r="M4006" s="14"/>
      <c r="N4006" s="53"/>
      <c r="O4006" s="53"/>
      <c r="P4006" s="356" t="s">
        <v>1486</v>
      </c>
      <c r="Q4006" s="356">
        <v>560</v>
      </c>
      <c r="R4006" s="356" t="s">
        <v>2045</v>
      </c>
      <c r="S4006" s="14"/>
      <c r="T4006" s="356"/>
      <c r="U4006" s="356" t="s">
        <v>3363</v>
      </c>
      <c r="V4006" s="53"/>
      <c r="W4006" s="14"/>
      <c r="X4006" s="14"/>
      <c r="Y4006" s="14"/>
      <c r="Z4006" s="14"/>
      <c r="AA4006" s="14"/>
    </row>
    <row r="4007" spans="1:27">
      <c r="A4007" s="625"/>
      <c r="B4007" s="14"/>
      <c r="C4007" s="14"/>
      <c r="D4007" s="14"/>
      <c r="E4007" s="52"/>
      <c r="F4007" s="14"/>
      <c r="G4007" s="53"/>
      <c r="H4007" s="53"/>
      <c r="I4007" s="14"/>
      <c r="J4007" s="14"/>
      <c r="K4007" s="14"/>
      <c r="L4007" s="14"/>
      <c r="M4007" s="14"/>
      <c r="N4007" s="53"/>
      <c r="O4007" s="53"/>
      <c r="P4007" s="14" t="s">
        <v>1597</v>
      </c>
      <c r="Q4007" s="14">
        <v>300</v>
      </c>
      <c r="R4007" s="14" t="s">
        <v>2045</v>
      </c>
      <c r="S4007" s="14"/>
      <c r="T4007" s="14" t="s">
        <v>2096</v>
      </c>
      <c r="U4007" s="14" t="s">
        <v>54</v>
      </c>
      <c r="V4007" s="53"/>
      <c r="W4007" s="14"/>
      <c r="X4007" s="14"/>
      <c r="Y4007" s="14"/>
      <c r="Z4007" s="14"/>
      <c r="AA4007" s="14"/>
    </row>
    <row r="4008" spans="1:27">
      <c r="A4008" s="625"/>
      <c r="B4008" s="14"/>
      <c r="C4008" s="14"/>
      <c r="D4008" s="14"/>
      <c r="E4008" s="52"/>
      <c r="F4008" s="14"/>
      <c r="G4008" s="53"/>
      <c r="H4008" s="53"/>
      <c r="I4008" s="14"/>
      <c r="J4008" s="14"/>
      <c r="K4008" s="14"/>
      <c r="L4008" s="14"/>
      <c r="M4008" s="14"/>
      <c r="N4008" s="53"/>
      <c r="O4008" s="53"/>
      <c r="P4008" s="356" t="s">
        <v>1613</v>
      </c>
      <c r="Q4008" s="356">
        <v>400</v>
      </c>
      <c r="R4008" s="356" t="s">
        <v>2045</v>
      </c>
      <c r="S4008" s="14"/>
      <c r="T4008" s="356" t="s">
        <v>2096</v>
      </c>
      <c r="U4008" s="356" t="s">
        <v>3364</v>
      </c>
      <c r="V4008" s="53"/>
      <c r="W4008" s="14"/>
      <c r="X4008" s="14"/>
      <c r="Y4008" s="14"/>
      <c r="Z4008" s="14"/>
      <c r="AA4008" s="14"/>
    </row>
    <row r="4009" spans="1:27">
      <c r="A4009" s="625"/>
      <c r="B4009" s="53"/>
      <c r="C4009" s="53"/>
      <c r="D4009" s="53"/>
      <c r="E4009" s="620"/>
      <c r="F4009" s="53"/>
      <c r="G4009" s="53"/>
      <c r="H4009" s="53"/>
      <c r="I4009" s="14"/>
      <c r="J4009" s="14"/>
      <c r="K4009" s="14"/>
      <c r="L4009" s="14"/>
      <c r="M4009" s="14"/>
      <c r="N4009" s="53"/>
      <c r="O4009" s="53"/>
      <c r="P4009" s="137" t="s">
        <v>3145</v>
      </c>
      <c r="Q4009" s="137">
        <v>225</v>
      </c>
      <c r="R4009" s="137" t="s">
        <v>2045</v>
      </c>
      <c r="S4009" s="14"/>
      <c r="T4009" s="14"/>
      <c r="U4009" s="14" t="s">
        <v>3360</v>
      </c>
      <c r="V4009" s="53"/>
      <c r="W4009" s="14"/>
      <c r="X4009" s="14"/>
      <c r="Y4009" s="14"/>
      <c r="Z4009" s="14"/>
      <c r="AA4009" s="14"/>
    </row>
    <row r="4010" spans="1:27">
      <c r="A4010" s="625"/>
      <c r="B4010" s="53"/>
      <c r="C4010" s="53"/>
      <c r="D4010" s="53"/>
      <c r="E4010" s="620"/>
      <c r="F4010" s="53"/>
      <c r="G4010" s="53"/>
      <c r="H4010" s="53"/>
      <c r="I4010" s="14"/>
      <c r="J4010" s="14"/>
      <c r="K4010" s="14"/>
      <c r="L4010" s="14"/>
      <c r="M4010" s="14"/>
      <c r="N4010" s="14"/>
      <c r="O4010" s="53"/>
      <c r="P4010" s="14" t="s">
        <v>464</v>
      </c>
      <c r="Q4010" s="14">
        <v>200</v>
      </c>
      <c r="R4010" s="14" t="s">
        <v>2043</v>
      </c>
      <c r="S4010" s="14"/>
      <c r="T4010" s="14"/>
      <c r="U4010" s="14" t="s">
        <v>54</v>
      </c>
      <c r="V4010" s="53"/>
      <c r="W4010" s="14"/>
      <c r="X4010" s="14"/>
      <c r="Y4010" s="14"/>
      <c r="Z4010" s="14"/>
      <c r="AA4010" s="14"/>
    </row>
    <row r="4011" spans="1:27">
      <c r="A4011" s="625"/>
      <c r="B4011" s="53"/>
      <c r="C4011" s="53"/>
      <c r="D4011" s="53"/>
      <c r="E4011" s="620"/>
      <c r="F4011" s="53"/>
      <c r="G4011" s="53"/>
      <c r="H4011" s="53"/>
      <c r="I4011" s="14"/>
      <c r="J4011" s="14"/>
      <c r="K4011" s="14"/>
      <c r="L4011" s="14"/>
      <c r="M4011" s="14"/>
      <c r="N4011" s="53"/>
      <c r="O4011" s="53"/>
      <c r="P4011" s="14" t="s">
        <v>1272</v>
      </c>
      <c r="Q4011" s="14">
        <v>360</v>
      </c>
      <c r="R4011" s="14" t="s">
        <v>2045</v>
      </c>
      <c r="S4011" s="14">
        <f>Q4011/20</f>
        <v>18</v>
      </c>
      <c r="T4011" s="14"/>
      <c r="U4011" s="14" t="s">
        <v>54</v>
      </c>
      <c r="V4011" s="53"/>
      <c r="W4011" s="14"/>
      <c r="X4011" s="14"/>
      <c r="Y4011" s="14"/>
      <c r="Z4011" s="53"/>
      <c r="AA4011" s="53"/>
    </row>
    <row r="4012" spans="1:27">
      <c r="A4012" s="625"/>
      <c r="B4012" s="53"/>
      <c r="C4012" s="53"/>
      <c r="D4012" s="53"/>
      <c r="E4012" s="620"/>
      <c r="F4012" s="53"/>
      <c r="G4012" s="53"/>
      <c r="H4012" s="53"/>
      <c r="I4012" s="14"/>
      <c r="J4012" s="14"/>
      <c r="K4012" s="14"/>
      <c r="L4012" s="14"/>
      <c r="M4012" s="14"/>
      <c r="N4012" s="53"/>
      <c r="O4012" s="53"/>
      <c r="P4012" s="14" t="s">
        <v>1406</v>
      </c>
      <c r="Q4012" s="14">
        <v>400</v>
      </c>
      <c r="R4012" s="14" t="s">
        <v>2045</v>
      </c>
      <c r="S4012" s="14"/>
      <c r="T4012" s="14"/>
      <c r="U4012" s="14" t="s">
        <v>54</v>
      </c>
      <c r="V4012" s="53"/>
      <c r="W4012" s="14"/>
      <c r="X4012" s="14"/>
      <c r="Y4012" s="14"/>
      <c r="Z4012" s="53"/>
      <c r="AA4012" s="53"/>
    </row>
    <row r="4013" spans="1:27">
      <c r="A4013" s="625"/>
      <c r="B4013" s="53"/>
      <c r="C4013" s="53"/>
      <c r="D4013" s="53"/>
      <c r="E4013" s="620"/>
      <c r="F4013" s="53"/>
      <c r="G4013" s="53"/>
      <c r="H4013" s="53"/>
      <c r="I4013" s="14"/>
      <c r="J4013" s="14"/>
      <c r="K4013" s="14"/>
      <c r="L4013" s="14"/>
      <c r="M4013" s="14"/>
      <c r="N4013" s="53"/>
      <c r="O4013" s="53"/>
      <c r="P4013" s="14"/>
      <c r="Q4013" s="14"/>
      <c r="R4013" s="14"/>
      <c r="S4013" s="14"/>
      <c r="T4013" s="14"/>
      <c r="U4013" s="14"/>
      <c r="V4013" s="53"/>
      <c r="W4013" s="14"/>
      <c r="X4013" s="14"/>
      <c r="Y4013" s="14"/>
      <c r="Z4013" s="53"/>
      <c r="AA4013" s="53"/>
    </row>
    <row r="4014" ht="18" spans="1:27">
      <c r="A4014" s="625"/>
      <c r="B4014" s="629"/>
      <c r="C4014" s="299"/>
      <c r="D4014" s="299"/>
      <c r="E4014" s="630"/>
      <c r="F4014" s="299"/>
      <c r="G4014" s="299"/>
      <c r="H4014" s="269"/>
      <c r="I4014" s="299"/>
      <c r="J4014" s="299"/>
      <c r="K4014" s="299"/>
      <c r="L4014" s="299"/>
      <c r="M4014" s="304"/>
      <c r="N4014" s="304"/>
      <c r="O4014" s="269"/>
      <c r="P4014" s="304"/>
      <c r="Q4014" s="304"/>
      <c r="R4014" s="304"/>
      <c r="S4014" s="304"/>
      <c r="T4014" s="304"/>
      <c r="U4014" s="304"/>
      <c r="V4014" s="269"/>
      <c r="W4014" s="304"/>
      <c r="X4014" s="304"/>
      <c r="Y4014" s="304"/>
      <c r="Z4014" s="304"/>
      <c r="AA4014" s="304"/>
    </row>
    <row r="4015" ht="27.6" spans="1:32">
      <c r="A4015" s="121" t="s">
        <v>2248</v>
      </c>
      <c r="B4015" s="121" t="s">
        <v>12</v>
      </c>
      <c r="C4015" s="122" t="s">
        <v>2501</v>
      </c>
      <c r="D4015" s="122" t="s">
        <v>2466</v>
      </c>
      <c r="E4015" s="123" t="s">
        <v>2456</v>
      </c>
      <c r="F4015" s="121" t="s">
        <v>3121</v>
      </c>
      <c r="G4015" s="121" t="s">
        <v>11</v>
      </c>
      <c r="H4015" s="269"/>
      <c r="I4015" s="131" t="s">
        <v>13</v>
      </c>
      <c r="J4015" s="132" t="s">
        <v>2501</v>
      </c>
      <c r="K4015" s="132" t="s">
        <v>2466</v>
      </c>
      <c r="L4015" s="644" t="s">
        <v>2456</v>
      </c>
      <c r="M4015" s="131" t="s">
        <v>3121</v>
      </c>
      <c r="N4015" s="131" t="s">
        <v>11</v>
      </c>
      <c r="O4015" s="269"/>
      <c r="P4015" s="121" t="s">
        <v>3108</v>
      </c>
      <c r="Q4015" s="122" t="s">
        <v>2501</v>
      </c>
      <c r="R4015" s="122" t="s">
        <v>2466</v>
      </c>
      <c r="S4015" s="632" t="s">
        <v>2456</v>
      </c>
      <c r="T4015" s="121" t="s">
        <v>3121</v>
      </c>
      <c r="U4015" s="121" t="s">
        <v>11</v>
      </c>
      <c r="V4015" s="269"/>
      <c r="W4015" s="121" t="s">
        <v>3336</v>
      </c>
      <c r="X4015" s="122" t="s">
        <v>2501</v>
      </c>
      <c r="Y4015" s="122" t="s">
        <v>2466</v>
      </c>
      <c r="Z4015" s="121" t="s">
        <v>3121</v>
      </c>
      <c r="AA4015" s="121" t="s">
        <v>11</v>
      </c>
      <c r="AB4015" s="646" t="s">
        <v>2557</v>
      </c>
      <c r="AC4015" s="646"/>
      <c r="AF4015"/>
    </row>
    <row r="4016" ht="13.8" spans="1:32">
      <c r="A4016" s="625"/>
      <c r="B4016" s="73" t="s">
        <v>1057</v>
      </c>
      <c r="C4016" s="73">
        <v>1200</v>
      </c>
      <c r="D4016" s="73" t="s">
        <v>2043</v>
      </c>
      <c r="E4016" s="52"/>
      <c r="F4016" s="14"/>
      <c r="G4016" s="53" t="s">
        <v>54</v>
      </c>
      <c r="H4016" s="193"/>
      <c r="I4016" s="14" t="s">
        <v>253</v>
      </c>
      <c r="J4016" s="14">
        <v>6200</v>
      </c>
      <c r="K4016" s="14" t="s">
        <v>2043</v>
      </c>
      <c r="L4016" s="14"/>
      <c r="M4016" s="14"/>
      <c r="N4016" s="53" t="s">
        <v>54</v>
      </c>
      <c r="O4016" s="191"/>
      <c r="P4016" s="137" t="s">
        <v>2099</v>
      </c>
      <c r="Q4016" s="137">
        <v>2300</v>
      </c>
      <c r="R4016" s="137" t="s">
        <v>2045</v>
      </c>
      <c r="S4016" s="53"/>
      <c r="T4016" s="14"/>
      <c r="U4016" s="14" t="s">
        <v>2956</v>
      </c>
      <c r="V4016" s="53"/>
      <c r="W4016" s="73" t="s">
        <v>1057</v>
      </c>
      <c r="X4016" s="73">
        <v>2700</v>
      </c>
      <c r="Y4016" s="73" t="s">
        <v>2043</v>
      </c>
      <c r="Z4016" s="14"/>
      <c r="AA4016" s="14" t="s">
        <v>2956</v>
      </c>
      <c r="AB4016" s="525"/>
      <c r="AC4016" s="448" t="s">
        <v>2561</v>
      </c>
      <c r="AF4016"/>
    </row>
    <row r="4017" spans="1:32">
      <c r="A4017" s="625"/>
      <c r="B4017" s="14" t="s">
        <v>124</v>
      </c>
      <c r="C4017" s="14">
        <v>12600</v>
      </c>
      <c r="D4017" s="53" t="s">
        <v>2043</v>
      </c>
      <c r="E4017" s="52"/>
      <c r="F4017" s="14"/>
      <c r="G4017" s="53" t="s">
        <v>54</v>
      </c>
      <c r="H4017" s="193"/>
      <c r="I4017" s="14" t="s">
        <v>692</v>
      </c>
      <c r="J4017" s="14">
        <v>2000</v>
      </c>
      <c r="K4017" s="14" t="s">
        <v>2043</v>
      </c>
      <c r="L4017" s="14"/>
      <c r="M4017" s="14"/>
      <c r="N4017" s="53" t="s">
        <v>54</v>
      </c>
      <c r="O4017" s="191"/>
      <c r="P4017" s="14" t="s">
        <v>1326</v>
      </c>
      <c r="Q4017" s="14">
        <v>1000</v>
      </c>
      <c r="R4017" s="14" t="s">
        <v>2045</v>
      </c>
      <c r="S4017" s="14"/>
      <c r="T4017" s="14"/>
      <c r="U4017" s="53" t="s">
        <v>54</v>
      </c>
      <c r="V4017" s="53"/>
      <c r="W4017" s="73" t="s">
        <v>1112</v>
      </c>
      <c r="X4017" s="73">
        <v>2000</v>
      </c>
      <c r="Y4017" s="73" t="s">
        <v>2043</v>
      </c>
      <c r="Z4017" s="14"/>
      <c r="AA4017" s="14" t="s">
        <v>2956</v>
      </c>
      <c r="AB4017" s="460"/>
      <c r="AC4017" s="14" t="s">
        <v>2562</v>
      </c>
      <c r="AF4017"/>
    </row>
    <row r="4018" ht="13.8" spans="1:32">
      <c r="A4018" s="625"/>
      <c r="B4018" s="14" t="s">
        <v>145</v>
      </c>
      <c r="C4018" s="14">
        <v>20000</v>
      </c>
      <c r="D4018" s="53" t="s">
        <v>2043</v>
      </c>
      <c r="E4018" s="52"/>
      <c r="F4018" s="14"/>
      <c r="G4018" s="53" t="s">
        <v>2210</v>
      </c>
      <c r="H4018" s="193"/>
      <c r="I4018" s="356" t="s">
        <v>1605</v>
      </c>
      <c r="J4018" s="356">
        <v>200</v>
      </c>
      <c r="K4018" s="356" t="s">
        <v>2045</v>
      </c>
      <c r="L4018" s="14" t="s">
        <v>2096</v>
      </c>
      <c r="M4018" s="14"/>
      <c r="N4018" s="14" t="s">
        <v>3365</v>
      </c>
      <c r="O4018" s="191"/>
      <c r="P4018" s="525" t="s">
        <v>1257</v>
      </c>
      <c r="Q4018" s="525">
        <v>200</v>
      </c>
      <c r="R4018" s="525" t="s">
        <v>2045</v>
      </c>
      <c r="S4018" s="14"/>
      <c r="T4018" s="14"/>
      <c r="U4018" s="53" t="s">
        <v>3366</v>
      </c>
      <c r="V4018" s="53"/>
      <c r="W4018" s="137" t="s">
        <v>2892</v>
      </c>
      <c r="X4018" s="137">
        <v>4500</v>
      </c>
      <c r="Y4018" s="137" t="s">
        <v>2045</v>
      </c>
      <c r="Z4018" s="14"/>
      <c r="AA4018" s="14" t="s">
        <v>3367</v>
      </c>
      <c r="AB4018" s="461"/>
      <c r="AC4018" s="448" t="s">
        <v>2563</v>
      </c>
      <c r="AF4018"/>
    </row>
    <row r="4019" ht="13.8" spans="1:32">
      <c r="A4019" s="625"/>
      <c r="B4019" s="53"/>
      <c r="C4019" s="53"/>
      <c r="D4019" s="53"/>
      <c r="E4019" s="620"/>
      <c r="F4019" s="53"/>
      <c r="G4019" s="14"/>
      <c r="H4019" s="193"/>
      <c r="I4019" s="14" t="s">
        <v>232</v>
      </c>
      <c r="J4019" s="14">
        <v>1200</v>
      </c>
      <c r="K4019" s="14" t="s">
        <v>2043</v>
      </c>
      <c r="L4019" s="14"/>
      <c r="M4019" s="14"/>
      <c r="N4019" s="53" t="s">
        <v>54</v>
      </c>
      <c r="O4019" s="191"/>
      <c r="P4019" s="525" t="s">
        <v>1536</v>
      </c>
      <c r="Q4019" s="525">
        <v>100</v>
      </c>
      <c r="R4019" s="525" t="s">
        <v>2045</v>
      </c>
      <c r="S4019" s="14"/>
      <c r="T4019" s="14"/>
      <c r="U4019" s="53" t="s">
        <v>2791</v>
      </c>
      <c r="V4019" s="53"/>
      <c r="W4019" s="137" t="s">
        <v>2091</v>
      </c>
      <c r="X4019" s="137">
        <v>1600</v>
      </c>
      <c r="Y4019" s="137" t="s">
        <v>2045</v>
      </c>
      <c r="Z4019" s="14"/>
      <c r="AA4019" s="14" t="s">
        <v>3368</v>
      </c>
      <c r="AB4019" s="462"/>
      <c r="AC4019" s="448" t="s">
        <v>2568</v>
      </c>
      <c r="AF4019"/>
    </row>
    <row r="4020" ht="13.8" spans="1:32">
      <c r="A4020" s="625"/>
      <c r="B4020" s="14"/>
      <c r="C4020" s="14"/>
      <c r="D4020" s="14"/>
      <c r="E4020" s="52"/>
      <c r="F4020" s="14"/>
      <c r="G4020" s="53"/>
      <c r="H4020" s="193"/>
      <c r="I4020" s="14" t="s">
        <v>280</v>
      </c>
      <c r="J4020" s="14">
        <v>7200</v>
      </c>
      <c r="K4020" s="14" t="s">
        <v>2043</v>
      </c>
      <c r="L4020" s="14"/>
      <c r="M4020" s="14"/>
      <c r="N4020" s="53" t="s">
        <v>54</v>
      </c>
      <c r="O4020" s="191"/>
      <c r="P4020" s="141" t="s">
        <v>1159</v>
      </c>
      <c r="Q4020" s="141">
        <v>1005</v>
      </c>
      <c r="R4020" s="141" t="s">
        <v>2045</v>
      </c>
      <c r="S4020" s="141"/>
      <c r="T4020" s="141"/>
      <c r="U4020" s="53" t="s">
        <v>54</v>
      </c>
      <c r="V4020" s="53"/>
      <c r="W4020" s="14" t="s">
        <v>1621</v>
      </c>
      <c r="X4020" s="14">
        <v>600</v>
      </c>
      <c r="Y4020" s="14" t="s">
        <v>2045</v>
      </c>
      <c r="Z4020" s="14" t="s">
        <v>2096</v>
      </c>
      <c r="AA4020" s="14" t="s">
        <v>54</v>
      </c>
      <c r="AB4020" s="142"/>
      <c r="AC4020" s="448" t="s">
        <v>2632</v>
      </c>
      <c r="AF4020"/>
    </row>
    <row r="4021" ht="13.8" spans="1:32">
      <c r="A4021" s="625"/>
      <c r="B4021" s="14"/>
      <c r="C4021" s="14"/>
      <c r="D4021" s="14"/>
      <c r="E4021" s="52"/>
      <c r="F4021" s="14"/>
      <c r="G4021" s="53"/>
      <c r="H4021" s="193"/>
      <c r="I4021" s="14" t="s">
        <v>525</v>
      </c>
      <c r="J4021" s="14">
        <v>800</v>
      </c>
      <c r="K4021" s="14" t="s">
        <v>2045</v>
      </c>
      <c r="L4021" s="14"/>
      <c r="M4021" s="14"/>
      <c r="N4021" s="53" t="s">
        <v>54</v>
      </c>
      <c r="O4021" s="637"/>
      <c r="P4021" s="141" t="s">
        <v>3369</v>
      </c>
      <c r="Q4021" s="141">
        <v>480</v>
      </c>
      <c r="R4021" s="141" t="s">
        <v>2045</v>
      </c>
      <c r="S4021" s="141"/>
      <c r="T4021" s="141"/>
      <c r="U4021" s="187" t="s">
        <v>54</v>
      </c>
      <c r="V4021" s="191"/>
      <c r="W4021" s="14" t="s">
        <v>804</v>
      </c>
      <c r="X4021" s="14">
        <v>1000</v>
      </c>
      <c r="Y4021" s="14" t="s">
        <v>2045</v>
      </c>
      <c r="Z4021" s="14"/>
      <c r="AA4021" s="14" t="s">
        <v>54</v>
      </c>
      <c r="AB4021" s="136"/>
      <c r="AC4021" s="448" t="s">
        <v>2935</v>
      </c>
      <c r="AF4021"/>
    </row>
    <row r="4022" spans="1:27">
      <c r="A4022" s="625"/>
      <c r="B4022" s="14"/>
      <c r="C4022" s="14"/>
      <c r="D4022" s="14"/>
      <c r="E4022" s="52"/>
      <c r="F4022" s="14"/>
      <c r="G4022" s="53"/>
      <c r="H4022" s="193"/>
      <c r="I4022" s="14" t="s">
        <v>903</v>
      </c>
      <c r="J4022" s="14">
        <v>3600</v>
      </c>
      <c r="K4022" s="14" t="s">
        <v>2043</v>
      </c>
      <c r="L4022" s="14"/>
      <c r="M4022" s="14"/>
      <c r="N4022" s="53" t="s">
        <v>54</v>
      </c>
      <c r="O4022" s="637"/>
      <c r="P4022" s="14" t="s">
        <v>1470</v>
      </c>
      <c r="Q4022" s="14">
        <v>200</v>
      </c>
      <c r="R4022" s="14" t="s">
        <v>2045</v>
      </c>
      <c r="S4022" s="14"/>
      <c r="T4022" s="14"/>
      <c r="U4022" s="53" t="s">
        <v>54</v>
      </c>
      <c r="V4022" s="191"/>
      <c r="W4022" s="525" t="s">
        <v>636</v>
      </c>
      <c r="X4022" s="525">
        <v>2000</v>
      </c>
      <c r="Y4022" s="525" t="s">
        <v>2043</v>
      </c>
      <c r="Z4022" s="14"/>
      <c r="AA4022" s="14" t="s">
        <v>3370</v>
      </c>
    </row>
    <row r="4023" spans="1:27">
      <c r="A4023" s="625"/>
      <c r="B4023" s="14"/>
      <c r="C4023" s="14"/>
      <c r="D4023" s="14"/>
      <c r="E4023" s="52"/>
      <c r="F4023" s="14"/>
      <c r="G4023" s="53"/>
      <c r="H4023" s="193"/>
      <c r="I4023" s="14"/>
      <c r="J4023" s="14"/>
      <c r="K4023" s="14"/>
      <c r="L4023" s="14"/>
      <c r="M4023" s="14"/>
      <c r="N4023" s="14"/>
      <c r="O4023" s="637"/>
      <c r="P4023" s="14" t="s">
        <v>720</v>
      </c>
      <c r="Q4023" s="14">
        <v>580</v>
      </c>
      <c r="R4023" s="14" t="s">
        <v>2045</v>
      </c>
      <c r="S4023" s="14"/>
      <c r="T4023" s="14"/>
      <c r="U4023" s="53" t="s">
        <v>54</v>
      </c>
      <c r="V4023" s="191"/>
      <c r="W4023" s="14" t="s">
        <v>372</v>
      </c>
      <c r="X4023" s="14">
        <v>3200</v>
      </c>
      <c r="Y4023" s="14" t="s">
        <v>2045</v>
      </c>
      <c r="Z4023" s="14"/>
      <c r="AA4023" s="14" t="s">
        <v>55</v>
      </c>
    </row>
    <row r="4024" spans="1:27">
      <c r="A4024" s="625"/>
      <c r="B4024" s="14"/>
      <c r="C4024" s="14"/>
      <c r="D4024" s="14"/>
      <c r="E4024" s="52"/>
      <c r="F4024" s="14"/>
      <c r="G4024" s="53"/>
      <c r="H4024" s="193"/>
      <c r="I4024" s="14"/>
      <c r="J4024" s="14"/>
      <c r="K4024" s="14"/>
      <c r="L4024" s="14"/>
      <c r="M4024" s="14"/>
      <c r="N4024" s="53"/>
      <c r="O4024" s="637"/>
      <c r="P4024" s="14" t="s">
        <v>322</v>
      </c>
      <c r="Q4024" s="14">
        <v>800</v>
      </c>
      <c r="R4024" s="14" t="s">
        <v>2043</v>
      </c>
      <c r="S4024" s="14"/>
      <c r="T4024" s="14"/>
      <c r="U4024" s="14" t="s">
        <v>3371</v>
      </c>
      <c r="V4024" s="191"/>
      <c r="W4024" s="14"/>
      <c r="X4024" s="14"/>
      <c r="Y4024" s="14"/>
      <c r="Z4024" s="14"/>
      <c r="AA4024" s="14"/>
    </row>
    <row r="4025" spans="1:27">
      <c r="A4025" s="625"/>
      <c r="B4025" s="14"/>
      <c r="C4025" s="14"/>
      <c r="D4025" s="14"/>
      <c r="E4025" s="52"/>
      <c r="F4025" s="14"/>
      <c r="G4025" s="53"/>
      <c r="H4025" s="193"/>
      <c r="I4025" s="14"/>
      <c r="J4025" s="14"/>
      <c r="K4025" s="14"/>
      <c r="L4025" s="14"/>
      <c r="M4025" s="14"/>
      <c r="N4025" s="53" t="s">
        <v>3372</v>
      </c>
      <c r="O4025" s="637"/>
      <c r="P4025" s="14" t="s">
        <v>540</v>
      </c>
      <c r="Q4025" s="14">
        <v>280</v>
      </c>
      <c r="R4025" s="14" t="s">
        <v>2045</v>
      </c>
      <c r="S4025" s="14"/>
      <c r="T4025" s="14"/>
      <c r="U4025" s="53" t="s">
        <v>54</v>
      </c>
      <c r="V4025" s="191"/>
      <c r="W4025" s="14"/>
      <c r="X4025" s="14"/>
      <c r="Y4025" s="14"/>
      <c r="Z4025" s="14"/>
      <c r="AA4025" s="14"/>
    </row>
    <row r="4026" spans="1:27">
      <c r="A4026" s="625"/>
      <c r="B4026" s="14"/>
      <c r="C4026" s="14"/>
      <c r="D4026" s="14"/>
      <c r="E4026" s="52"/>
      <c r="F4026" s="14"/>
      <c r="G4026" s="53"/>
      <c r="H4026" s="193"/>
      <c r="I4026" s="14"/>
      <c r="J4026" s="14"/>
      <c r="K4026" s="14"/>
      <c r="L4026" s="14"/>
      <c r="M4026" s="14"/>
      <c r="N4026" s="53"/>
      <c r="O4026" s="637"/>
      <c r="P4026" s="14" t="s">
        <v>1261</v>
      </c>
      <c r="Q4026" s="14">
        <v>300</v>
      </c>
      <c r="R4026" s="14" t="s">
        <v>2045</v>
      </c>
      <c r="S4026" s="14"/>
      <c r="T4026" s="14"/>
      <c r="U4026" s="53" t="s">
        <v>54</v>
      </c>
      <c r="V4026" s="53"/>
      <c r="W4026" s="14"/>
      <c r="X4026" s="14"/>
      <c r="Y4026" s="14"/>
      <c r="Z4026" s="14"/>
      <c r="AA4026" s="14"/>
    </row>
    <row r="4027" spans="1:27">
      <c r="A4027" s="625"/>
      <c r="B4027" s="14"/>
      <c r="C4027" s="14"/>
      <c r="D4027" s="14"/>
      <c r="E4027" s="52"/>
      <c r="F4027" s="14"/>
      <c r="G4027" s="53"/>
      <c r="H4027" s="193"/>
      <c r="I4027" s="14"/>
      <c r="J4027" s="14"/>
      <c r="K4027" s="14"/>
      <c r="L4027" s="14"/>
      <c r="M4027" s="14"/>
      <c r="N4027" s="53"/>
      <c r="O4027" s="637"/>
      <c r="P4027" s="14" t="s">
        <v>1607</v>
      </c>
      <c r="Q4027" s="14">
        <v>2400</v>
      </c>
      <c r="R4027" s="14" t="s">
        <v>2043</v>
      </c>
      <c r="S4027" s="14"/>
      <c r="T4027" s="14" t="s">
        <v>2096</v>
      </c>
      <c r="U4027" s="53" t="s">
        <v>55</v>
      </c>
      <c r="V4027" s="53"/>
      <c r="W4027" s="14"/>
      <c r="X4027" s="14"/>
      <c r="Y4027" s="14"/>
      <c r="Z4027" s="14"/>
      <c r="AA4027" s="14"/>
    </row>
    <row r="4028" spans="1:27">
      <c r="A4028" s="625"/>
      <c r="B4028" s="14"/>
      <c r="C4028" s="14"/>
      <c r="D4028" s="14"/>
      <c r="E4028" s="52"/>
      <c r="F4028" s="14"/>
      <c r="G4028" s="53"/>
      <c r="H4028" s="193"/>
      <c r="I4028" s="14"/>
      <c r="J4028" s="14"/>
      <c r="K4028" s="14"/>
      <c r="L4028" s="14"/>
      <c r="M4028" s="14"/>
      <c r="N4028" s="53"/>
      <c r="O4028" s="637"/>
      <c r="P4028" s="14"/>
      <c r="Q4028" s="14"/>
      <c r="R4028" s="14"/>
      <c r="S4028" s="14"/>
      <c r="T4028" s="14"/>
      <c r="U4028" s="14"/>
      <c r="V4028" s="53"/>
      <c r="W4028" s="14"/>
      <c r="X4028" s="14"/>
      <c r="Y4028" s="14"/>
      <c r="Z4028" s="14"/>
      <c r="AA4028" s="14"/>
    </row>
    <row r="4029" spans="1:27">
      <c r="A4029" s="625"/>
      <c r="B4029" s="14"/>
      <c r="C4029" s="14"/>
      <c r="D4029" s="14"/>
      <c r="E4029" s="52"/>
      <c r="F4029" s="14"/>
      <c r="G4029" s="53"/>
      <c r="H4029" s="193"/>
      <c r="I4029" s="14"/>
      <c r="J4029" s="14"/>
      <c r="K4029" s="14"/>
      <c r="L4029" s="14"/>
      <c r="M4029" s="14"/>
      <c r="N4029" s="53"/>
      <c r="O4029" s="637"/>
      <c r="P4029" s="14"/>
      <c r="Q4029" s="14"/>
      <c r="R4029" s="14"/>
      <c r="S4029" s="14"/>
      <c r="T4029" s="14"/>
      <c r="U4029" s="14"/>
      <c r="V4029" s="53"/>
      <c r="W4029" s="14"/>
      <c r="X4029" s="14"/>
      <c r="Y4029" s="14"/>
      <c r="Z4029" s="14"/>
      <c r="AA4029" s="14"/>
    </row>
    <row r="4030" spans="1:27">
      <c r="A4030" s="625"/>
      <c r="B4030" s="14"/>
      <c r="C4030" s="14"/>
      <c r="D4030" s="14"/>
      <c r="E4030" s="52"/>
      <c r="F4030" s="14"/>
      <c r="G4030" s="53"/>
      <c r="H4030" s="193"/>
      <c r="I4030" s="14"/>
      <c r="J4030" s="14"/>
      <c r="K4030" s="14"/>
      <c r="L4030" s="14"/>
      <c r="M4030" s="14"/>
      <c r="N4030" s="53"/>
      <c r="O4030" s="637"/>
      <c r="P4030" s="14"/>
      <c r="Q4030" s="14"/>
      <c r="R4030" s="14"/>
      <c r="S4030" s="14"/>
      <c r="T4030" s="14"/>
      <c r="U4030" s="14"/>
      <c r="V4030" s="53"/>
      <c r="W4030" s="14"/>
      <c r="X4030" s="14"/>
      <c r="Y4030" s="14"/>
      <c r="Z4030" s="14"/>
      <c r="AA4030" s="14"/>
    </row>
    <row r="4031" ht="18" spans="1:27">
      <c r="A4031" s="625"/>
      <c r="B4031" s="629"/>
      <c r="C4031" s="299">
        <f>SUM(C4016:C4029)</f>
        <v>33800</v>
      </c>
      <c r="D4031" s="299"/>
      <c r="E4031" s="630"/>
      <c r="F4031" s="299"/>
      <c r="G4031" s="299"/>
      <c r="H4031" s="269"/>
      <c r="I4031" s="324"/>
      <c r="J4031" s="324">
        <f>SUM(J4016:J4030)</f>
        <v>21200</v>
      </c>
      <c r="K4031" s="324"/>
      <c r="L4031" s="324"/>
      <c r="M4031" s="327"/>
      <c r="N4031" s="327"/>
      <c r="O4031" s="517"/>
      <c r="P4031" s="304"/>
      <c r="Q4031" s="299"/>
      <c r="R4031" s="304"/>
      <c r="S4031" s="304"/>
      <c r="T4031" s="304"/>
      <c r="U4031" s="304"/>
      <c r="V4031" s="269"/>
      <c r="W4031" s="304"/>
      <c r="X4031" s="299"/>
      <c r="Y4031" s="304"/>
      <c r="Z4031" s="304"/>
      <c r="AA4031" s="304"/>
    </row>
    <row r="4032" ht="27.6" spans="1:32">
      <c r="A4032" s="266" t="s">
        <v>2255</v>
      </c>
      <c r="B4032" s="121" t="s">
        <v>12</v>
      </c>
      <c r="C4032" s="122" t="s">
        <v>2501</v>
      </c>
      <c r="D4032" s="122" t="s">
        <v>2466</v>
      </c>
      <c r="E4032" s="123" t="s">
        <v>2456</v>
      </c>
      <c r="F4032" s="121" t="s">
        <v>3121</v>
      </c>
      <c r="G4032" s="121" t="s">
        <v>11</v>
      </c>
      <c r="H4032" s="641"/>
      <c r="I4032" s="121" t="s">
        <v>13</v>
      </c>
      <c r="J4032" s="122" t="s">
        <v>2501</v>
      </c>
      <c r="K4032" s="122" t="s">
        <v>2466</v>
      </c>
      <c r="L4032" s="632" t="s">
        <v>2456</v>
      </c>
      <c r="M4032" s="121" t="s">
        <v>3121</v>
      </c>
      <c r="N4032" s="121" t="s">
        <v>11</v>
      </c>
      <c r="O4032" s="641"/>
      <c r="P4032" s="121" t="s">
        <v>3108</v>
      </c>
      <c r="Q4032" s="122" t="s">
        <v>2501</v>
      </c>
      <c r="R4032" s="122" t="s">
        <v>2466</v>
      </c>
      <c r="S4032" s="632" t="s">
        <v>2456</v>
      </c>
      <c r="T4032" s="121" t="s">
        <v>3121</v>
      </c>
      <c r="U4032" s="121" t="s">
        <v>11</v>
      </c>
      <c r="V4032" s="641"/>
      <c r="W4032" s="121" t="s">
        <v>3336</v>
      </c>
      <c r="X4032" s="122" t="s">
        <v>2501</v>
      </c>
      <c r="Y4032" s="122" t="s">
        <v>2466</v>
      </c>
      <c r="Z4032" s="121" t="s">
        <v>3121</v>
      </c>
      <c r="AA4032" s="121" t="s">
        <v>11</v>
      </c>
      <c r="AB4032" s="594" t="s">
        <v>2557</v>
      </c>
      <c r="AC4032" s="594"/>
      <c r="AF4032"/>
    </row>
    <row r="4033" ht="13.8" spans="1:32">
      <c r="A4033" s="619"/>
      <c r="B4033" s="14" t="s">
        <v>145</v>
      </c>
      <c r="C4033" s="14">
        <v>8000</v>
      </c>
      <c r="D4033" s="14" t="s">
        <v>2043</v>
      </c>
      <c r="E4033" s="52"/>
      <c r="F4033" s="14"/>
      <c r="G4033" s="53" t="s">
        <v>54</v>
      </c>
      <c r="H4033" s="193"/>
      <c r="I4033" s="129" t="s">
        <v>135</v>
      </c>
      <c r="J4033" s="129">
        <v>12000</v>
      </c>
      <c r="K4033" s="129" t="s">
        <v>2043</v>
      </c>
      <c r="L4033" s="129"/>
      <c r="M4033" s="129"/>
      <c r="N4033" s="129" t="s">
        <v>2218</v>
      </c>
      <c r="O4033" s="191"/>
      <c r="P4033" s="14" t="s">
        <v>1607</v>
      </c>
      <c r="Q4033" s="14">
        <v>600</v>
      </c>
      <c r="R4033" s="14" t="s">
        <v>2043</v>
      </c>
      <c r="S4033" s="14"/>
      <c r="T4033" s="14"/>
      <c r="U4033" s="14" t="s">
        <v>54</v>
      </c>
      <c r="V4033" s="193"/>
      <c r="W4033" s="14" t="s">
        <v>372</v>
      </c>
      <c r="X4033" s="14">
        <v>2200</v>
      </c>
      <c r="Y4033" s="14" t="s">
        <v>2045</v>
      </c>
      <c r="Z4033" s="14"/>
      <c r="AA4033" s="14" t="s">
        <v>54</v>
      </c>
      <c r="AB4033" s="525"/>
      <c r="AC4033" s="448" t="s">
        <v>2561</v>
      </c>
      <c r="AF4033"/>
    </row>
    <row r="4034" spans="1:32">
      <c r="A4034" s="619"/>
      <c r="B4034" s="14" t="s">
        <v>949</v>
      </c>
      <c r="C4034" s="14">
        <v>16200</v>
      </c>
      <c r="D4034" s="14" t="s">
        <v>2043</v>
      </c>
      <c r="E4034" s="14"/>
      <c r="F4034" s="14"/>
      <c r="G4034" s="53" t="s">
        <v>54</v>
      </c>
      <c r="H4034" s="53"/>
      <c r="I4034" s="541" t="s">
        <v>1576</v>
      </c>
      <c r="J4034" s="541">
        <v>1050</v>
      </c>
      <c r="K4034" s="541" t="s">
        <v>2045</v>
      </c>
      <c r="L4034" s="129"/>
      <c r="M4034" s="129"/>
      <c r="N4034" s="129" t="s">
        <v>2920</v>
      </c>
      <c r="O4034" s="53"/>
      <c r="P4034" s="14" t="s">
        <v>1244</v>
      </c>
      <c r="Q4034" s="14">
        <v>1000</v>
      </c>
      <c r="R4034" s="14" t="s">
        <v>2045</v>
      </c>
      <c r="S4034" s="14"/>
      <c r="T4034" s="14"/>
      <c r="U4034" s="14" t="s">
        <v>54</v>
      </c>
      <c r="V4034" s="53"/>
      <c r="W4034" s="356" t="s">
        <v>256</v>
      </c>
      <c r="X4034" s="356">
        <v>6000</v>
      </c>
      <c r="Y4034" s="356" t="s">
        <v>2043</v>
      </c>
      <c r="Z4034" s="14"/>
      <c r="AA4034" s="14" t="s">
        <v>3373</v>
      </c>
      <c r="AB4034" s="460"/>
      <c r="AC4034" s="14" t="s">
        <v>2562</v>
      </c>
      <c r="AF4034"/>
    </row>
    <row r="4035" ht="26.4" spans="1:32">
      <c r="A4035" s="619"/>
      <c r="B4035" s="541" t="s">
        <v>124</v>
      </c>
      <c r="C4035" s="541">
        <v>9000</v>
      </c>
      <c r="D4035" s="541" t="s">
        <v>2043</v>
      </c>
      <c r="E4035" s="52"/>
      <c r="F4035" s="14"/>
      <c r="G4035" s="53" t="s">
        <v>3374</v>
      </c>
      <c r="H4035" s="53"/>
      <c r="I4035" s="129" t="s">
        <v>280</v>
      </c>
      <c r="J4035" s="129">
        <v>19600</v>
      </c>
      <c r="K4035" s="129" t="s">
        <v>2043</v>
      </c>
      <c r="L4035" s="129"/>
      <c r="M4035" s="129"/>
      <c r="N4035" s="129" t="s">
        <v>2218</v>
      </c>
      <c r="O4035" s="53"/>
      <c r="P4035" s="14" t="s">
        <v>1175</v>
      </c>
      <c r="Q4035" s="14">
        <v>1200</v>
      </c>
      <c r="R4035" s="14" t="s">
        <v>2054</v>
      </c>
      <c r="S4035" s="14"/>
      <c r="T4035" s="14"/>
      <c r="U4035" s="14" t="s">
        <v>54</v>
      </c>
      <c r="V4035" s="53"/>
      <c r="W4035" s="14" t="s">
        <v>244</v>
      </c>
      <c r="X4035" s="14">
        <v>6000</v>
      </c>
      <c r="Y4035" s="14" t="s">
        <v>2043</v>
      </c>
      <c r="Z4035" s="14"/>
      <c r="AA4035" s="14" t="s">
        <v>54</v>
      </c>
      <c r="AB4035" s="461"/>
      <c r="AC4035" s="448" t="s">
        <v>2563</v>
      </c>
      <c r="AF4035"/>
    </row>
    <row r="4036" ht="13.8" spans="1:32">
      <c r="A4036" s="619"/>
      <c r="B4036" s="14" t="s">
        <v>145</v>
      </c>
      <c r="C4036" s="14">
        <v>8400</v>
      </c>
      <c r="D4036" s="14" t="s">
        <v>2043</v>
      </c>
      <c r="E4036" s="52"/>
      <c r="F4036" s="14"/>
      <c r="G4036" s="53" t="s">
        <v>54</v>
      </c>
      <c r="H4036" s="53"/>
      <c r="I4036" s="129" t="s">
        <v>256</v>
      </c>
      <c r="J4036" s="129">
        <v>4000</v>
      </c>
      <c r="K4036" s="129" t="s">
        <v>2043</v>
      </c>
      <c r="L4036" s="129"/>
      <c r="M4036" s="129"/>
      <c r="N4036" s="129" t="s">
        <v>2218</v>
      </c>
      <c r="O4036" s="53"/>
      <c r="P4036" s="14" t="s">
        <v>1438</v>
      </c>
      <c r="Q4036" s="14">
        <v>700</v>
      </c>
      <c r="R4036" s="14" t="s">
        <v>2045</v>
      </c>
      <c r="S4036" s="14"/>
      <c r="T4036" s="14"/>
      <c r="U4036" s="14" t="s">
        <v>54</v>
      </c>
      <c r="V4036" s="53"/>
      <c r="W4036" s="14" t="s">
        <v>461</v>
      </c>
      <c r="X4036" s="14">
        <v>4000</v>
      </c>
      <c r="Y4036" s="14" t="s">
        <v>2043</v>
      </c>
      <c r="Z4036" s="14"/>
      <c r="AA4036" s="14" t="s">
        <v>54</v>
      </c>
      <c r="AB4036" s="462"/>
      <c r="AC4036" s="448" t="s">
        <v>2568</v>
      </c>
      <c r="AF4036"/>
    </row>
    <row r="4037" ht="32.25" customHeight="1" spans="1:32">
      <c r="A4037" s="619"/>
      <c r="B4037" s="541" t="s">
        <v>980</v>
      </c>
      <c r="C4037" s="541">
        <v>1680</v>
      </c>
      <c r="D4037" s="541" t="s">
        <v>2045</v>
      </c>
      <c r="E4037" s="52"/>
      <c r="F4037" s="14"/>
      <c r="G4037" s="53" t="s">
        <v>3375</v>
      </c>
      <c r="H4037" s="53"/>
      <c r="I4037" s="129"/>
      <c r="J4037" s="129"/>
      <c r="K4037" s="129"/>
      <c r="L4037" s="129"/>
      <c r="M4037" s="129"/>
      <c r="N4037" s="203"/>
      <c r="O4037" s="53"/>
      <c r="P4037" s="14" t="s">
        <v>1297</v>
      </c>
      <c r="Q4037" s="14">
        <v>240</v>
      </c>
      <c r="R4037" s="14" t="s">
        <v>2045</v>
      </c>
      <c r="S4037" s="14"/>
      <c r="T4037" s="14"/>
      <c r="U4037" s="14" t="s">
        <v>54</v>
      </c>
      <c r="V4037" s="53"/>
      <c r="W4037" s="14" t="s">
        <v>458</v>
      </c>
      <c r="X4037" s="14">
        <v>5600</v>
      </c>
      <c r="Y4037" s="14" t="s">
        <v>2043</v>
      </c>
      <c r="Z4037" s="14"/>
      <c r="AA4037" s="14" t="s">
        <v>54</v>
      </c>
      <c r="AB4037" s="142"/>
      <c r="AC4037" s="448" t="s">
        <v>2632</v>
      </c>
      <c r="AF4037"/>
    </row>
    <row r="4038" ht="13.8" spans="1:32">
      <c r="A4038" s="619"/>
      <c r="B4038" s="53" t="s">
        <v>494</v>
      </c>
      <c r="C4038" s="53">
        <v>6600</v>
      </c>
      <c r="D4038" s="53" t="s">
        <v>2043</v>
      </c>
      <c r="E4038" s="620"/>
      <c r="F4038" s="53"/>
      <c r="G4038" s="53" t="s">
        <v>54</v>
      </c>
      <c r="H4038" s="53"/>
      <c r="I4038" s="129"/>
      <c r="J4038" s="129"/>
      <c r="K4038" s="129"/>
      <c r="L4038" s="129"/>
      <c r="M4038" s="129"/>
      <c r="N4038" s="203"/>
      <c r="O4038" s="53"/>
      <c r="P4038" s="14" t="s">
        <v>683</v>
      </c>
      <c r="Q4038" s="14">
        <v>1200</v>
      </c>
      <c r="R4038" s="14" t="s">
        <v>2043</v>
      </c>
      <c r="S4038" s="14"/>
      <c r="T4038" s="14"/>
      <c r="U4038" s="14" t="s">
        <v>54</v>
      </c>
      <c r="V4038" s="53"/>
      <c r="W4038" s="137" t="s">
        <v>2894</v>
      </c>
      <c r="X4038" s="137">
        <v>900</v>
      </c>
      <c r="Y4038" s="137" t="s">
        <v>2045</v>
      </c>
      <c r="Z4038" s="14"/>
      <c r="AA4038" s="14" t="s">
        <v>3367</v>
      </c>
      <c r="AB4038" s="647"/>
      <c r="AC4038" s="448" t="s">
        <v>2935</v>
      </c>
      <c r="AF4038"/>
    </row>
    <row r="4039" spans="1:27">
      <c r="A4039" s="619"/>
      <c r="B4039" s="14" t="s">
        <v>309</v>
      </c>
      <c r="C4039" s="14">
        <v>1200</v>
      </c>
      <c r="D4039" s="14" t="s">
        <v>2043</v>
      </c>
      <c r="E4039" s="14"/>
      <c r="F4039" s="14"/>
      <c r="G4039" s="53" t="s">
        <v>54</v>
      </c>
      <c r="H4039" s="53"/>
      <c r="I4039" s="129"/>
      <c r="J4039" s="129"/>
      <c r="K4039" s="129"/>
      <c r="L4039" s="129"/>
      <c r="M4039" s="129"/>
      <c r="N4039" s="203"/>
      <c r="O4039" s="53"/>
      <c r="P4039" s="14" t="s">
        <v>774</v>
      </c>
      <c r="Q4039" s="14">
        <v>1200</v>
      </c>
      <c r="R4039" s="14" t="s">
        <v>2043</v>
      </c>
      <c r="S4039" s="14"/>
      <c r="T4039" s="14"/>
      <c r="U4039" s="14" t="s">
        <v>54</v>
      </c>
      <c r="V4039" s="53"/>
      <c r="W4039" s="14" t="s">
        <v>1495</v>
      </c>
      <c r="X4039" s="14">
        <v>210</v>
      </c>
      <c r="Y4039" s="14" t="s">
        <v>2045</v>
      </c>
      <c r="Z4039" s="14"/>
      <c r="AA4039" s="14" t="s">
        <v>54</v>
      </c>
    </row>
    <row r="4040" spans="1:27">
      <c r="A4040" s="619"/>
      <c r="B4040" s="14" t="s">
        <v>923</v>
      </c>
      <c r="C4040" s="14">
        <v>2500</v>
      </c>
      <c r="D4040" s="14" t="s">
        <v>2045</v>
      </c>
      <c r="E4040" s="620"/>
      <c r="F4040" s="53"/>
      <c r="G4040" s="53" t="s">
        <v>54</v>
      </c>
      <c r="H4040" s="53"/>
      <c r="I4040" s="129"/>
      <c r="J4040" s="129"/>
      <c r="K4040" s="129"/>
      <c r="L4040" s="129"/>
      <c r="M4040" s="129"/>
      <c r="N4040" s="203"/>
      <c r="O4040" s="53"/>
      <c r="P4040" s="14" t="s">
        <v>1257</v>
      </c>
      <c r="Q4040" s="14">
        <v>200</v>
      </c>
      <c r="R4040" s="14" t="s">
        <v>2045</v>
      </c>
      <c r="S4040" s="14"/>
      <c r="T4040" s="14"/>
      <c r="U4040" s="14" t="s">
        <v>54</v>
      </c>
      <c r="V4040" s="53"/>
      <c r="W4040" s="137" t="s">
        <v>72</v>
      </c>
      <c r="X4040" s="137">
        <v>2000</v>
      </c>
      <c r="Y4040" s="137" t="s">
        <v>2054</v>
      </c>
      <c r="Z4040" s="14"/>
      <c r="AA4040" s="14" t="s">
        <v>2788</v>
      </c>
    </row>
    <row r="4041" spans="1:27">
      <c r="A4041" s="619"/>
      <c r="B4041" s="14"/>
      <c r="C4041" s="14"/>
      <c r="D4041" s="14"/>
      <c r="E4041" s="52"/>
      <c r="F4041" s="14"/>
      <c r="G4041" s="53"/>
      <c r="H4041" s="53"/>
      <c r="I4041" s="129"/>
      <c r="J4041" s="129"/>
      <c r="K4041" s="129"/>
      <c r="L4041" s="129"/>
      <c r="M4041" s="129"/>
      <c r="N4041" s="203"/>
      <c r="O4041" s="53"/>
      <c r="P4041" s="647" t="s">
        <v>1268</v>
      </c>
      <c r="Q4041" s="649">
        <v>1000</v>
      </c>
      <c r="R4041" s="647" t="s">
        <v>2045</v>
      </c>
      <c r="S4041" s="14"/>
      <c r="T4041" s="14"/>
      <c r="U4041" s="14" t="s">
        <v>2982</v>
      </c>
      <c r="V4041" s="53"/>
      <c r="W4041" s="14" t="s">
        <v>1605</v>
      </c>
      <c r="X4041" s="14">
        <v>200</v>
      </c>
      <c r="Y4041" s="14" t="s">
        <v>2045</v>
      </c>
      <c r="Z4041" s="14" t="s">
        <v>2096</v>
      </c>
      <c r="AA4041" s="14" t="s">
        <v>54</v>
      </c>
    </row>
    <row r="4042" spans="1:27">
      <c r="A4042" s="619"/>
      <c r="B4042" s="14"/>
      <c r="C4042" s="14"/>
      <c r="D4042" s="14"/>
      <c r="E4042" s="52"/>
      <c r="F4042" s="14"/>
      <c r="G4042" s="53"/>
      <c r="H4042" s="53"/>
      <c r="I4042" s="129"/>
      <c r="J4042" s="129"/>
      <c r="K4042" s="129"/>
      <c r="L4042" s="129"/>
      <c r="M4042" s="129"/>
      <c r="N4042" s="203"/>
      <c r="O4042" s="53"/>
      <c r="P4042" s="137" t="s">
        <v>76</v>
      </c>
      <c r="Q4042" s="137">
        <v>1300</v>
      </c>
      <c r="R4042" s="137" t="s">
        <v>2045</v>
      </c>
      <c r="S4042" s="14"/>
      <c r="T4042" s="168"/>
      <c r="U4042" s="14" t="s">
        <v>2788</v>
      </c>
      <c r="V4042" s="53"/>
      <c r="W4042" s="73" t="s">
        <v>1626</v>
      </c>
      <c r="X4042" s="73">
        <v>1700</v>
      </c>
      <c r="Y4042" s="73" t="s">
        <v>2045</v>
      </c>
      <c r="Z4042" s="14" t="s">
        <v>2096</v>
      </c>
      <c r="AA4042" s="14" t="s">
        <v>2956</v>
      </c>
    </row>
    <row r="4043" spans="1:27">
      <c r="A4043" s="619"/>
      <c r="B4043" s="14"/>
      <c r="C4043" s="14"/>
      <c r="D4043" s="14"/>
      <c r="E4043" s="52"/>
      <c r="F4043" s="14"/>
      <c r="G4043" s="53"/>
      <c r="H4043" s="53"/>
      <c r="I4043" s="129"/>
      <c r="J4043" s="129"/>
      <c r="K4043" s="129"/>
      <c r="L4043" s="129"/>
      <c r="M4043" s="129"/>
      <c r="N4043" s="203"/>
      <c r="O4043" s="53"/>
      <c r="P4043" s="14" t="s">
        <v>534</v>
      </c>
      <c r="Q4043" s="14">
        <v>1200</v>
      </c>
      <c r="R4043" s="14" t="s">
        <v>2043</v>
      </c>
      <c r="S4043" s="14"/>
      <c r="T4043" s="14"/>
      <c r="U4043" s="14" t="s">
        <v>54</v>
      </c>
      <c r="V4043" s="53"/>
      <c r="W4043" s="14" t="s">
        <v>175</v>
      </c>
      <c r="X4043" s="14">
        <v>2000</v>
      </c>
      <c r="Y4043" s="14" t="s">
        <v>2043</v>
      </c>
      <c r="Z4043" s="14"/>
      <c r="AA4043" s="14" t="s">
        <v>54</v>
      </c>
    </row>
    <row r="4044" spans="1:27">
      <c r="A4044" s="619"/>
      <c r="B4044" s="14"/>
      <c r="C4044" s="14"/>
      <c r="D4044" s="14"/>
      <c r="E4044" s="52"/>
      <c r="F4044" s="14"/>
      <c r="G4044" s="53"/>
      <c r="H4044" s="53"/>
      <c r="I4044" s="129"/>
      <c r="J4044" s="129"/>
      <c r="K4044" s="129"/>
      <c r="L4044" s="129"/>
      <c r="M4044" s="129"/>
      <c r="N4044" s="203"/>
      <c r="O4044" s="53"/>
      <c r="P4044" s="73" t="s">
        <v>1388</v>
      </c>
      <c r="Q4044" s="73">
        <v>210</v>
      </c>
      <c r="R4044" s="73" t="s">
        <v>2045</v>
      </c>
      <c r="S4044" s="14"/>
      <c r="T4044" s="14"/>
      <c r="U4044" s="14" t="s">
        <v>2788</v>
      </c>
      <c r="V4044" s="53"/>
      <c r="W4044" s="14"/>
      <c r="X4044" s="14"/>
      <c r="Y4044" s="14"/>
      <c r="Z4044" s="14"/>
      <c r="AA4044" s="14"/>
    </row>
    <row r="4045" spans="1:27">
      <c r="A4045" s="619"/>
      <c r="B4045" s="14"/>
      <c r="C4045" s="14"/>
      <c r="D4045" s="14"/>
      <c r="E4045" s="52"/>
      <c r="F4045" s="14"/>
      <c r="G4045" s="53"/>
      <c r="H4045" s="53"/>
      <c r="I4045" s="14"/>
      <c r="J4045" s="14"/>
      <c r="K4045" s="14"/>
      <c r="L4045" s="14"/>
      <c r="M4045" s="14"/>
      <c r="N4045" s="14"/>
      <c r="O4045" s="53"/>
      <c r="P4045" s="14"/>
      <c r="Q4045" s="14"/>
      <c r="R4045" s="14"/>
      <c r="S4045" s="14"/>
      <c r="T4045" s="14"/>
      <c r="U4045" s="14"/>
      <c r="V4045" s="53"/>
      <c r="W4045" s="14"/>
      <c r="X4045" s="14"/>
      <c r="Y4045" s="14"/>
      <c r="Z4045" s="14"/>
      <c r="AA4045" s="14"/>
    </row>
    <row r="4046" ht="18" spans="1:27">
      <c r="A4046" s="619"/>
      <c r="B4046" s="629"/>
      <c r="C4046" s="299"/>
      <c r="D4046" s="299"/>
      <c r="E4046" s="630"/>
      <c r="F4046" s="299"/>
      <c r="G4046" s="299"/>
      <c r="H4046" s="269"/>
      <c r="I4046" s="299"/>
      <c r="J4046" s="299"/>
      <c r="K4046" s="299"/>
      <c r="L4046" s="299"/>
      <c r="M4046" s="304"/>
      <c r="N4046" s="304"/>
      <c r="O4046" s="269"/>
      <c r="P4046" s="304"/>
      <c r="Q4046" s="304"/>
      <c r="R4046" s="304"/>
      <c r="S4046" s="304"/>
      <c r="T4046" s="304"/>
      <c r="U4046" s="304"/>
      <c r="V4046" s="269"/>
      <c r="W4046" s="431"/>
      <c r="X4046" s="431"/>
      <c r="Y4046" s="431"/>
      <c r="Z4046" s="431"/>
      <c r="AA4046" s="431"/>
    </row>
    <row r="4047" ht="27.6" spans="1:32">
      <c r="A4047" s="266" t="s">
        <v>3376</v>
      </c>
      <c r="B4047" s="121" t="s">
        <v>12</v>
      </c>
      <c r="C4047" s="122" t="s">
        <v>2501</v>
      </c>
      <c r="D4047" s="122" t="s">
        <v>2466</v>
      </c>
      <c r="E4047" s="123" t="s">
        <v>2456</v>
      </c>
      <c r="F4047" s="121" t="s">
        <v>3121</v>
      </c>
      <c r="G4047" s="121" t="s">
        <v>11</v>
      </c>
      <c r="H4047" s="641"/>
      <c r="I4047" s="121" t="s">
        <v>13</v>
      </c>
      <c r="J4047" s="122" t="s">
        <v>2501</v>
      </c>
      <c r="K4047" s="122" t="s">
        <v>2466</v>
      </c>
      <c r="L4047" s="632" t="s">
        <v>2456</v>
      </c>
      <c r="M4047" s="121" t="s">
        <v>3121</v>
      </c>
      <c r="N4047" s="121" t="s">
        <v>11</v>
      </c>
      <c r="O4047" s="641"/>
      <c r="P4047" s="121" t="s">
        <v>3108</v>
      </c>
      <c r="Q4047" s="122" t="s">
        <v>2501</v>
      </c>
      <c r="R4047" s="122" t="s">
        <v>2466</v>
      </c>
      <c r="S4047" s="632" t="s">
        <v>2456</v>
      </c>
      <c r="T4047" s="121" t="s">
        <v>3121</v>
      </c>
      <c r="U4047" s="121" t="s">
        <v>11</v>
      </c>
      <c r="V4047" s="641"/>
      <c r="W4047" s="606" t="s">
        <v>3336</v>
      </c>
      <c r="X4047" s="642" t="s">
        <v>2501</v>
      </c>
      <c r="Y4047" s="642" t="s">
        <v>2466</v>
      </c>
      <c r="Z4047" s="606" t="s">
        <v>3121</v>
      </c>
      <c r="AA4047" s="606" t="s">
        <v>11</v>
      </c>
      <c r="AB4047" s="594" t="s">
        <v>2557</v>
      </c>
      <c r="AC4047" s="594"/>
      <c r="AF4047"/>
    </row>
    <row r="4048" ht="13.8" spans="1:32">
      <c r="A4048" s="619"/>
      <c r="B4048" s="14" t="s">
        <v>151</v>
      </c>
      <c r="C4048" s="14">
        <v>4200</v>
      </c>
      <c r="D4048" s="14" t="s">
        <v>2043</v>
      </c>
      <c r="E4048" s="52"/>
      <c r="F4048" s="14"/>
      <c r="G4048" s="53" t="s">
        <v>54</v>
      </c>
      <c r="H4048" s="193"/>
      <c r="I4048" s="129" t="s">
        <v>256</v>
      </c>
      <c r="J4048" s="129">
        <v>2000</v>
      </c>
      <c r="K4048" s="129" t="s">
        <v>2043</v>
      </c>
      <c r="L4048" s="129"/>
      <c r="M4048" s="129"/>
      <c r="N4048" s="129" t="s">
        <v>54</v>
      </c>
      <c r="O4048" s="191"/>
      <c r="P4048" s="14" t="s">
        <v>681</v>
      </c>
      <c r="Q4048" s="14">
        <v>200</v>
      </c>
      <c r="R4048" s="14" t="s">
        <v>2043</v>
      </c>
      <c r="S4048" s="14"/>
      <c r="T4048" s="14"/>
      <c r="U4048" s="14" t="s">
        <v>2803</v>
      </c>
      <c r="V4048" s="193"/>
      <c r="W4048" s="129" t="s">
        <v>175</v>
      </c>
      <c r="X4048" s="129">
        <v>1000</v>
      </c>
      <c r="Y4048" s="129" t="s">
        <v>2043</v>
      </c>
      <c r="Z4048" s="129"/>
      <c r="AA4048" s="129" t="s">
        <v>54</v>
      </c>
      <c r="AB4048" s="525"/>
      <c r="AC4048" s="448" t="s">
        <v>2561</v>
      </c>
      <c r="AF4048"/>
    </row>
    <row r="4049" spans="1:32">
      <c r="A4049" s="619"/>
      <c r="B4049" s="53" t="s">
        <v>238</v>
      </c>
      <c r="C4049" s="53">
        <v>6000</v>
      </c>
      <c r="D4049" s="53" t="s">
        <v>2043</v>
      </c>
      <c r="E4049" s="620"/>
      <c r="F4049" s="53"/>
      <c r="G4049" s="53" t="s">
        <v>54</v>
      </c>
      <c r="H4049" s="193"/>
      <c r="I4049" s="515" t="s">
        <v>331</v>
      </c>
      <c r="J4049" s="515">
        <v>8000</v>
      </c>
      <c r="K4049" s="515" t="s">
        <v>2043</v>
      </c>
      <c r="L4049" s="515"/>
      <c r="M4049" s="515"/>
      <c r="N4049" s="129" t="s">
        <v>54</v>
      </c>
      <c r="O4049" s="191"/>
      <c r="P4049" s="14" t="s">
        <v>1615</v>
      </c>
      <c r="Q4049" s="14">
        <v>220</v>
      </c>
      <c r="R4049" s="14" t="s">
        <v>2045</v>
      </c>
      <c r="S4049" s="14"/>
      <c r="T4049" s="14"/>
      <c r="U4049" s="14" t="s">
        <v>54</v>
      </c>
      <c r="V4049" s="193"/>
      <c r="W4049" s="129" t="s">
        <v>265</v>
      </c>
      <c r="X4049" s="129">
        <v>16000</v>
      </c>
      <c r="Y4049" s="129" t="s">
        <v>2043</v>
      </c>
      <c r="Z4049" s="129"/>
      <c r="AA4049" s="129" t="s">
        <v>54</v>
      </c>
      <c r="AB4049" s="460"/>
      <c r="AC4049" s="14" t="s">
        <v>2562</v>
      </c>
      <c r="AF4049"/>
    </row>
    <row r="4050" ht="13.8" spans="1:32">
      <c r="A4050" s="619"/>
      <c r="B4050" s="14" t="s">
        <v>1155</v>
      </c>
      <c r="C4050" s="14">
        <v>12000</v>
      </c>
      <c r="D4050" s="14" t="s">
        <v>2043</v>
      </c>
      <c r="E4050" s="52"/>
      <c r="F4050" s="14"/>
      <c r="G4050" s="53" t="s">
        <v>54</v>
      </c>
      <c r="H4050" s="193"/>
      <c r="I4050" s="14" t="s">
        <v>241</v>
      </c>
      <c r="J4050" s="14">
        <v>18000</v>
      </c>
      <c r="K4050" s="14" t="s">
        <v>2043</v>
      </c>
      <c r="L4050" s="168" t="s">
        <v>3377</v>
      </c>
      <c r="M4050" s="14"/>
      <c r="N4050" s="129" t="s">
        <v>54</v>
      </c>
      <c r="O4050" s="191"/>
      <c r="P4050" s="14" t="s">
        <v>1628</v>
      </c>
      <c r="Q4050" s="14">
        <v>510</v>
      </c>
      <c r="R4050" s="14" t="s">
        <v>2045</v>
      </c>
      <c r="S4050" s="14"/>
      <c r="T4050" s="14" t="s">
        <v>2096</v>
      </c>
      <c r="U4050" s="14" t="s">
        <v>54</v>
      </c>
      <c r="V4050" s="193"/>
      <c r="W4050" s="515" t="s">
        <v>148</v>
      </c>
      <c r="X4050" s="515">
        <v>16000</v>
      </c>
      <c r="Y4050" s="515" t="s">
        <v>2043</v>
      </c>
      <c r="Z4050" s="515"/>
      <c r="AA4050" s="141" t="s">
        <v>54</v>
      </c>
      <c r="AB4050" s="461"/>
      <c r="AC4050" s="448" t="s">
        <v>2563</v>
      </c>
      <c r="AF4050"/>
    </row>
    <row r="4051" ht="13.8" spans="1:32">
      <c r="A4051" s="619"/>
      <c r="B4051" s="14" t="s">
        <v>584</v>
      </c>
      <c r="C4051" s="14">
        <v>6000</v>
      </c>
      <c r="D4051" s="14" t="s">
        <v>2043</v>
      </c>
      <c r="E4051" s="52"/>
      <c r="F4051" s="14"/>
      <c r="G4051" s="14" t="s">
        <v>3378</v>
      </c>
      <c r="H4051" s="193"/>
      <c r="I4051" s="14" t="s">
        <v>692</v>
      </c>
      <c r="J4051" s="14">
        <v>3200</v>
      </c>
      <c r="K4051" s="14" t="s">
        <v>2043</v>
      </c>
      <c r="L4051" s="14"/>
      <c r="M4051" s="14"/>
      <c r="N4051" s="129" t="s">
        <v>54</v>
      </c>
      <c r="O4051" s="191"/>
      <c r="P4051" s="525" t="s">
        <v>1613</v>
      </c>
      <c r="Q4051" s="525">
        <v>400</v>
      </c>
      <c r="R4051" s="525"/>
      <c r="S4051" s="14"/>
      <c r="T4051" s="14" t="s">
        <v>2096</v>
      </c>
      <c r="U4051" s="14" t="s">
        <v>3379</v>
      </c>
      <c r="V4051" s="193"/>
      <c r="W4051" s="14" t="s">
        <v>235</v>
      </c>
      <c r="X4051" s="14">
        <v>2800</v>
      </c>
      <c r="Y4051" s="14" t="s">
        <v>2043</v>
      </c>
      <c r="Z4051" s="14"/>
      <c r="AA4051" s="141" t="s">
        <v>54</v>
      </c>
      <c r="AB4051" s="462"/>
      <c r="AC4051" s="448" t="s">
        <v>2568</v>
      </c>
      <c r="AF4051"/>
    </row>
    <row r="4052" ht="13.8" spans="1:32">
      <c r="A4052" s="619"/>
      <c r="B4052" s="14" t="s">
        <v>464</v>
      </c>
      <c r="C4052" s="14">
        <v>6000</v>
      </c>
      <c r="D4052" s="14" t="s">
        <v>2043</v>
      </c>
      <c r="E4052" s="52"/>
      <c r="F4052" s="53"/>
      <c r="G4052" s="53" t="s">
        <v>55</v>
      </c>
      <c r="H4052" s="637"/>
      <c r="I4052" s="648" t="s">
        <v>306</v>
      </c>
      <c r="J4052" s="648">
        <v>2000</v>
      </c>
      <c r="K4052" s="648" t="s">
        <v>2043</v>
      </c>
      <c r="L4052" s="187"/>
      <c r="M4052" s="187"/>
      <c r="N4052" s="187" t="s">
        <v>3380</v>
      </c>
      <c r="O4052" s="191"/>
      <c r="P4052" s="14" t="s">
        <v>681</v>
      </c>
      <c r="Q4052" s="14">
        <v>200</v>
      </c>
      <c r="R4052" s="14" t="s">
        <v>2043</v>
      </c>
      <c r="S4052" s="14"/>
      <c r="T4052" s="14"/>
      <c r="U4052" s="14" t="s">
        <v>54</v>
      </c>
      <c r="V4052" s="193"/>
      <c r="W4052" s="14"/>
      <c r="X4052" s="14"/>
      <c r="Y4052" s="14"/>
      <c r="Z4052" s="14"/>
      <c r="AA4052" s="14"/>
      <c r="AB4052" s="142"/>
      <c r="AC4052" s="448" t="s">
        <v>2632</v>
      </c>
      <c r="AF4052"/>
    </row>
    <row r="4053" ht="13.8" spans="1:32">
      <c r="A4053" s="619"/>
      <c r="B4053" s="14"/>
      <c r="C4053" s="14"/>
      <c r="D4053" s="14"/>
      <c r="E4053" s="52"/>
      <c r="F4053" s="14"/>
      <c r="G4053" s="53"/>
      <c r="H4053" s="637"/>
      <c r="I4053" s="129" t="s">
        <v>253</v>
      </c>
      <c r="J4053" s="129">
        <v>6000</v>
      </c>
      <c r="K4053" s="129" t="s">
        <v>2043</v>
      </c>
      <c r="L4053" s="129"/>
      <c r="M4053" s="129"/>
      <c r="N4053" s="129" t="s">
        <v>54</v>
      </c>
      <c r="O4053" s="191"/>
      <c r="P4053" s="14" t="s">
        <v>175</v>
      </c>
      <c r="Q4053" s="14">
        <v>500</v>
      </c>
      <c r="R4053" s="14" t="s">
        <v>2043</v>
      </c>
      <c r="S4053" s="14"/>
      <c r="T4053" s="14"/>
      <c r="U4053" s="14" t="s">
        <v>54</v>
      </c>
      <c r="V4053" s="193"/>
      <c r="W4053" s="14"/>
      <c r="X4053" s="14"/>
      <c r="Y4053" s="14"/>
      <c r="Z4053" s="14"/>
      <c r="AA4053" s="14"/>
      <c r="AB4053" s="136"/>
      <c r="AC4053" s="448" t="s">
        <v>2935</v>
      </c>
      <c r="AF4053"/>
    </row>
    <row r="4054" spans="1:27">
      <c r="A4054" s="619"/>
      <c r="B4054" s="14"/>
      <c r="C4054" s="14"/>
      <c r="D4054" s="14"/>
      <c r="E4054" s="52"/>
      <c r="F4054" s="14"/>
      <c r="G4054" s="53"/>
      <c r="H4054" s="637"/>
      <c r="I4054" s="541" t="s">
        <v>1455</v>
      </c>
      <c r="J4054" s="541">
        <v>2000</v>
      </c>
      <c r="K4054" s="541" t="s">
        <v>2043</v>
      </c>
      <c r="L4054" s="129"/>
      <c r="M4054" s="203"/>
      <c r="N4054" s="203" t="s">
        <v>3381</v>
      </c>
      <c r="O4054" s="191"/>
      <c r="P4054" s="14" t="s">
        <v>510</v>
      </c>
      <c r="Q4054" s="14">
        <v>800</v>
      </c>
      <c r="R4054" s="14" t="s">
        <v>2043</v>
      </c>
      <c r="T4054" s="14"/>
      <c r="U4054" s="14" t="s">
        <v>54</v>
      </c>
      <c r="V4054" s="193"/>
      <c r="W4054" s="14"/>
      <c r="X4054" s="14"/>
      <c r="Y4054" s="14"/>
      <c r="Z4054" s="14"/>
      <c r="AA4054" s="14"/>
    </row>
    <row r="4055" spans="1:27">
      <c r="A4055" s="619"/>
      <c r="B4055" s="14"/>
      <c r="C4055" s="14"/>
      <c r="D4055" s="14"/>
      <c r="E4055" s="52"/>
      <c r="F4055" s="14"/>
      <c r="G4055" s="53"/>
      <c r="H4055" s="637"/>
      <c r="I4055" s="515" t="s">
        <v>303</v>
      </c>
      <c r="J4055" s="515">
        <v>2000</v>
      </c>
      <c r="K4055" s="515" t="s">
        <v>2043</v>
      </c>
      <c r="L4055" s="515"/>
      <c r="M4055" s="515"/>
      <c r="N4055" s="515" t="s">
        <v>54</v>
      </c>
      <c r="O4055" s="191"/>
      <c r="P4055" s="137" t="s">
        <v>2932</v>
      </c>
      <c r="Q4055" s="137">
        <v>600</v>
      </c>
      <c r="R4055" s="137" t="s">
        <v>2045</v>
      </c>
      <c r="T4055" s="14"/>
      <c r="U4055" s="14" t="s">
        <v>3382</v>
      </c>
      <c r="V4055" s="193"/>
      <c r="W4055" s="14"/>
      <c r="X4055" s="14"/>
      <c r="Y4055" s="14"/>
      <c r="Z4055" s="14"/>
      <c r="AA4055" s="14"/>
    </row>
    <row r="4056" spans="1:27">
      <c r="A4056" s="619"/>
      <c r="B4056" s="14"/>
      <c r="C4056" s="14"/>
      <c r="D4056" s="14"/>
      <c r="E4056" s="52"/>
      <c r="F4056" s="14"/>
      <c r="G4056" s="53"/>
      <c r="H4056" s="637"/>
      <c r="I4056" s="14" t="s">
        <v>440</v>
      </c>
      <c r="J4056" s="14">
        <v>1900</v>
      </c>
      <c r="K4056" s="14" t="s">
        <v>2045</v>
      </c>
      <c r="L4056" s="14"/>
      <c r="M4056" s="14"/>
      <c r="N4056" s="14" t="s">
        <v>54</v>
      </c>
      <c r="O4056" s="637"/>
      <c r="P4056" s="14" t="s">
        <v>1303</v>
      </c>
      <c r="Q4056" s="14">
        <v>200</v>
      </c>
      <c r="R4056" s="14" t="s">
        <v>2045</v>
      </c>
      <c r="S4056" s="14"/>
      <c r="T4056" s="14"/>
      <c r="U4056" s="14" t="s">
        <v>54</v>
      </c>
      <c r="V4056" s="53"/>
      <c r="W4056" s="14"/>
      <c r="X4056" s="14"/>
      <c r="Y4056" s="14"/>
      <c r="Z4056" s="14"/>
      <c r="AA4056" s="14"/>
    </row>
    <row r="4057" spans="1:27">
      <c r="A4057" s="619"/>
      <c r="B4057" s="14"/>
      <c r="C4057" s="14"/>
      <c r="D4057" s="14"/>
      <c r="E4057" s="52"/>
      <c r="F4057" s="14"/>
      <c r="G4057" s="53"/>
      <c r="H4057" s="637"/>
      <c r="I4057" s="14" t="s">
        <v>455</v>
      </c>
      <c r="J4057" s="14">
        <v>2000</v>
      </c>
      <c r="K4057" s="14" t="s">
        <v>2043</v>
      </c>
      <c r="L4057" s="14"/>
      <c r="M4057" s="14"/>
      <c r="N4057" s="14" t="s">
        <v>54</v>
      </c>
      <c r="O4057" s="637"/>
      <c r="P4057" s="14" t="s">
        <v>1301</v>
      </c>
      <c r="Q4057" s="14">
        <v>780</v>
      </c>
      <c r="R4057" s="14" t="s">
        <v>2045</v>
      </c>
      <c r="S4057" s="14"/>
      <c r="T4057" s="14"/>
      <c r="U4057" s="14" t="s">
        <v>54</v>
      </c>
      <c r="V4057" s="53"/>
      <c r="W4057" s="14"/>
      <c r="X4057" s="14"/>
      <c r="Y4057" s="14"/>
      <c r="Z4057" s="14"/>
      <c r="AA4057" s="14"/>
    </row>
    <row r="4058" spans="1:27">
      <c r="A4058" s="619"/>
      <c r="B4058" s="14"/>
      <c r="C4058" s="14"/>
      <c r="D4058" s="14"/>
      <c r="E4058" s="52"/>
      <c r="F4058" s="14"/>
      <c r="G4058" s="53"/>
      <c r="H4058" s="637"/>
      <c r="I4058" s="14"/>
      <c r="J4058" s="14"/>
      <c r="K4058" s="14"/>
      <c r="L4058" s="14"/>
      <c r="M4058" s="14"/>
      <c r="N4058" s="53"/>
      <c r="O4058" s="637"/>
      <c r="P4058" s="73" t="s">
        <v>1574</v>
      </c>
      <c r="Q4058" s="73">
        <v>240</v>
      </c>
      <c r="R4058" s="73" t="s">
        <v>2045</v>
      </c>
      <c r="S4058" s="14"/>
      <c r="T4058" s="14"/>
      <c r="U4058" s="14" t="s">
        <v>54</v>
      </c>
      <c r="V4058" s="53"/>
      <c r="W4058" s="14"/>
      <c r="X4058" s="14"/>
      <c r="Y4058" s="14"/>
      <c r="Z4058" s="14"/>
      <c r="AA4058" s="14"/>
    </row>
    <row r="4059" spans="1:27">
      <c r="A4059" s="619"/>
      <c r="B4059" s="14"/>
      <c r="C4059" s="14"/>
      <c r="D4059" s="14"/>
      <c r="E4059" s="14"/>
      <c r="F4059" s="14"/>
      <c r="G4059" s="14"/>
      <c r="H4059" s="637"/>
      <c r="I4059" s="14"/>
      <c r="J4059" s="14"/>
      <c r="K4059" s="14"/>
      <c r="L4059" s="14"/>
      <c r="M4059" s="14"/>
      <c r="N4059" s="53"/>
      <c r="O4059" s="637"/>
      <c r="P4059" s="14" t="s">
        <v>1542</v>
      </c>
      <c r="Q4059" s="14">
        <v>1000</v>
      </c>
      <c r="R4059" s="14" t="s">
        <v>2045</v>
      </c>
      <c r="S4059" s="14"/>
      <c r="T4059" s="14"/>
      <c r="U4059" s="14" t="s">
        <v>54</v>
      </c>
      <c r="V4059" s="53"/>
      <c r="W4059" s="14"/>
      <c r="X4059" s="14"/>
      <c r="Y4059" s="14"/>
      <c r="Z4059" s="14"/>
      <c r="AA4059" s="14"/>
    </row>
    <row r="4060" spans="1:27">
      <c r="A4060" s="619"/>
      <c r="B4060" s="14"/>
      <c r="C4060" s="14"/>
      <c r="D4060" s="14"/>
      <c r="E4060" s="52"/>
      <c r="F4060" s="14"/>
      <c r="G4060" s="53"/>
      <c r="H4060" s="637"/>
      <c r="I4060" s="14"/>
      <c r="J4060" s="14"/>
      <c r="K4060" s="14"/>
      <c r="L4060" s="14"/>
      <c r="M4060" s="14"/>
      <c r="N4060" s="53"/>
      <c r="O4060" s="637"/>
      <c r="P4060" s="14" t="s">
        <v>1324</v>
      </c>
      <c r="Q4060" s="14">
        <v>585</v>
      </c>
      <c r="R4060" s="14" t="s">
        <v>2045</v>
      </c>
      <c r="S4060" s="14"/>
      <c r="T4060" s="14"/>
      <c r="U4060" s="14" t="s">
        <v>54</v>
      </c>
      <c r="V4060" s="53"/>
      <c r="W4060" s="14"/>
      <c r="X4060" s="14"/>
      <c r="Y4060" s="14"/>
      <c r="Z4060" s="14"/>
      <c r="AA4060" s="14"/>
    </row>
    <row r="4061" spans="1:27">
      <c r="A4061" s="619"/>
      <c r="B4061" s="14"/>
      <c r="C4061" s="14"/>
      <c r="D4061" s="14"/>
      <c r="E4061" s="52"/>
      <c r="F4061" s="14"/>
      <c r="G4061" s="53"/>
      <c r="H4061" s="193"/>
      <c r="I4061" s="14"/>
      <c r="J4061" s="14"/>
      <c r="K4061" s="14"/>
      <c r="L4061" s="14"/>
      <c r="M4061" s="14"/>
      <c r="N4061" s="53"/>
      <c r="O4061" s="637"/>
      <c r="P4061" s="73" t="s">
        <v>1259</v>
      </c>
      <c r="Q4061" s="73">
        <v>2400</v>
      </c>
      <c r="R4061" s="73" t="s">
        <v>2045</v>
      </c>
      <c r="S4061" s="14"/>
      <c r="T4061" s="14"/>
      <c r="U4061" s="14" t="s">
        <v>54</v>
      </c>
      <c r="V4061" s="53"/>
      <c r="W4061" s="14"/>
      <c r="X4061" s="14"/>
      <c r="Y4061" s="14"/>
      <c r="Z4061" s="14"/>
      <c r="AA4061" s="14"/>
    </row>
    <row r="4062" spans="1:27">
      <c r="A4062" s="619"/>
      <c r="B4062" s="14"/>
      <c r="C4062" s="14"/>
      <c r="D4062" s="14"/>
      <c r="E4062" s="52"/>
      <c r="F4062" s="14"/>
      <c r="G4062" s="53"/>
      <c r="H4062" s="193"/>
      <c r="I4062" s="14"/>
      <c r="J4062" s="14"/>
      <c r="K4062" s="14"/>
      <c r="L4062" s="14"/>
      <c r="M4062" s="14"/>
      <c r="N4062" s="53"/>
      <c r="O4062" s="637"/>
      <c r="P4062" s="14" t="s">
        <v>1326</v>
      </c>
      <c r="Q4062" s="14">
        <v>480</v>
      </c>
      <c r="R4062" s="14" t="s">
        <v>2045</v>
      </c>
      <c r="S4062" s="14"/>
      <c r="T4062" s="14"/>
      <c r="U4062" s="14" t="s">
        <v>54</v>
      </c>
      <c r="V4062" s="53"/>
      <c r="W4062" s="14"/>
      <c r="X4062" s="14"/>
      <c r="Y4062" s="14"/>
      <c r="Z4062" s="14"/>
      <c r="AA4062" s="14"/>
    </row>
    <row r="4063" spans="1:27">
      <c r="A4063" s="619"/>
      <c r="B4063" s="14"/>
      <c r="C4063" s="14"/>
      <c r="D4063" s="14"/>
      <c r="E4063" s="52"/>
      <c r="F4063" s="14"/>
      <c r="G4063" s="53"/>
      <c r="H4063" s="193"/>
      <c r="I4063" s="14"/>
      <c r="J4063" s="14"/>
      <c r="K4063" s="14"/>
      <c r="L4063" s="14"/>
      <c r="M4063" s="14"/>
      <c r="N4063" s="53"/>
      <c r="O4063" s="637"/>
      <c r="P4063" s="14" t="s">
        <v>1159</v>
      </c>
      <c r="Q4063" s="14">
        <v>1200</v>
      </c>
      <c r="R4063" s="14" t="s">
        <v>2045</v>
      </c>
      <c r="S4063" s="14"/>
      <c r="T4063" s="14"/>
      <c r="U4063" s="14" t="s">
        <v>54</v>
      </c>
      <c r="V4063" s="53"/>
      <c r="W4063" s="14"/>
      <c r="X4063" s="14"/>
      <c r="Y4063" s="14"/>
      <c r="Z4063" s="14"/>
      <c r="AA4063" s="14"/>
    </row>
    <row r="4064" spans="1:27">
      <c r="A4064" s="619"/>
      <c r="B4064" s="14"/>
      <c r="C4064" s="14"/>
      <c r="D4064" s="14"/>
      <c r="E4064" s="52"/>
      <c r="F4064" s="14"/>
      <c r="G4064" s="53"/>
      <c r="H4064" s="193"/>
      <c r="I4064" s="14"/>
      <c r="J4064" s="14"/>
      <c r="K4064" s="14"/>
      <c r="L4064" s="14"/>
      <c r="M4064" s="14"/>
      <c r="N4064" s="53"/>
      <c r="O4064" s="637"/>
      <c r="P4064" s="14"/>
      <c r="Q4064" s="14"/>
      <c r="R4064" s="14"/>
      <c r="S4064" s="14"/>
      <c r="T4064" s="14"/>
      <c r="U4064" s="14"/>
      <c r="V4064" s="53"/>
      <c r="W4064" s="14"/>
      <c r="X4064" s="14"/>
      <c r="Y4064" s="14"/>
      <c r="Z4064" s="14"/>
      <c r="AA4064" s="14"/>
    </row>
    <row r="4065" spans="1:27">
      <c r="A4065" s="619"/>
      <c r="B4065" s="14"/>
      <c r="C4065" s="14"/>
      <c r="D4065" s="14"/>
      <c r="E4065" s="52"/>
      <c r="F4065" s="14"/>
      <c r="G4065" s="53"/>
      <c r="H4065" s="193"/>
      <c r="I4065" s="499"/>
      <c r="J4065" s="499"/>
      <c r="K4065" s="499"/>
      <c r="L4065" s="499"/>
      <c r="M4065" s="499"/>
      <c r="N4065" s="501"/>
      <c r="O4065" s="637"/>
      <c r="P4065" s="14"/>
      <c r="Q4065" s="14"/>
      <c r="R4065" s="14"/>
      <c r="S4065" s="14"/>
      <c r="T4065" s="14"/>
      <c r="U4065" s="14"/>
      <c r="V4065" s="53"/>
      <c r="W4065" s="14"/>
      <c r="X4065" s="14"/>
      <c r="Y4065" s="14"/>
      <c r="Z4065" s="14"/>
      <c r="AA4065" s="14"/>
    </row>
    <row r="4066" spans="1:27">
      <c r="A4066" s="619"/>
      <c r="B4066" s="14"/>
      <c r="C4066" s="14"/>
      <c r="D4066" s="14"/>
      <c r="E4066" s="14"/>
      <c r="F4066" s="14"/>
      <c r="G4066" s="14"/>
      <c r="H4066" s="193"/>
      <c r="I4066" s="129"/>
      <c r="J4066" s="129"/>
      <c r="K4066" s="129"/>
      <c r="L4066" s="129"/>
      <c r="M4066" s="129"/>
      <c r="N4066" s="129"/>
      <c r="O4066" s="637"/>
      <c r="P4066" s="14"/>
      <c r="Q4066" s="14"/>
      <c r="R4066" s="14"/>
      <c r="S4066" s="14"/>
      <c r="T4066" s="14"/>
      <c r="U4066" s="14"/>
      <c r="V4066" s="191"/>
      <c r="W4066" s="14"/>
      <c r="X4066" s="14"/>
      <c r="Y4066" s="14"/>
      <c r="Z4066" s="14"/>
      <c r="AA4066" s="14"/>
    </row>
    <row r="4067" ht="18" spans="1:27">
      <c r="A4067" s="619"/>
      <c r="B4067" s="629"/>
      <c r="C4067" s="299"/>
      <c r="D4067" s="299"/>
      <c r="E4067" s="630"/>
      <c r="F4067" s="299"/>
      <c r="G4067" s="299"/>
      <c r="H4067" s="517"/>
      <c r="I4067" s="324"/>
      <c r="J4067" s="324"/>
      <c r="K4067" s="324"/>
      <c r="L4067" s="324"/>
      <c r="M4067" s="327"/>
      <c r="N4067" s="327"/>
      <c r="O4067" s="524"/>
      <c r="P4067" s="304"/>
      <c r="Q4067" s="304"/>
      <c r="R4067" s="304"/>
      <c r="S4067" s="304"/>
      <c r="T4067" s="304"/>
      <c r="U4067" s="304"/>
      <c r="V4067" s="492"/>
      <c r="W4067" s="304"/>
      <c r="X4067" s="304"/>
      <c r="Y4067" s="304"/>
      <c r="Z4067" s="304"/>
      <c r="AA4067" s="304"/>
    </row>
    <row r="4068" ht="27.6" spans="1:32">
      <c r="A4068" s="266" t="s">
        <v>3383</v>
      </c>
      <c r="B4068" s="121" t="s">
        <v>12</v>
      </c>
      <c r="C4068" s="122" t="s">
        <v>2501</v>
      </c>
      <c r="D4068" s="122" t="s">
        <v>2466</v>
      </c>
      <c r="E4068" s="123" t="s">
        <v>2456</v>
      </c>
      <c r="F4068" s="121" t="s">
        <v>3121</v>
      </c>
      <c r="G4068" s="121" t="s">
        <v>11</v>
      </c>
      <c r="H4068" s="641"/>
      <c r="I4068" s="121" t="s">
        <v>13</v>
      </c>
      <c r="J4068" s="122" t="s">
        <v>2501</v>
      </c>
      <c r="K4068" s="122" t="s">
        <v>2466</v>
      </c>
      <c r="L4068" s="632" t="s">
        <v>2456</v>
      </c>
      <c r="M4068" s="121" t="s">
        <v>3121</v>
      </c>
      <c r="N4068" s="121" t="s">
        <v>11</v>
      </c>
      <c r="O4068" s="641"/>
      <c r="P4068" s="121" t="s">
        <v>3108</v>
      </c>
      <c r="Q4068" s="122" t="s">
        <v>2501</v>
      </c>
      <c r="R4068" s="122" t="s">
        <v>2466</v>
      </c>
      <c r="S4068" s="632" t="s">
        <v>2456</v>
      </c>
      <c r="T4068" s="121" t="s">
        <v>3121</v>
      </c>
      <c r="U4068" s="121" t="s">
        <v>11</v>
      </c>
      <c r="V4068" s="641"/>
      <c r="W4068" s="121" t="s">
        <v>3336</v>
      </c>
      <c r="X4068" s="122" t="s">
        <v>2501</v>
      </c>
      <c r="Y4068" s="122" t="s">
        <v>2466</v>
      </c>
      <c r="Z4068" s="121" t="s">
        <v>3121</v>
      </c>
      <c r="AA4068" s="121" t="s">
        <v>11</v>
      </c>
      <c r="AB4068" s="594" t="s">
        <v>2557</v>
      </c>
      <c r="AC4068" s="594"/>
      <c r="AF4068"/>
    </row>
    <row r="4069" ht="13.8" spans="1:32">
      <c r="A4069" s="619" t="s">
        <v>3384</v>
      </c>
      <c r="B4069" s="14" t="s">
        <v>464</v>
      </c>
      <c r="C4069" s="14">
        <v>6000</v>
      </c>
      <c r="D4069" s="14" t="s">
        <v>2043</v>
      </c>
      <c r="E4069" s="52"/>
      <c r="F4069" s="14"/>
      <c r="G4069" s="53" t="s">
        <v>54</v>
      </c>
      <c r="H4069" s="637"/>
      <c r="I4069" s="515" t="s">
        <v>291</v>
      </c>
      <c r="J4069" s="515">
        <v>2400</v>
      </c>
      <c r="K4069" s="515" t="s">
        <v>2043</v>
      </c>
      <c r="M4069" s="515"/>
      <c r="N4069" s="141" t="s">
        <v>54</v>
      </c>
      <c r="O4069" s="637"/>
      <c r="P4069" s="137" t="s">
        <v>77</v>
      </c>
      <c r="Q4069" s="137">
        <v>800</v>
      </c>
      <c r="R4069" s="137" t="s">
        <v>2045</v>
      </c>
      <c r="S4069" s="14"/>
      <c r="T4069" s="14"/>
      <c r="U4069" s="14" t="s">
        <v>54</v>
      </c>
      <c r="V4069" s="637"/>
      <c r="W4069" s="14" t="s">
        <v>235</v>
      </c>
      <c r="X4069" s="14">
        <v>1200</v>
      </c>
      <c r="Y4069" s="14" t="s">
        <v>2043</v>
      </c>
      <c r="Z4069" s="14"/>
      <c r="AA4069" s="141" t="s">
        <v>54</v>
      </c>
      <c r="AB4069" s="525"/>
      <c r="AC4069" s="448" t="s">
        <v>2561</v>
      </c>
      <c r="AF4069"/>
    </row>
    <row r="4070" spans="1:32">
      <c r="A4070" s="619"/>
      <c r="B4070" s="14" t="s">
        <v>479</v>
      </c>
      <c r="C4070" s="14">
        <v>6000</v>
      </c>
      <c r="D4070" s="14" t="s">
        <v>2043</v>
      </c>
      <c r="E4070" s="14"/>
      <c r="F4070" s="14"/>
      <c r="G4070" s="53" t="s">
        <v>54</v>
      </c>
      <c r="H4070" s="637"/>
      <c r="I4070" s="14" t="s">
        <v>799</v>
      </c>
      <c r="J4070" s="14">
        <v>300</v>
      </c>
      <c r="K4070" s="14" t="s">
        <v>2045</v>
      </c>
      <c r="L4070" s="14"/>
      <c r="M4070" s="14"/>
      <c r="N4070" s="14" t="s">
        <v>54</v>
      </c>
      <c r="O4070" s="637"/>
      <c r="P4070" s="73" t="s">
        <v>1060</v>
      </c>
      <c r="Q4070" s="73">
        <v>1800</v>
      </c>
      <c r="R4070" s="73" t="s">
        <v>2043</v>
      </c>
      <c r="S4070" s="14"/>
      <c r="T4070" s="14"/>
      <c r="U4070" s="14" t="s">
        <v>54</v>
      </c>
      <c r="V4070" s="637"/>
      <c r="W4070" s="14" t="s">
        <v>154</v>
      </c>
      <c r="X4070" s="14">
        <v>2000</v>
      </c>
      <c r="Y4070" s="14" t="s">
        <v>2043</v>
      </c>
      <c r="Z4070" s="14"/>
      <c r="AA4070" s="141" t="s">
        <v>54</v>
      </c>
      <c r="AB4070" s="460"/>
      <c r="AC4070" s="14" t="s">
        <v>2562</v>
      </c>
      <c r="AF4070"/>
    </row>
    <row r="4071" ht="13.8" spans="1:32">
      <c r="A4071" s="619"/>
      <c r="B4071" s="14" t="s">
        <v>729</v>
      </c>
      <c r="C4071" s="14">
        <v>7200</v>
      </c>
      <c r="D4071" s="14" t="s">
        <v>2043</v>
      </c>
      <c r="E4071" s="14"/>
      <c r="F4071" s="168"/>
      <c r="G4071" s="53" t="s">
        <v>54</v>
      </c>
      <c r="H4071" s="645"/>
      <c r="I4071" s="14" t="s">
        <v>244</v>
      </c>
      <c r="J4071" s="14">
        <v>2000</v>
      </c>
      <c r="K4071" s="14" t="s">
        <v>2043</v>
      </c>
      <c r="L4071" s="14"/>
      <c r="M4071" s="14"/>
      <c r="N4071" s="14" t="s">
        <v>54</v>
      </c>
      <c r="O4071" s="637"/>
      <c r="P4071" s="525" t="s">
        <v>1159</v>
      </c>
      <c r="Q4071" s="525">
        <v>3000</v>
      </c>
      <c r="R4071" s="525" t="s">
        <v>2045</v>
      </c>
      <c r="S4071" s="14"/>
      <c r="T4071" s="14"/>
      <c r="U4071" s="14" t="s">
        <v>3385</v>
      </c>
      <c r="V4071" s="637"/>
      <c r="W4071" s="14" t="s">
        <v>1125</v>
      </c>
      <c r="X4071" s="14">
        <v>4000</v>
      </c>
      <c r="Y4071" s="14" t="s">
        <v>2043</v>
      </c>
      <c r="Z4071" s="14"/>
      <c r="AA4071" s="141" t="s">
        <v>54</v>
      </c>
      <c r="AB4071" s="461"/>
      <c r="AC4071" s="448" t="s">
        <v>2563</v>
      </c>
      <c r="AF4071"/>
    </row>
    <row r="4072" ht="13.8" spans="1:32">
      <c r="A4072" s="619"/>
      <c r="B4072" s="14" t="s">
        <v>124</v>
      </c>
      <c r="C4072" s="14">
        <v>22200</v>
      </c>
      <c r="D4072" s="14" t="s">
        <v>2043</v>
      </c>
      <c r="E4072" s="52"/>
      <c r="F4072" s="53"/>
      <c r="G4072" s="53" t="s">
        <v>54</v>
      </c>
      <c r="H4072" s="211"/>
      <c r="I4072" s="14" t="s">
        <v>280</v>
      </c>
      <c r="J4072" s="14">
        <v>30000</v>
      </c>
      <c r="K4072" s="14" t="s">
        <v>2043</v>
      </c>
      <c r="L4072" s="14"/>
      <c r="M4072" s="168" t="s">
        <v>3386</v>
      </c>
      <c r="N4072" s="14" t="s">
        <v>54</v>
      </c>
      <c r="O4072" s="637"/>
      <c r="P4072" s="14" t="s">
        <v>540</v>
      </c>
      <c r="Q4072" s="14">
        <v>660</v>
      </c>
      <c r="R4072" s="14" t="s">
        <v>2045</v>
      </c>
      <c r="S4072" s="14"/>
      <c r="T4072" s="14"/>
      <c r="U4072" s="14" t="s">
        <v>54</v>
      </c>
      <c r="V4072" s="637"/>
      <c r="W4072" s="14" t="s">
        <v>1636</v>
      </c>
      <c r="X4072" s="14">
        <v>300</v>
      </c>
      <c r="Y4072" s="14" t="s">
        <v>2045</v>
      </c>
      <c r="Z4072" s="14"/>
      <c r="AA4072" s="141" t="s">
        <v>54</v>
      </c>
      <c r="AB4072" s="462"/>
      <c r="AC4072" s="448" t="s">
        <v>2568</v>
      </c>
      <c r="AF4072"/>
    </row>
    <row r="4073" ht="26.4" spans="1:32">
      <c r="A4073" s="619"/>
      <c r="B4073" s="356" t="s">
        <v>949</v>
      </c>
      <c r="C4073" s="356">
        <v>6000</v>
      </c>
      <c r="D4073" s="356" t="s">
        <v>2043</v>
      </c>
      <c r="E4073" s="52"/>
      <c r="F4073" s="14"/>
      <c r="G4073" s="53" t="s">
        <v>3387</v>
      </c>
      <c r="H4073" s="211"/>
      <c r="I4073" s="14" t="s">
        <v>223</v>
      </c>
      <c r="J4073" s="14">
        <v>4000</v>
      </c>
      <c r="K4073" s="14" t="s">
        <v>2043</v>
      </c>
      <c r="L4073" s="14"/>
      <c r="M4073" s="14"/>
      <c r="N4073" s="14" t="s">
        <v>55</v>
      </c>
      <c r="O4073" s="637"/>
      <c r="P4073" s="14" t="s">
        <v>1326</v>
      </c>
      <c r="Q4073" s="14">
        <v>500</v>
      </c>
      <c r="R4073" s="14" t="s">
        <v>2045</v>
      </c>
      <c r="S4073" s="14"/>
      <c r="T4073" s="14"/>
      <c r="U4073" s="14" t="s">
        <v>54</v>
      </c>
      <c r="V4073" s="637"/>
      <c r="W4073" s="14" t="s">
        <v>175</v>
      </c>
      <c r="X4073" s="14">
        <v>800</v>
      </c>
      <c r="Y4073" s="14" t="s">
        <v>2043</v>
      </c>
      <c r="Z4073" s="14"/>
      <c r="AA4073" s="14" t="s">
        <v>3388</v>
      </c>
      <c r="AB4073" s="142"/>
      <c r="AC4073" s="448" t="s">
        <v>2632</v>
      </c>
      <c r="AF4073"/>
    </row>
    <row r="4074" ht="13.8" spans="1:32">
      <c r="A4074" s="619"/>
      <c r="B4074" s="14"/>
      <c r="C4074" s="14"/>
      <c r="D4074" s="14"/>
      <c r="E4074" s="52"/>
      <c r="F4074" s="14"/>
      <c r="G4074" s="53"/>
      <c r="H4074" s="211"/>
      <c r="I4074" s="14"/>
      <c r="J4074" s="14"/>
      <c r="K4074" s="14"/>
      <c r="L4074" s="14"/>
      <c r="M4074" s="14"/>
      <c r="N4074" s="53"/>
      <c r="O4074" s="637"/>
      <c r="P4074" s="14" t="s">
        <v>954</v>
      </c>
      <c r="Q4074" s="14">
        <v>240</v>
      </c>
      <c r="R4074" s="14" t="s">
        <v>2045</v>
      </c>
      <c r="S4074" s="14"/>
      <c r="T4074" s="14"/>
      <c r="U4074" s="14" t="s">
        <v>3331</v>
      </c>
      <c r="V4074" s="637"/>
      <c r="W4074" s="14" t="s">
        <v>414</v>
      </c>
      <c r="X4074" s="14">
        <v>2000</v>
      </c>
      <c r="Y4074" s="14" t="s">
        <v>2045</v>
      </c>
      <c r="Z4074" s="14"/>
      <c r="AA4074" s="14" t="s">
        <v>54</v>
      </c>
      <c r="AB4074" s="136"/>
      <c r="AC4074" s="448" t="s">
        <v>2935</v>
      </c>
      <c r="AF4074"/>
    </row>
    <row r="4075" spans="1:27">
      <c r="A4075" s="619"/>
      <c r="B4075" s="14"/>
      <c r="C4075" s="14"/>
      <c r="D4075" s="14"/>
      <c r="E4075" s="52"/>
      <c r="F4075" s="14"/>
      <c r="G4075" s="53"/>
      <c r="H4075" s="211"/>
      <c r="I4075" s="14"/>
      <c r="J4075" s="14"/>
      <c r="K4075" s="14"/>
      <c r="L4075" s="14"/>
      <c r="M4075" s="14"/>
      <c r="N4075" s="53"/>
      <c r="O4075" s="637"/>
      <c r="P4075" s="14" t="s">
        <v>1362</v>
      </c>
      <c r="Q4075" s="14">
        <v>855</v>
      </c>
      <c r="R4075" s="14" t="s">
        <v>2045</v>
      </c>
      <c r="S4075" s="14"/>
      <c r="T4075" s="14"/>
      <c r="U4075" s="14" t="s">
        <v>54</v>
      </c>
      <c r="V4075" s="637"/>
      <c r="W4075" s="73" t="s">
        <v>1133</v>
      </c>
      <c r="X4075" s="73">
        <v>1000</v>
      </c>
      <c r="Y4075" s="73" t="s">
        <v>2045</v>
      </c>
      <c r="Z4075" s="14"/>
      <c r="AA4075" s="14" t="s">
        <v>2956</v>
      </c>
    </row>
    <row r="4076" spans="1:27">
      <c r="A4076" s="619"/>
      <c r="B4076" s="14"/>
      <c r="C4076" s="14"/>
      <c r="D4076" s="14"/>
      <c r="E4076" s="52"/>
      <c r="F4076" s="14"/>
      <c r="G4076" s="53"/>
      <c r="H4076" s="211"/>
      <c r="I4076" s="14"/>
      <c r="J4076" s="14"/>
      <c r="K4076" s="14"/>
      <c r="L4076" s="14"/>
      <c r="M4076" s="14"/>
      <c r="N4076" s="53"/>
      <c r="O4076" s="637"/>
      <c r="P4076" s="356" t="s">
        <v>3389</v>
      </c>
      <c r="Q4076" s="356">
        <v>300</v>
      </c>
      <c r="R4076" s="356" t="s">
        <v>2045</v>
      </c>
      <c r="S4076" s="14"/>
      <c r="T4076" s="14" t="s">
        <v>2096</v>
      </c>
      <c r="U4076" s="14" t="s">
        <v>3390</v>
      </c>
      <c r="V4076" s="637"/>
      <c r="W4076" s="73" t="s">
        <v>1065</v>
      </c>
      <c r="X4076" s="73">
        <v>4000</v>
      </c>
      <c r="Y4076" s="73" t="s">
        <v>2043</v>
      </c>
      <c r="Z4076" s="52"/>
      <c r="AA4076" s="14" t="s">
        <v>54</v>
      </c>
    </row>
    <row r="4077" spans="1:27">
      <c r="A4077" s="619"/>
      <c r="B4077" s="14"/>
      <c r="C4077" s="14"/>
      <c r="D4077" s="14"/>
      <c r="E4077" s="52"/>
      <c r="F4077" s="14"/>
      <c r="G4077" s="53"/>
      <c r="H4077" s="211"/>
      <c r="I4077" s="14"/>
      <c r="J4077" s="14"/>
      <c r="K4077" s="14"/>
      <c r="L4077" s="14"/>
      <c r="M4077" s="14"/>
      <c r="N4077" s="53"/>
      <c r="O4077" s="637"/>
      <c r="P4077" s="356" t="s">
        <v>972</v>
      </c>
      <c r="Q4077" s="356">
        <v>800</v>
      </c>
      <c r="R4077" s="356" t="s">
        <v>2045</v>
      </c>
      <c r="S4077" s="14"/>
      <c r="T4077" s="14"/>
      <c r="U4077" s="14" t="s">
        <v>3391</v>
      </c>
      <c r="V4077" s="637"/>
      <c r="W4077" s="73" t="s">
        <v>1085</v>
      </c>
      <c r="X4077" s="73">
        <v>24000</v>
      </c>
      <c r="Y4077" s="73" t="s">
        <v>2043</v>
      </c>
      <c r="Z4077" s="52"/>
      <c r="AA4077" s="14" t="s">
        <v>55</v>
      </c>
    </row>
    <row r="4078" spans="1:27">
      <c r="A4078" s="619"/>
      <c r="B4078" s="14"/>
      <c r="C4078" s="14"/>
      <c r="D4078" s="14"/>
      <c r="E4078" s="52"/>
      <c r="F4078" s="14"/>
      <c r="G4078" s="53"/>
      <c r="H4078" s="211"/>
      <c r="I4078" s="14"/>
      <c r="J4078" s="14"/>
      <c r="K4078" s="14"/>
      <c r="L4078" s="14"/>
      <c r="M4078" s="14"/>
      <c r="N4078" s="53"/>
      <c r="O4078" s="637"/>
      <c r="P4078" s="14" t="s">
        <v>861</v>
      </c>
      <c r="Q4078" s="14">
        <v>200</v>
      </c>
      <c r="R4078" s="14" t="s">
        <v>2045</v>
      </c>
      <c r="S4078" s="14"/>
      <c r="T4078" s="14" t="s">
        <v>2096</v>
      </c>
      <c r="U4078" s="14" t="s">
        <v>54</v>
      </c>
      <c r="V4078" s="637"/>
      <c r="W4078" s="14"/>
      <c r="X4078" s="14"/>
      <c r="Y4078" s="14"/>
      <c r="Z4078" s="14"/>
      <c r="AA4078" s="14"/>
    </row>
    <row r="4079" spans="1:27">
      <c r="A4079" s="619"/>
      <c r="B4079" s="14"/>
      <c r="C4079" s="14"/>
      <c r="D4079" s="14"/>
      <c r="E4079" s="52"/>
      <c r="F4079" s="14"/>
      <c r="G4079" s="53"/>
      <c r="H4079" s="211"/>
      <c r="I4079" s="14"/>
      <c r="J4079" s="14"/>
      <c r="K4079" s="14"/>
      <c r="L4079" s="14"/>
      <c r="M4079" s="14"/>
      <c r="N4079" s="53"/>
      <c r="O4079" s="637"/>
      <c r="P4079" s="137" t="s">
        <v>3389</v>
      </c>
      <c r="Q4079" s="137">
        <v>500</v>
      </c>
      <c r="R4079" s="137" t="s">
        <v>2045</v>
      </c>
      <c r="S4079" s="14"/>
      <c r="T4079" s="14" t="s">
        <v>2096</v>
      </c>
      <c r="U4079" s="14" t="s">
        <v>3392</v>
      </c>
      <c r="V4079" s="637"/>
      <c r="W4079" s="14"/>
      <c r="X4079" s="14"/>
      <c r="Y4079" s="14"/>
      <c r="Z4079" s="14"/>
      <c r="AA4079" s="14"/>
    </row>
    <row r="4080" spans="1:27">
      <c r="A4080" s="619"/>
      <c r="B4080" s="14"/>
      <c r="C4080" s="14"/>
      <c r="D4080" s="14"/>
      <c r="E4080" s="52"/>
      <c r="F4080" s="14"/>
      <c r="G4080" s="53"/>
      <c r="H4080" s="211"/>
      <c r="I4080" s="14"/>
      <c r="J4080" s="14"/>
      <c r="K4080" s="14"/>
      <c r="L4080" s="14"/>
      <c r="M4080" s="14"/>
      <c r="N4080" s="53"/>
      <c r="O4080" s="637"/>
      <c r="P4080" s="14" t="s">
        <v>972</v>
      </c>
      <c r="Q4080" s="14">
        <v>800</v>
      </c>
      <c r="R4080" s="14" t="s">
        <v>2045</v>
      </c>
      <c r="S4080" s="14"/>
      <c r="T4080" s="14"/>
      <c r="U4080" s="14" t="s">
        <v>3393</v>
      </c>
      <c r="V4080" s="637"/>
      <c r="W4080" s="14"/>
      <c r="X4080" s="14"/>
      <c r="Y4080" s="14"/>
      <c r="Z4080" s="14"/>
      <c r="AA4080" s="14"/>
    </row>
    <row r="4081" spans="1:27">
      <c r="A4081" s="619"/>
      <c r="B4081" s="14"/>
      <c r="C4081" s="14"/>
      <c r="D4081" s="14"/>
      <c r="E4081" s="52"/>
      <c r="F4081" s="14"/>
      <c r="G4081" s="53"/>
      <c r="H4081" s="211"/>
      <c r="I4081" s="14"/>
      <c r="J4081" s="14"/>
      <c r="K4081" s="14"/>
      <c r="L4081" s="14"/>
      <c r="M4081" s="14"/>
      <c r="N4081" s="53"/>
      <c r="O4081" s="637"/>
      <c r="P4081" s="14"/>
      <c r="Q4081" s="14"/>
      <c r="R4081" s="14"/>
      <c r="S4081" s="14"/>
      <c r="T4081" s="14"/>
      <c r="U4081" s="14"/>
      <c r="V4081" s="637"/>
      <c r="W4081" s="14"/>
      <c r="X4081" s="14"/>
      <c r="Y4081" s="14"/>
      <c r="Z4081" s="14"/>
      <c r="AA4081" s="14"/>
    </row>
    <row r="4082" spans="1:27">
      <c r="A4082" s="619"/>
      <c r="B4082" s="14"/>
      <c r="C4082" s="14"/>
      <c r="D4082" s="14"/>
      <c r="E4082" s="52"/>
      <c r="F4082" s="14"/>
      <c r="G4082" s="53"/>
      <c r="H4082" s="211"/>
      <c r="I4082" s="14"/>
      <c r="J4082" s="14"/>
      <c r="K4082" s="14"/>
      <c r="L4082" s="14"/>
      <c r="M4082" s="14"/>
      <c r="N4082" s="53"/>
      <c r="O4082" s="637"/>
      <c r="P4082" s="14"/>
      <c r="Q4082" s="14"/>
      <c r="R4082" s="14"/>
      <c r="S4082" s="14"/>
      <c r="T4082" s="14"/>
      <c r="U4082" s="14"/>
      <c r="V4082" s="637"/>
      <c r="W4082" s="14"/>
      <c r="X4082" s="14"/>
      <c r="Y4082" s="14"/>
      <c r="Z4082" s="14"/>
      <c r="AA4082" s="14"/>
    </row>
    <row r="4083" spans="1:27">
      <c r="A4083" s="619"/>
      <c r="B4083" s="14"/>
      <c r="C4083" s="14"/>
      <c r="D4083" s="14"/>
      <c r="E4083" s="52"/>
      <c r="F4083" s="14"/>
      <c r="G4083" s="53"/>
      <c r="H4083" s="211"/>
      <c r="I4083" s="14"/>
      <c r="J4083" s="14"/>
      <c r="K4083" s="14"/>
      <c r="L4083" s="14"/>
      <c r="M4083" s="14"/>
      <c r="N4083" s="53"/>
      <c r="O4083" s="637"/>
      <c r="P4083" s="14"/>
      <c r="Q4083" s="14"/>
      <c r="R4083" s="14"/>
      <c r="S4083" s="14"/>
      <c r="T4083" s="14"/>
      <c r="U4083" s="14"/>
      <c r="V4083" s="637"/>
      <c r="W4083" s="14"/>
      <c r="X4083" s="14"/>
      <c r="Y4083" s="14"/>
      <c r="Z4083" s="14"/>
      <c r="AA4083" s="14"/>
    </row>
    <row r="4084" spans="1:27">
      <c r="A4084" s="619"/>
      <c r="B4084" s="14"/>
      <c r="C4084" s="14"/>
      <c r="D4084" s="14"/>
      <c r="E4084" s="52"/>
      <c r="F4084" s="14"/>
      <c r="G4084" s="53"/>
      <c r="H4084" s="211"/>
      <c r="I4084" s="14"/>
      <c r="J4084" s="14"/>
      <c r="K4084" s="14"/>
      <c r="L4084" s="14"/>
      <c r="M4084" s="14"/>
      <c r="N4084" s="53"/>
      <c r="O4084" s="637"/>
      <c r="P4084" s="14"/>
      <c r="Q4084" s="14"/>
      <c r="R4084" s="14"/>
      <c r="S4084" s="14"/>
      <c r="T4084" s="14"/>
      <c r="U4084" s="14"/>
      <c r="V4084" s="637"/>
      <c r="W4084" s="14"/>
      <c r="X4084" s="14"/>
      <c r="Y4084" s="14"/>
      <c r="Z4084" s="14"/>
      <c r="AA4084" s="14"/>
    </row>
    <row r="4085" spans="1:27">
      <c r="A4085" s="619"/>
      <c r="B4085" s="14"/>
      <c r="C4085" s="14"/>
      <c r="D4085" s="14"/>
      <c r="E4085" s="14"/>
      <c r="F4085" s="14"/>
      <c r="G4085" s="14"/>
      <c r="H4085" s="53"/>
      <c r="I4085" s="14"/>
      <c r="J4085" s="14"/>
      <c r="K4085" s="14"/>
      <c r="L4085" s="14"/>
      <c r="M4085" s="14"/>
      <c r="N4085" s="14"/>
      <c r="O4085" s="53"/>
      <c r="P4085" s="14"/>
      <c r="Q4085" s="14"/>
      <c r="R4085" s="14"/>
      <c r="S4085" s="14"/>
      <c r="T4085" s="14"/>
      <c r="U4085" s="14"/>
      <c r="V4085" s="53"/>
      <c r="W4085" s="14"/>
      <c r="X4085" s="14"/>
      <c r="Y4085" s="14"/>
      <c r="Z4085" s="14"/>
      <c r="AA4085" s="14"/>
    </row>
    <row r="4086" ht="18" spans="1:27">
      <c r="A4086" s="619"/>
      <c r="B4086" s="629"/>
      <c r="C4086" s="299"/>
      <c r="D4086" s="299"/>
      <c r="E4086" s="630"/>
      <c r="F4086" s="299"/>
      <c r="G4086" s="299"/>
      <c r="H4086" s="269"/>
      <c r="I4086" s="299"/>
      <c r="J4086" s="299"/>
      <c r="K4086" s="299"/>
      <c r="L4086" s="299"/>
      <c r="M4086" s="304"/>
      <c r="N4086" s="304"/>
      <c r="O4086" s="269"/>
      <c r="P4086" s="304"/>
      <c r="Q4086" s="304"/>
      <c r="R4086" s="304"/>
      <c r="S4086" s="304"/>
      <c r="T4086" s="304"/>
      <c r="U4086" s="304"/>
      <c r="V4086" s="269"/>
      <c r="W4086" s="304"/>
      <c r="X4086" s="304"/>
      <c r="Y4086" s="304"/>
      <c r="Z4086" s="304"/>
      <c r="AA4086" s="304"/>
    </row>
    <row r="4087" ht="27.6" spans="1:32">
      <c r="A4087" s="266" t="s">
        <v>3394</v>
      </c>
      <c r="B4087" s="121" t="s">
        <v>12</v>
      </c>
      <c r="C4087" s="122" t="s">
        <v>2501</v>
      </c>
      <c r="D4087" s="122" t="s">
        <v>2466</v>
      </c>
      <c r="E4087" s="123" t="s">
        <v>2456</v>
      </c>
      <c r="F4087" s="121" t="s">
        <v>3121</v>
      </c>
      <c r="G4087" s="121" t="s">
        <v>11</v>
      </c>
      <c r="H4087" s="641"/>
      <c r="I4087" s="121" t="s">
        <v>13</v>
      </c>
      <c r="J4087" s="122" t="s">
        <v>2501</v>
      </c>
      <c r="K4087" s="122" t="s">
        <v>2466</v>
      </c>
      <c r="L4087" s="632" t="s">
        <v>2456</v>
      </c>
      <c r="M4087" s="121" t="s">
        <v>3121</v>
      </c>
      <c r="N4087" s="121" t="s">
        <v>11</v>
      </c>
      <c r="O4087" s="641"/>
      <c r="P4087" s="121" t="s">
        <v>3108</v>
      </c>
      <c r="Q4087" s="122" t="s">
        <v>2501</v>
      </c>
      <c r="R4087" s="122" t="s">
        <v>2466</v>
      </c>
      <c r="S4087" s="632" t="s">
        <v>2456</v>
      </c>
      <c r="T4087" s="121" t="s">
        <v>3121</v>
      </c>
      <c r="U4087" s="121" t="s">
        <v>11</v>
      </c>
      <c r="V4087" s="641"/>
      <c r="W4087" s="121" t="s">
        <v>3336</v>
      </c>
      <c r="X4087" s="122" t="s">
        <v>2501</v>
      </c>
      <c r="Y4087" s="122" t="s">
        <v>2466</v>
      </c>
      <c r="Z4087" s="121" t="s">
        <v>3121</v>
      </c>
      <c r="AA4087" s="121" t="s">
        <v>11</v>
      </c>
      <c r="AB4087" s="594" t="s">
        <v>2557</v>
      </c>
      <c r="AC4087" s="594"/>
      <c r="AF4087"/>
    </row>
    <row r="4088" ht="13.8" spans="1:32">
      <c r="A4088" s="619" t="s">
        <v>3395</v>
      </c>
      <c r="B4088" s="525" t="s">
        <v>216</v>
      </c>
      <c r="C4088" s="525">
        <v>4800</v>
      </c>
      <c r="D4088" s="525" t="s">
        <v>2043</v>
      </c>
      <c r="E4088" s="52"/>
      <c r="F4088" s="14"/>
      <c r="G4088" s="53" t="s">
        <v>3396</v>
      </c>
      <c r="H4088" s="637"/>
      <c r="I4088" s="14" t="s">
        <v>223</v>
      </c>
      <c r="J4088" s="14">
        <v>2000</v>
      </c>
      <c r="K4088" s="14" t="s">
        <v>2043</v>
      </c>
      <c r="L4088" s="14"/>
      <c r="M4088" s="14"/>
      <c r="N4088" s="14" t="s">
        <v>54</v>
      </c>
      <c r="O4088" s="637"/>
      <c r="P4088" s="137" t="s">
        <v>3389</v>
      </c>
      <c r="Q4088" s="137">
        <v>500</v>
      </c>
      <c r="R4088" s="137" t="s">
        <v>2045</v>
      </c>
      <c r="S4088" s="14"/>
      <c r="T4088" s="14" t="s">
        <v>2096</v>
      </c>
      <c r="U4088" s="14" t="s">
        <v>2788</v>
      </c>
      <c r="V4088" s="637"/>
      <c r="W4088" s="73" t="s">
        <v>1085</v>
      </c>
      <c r="X4088" s="73">
        <v>12000</v>
      </c>
      <c r="Y4088" s="73" t="s">
        <v>2043</v>
      </c>
      <c r="Z4088" s="52"/>
      <c r="AA4088" s="14" t="s">
        <v>54</v>
      </c>
      <c r="AB4088" s="525"/>
      <c r="AC4088" s="448" t="s">
        <v>2561</v>
      </c>
      <c r="AF4088"/>
    </row>
    <row r="4089" ht="26.4" spans="1:32">
      <c r="A4089" s="619"/>
      <c r="B4089" s="14" t="s">
        <v>145</v>
      </c>
      <c r="C4089" s="14">
        <v>21000</v>
      </c>
      <c r="D4089" s="14" t="s">
        <v>2043</v>
      </c>
      <c r="E4089" s="52"/>
      <c r="F4089" s="14"/>
      <c r="G4089" s="53" t="s">
        <v>3397</v>
      </c>
      <c r="H4089" s="637"/>
      <c r="I4089" s="14" t="s">
        <v>220</v>
      </c>
      <c r="J4089" s="14">
        <v>3600</v>
      </c>
      <c r="K4089" s="14" t="s">
        <v>2043</v>
      </c>
      <c r="L4089" s="14"/>
      <c r="M4089" s="14"/>
      <c r="N4089" s="14" t="s">
        <v>54</v>
      </c>
      <c r="O4089" s="637"/>
      <c r="P4089" s="137" t="s">
        <v>3398</v>
      </c>
      <c r="Q4089" s="137">
        <v>500</v>
      </c>
      <c r="R4089" s="137" t="s">
        <v>2045</v>
      </c>
      <c r="S4089" s="14"/>
      <c r="T4089" s="14" t="s">
        <v>2096</v>
      </c>
      <c r="U4089" s="14" t="s">
        <v>3399</v>
      </c>
      <c r="V4089" s="637"/>
      <c r="W4089" s="14" t="s">
        <v>1159</v>
      </c>
      <c r="X4089" s="14">
        <v>3000</v>
      </c>
      <c r="Y4089" s="14" t="s">
        <v>2045</v>
      </c>
      <c r="Z4089" s="14"/>
      <c r="AA4089" s="14" t="s">
        <v>2907</v>
      </c>
      <c r="AB4089" s="460"/>
      <c r="AC4089" s="14" t="s">
        <v>2562</v>
      </c>
      <c r="AF4089"/>
    </row>
    <row r="4090" ht="26.4" spans="1:32">
      <c r="A4090" s="619"/>
      <c r="B4090" s="14" t="s">
        <v>1474</v>
      </c>
      <c r="C4090" s="14">
        <v>3000</v>
      </c>
      <c r="D4090" s="14" t="s">
        <v>2045</v>
      </c>
      <c r="E4090" s="14"/>
      <c r="F4090" s="14"/>
      <c r="G4090" s="14" t="s">
        <v>54</v>
      </c>
      <c r="H4090" s="645"/>
      <c r="I4090" s="14" t="s">
        <v>135</v>
      </c>
      <c r="J4090" s="14">
        <v>18000</v>
      </c>
      <c r="K4090" s="14" t="s">
        <v>2043</v>
      </c>
      <c r="L4090" s="14"/>
      <c r="M4090" s="14"/>
      <c r="N4090" s="53" t="s">
        <v>3400</v>
      </c>
      <c r="O4090" s="637"/>
      <c r="P4090" s="73" t="s">
        <v>1639</v>
      </c>
      <c r="Q4090" s="73">
        <v>210</v>
      </c>
      <c r="R4090" s="73" t="s">
        <v>2045</v>
      </c>
      <c r="S4090" s="14"/>
      <c r="T4090" s="14" t="s">
        <v>2096</v>
      </c>
      <c r="U4090" s="14" t="s">
        <v>2956</v>
      </c>
      <c r="V4090" s="637"/>
      <c r="W4090" s="14" t="s">
        <v>229</v>
      </c>
      <c r="X4090" s="14">
        <v>3000</v>
      </c>
      <c r="Y4090" s="14" t="s">
        <v>2043</v>
      </c>
      <c r="Z4090" s="52"/>
      <c r="AA4090" s="14" t="s">
        <v>54</v>
      </c>
      <c r="AB4090" s="461"/>
      <c r="AC4090" s="448" t="s">
        <v>2563</v>
      </c>
      <c r="AF4090"/>
    </row>
    <row r="4091" ht="13.8" spans="1:32">
      <c r="A4091" s="619"/>
      <c r="B4091" s="14" t="s">
        <v>940</v>
      </c>
      <c r="C4091" s="14">
        <v>200</v>
      </c>
      <c r="D4091" s="14" t="s">
        <v>2045</v>
      </c>
      <c r="E4091" s="14"/>
      <c r="F4091" s="14"/>
      <c r="G4091" s="14" t="s">
        <v>54</v>
      </c>
      <c r="H4091" s="211"/>
      <c r="I4091" s="14" t="s">
        <v>142</v>
      </c>
      <c r="J4091" s="14">
        <v>12000</v>
      </c>
      <c r="K4091" s="14" t="s">
        <v>2043</v>
      </c>
      <c r="L4091" s="14"/>
      <c r="M4091" s="14"/>
      <c r="N4091" s="14" t="s">
        <v>3401</v>
      </c>
      <c r="O4091" s="637"/>
      <c r="P4091" s="137" t="s">
        <v>110</v>
      </c>
      <c r="Q4091" s="137">
        <v>700</v>
      </c>
      <c r="R4091" s="137" t="s">
        <v>2045</v>
      </c>
      <c r="S4091" s="14"/>
      <c r="T4091" s="14"/>
      <c r="U4091" s="14" t="s">
        <v>2788</v>
      </c>
      <c r="V4091" s="637"/>
      <c r="W4091" s="607" t="s">
        <v>1183</v>
      </c>
      <c r="X4091" s="607">
        <v>800</v>
      </c>
      <c r="Y4091" s="607" t="s">
        <v>2043</v>
      </c>
      <c r="Z4091" s="465"/>
      <c r="AA4091" s="141" t="s">
        <v>2956</v>
      </c>
      <c r="AB4091" s="462"/>
      <c r="AC4091" s="448" t="s">
        <v>2568</v>
      </c>
      <c r="AF4091"/>
    </row>
    <row r="4092" ht="26.4" spans="1:32">
      <c r="A4092" s="619"/>
      <c r="B4092" s="14" t="s">
        <v>1188</v>
      </c>
      <c r="C4092" s="14">
        <v>12000</v>
      </c>
      <c r="D4092" s="14" t="s">
        <v>2043</v>
      </c>
      <c r="E4092" s="14"/>
      <c r="F4092" s="14"/>
      <c r="G4092" s="53" t="s">
        <v>3402</v>
      </c>
      <c r="H4092" s="211"/>
      <c r="I4092" s="14" t="s">
        <v>300</v>
      </c>
      <c r="J4092" s="14">
        <v>1000</v>
      </c>
      <c r="K4092" s="14" t="s">
        <v>2054</v>
      </c>
      <c r="L4092" s="14"/>
      <c r="M4092" s="14"/>
      <c r="N4092" s="53" t="s">
        <v>55</v>
      </c>
      <c r="O4092" s="637"/>
      <c r="P4092" s="14" t="s">
        <v>1588</v>
      </c>
      <c r="Q4092" s="14">
        <v>1200</v>
      </c>
      <c r="R4092" s="14" t="s">
        <v>2045</v>
      </c>
      <c r="S4092" s="14"/>
      <c r="T4092" s="14"/>
      <c r="U4092" s="14" t="s">
        <v>54</v>
      </c>
      <c r="V4092" s="637"/>
      <c r="W4092" s="129" t="s">
        <v>313</v>
      </c>
      <c r="X4092" s="129">
        <v>1200</v>
      </c>
      <c r="Y4092" s="129" t="s">
        <v>2045</v>
      </c>
      <c r="Z4092" s="466"/>
      <c r="AA4092" s="129" t="s">
        <v>54</v>
      </c>
      <c r="AB4092" s="142"/>
      <c r="AC4092" s="448" t="s">
        <v>2632</v>
      </c>
      <c r="AF4092"/>
    </row>
    <row r="4093" ht="26.4" spans="1:32">
      <c r="A4093" s="619"/>
      <c r="B4093" s="14" t="s">
        <v>443</v>
      </c>
      <c r="C4093" s="14">
        <v>4200</v>
      </c>
      <c r="D4093" s="14" t="s">
        <v>2043</v>
      </c>
      <c r="E4093" s="52"/>
      <c r="F4093" s="14"/>
      <c r="G4093" s="53" t="s">
        <v>3403</v>
      </c>
      <c r="H4093" s="211"/>
      <c r="I4093" s="14"/>
      <c r="J4093" s="14"/>
      <c r="K4093" s="14"/>
      <c r="L4093" s="14"/>
      <c r="M4093" s="14"/>
      <c r="N4093" s="53"/>
      <c r="O4093" s="637"/>
      <c r="P4093" s="14" t="s">
        <v>1641</v>
      </c>
      <c r="Q4093" s="14">
        <v>660</v>
      </c>
      <c r="R4093" s="14" t="s">
        <v>2045</v>
      </c>
      <c r="S4093" s="14"/>
      <c r="T4093" s="14" t="s">
        <v>2096</v>
      </c>
      <c r="U4093" s="14" t="s">
        <v>54</v>
      </c>
      <c r="V4093" s="637"/>
      <c r="W4093" s="129" t="s">
        <v>1135</v>
      </c>
      <c r="X4093" s="129">
        <v>2400</v>
      </c>
      <c r="Y4093" s="129" t="s">
        <v>2043</v>
      </c>
      <c r="Z4093" s="466"/>
      <c r="AA4093" s="129" t="s">
        <v>54</v>
      </c>
      <c r="AB4093" s="136"/>
      <c r="AC4093" s="448" t="s">
        <v>2935</v>
      </c>
      <c r="AF4093"/>
    </row>
    <row r="4094" spans="1:27">
      <c r="A4094" s="619"/>
      <c r="B4094" s="14" t="s">
        <v>449</v>
      </c>
      <c r="C4094" s="14">
        <v>500</v>
      </c>
      <c r="D4094" s="14" t="s">
        <v>2045</v>
      </c>
      <c r="E4094" s="52"/>
      <c r="F4094" s="14"/>
      <c r="G4094" s="53" t="s">
        <v>2745</v>
      </c>
      <c r="H4094" s="211"/>
      <c r="I4094" s="14"/>
      <c r="J4094" s="14"/>
      <c r="K4094" s="14"/>
      <c r="L4094" s="14"/>
      <c r="M4094" s="14"/>
      <c r="N4094" s="14"/>
      <c r="O4094" s="637"/>
      <c r="P4094" s="137" t="s">
        <v>3404</v>
      </c>
      <c r="Q4094" s="137">
        <v>400</v>
      </c>
      <c r="R4094" s="137" t="s">
        <v>2045</v>
      </c>
      <c r="S4094" s="14"/>
      <c r="T4094" s="14" t="s">
        <v>2096</v>
      </c>
      <c r="U4094" s="14" t="s">
        <v>3405</v>
      </c>
      <c r="V4094" s="637"/>
      <c r="W4094" s="129" t="s">
        <v>1628</v>
      </c>
      <c r="X4094" s="129">
        <v>495</v>
      </c>
      <c r="Y4094" s="129" t="s">
        <v>2045</v>
      </c>
      <c r="Z4094" s="129"/>
      <c r="AA4094" s="129" t="s">
        <v>2210</v>
      </c>
    </row>
    <row r="4095" spans="1:27">
      <c r="A4095" s="619"/>
      <c r="B4095" s="73" t="s">
        <v>1062</v>
      </c>
      <c r="C4095" s="73">
        <v>7200</v>
      </c>
      <c r="D4095" s="73" t="s">
        <v>2043</v>
      </c>
      <c r="E4095" s="52"/>
      <c r="F4095" s="14"/>
      <c r="G4095" s="14" t="s">
        <v>3280</v>
      </c>
      <c r="H4095" s="211"/>
      <c r="I4095" s="14"/>
      <c r="J4095" s="14"/>
      <c r="K4095" s="14"/>
      <c r="L4095" s="14"/>
      <c r="M4095" s="14"/>
      <c r="N4095" s="53"/>
      <c r="O4095" s="637"/>
      <c r="P4095" s="137" t="s">
        <v>3406</v>
      </c>
      <c r="Q4095" s="137">
        <v>180</v>
      </c>
      <c r="R4095" s="137" t="s">
        <v>2045</v>
      </c>
      <c r="S4095" s="14"/>
      <c r="T4095" s="14" t="s">
        <v>2096</v>
      </c>
      <c r="U4095" s="14" t="s">
        <v>3399</v>
      </c>
      <c r="V4095" s="637"/>
      <c r="W4095" s="129"/>
      <c r="X4095" s="129"/>
      <c r="Y4095" s="129"/>
      <c r="Z4095" s="129"/>
      <c r="AA4095" s="129"/>
    </row>
    <row r="4096" spans="1:27">
      <c r="A4096" s="619"/>
      <c r="B4096" s="14"/>
      <c r="C4096" s="14"/>
      <c r="D4096" s="14"/>
      <c r="E4096" s="52"/>
      <c r="F4096" s="14"/>
      <c r="G4096" s="53"/>
      <c r="H4096" s="211"/>
      <c r="I4096" s="14"/>
      <c r="J4096" s="14"/>
      <c r="K4096" s="14"/>
      <c r="L4096" s="14"/>
      <c r="M4096" s="14"/>
      <c r="N4096" s="53"/>
      <c r="O4096" s="637"/>
      <c r="P4096" s="137" t="s">
        <v>3407</v>
      </c>
      <c r="Q4096" s="137">
        <v>260</v>
      </c>
      <c r="R4096" s="137" t="s">
        <v>2045</v>
      </c>
      <c r="S4096" s="14"/>
      <c r="T4096" s="14" t="s">
        <v>2096</v>
      </c>
      <c r="U4096" s="14" t="s">
        <v>3405</v>
      </c>
      <c r="V4096" s="637"/>
      <c r="W4096" s="129"/>
      <c r="X4096" s="129"/>
      <c r="Y4096" s="129"/>
      <c r="Z4096" s="129"/>
      <c r="AA4096" s="129"/>
    </row>
    <row r="4097" spans="1:27">
      <c r="A4097" s="619"/>
      <c r="B4097" s="141"/>
      <c r="C4097" s="141"/>
      <c r="D4097" s="141"/>
      <c r="E4097" s="465"/>
      <c r="F4097" s="141"/>
      <c r="G4097" s="187"/>
      <c r="H4097" s="213"/>
      <c r="I4097" s="14"/>
      <c r="J4097" s="14"/>
      <c r="K4097" s="14"/>
      <c r="L4097" s="14"/>
      <c r="M4097" s="14"/>
      <c r="N4097" s="53"/>
      <c r="O4097" s="645"/>
      <c r="P4097" s="648" t="s">
        <v>1613</v>
      </c>
      <c r="Q4097" s="648">
        <v>400</v>
      </c>
      <c r="R4097" s="648" t="s">
        <v>2045</v>
      </c>
      <c r="S4097" s="141"/>
      <c r="T4097" s="141" t="s">
        <v>2096</v>
      </c>
      <c r="U4097" s="141" t="s">
        <v>3408</v>
      </c>
      <c r="V4097" s="645"/>
      <c r="W4097" s="129"/>
      <c r="X4097" s="129"/>
      <c r="Y4097" s="129"/>
      <c r="Z4097" s="129"/>
      <c r="AA4097" s="129"/>
    </row>
    <row r="4098" spans="1:27">
      <c r="A4098" s="619"/>
      <c r="B4098" s="14"/>
      <c r="C4098" s="14"/>
      <c r="D4098" s="14"/>
      <c r="E4098" s="52"/>
      <c r="F4098" s="14"/>
      <c r="G4098" s="53"/>
      <c r="H4098" s="193"/>
      <c r="I4098" s="14"/>
      <c r="J4098" s="14"/>
      <c r="K4098" s="14"/>
      <c r="L4098" s="14"/>
      <c r="M4098" s="14"/>
      <c r="N4098" s="14"/>
      <c r="O4098" s="637"/>
      <c r="P4098" s="129" t="s">
        <v>1644</v>
      </c>
      <c r="Q4098" s="129">
        <v>195</v>
      </c>
      <c r="R4098" s="129" t="s">
        <v>2045</v>
      </c>
      <c r="S4098" s="129"/>
      <c r="T4098" s="129" t="s">
        <v>2096</v>
      </c>
      <c r="U4098" s="129" t="s">
        <v>54</v>
      </c>
      <c r="V4098" s="637"/>
      <c r="W4098" s="129"/>
      <c r="X4098" s="129"/>
      <c r="Y4098" s="129"/>
      <c r="Z4098" s="129"/>
      <c r="AA4098" s="129"/>
    </row>
    <row r="4099" spans="1:27">
      <c r="A4099" s="619"/>
      <c r="B4099" s="14"/>
      <c r="C4099" s="14"/>
      <c r="D4099" s="14"/>
      <c r="E4099" s="52"/>
      <c r="F4099" s="14"/>
      <c r="G4099" s="53"/>
      <c r="H4099" s="193"/>
      <c r="I4099" s="14"/>
      <c r="J4099" s="14"/>
      <c r="K4099" s="14"/>
      <c r="L4099" s="14"/>
      <c r="M4099" s="14"/>
      <c r="N4099" s="14"/>
      <c r="O4099" s="637"/>
      <c r="P4099" s="73" t="s">
        <v>1349</v>
      </c>
      <c r="Q4099" s="73">
        <v>300</v>
      </c>
      <c r="R4099" s="73" t="s">
        <v>2045</v>
      </c>
      <c r="S4099" s="129"/>
      <c r="T4099" s="129"/>
      <c r="U4099" s="129" t="s">
        <v>54</v>
      </c>
      <c r="V4099" s="637"/>
      <c r="W4099" s="129"/>
      <c r="X4099" s="129"/>
      <c r="Y4099" s="129"/>
      <c r="Z4099" s="129"/>
      <c r="AA4099" s="129"/>
    </row>
    <row r="4100" spans="1:27">
      <c r="A4100" s="619"/>
      <c r="B4100" s="14"/>
      <c r="C4100" s="14"/>
      <c r="D4100" s="14"/>
      <c r="E4100" s="52"/>
      <c r="F4100" s="14"/>
      <c r="G4100" s="53"/>
      <c r="H4100" s="193"/>
      <c r="I4100" s="14"/>
      <c r="J4100" s="14"/>
      <c r="K4100" s="14"/>
      <c r="L4100" s="14"/>
      <c r="M4100" s="14"/>
      <c r="N4100" s="14"/>
      <c r="O4100" s="637"/>
      <c r="P4100" s="129" t="s">
        <v>1374</v>
      </c>
      <c r="Q4100" s="129">
        <v>320</v>
      </c>
      <c r="R4100" s="129" t="s">
        <v>2045</v>
      </c>
      <c r="S4100" s="129"/>
      <c r="T4100" s="129"/>
      <c r="U4100" s="129" t="s">
        <v>3224</v>
      </c>
      <c r="V4100" s="637"/>
      <c r="W4100" s="129"/>
      <c r="X4100" s="129"/>
      <c r="Y4100" s="129"/>
      <c r="Z4100" s="129"/>
      <c r="AA4100" s="129"/>
    </row>
    <row r="4101" spans="1:27">
      <c r="A4101" s="619"/>
      <c r="B4101" s="14"/>
      <c r="C4101" s="14"/>
      <c r="D4101" s="14"/>
      <c r="E4101" s="52"/>
      <c r="F4101" s="14"/>
      <c r="G4101" s="53"/>
      <c r="H4101" s="53"/>
      <c r="I4101" s="14"/>
      <c r="J4101" s="14"/>
      <c r="K4101" s="14"/>
      <c r="L4101" s="14"/>
      <c r="M4101" s="14"/>
      <c r="N4101" s="53"/>
      <c r="O4101" s="193"/>
      <c r="P4101" s="141" t="s">
        <v>783</v>
      </c>
      <c r="Q4101" s="141">
        <v>300</v>
      </c>
      <c r="R4101" s="141" t="s">
        <v>2045</v>
      </c>
      <c r="S4101" s="141"/>
      <c r="T4101" s="141"/>
      <c r="U4101" s="141" t="s">
        <v>54</v>
      </c>
      <c r="V4101" s="637"/>
      <c r="W4101" s="129"/>
      <c r="X4101" s="129"/>
      <c r="Y4101" s="129"/>
      <c r="Z4101" s="129"/>
      <c r="AA4101" s="203" t="s">
        <v>3409</v>
      </c>
    </row>
    <row r="4102" spans="1:27">
      <c r="A4102" s="619"/>
      <c r="B4102" s="14"/>
      <c r="C4102" s="14"/>
      <c r="D4102" s="14"/>
      <c r="E4102" s="52"/>
      <c r="F4102" s="14"/>
      <c r="G4102" s="53"/>
      <c r="H4102" s="53"/>
      <c r="I4102" s="14"/>
      <c r="J4102" s="14"/>
      <c r="K4102" s="14"/>
      <c r="L4102" s="14"/>
      <c r="M4102" s="14"/>
      <c r="N4102" s="14"/>
      <c r="O4102" s="193"/>
      <c r="P4102" s="129" t="s">
        <v>482</v>
      </c>
      <c r="Q4102" s="129">
        <v>200</v>
      </c>
      <c r="R4102" s="129" t="s">
        <v>2045</v>
      </c>
      <c r="S4102" s="129"/>
      <c r="T4102" s="129"/>
      <c r="U4102" s="141" t="s">
        <v>54</v>
      </c>
      <c r="V4102" s="637"/>
      <c r="W4102" s="129"/>
      <c r="X4102" s="129"/>
      <c r="Y4102" s="129"/>
      <c r="Z4102" s="129"/>
      <c r="AA4102" s="129"/>
    </row>
    <row r="4103" spans="1:27">
      <c r="A4103" s="619"/>
      <c r="B4103" s="14"/>
      <c r="C4103" s="14"/>
      <c r="D4103" s="14"/>
      <c r="E4103" s="52"/>
      <c r="F4103" s="14"/>
      <c r="G4103" s="53"/>
      <c r="H4103" s="53"/>
      <c r="I4103" s="14"/>
      <c r="J4103" s="14"/>
      <c r="K4103" s="14"/>
      <c r="L4103" s="14"/>
      <c r="M4103" s="14"/>
      <c r="N4103" s="53"/>
      <c r="O4103" s="193"/>
      <c r="P4103" s="14" t="s">
        <v>1241</v>
      </c>
      <c r="Q4103" s="14">
        <v>210</v>
      </c>
      <c r="R4103" s="14" t="s">
        <v>2045</v>
      </c>
      <c r="S4103" s="14"/>
      <c r="T4103" s="14"/>
      <c r="U4103" s="141" t="s">
        <v>54</v>
      </c>
      <c r="V4103" s="637"/>
      <c r="W4103" s="652" t="s">
        <v>1057</v>
      </c>
      <c r="X4103" s="652">
        <v>9000</v>
      </c>
      <c r="Y4103" s="652" t="s">
        <v>2043</v>
      </c>
      <c r="Z4103" s="139"/>
      <c r="AA4103" s="139" t="s">
        <v>2935</v>
      </c>
    </row>
    <row r="4104" spans="1:27">
      <c r="A4104" s="619"/>
      <c r="B4104" s="14"/>
      <c r="C4104" s="14"/>
      <c r="D4104" s="14"/>
      <c r="E4104" s="14"/>
      <c r="F4104" s="14"/>
      <c r="G4104" s="14"/>
      <c r="H4104" s="53"/>
      <c r="I4104" s="14"/>
      <c r="J4104" s="14"/>
      <c r="K4104" s="14"/>
      <c r="L4104" s="14"/>
      <c r="M4104" s="14"/>
      <c r="N4104" s="14"/>
      <c r="O4104" s="193"/>
      <c r="P4104" s="137" t="s">
        <v>77</v>
      </c>
      <c r="Q4104" s="137">
        <v>600</v>
      </c>
      <c r="R4104" s="137" t="s">
        <v>2045</v>
      </c>
      <c r="S4104" s="14"/>
      <c r="T4104" s="14"/>
      <c r="U4104" s="14" t="s">
        <v>2788</v>
      </c>
      <c r="V4104" s="637"/>
      <c r="W4104" s="14"/>
      <c r="X4104" s="14"/>
      <c r="Y4104" s="14"/>
      <c r="Z4104" s="14"/>
      <c r="AA4104" s="14"/>
    </row>
    <row r="4105" spans="1:27">
      <c r="A4105" s="619"/>
      <c r="B4105" s="14"/>
      <c r="C4105" s="14"/>
      <c r="D4105" s="14"/>
      <c r="E4105" s="14"/>
      <c r="F4105" s="14"/>
      <c r="G4105" s="14"/>
      <c r="H4105" s="191"/>
      <c r="I4105" s="14"/>
      <c r="J4105" s="14"/>
      <c r="K4105" s="14"/>
      <c r="L4105" s="14"/>
      <c r="M4105" s="14"/>
      <c r="N4105" s="14"/>
      <c r="O4105" s="14"/>
      <c r="P4105" s="14" t="s">
        <v>1467</v>
      </c>
      <c r="Q4105" s="14">
        <v>200</v>
      </c>
      <c r="R4105" s="14" t="s">
        <v>2045</v>
      </c>
      <c r="S4105" s="14"/>
      <c r="T4105" s="14"/>
      <c r="U4105" s="14" t="s">
        <v>54</v>
      </c>
      <c r="V4105" s="637"/>
      <c r="W4105" s="14"/>
      <c r="X4105" s="14"/>
      <c r="Y4105" s="14"/>
      <c r="Z4105" s="14"/>
      <c r="AA4105" s="14"/>
    </row>
    <row r="4106" spans="1:27">
      <c r="A4106" s="619"/>
      <c r="B4106" s="14"/>
      <c r="C4106" s="14"/>
      <c r="D4106" s="14"/>
      <c r="E4106" s="14"/>
      <c r="F4106" s="14"/>
      <c r="G4106" s="14"/>
      <c r="H4106" s="191"/>
      <c r="I4106" s="14"/>
      <c r="J4106" s="14"/>
      <c r="K4106" s="14"/>
      <c r="L4106" s="14"/>
      <c r="M4106" s="14"/>
      <c r="N4106" s="14"/>
      <c r="O4106" s="14"/>
      <c r="P4106" s="14" t="s">
        <v>1347</v>
      </c>
      <c r="Q4106" s="14">
        <v>300</v>
      </c>
      <c r="R4106" s="14" t="s">
        <v>2045</v>
      </c>
      <c r="S4106" s="14"/>
      <c r="T4106" s="14"/>
      <c r="U4106" s="14" t="s">
        <v>54</v>
      </c>
      <c r="V4106" s="637"/>
      <c r="W4106" s="14"/>
      <c r="X4106" s="14"/>
      <c r="Y4106" s="14"/>
      <c r="Z4106" s="14"/>
      <c r="AA4106" s="14"/>
    </row>
    <row r="4107" spans="1:27">
      <c r="A4107" s="619"/>
      <c r="B4107" s="14"/>
      <c r="C4107" s="14"/>
      <c r="D4107" s="14"/>
      <c r="E4107" s="14"/>
      <c r="F4107" s="14"/>
      <c r="G4107" s="14"/>
      <c r="H4107" s="191"/>
      <c r="I4107" s="14"/>
      <c r="J4107" s="14"/>
      <c r="K4107" s="14"/>
      <c r="L4107" s="14"/>
      <c r="M4107" s="14"/>
      <c r="N4107" s="14"/>
      <c r="O4107" s="14"/>
      <c r="V4107" s="637"/>
      <c r="W4107" s="14"/>
      <c r="X4107" s="14"/>
      <c r="Y4107" s="14"/>
      <c r="Z4107" s="14"/>
      <c r="AA4107" s="14"/>
    </row>
    <row r="4108" spans="1:27">
      <c r="A4108" s="619"/>
      <c r="B4108" s="14"/>
      <c r="C4108" s="14"/>
      <c r="D4108" s="14"/>
      <c r="E4108" s="14"/>
      <c r="F4108" s="14"/>
      <c r="G4108" s="14"/>
      <c r="H4108" s="191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39"/>
      <c r="V4108" s="637"/>
      <c r="W4108" s="14"/>
      <c r="X4108" s="14"/>
      <c r="Y4108" s="14"/>
      <c r="Z4108" s="14"/>
      <c r="AA4108" s="14"/>
    </row>
    <row r="4109" ht="18" spans="1:27">
      <c r="A4109" s="619"/>
      <c r="B4109" s="629"/>
      <c r="C4109" s="299"/>
      <c r="D4109" s="299"/>
      <c r="E4109" s="630"/>
      <c r="F4109" s="299"/>
      <c r="G4109" s="299"/>
      <c r="H4109" s="492"/>
      <c r="I4109" s="299"/>
      <c r="J4109" s="299"/>
      <c r="K4109" s="299"/>
      <c r="L4109" s="299"/>
      <c r="M4109" s="304"/>
      <c r="N4109" s="304"/>
      <c r="O4109" s="517"/>
      <c r="P4109" s="304"/>
      <c r="Q4109" s="304"/>
      <c r="R4109" s="304"/>
      <c r="S4109" s="304"/>
      <c r="T4109" s="304"/>
      <c r="U4109" s="304"/>
      <c r="V4109" s="492"/>
      <c r="W4109" s="304"/>
      <c r="X4109" s="304"/>
      <c r="Y4109" s="304"/>
      <c r="Z4109" s="304"/>
      <c r="AA4109" s="304"/>
    </row>
    <row r="4110" ht="27.6" spans="1:29">
      <c r="A4110" s="266" t="s">
        <v>3410</v>
      </c>
      <c r="B4110" s="121" t="s">
        <v>12</v>
      </c>
      <c r="C4110" s="122" t="s">
        <v>2501</v>
      </c>
      <c r="D4110" s="122" t="s">
        <v>2466</v>
      </c>
      <c r="E4110" s="123" t="s">
        <v>2456</v>
      </c>
      <c r="F4110" s="121" t="s">
        <v>3121</v>
      </c>
      <c r="G4110" s="121" t="s">
        <v>11</v>
      </c>
      <c r="H4110" s="641"/>
      <c r="I4110" s="121" t="s">
        <v>13</v>
      </c>
      <c r="J4110" s="122" t="s">
        <v>2501</v>
      </c>
      <c r="K4110" s="122" t="s">
        <v>2466</v>
      </c>
      <c r="L4110" s="632" t="s">
        <v>2456</v>
      </c>
      <c r="M4110" s="121" t="s">
        <v>3121</v>
      </c>
      <c r="N4110" s="121" t="s">
        <v>11</v>
      </c>
      <c r="O4110" s="641"/>
      <c r="P4110" s="121" t="s">
        <v>3108</v>
      </c>
      <c r="Q4110" s="122" t="s">
        <v>2501</v>
      </c>
      <c r="R4110" s="122" t="s">
        <v>2466</v>
      </c>
      <c r="S4110" s="632" t="s">
        <v>2456</v>
      </c>
      <c r="T4110" s="121" t="s">
        <v>3121</v>
      </c>
      <c r="U4110" s="121" t="s">
        <v>11</v>
      </c>
      <c r="V4110" s="641"/>
      <c r="W4110" s="121" t="s">
        <v>3336</v>
      </c>
      <c r="X4110" s="122" t="s">
        <v>2501</v>
      </c>
      <c r="Y4110" s="122" t="s">
        <v>2466</v>
      </c>
      <c r="Z4110" s="121" t="s">
        <v>3121</v>
      </c>
      <c r="AA4110" s="121" t="s">
        <v>11</v>
      </c>
      <c r="AB4110" s="594" t="s">
        <v>2557</v>
      </c>
      <c r="AC4110" s="594"/>
    </row>
    <row r="4111" ht="13.8" spans="1:29">
      <c r="A4111" s="619"/>
      <c r="B4111" s="73" t="s">
        <v>1062</v>
      </c>
      <c r="C4111" s="73">
        <f>7200-1700</f>
        <v>5500</v>
      </c>
      <c r="D4111" s="73" t="s">
        <v>2043</v>
      </c>
      <c r="E4111" s="52"/>
      <c r="F4111" s="14"/>
      <c r="G4111" s="14" t="s">
        <v>2956</v>
      </c>
      <c r="H4111" s="637"/>
      <c r="I4111" s="14" t="s">
        <v>300</v>
      </c>
      <c r="J4111" s="14">
        <v>300</v>
      </c>
      <c r="K4111" s="14" t="s">
        <v>2054</v>
      </c>
      <c r="L4111" s="14"/>
      <c r="M4111" s="14"/>
      <c r="N4111" s="53" t="s">
        <v>54</v>
      </c>
      <c r="O4111" s="645"/>
      <c r="P4111" s="14" t="s">
        <v>1079</v>
      </c>
      <c r="Q4111" s="14">
        <v>200</v>
      </c>
      <c r="R4111" s="14" t="s">
        <v>2045</v>
      </c>
      <c r="S4111" s="14"/>
      <c r="T4111" s="14"/>
      <c r="U4111" s="14" t="s">
        <v>3411</v>
      </c>
      <c r="V4111" s="637"/>
      <c r="W4111" s="14" t="s">
        <v>1595</v>
      </c>
      <c r="X4111" s="14">
        <v>2010</v>
      </c>
      <c r="Y4111" s="14" t="s">
        <v>2045</v>
      </c>
      <c r="Z4111" s="52"/>
      <c r="AA4111" s="14" t="s">
        <v>54</v>
      </c>
      <c r="AB4111" s="525"/>
      <c r="AC4111" s="448" t="s">
        <v>2561</v>
      </c>
    </row>
    <row r="4112" spans="1:29">
      <c r="A4112" s="619"/>
      <c r="B4112" s="141" t="s">
        <v>537</v>
      </c>
      <c r="C4112" s="141">
        <v>6000</v>
      </c>
      <c r="D4112" s="141" t="s">
        <v>2043</v>
      </c>
      <c r="E4112" s="465"/>
      <c r="F4112" s="141"/>
      <c r="G4112" s="141" t="s">
        <v>54</v>
      </c>
      <c r="H4112" s="637"/>
      <c r="I4112" s="14" t="s">
        <v>389</v>
      </c>
      <c r="J4112" s="14">
        <v>3200</v>
      </c>
      <c r="K4112" s="14" t="s">
        <v>2043</v>
      </c>
      <c r="L4112" s="14"/>
      <c r="M4112" s="14"/>
      <c r="N4112" s="53" t="s">
        <v>54</v>
      </c>
      <c r="O4112" s="210"/>
      <c r="P4112" s="14" t="s">
        <v>1652</v>
      </c>
      <c r="Q4112" s="14">
        <v>200</v>
      </c>
      <c r="R4112" s="14" t="s">
        <v>2045</v>
      </c>
      <c r="S4112" s="14"/>
      <c r="T4112" s="14" t="s">
        <v>2096</v>
      </c>
      <c r="U4112" s="14" t="s">
        <v>54</v>
      </c>
      <c r="V4112" s="637"/>
      <c r="W4112" s="14" t="s">
        <v>316</v>
      </c>
      <c r="X4112" s="14">
        <v>9000</v>
      </c>
      <c r="Y4112" s="14" t="s">
        <v>2043</v>
      </c>
      <c r="Z4112" s="52"/>
      <c r="AA4112" s="14" t="s">
        <v>54</v>
      </c>
      <c r="AB4112" s="460"/>
      <c r="AC4112" s="14" t="s">
        <v>2562</v>
      </c>
    </row>
    <row r="4113" ht="26.4" spans="1:29">
      <c r="A4113" s="619"/>
      <c r="B4113" s="73" t="s">
        <v>1060</v>
      </c>
      <c r="C4113" s="73">
        <v>2400</v>
      </c>
      <c r="D4113" s="73" t="s">
        <v>2043</v>
      </c>
      <c r="E4113" s="52"/>
      <c r="F4113" s="14"/>
      <c r="G4113" s="53" t="s">
        <v>3412</v>
      </c>
      <c r="H4113" s="645"/>
      <c r="I4113" s="525" t="s">
        <v>1650</v>
      </c>
      <c r="J4113" s="525">
        <v>500</v>
      </c>
      <c r="K4113" s="525" t="s">
        <v>2045</v>
      </c>
      <c r="L4113" s="14"/>
      <c r="M4113" s="14" t="s">
        <v>2096</v>
      </c>
      <c r="N4113" s="14" t="s">
        <v>3413</v>
      </c>
      <c r="O4113" s="210"/>
      <c r="P4113" s="14" t="s">
        <v>1238</v>
      </c>
      <c r="Q4113" s="14">
        <v>800</v>
      </c>
      <c r="R4113" s="14" t="s">
        <v>2045</v>
      </c>
      <c r="S4113" s="14"/>
      <c r="T4113" s="14"/>
      <c r="U4113" s="14" t="s">
        <v>54</v>
      </c>
      <c r="V4113" s="637"/>
      <c r="W4113" s="14" t="s">
        <v>470</v>
      </c>
      <c r="X4113" s="14">
        <v>2400</v>
      </c>
      <c r="Y4113" s="14" t="s">
        <v>2043</v>
      </c>
      <c r="Z4113" s="52"/>
      <c r="AA4113" s="14" t="s">
        <v>54</v>
      </c>
      <c r="AB4113" s="461"/>
      <c r="AC4113" s="448" t="s">
        <v>2563</v>
      </c>
    </row>
    <row r="4114" ht="13.8" spans="1:29">
      <c r="A4114" s="619"/>
      <c r="B4114" s="14" t="s">
        <v>1081</v>
      </c>
      <c r="C4114" s="14">
        <v>3000</v>
      </c>
      <c r="D4114" s="14" t="s">
        <v>2043</v>
      </c>
      <c r="E4114" s="14"/>
      <c r="F4114" s="14"/>
      <c r="G4114" s="14" t="s">
        <v>54</v>
      </c>
      <c r="H4114" s="213"/>
      <c r="I4114" s="141" t="s">
        <v>148</v>
      </c>
      <c r="J4114" s="141">
        <v>10000</v>
      </c>
      <c r="K4114" s="141" t="s">
        <v>2043</v>
      </c>
      <c r="L4114" s="141"/>
      <c r="M4114" s="141"/>
      <c r="N4114" s="187" t="s">
        <v>54</v>
      </c>
      <c r="O4114" s="211"/>
      <c r="P4114" s="73" t="s">
        <v>1177</v>
      </c>
      <c r="Q4114" s="73">
        <v>690</v>
      </c>
      <c r="R4114" s="73" t="s">
        <v>2045</v>
      </c>
      <c r="S4114" s="14"/>
      <c r="T4114" s="14" t="s">
        <v>2096</v>
      </c>
      <c r="U4114" s="14" t="s">
        <v>2956</v>
      </c>
      <c r="V4114" s="637"/>
      <c r="W4114" s="14" t="s">
        <v>1610</v>
      </c>
      <c r="X4114" s="14">
        <v>500</v>
      </c>
      <c r="Y4114" s="14" t="s">
        <v>2045</v>
      </c>
      <c r="Z4114" s="14"/>
      <c r="AA4114" s="14" t="s">
        <v>54</v>
      </c>
      <c r="AB4114" s="462"/>
      <c r="AC4114" s="448" t="s">
        <v>2568</v>
      </c>
    </row>
    <row r="4115" ht="13.8" spans="1:29">
      <c r="A4115" s="619"/>
      <c r="B4115" s="137" t="s">
        <v>2069</v>
      </c>
      <c r="C4115" s="137">
        <v>1600</v>
      </c>
      <c r="D4115" s="137" t="s">
        <v>2045</v>
      </c>
      <c r="E4115" s="52"/>
      <c r="F4115" s="14"/>
      <c r="G4115" s="53" t="s">
        <v>2788</v>
      </c>
      <c r="H4115" s="53"/>
      <c r="I4115" s="14" t="s">
        <v>265</v>
      </c>
      <c r="J4115" s="14">
        <v>6000</v>
      </c>
      <c r="K4115" s="14" t="s">
        <v>2043</v>
      </c>
      <c r="L4115" s="14"/>
      <c r="M4115" s="14"/>
      <c r="N4115" s="187" t="s">
        <v>54</v>
      </c>
      <c r="O4115" s="211"/>
      <c r="P4115" s="73" t="s">
        <v>1268</v>
      </c>
      <c r="Q4115" s="73">
        <v>220</v>
      </c>
      <c r="R4115" s="73" t="s">
        <v>2045</v>
      </c>
      <c r="S4115" s="14"/>
      <c r="T4115" s="14"/>
      <c r="U4115" s="14" t="s">
        <v>3414</v>
      </c>
      <c r="V4115" s="637"/>
      <c r="W4115" s="137" t="s">
        <v>2060</v>
      </c>
      <c r="X4115" s="137">
        <v>4200</v>
      </c>
      <c r="Y4115" s="137" t="s">
        <v>2045</v>
      </c>
      <c r="Z4115" s="52"/>
      <c r="AA4115" s="14" t="s">
        <v>3415</v>
      </c>
      <c r="AB4115" s="142"/>
      <c r="AC4115" s="448" t="s">
        <v>2632</v>
      </c>
    </row>
    <row r="4116" ht="13.8" spans="1:29">
      <c r="A4116" s="619"/>
      <c r="B4116" s="14" t="s">
        <v>377</v>
      </c>
      <c r="C4116" s="14">
        <v>3000</v>
      </c>
      <c r="D4116" s="14" t="s">
        <v>2043</v>
      </c>
      <c r="E4116" s="52"/>
      <c r="F4116" s="14"/>
      <c r="G4116" s="53" t="s">
        <v>54</v>
      </c>
      <c r="H4116" s="53"/>
      <c r="I4116" s="14" t="s">
        <v>291</v>
      </c>
      <c r="J4116" s="14">
        <v>2400</v>
      </c>
      <c r="K4116" s="14" t="s">
        <v>2043</v>
      </c>
      <c r="L4116" s="14"/>
      <c r="M4116" s="14"/>
      <c r="N4116" s="187" t="s">
        <v>54</v>
      </c>
      <c r="O4116" s="211"/>
      <c r="P4116" s="14" t="s">
        <v>951</v>
      </c>
      <c r="Q4116" s="14">
        <v>200</v>
      </c>
      <c r="R4116" s="14" t="s">
        <v>2045</v>
      </c>
      <c r="S4116" s="14"/>
      <c r="T4116" s="14" t="s">
        <v>3416</v>
      </c>
      <c r="U4116" s="14" t="s">
        <v>3232</v>
      </c>
      <c r="V4116" s="637"/>
      <c r="W4116" s="14" t="s">
        <v>124</v>
      </c>
      <c r="X4116" s="14">
        <v>10200</v>
      </c>
      <c r="Y4116" s="14" t="s">
        <v>2043</v>
      </c>
      <c r="Z4116" s="52"/>
      <c r="AA4116" s="14" t="s">
        <v>54</v>
      </c>
      <c r="AB4116" s="136"/>
      <c r="AC4116" s="448" t="s">
        <v>2935</v>
      </c>
    </row>
    <row r="4117" spans="1:27">
      <c r="A4117" s="619"/>
      <c r="B4117" s="14" t="s">
        <v>464</v>
      </c>
      <c r="C4117" s="14">
        <v>10000</v>
      </c>
      <c r="D4117" s="14" t="s">
        <v>2043</v>
      </c>
      <c r="E4117" s="52"/>
      <c r="F4117" s="14"/>
      <c r="G4117" s="53" t="s">
        <v>55</v>
      </c>
      <c r="H4117" s="53"/>
      <c r="I4117" s="14" t="s">
        <v>461</v>
      </c>
      <c r="J4117" s="14">
        <v>6000</v>
      </c>
      <c r="K4117" s="14" t="s">
        <v>2043</v>
      </c>
      <c r="L4117" s="14"/>
      <c r="M4117" s="14"/>
      <c r="N4117" s="187" t="s">
        <v>54</v>
      </c>
      <c r="O4117" s="211"/>
      <c r="P4117" s="73" t="s">
        <v>1654</v>
      </c>
      <c r="Q4117" s="73">
        <v>600</v>
      </c>
      <c r="R4117" s="73" t="s">
        <v>2045</v>
      </c>
      <c r="S4117" s="14"/>
      <c r="T4117" s="14" t="s">
        <v>2096</v>
      </c>
      <c r="U4117" s="14" t="s">
        <v>3047</v>
      </c>
      <c r="V4117" s="637"/>
      <c r="W4117" s="14" t="s">
        <v>145</v>
      </c>
      <c r="X4117" s="14">
        <v>30000</v>
      </c>
      <c r="Y4117" s="14" t="s">
        <v>2043</v>
      </c>
      <c r="Z4117" s="14"/>
      <c r="AA4117" s="14" t="s">
        <v>2210</v>
      </c>
    </row>
    <row r="4118" spans="1:27">
      <c r="A4118" s="619"/>
      <c r="B4118" s="14"/>
      <c r="C4118" s="14"/>
      <c r="D4118" s="14"/>
      <c r="E4118" s="52"/>
      <c r="F4118" s="14"/>
      <c r="G4118" s="53"/>
      <c r="H4118" s="53"/>
      <c r="I4118" s="14" t="s">
        <v>455</v>
      </c>
      <c r="J4118" s="14">
        <v>2400</v>
      </c>
      <c r="K4118" s="14" t="s">
        <v>2043</v>
      </c>
      <c r="L4118" s="14"/>
      <c r="M4118" s="14"/>
      <c r="N4118" s="53" t="s">
        <v>54</v>
      </c>
      <c r="O4118" s="211"/>
      <c r="P4118" s="73" t="s">
        <v>1657</v>
      </c>
      <c r="Q4118" s="73">
        <v>500</v>
      </c>
      <c r="R4118" s="73" t="s">
        <v>2045</v>
      </c>
      <c r="T4118" s="14" t="s">
        <v>2096</v>
      </c>
      <c r="U4118" s="14" t="s">
        <v>2956</v>
      </c>
      <c r="V4118" s="637"/>
      <c r="W4118" s="14"/>
      <c r="X4118" s="14"/>
      <c r="Y4118" s="14"/>
      <c r="Z4118" s="14"/>
      <c r="AA4118" s="14"/>
    </row>
    <row r="4119" spans="1:27">
      <c r="A4119" s="619"/>
      <c r="B4119" s="14"/>
      <c r="C4119" s="14"/>
      <c r="D4119" s="14"/>
      <c r="E4119" s="52"/>
      <c r="F4119" s="14"/>
      <c r="G4119" s="53"/>
      <c r="H4119" s="53"/>
      <c r="I4119" s="14" t="s">
        <v>244</v>
      </c>
      <c r="J4119" s="14">
        <v>7600</v>
      </c>
      <c r="K4119" s="14" t="s">
        <v>2043</v>
      </c>
      <c r="L4119" s="14"/>
      <c r="M4119" s="14"/>
      <c r="N4119" s="53" t="s">
        <v>54</v>
      </c>
      <c r="O4119" s="211"/>
      <c r="P4119" s="73" t="s">
        <v>1131</v>
      </c>
      <c r="Q4119" s="73">
        <v>500</v>
      </c>
      <c r="R4119" s="73" t="s">
        <v>2045</v>
      </c>
      <c r="S4119" s="14"/>
      <c r="T4119" s="14"/>
      <c r="U4119" s="14" t="s">
        <v>2956</v>
      </c>
      <c r="V4119" s="637"/>
      <c r="W4119" s="14"/>
      <c r="X4119" s="14"/>
      <c r="Y4119" s="14"/>
      <c r="Z4119" s="14"/>
      <c r="AA4119" s="14"/>
    </row>
    <row r="4120" spans="1:27">
      <c r="A4120" s="619"/>
      <c r="B4120" s="14"/>
      <c r="C4120" s="14"/>
      <c r="D4120" s="14"/>
      <c r="E4120" s="52"/>
      <c r="F4120" s="14"/>
      <c r="G4120" s="53"/>
      <c r="H4120" s="53"/>
      <c r="I4120" s="14"/>
      <c r="J4120" s="14"/>
      <c r="K4120" s="14"/>
      <c r="L4120" s="14"/>
      <c r="M4120" s="14"/>
      <c r="N4120" s="53"/>
      <c r="O4120" s="211"/>
      <c r="P4120" s="171" t="s">
        <v>60</v>
      </c>
      <c r="Q4120" s="171">
        <v>800</v>
      </c>
      <c r="R4120" s="171" t="s">
        <v>2045</v>
      </c>
      <c r="S4120" s="141"/>
      <c r="T4120" s="141"/>
      <c r="U4120" s="141" t="s">
        <v>2788</v>
      </c>
      <c r="V4120" s="637"/>
      <c r="W4120" s="14"/>
      <c r="X4120" s="14"/>
      <c r="Y4120" s="14"/>
      <c r="Z4120" s="52"/>
      <c r="AA4120" s="14"/>
    </row>
    <row r="4121" spans="1:27">
      <c r="A4121" s="619"/>
      <c r="B4121" s="14"/>
      <c r="C4121" s="14"/>
      <c r="D4121" s="14"/>
      <c r="E4121" s="52"/>
      <c r="F4121" s="14"/>
      <c r="G4121" s="53"/>
      <c r="H4121" s="53"/>
      <c r="I4121" s="14"/>
      <c r="J4121" s="14"/>
      <c r="K4121" s="14"/>
      <c r="L4121" s="14"/>
      <c r="M4121" s="14"/>
      <c r="N4121" s="53"/>
      <c r="O4121" s="211"/>
      <c r="P4121" s="525" t="s">
        <v>3417</v>
      </c>
      <c r="Q4121" s="525">
        <v>200</v>
      </c>
      <c r="R4121" s="525" t="s">
        <v>2045</v>
      </c>
      <c r="S4121" s="129"/>
      <c r="T4121" s="129" t="s">
        <v>2096</v>
      </c>
      <c r="U4121" s="129" t="s">
        <v>3329</v>
      </c>
      <c r="V4121" s="637"/>
      <c r="W4121" s="14"/>
      <c r="X4121" s="14"/>
      <c r="Y4121" s="14"/>
      <c r="Z4121" s="14"/>
      <c r="AA4121" s="14"/>
    </row>
    <row r="4122" spans="1:27">
      <c r="A4122" s="619"/>
      <c r="B4122" s="14"/>
      <c r="C4122" s="14"/>
      <c r="D4122" s="14"/>
      <c r="E4122" s="52"/>
      <c r="F4122" s="14"/>
      <c r="G4122" s="53"/>
      <c r="H4122" s="53"/>
      <c r="I4122" s="14"/>
      <c r="J4122" s="14"/>
      <c r="K4122" s="14"/>
      <c r="L4122" s="14"/>
      <c r="M4122" s="14"/>
      <c r="N4122" s="14"/>
      <c r="O4122" s="211"/>
      <c r="P4122" s="651" t="s">
        <v>3418</v>
      </c>
      <c r="Q4122" s="651">
        <v>1100</v>
      </c>
      <c r="R4122" s="651" t="s">
        <v>2045</v>
      </c>
      <c r="S4122" s="515"/>
      <c r="T4122" s="515" t="s">
        <v>2096</v>
      </c>
      <c r="U4122" s="515" t="s">
        <v>3419</v>
      </c>
      <c r="V4122" s="637"/>
      <c r="W4122" s="14"/>
      <c r="X4122" s="14"/>
      <c r="Y4122" s="14"/>
      <c r="Z4122" s="14"/>
      <c r="AA4122" s="14"/>
    </row>
    <row r="4123" spans="1:27">
      <c r="A4123" s="619"/>
      <c r="B4123" s="14"/>
      <c r="C4123" s="14"/>
      <c r="D4123" s="14"/>
      <c r="E4123" s="52"/>
      <c r="F4123" s="14"/>
      <c r="G4123" s="53"/>
      <c r="H4123" s="53"/>
      <c r="I4123" s="14"/>
      <c r="J4123" s="14"/>
      <c r="K4123" s="14"/>
      <c r="L4123" s="14"/>
      <c r="M4123" s="14"/>
      <c r="N4123" s="14"/>
      <c r="O4123" s="211"/>
      <c r="P4123" s="14" t="s">
        <v>1648</v>
      </c>
      <c r="Q4123" s="14">
        <v>300</v>
      </c>
      <c r="R4123" s="14" t="s">
        <v>2045</v>
      </c>
      <c r="S4123" s="14"/>
      <c r="T4123" s="14"/>
      <c r="U4123" s="14" t="s">
        <v>88</v>
      </c>
      <c r="V4123" s="637"/>
      <c r="W4123" s="14"/>
      <c r="X4123" s="14"/>
      <c r="Y4123" s="14"/>
      <c r="Z4123" s="14"/>
      <c r="AA4123" s="14"/>
    </row>
    <row r="4124" spans="1:27">
      <c r="A4124" s="619"/>
      <c r="B4124" s="14"/>
      <c r="C4124" s="14"/>
      <c r="D4124" s="14"/>
      <c r="E4124" s="14"/>
      <c r="F4124" s="14"/>
      <c r="G4124" s="14"/>
      <c r="H4124" s="53"/>
      <c r="I4124" s="14"/>
      <c r="J4124" s="14"/>
      <c r="K4124" s="14"/>
      <c r="L4124" s="14"/>
      <c r="M4124" s="14"/>
      <c r="N4124" s="14"/>
      <c r="O4124" s="211"/>
      <c r="P4124" s="14"/>
      <c r="Q4124" s="14"/>
      <c r="R4124" s="14"/>
      <c r="S4124" s="14"/>
      <c r="T4124" s="14"/>
      <c r="U4124" s="14"/>
      <c r="V4124" s="637"/>
      <c r="W4124" s="14"/>
      <c r="X4124" s="14"/>
      <c r="Y4124" s="14"/>
      <c r="Z4124" s="52"/>
      <c r="AA4124" s="14"/>
    </row>
    <row r="4125" spans="1:27">
      <c r="A4125" s="619"/>
      <c r="B4125" s="14"/>
      <c r="C4125" s="14"/>
      <c r="D4125" s="14"/>
      <c r="E4125" s="52"/>
      <c r="F4125" s="14"/>
      <c r="G4125" s="53"/>
      <c r="H4125" s="193"/>
      <c r="I4125" s="14"/>
      <c r="J4125" s="14"/>
      <c r="K4125" s="14"/>
      <c r="L4125" s="14"/>
      <c r="M4125" s="14"/>
      <c r="N4125" s="53"/>
      <c r="O4125" s="211"/>
      <c r="P4125" s="14"/>
      <c r="Q4125" s="14"/>
      <c r="R4125" s="14"/>
      <c r="S4125" s="14"/>
      <c r="T4125" s="14"/>
      <c r="U4125" s="14"/>
      <c r="V4125" s="637"/>
      <c r="W4125" s="14"/>
      <c r="X4125" s="14"/>
      <c r="Y4125" s="14"/>
      <c r="Z4125" s="14"/>
      <c r="AA4125" s="14"/>
    </row>
    <row r="4126" spans="1:27">
      <c r="A4126" s="619"/>
      <c r="B4126" s="14"/>
      <c r="C4126" s="14"/>
      <c r="D4126" s="14"/>
      <c r="E4126" s="52"/>
      <c r="F4126" s="14"/>
      <c r="G4126" s="53"/>
      <c r="H4126" s="193"/>
      <c r="I4126" s="14"/>
      <c r="J4126" s="14"/>
      <c r="K4126" s="14"/>
      <c r="L4126" s="14"/>
      <c r="M4126" s="14"/>
      <c r="N4126" s="53"/>
      <c r="O4126" s="211"/>
      <c r="P4126" s="14"/>
      <c r="Q4126" s="14"/>
      <c r="R4126" s="14"/>
      <c r="S4126" s="14"/>
      <c r="T4126" s="14"/>
      <c r="U4126" s="14"/>
      <c r="V4126" s="637"/>
      <c r="W4126" s="14"/>
      <c r="X4126" s="14"/>
      <c r="Y4126" s="14"/>
      <c r="Z4126" s="52"/>
      <c r="AA4126" s="14"/>
    </row>
    <row r="4127" spans="1:27">
      <c r="A4127" s="619"/>
      <c r="B4127" s="14"/>
      <c r="C4127" s="14"/>
      <c r="D4127" s="14"/>
      <c r="E4127" s="52"/>
      <c r="F4127" s="14"/>
      <c r="G4127" s="53"/>
      <c r="H4127" s="193"/>
      <c r="I4127" s="139"/>
      <c r="J4127" s="139"/>
      <c r="K4127" s="139"/>
      <c r="L4127" s="139"/>
      <c r="M4127" s="139"/>
      <c r="N4127" s="139"/>
      <c r="O4127" s="211"/>
      <c r="P4127" s="14"/>
      <c r="Q4127" s="14"/>
      <c r="R4127" s="14"/>
      <c r="S4127" s="14"/>
      <c r="T4127" s="14"/>
      <c r="U4127" s="14"/>
      <c r="V4127" s="637"/>
      <c r="W4127" s="14"/>
      <c r="X4127" s="14"/>
      <c r="Y4127" s="14"/>
      <c r="Z4127" s="14"/>
      <c r="AA4127" s="14"/>
    </row>
    <row r="4128" ht="18" spans="1:27">
      <c r="A4128" s="619"/>
      <c r="B4128" s="629"/>
      <c r="C4128" s="299"/>
      <c r="D4128" s="299"/>
      <c r="E4128" s="630"/>
      <c r="F4128" s="299"/>
      <c r="G4128" s="299"/>
      <c r="H4128" s="517"/>
      <c r="I4128" s="299"/>
      <c r="J4128" s="299"/>
      <c r="K4128" s="299"/>
      <c r="L4128" s="299"/>
      <c r="M4128" s="304"/>
      <c r="N4128" s="304"/>
      <c r="O4128" s="286"/>
      <c r="P4128" s="547"/>
      <c r="Q4128" s="547"/>
      <c r="R4128" s="547"/>
      <c r="S4128" s="547"/>
      <c r="T4128" s="547"/>
      <c r="U4128" s="547"/>
      <c r="V4128" s="492"/>
      <c r="W4128" s="304"/>
      <c r="X4128" s="304"/>
      <c r="Y4128" s="304"/>
      <c r="Z4128" s="304"/>
      <c r="AA4128" s="304"/>
    </row>
    <row r="4129" ht="27.6" spans="1:29">
      <c r="A4129" s="266" t="s">
        <v>3420</v>
      </c>
      <c r="B4129" s="121" t="s">
        <v>12</v>
      </c>
      <c r="C4129" s="122" t="s">
        <v>2501</v>
      </c>
      <c r="D4129" s="122" t="s">
        <v>2466</v>
      </c>
      <c r="E4129" s="123" t="s">
        <v>2456</v>
      </c>
      <c r="F4129" s="121" t="s">
        <v>3121</v>
      </c>
      <c r="G4129" s="121" t="s">
        <v>11</v>
      </c>
      <c r="H4129" s="641"/>
      <c r="I4129" s="121" t="s">
        <v>13</v>
      </c>
      <c r="J4129" s="122" t="s">
        <v>2501</v>
      </c>
      <c r="K4129" s="122" t="s">
        <v>2466</v>
      </c>
      <c r="L4129" s="632" t="s">
        <v>2456</v>
      </c>
      <c r="M4129" s="121" t="s">
        <v>3121</v>
      </c>
      <c r="N4129" s="121" t="s">
        <v>11</v>
      </c>
      <c r="O4129" s="641"/>
      <c r="P4129" s="121" t="s">
        <v>3108</v>
      </c>
      <c r="Q4129" s="122" t="s">
        <v>2501</v>
      </c>
      <c r="R4129" s="122" t="s">
        <v>2466</v>
      </c>
      <c r="S4129" s="632" t="s">
        <v>2456</v>
      </c>
      <c r="T4129" s="584" t="s">
        <v>3121</v>
      </c>
      <c r="U4129" s="121" t="s">
        <v>11</v>
      </c>
      <c r="V4129" s="269"/>
      <c r="W4129" s="121" t="s">
        <v>3336</v>
      </c>
      <c r="X4129" s="122" t="s">
        <v>2501</v>
      </c>
      <c r="Y4129" s="122" t="s">
        <v>2466</v>
      </c>
      <c r="Z4129" s="121" t="s">
        <v>3121</v>
      </c>
      <c r="AA4129" s="121" t="s">
        <v>11</v>
      </c>
      <c r="AB4129" s="594" t="s">
        <v>2557</v>
      </c>
      <c r="AC4129" s="594"/>
    </row>
    <row r="4130" ht="13.8" spans="1:29">
      <c r="A4130" s="619" t="s">
        <v>3421</v>
      </c>
      <c r="B4130" s="14" t="s">
        <v>464</v>
      </c>
      <c r="C4130" s="14">
        <v>5000</v>
      </c>
      <c r="D4130" s="14" t="s">
        <v>2043</v>
      </c>
      <c r="E4130" s="52"/>
      <c r="F4130" s="14"/>
      <c r="G4130" s="53" t="s">
        <v>54</v>
      </c>
      <c r="H4130" s="637"/>
      <c r="I4130" s="14" t="s">
        <v>1072</v>
      </c>
      <c r="J4130" s="14">
        <v>4000</v>
      </c>
      <c r="K4130" s="14" t="s">
        <v>2043</v>
      </c>
      <c r="L4130" s="14"/>
      <c r="M4130" s="14"/>
      <c r="N4130" s="53" t="s">
        <v>54</v>
      </c>
      <c r="O4130" s="645"/>
      <c r="P4130" s="129" t="s">
        <v>1495</v>
      </c>
      <c r="Q4130" s="129">
        <v>210</v>
      </c>
      <c r="R4130" s="129" t="s">
        <v>2045</v>
      </c>
      <c r="S4130" s="129"/>
      <c r="T4130" s="575"/>
      <c r="U4130" s="14" t="s">
        <v>54</v>
      </c>
      <c r="V4130" s="14"/>
      <c r="W4130" s="14" t="s">
        <v>145</v>
      </c>
      <c r="X4130" s="14">
        <f>12000+1980</f>
        <v>13980</v>
      </c>
      <c r="Y4130" s="14" t="s">
        <v>2043</v>
      </c>
      <c r="Z4130" s="14"/>
      <c r="AA4130" s="14" t="s">
        <v>54</v>
      </c>
      <c r="AB4130" s="525"/>
      <c r="AC4130" s="448" t="s">
        <v>2561</v>
      </c>
    </row>
    <row r="4131" spans="1:29">
      <c r="A4131" s="619"/>
      <c r="B4131" s="14" t="s">
        <v>587</v>
      </c>
      <c r="C4131" s="14">
        <v>4200</v>
      </c>
      <c r="D4131" s="14" t="s">
        <v>2043</v>
      </c>
      <c r="E4131" s="52"/>
      <c r="F4131" s="14"/>
      <c r="G4131" s="53" t="s">
        <v>54</v>
      </c>
      <c r="H4131" s="637"/>
      <c r="I4131" s="14" t="s">
        <v>692</v>
      </c>
      <c r="J4131" s="14">
        <v>3200</v>
      </c>
      <c r="K4131" s="14" t="s">
        <v>2043</v>
      </c>
      <c r="L4131" s="14"/>
      <c r="M4131" s="14"/>
      <c r="N4131" s="53" t="s">
        <v>54</v>
      </c>
      <c r="O4131" s="211"/>
      <c r="P4131" s="515" t="s">
        <v>244</v>
      </c>
      <c r="Q4131" s="515">
        <v>400</v>
      </c>
      <c r="R4131" s="515" t="s">
        <v>2043</v>
      </c>
      <c r="S4131" s="515"/>
      <c r="T4131" s="576"/>
      <c r="U4131" s="14" t="s">
        <v>3388</v>
      </c>
      <c r="V4131" s="14"/>
      <c r="W4131" s="14" t="s">
        <v>1660</v>
      </c>
      <c r="X4131" s="14">
        <v>500</v>
      </c>
      <c r="Y4131" s="14" t="s">
        <v>2045</v>
      </c>
      <c r="Z4131" s="14" t="s">
        <v>2096</v>
      </c>
      <c r="AA4131" s="14" t="s">
        <v>54</v>
      </c>
      <c r="AB4131" s="460"/>
      <c r="AC4131" s="14" t="s">
        <v>2562</v>
      </c>
    </row>
    <row r="4132" ht="13.8" spans="1:29">
      <c r="A4132" s="619"/>
      <c r="B4132" s="14" t="s">
        <v>592</v>
      </c>
      <c r="C4132" s="14">
        <v>8400</v>
      </c>
      <c r="D4132" s="14" t="s">
        <v>2043</v>
      </c>
      <c r="E4132" s="52"/>
      <c r="F4132" s="14"/>
      <c r="G4132" s="53" t="s">
        <v>54</v>
      </c>
      <c r="H4132" s="645"/>
      <c r="I4132" s="14" t="s">
        <v>1149</v>
      </c>
      <c r="J4132" s="14">
        <v>500</v>
      </c>
      <c r="K4132" s="14" t="s">
        <v>2045</v>
      </c>
      <c r="L4132" s="14"/>
      <c r="M4132" s="14"/>
      <c r="N4132" s="53" t="s">
        <v>54</v>
      </c>
      <c r="O4132" s="211"/>
      <c r="P4132" s="14" t="s">
        <v>554</v>
      </c>
      <c r="Q4132" s="14">
        <v>1000</v>
      </c>
      <c r="R4132" s="14" t="s">
        <v>2045</v>
      </c>
      <c r="S4132" s="14"/>
      <c r="T4132" s="162"/>
      <c r="U4132" s="14" t="s">
        <v>54</v>
      </c>
      <c r="V4132" s="14"/>
      <c r="W4132" s="14" t="s">
        <v>196</v>
      </c>
      <c r="X4132" s="14">
        <v>4200</v>
      </c>
      <c r="Y4132" s="14" t="s">
        <v>2043</v>
      </c>
      <c r="Z4132" s="52"/>
      <c r="AA4132" s="14" t="s">
        <v>54</v>
      </c>
      <c r="AB4132" s="461"/>
      <c r="AC4132" s="448" t="s">
        <v>2563</v>
      </c>
    </row>
    <row r="4133" ht="13.8" spans="1:29">
      <c r="A4133" s="619"/>
      <c r="B4133" s="14" t="s">
        <v>151</v>
      </c>
      <c r="C4133" s="14">
        <v>3000</v>
      </c>
      <c r="D4133" s="14" t="s">
        <v>2043</v>
      </c>
      <c r="E4133" s="14"/>
      <c r="F4133" s="14"/>
      <c r="G4133" s="14" t="s">
        <v>3388</v>
      </c>
      <c r="H4133" s="211"/>
      <c r="I4133" s="356" t="s">
        <v>274</v>
      </c>
      <c r="J4133" s="356">
        <v>400</v>
      </c>
      <c r="K4133" s="356" t="s">
        <v>2045</v>
      </c>
      <c r="L4133" s="14"/>
      <c r="M4133" s="14"/>
      <c r="N4133" s="53" t="s">
        <v>3422</v>
      </c>
      <c r="O4133" s="211"/>
      <c r="P4133" s="14" t="s">
        <v>826</v>
      </c>
      <c r="Q4133" s="14">
        <v>400</v>
      </c>
      <c r="R4133" s="14" t="s">
        <v>2045</v>
      </c>
      <c r="S4133" s="14"/>
      <c r="T4133" s="162"/>
      <c r="U4133" s="14" t="s">
        <v>54</v>
      </c>
      <c r="V4133" s="14"/>
      <c r="W4133" s="14" t="s">
        <v>528</v>
      </c>
      <c r="X4133" s="14">
        <v>3000</v>
      </c>
      <c r="Y4133" s="14" t="s">
        <v>2043</v>
      </c>
      <c r="Z4133" s="52"/>
      <c r="AA4133" s="14" t="s">
        <v>54</v>
      </c>
      <c r="AB4133" s="462"/>
      <c r="AC4133" s="448" t="s">
        <v>2568</v>
      </c>
    </row>
    <row r="4134" ht="13.8" spans="1:29">
      <c r="A4134" s="619"/>
      <c r="B4134" s="14" t="s">
        <v>238</v>
      </c>
      <c r="C4134" s="14">
        <v>12000</v>
      </c>
      <c r="D4134" s="14" t="s">
        <v>2043</v>
      </c>
      <c r="E4134" s="52"/>
      <c r="F4134" s="14"/>
      <c r="G4134" s="53" t="s">
        <v>55</v>
      </c>
      <c r="H4134" s="213"/>
      <c r="I4134" s="14" t="s">
        <v>241</v>
      </c>
      <c r="J4134" s="14">
        <v>10000</v>
      </c>
      <c r="K4134" s="14" t="s">
        <v>2043</v>
      </c>
      <c r="L4134" s="14"/>
      <c r="M4134" s="14"/>
      <c r="N4134" s="53" t="s">
        <v>54</v>
      </c>
      <c r="O4134" s="211"/>
      <c r="P4134" s="14" t="s">
        <v>556</v>
      </c>
      <c r="Q4134" s="14">
        <f>65*20</f>
        <v>1300</v>
      </c>
      <c r="R4134" s="14" t="s">
        <v>2045</v>
      </c>
      <c r="S4134" s="14"/>
      <c r="T4134" s="162"/>
      <c r="U4134" s="14" t="s">
        <v>54</v>
      </c>
      <c r="V4134" s="14"/>
      <c r="W4134" s="462" t="s">
        <v>151</v>
      </c>
      <c r="X4134" s="462">
        <v>1200</v>
      </c>
      <c r="Y4134" s="462" t="s">
        <v>2043</v>
      </c>
      <c r="Z4134" s="14"/>
      <c r="AA4134" s="14" t="s">
        <v>3423</v>
      </c>
      <c r="AB4134" s="142"/>
      <c r="AC4134" s="448" t="s">
        <v>2632</v>
      </c>
    </row>
    <row r="4135" ht="39.6" spans="1:29">
      <c r="A4135" s="619"/>
      <c r="B4135" s="14"/>
      <c r="C4135" s="14"/>
      <c r="D4135" s="14"/>
      <c r="E4135" s="52"/>
      <c r="F4135" s="14"/>
      <c r="G4135" s="53"/>
      <c r="H4135" s="211"/>
      <c r="I4135" s="14" t="s">
        <v>259</v>
      </c>
      <c r="J4135" s="14">
        <v>16000</v>
      </c>
      <c r="K4135" s="14" t="s">
        <v>2043</v>
      </c>
      <c r="L4135" s="14"/>
      <c r="M4135" s="14"/>
      <c r="N4135" s="53" t="s">
        <v>54</v>
      </c>
      <c r="O4135" s="211"/>
      <c r="P4135" s="14" t="s">
        <v>552</v>
      </c>
      <c r="Q4135" s="14">
        <v>700</v>
      </c>
      <c r="R4135" s="14" t="s">
        <v>2045</v>
      </c>
      <c r="S4135" s="14"/>
      <c r="T4135" s="14"/>
      <c r="U4135" s="14" t="s">
        <v>54</v>
      </c>
      <c r="V4135" s="14"/>
      <c r="W4135" s="525" t="s">
        <v>3424</v>
      </c>
      <c r="X4135" s="525">
        <v>2000</v>
      </c>
      <c r="Y4135" s="525" t="s">
        <v>2045</v>
      </c>
      <c r="Z4135" s="14"/>
      <c r="AA4135" s="53" t="s">
        <v>3425</v>
      </c>
      <c r="AB4135" s="136"/>
      <c r="AC4135" s="448" t="s">
        <v>2935</v>
      </c>
    </row>
    <row r="4136" spans="1:28">
      <c r="A4136" s="619"/>
      <c r="B4136" s="14"/>
      <c r="C4136" s="14"/>
      <c r="D4136" s="14"/>
      <c r="E4136" s="52"/>
      <c r="F4136" s="14"/>
      <c r="G4136" s="53"/>
      <c r="H4136" s="211"/>
      <c r="I4136" s="129" t="s">
        <v>331</v>
      </c>
      <c r="J4136" s="129">
        <v>6000</v>
      </c>
      <c r="K4136" s="129" t="s">
        <v>2043</v>
      </c>
      <c r="L4136" s="129"/>
      <c r="M4136" s="129"/>
      <c r="N4136" s="203" t="s">
        <v>55</v>
      </c>
      <c r="O4136" s="211"/>
      <c r="P4136" s="14" t="s">
        <v>411</v>
      </c>
      <c r="Q4136" s="14">
        <v>600</v>
      </c>
      <c r="R4136" s="14" t="s">
        <v>2045</v>
      </c>
      <c r="S4136" s="14"/>
      <c r="T4136" s="14" t="s">
        <v>3426</v>
      </c>
      <c r="U4136" s="53" t="s">
        <v>3427</v>
      </c>
      <c r="V4136" s="162"/>
      <c r="W4136" s="14" t="s">
        <v>581</v>
      </c>
      <c r="X4136" s="14">
        <v>3200</v>
      </c>
      <c r="Y4136" s="14" t="s">
        <v>2043</v>
      </c>
      <c r="Z4136" s="14"/>
      <c r="AA4136" s="14" t="s">
        <v>55</v>
      </c>
      <c r="AB4136" s="191"/>
    </row>
    <row r="4137" spans="1:28">
      <c r="A4137" s="619"/>
      <c r="B4137" s="14"/>
      <c r="C4137" s="14"/>
      <c r="D4137" s="14"/>
      <c r="E4137" s="52"/>
      <c r="F4137" s="14"/>
      <c r="G4137" s="53"/>
      <c r="H4137" s="211"/>
      <c r="I4137" s="14"/>
      <c r="J4137" s="14"/>
      <c r="K4137" s="14"/>
      <c r="L4137" s="14"/>
      <c r="M4137" s="14"/>
      <c r="N4137" s="53"/>
      <c r="O4137" s="211"/>
      <c r="P4137" s="14" t="s">
        <v>1314</v>
      </c>
      <c r="Q4137" s="14">
        <v>200</v>
      </c>
      <c r="R4137" s="14" t="s">
        <v>2045</v>
      </c>
      <c r="S4137" s="14"/>
      <c r="T4137" s="14"/>
      <c r="U4137" s="53" t="s">
        <v>54</v>
      </c>
      <c r="V4137" s="162"/>
      <c r="W4137" s="14"/>
      <c r="X4137" s="14"/>
      <c r="Y4137" s="14"/>
      <c r="Z4137" s="14"/>
      <c r="AA4137" s="14"/>
      <c r="AB4137" s="191"/>
    </row>
    <row r="4138" spans="1:27">
      <c r="A4138" s="619"/>
      <c r="B4138" s="14"/>
      <c r="C4138" s="14"/>
      <c r="D4138" s="14"/>
      <c r="E4138" s="52"/>
      <c r="F4138" s="14"/>
      <c r="G4138" s="53"/>
      <c r="H4138" s="211"/>
      <c r="I4138" s="14"/>
      <c r="J4138" s="14"/>
      <c r="K4138" s="14"/>
      <c r="L4138" s="14"/>
      <c r="M4138" s="14"/>
      <c r="N4138" s="53"/>
      <c r="O4138" s="211"/>
      <c r="P4138" s="14" t="s">
        <v>1650</v>
      </c>
      <c r="Q4138" s="14">
        <v>500</v>
      </c>
      <c r="R4138" s="14" t="s">
        <v>2045</v>
      </c>
      <c r="S4138" s="14"/>
      <c r="T4138" s="14" t="s">
        <v>2096</v>
      </c>
      <c r="U4138" s="14" t="s">
        <v>2802</v>
      </c>
      <c r="V4138" s="193"/>
      <c r="W4138" s="14"/>
      <c r="X4138" s="14"/>
      <c r="Y4138" s="14"/>
      <c r="Z4138" s="14"/>
      <c r="AA4138" s="14"/>
    </row>
    <row r="4139" spans="1:27">
      <c r="A4139" s="619"/>
      <c r="B4139" s="14"/>
      <c r="C4139" s="14"/>
      <c r="D4139" s="14"/>
      <c r="E4139" s="52"/>
      <c r="F4139" s="14"/>
      <c r="G4139" s="53"/>
      <c r="H4139" s="211"/>
      <c r="I4139" s="14"/>
      <c r="J4139" s="14"/>
      <c r="K4139" s="14"/>
      <c r="L4139" s="14"/>
      <c r="M4139" s="14"/>
      <c r="N4139" s="53"/>
      <c r="O4139" s="211"/>
      <c r="P4139" s="14" t="s">
        <v>411</v>
      </c>
      <c r="Q4139" s="14">
        <v>600</v>
      </c>
      <c r="R4139" s="14" t="s">
        <v>2045</v>
      </c>
      <c r="S4139" s="14"/>
      <c r="T4139" s="14" t="s">
        <v>3426</v>
      </c>
      <c r="U4139" s="53" t="s">
        <v>2802</v>
      </c>
      <c r="V4139" s="637"/>
      <c r="W4139" s="14"/>
      <c r="X4139" s="14"/>
      <c r="Y4139" s="14"/>
      <c r="Z4139" s="14"/>
      <c r="AA4139" s="14"/>
    </row>
    <row r="4140" spans="1:27">
      <c r="A4140" s="619"/>
      <c r="B4140" s="14"/>
      <c r="C4140" s="14"/>
      <c r="D4140" s="14"/>
      <c r="E4140" s="52"/>
      <c r="F4140" s="14"/>
      <c r="G4140" s="53"/>
      <c r="H4140" s="211"/>
      <c r="I4140" s="14"/>
      <c r="J4140" s="14"/>
      <c r="K4140" s="14"/>
      <c r="L4140" s="14"/>
      <c r="M4140" s="14"/>
      <c r="N4140" s="53"/>
      <c r="O4140" s="211"/>
      <c r="P4140" s="137" t="s">
        <v>3428</v>
      </c>
      <c r="Q4140" s="137">
        <v>150</v>
      </c>
      <c r="R4140" s="137" t="s">
        <v>2045</v>
      </c>
      <c r="S4140" s="14"/>
      <c r="T4140" s="14" t="s">
        <v>2096</v>
      </c>
      <c r="U4140" s="14" t="s">
        <v>3429</v>
      </c>
      <c r="V4140" s="637"/>
      <c r="W4140" s="14"/>
      <c r="X4140" s="14"/>
      <c r="Y4140" s="14"/>
      <c r="Z4140" s="14"/>
      <c r="AA4140" s="14"/>
    </row>
    <row r="4141" spans="1:27">
      <c r="A4141" s="619"/>
      <c r="B4141" s="14"/>
      <c r="C4141" s="14"/>
      <c r="D4141" s="14"/>
      <c r="E4141" s="52"/>
      <c r="F4141" s="14"/>
      <c r="G4141" s="53"/>
      <c r="H4141" s="211"/>
      <c r="I4141" s="14"/>
      <c r="J4141" s="14"/>
      <c r="K4141" s="14"/>
      <c r="L4141" s="14"/>
      <c r="M4141" s="14"/>
      <c r="N4141" s="53"/>
      <c r="O4141" s="211"/>
      <c r="P4141" s="137" t="s">
        <v>3430</v>
      </c>
      <c r="Q4141" s="137">
        <v>300</v>
      </c>
      <c r="R4141" s="137" t="s">
        <v>2045</v>
      </c>
      <c r="S4141" s="14"/>
      <c r="T4141" s="14" t="s">
        <v>2096</v>
      </c>
      <c r="U4141" s="14" t="s">
        <v>3429</v>
      </c>
      <c r="V4141" s="637"/>
      <c r="W4141" s="14"/>
      <c r="X4141" s="14"/>
      <c r="Y4141" s="14"/>
      <c r="Z4141" s="14"/>
      <c r="AA4141" s="14"/>
    </row>
    <row r="4142" spans="1:27">
      <c r="A4142" s="619"/>
      <c r="B4142" s="14"/>
      <c r="C4142" s="14"/>
      <c r="D4142" s="14"/>
      <c r="E4142" s="52"/>
      <c r="F4142" s="14"/>
      <c r="G4142" s="53"/>
      <c r="H4142" s="211"/>
      <c r="I4142" s="14"/>
      <c r="J4142" s="14"/>
      <c r="K4142" s="14"/>
      <c r="L4142" s="14"/>
      <c r="M4142" s="14"/>
      <c r="N4142" s="53"/>
      <c r="O4142" s="211"/>
      <c r="P4142" s="14" t="s">
        <v>1530</v>
      </c>
      <c r="Q4142" s="14">
        <v>200</v>
      </c>
      <c r="R4142" s="14" t="s">
        <v>2045</v>
      </c>
      <c r="S4142" s="14"/>
      <c r="T4142" s="14" t="s">
        <v>3426</v>
      </c>
      <c r="U4142" s="14" t="s">
        <v>54</v>
      </c>
      <c r="V4142" s="637"/>
      <c r="W4142" s="14"/>
      <c r="X4142" s="14"/>
      <c r="Y4142" s="14"/>
      <c r="Z4142" s="14"/>
      <c r="AA4142" s="14"/>
    </row>
    <row r="4143" spans="1:27">
      <c r="A4143" s="619"/>
      <c r="B4143" s="14"/>
      <c r="C4143" s="14"/>
      <c r="D4143" s="14"/>
      <c r="E4143" s="52"/>
      <c r="F4143" s="14"/>
      <c r="G4143" s="53"/>
      <c r="H4143" s="211"/>
      <c r="I4143" s="14"/>
      <c r="J4143" s="14"/>
      <c r="K4143" s="14"/>
      <c r="L4143" s="14"/>
      <c r="M4143" s="14"/>
      <c r="N4143" s="53"/>
      <c r="O4143" s="211"/>
      <c r="P4143" s="356" t="s">
        <v>408</v>
      </c>
      <c r="Q4143" s="356">
        <v>500</v>
      </c>
      <c r="R4143" s="356" t="s">
        <v>2045</v>
      </c>
      <c r="S4143" s="14"/>
      <c r="T4143" s="14"/>
      <c r="U4143" s="14" t="s">
        <v>3329</v>
      </c>
      <c r="V4143" s="637"/>
      <c r="W4143" s="14"/>
      <c r="X4143" s="14"/>
      <c r="Y4143" s="14"/>
      <c r="Z4143" s="14"/>
      <c r="AA4143" s="14"/>
    </row>
    <row r="4144" spans="1:27">
      <c r="A4144" s="619"/>
      <c r="B4144" s="14"/>
      <c r="C4144" s="14"/>
      <c r="D4144" s="14"/>
      <c r="E4144" s="52"/>
      <c r="F4144" s="14"/>
      <c r="G4144" s="53"/>
      <c r="H4144" s="211"/>
      <c r="I4144" s="14"/>
      <c r="J4144" s="14"/>
      <c r="K4144" s="14"/>
      <c r="L4144" s="14"/>
      <c r="M4144" s="14"/>
      <c r="N4144" s="53"/>
      <c r="O4144" s="211"/>
      <c r="P4144" s="137" t="s">
        <v>3431</v>
      </c>
      <c r="Q4144" s="137">
        <v>600</v>
      </c>
      <c r="R4144" s="137" t="s">
        <v>2045</v>
      </c>
      <c r="S4144" s="14"/>
      <c r="T4144" s="14" t="s">
        <v>2096</v>
      </c>
      <c r="U4144" s="14" t="s">
        <v>3432</v>
      </c>
      <c r="V4144" s="637"/>
      <c r="W4144" s="14"/>
      <c r="X4144" s="14"/>
      <c r="Y4144" s="14"/>
      <c r="Z4144" s="14"/>
      <c r="AA4144" s="14"/>
    </row>
    <row r="4145" spans="1:27">
      <c r="A4145" s="619"/>
      <c r="B4145" s="14"/>
      <c r="C4145" s="14"/>
      <c r="D4145" s="14"/>
      <c r="E4145" s="52"/>
      <c r="F4145" s="14"/>
      <c r="G4145" s="53"/>
      <c r="H4145" s="650"/>
      <c r="I4145" s="14"/>
      <c r="J4145" s="14"/>
      <c r="K4145" s="14"/>
      <c r="L4145" s="14"/>
      <c r="M4145" s="14"/>
      <c r="N4145" s="53"/>
      <c r="O4145" s="211"/>
      <c r="P4145" s="14" t="s">
        <v>1159</v>
      </c>
      <c r="Q4145" s="14">
        <v>1200</v>
      </c>
      <c r="R4145" s="14" t="s">
        <v>2045</v>
      </c>
      <c r="S4145" s="14"/>
      <c r="T4145" s="14"/>
      <c r="U4145" s="14" t="s">
        <v>3433</v>
      </c>
      <c r="V4145" s="637"/>
      <c r="W4145" s="14"/>
      <c r="X4145" s="14"/>
      <c r="Y4145" s="14"/>
      <c r="Z4145" s="14"/>
      <c r="AA4145" s="14"/>
    </row>
    <row r="4146" spans="1:27">
      <c r="A4146" s="619"/>
      <c r="B4146" s="14"/>
      <c r="C4146" s="14"/>
      <c r="D4146" s="14"/>
      <c r="E4146" s="52"/>
      <c r="F4146" s="14"/>
      <c r="G4146" s="53"/>
      <c r="H4146" s="211"/>
      <c r="I4146" s="14"/>
      <c r="J4146" s="14"/>
      <c r="K4146" s="14"/>
      <c r="L4146" s="14"/>
      <c r="M4146" s="14"/>
      <c r="N4146" s="53"/>
      <c r="O4146" s="211"/>
      <c r="P4146" s="14"/>
      <c r="Q4146" s="14"/>
      <c r="R4146" s="14"/>
      <c r="S4146" s="14"/>
      <c r="T4146" s="14"/>
      <c r="U4146" s="14"/>
      <c r="V4146" s="637"/>
      <c r="W4146" s="14"/>
      <c r="X4146" s="14"/>
      <c r="Y4146" s="14"/>
      <c r="Z4146" s="14"/>
      <c r="AA4146" s="14"/>
    </row>
    <row r="4147" spans="1:27">
      <c r="A4147" s="619"/>
      <c r="B4147" s="14"/>
      <c r="C4147" s="14"/>
      <c r="D4147" s="14"/>
      <c r="E4147" s="52"/>
      <c r="F4147" s="14"/>
      <c r="G4147" s="53"/>
      <c r="H4147" s="211"/>
      <c r="I4147" s="14"/>
      <c r="J4147" s="14"/>
      <c r="K4147" s="14"/>
      <c r="L4147" s="14"/>
      <c r="M4147" s="14"/>
      <c r="N4147" s="53"/>
      <c r="O4147" s="210"/>
      <c r="P4147" s="12"/>
      <c r="Q4147" s="653"/>
      <c r="R4147" s="14"/>
      <c r="S4147" s="14"/>
      <c r="T4147" s="14"/>
      <c r="U4147" s="14"/>
      <c r="V4147" s="637"/>
      <c r="W4147" s="14"/>
      <c r="X4147" s="14"/>
      <c r="Y4147" s="14"/>
      <c r="Z4147" s="14"/>
      <c r="AA4147" s="14"/>
    </row>
    <row r="4148" ht="18" spans="1:27">
      <c r="A4148" s="619"/>
      <c r="B4148" s="629"/>
      <c r="C4148" s="299"/>
      <c r="D4148" s="299"/>
      <c r="E4148" s="630"/>
      <c r="F4148" s="299"/>
      <c r="G4148" s="299"/>
      <c r="H4148" s="517"/>
      <c r="I4148" s="560"/>
      <c r="J4148" s="560"/>
      <c r="K4148" s="560"/>
      <c r="L4148" s="560"/>
      <c r="M4148" s="571"/>
      <c r="N4148" s="571"/>
      <c r="O4148" s="609"/>
      <c r="P4148" s="547"/>
      <c r="Q4148" s="547"/>
      <c r="R4148" s="547"/>
      <c r="S4148" s="547"/>
      <c r="T4148" s="547"/>
      <c r="U4148" s="547"/>
      <c r="V4148" s="492"/>
      <c r="W4148" s="304"/>
      <c r="X4148" s="304"/>
      <c r="Y4148" s="304"/>
      <c r="Z4148" s="304"/>
      <c r="AA4148" s="304"/>
    </row>
    <row r="4149" ht="27.6" spans="1:29">
      <c r="A4149" s="266" t="s">
        <v>3434</v>
      </c>
      <c r="B4149" s="121" t="s">
        <v>12</v>
      </c>
      <c r="C4149" s="122" t="s">
        <v>2501</v>
      </c>
      <c r="D4149" s="122" t="s">
        <v>2466</v>
      </c>
      <c r="E4149" s="123" t="s">
        <v>2456</v>
      </c>
      <c r="F4149" s="121" t="s">
        <v>3121</v>
      </c>
      <c r="G4149" s="121" t="s">
        <v>11</v>
      </c>
      <c r="H4149" s="641"/>
      <c r="I4149" s="121" t="s">
        <v>13</v>
      </c>
      <c r="J4149" s="122" t="s">
        <v>2501</v>
      </c>
      <c r="K4149" s="122" t="s">
        <v>2466</v>
      </c>
      <c r="L4149" s="632" t="s">
        <v>2456</v>
      </c>
      <c r="M4149" s="121" t="s">
        <v>3121</v>
      </c>
      <c r="N4149" s="121" t="s">
        <v>11</v>
      </c>
      <c r="O4149" s="641"/>
      <c r="P4149" s="121" t="s">
        <v>3108</v>
      </c>
      <c r="Q4149" s="122" t="s">
        <v>2501</v>
      </c>
      <c r="R4149" s="122" t="s">
        <v>2466</v>
      </c>
      <c r="S4149" s="632" t="s">
        <v>2456</v>
      </c>
      <c r="T4149" s="121" t="s">
        <v>3121</v>
      </c>
      <c r="U4149" s="121" t="s">
        <v>11</v>
      </c>
      <c r="V4149" s="524"/>
      <c r="W4149" s="121" t="s">
        <v>3336</v>
      </c>
      <c r="X4149" s="122" t="s">
        <v>2501</v>
      </c>
      <c r="Y4149" s="122" t="s">
        <v>2466</v>
      </c>
      <c r="Z4149" s="121" t="s">
        <v>3121</v>
      </c>
      <c r="AA4149" s="121" t="s">
        <v>11</v>
      </c>
      <c r="AB4149" s="594" t="s">
        <v>2557</v>
      </c>
      <c r="AC4149" s="594"/>
    </row>
    <row r="4150" ht="13.8" spans="1:29">
      <c r="A4150" s="619" t="s">
        <v>3435</v>
      </c>
      <c r="B4150" s="14" t="s">
        <v>238</v>
      </c>
      <c r="C4150" s="14">
        <v>3000</v>
      </c>
      <c r="D4150" s="14" t="s">
        <v>2043</v>
      </c>
      <c r="E4150" s="52"/>
      <c r="F4150" s="14"/>
      <c r="G4150" s="53" t="s">
        <v>54</v>
      </c>
      <c r="H4150" s="637"/>
      <c r="I4150" s="129" t="s">
        <v>331</v>
      </c>
      <c r="J4150" s="129">
        <v>6000</v>
      </c>
      <c r="K4150" s="129" t="s">
        <v>2043</v>
      </c>
      <c r="L4150" s="129"/>
      <c r="M4150" s="129"/>
      <c r="N4150" s="203" t="s">
        <v>54</v>
      </c>
      <c r="O4150" s="645"/>
      <c r="P4150" s="14" t="s">
        <v>1159</v>
      </c>
      <c r="Q4150" s="14">
        <v>1200</v>
      </c>
      <c r="R4150" s="14" t="s">
        <v>2045</v>
      </c>
      <c r="S4150" s="14"/>
      <c r="T4150" s="14"/>
      <c r="U4150" s="14" t="s">
        <v>3436</v>
      </c>
      <c r="V4150" s="281"/>
      <c r="W4150" s="14" t="s">
        <v>581</v>
      </c>
      <c r="X4150" s="14">
        <v>3200</v>
      </c>
      <c r="Y4150" s="14" t="s">
        <v>2043</v>
      </c>
      <c r="Z4150" s="14"/>
      <c r="AA4150" s="14" t="s">
        <v>54</v>
      </c>
      <c r="AB4150" s="525"/>
      <c r="AC4150" s="448" t="s">
        <v>2561</v>
      </c>
    </row>
    <row r="4151" spans="1:29">
      <c r="A4151" s="619"/>
      <c r="B4151" s="14" t="s">
        <v>250</v>
      </c>
      <c r="C4151" s="14">
        <v>9400</v>
      </c>
      <c r="D4151" s="14" t="s">
        <v>2043</v>
      </c>
      <c r="E4151" s="52"/>
      <c r="F4151" s="14"/>
      <c r="G4151" s="53" t="s">
        <v>54</v>
      </c>
      <c r="H4151" s="637"/>
      <c r="I4151" s="129" t="s">
        <v>256</v>
      </c>
      <c r="J4151" s="129">
        <v>6000</v>
      </c>
      <c r="K4151" s="129" t="s">
        <v>2043</v>
      </c>
      <c r="L4151" s="129"/>
      <c r="M4151" s="129"/>
      <c r="N4151" s="203" t="s">
        <v>54</v>
      </c>
      <c r="O4151" s="211"/>
      <c r="P4151" s="14" t="s">
        <v>1520</v>
      </c>
      <c r="Q4151" s="14">
        <v>500</v>
      </c>
      <c r="R4151" s="14" t="s">
        <v>2045</v>
      </c>
      <c r="S4151" s="14"/>
      <c r="T4151" s="14"/>
      <c r="U4151" s="14" t="s">
        <v>54</v>
      </c>
      <c r="V4151" s="281"/>
      <c r="W4151" s="14" t="s">
        <v>774</v>
      </c>
      <c r="X4151" s="14">
        <v>3600</v>
      </c>
      <c r="Y4151" s="14" t="s">
        <v>2043</v>
      </c>
      <c r="Z4151" s="14"/>
      <c r="AA4151" s="14" t="s">
        <v>54</v>
      </c>
      <c r="AB4151" s="460"/>
      <c r="AC4151" s="14" t="s">
        <v>2562</v>
      </c>
    </row>
    <row r="4152" ht="13.8" spans="1:29">
      <c r="A4152" s="619"/>
      <c r="B4152" s="356" t="s">
        <v>1603</v>
      </c>
      <c r="C4152" s="356">
        <v>3000</v>
      </c>
      <c r="D4152" s="356" t="s">
        <v>2043</v>
      </c>
      <c r="E4152" s="52"/>
      <c r="F4152" s="14"/>
      <c r="G4152" s="53" t="s">
        <v>3437</v>
      </c>
      <c r="H4152" s="645"/>
      <c r="I4152" s="129" t="s">
        <v>1133</v>
      </c>
      <c r="J4152" s="129">
        <v>2000</v>
      </c>
      <c r="K4152" s="129" t="s">
        <v>2045</v>
      </c>
      <c r="L4152" s="129"/>
      <c r="M4152" s="129"/>
      <c r="N4152" s="203" t="s">
        <v>54</v>
      </c>
      <c r="O4152" s="211"/>
      <c r="P4152" s="14" t="s">
        <v>1517</v>
      </c>
      <c r="Q4152" s="14">
        <v>660</v>
      </c>
      <c r="R4152" s="14" t="s">
        <v>2045</v>
      </c>
      <c r="S4152" s="14"/>
      <c r="T4152" s="14"/>
      <c r="U4152" s="14" t="s">
        <v>54</v>
      </c>
      <c r="V4152" s="281"/>
      <c r="W4152" s="14" t="s">
        <v>972</v>
      </c>
      <c r="X4152" s="14">
        <v>200</v>
      </c>
      <c r="Y4152" s="14" t="s">
        <v>2045</v>
      </c>
      <c r="Z4152" s="14"/>
      <c r="AA4152" s="14" t="s">
        <v>3438</v>
      </c>
      <c r="AB4152" s="461"/>
      <c r="AC4152" s="448" t="s">
        <v>2563</v>
      </c>
    </row>
    <row r="4153" ht="13.8" spans="1:29">
      <c r="A4153" s="619"/>
      <c r="B4153" s="141" t="s">
        <v>584</v>
      </c>
      <c r="C4153" s="141">
        <v>9000</v>
      </c>
      <c r="D4153" s="141" t="s">
        <v>2043</v>
      </c>
      <c r="E4153" s="465"/>
      <c r="F4153" s="141"/>
      <c r="G4153" s="187" t="s">
        <v>54</v>
      </c>
      <c r="H4153" s="211"/>
      <c r="I4153" s="14" t="s">
        <v>1664</v>
      </c>
      <c r="J4153" s="14">
        <v>2800</v>
      </c>
      <c r="K4153" s="14" t="s">
        <v>2043</v>
      </c>
      <c r="L4153" s="14"/>
      <c r="M4153" s="14" t="s">
        <v>3426</v>
      </c>
      <c r="N4153" s="203" t="s">
        <v>54</v>
      </c>
      <c r="O4153" s="211"/>
      <c r="P4153" s="14" t="s">
        <v>1272</v>
      </c>
      <c r="Q4153" s="14">
        <v>300</v>
      </c>
      <c r="R4153" s="14" t="s">
        <v>2045</v>
      </c>
      <c r="S4153" s="14"/>
      <c r="T4153" s="14"/>
      <c r="U4153" s="14" t="s">
        <v>54</v>
      </c>
      <c r="V4153" s="281"/>
      <c r="W4153" s="14" t="s">
        <v>1112</v>
      </c>
      <c r="X4153" s="14">
        <v>2000</v>
      </c>
      <c r="Y4153" s="14" t="s">
        <v>2043</v>
      </c>
      <c r="Z4153" s="14"/>
      <c r="AA4153" s="14" t="s">
        <v>2956</v>
      </c>
      <c r="AB4153" s="462"/>
      <c r="AC4153" s="448" t="s">
        <v>2568</v>
      </c>
    </row>
    <row r="4154" ht="26.4" spans="1:29">
      <c r="A4154" s="619"/>
      <c r="B4154" s="129" t="s">
        <v>949</v>
      </c>
      <c r="C4154" s="129">
        <v>18000</v>
      </c>
      <c r="D4154" s="129" t="s">
        <v>2043</v>
      </c>
      <c r="E4154" s="129"/>
      <c r="F4154" s="129"/>
      <c r="G4154" s="203" t="s">
        <v>55</v>
      </c>
      <c r="H4154" s="211"/>
      <c r="I4154" s="515" t="s">
        <v>175</v>
      </c>
      <c r="J4154" s="515">
        <v>3000</v>
      </c>
      <c r="K4154" s="515" t="s">
        <v>2043</v>
      </c>
      <c r="L4154" s="515"/>
      <c r="M4154" s="515"/>
      <c r="N4154" s="203" t="s">
        <v>54</v>
      </c>
      <c r="O4154" s="211"/>
      <c r="P4154" s="14" t="s">
        <v>1590</v>
      </c>
      <c r="Q4154" s="14">
        <v>820</v>
      </c>
      <c r="R4154" s="14" t="s">
        <v>2045</v>
      </c>
      <c r="S4154" s="14"/>
      <c r="T4154" s="14"/>
      <c r="U4154" s="53" t="s">
        <v>3439</v>
      </c>
      <c r="V4154" s="281"/>
      <c r="W4154" s="14" t="s">
        <v>1219</v>
      </c>
      <c r="X4154" s="14">
        <v>2000</v>
      </c>
      <c r="Y4154" s="14" t="s">
        <v>2043</v>
      </c>
      <c r="Z4154" s="14"/>
      <c r="AA4154" s="14" t="s">
        <v>3440</v>
      </c>
      <c r="AB4154" s="142"/>
      <c r="AC4154" s="448" t="s">
        <v>2632</v>
      </c>
    </row>
    <row r="4155" ht="13.8" spans="1:29">
      <c r="A4155" s="619"/>
      <c r="B4155" s="129" t="s">
        <v>216</v>
      </c>
      <c r="C4155" s="129">
        <v>4800</v>
      </c>
      <c r="D4155" s="129" t="s">
        <v>2043</v>
      </c>
      <c r="E4155" s="466"/>
      <c r="F4155" s="129"/>
      <c r="G4155" s="203" t="s">
        <v>55</v>
      </c>
      <c r="H4155" s="211"/>
      <c r="I4155" s="14" t="s">
        <v>280</v>
      </c>
      <c r="J4155" s="14">
        <v>10000</v>
      </c>
      <c r="K4155" s="14" t="s">
        <v>2043</v>
      </c>
      <c r="L4155" s="14"/>
      <c r="M4155" s="14"/>
      <c r="N4155" s="203" t="s">
        <v>54</v>
      </c>
      <c r="O4155" s="211"/>
      <c r="P4155" s="14" t="s">
        <v>1326</v>
      </c>
      <c r="Q4155" s="14">
        <v>500</v>
      </c>
      <c r="R4155" s="14" t="s">
        <v>2045</v>
      </c>
      <c r="S4155" s="14"/>
      <c r="T4155" s="14"/>
      <c r="U4155" s="53" t="s">
        <v>3441</v>
      </c>
      <c r="V4155" s="281"/>
      <c r="W4155" s="525" t="s">
        <v>3424</v>
      </c>
      <c r="X4155" s="525">
        <v>2000</v>
      </c>
      <c r="Y4155" s="525" t="s">
        <v>2045</v>
      </c>
      <c r="Z4155" s="14"/>
      <c r="AA4155" s="14" t="s">
        <v>3442</v>
      </c>
      <c r="AB4155" s="136"/>
      <c r="AC4155" s="448" t="s">
        <v>2935</v>
      </c>
    </row>
    <row r="4156" spans="1:27">
      <c r="A4156" s="619"/>
      <c r="B4156" s="129"/>
      <c r="C4156" s="129"/>
      <c r="D4156" s="129"/>
      <c r="E4156" s="466"/>
      <c r="F4156" s="129"/>
      <c r="G4156" s="203"/>
      <c r="H4156" s="211"/>
      <c r="I4156" s="14" t="s">
        <v>223</v>
      </c>
      <c r="J4156" s="14">
        <v>3200</v>
      </c>
      <c r="K4156" s="14" t="s">
        <v>2043</v>
      </c>
      <c r="L4156" s="52"/>
      <c r="M4156" s="168" t="s">
        <v>3443</v>
      </c>
      <c r="N4156" s="203" t="s">
        <v>54</v>
      </c>
      <c r="O4156" s="211"/>
      <c r="P4156" s="460" t="s">
        <v>3444</v>
      </c>
      <c r="Q4156" s="460">
        <v>1600</v>
      </c>
      <c r="R4156" s="460" t="s">
        <v>2045</v>
      </c>
      <c r="S4156" s="14"/>
      <c r="T4156" s="14"/>
      <c r="U4156" s="14" t="s">
        <v>2788</v>
      </c>
      <c r="V4156" s="281"/>
      <c r="W4156" s="73" t="s">
        <v>1062</v>
      </c>
      <c r="X4156" s="73">
        <v>4200</v>
      </c>
      <c r="Y4156" s="73" t="s">
        <v>2043</v>
      </c>
      <c r="Z4156" s="52"/>
      <c r="AA4156" s="14" t="s">
        <v>54</v>
      </c>
    </row>
    <row r="4157" spans="1:27">
      <c r="A4157" s="619"/>
      <c r="B4157" s="129"/>
      <c r="C4157" s="129"/>
      <c r="D4157" s="129"/>
      <c r="E4157" s="466"/>
      <c r="F4157" s="129"/>
      <c r="G4157" s="203"/>
      <c r="H4157" s="211"/>
      <c r="I4157" s="14" t="s">
        <v>1205</v>
      </c>
      <c r="J4157" s="14">
        <v>2000</v>
      </c>
      <c r="K4157" s="14" t="s">
        <v>2043</v>
      </c>
      <c r="L4157" s="14"/>
      <c r="M4157" s="162"/>
      <c r="N4157" s="53" t="s">
        <v>55</v>
      </c>
      <c r="O4157" s="211"/>
      <c r="P4157" s="356" t="s">
        <v>1370</v>
      </c>
      <c r="Q4157" s="356">
        <v>405</v>
      </c>
      <c r="R4157" s="356" t="s">
        <v>2045</v>
      </c>
      <c r="S4157" s="14"/>
      <c r="T4157" s="14"/>
      <c r="U4157" s="14" t="s">
        <v>3445</v>
      </c>
      <c r="V4157" s="281"/>
      <c r="W4157" s="14" t="s">
        <v>1542</v>
      </c>
      <c r="X4157" s="14">
        <v>2500</v>
      </c>
      <c r="Y4157" s="14" t="s">
        <v>2045</v>
      </c>
      <c r="Z4157" s="14"/>
      <c r="AA4157" s="14" t="s">
        <v>54</v>
      </c>
    </row>
    <row r="4158" spans="1:28">
      <c r="A4158" s="619"/>
      <c r="B4158" s="129"/>
      <c r="C4158" s="129"/>
      <c r="D4158" s="129"/>
      <c r="E4158" s="466"/>
      <c r="F4158" s="129"/>
      <c r="G4158" s="203"/>
      <c r="H4158" s="211"/>
      <c r="I4158" s="14"/>
      <c r="J4158" s="14"/>
      <c r="K4158" s="14"/>
      <c r="L4158" s="14"/>
      <c r="M4158" s="14"/>
      <c r="N4158" s="53"/>
      <c r="O4158" s="211"/>
      <c r="P4158" s="14" t="s">
        <v>604</v>
      </c>
      <c r="Q4158" s="14">
        <v>1000</v>
      </c>
      <c r="R4158" s="14" t="s">
        <v>2045</v>
      </c>
      <c r="S4158" s="14"/>
      <c r="T4158" s="14"/>
      <c r="U4158" s="14" t="s">
        <v>54</v>
      </c>
      <c r="V4158" s="637"/>
      <c r="W4158" s="14" t="s">
        <v>540</v>
      </c>
      <c r="X4158" s="14">
        <v>3000</v>
      </c>
      <c r="Y4158" s="14" t="s">
        <v>2045</v>
      </c>
      <c r="Z4158" s="14"/>
      <c r="AA4158" s="14" t="s">
        <v>54</v>
      </c>
      <c r="AB4158" s="61"/>
    </row>
    <row r="4159" spans="1:27">
      <c r="A4159" s="619"/>
      <c r="B4159" s="129"/>
      <c r="C4159" s="129"/>
      <c r="D4159" s="129"/>
      <c r="E4159" s="466"/>
      <c r="F4159" s="129"/>
      <c r="G4159" s="203"/>
      <c r="H4159" s="211"/>
      <c r="I4159" s="14"/>
      <c r="J4159" s="14"/>
      <c r="K4159" s="14"/>
      <c r="L4159" s="14"/>
      <c r="M4159" s="14"/>
      <c r="N4159" s="53"/>
      <c r="O4159" s="211"/>
      <c r="P4159" s="14" t="s">
        <v>694</v>
      </c>
      <c r="Q4159" s="14">
        <v>300</v>
      </c>
      <c r="R4159" s="14" t="s">
        <v>2045</v>
      </c>
      <c r="S4159" s="14"/>
      <c r="T4159" s="14"/>
      <c r="U4159" s="14" t="s">
        <v>3440</v>
      </c>
      <c r="V4159" s="637"/>
      <c r="W4159" s="14" t="s">
        <v>1244</v>
      </c>
      <c r="X4159" s="14">
        <v>1000</v>
      </c>
      <c r="Y4159" s="14" t="s">
        <v>2045</v>
      </c>
      <c r="Z4159" s="14"/>
      <c r="AA4159" s="14" t="s">
        <v>54</v>
      </c>
    </row>
    <row r="4160" spans="1:27">
      <c r="A4160" s="619"/>
      <c r="B4160" s="129"/>
      <c r="C4160" s="129"/>
      <c r="D4160" s="129"/>
      <c r="E4160" s="466"/>
      <c r="F4160" s="129"/>
      <c r="G4160" s="203"/>
      <c r="H4160" s="211"/>
      <c r="I4160" s="14"/>
      <c r="J4160" s="14"/>
      <c r="K4160" s="14"/>
      <c r="L4160" s="14"/>
      <c r="M4160" s="14"/>
      <c r="N4160" s="53"/>
      <c r="O4160" s="211"/>
      <c r="P4160" s="14" t="s">
        <v>1666</v>
      </c>
      <c r="Q4160" s="14">
        <v>400</v>
      </c>
      <c r="R4160" s="14" t="s">
        <v>2045</v>
      </c>
      <c r="S4160" s="14"/>
      <c r="T4160" s="14" t="s">
        <v>2096</v>
      </c>
      <c r="U4160" s="14" t="s">
        <v>54</v>
      </c>
      <c r="V4160" s="637"/>
      <c r="W4160" s="137" t="s">
        <v>76</v>
      </c>
      <c r="X4160" s="137">
        <v>1200</v>
      </c>
      <c r="Y4160" s="137" t="s">
        <v>2054</v>
      </c>
      <c r="Z4160" s="14"/>
      <c r="AA4160" s="14" t="s">
        <v>3446</v>
      </c>
    </row>
    <row r="4161" spans="1:27">
      <c r="A4161" s="619"/>
      <c r="B4161" s="129"/>
      <c r="C4161" s="129"/>
      <c r="D4161" s="129"/>
      <c r="E4161" s="466"/>
      <c r="F4161" s="129"/>
      <c r="G4161" s="203"/>
      <c r="H4161" s="211"/>
      <c r="I4161" s="14"/>
      <c r="J4161" s="14"/>
      <c r="K4161" s="14"/>
      <c r="L4161" s="14"/>
      <c r="M4161" s="14"/>
      <c r="N4161" s="53"/>
      <c r="O4161" s="211"/>
      <c r="P4161" s="14" t="s">
        <v>681</v>
      </c>
      <c r="Q4161" s="14">
        <v>300</v>
      </c>
      <c r="R4161" s="14" t="s">
        <v>2043</v>
      </c>
      <c r="S4161" s="14"/>
      <c r="T4161" s="14"/>
      <c r="U4161" s="14" t="s">
        <v>3388</v>
      </c>
      <c r="V4161" s="637"/>
      <c r="W4161" s="14" t="s">
        <v>1175</v>
      </c>
      <c r="X4161" s="14">
        <v>3600</v>
      </c>
      <c r="Y4161" s="14" t="s">
        <v>2054</v>
      </c>
      <c r="Z4161" s="14"/>
      <c r="AA4161" s="14" t="s">
        <v>55</v>
      </c>
    </row>
    <row r="4162" spans="1:27">
      <c r="A4162" s="619"/>
      <c r="B4162" s="139"/>
      <c r="C4162" s="139"/>
      <c r="D4162" s="139"/>
      <c r="E4162" s="467"/>
      <c r="F4162" s="139"/>
      <c r="G4162" s="185"/>
      <c r="H4162" s="211"/>
      <c r="I4162" s="14"/>
      <c r="J4162" s="14"/>
      <c r="K4162" s="14"/>
      <c r="L4162" s="14"/>
      <c r="M4162" s="14"/>
      <c r="N4162" s="53"/>
      <c r="O4162" s="211"/>
      <c r="P4162" s="14" t="s">
        <v>1370</v>
      </c>
      <c r="Q4162" s="14">
        <v>400</v>
      </c>
      <c r="R4162" s="14" t="s">
        <v>2045</v>
      </c>
      <c r="S4162" s="14"/>
      <c r="T4162" s="14"/>
      <c r="U4162" s="14" t="s">
        <v>2907</v>
      </c>
      <c r="V4162" s="637"/>
      <c r="W4162" s="14"/>
      <c r="X4162" s="14"/>
      <c r="Y4162" s="14"/>
      <c r="Z4162" s="14"/>
      <c r="AA4162" s="14"/>
    </row>
    <row r="4163" spans="1:27">
      <c r="A4163" s="619"/>
      <c r="B4163" s="14"/>
      <c r="C4163" s="14"/>
      <c r="D4163" s="14"/>
      <c r="E4163" s="52"/>
      <c r="F4163" s="14"/>
      <c r="G4163" s="53"/>
      <c r="H4163" s="211"/>
      <c r="I4163" s="14"/>
      <c r="J4163" s="14"/>
      <c r="K4163" s="14"/>
      <c r="L4163" s="14"/>
      <c r="M4163" s="14"/>
      <c r="N4163" s="53"/>
      <c r="O4163" s="211"/>
      <c r="P4163" s="14"/>
      <c r="Q4163" s="14"/>
      <c r="R4163" s="14"/>
      <c r="S4163" s="14"/>
      <c r="T4163" s="14"/>
      <c r="U4163" s="14"/>
      <c r="V4163" s="637"/>
      <c r="W4163" s="14"/>
      <c r="X4163" s="14"/>
      <c r="Y4163" s="14"/>
      <c r="Z4163" s="14"/>
      <c r="AA4163" s="14"/>
    </row>
    <row r="4164" ht="18" spans="1:27">
      <c r="A4164" s="619"/>
      <c r="B4164" s="629"/>
      <c r="C4164" s="299"/>
      <c r="D4164" s="299"/>
      <c r="E4164" s="630"/>
      <c r="F4164" s="299"/>
      <c r="G4164" s="299"/>
      <c r="H4164" s="517"/>
      <c r="I4164" s="564"/>
      <c r="J4164" s="564"/>
      <c r="K4164" s="564"/>
      <c r="L4164" s="564"/>
      <c r="M4164" s="654"/>
      <c r="N4164" s="654"/>
      <c r="O4164" s="655"/>
      <c r="P4164" s="547"/>
      <c r="Q4164" s="547"/>
      <c r="R4164" s="547"/>
      <c r="S4164" s="547"/>
      <c r="T4164" s="547"/>
      <c r="U4164" s="547"/>
      <c r="V4164" s="565"/>
      <c r="W4164" s="431"/>
      <c r="X4164" s="304"/>
      <c r="Y4164" s="304"/>
      <c r="Z4164" s="304"/>
      <c r="AA4164" s="304"/>
    </row>
    <row r="4165" ht="27.6" spans="1:29">
      <c r="A4165" s="266" t="s">
        <v>3447</v>
      </c>
      <c r="B4165" s="121" t="s">
        <v>12</v>
      </c>
      <c r="C4165" s="122" t="s">
        <v>2501</v>
      </c>
      <c r="D4165" s="122" t="s">
        <v>2466</v>
      </c>
      <c r="E4165" s="123" t="s">
        <v>2456</v>
      </c>
      <c r="F4165" s="121" t="s">
        <v>3121</v>
      </c>
      <c r="G4165" s="121" t="s">
        <v>11</v>
      </c>
      <c r="H4165" s="641"/>
      <c r="I4165" s="121" t="s">
        <v>13</v>
      </c>
      <c r="J4165" s="122" t="s">
        <v>2501</v>
      </c>
      <c r="K4165" s="122" t="s">
        <v>2466</v>
      </c>
      <c r="L4165" s="632" t="s">
        <v>2456</v>
      </c>
      <c r="M4165" s="121" t="s">
        <v>3121</v>
      </c>
      <c r="N4165" s="121" t="s">
        <v>11</v>
      </c>
      <c r="O4165" s="492"/>
      <c r="P4165" s="121" t="s">
        <v>3108</v>
      </c>
      <c r="Q4165" s="122" t="s">
        <v>2501</v>
      </c>
      <c r="R4165" s="122" t="s">
        <v>2466</v>
      </c>
      <c r="S4165" s="632" t="s">
        <v>2456</v>
      </c>
      <c r="T4165" s="121" t="s">
        <v>3121</v>
      </c>
      <c r="U4165" s="121" t="s">
        <v>11</v>
      </c>
      <c r="V4165" s="269"/>
      <c r="W4165" s="121" t="s">
        <v>3336</v>
      </c>
      <c r="X4165" s="656" t="s">
        <v>2501</v>
      </c>
      <c r="Y4165" s="122" t="s">
        <v>2466</v>
      </c>
      <c r="Z4165" s="121" t="s">
        <v>3121</v>
      </c>
      <c r="AA4165" s="121" t="s">
        <v>11</v>
      </c>
      <c r="AB4165" s="594" t="s">
        <v>2557</v>
      </c>
      <c r="AC4165" s="594"/>
    </row>
    <row r="4166" ht="13.8" spans="1:29">
      <c r="A4166" s="625" t="s">
        <v>3448</v>
      </c>
      <c r="B4166" s="14" t="s">
        <v>949</v>
      </c>
      <c r="C4166" s="14">
        <f>6000-3600</f>
        <v>2400</v>
      </c>
      <c r="D4166" s="14" t="s">
        <v>2043</v>
      </c>
      <c r="E4166" s="14"/>
      <c r="F4166" s="14"/>
      <c r="G4166" s="53" t="s">
        <v>54</v>
      </c>
      <c r="H4166" s="637"/>
      <c r="I4166" s="14" t="s">
        <v>1205</v>
      </c>
      <c r="J4166" s="14">
        <v>1500</v>
      </c>
      <c r="K4166" s="14" t="s">
        <v>2043</v>
      </c>
      <c r="L4166" s="14"/>
      <c r="M4166" s="14"/>
      <c r="N4166" s="53" t="s">
        <v>54</v>
      </c>
      <c r="O4166" s="191"/>
      <c r="P4166" s="129" t="s">
        <v>1597</v>
      </c>
      <c r="Q4166" s="129">
        <v>300</v>
      </c>
      <c r="R4166" s="129" t="s">
        <v>2045</v>
      </c>
      <c r="S4166" s="129"/>
      <c r="T4166" s="129"/>
      <c r="U4166" s="129" t="s">
        <v>54</v>
      </c>
      <c r="V4166" s="14"/>
      <c r="W4166" s="137" t="s">
        <v>76</v>
      </c>
      <c r="X4166" s="137">
        <v>1200</v>
      </c>
      <c r="Y4166" s="137" t="s">
        <v>2054</v>
      </c>
      <c r="Z4166" s="14"/>
      <c r="AA4166" s="14" t="s">
        <v>2788</v>
      </c>
      <c r="AB4166" s="525"/>
      <c r="AC4166" s="448" t="s">
        <v>2561</v>
      </c>
    </row>
    <row r="4167" ht="39.6" spans="1:29">
      <c r="A4167" s="625"/>
      <c r="B4167" s="14" t="s">
        <v>216</v>
      </c>
      <c r="C4167" s="14">
        <v>4800</v>
      </c>
      <c r="D4167" s="14" t="s">
        <v>2043</v>
      </c>
      <c r="E4167" s="52"/>
      <c r="F4167" s="14"/>
      <c r="G4167" s="53" t="s">
        <v>54</v>
      </c>
      <c r="H4167" s="53"/>
      <c r="I4167" s="14" t="s">
        <v>280</v>
      </c>
      <c r="J4167" s="14">
        <v>18000</v>
      </c>
      <c r="K4167" s="14" t="s">
        <v>2043</v>
      </c>
      <c r="L4167" s="14"/>
      <c r="M4167" s="168"/>
      <c r="N4167" s="53" t="s">
        <v>3449</v>
      </c>
      <c r="O4167" s="191"/>
      <c r="P4167" s="648" t="s">
        <v>1613</v>
      </c>
      <c r="Q4167" s="648">
        <v>400</v>
      </c>
      <c r="R4167" s="648" t="s">
        <v>2045</v>
      </c>
      <c r="S4167" s="515"/>
      <c r="T4167" s="515" t="s">
        <v>2096</v>
      </c>
      <c r="U4167" s="515" t="s">
        <v>3364</v>
      </c>
      <c r="V4167" s="14"/>
      <c r="W4167" s="14" t="s">
        <v>1175</v>
      </c>
      <c r="X4167" s="14">
        <v>3600</v>
      </c>
      <c r="Y4167" s="14" t="s">
        <v>2054</v>
      </c>
      <c r="Z4167" s="14"/>
      <c r="AA4167" s="14" t="s">
        <v>54</v>
      </c>
      <c r="AB4167" s="460"/>
      <c r="AC4167" s="14" t="s">
        <v>2562</v>
      </c>
    </row>
    <row r="4168" ht="13.8" spans="1:29">
      <c r="A4168" s="625"/>
      <c r="B4168" s="14" t="s">
        <v>145</v>
      </c>
      <c r="C4168" s="14">
        <v>18000</v>
      </c>
      <c r="D4168" s="14" t="s">
        <v>2043</v>
      </c>
      <c r="E4168" s="52"/>
      <c r="F4168" s="14"/>
      <c r="G4168" s="53" t="s">
        <v>54</v>
      </c>
      <c r="H4168" s="53"/>
      <c r="I4168" s="356" t="s">
        <v>1503</v>
      </c>
      <c r="J4168" s="356">
        <v>1380</v>
      </c>
      <c r="K4168" s="356" t="s">
        <v>2045</v>
      </c>
      <c r="L4168" s="14"/>
      <c r="M4168" s="14"/>
      <c r="N4168" s="14" t="s">
        <v>3450</v>
      </c>
      <c r="O4168" s="191"/>
      <c r="P4168" s="14" t="s">
        <v>1484</v>
      </c>
      <c r="Q4168" s="14">
        <v>2100</v>
      </c>
      <c r="R4168" s="14" t="s">
        <v>2045</v>
      </c>
      <c r="S4168" s="14"/>
      <c r="T4168" s="14"/>
      <c r="U4168" s="14" t="s">
        <v>54</v>
      </c>
      <c r="V4168" s="14"/>
      <c r="W4168" s="137" t="s">
        <v>2048</v>
      </c>
      <c r="X4168" s="137">
        <v>2400</v>
      </c>
      <c r="Y4168" s="137" t="s">
        <v>2045</v>
      </c>
      <c r="AA4168" s="47" t="s">
        <v>2788</v>
      </c>
      <c r="AB4168" s="461"/>
      <c r="AC4168" s="448" t="s">
        <v>2563</v>
      </c>
    </row>
    <row r="4169" ht="13.8" spans="1:29">
      <c r="A4169" s="625"/>
      <c r="B4169" s="14" t="s">
        <v>262</v>
      </c>
      <c r="C4169" s="14">
        <v>4200</v>
      </c>
      <c r="D4169" s="14" t="s">
        <v>2043</v>
      </c>
      <c r="E4169" s="52"/>
      <c r="F4169" s="14"/>
      <c r="G4169" s="53" t="s">
        <v>54</v>
      </c>
      <c r="H4169" s="53"/>
      <c r="I4169" s="14" t="s">
        <v>148</v>
      </c>
      <c r="J4169" s="14">
        <v>28000</v>
      </c>
      <c r="K4169" s="14" t="s">
        <v>2043</v>
      </c>
      <c r="L4169" s="14"/>
      <c r="M4169" s="14"/>
      <c r="N4169" s="53" t="s">
        <v>54</v>
      </c>
      <c r="O4169" s="191"/>
      <c r="P4169" s="73" t="s">
        <v>1482</v>
      </c>
      <c r="Q4169" s="73">
        <v>200</v>
      </c>
      <c r="R4169" s="73" t="s">
        <v>2045</v>
      </c>
      <c r="S4169" s="356"/>
      <c r="T4169" s="14"/>
      <c r="U4169" s="53" t="s">
        <v>3331</v>
      </c>
      <c r="V4169" s="14"/>
      <c r="W4169" s="73" t="s">
        <v>1057</v>
      </c>
      <c r="X4169" s="73">
        <v>12000</v>
      </c>
      <c r="Y4169" s="73" t="s">
        <v>2043</v>
      </c>
      <c r="Z4169" s="52"/>
      <c r="AA4169" s="53" t="s">
        <v>2956</v>
      </c>
      <c r="AB4169" s="462"/>
      <c r="AC4169" s="448" t="s">
        <v>2568</v>
      </c>
    </row>
    <row r="4170" ht="26.4" spans="1:29">
      <c r="A4170" s="625"/>
      <c r="B4170" s="356" t="s">
        <v>787</v>
      </c>
      <c r="C4170" s="356">
        <v>2400</v>
      </c>
      <c r="D4170" s="356" t="s">
        <v>2043</v>
      </c>
      <c r="E4170" s="52"/>
      <c r="F4170" s="14"/>
      <c r="G4170" s="53" t="s">
        <v>3451</v>
      </c>
      <c r="H4170" s="53"/>
      <c r="I4170" s="14"/>
      <c r="J4170" s="14"/>
      <c r="K4170" s="14"/>
      <c r="L4170" s="14"/>
      <c r="M4170" s="14"/>
      <c r="N4170" s="53"/>
      <c r="O4170" s="191"/>
      <c r="P4170" s="14" t="s">
        <v>840</v>
      </c>
      <c r="Q4170" s="14">
        <v>200</v>
      </c>
      <c r="R4170" s="14" t="s">
        <v>2045</v>
      </c>
      <c r="S4170" s="14"/>
      <c r="T4170" s="14" t="s">
        <v>3452</v>
      </c>
      <c r="U4170" s="14" t="s">
        <v>54</v>
      </c>
      <c r="V4170" s="14"/>
      <c r="W4170" s="14" t="s">
        <v>1382</v>
      </c>
      <c r="X4170" s="14">
        <v>980</v>
      </c>
      <c r="Y4170" s="14" t="s">
        <v>2045</v>
      </c>
      <c r="Z4170" s="14"/>
      <c r="AA4170" s="53" t="s">
        <v>54</v>
      </c>
      <c r="AB4170" s="142"/>
      <c r="AC4170" s="448" t="s">
        <v>2632</v>
      </c>
    </row>
    <row r="4171" ht="13.8" spans="1:29">
      <c r="A4171" s="625"/>
      <c r="B4171" s="14" t="s">
        <v>151</v>
      </c>
      <c r="C4171" s="14">
        <v>1800</v>
      </c>
      <c r="D4171" s="14" t="s">
        <v>2043</v>
      </c>
      <c r="E4171" s="52"/>
      <c r="F4171" s="14"/>
      <c r="G4171" s="53" t="s">
        <v>54</v>
      </c>
      <c r="H4171" s="53"/>
      <c r="I4171" s="14"/>
      <c r="J4171" s="14"/>
      <c r="K4171" s="14"/>
      <c r="L4171" s="14"/>
      <c r="M4171" s="14"/>
      <c r="N4171" s="53"/>
      <c r="O4171" s="637"/>
      <c r="P4171" s="14" t="s">
        <v>1544</v>
      </c>
      <c r="Q4171" s="14">
        <v>640</v>
      </c>
      <c r="R4171" s="14" t="s">
        <v>2045</v>
      </c>
      <c r="S4171" s="14"/>
      <c r="T4171" s="14"/>
      <c r="U4171" s="14" t="s">
        <v>54</v>
      </c>
      <c r="V4171" s="140"/>
      <c r="W4171" s="14" t="s">
        <v>175</v>
      </c>
      <c r="X4171" s="14">
        <v>6000</v>
      </c>
      <c r="Y4171" s="14" t="s">
        <v>2043</v>
      </c>
      <c r="Z4171" s="52"/>
      <c r="AA4171" s="14" t="s">
        <v>54</v>
      </c>
      <c r="AB4171" s="136"/>
      <c r="AC4171" s="448" t="s">
        <v>2935</v>
      </c>
    </row>
    <row r="4172" spans="1:27">
      <c r="A4172" s="625"/>
      <c r="B4172" s="14" t="s">
        <v>1603</v>
      </c>
      <c r="C4172" s="14">
        <v>3000</v>
      </c>
      <c r="D4172" s="14" t="s">
        <v>2043</v>
      </c>
      <c r="E4172" s="52"/>
      <c r="F4172" s="14"/>
      <c r="G4172" s="53" t="s">
        <v>54</v>
      </c>
      <c r="H4172" s="53"/>
      <c r="I4172" s="14"/>
      <c r="J4172" s="14"/>
      <c r="K4172" s="14"/>
      <c r="L4172" s="14"/>
      <c r="M4172" s="14"/>
      <c r="N4172" s="53"/>
      <c r="O4172" s="637"/>
      <c r="P4172" s="356" t="s">
        <v>820</v>
      </c>
      <c r="Q4172" s="356">
        <v>160</v>
      </c>
      <c r="R4172" s="356" t="s">
        <v>2045</v>
      </c>
      <c r="S4172" s="14"/>
      <c r="T4172" s="14"/>
      <c r="U4172" s="14" t="s">
        <v>3453</v>
      </c>
      <c r="V4172" s="140"/>
      <c r="W4172" s="14"/>
      <c r="X4172" s="14"/>
      <c r="Y4172" s="14"/>
      <c r="Z4172" s="14"/>
      <c r="AA4172" s="14"/>
    </row>
    <row r="4173" spans="1:27">
      <c r="A4173" s="625"/>
      <c r="B4173" s="14" t="s">
        <v>238</v>
      </c>
      <c r="C4173" s="14">
        <v>12000</v>
      </c>
      <c r="D4173" s="14" t="s">
        <v>2043</v>
      </c>
      <c r="E4173" s="52"/>
      <c r="F4173" s="14"/>
      <c r="G4173" s="53" t="s">
        <v>55</v>
      </c>
      <c r="H4173" s="53"/>
      <c r="I4173" s="14"/>
      <c r="J4173" s="14"/>
      <c r="K4173" s="14"/>
      <c r="L4173" s="14"/>
      <c r="M4173" s="14"/>
      <c r="N4173" s="53"/>
      <c r="O4173" s="637"/>
      <c r="P4173" s="73" t="s">
        <v>1654</v>
      </c>
      <c r="Q4173" s="73">
        <v>1620</v>
      </c>
      <c r="R4173" s="73" t="s">
        <v>2045</v>
      </c>
      <c r="S4173" s="14"/>
      <c r="T4173" s="14"/>
      <c r="U4173" s="14" t="s">
        <v>3454</v>
      </c>
      <c r="V4173" s="140"/>
      <c r="W4173" s="14"/>
      <c r="X4173" s="14"/>
      <c r="Y4173" s="14"/>
      <c r="Z4173" s="14"/>
      <c r="AA4173" s="14"/>
    </row>
    <row r="4174" spans="1:27">
      <c r="A4174" s="625"/>
      <c r="B4174" s="14"/>
      <c r="C4174" s="14"/>
      <c r="D4174" s="14"/>
      <c r="E4174" s="52"/>
      <c r="F4174" s="14"/>
      <c r="G4174" s="53"/>
      <c r="H4174" s="53"/>
      <c r="I4174" s="14"/>
      <c r="J4174" s="14"/>
      <c r="K4174" s="14"/>
      <c r="L4174" s="14"/>
      <c r="M4174" s="14"/>
      <c r="N4174" s="53"/>
      <c r="O4174" s="637"/>
      <c r="P4174" s="14" t="s">
        <v>408</v>
      </c>
      <c r="Q4174" s="14">
        <v>1200</v>
      </c>
      <c r="R4174" s="14" t="s">
        <v>2045</v>
      </c>
      <c r="S4174" s="14"/>
      <c r="T4174" s="168"/>
      <c r="U4174" s="14" t="s">
        <v>54</v>
      </c>
      <c r="V4174" s="191"/>
      <c r="W4174" s="14"/>
      <c r="X4174" s="14"/>
      <c r="Y4174" s="14"/>
      <c r="Z4174" s="14"/>
      <c r="AA4174" s="14"/>
    </row>
    <row r="4175" spans="1:27">
      <c r="A4175" s="625"/>
      <c r="B4175" s="14"/>
      <c r="C4175" s="14"/>
      <c r="D4175" s="14"/>
      <c r="E4175" s="52"/>
      <c r="F4175" s="14"/>
      <c r="G4175" s="53"/>
      <c r="H4175" s="53"/>
      <c r="I4175" s="14"/>
      <c r="J4175" s="14"/>
      <c r="K4175" s="14"/>
      <c r="L4175" s="14"/>
      <c r="M4175" s="14"/>
      <c r="N4175" s="53"/>
      <c r="O4175" s="637"/>
      <c r="P4175" s="14" t="s">
        <v>1076</v>
      </c>
      <c r="Q4175" s="14">
        <v>900</v>
      </c>
      <c r="R4175" s="14" t="s">
        <v>2045</v>
      </c>
      <c r="S4175" s="14"/>
      <c r="T4175" s="14"/>
      <c r="U4175" s="14" t="s">
        <v>3455</v>
      </c>
      <c r="V4175" s="191"/>
      <c r="W4175" s="14"/>
      <c r="X4175" s="14"/>
      <c r="Y4175" s="14"/>
      <c r="Z4175" s="14"/>
      <c r="AA4175" s="168"/>
    </row>
    <row r="4176" spans="1:27">
      <c r="A4176" s="625"/>
      <c r="B4176" s="14"/>
      <c r="C4176" s="14"/>
      <c r="D4176" s="14"/>
      <c r="E4176" s="52"/>
      <c r="F4176" s="14"/>
      <c r="G4176" s="53"/>
      <c r="H4176" s="53"/>
      <c r="I4176" s="14"/>
      <c r="J4176" s="14"/>
      <c r="K4176" s="14"/>
      <c r="L4176" s="14"/>
      <c r="M4176" s="14"/>
      <c r="N4176" s="53"/>
      <c r="O4176" s="637"/>
      <c r="P4176" s="14" t="s">
        <v>804</v>
      </c>
      <c r="Q4176" s="14">
        <v>2000</v>
      </c>
      <c r="R4176" s="14" t="s">
        <v>2045</v>
      </c>
      <c r="S4176" s="14"/>
      <c r="T4176" s="14"/>
      <c r="U4176" s="14" t="s">
        <v>55</v>
      </c>
      <c r="V4176" s="191"/>
      <c r="W4176" s="14"/>
      <c r="X4176" s="14"/>
      <c r="Y4176" s="14"/>
      <c r="Z4176" s="14"/>
      <c r="AA4176" s="14"/>
    </row>
    <row r="4177" spans="1:27">
      <c r="A4177" s="625"/>
      <c r="B4177" s="14"/>
      <c r="C4177" s="14"/>
      <c r="D4177" s="14"/>
      <c r="E4177" s="52"/>
      <c r="F4177" s="14"/>
      <c r="G4177" s="53"/>
      <c r="H4177" s="53"/>
      <c r="I4177" s="14"/>
      <c r="J4177" s="14"/>
      <c r="K4177" s="14"/>
      <c r="L4177" s="14"/>
      <c r="M4177" s="14"/>
      <c r="N4177" s="53"/>
      <c r="O4177" s="637"/>
      <c r="P4177" s="14"/>
      <c r="Q4177" s="14"/>
      <c r="R4177" s="14"/>
      <c r="S4177" s="14"/>
      <c r="T4177" s="14"/>
      <c r="U4177" s="14"/>
      <c r="V4177" s="191"/>
      <c r="W4177" s="14"/>
      <c r="X4177" s="14"/>
      <c r="Y4177" s="14"/>
      <c r="Z4177" s="14"/>
      <c r="AA4177" s="14"/>
    </row>
    <row r="4178" spans="1:27">
      <c r="A4178" s="625"/>
      <c r="B4178" s="14"/>
      <c r="C4178" s="14"/>
      <c r="D4178" s="14"/>
      <c r="E4178" s="52"/>
      <c r="F4178" s="14"/>
      <c r="G4178" s="53"/>
      <c r="H4178" s="53"/>
      <c r="I4178" s="14"/>
      <c r="J4178" s="14"/>
      <c r="K4178" s="14"/>
      <c r="L4178" s="14"/>
      <c r="M4178" s="14"/>
      <c r="N4178" s="53"/>
      <c r="O4178" s="650"/>
      <c r="P4178" s="14"/>
      <c r="Q4178" s="14"/>
      <c r="R4178" s="14"/>
      <c r="S4178" s="14"/>
      <c r="T4178" s="14"/>
      <c r="U4178" s="14"/>
      <c r="V4178" s="657"/>
      <c r="W4178" s="14"/>
      <c r="X4178" s="14"/>
      <c r="Y4178" s="14"/>
      <c r="Z4178" s="14"/>
      <c r="AA4178" s="14"/>
    </row>
    <row r="4179" spans="1:27">
      <c r="A4179" s="625"/>
      <c r="B4179" s="14"/>
      <c r="C4179" s="14"/>
      <c r="D4179" s="14"/>
      <c r="E4179" s="52"/>
      <c r="F4179" s="14"/>
      <c r="G4179" s="53"/>
      <c r="H4179" s="53"/>
      <c r="I4179" s="14"/>
      <c r="J4179" s="14"/>
      <c r="K4179" s="14"/>
      <c r="L4179" s="14"/>
      <c r="M4179" s="14"/>
      <c r="N4179" s="53"/>
      <c r="O4179" s="193"/>
      <c r="P4179" s="14"/>
      <c r="Q4179" s="14"/>
      <c r="R4179" s="14"/>
      <c r="S4179" s="14"/>
      <c r="T4179" s="14"/>
      <c r="U4179" s="14"/>
      <c r="V4179" s="637"/>
      <c r="W4179" s="14"/>
      <c r="X4179" s="14"/>
      <c r="Y4179" s="14"/>
      <c r="Z4179" s="14"/>
      <c r="AA4179" s="14"/>
    </row>
    <row r="4180" ht="18" spans="1:27">
      <c r="A4180" s="625"/>
      <c r="B4180" s="629"/>
      <c r="C4180" s="299"/>
      <c r="D4180" s="299"/>
      <c r="E4180" s="630"/>
      <c r="F4180" s="299"/>
      <c r="G4180" s="299"/>
      <c r="H4180" s="269"/>
      <c r="I4180" s="299"/>
      <c r="J4180" s="299"/>
      <c r="K4180" s="299"/>
      <c r="L4180" s="299"/>
      <c r="M4180" s="304"/>
      <c r="N4180" s="304"/>
      <c r="O4180" s="517"/>
      <c r="P4180" s="522"/>
      <c r="Q4180" s="522"/>
      <c r="R4180" s="522"/>
      <c r="S4180" s="522"/>
      <c r="T4180" s="522"/>
      <c r="U4180" s="522"/>
      <c r="V4180" s="492"/>
      <c r="W4180" s="304"/>
      <c r="X4180" s="304"/>
      <c r="Y4180" s="304"/>
      <c r="Z4180" s="304"/>
      <c r="AA4180" s="304"/>
    </row>
    <row r="4181" ht="27.6" spans="1:29">
      <c r="A4181" s="266" t="s">
        <v>3456</v>
      </c>
      <c r="B4181" s="121" t="s">
        <v>12</v>
      </c>
      <c r="C4181" s="122" t="s">
        <v>2501</v>
      </c>
      <c r="D4181" s="122" t="s">
        <v>2466</v>
      </c>
      <c r="E4181" s="123" t="s">
        <v>2456</v>
      </c>
      <c r="F4181" s="121" t="s">
        <v>3121</v>
      </c>
      <c r="G4181" s="121" t="s">
        <v>11</v>
      </c>
      <c r="H4181" s="641"/>
      <c r="I4181" s="121" t="s">
        <v>13</v>
      </c>
      <c r="J4181" s="122" t="s">
        <v>2501</v>
      </c>
      <c r="K4181" s="122" t="s">
        <v>2466</v>
      </c>
      <c r="L4181" s="632" t="s">
        <v>2456</v>
      </c>
      <c r="M4181" s="121" t="s">
        <v>3121</v>
      </c>
      <c r="N4181" s="121" t="s">
        <v>11</v>
      </c>
      <c r="O4181" s="492"/>
      <c r="P4181" s="268" t="s">
        <v>3108</v>
      </c>
      <c r="Q4181" s="267" t="s">
        <v>2501</v>
      </c>
      <c r="R4181" s="267" t="s">
        <v>2466</v>
      </c>
      <c r="S4181" s="658" t="s">
        <v>2456</v>
      </c>
      <c r="T4181" s="268" t="s">
        <v>3121</v>
      </c>
      <c r="U4181" s="268" t="s">
        <v>11</v>
      </c>
      <c r="V4181" s="269"/>
      <c r="W4181" s="121" t="s">
        <v>3336</v>
      </c>
      <c r="X4181" s="122" t="s">
        <v>2501</v>
      </c>
      <c r="Y4181" s="122" t="s">
        <v>2466</v>
      </c>
      <c r="Z4181" s="121" t="s">
        <v>3121</v>
      </c>
      <c r="AA4181" s="121" t="s">
        <v>11</v>
      </c>
      <c r="AB4181" s="594" t="s">
        <v>2557</v>
      </c>
      <c r="AC4181" s="594"/>
    </row>
    <row r="4182" ht="13.8" spans="1:29">
      <c r="A4182" s="619" t="s">
        <v>3457</v>
      </c>
      <c r="B4182" s="14" t="s">
        <v>238</v>
      </c>
      <c r="C4182" s="14">
        <v>6000</v>
      </c>
      <c r="D4182" s="14" t="s">
        <v>2043</v>
      </c>
      <c r="E4182" s="52"/>
      <c r="F4182" s="14"/>
      <c r="G4182" s="53" t="s">
        <v>54</v>
      </c>
      <c r="H4182" s="14"/>
      <c r="I4182" s="460" t="s">
        <v>2266</v>
      </c>
      <c r="J4182" s="460">
        <v>500</v>
      </c>
      <c r="K4182" s="460" t="s">
        <v>2045</v>
      </c>
      <c r="L4182" s="14"/>
      <c r="M4182" s="14"/>
      <c r="N4182" s="53" t="s">
        <v>2788</v>
      </c>
      <c r="O4182" s="14"/>
      <c r="P4182" s="515" t="s">
        <v>804</v>
      </c>
      <c r="Q4182" s="515">
        <v>1000</v>
      </c>
      <c r="R4182" s="515" t="s">
        <v>2045</v>
      </c>
      <c r="S4182" s="515"/>
      <c r="T4182" s="515"/>
      <c r="U4182" s="515" t="s">
        <v>54</v>
      </c>
      <c r="V4182" s="14"/>
      <c r="W4182" s="525" t="s">
        <v>597</v>
      </c>
      <c r="X4182" s="525">
        <v>560</v>
      </c>
      <c r="Y4182" s="525" t="s">
        <v>2045</v>
      </c>
      <c r="Z4182" s="14"/>
      <c r="AA4182" s="14" t="s">
        <v>3458</v>
      </c>
      <c r="AB4182" s="525"/>
      <c r="AC4182" s="448" t="s">
        <v>2561</v>
      </c>
    </row>
    <row r="4183" spans="1:29">
      <c r="A4183" s="619"/>
      <c r="B4183" s="14" t="s">
        <v>1351</v>
      </c>
      <c r="C4183" s="14">
        <v>2000</v>
      </c>
      <c r="D4183" s="14" t="s">
        <v>2045</v>
      </c>
      <c r="E4183" s="52"/>
      <c r="F4183" s="14"/>
      <c r="G4183" s="53" t="s">
        <v>3459</v>
      </c>
      <c r="H4183" s="14"/>
      <c r="I4183" s="14" t="s">
        <v>1072</v>
      </c>
      <c r="J4183" s="14">
        <v>2000</v>
      </c>
      <c r="K4183" s="14" t="s">
        <v>2043</v>
      </c>
      <c r="L4183" s="14"/>
      <c r="M4183" s="14"/>
      <c r="N4183" s="53" t="s">
        <v>54</v>
      </c>
      <c r="O4183" s="14"/>
      <c r="P4183" s="14" t="s">
        <v>408</v>
      </c>
      <c r="Q4183" s="14">
        <v>460</v>
      </c>
      <c r="R4183" s="14" t="s">
        <v>2045</v>
      </c>
      <c r="S4183" s="14"/>
      <c r="T4183" s="14"/>
      <c r="U4183" s="14" t="s">
        <v>2802</v>
      </c>
      <c r="V4183" s="14"/>
      <c r="W4183" s="14" t="s">
        <v>414</v>
      </c>
      <c r="X4183" s="14">
        <v>1600</v>
      </c>
      <c r="Y4183" s="14" t="s">
        <v>2045</v>
      </c>
      <c r="Z4183" s="52"/>
      <c r="AA4183" s="14" t="s">
        <v>54</v>
      </c>
      <c r="AB4183" s="460"/>
      <c r="AC4183" s="14" t="s">
        <v>2562</v>
      </c>
    </row>
    <row r="4184" ht="26.4" spans="1:29">
      <c r="A4184" s="619"/>
      <c r="B4184" s="14" t="s">
        <v>316</v>
      </c>
      <c r="C4184" s="14">
        <v>19800</v>
      </c>
      <c r="D4184" s="14" t="s">
        <v>2043</v>
      </c>
      <c r="E4184" s="52"/>
      <c r="F4184" s="14"/>
      <c r="G4184" s="53" t="s">
        <v>3460</v>
      </c>
      <c r="H4184" s="14"/>
      <c r="I4184" s="525" t="s">
        <v>172</v>
      </c>
      <c r="J4184" s="525">
        <v>500</v>
      </c>
      <c r="K4184" s="525" t="s">
        <v>2043</v>
      </c>
      <c r="L4184" s="14"/>
      <c r="M4184" s="14"/>
      <c r="N4184" s="14" t="s">
        <v>3461</v>
      </c>
      <c r="O4184" s="14"/>
      <c r="P4184" s="14" t="s">
        <v>1301</v>
      </c>
      <c r="Q4184" s="14">
        <v>200</v>
      </c>
      <c r="R4184" s="14" t="s">
        <v>2045</v>
      </c>
      <c r="S4184" s="14"/>
      <c r="T4184" s="14"/>
      <c r="U4184" s="14" t="s">
        <v>54</v>
      </c>
      <c r="V4184" s="14"/>
      <c r="W4184" s="525" t="s">
        <v>476</v>
      </c>
      <c r="X4184" s="525">
        <v>400</v>
      </c>
      <c r="Y4184" s="525" t="s">
        <v>2043</v>
      </c>
      <c r="Z4184" s="14"/>
      <c r="AA4184" s="14" t="s">
        <v>3462</v>
      </c>
      <c r="AB4184" s="461"/>
      <c r="AC4184" s="448" t="s">
        <v>2563</v>
      </c>
    </row>
    <row r="4185" ht="13.8" spans="1:29">
      <c r="A4185" s="619"/>
      <c r="B4185" s="14" t="s">
        <v>1595</v>
      </c>
      <c r="C4185" s="14">
        <v>1500</v>
      </c>
      <c r="D4185" s="14" t="s">
        <v>2045</v>
      </c>
      <c r="E4185" s="52"/>
      <c r="F4185" s="14"/>
      <c r="G4185" s="53" t="s">
        <v>54</v>
      </c>
      <c r="H4185" s="14"/>
      <c r="I4185" s="14" t="s">
        <v>403</v>
      </c>
      <c r="J4185" s="14">
        <v>1600</v>
      </c>
      <c r="K4185" s="14" t="s">
        <v>2043</v>
      </c>
      <c r="L4185" s="14"/>
      <c r="M4185" s="14">
        <v>123793</v>
      </c>
      <c r="N4185" s="53" t="s">
        <v>54</v>
      </c>
      <c r="O4185" s="14"/>
      <c r="P4185" s="14" t="s">
        <v>1046</v>
      </c>
      <c r="Q4185" s="14">
        <v>1000</v>
      </c>
      <c r="R4185" s="14" t="s">
        <v>2045</v>
      </c>
      <c r="S4185" s="14"/>
      <c r="T4185" s="14"/>
      <c r="U4185" s="14" t="s">
        <v>3237</v>
      </c>
      <c r="V4185" s="14"/>
      <c r="W4185" s="14" t="s">
        <v>280</v>
      </c>
      <c r="X4185" s="14">
        <v>11000</v>
      </c>
      <c r="Y4185" s="14" t="s">
        <v>2043</v>
      </c>
      <c r="Z4185" s="14"/>
      <c r="AA4185" s="14" t="s">
        <v>3463</v>
      </c>
      <c r="AB4185" s="462"/>
      <c r="AC4185" s="448" t="s">
        <v>2568</v>
      </c>
    </row>
    <row r="4186" ht="26.4" spans="1:29">
      <c r="A4186" s="619"/>
      <c r="B4186" s="14" t="s">
        <v>1135</v>
      </c>
      <c r="C4186" s="14">
        <v>4800</v>
      </c>
      <c r="D4186" s="14" t="s">
        <v>2043</v>
      </c>
      <c r="E4186" s="52"/>
      <c r="F4186" s="14"/>
      <c r="G4186" s="53" t="s">
        <v>54</v>
      </c>
      <c r="H4186" s="14"/>
      <c r="I4186" s="525" t="s">
        <v>1636</v>
      </c>
      <c r="J4186" s="525">
        <v>300</v>
      </c>
      <c r="K4186" s="525" t="s">
        <v>2045</v>
      </c>
      <c r="L4186" s="14"/>
      <c r="M4186" s="14"/>
      <c r="N4186" s="53" t="s">
        <v>3464</v>
      </c>
      <c r="O4186" s="14"/>
      <c r="P4186" s="14" t="s">
        <v>972</v>
      </c>
      <c r="Q4186" s="14">
        <v>820</v>
      </c>
      <c r="R4186" s="14" t="s">
        <v>2045</v>
      </c>
      <c r="S4186" s="14"/>
      <c r="T4186" s="14"/>
      <c r="U4186" s="14" t="s">
        <v>3465</v>
      </c>
      <c r="V4186" s="14"/>
      <c r="W4186" s="14" t="s">
        <v>244</v>
      </c>
      <c r="X4186" s="14">
        <f>8000-800</f>
        <v>7200</v>
      </c>
      <c r="Y4186" s="14" t="s">
        <v>2043</v>
      </c>
      <c r="Z4186" s="14"/>
      <c r="AA4186" s="53" t="s">
        <v>54</v>
      </c>
      <c r="AB4186" s="142"/>
      <c r="AC4186" s="448" t="s">
        <v>2632</v>
      </c>
    </row>
    <row r="4187" ht="13.8" spans="1:29">
      <c r="A4187" s="619"/>
      <c r="B4187" s="73" t="s">
        <v>1085</v>
      </c>
      <c r="C4187" s="73">
        <v>12000</v>
      </c>
      <c r="D4187" s="73" t="s">
        <v>2043</v>
      </c>
      <c r="E4187" s="52"/>
      <c r="F4187" s="14"/>
      <c r="G4187" s="53" t="s">
        <v>3280</v>
      </c>
      <c r="H4187" s="14"/>
      <c r="I4187" s="73" t="s">
        <v>1146</v>
      </c>
      <c r="J4187" s="73">
        <v>2400</v>
      </c>
      <c r="K4187" s="73" t="s">
        <v>2043</v>
      </c>
      <c r="L4187" s="14"/>
      <c r="M4187" s="14"/>
      <c r="N4187" s="53" t="s">
        <v>2956</v>
      </c>
      <c r="O4187" s="14"/>
      <c r="P4187" s="73" t="s">
        <v>1670</v>
      </c>
      <c r="Q4187" s="73">
        <v>400</v>
      </c>
      <c r="R4187" s="73" t="s">
        <v>2045</v>
      </c>
      <c r="S4187" s="14"/>
      <c r="T4187" s="14"/>
      <c r="U4187" s="14" t="s">
        <v>2956</v>
      </c>
      <c r="V4187" s="14"/>
      <c r="W4187" s="14" t="s">
        <v>235</v>
      </c>
      <c r="X4187" s="14">
        <v>3200</v>
      </c>
      <c r="Y4187" s="14" t="s">
        <v>2043</v>
      </c>
      <c r="Z4187" s="14"/>
      <c r="AA4187" s="53" t="s">
        <v>54</v>
      </c>
      <c r="AB4187" s="136"/>
      <c r="AC4187" s="448" t="s">
        <v>2935</v>
      </c>
    </row>
    <row r="4188" spans="1:27">
      <c r="A4188" s="619"/>
      <c r="B4188" s="14"/>
      <c r="C4188" s="14"/>
      <c r="D4188" s="14"/>
      <c r="E4188" s="52"/>
      <c r="F4188" s="14"/>
      <c r="G4188" s="53"/>
      <c r="H4188" s="14"/>
      <c r="I4188" s="14" t="s">
        <v>265</v>
      </c>
      <c r="J4188" s="14">
        <v>10000</v>
      </c>
      <c r="K4188" s="14" t="s">
        <v>2043</v>
      </c>
      <c r="L4188" s="14"/>
      <c r="M4188" s="14"/>
      <c r="N4188" s="53" t="s">
        <v>54</v>
      </c>
      <c r="O4188" s="14"/>
      <c r="P4188" s="14" t="s">
        <v>954</v>
      </c>
      <c r="Q4188" s="14">
        <v>200</v>
      </c>
      <c r="R4188" s="14" t="s">
        <v>2045</v>
      </c>
      <c r="S4188" s="14"/>
      <c r="T4188" s="14"/>
      <c r="U4188" s="14" t="s">
        <v>3270</v>
      </c>
      <c r="V4188" s="14"/>
      <c r="W4188" s="14" t="s">
        <v>148</v>
      </c>
      <c r="X4188" s="14">
        <v>10400</v>
      </c>
      <c r="Y4188" s="14" t="s">
        <v>2043</v>
      </c>
      <c r="Z4188" s="14"/>
      <c r="AA4188" s="14" t="s">
        <v>55</v>
      </c>
    </row>
    <row r="4189" ht="26.4" spans="1:27">
      <c r="A4189" s="619"/>
      <c r="B4189" s="14"/>
      <c r="C4189" s="14"/>
      <c r="D4189" s="14"/>
      <c r="E4189" s="52"/>
      <c r="F4189" s="14"/>
      <c r="G4189" s="53"/>
      <c r="H4189" s="14"/>
      <c r="I4189" s="14" t="s">
        <v>244</v>
      </c>
      <c r="J4189" s="14">
        <v>800</v>
      </c>
      <c r="K4189" s="14" t="s">
        <v>2043</v>
      </c>
      <c r="L4189" s="14"/>
      <c r="M4189" s="14"/>
      <c r="N4189" s="53" t="s">
        <v>3388</v>
      </c>
      <c r="O4189" s="14"/>
      <c r="P4189" s="73" t="s">
        <v>1574</v>
      </c>
      <c r="Q4189" s="73">
        <v>780</v>
      </c>
      <c r="R4189" s="73" t="s">
        <v>2045</v>
      </c>
      <c r="S4189" s="14"/>
      <c r="T4189" s="14"/>
      <c r="U4189" s="14" t="s">
        <v>2956</v>
      </c>
      <c r="V4189" s="14"/>
      <c r="W4189" s="14"/>
      <c r="X4189" s="14"/>
      <c r="Y4189" s="14"/>
      <c r="Z4189" s="14"/>
      <c r="AA4189" s="14"/>
    </row>
    <row r="4190" spans="1:27">
      <c r="A4190" s="619"/>
      <c r="B4190" s="14"/>
      <c r="C4190" s="14"/>
      <c r="D4190" s="14"/>
      <c r="E4190" s="52"/>
      <c r="F4190" s="14"/>
      <c r="G4190" s="53"/>
      <c r="H4190" s="14"/>
      <c r="I4190" s="14" t="s">
        <v>280</v>
      </c>
      <c r="J4190" s="14">
        <v>17000</v>
      </c>
      <c r="K4190" s="14" t="s">
        <v>2043</v>
      </c>
      <c r="L4190" s="14"/>
      <c r="M4190" s="14"/>
      <c r="N4190" s="14" t="s">
        <v>54</v>
      </c>
      <c r="O4190" s="14"/>
      <c r="P4190" s="129" t="s">
        <v>951</v>
      </c>
      <c r="Q4190" s="129">
        <v>1020</v>
      </c>
      <c r="R4190" s="129" t="s">
        <v>2045</v>
      </c>
      <c r="S4190" s="129"/>
      <c r="T4190" s="129"/>
      <c r="U4190" s="129" t="s">
        <v>54</v>
      </c>
      <c r="V4190" s="14"/>
      <c r="W4190" s="14"/>
      <c r="X4190" s="14"/>
      <c r="Y4190" s="14"/>
      <c r="Z4190" s="14"/>
      <c r="AA4190" s="14"/>
    </row>
    <row r="4191" spans="1:27">
      <c r="A4191" s="619"/>
      <c r="B4191" s="14"/>
      <c r="C4191" s="14"/>
      <c r="D4191" s="14"/>
      <c r="E4191" s="52"/>
      <c r="F4191" s="14"/>
      <c r="G4191" s="53"/>
      <c r="H4191" s="14"/>
      <c r="I4191" s="14"/>
      <c r="J4191" s="14"/>
      <c r="K4191" s="14"/>
      <c r="L4191" s="14"/>
      <c r="M4191" s="14"/>
      <c r="N4191" s="53"/>
      <c r="O4191" s="14"/>
      <c r="P4191" s="525" t="s">
        <v>1257</v>
      </c>
      <c r="Q4191" s="525">
        <v>180</v>
      </c>
      <c r="R4191" s="525" t="s">
        <v>2045</v>
      </c>
      <c r="S4191" s="14"/>
      <c r="T4191" s="14"/>
      <c r="U4191" s="129" t="s">
        <v>3466</v>
      </c>
      <c r="V4191" s="14"/>
      <c r="W4191" s="14"/>
      <c r="X4191" s="14"/>
      <c r="Y4191" s="14"/>
      <c r="Z4191" s="14"/>
      <c r="AA4191" s="14"/>
    </row>
    <row r="4192" spans="1:27">
      <c r="A4192" s="619"/>
      <c r="B4192" s="14"/>
      <c r="C4192" s="14"/>
      <c r="D4192" s="14"/>
      <c r="E4192" s="52"/>
      <c r="F4192" s="14"/>
      <c r="G4192" s="53"/>
      <c r="H4192" s="14"/>
      <c r="I4192" s="14"/>
      <c r="J4192" s="14"/>
      <c r="K4192" s="14"/>
      <c r="L4192" s="14"/>
      <c r="M4192" s="14"/>
      <c r="N4192" s="53"/>
      <c r="O4192" s="14"/>
      <c r="P4192" s="14" t="s">
        <v>1326</v>
      </c>
      <c r="Q4192" s="14">
        <v>1000</v>
      </c>
      <c r="R4192" s="14" t="s">
        <v>2045</v>
      </c>
      <c r="S4192" s="14"/>
      <c r="T4192" s="14"/>
      <c r="U4192" s="14" t="s">
        <v>54</v>
      </c>
      <c r="V4192" s="14"/>
      <c r="W4192" s="14"/>
      <c r="X4192" s="14"/>
      <c r="Y4192" s="14"/>
      <c r="Z4192" s="14"/>
      <c r="AA4192" s="14"/>
    </row>
    <row r="4193" spans="1:27">
      <c r="A4193" s="619"/>
      <c r="B4193" s="14"/>
      <c r="C4193" s="14"/>
      <c r="D4193" s="14"/>
      <c r="E4193" s="52"/>
      <c r="F4193" s="14"/>
      <c r="G4193" s="53"/>
      <c r="H4193" s="14"/>
      <c r="I4193" s="14"/>
      <c r="J4193" s="14"/>
      <c r="K4193" s="14"/>
      <c r="L4193" s="14"/>
      <c r="M4193" s="14"/>
      <c r="N4193" s="53"/>
      <c r="O4193" s="14"/>
      <c r="P4193" s="14" t="s">
        <v>1257</v>
      </c>
      <c r="Q4193" s="14">
        <v>180</v>
      </c>
      <c r="R4193" s="14" t="s">
        <v>2045</v>
      </c>
      <c r="S4193" s="14"/>
      <c r="T4193" s="14"/>
      <c r="U4193" s="129" t="s">
        <v>2907</v>
      </c>
      <c r="V4193" s="14"/>
      <c r="W4193" s="14"/>
      <c r="X4193" s="14"/>
      <c r="Y4193" s="14"/>
      <c r="Z4193" s="14"/>
      <c r="AA4193" s="14"/>
    </row>
    <row r="4194" spans="1:27">
      <c r="A4194" s="619"/>
      <c r="B4194" s="14"/>
      <c r="C4194" s="14"/>
      <c r="D4194" s="14"/>
      <c r="E4194" s="52"/>
      <c r="F4194" s="14"/>
      <c r="G4194" s="53"/>
      <c r="H4194" s="14"/>
      <c r="I4194" s="14"/>
      <c r="J4194" s="14"/>
      <c r="K4194" s="14"/>
      <c r="L4194" s="14"/>
      <c r="M4194" s="14"/>
      <c r="N4194" s="53"/>
      <c r="O4194" s="14"/>
      <c r="P4194" s="14" t="s">
        <v>482</v>
      </c>
      <c r="Q4194" s="14">
        <v>300</v>
      </c>
      <c r="R4194" s="14" t="s">
        <v>2045</v>
      </c>
      <c r="S4194" s="14"/>
      <c r="T4194" s="14"/>
      <c r="U4194" s="14" t="s">
        <v>54</v>
      </c>
      <c r="V4194" s="14"/>
      <c r="W4194" s="14"/>
      <c r="X4194" s="14"/>
      <c r="Y4194" s="14"/>
      <c r="Z4194" s="14"/>
      <c r="AA4194" s="14"/>
    </row>
    <row r="4195" spans="1:27">
      <c r="A4195" s="619"/>
      <c r="B4195" s="14"/>
      <c r="C4195" s="14"/>
      <c r="D4195" s="14"/>
      <c r="E4195" s="52"/>
      <c r="F4195" s="14"/>
      <c r="G4195" s="53"/>
      <c r="H4195" s="14"/>
      <c r="I4195" s="14"/>
      <c r="J4195" s="14"/>
      <c r="K4195" s="14"/>
      <c r="L4195" s="14"/>
      <c r="M4195" s="14"/>
      <c r="N4195" s="53"/>
      <c r="O4195" s="14"/>
      <c r="P4195" s="14" t="s">
        <v>754</v>
      </c>
      <c r="Q4195" s="14">
        <v>360</v>
      </c>
      <c r="R4195" s="14" t="s">
        <v>2045</v>
      </c>
      <c r="S4195" s="14"/>
      <c r="T4195" s="14"/>
      <c r="U4195" s="14" t="s">
        <v>3270</v>
      </c>
      <c r="V4195" s="14"/>
      <c r="W4195" s="14"/>
      <c r="X4195" s="14"/>
      <c r="Y4195" s="14"/>
      <c r="Z4195" s="14"/>
      <c r="AA4195" s="14"/>
    </row>
    <row r="4196" spans="1:27">
      <c r="A4196" s="619"/>
      <c r="B4196" s="14"/>
      <c r="C4196" s="14"/>
      <c r="D4196" s="14"/>
      <c r="E4196" s="52"/>
      <c r="F4196" s="14"/>
      <c r="G4196" s="53"/>
      <c r="H4196" s="14"/>
      <c r="I4196" s="14"/>
      <c r="J4196" s="14"/>
      <c r="K4196" s="14"/>
      <c r="L4196" s="14"/>
      <c r="M4196" s="14"/>
      <c r="N4196" s="53"/>
      <c r="O4196" s="14"/>
      <c r="P4196" s="14" t="s">
        <v>1108</v>
      </c>
      <c r="Q4196" s="14">
        <v>810</v>
      </c>
      <c r="R4196" s="14" t="s">
        <v>2045</v>
      </c>
      <c r="S4196" s="14"/>
      <c r="T4196" s="14"/>
      <c r="U4196" s="14" t="s">
        <v>54</v>
      </c>
      <c r="V4196" s="14"/>
      <c r="W4196" s="14"/>
      <c r="X4196" s="14"/>
      <c r="Y4196" s="14"/>
      <c r="Z4196" s="14"/>
      <c r="AA4196" s="14"/>
    </row>
    <row r="4197" spans="1:27">
      <c r="A4197" s="619"/>
      <c r="B4197" s="14"/>
      <c r="C4197" s="14"/>
      <c r="D4197" s="14"/>
      <c r="E4197" s="52"/>
      <c r="F4197" s="14"/>
      <c r="G4197" s="53"/>
      <c r="H4197" s="14"/>
      <c r="I4197" s="14"/>
      <c r="K4197" s="14"/>
      <c r="L4197" s="14"/>
      <c r="M4197" s="14"/>
      <c r="N4197" s="53"/>
      <c r="O4197" s="14"/>
      <c r="P4197" s="14" t="s">
        <v>749</v>
      </c>
      <c r="Q4197" s="14">
        <v>300</v>
      </c>
      <c r="R4197" s="14" t="s">
        <v>2045</v>
      </c>
      <c r="S4197" s="14"/>
      <c r="T4197" s="14"/>
      <c r="U4197" s="14" t="s">
        <v>55</v>
      </c>
      <c r="V4197" s="14"/>
      <c r="W4197" s="14"/>
      <c r="X4197" s="14"/>
      <c r="Y4197" s="14"/>
      <c r="Z4197" s="14"/>
      <c r="AA4197" s="14"/>
    </row>
    <row r="4198" spans="1:27">
      <c r="A4198" s="619"/>
      <c r="B4198" s="14"/>
      <c r="C4198" s="14"/>
      <c r="D4198" s="14"/>
      <c r="E4198" s="52"/>
      <c r="F4198" s="14"/>
      <c r="G4198" s="53"/>
      <c r="H4198" s="14"/>
      <c r="I4198" s="14"/>
      <c r="J4198" s="14"/>
      <c r="K4198" s="14"/>
      <c r="L4198" s="14"/>
      <c r="M4198" s="14"/>
      <c r="N4198" s="53"/>
      <c r="O4198" s="14"/>
      <c r="P4198" s="14" t="s">
        <v>1420</v>
      </c>
      <c r="Q4198" s="14">
        <v>495</v>
      </c>
      <c r="R4198" s="14" t="s">
        <v>2045</v>
      </c>
      <c r="S4198" s="14"/>
      <c r="T4198" s="14"/>
      <c r="U4198" s="14" t="s">
        <v>55</v>
      </c>
      <c r="V4198" s="14"/>
      <c r="W4198" s="14"/>
      <c r="X4198" s="14"/>
      <c r="Y4198" s="14"/>
      <c r="Z4198" s="14"/>
      <c r="AA4198" s="14"/>
    </row>
    <row r="4199" spans="1:27">
      <c r="A4199" s="619"/>
      <c r="B4199" s="14"/>
      <c r="C4199" s="14"/>
      <c r="D4199" s="14"/>
      <c r="E4199" s="52"/>
      <c r="F4199" s="14"/>
      <c r="G4199" s="53"/>
      <c r="H4199" s="14"/>
      <c r="I4199" s="14"/>
      <c r="J4199" s="14"/>
      <c r="K4199" s="14"/>
      <c r="L4199" s="14"/>
      <c r="M4199" s="14"/>
      <c r="N4199" s="53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</row>
    <row r="4200" spans="1:27">
      <c r="A4200" s="619"/>
      <c r="B4200" s="14"/>
      <c r="C4200" s="14"/>
      <c r="D4200" s="14"/>
      <c r="E4200" s="14"/>
      <c r="F4200" s="14"/>
      <c r="G4200" s="14"/>
      <c r="H4200" s="14"/>
      <c r="I4200" s="14"/>
      <c r="J4200" s="14"/>
      <c r="K4200" s="14"/>
      <c r="L4200" s="14"/>
      <c r="M4200" s="14"/>
      <c r="N4200" s="53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</row>
    <row r="4201" ht="18" spans="1:27">
      <c r="A4201" s="619"/>
      <c r="B4201" s="629"/>
      <c r="C4201" s="299"/>
      <c r="D4201" s="299"/>
      <c r="E4201" s="630"/>
      <c r="F4201" s="299"/>
      <c r="G4201" s="299"/>
      <c r="H4201" s="269"/>
      <c r="I4201" s="426"/>
      <c r="J4201" s="426"/>
      <c r="K4201" s="426"/>
      <c r="L4201" s="426"/>
      <c r="M4201" s="431"/>
      <c r="N4201" s="431"/>
      <c r="O4201" s="269"/>
      <c r="P4201" s="304"/>
      <c r="Q4201" s="304"/>
      <c r="R4201" s="304"/>
      <c r="S4201" s="304"/>
      <c r="T4201" s="304"/>
      <c r="U4201" s="304"/>
      <c r="V4201" s="492"/>
      <c r="W4201" s="304"/>
      <c r="X4201" s="304"/>
      <c r="Y4201" s="304"/>
      <c r="Z4201" s="304"/>
      <c r="AA4201" s="304"/>
    </row>
    <row r="4202" ht="27.6" spans="1:29">
      <c r="A4202" s="266" t="s">
        <v>3467</v>
      </c>
      <c r="B4202" s="121" t="s">
        <v>12</v>
      </c>
      <c r="C4202" s="122" t="s">
        <v>2501</v>
      </c>
      <c r="D4202" s="122" t="s">
        <v>2466</v>
      </c>
      <c r="E4202" s="123" t="s">
        <v>2456</v>
      </c>
      <c r="F4202" s="121" t="s">
        <v>3121</v>
      </c>
      <c r="G4202" s="121" t="s">
        <v>11</v>
      </c>
      <c r="H4202" s="641"/>
      <c r="I4202" s="606" t="s">
        <v>13</v>
      </c>
      <c r="J4202" s="642" t="s">
        <v>2501</v>
      </c>
      <c r="K4202" s="642" t="s">
        <v>2466</v>
      </c>
      <c r="L4202" s="643" t="s">
        <v>2456</v>
      </c>
      <c r="M4202" s="606" t="s">
        <v>3121</v>
      </c>
      <c r="N4202" s="606" t="s">
        <v>11</v>
      </c>
      <c r="O4202" s="492"/>
      <c r="P4202" s="268" t="s">
        <v>3108</v>
      </c>
      <c r="Q4202" s="267" t="s">
        <v>2501</v>
      </c>
      <c r="R4202" s="267" t="s">
        <v>2466</v>
      </c>
      <c r="S4202" s="658" t="s">
        <v>2456</v>
      </c>
      <c r="T4202" s="268" t="s">
        <v>3121</v>
      </c>
      <c r="U4202" s="268" t="s">
        <v>11</v>
      </c>
      <c r="V4202" s="269"/>
      <c r="W4202" s="121" t="s">
        <v>3336</v>
      </c>
      <c r="X4202" s="122" t="s">
        <v>2501</v>
      </c>
      <c r="Y4202" s="122" t="s">
        <v>2466</v>
      </c>
      <c r="Z4202" s="121" t="s">
        <v>3121</v>
      </c>
      <c r="AA4202" s="121" t="s">
        <v>11</v>
      </c>
      <c r="AB4202" s="594" t="s">
        <v>2557</v>
      </c>
      <c r="AC4202" s="594"/>
    </row>
    <row r="4203" ht="13.8" spans="1:29">
      <c r="A4203" s="625" t="s">
        <v>3468</v>
      </c>
      <c r="B4203" s="73" t="s">
        <v>1085</v>
      </c>
      <c r="C4203" s="73">
        <v>4200</v>
      </c>
      <c r="D4203" s="73" t="s">
        <v>2043</v>
      </c>
      <c r="E4203" s="52"/>
      <c r="F4203" s="14"/>
      <c r="G4203" s="53" t="s">
        <v>2956</v>
      </c>
      <c r="H4203" s="162"/>
      <c r="I4203" s="129" t="s">
        <v>280</v>
      </c>
      <c r="J4203" s="129">
        <v>25000</v>
      </c>
      <c r="K4203" s="129" t="s">
        <v>2043</v>
      </c>
      <c r="L4203" s="129"/>
      <c r="M4203" s="129"/>
      <c r="N4203" s="129" t="s">
        <v>3469</v>
      </c>
      <c r="O4203" s="140"/>
      <c r="P4203" s="14" t="s">
        <v>749</v>
      </c>
      <c r="Q4203" s="14">
        <v>300</v>
      </c>
      <c r="R4203" s="14" t="s">
        <v>2045</v>
      </c>
      <c r="S4203" s="14"/>
      <c r="T4203" s="14"/>
      <c r="U4203" s="14" t="s">
        <v>54</v>
      </c>
      <c r="V4203" s="14"/>
      <c r="W4203" s="14" t="s">
        <v>148</v>
      </c>
      <c r="X4203" s="14">
        <v>4800</v>
      </c>
      <c r="Y4203" s="14" t="s">
        <v>2043</v>
      </c>
      <c r="Z4203" s="14"/>
      <c r="AA4203" s="14" t="s">
        <v>3470</v>
      </c>
      <c r="AB4203" s="525"/>
      <c r="AC4203" s="448" t="s">
        <v>2561</v>
      </c>
    </row>
    <row r="4204" ht="26.4" spans="1:29">
      <c r="A4204" s="625"/>
      <c r="B4204" s="14" t="s">
        <v>537</v>
      </c>
      <c r="C4204" s="14">
        <v>7200</v>
      </c>
      <c r="D4204" s="14" t="s">
        <v>2043</v>
      </c>
      <c r="E4204" s="52"/>
      <c r="F4204" s="14"/>
      <c r="G4204" s="53" t="s">
        <v>54</v>
      </c>
      <c r="H4204" s="162"/>
      <c r="I4204" s="129" t="s">
        <v>597</v>
      </c>
      <c r="J4204" s="129">
        <v>400</v>
      </c>
      <c r="K4204" s="129" t="s">
        <v>2045</v>
      </c>
      <c r="L4204" s="129"/>
      <c r="M4204" s="129"/>
      <c r="N4204" s="203" t="s">
        <v>2907</v>
      </c>
      <c r="O4204" s="140"/>
      <c r="P4204" s="14" t="s">
        <v>1420</v>
      </c>
      <c r="Q4204" s="14">
        <v>495</v>
      </c>
      <c r="R4204" s="14" t="s">
        <v>2045</v>
      </c>
      <c r="S4204" s="14"/>
      <c r="T4204" s="14"/>
      <c r="U4204" s="14" t="s">
        <v>54</v>
      </c>
      <c r="V4204" s="14"/>
      <c r="W4204" s="14" t="s">
        <v>175</v>
      </c>
      <c r="X4204" s="14">
        <v>1600</v>
      </c>
      <c r="Y4204" s="14" t="s">
        <v>2043</v>
      </c>
      <c r="Z4204" s="14"/>
      <c r="AA4204" s="14" t="s">
        <v>3388</v>
      </c>
      <c r="AB4204" s="460"/>
      <c r="AC4204" s="14" t="s">
        <v>2562</v>
      </c>
    </row>
    <row r="4205" ht="26.4" spans="1:29">
      <c r="A4205" s="625"/>
      <c r="B4205" s="14" t="s">
        <v>1188</v>
      </c>
      <c r="C4205" s="14">
        <v>6000</v>
      </c>
      <c r="D4205" s="14" t="s">
        <v>2043</v>
      </c>
      <c r="E4205" s="52"/>
      <c r="F4205" s="14"/>
      <c r="G4205" s="53" t="s">
        <v>3471</v>
      </c>
      <c r="H4205" s="162"/>
      <c r="I4205" s="129" t="s">
        <v>692</v>
      </c>
      <c r="J4205" s="129">
        <v>6000</v>
      </c>
      <c r="K4205" s="129" t="s">
        <v>2043</v>
      </c>
      <c r="L4205" s="129"/>
      <c r="M4205" s="129"/>
      <c r="N4205" s="203" t="s">
        <v>54</v>
      </c>
      <c r="O4205" s="140"/>
      <c r="P4205" s="525" t="s">
        <v>360</v>
      </c>
      <c r="Q4205" s="525">
        <v>160</v>
      </c>
      <c r="R4205" s="525" t="s">
        <v>2045</v>
      </c>
      <c r="S4205" s="14"/>
      <c r="T4205" s="14"/>
      <c r="U4205" s="14" t="s">
        <v>3472</v>
      </c>
      <c r="V4205" s="14"/>
      <c r="W4205" s="14" t="s">
        <v>360</v>
      </c>
      <c r="X4205" s="14">
        <v>200</v>
      </c>
      <c r="Y4205" s="14" t="s">
        <v>2045</v>
      </c>
      <c r="Z4205" s="14"/>
      <c r="AA4205" s="14" t="s">
        <v>54</v>
      </c>
      <c r="AB4205" s="461"/>
      <c r="AC4205" s="448" t="s">
        <v>2563</v>
      </c>
    </row>
    <row r="4206" ht="13.8" spans="1:29">
      <c r="A4206" s="625"/>
      <c r="B4206" s="14" t="s">
        <v>443</v>
      </c>
      <c r="C4206" s="14">
        <v>5400</v>
      </c>
      <c r="D4206" s="14" t="s">
        <v>2043</v>
      </c>
      <c r="E4206" s="52"/>
      <c r="F4206" s="14"/>
      <c r="G4206" s="53" t="s">
        <v>2210</v>
      </c>
      <c r="H4206" s="162"/>
      <c r="I4206" s="129" t="s">
        <v>636</v>
      </c>
      <c r="J4206" s="129">
        <v>3200</v>
      </c>
      <c r="K4206" s="129" t="s">
        <v>2043</v>
      </c>
      <c r="L4206" s="129"/>
      <c r="M4206" s="129"/>
      <c r="N4206" s="203" t="s">
        <v>54</v>
      </c>
      <c r="O4206" s="140"/>
      <c r="P4206" s="14" t="s">
        <v>1370</v>
      </c>
      <c r="Q4206" s="14">
        <v>405</v>
      </c>
      <c r="R4206" s="14" t="s">
        <v>2045</v>
      </c>
      <c r="S4206" s="14"/>
      <c r="T4206" s="14"/>
      <c r="U4206" s="14" t="s">
        <v>54</v>
      </c>
      <c r="V4206" s="14"/>
      <c r="W4206" s="525" t="s">
        <v>597</v>
      </c>
      <c r="X4206" s="525">
        <v>560</v>
      </c>
      <c r="Y4206" s="525" t="s">
        <v>2045</v>
      </c>
      <c r="Z4206" s="14"/>
      <c r="AA4206" s="14" t="s">
        <v>3473</v>
      </c>
      <c r="AB4206" s="462"/>
      <c r="AC4206" s="448" t="s">
        <v>2568</v>
      </c>
    </row>
    <row r="4207" ht="13.8" spans="1:29">
      <c r="A4207" s="625"/>
      <c r="B4207" s="356" t="s">
        <v>1542</v>
      </c>
      <c r="C4207" s="356">
        <v>3000</v>
      </c>
      <c r="D4207" s="356" t="s">
        <v>2043</v>
      </c>
      <c r="E4207" s="14"/>
      <c r="F4207" s="14"/>
      <c r="G4207" s="53" t="s">
        <v>3474</v>
      </c>
      <c r="H4207" s="162"/>
      <c r="I4207" s="129" t="s">
        <v>259</v>
      </c>
      <c r="J4207" s="129">
        <v>24000</v>
      </c>
      <c r="K4207" s="129" t="s">
        <v>2043</v>
      </c>
      <c r="L4207" s="129"/>
      <c r="M4207" s="129"/>
      <c r="N4207" s="129" t="s">
        <v>55</v>
      </c>
      <c r="O4207" s="140"/>
      <c r="P4207" s="14" t="s">
        <v>1416</v>
      </c>
      <c r="Q4207" s="14">
        <v>1380</v>
      </c>
      <c r="R4207" s="14" t="s">
        <v>2045</v>
      </c>
      <c r="S4207" s="14"/>
      <c r="T4207" s="14"/>
      <c r="U4207" s="14" t="s">
        <v>54</v>
      </c>
      <c r="V4207" s="14"/>
      <c r="W4207" s="137" t="s">
        <v>72</v>
      </c>
      <c r="X4207" s="137">
        <v>2000</v>
      </c>
      <c r="Y4207" s="137" t="s">
        <v>2043</v>
      </c>
      <c r="Z4207" s="14"/>
      <c r="AA4207" s="53" t="s">
        <v>2788</v>
      </c>
      <c r="AB4207" s="142"/>
      <c r="AC4207" s="448" t="s">
        <v>2632</v>
      </c>
    </row>
    <row r="4208" ht="13.8" spans="1:29">
      <c r="A4208" s="625"/>
      <c r="B4208" s="356" t="s">
        <v>1607</v>
      </c>
      <c r="C4208" s="356">
        <v>2400</v>
      </c>
      <c r="D4208" s="356" t="s">
        <v>2043</v>
      </c>
      <c r="E4208" s="14"/>
      <c r="F4208" s="14"/>
      <c r="G4208" s="14" t="s">
        <v>3475</v>
      </c>
      <c r="H4208" s="162"/>
      <c r="I4208" s="129"/>
      <c r="J4208" s="129"/>
      <c r="K4208" s="129"/>
      <c r="L4208" s="129"/>
      <c r="M4208" s="129"/>
      <c r="N4208" s="203"/>
      <c r="O4208" s="140"/>
      <c r="P4208" s="137" t="s">
        <v>3476</v>
      </c>
      <c r="Q4208" s="137">
        <v>210</v>
      </c>
      <c r="R4208" s="137" t="s">
        <v>2045</v>
      </c>
      <c r="S4208" s="14"/>
      <c r="T4208" s="14" t="s">
        <v>2096</v>
      </c>
      <c r="U4208" s="14" t="s">
        <v>2788</v>
      </c>
      <c r="V4208" s="14"/>
      <c r="W4208" s="14" t="s">
        <v>458</v>
      </c>
      <c r="X4208" s="14">
        <v>6000</v>
      </c>
      <c r="Y4208" s="14" t="s">
        <v>2043</v>
      </c>
      <c r="Z4208" s="14"/>
      <c r="AA4208" s="14" t="s">
        <v>54</v>
      </c>
      <c r="AB4208" s="136"/>
      <c r="AC4208" s="448" t="s">
        <v>2935</v>
      </c>
    </row>
    <row r="4209" ht="26.4" spans="1:27">
      <c r="A4209" s="625"/>
      <c r="B4209" s="14" t="s">
        <v>229</v>
      </c>
      <c r="C4209" s="14">
        <v>1800</v>
      </c>
      <c r="D4209" s="14" t="s">
        <v>2043</v>
      </c>
      <c r="E4209" s="52"/>
      <c r="F4209" s="14"/>
      <c r="G4209" s="53" t="s">
        <v>3388</v>
      </c>
      <c r="H4209" s="162"/>
      <c r="I4209" s="129"/>
      <c r="J4209" s="129"/>
      <c r="K4209" s="129"/>
      <c r="L4209" s="129"/>
      <c r="M4209" s="129"/>
      <c r="N4209" s="203"/>
      <c r="O4209" s="140"/>
      <c r="P4209" s="14" t="s">
        <v>1590</v>
      </c>
      <c r="Q4209" s="14">
        <v>3000</v>
      </c>
      <c r="R4209" s="14" t="s">
        <v>2045</v>
      </c>
      <c r="S4209" s="52"/>
      <c r="T4209" s="14"/>
      <c r="U4209" s="53" t="s">
        <v>54</v>
      </c>
      <c r="V4209" s="14"/>
      <c r="W4209" s="14" t="s">
        <v>461</v>
      </c>
      <c r="X4209" s="14">
        <v>4000</v>
      </c>
      <c r="Y4209" s="14" t="s">
        <v>2043</v>
      </c>
      <c r="Z4209" s="14"/>
      <c r="AA4209" s="14" t="s">
        <v>54</v>
      </c>
    </row>
    <row r="4210" spans="1:27">
      <c r="A4210" s="625"/>
      <c r="B4210" s="14" t="s">
        <v>729</v>
      </c>
      <c r="C4210" s="14">
        <v>8400</v>
      </c>
      <c r="D4210" s="14" t="s">
        <v>2043</v>
      </c>
      <c r="E4210" s="14"/>
      <c r="F4210" s="14"/>
      <c r="G4210" s="14" t="s">
        <v>54</v>
      </c>
      <c r="H4210" s="14"/>
      <c r="I4210" s="139"/>
      <c r="J4210" s="139"/>
      <c r="K4210" s="139"/>
      <c r="L4210" s="139"/>
      <c r="M4210" s="139"/>
      <c r="N4210" s="185"/>
      <c r="O4210" s="14"/>
      <c r="P4210" s="14" t="s">
        <v>1672</v>
      </c>
      <c r="Q4210" s="14">
        <v>680</v>
      </c>
      <c r="R4210" s="14" t="s">
        <v>2045</v>
      </c>
      <c r="S4210" s="14"/>
      <c r="T4210" s="14" t="s">
        <v>2096</v>
      </c>
      <c r="U4210" s="53" t="s">
        <v>54</v>
      </c>
      <c r="V4210" s="14"/>
      <c r="W4210" s="14" t="s">
        <v>1072</v>
      </c>
      <c r="X4210" s="14">
        <v>2400</v>
      </c>
      <c r="Y4210" s="14" t="s">
        <v>2043</v>
      </c>
      <c r="Z4210" s="14"/>
      <c r="AA4210" s="14" t="s">
        <v>3477</v>
      </c>
    </row>
    <row r="4211" spans="1:27">
      <c r="A4211" s="625"/>
      <c r="B4211" s="14" t="s">
        <v>1660</v>
      </c>
      <c r="C4211" s="14">
        <v>2000</v>
      </c>
      <c r="D4211" s="14" t="s">
        <v>2045</v>
      </c>
      <c r="E4211" s="52"/>
      <c r="F4211" s="14"/>
      <c r="G4211" s="14" t="s">
        <v>54</v>
      </c>
      <c r="H4211" s="14"/>
      <c r="I4211" s="14"/>
      <c r="J4211" s="14"/>
      <c r="K4211" s="14"/>
      <c r="L4211" s="14"/>
      <c r="M4211" s="14"/>
      <c r="N4211" s="53"/>
      <c r="O4211" s="14"/>
      <c r="P4211" s="14" t="s">
        <v>994</v>
      </c>
      <c r="Q4211" s="14">
        <v>600</v>
      </c>
      <c r="R4211" s="14" t="s">
        <v>2045</v>
      </c>
      <c r="S4211" s="14"/>
      <c r="T4211" s="14"/>
      <c r="U4211" s="53" t="s">
        <v>54</v>
      </c>
      <c r="V4211" s="14"/>
      <c r="W4211" s="14" t="s">
        <v>142</v>
      </c>
      <c r="X4211" s="14">
        <v>18000</v>
      </c>
      <c r="Y4211" s="14" t="s">
        <v>2043</v>
      </c>
      <c r="Z4211" s="14"/>
      <c r="AA4211" s="14" t="s">
        <v>55</v>
      </c>
    </row>
    <row r="4212" spans="1:27">
      <c r="A4212" s="625"/>
      <c r="B4212" s="14" t="s">
        <v>479</v>
      </c>
      <c r="C4212" s="14">
        <v>6000</v>
      </c>
      <c r="D4212" s="14" t="s">
        <v>2043</v>
      </c>
      <c r="E4212" s="14"/>
      <c r="F4212" s="14"/>
      <c r="G4212" s="14" t="s">
        <v>54</v>
      </c>
      <c r="H4212" s="14"/>
      <c r="I4212" s="14"/>
      <c r="J4212" s="14"/>
      <c r="K4212" s="14"/>
      <c r="L4212" s="14"/>
      <c r="M4212" s="14"/>
      <c r="N4212" s="53"/>
      <c r="O4212" s="14"/>
      <c r="P4212" s="14" t="s">
        <v>1272</v>
      </c>
      <c r="Q4212" s="14">
        <v>200</v>
      </c>
      <c r="R4212" s="14" t="s">
        <v>2045</v>
      </c>
      <c r="S4212" s="14"/>
      <c r="T4212" s="14"/>
      <c r="U4212" s="14" t="s">
        <v>2745</v>
      </c>
      <c r="V4212" s="14"/>
      <c r="W4212" s="14"/>
      <c r="X4212" s="14"/>
      <c r="Y4212" s="14"/>
      <c r="Z4212" s="14"/>
      <c r="AA4212" s="14"/>
    </row>
    <row r="4213" spans="1:27">
      <c r="A4213" s="625"/>
      <c r="B4213" s="14"/>
      <c r="C4213" s="14"/>
      <c r="D4213" s="14"/>
      <c r="E4213" s="52"/>
      <c r="F4213" s="14"/>
      <c r="G4213" s="53"/>
      <c r="H4213" s="14"/>
      <c r="I4213" s="14"/>
      <c r="J4213" s="14"/>
      <c r="K4213" s="14"/>
      <c r="L4213" s="14"/>
      <c r="M4213" s="14"/>
      <c r="N4213" s="53"/>
      <c r="O4213" s="14"/>
      <c r="P4213" s="14" t="s">
        <v>1597</v>
      </c>
      <c r="Q4213" s="14">
        <v>300</v>
      </c>
      <c r="R4213" s="14" t="s">
        <v>2045</v>
      </c>
      <c r="S4213" s="14"/>
      <c r="T4213" s="14"/>
      <c r="U4213" s="14" t="s">
        <v>54</v>
      </c>
      <c r="V4213" s="14"/>
      <c r="W4213" s="14"/>
      <c r="X4213" s="14"/>
      <c r="Y4213" s="14"/>
      <c r="Z4213" s="14"/>
      <c r="AA4213" s="14"/>
    </row>
    <row r="4214" spans="1:27">
      <c r="A4214" s="625"/>
      <c r="B4214" s="14"/>
      <c r="C4214" s="14"/>
      <c r="D4214" s="14"/>
      <c r="E4214" s="52"/>
      <c r="F4214" s="14"/>
      <c r="G4214" s="53"/>
      <c r="H4214" s="14"/>
      <c r="I4214" s="14"/>
      <c r="J4214" s="14"/>
      <c r="K4214" s="14"/>
      <c r="L4214" s="14"/>
      <c r="M4214" s="14"/>
      <c r="N4214" s="53"/>
      <c r="O4214" s="14"/>
      <c r="P4214" s="14" t="s">
        <v>1613</v>
      </c>
      <c r="Q4214" s="14">
        <v>400</v>
      </c>
      <c r="R4214" s="14" t="s">
        <v>2045</v>
      </c>
      <c r="S4214" s="14"/>
      <c r="T4214" s="14" t="s">
        <v>2096</v>
      </c>
      <c r="U4214" s="14" t="s">
        <v>54</v>
      </c>
      <c r="V4214" s="14"/>
      <c r="W4214" s="14"/>
      <c r="X4214" s="14"/>
      <c r="Y4214" s="14"/>
      <c r="Z4214" s="14"/>
      <c r="AA4214" s="14"/>
    </row>
    <row r="4215" spans="1:27">
      <c r="A4215" s="625"/>
      <c r="B4215" s="14"/>
      <c r="C4215" s="14"/>
      <c r="D4215" s="14"/>
      <c r="E4215" s="52"/>
      <c r="F4215" s="14"/>
      <c r="G4215" s="53"/>
      <c r="H4215" s="14"/>
      <c r="I4215" s="14"/>
      <c r="J4215" s="14"/>
      <c r="K4215" s="14"/>
      <c r="L4215" s="14"/>
      <c r="M4215" s="14"/>
      <c r="N4215" s="53"/>
      <c r="O4215" s="14"/>
      <c r="P4215" s="356" t="s">
        <v>1674</v>
      </c>
      <c r="Q4215" s="356">
        <v>400</v>
      </c>
      <c r="R4215" s="356" t="s">
        <v>2045</v>
      </c>
      <c r="S4215" s="14"/>
      <c r="T4215" s="14" t="s">
        <v>2096</v>
      </c>
      <c r="U4215" s="14" t="s">
        <v>3437</v>
      </c>
      <c r="V4215" s="14"/>
      <c r="W4215" s="14"/>
      <c r="X4215" s="14"/>
      <c r="Y4215" s="14"/>
      <c r="Z4215" s="14"/>
      <c r="AA4215" s="14"/>
    </row>
    <row r="4216" spans="1:27">
      <c r="A4216" s="625"/>
      <c r="B4216" s="14"/>
      <c r="C4216" s="14"/>
      <c r="D4216" s="14"/>
      <c r="E4216" s="52"/>
      <c r="F4216" s="14"/>
      <c r="G4216" s="53"/>
      <c r="H4216" s="14"/>
      <c r="I4216" s="14"/>
      <c r="J4216" s="14"/>
      <c r="K4216" s="14"/>
      <c r="L4216" s="14"/>
      <c r="M4216" s="14"/>
      <c r="N4216" s="53"/>
      <c r="O4216" s="14"/>
      <c r="P4216" s="73" t="s">
        <v>1183</v>
      </c>
      <c r="Q4216" s="73">
        <v>800</v>
      </c>
      <c r="R4216" s="73" t="s">
        <v>2043</v>
      </c>
      <c r="S4216" s="14"/>
      <c r="T4216" s="14"/>
      <c r="U4216" s="14" t="s">
        <v>2956</v>
      </c>
      <c r="V4216" s="14"/>
      <c r="W4216" s="14"/>
      <c r="X4216" s="14"/>
      <c r="Y4216" s="14"/>
      <c r="Z4216" s="14"/>
      <c r="AA4216" s="14"/>
    </row>
    <row r="4217" spans="1:27">
      <c r="A4217" s="625"/>
      <c r="B4217" s="14"/>
      <c r="C4217" s="14"/>
      <c r="D4217" s="14"/>
      <c r="E4217" s="52"/>
      <c r="F4217" s="14"/>
      <c r="G4217" s="53"/>
      <c r="H4217" s="14"/>
      <c r="I4217" s="14"/>
      <c r="J4217" s="14"/>
      <c r="K4217" s="14"/>
      <c r="L4217" s="14"/>
      <c r="M4217" s="14"/>
      <c r="N4217" s="53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</row>
    <row r="4218" spans="1:27">
      <c r="A4218" s="625"/>
      <c r="B4218" s="14"/>
      <c r="C4218" s="14"/>
      <c r="D4218" s="14"/>
      <c r="E4218" s="52"/>
      <c r="F4218" s="14"/>
      <c r="G4218" s="53"/>
      <c r="H4218" s="14"/>
      <c r="I4218" s="14"/>
      <c r="J4218" s="14"/>
      <c r="K4218" s="14"/>
      <c r="L4218" s="14"/>
      <c r="M4218" s="14"/>
      <c r="N4218" s="53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</row>
    <row r="4219" spans="1:27">
      <c r="A4219" s="625"/>
      <c r="B4219" s="14"/>
      <c r="C4219" s="14"/>
      <c r="D4219" s="14"/>
      <c r="E4219" s="52"/>
      <c r="F4219" s="14"/>
      <c r="G4219" s="53"/>
      <c r="H4219" s="14"/>
      <c r="I4219" s="14"/>
      <c r="J4219" s="14"/>
      <c r="K4219" s="14"/>
      <c r="L4219" s="14"/>
      <c r="M4219" s="14"/>
      <c r="N4219" s="53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</row>
    <row r="4220" spans="1:27">
      <c r="A4220" s="625"/>
      <c r="B4220" s="14"/>
      <c r="C4220" s="14"/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</row>
    <row r="4221" ht="18" spans="1:27">
      <c r="A4221" s="625"/>
      <c r="B4221" s="629"/>
      <c r="C4221" s="299"/>
      <c r="D4221" s="299"/>
      <c r="E4221" s="630"/>
      <c r="F4221" s="299"/>
      <c r="G4221" s="299"/>
      <c r="H4221" s="269"/>
      <c r="I4221" s="299"/>
      <c r="J4221" s="299"/>
      <c r="K4221" s="299"/>
      <c r="L4221" s="299"/>
      <c r="M4221" s="304"/>
      <c r="N4221" s="304"/>
      <c r="O4221" s="269"/>
      <c r="P4221" s="304"/>
      <c r="Q4221" s="304"/>
      <c r="R4221" s="304"/>
      <c r="S4221" s="304"/>
      <c r="T4221" s="304"/>
      <c r="U4221" s="304"/>
      <c r="V4221" s="492"/>
      <c r="W4221" s="431"/>
      <c r="X4221" s="431"/>
      <c r="Y4221" s="431"/>
      <c r="Z4221" s="431"/>
      <c r="AA4221" s="431"/>
    </row>
    <row r="4222" ht="27.6" spans="1:29">
      <c r="A4222" s="266" t="s">
        <v>3478</v>
      </c>
      <c r="B4222" s="121" t="s">
        <v>12</v>
      </c>
      <c r="C4222" s="122" t="s">
        <v>2501</v>
      </c>
      <c r="D4222" s="122" t="s">
        <v>2466</v>
      </c>
      <c r="E4222" s="123" t="s">
        <v>2456</v>
      </c>
      <c r="F4222" s="121" t="s">
        <v>3121</v>
      </c>
      <c r="G4222" s="121" t="s">
        <v>11</v>
      </c>
      <c r="H4222" s="641"/>
      <c r="I4222" s="121" t="s">
        <v>13</v>
      </c>
      <c r="J4222" s="122" t="s">
        <v>2501</v>
      </c>
      <c r="K4222" s="122" t="s">
        <v>2466</v>
      </c>
      <c r="L4222" s="632" t="s">
        <v>2456</v>
      </c>
      <c r="M4222" s="121" t="s">
        <v>3121</v>
      </c>
      <c r="N4222" s="121" t="s">
        <v>11</v>
      </c>
      <c r="O4222" s="492"/>
      <c r="P4222" s="121" t="s">
        <v>3108</v>
      </c>
      <c r="Q4222" s="122" t="s">
        <v>2501</v>
      </c>
      <c r="R4222" s="122" t="s">
        <v>2466</v>
      </c>
      <c r="S4222" s="632" t="s">
        <v>2456</v>
      </c>
      <c r="T4222" s="121" t="s">
        <v>3121</v>
      </c>
      <c r="U4222" s="121" t="s">
        <v>11</v>
      </c>
      <c r="V4222" s="517"/>
      <c r="W4222" s="606" t="s">
        <v>3336</v>
      </c>
      <c r="X4222" s="642" t="s">
        <v>2501</v>
      </c>
      <c r="Y4222" s="642" t="s">
        <v>2466</v>
      </c>
      <c r="Z4222" s="606" t="s">
        <v>3121</v>
      </c>
      <c r="AA4222" s="606" t="s">
        <v>11</v>
      </c>
      <c r="AB4222" s="594" t="s">
        <v>2557</v>
      </c>
      <c r="AC4222" s="594"/>
    </row>
    <row r="4223" ht="26.4" spans="1:29">
      <c r="A4223" s="625" t="s">
        <v>3479</v>
      </c>
      <c r="B4223" s="14" t="s">
        <v>229</v>
      </c>
      <c r="C4223" s="14">
        <v>1800</v>
      </c>
      <c r="D4223" s="14" t="s">
        <v>2043</v>
      </c>
      <c r="E4223" s="52"/>
      <c r="F4223" s="14"/>
      <c r="G4223" s="53" t="s">
        <v>3388</v>
      </c>
      <c r="H4223" s="14"/>
      <c r="I4223" s="14" t="s">
        <v>259</v>
      </c>
      <c r="J4223" s="14">
        <v>5700</v>
      </c>
      <c r="K4223" s="14" t="s">
        <v>2043</v>
      </c>
      <c r="L4223" s="14"/>
      <c r="M4223" s="14"/>
      <c r="N4223" s="53" t="s">
        <v>54</v>
      </c>
      <c r="O4223" s="14"/>
      <c r="P4223" s="14" t="s">
        <v>1544</v>
      </c>
      <c r="Q4223" s="14">
        <v>200</v>
      </c>
      <c r="R4223" s="14" t="s">
        <v>2045</v>
      </c>
      <c r="S4223" s="14"/>
      <c r="T4223" s="14"/>
      <c r="U4223" s="14" t="s">
        <v>54</v>
      </c>
      <c r="V4223" s="162"/>
      <c r="W4223" s="129" t="s">
        <v>142</v>
      </c>
      <c r="X4223" s="129">
        <f>11600-2000</f>
        <v>9600</v>
      </c>
      <c r="Y4223" s="129" t="s">
        <v>2043</v>
      </c>
      <c r="Z4223" s="129"/>
      <c r="AA4223" s="129" t="s">
        <v>54</v>
      </c>
      <c r="AB4223" s="525"/>
      <c r="AC4223" s="448" t="s">
        <v>2561</v>
      </c>
    </row>
    <row r="4224" spans="1:29">
      <c r="A4224" s="625"/>
      <c r="B4224" s="14" t="s">
        <v>592</v>
      </c>
      <c r="C4224" s="14">
        <v>10200</v>
      </c>
      <c r="D4224" s="14" t="s">
        <v>2043</v>
      </c>
      <c r="E4224" s="14"/>
      <c r="F4224" s="14">
        <f>C4224+2400</f>
        <v>12600</v>
      </c>
      <c r="G4224" s="14" t="s">
        <v>54</v>
      </c>
      <c r="H4224" s="14"/>
      <c r="I4224" s="14" t="s">
        <v>331</v>
      </c>
      <c r="J4224" s="14">
        <v>4000</v>
      </c>
      <c r="K4224" s="14" t="s">
        <v>2043</v>
      </c>
      <c r="L4224" s="14"/>
      <c r="M4224" s="14"/>
      <c r="N4224" s="53" t="s">
        <v>54</v>
      </c>
      <c r="O4224" s="14"/>
      <c r="P4224" s="14" t="s">
        <v>820</v>
      </c>
      <c r="Q4224" s="14">
        <v>200</v>
      </c>
      <c r="R4224" s="14" t="s">
        <v>2045</v>
      </c>
      <c r="S4224" s="14"/>
      <c r="T4224" s="14"/>
      <c r="U4224" s="14" t="s">
        <v>54</v>
      </c>
      <c r="V4224" s="162"/>
      <c r="W4224" s="515" t="s">
        <v>280</v>
      </c>
      <c r="X4224" s="515">
        <v>18000</v>
      </c>
      <c r="Y4224" s="515" t="s">
        <v>2043</v>
      </c>
      <c r="Z4224" s="515"/>
      <c r="AA4224" s="515" t="s">
        <v>54</v>
      </c>
      <c r="AB4224" s="460"/>
      <c r="AC4224" s="14" t="s">
        <v>2562</v>
      </c>
    </row>
    <row r="4225" ht="13.8" spans="1:29">
      <c r="A4225" s="625"/>
      <c r="B4225" s="525" t="s">
        <v>587</v>
      </c>
      <c r="C4225" s="525">
        <v>2400</v>
      </c>
      <c r="D4225" s="525" t="s">
        <v>2043</v>
      </c>
      <c r="E4225" s="14"/>
      <c r="F4225" s="14" t="s">
        <v>88</v>
      </c>
      <c r="G4225" s="14" t="s">
        <v>3480</v>
      </c>
      <c r="H4225" s="14"/>
      <c r="I4225" s="14" t="s">
        <v>256</v>
      </c>
      <c r="J4225" s="14">
        <v>12000</v>
      </c>
      <c r="K4225" s="14" t="s">
        <v>2043</v>
      </c>
      <c r="L4225" s="14"/>
      <c r="M4225" s="14"/>
      <c r="N4225" s="53" t="s">
        <v>54</v>
      </c>
      <c r="O4225" s="14"/>
      <c r="P4225" s="14" t="s">
        <v>1538</v>
      </c>
      <c r="Q4225" s="14">
        <v>200</v>
      </c>
      <c r="R4225" s="14" t="s">
        <v>2045</v>
      </c>
      <c r="S4225" s="14"/>
      <c r="T4225" s="14"/>
      <c r="U4225" s="14" t="s">
        <v>54</v>
      </c>
      <c r="V4225" s="162"/>
      <c r="W4225" s="14" t="s">
        <v>135</v>
      </c>
      <c r="X4225" s="14">
        <v>6000</v>
      </c>
      <c r="Y4225" s="14" t="s">
        <v>2043</v>
      </c>
      <c r="Z4225" s="14"/>
      <c r="AA4225" s="14" t="s">
        <v>3481</v>
      </c>
      <c r="AB4225" s="461"/>
      <c r="AC4225" s="448" t="s">
        <v>2563</v>
      </c>
    </row>
    <row r="4226" ht="13.8" spans="1:29">
      <c r="A4226" s="625"/>
      <c r="B4226" s="14" t="s">
        <v>196</v>
      </c>
      <c r="C4226" s="14">
        <v>3000</v>
      </c>
      <c r="D4226" s="14" t="s">
        <v>2043</v>
      </c>
      <c r="E4226" s="52"/>
      <c r="F4226" s="14"/>
      <c r="G4226" s="53" t="s">
        <v>54</v>
      </c>
      <c r="H4226" s="14"/>
      <c r="I4226" s="14" t="s">
        <v>1039</v>
      </c>
      <c r="J4226" s="14">
        <v>200</v>
      </c>
      <c r="K4226" s="14" t="s">
        <v>2045</v>
      </c>
      <c r="L4226" s="14"/>
      <c r="M4226" s="14"/>
      <c r="N4226" s="53" t="s">
        <v>54</v>
      </c>
      <c r="O4226" s="14"/>
      <c r="P4226" s="14" t="s">
        <v>1644</v>
      </c>
      <c r="Q4226" s="14">
        <v>195</v>
      </c>
      <c r="R4226" s="14" t="s">
        <v>2045</v>
      </c>
      <c r="S4226" s="14"/>
      <c r="T4226" s="14"/>
      <c r="U4226" s="14" t="s">
        <v>54</v>
      </c>
      <c r="V4226" s="162"/>
      <c r="W4226" s="14" t="s">
        <v>223</v>
      </c>
      <c r="X4226" s="14">
        <v>3600</v>
      </c>
      <c r="Y4226" s="14" t="s">
        <v>2043</v>
      </c>
      <c r="Z4226" s="14" t="s">
        <v>3482</v>
      </c>
      <c r="AA4226" s="53" t="s">
        <v>54</v>
      </c>
      <c r="AB4226" s="462"/>
      <c r="AC4226" s="448" t="s">
        <v>2568</v>
      </c>
    </row>
    <row r="4227" ht="13.8" spans="1:29">
      <c r="A4227" s="625"/>
      <c r="B4227" s="14" t="s">
        <v>207</v>
      </c>
      <c r="C4227" s="14">
        <v>1800</v>
      </c>
      <c r="D4227" s="14" t="s">
        <v>2043</v>
      </c>
      <c r="E4227" s="14"/>
      <c r="F4227" s="14"/>
      <c r="G4227" s="14" t="s">
        <v>3483</v>
      </c>
      <c r="H4227" s="14"/>
      <c r="I4227" s="14" t="s">
        <v>1133</v>
      </c>
      <c r="J4227" s="14">
        <v>1000</v>
      </c>
      <c r="K4227" s="14" t="s">
        <v>2045</v>
      </c>
      <c r="L4227" s="14"/>
      <c r="M4227" s="14"/>
      <c r="N4227" s="53" t="s">
        <v>3203</v>
      </c>
      <c r="O4227" s="14"/>
      <c r="P4227" s="14" t="s">
        <v>1552</v>
      </c>
      <c r="Q4227" s="14">
        <v>200</v>
      </c>
      <c r="R4227" s="14" t="s">
        <v>2045</v>
      </c>
      <c r="S4227" s="162"/>
      <c r="T4227" s="14" t="s">
        <v>3426</v>
      </c>
      <c r="U4227" s="14" t="s">
        <v>54</v>
      </c>
      <c r="V4227" s="162"/>
      <c r="W4227" s="14"/>
      <c r="X4227" s="14"/>
      <c r="Y4227" s="14"/>
      <c r="Z4227" s="14"/>
      <c r="AA4227" s="14"/>
      <c r="AB4227" s="142"/>
      <c r="AC4227" s="448" t="s">
        <v>2632</v>
      </c>
    </row>
    <row r="4228" ht="13.8" spans="1:29">
      <c r="A4228" s="625"/>
      <c r="B4228" s="356" t="s">
        <v>151</v>
      </c>
      <c r="C4228" s="356">
        <v>3000</v>
      </c>
      <c r="D4228" s="356" t="s">
        <v>2043</v>
      </c>
      <c r="E4228" s="52"/>
      <c r="F4228" s="14"/>
      <c r="G4228" s="53" t="s">
        <v>3484</v>
      </c>
      <c r="H4228" s="14"/>
      <c r="I4228" s="141" t="s">
        <v>175</v>
      </c>
      <c r="J4228" s="141">
        <v>4000</v>
      </c>
      <c r="K4228" s="141" t="s">
        <v>2043</v>
      </c>
      <c r="L4228" s="141"/>
      <c r="M4228" s="141"/>
      <c r="N4228" s="187" t="s">
        <v>3485</v>
      </c>
      <c r="O4228" s="14"/>
      <c r="P4228" s="14" t="s">
        <v>630</v>
      </c>
      <c r="Q4228" s="14">
        <v>1200</v>
      </c>
      <c r="R4228" s="14" t="s">
        <v>2043</v>
      </c>
      <c r="S4228" s="162"/>
      <c r="T4228" s="14"/>
      <c r="U4228" s="14" t="s">
        <v>54</v>
      </c>
      <c r="V4228" s="162"/>
      <c r="W4228" s="14"/>
      <c r="X4228" s="14"/>
      <c r="Y4228" s="14"/>
      <c r="Z4228" s="14"/>
      <c r="AA4228" s="14"/>
      <c r="AB4228" s="136"/>
      <c r="AC4228" s="448" t="s">
        <v>2935</v>
      </c>
    </row>
    <row r="4229" spans="1:27">
      <c r="A4229" s="625"/>
      <c r="B4229" s="356" t="s">
        <v>238</v>
      </c>
      <c r="C4229" s="356">
        <v>12000</v>
      </c>
      <c r="D4229" s="356" t="s">
        <v>2043</v>
      </c>
      <c r="E4229" s="14"/>
      <c r="F4229" s="14"/>
      <c r="G4229" s="14" t="s">
        <v>3486</v>
      </c>
      <c r="H4229" s="162"/>
      <c r="I4229" s="129" t="s">
        <v>244</v>
      </c>
      <c r="J4229" s="129">
        <v>4000</v>
      </c>
      <c r="K4229" s="129" t="s">
        <v>2043</v>
      </c>
      <c r="L4229" s="129"/>
      <c r="M4229" s="129"/>
      <c r="N4229" s="129" t="s">
        <v>3388</v>
      </c>
      <c r="O4229" s="140"/>
      <c r="P4229" s="137" t="s">
        <v>110</v>
      </c>
      <c r="Q4229" s="137">
        <f>375*3</f>
        <v>1125</v>
      </c>
      <c r="R4229" s="137" t="s">
        <v>2045</v>
      </c>
      <c r="S4229" s="162"/>
      <c r="T4229" s="14"/>
      <c r="U4229" s="14" t="s">
        <v>2788</v>
      </c>
      <c r="V4229" s="162"/>
      <c r="W4229" s="14"/>
      <c r="X4229" s="14"/>
      <c r="Y4229" s="14"/>
      <c r="Z4229" s="14"/>
      <c r="AA4229" s="14"/>
    </row>
    <row r="4230" ht="26.4" spans="1:27">
      <c r="A4230" s="625"/>
      <c r="B4230" s="14" t="s">
        <v>151</v>
      </c>
      <c r="C4230" s="14">
        <v>450</v>
      </c>
      <c r="D4230" s="14" t="s">
        <v>2043</v>
      </c>
      <c r="E4230" s="52"/>
      <c r="F4230" s="14"/>
      <c r="G4230" s="53" t="s">
        <v>3388</v>
      </c>
      <c r="H4230" s="162"/>
      <c r="I4230" s="525" t="s">
        <v>253</v>
      </c>
      <c r="J4230" s="525">
        <v>13200</v>
      </c>
      <c r="K4230" s="525" t="s">
        <v>2043</v>
      </c>
      <c r="L4230" s="525"/>
      <c r="M4230" s="129"/>
      <c r="N4230" s="525" t="s">
        <v>3487</v>
      </c>
      <c r="O4230" s="140"/>
      <c r="P4230" s="525" t="s">
        <v>612</v>
      </c>
      <c r="Q4230" s="525">
        <v>800</v>
      </c>
      <c r="R4230" s="525" t="s">
        <v>2045</v>
      </c>
      <c r="T4230" s="14"/>
      <c r="U4230" s="14" t="s">
        <v>2920</v>
      </c>
      <c r="V4230" s="162"/>
      <c r="W4230" s="14"/>
      <c r="X4230" s="14"/>
      <c r="Y4230" s="14"/>
      <c r="Z4230" s="14"/>
      <c r="AA4230" s="14"/>
    </row>
    <row r="4231" ht="26.4" spans="1:27">
      <c r="A4231" s="625"/>
      <c r="B4231" s="14" t="s">
        <v>229</v>
      </c>
      <c r="C4231" s="14">
        <v>600</v>
      </c>
      <c r="D4231" s="14" t="s">
        <v>2043</v>
      </c>
      <c r="E4231" s="52"/>
      <c r="F4231" s="14"/>
      <c r="G4231" s="53" t="s">
        <v>3388</v>
      </c>
      <c r="H4231" s="162"/>
      <c r="I4231" s="129" t="s">
        <v>303</v>
      </c>
      <c r="J4231" s="129">
        <v>3600</v>
      </c>
      <c r="K4231" s="129" t="s">
        <v>2043</v>
      </c>
      <c r="L4231" s="129"/>
      <c r="M4231" s="129"/>
      <c r="N4231" s="203" t="s">
        <v>54</v>
      </c>
      <c r="O4231" s="140"/>
      <c r="P4231" s="73" t="s">
        <v>1564</v>
      </c>
      <c r="Q4231" s="73">
        <v>380</v>
      </c>
      <c r="R4231" s="73" t="s">
        <v>2045</v>
      </c>
      <c r="S4231" s="162"/>
      <c r="T4231" s="14"/>
      <c r="U4231" s="14" t="s">
        <v>2956</v>
      </c>
      <c r="V4231" s="162"/>
      <c r="W4231" s="14"/>
      <c r="X4231" s="14"/>
      <c r="Y4231" s="14"/>
      <c r="Z4231" s="14"/>
      <c r="AA4231" s="14"/>
    </row>
    <row r="4232" spans="1:27">
      <c r="A4232" s="625"/>
      <c r="B4232" s="356" t="s">
        <v>238</v>
      </c>
      <c r="C4232" s="356">
        <v>12000</v>
      </c>
      <c r="D4232" s="356" t="s">
        <v>2043</v>
      </c>
      <c r="E4232" s="14"/>
      <c r="F4232" s="14"/>
      <c r="G4232" s="14" t="s">
        <v>3488</v>
      </c>
      <c r="H4232" s="162"/>
      <c r="I4232" s="129"/>
      <c r="J4232" s="129"/>
      <c r="K4232" s="129"/>
      <c r="L4232" s="129"/>
      <c r="M4232" s="129"/>
      <c r="N4232" s="203"/>
      <c r="O4232" s="140"/>
      <c r="P4232" s="356" t="s">
        <v>408</v>
      </c>
      <c r="Q4232" s="356">
        <v>180</v>
      </c>
      <c r="R4232" s="356" t="s">
        <v>2045</v>
      </c>
      <c r="S4232" s="162"/>
      <c r="T4232" s="14"/>
      <c r="U4232" s="14" t="s">
        <v>3148</v>
      </c>
      <c r="V4232" s="162"/>
      <c r="W4232" s="14"/>
      <c r="X4232" s="14"/>
      <c r="Y4232" s="14"/>
      <c r="Z4232" s="14"/>
      <c r="AA4232" s="14"/>
    </row>
    <row r="4233" spans="1:27">
      <c r="A4233" s="625"/>
      <c r="B4233" s="356" t="s">
        <v>1603</v>
      </c>
      <c r="C4233" s="356">
        <v>4500</v>
      </c>
      <c r="D4233" s="356" t="s">
        <v>2043</v>
      </c>
      <c r="E4233" s="52"/>
      <c r="F4233" s="14"/>
      <c r="G4233" s="53" t="s">
        <v>3489</v>
      </c>
      <c r="H4233" s="162"/>
      <c r="I4233" s="129"/>
      <c r="J4233" s="129"/>
      <c r="K4233" s="129"/>
      <c r="L4233" s="129"/>
      <c r="M4233" s="129"/>
      <c r="N4233" s="203"/>
      <c r="O4233" s="140"/>
      <c r="P4233" s="14" t="s">
        <v>1678</v>
      </c>
      <c r="Q4233" s="14">
        <v>200</v>
      </c>
      <c r="R4233" s="14" t="s">
        <v>2045</v>
      </c>
      <c r="S4233" s="162"/>
      <c r="T4233" s="14" t="s">
        <v>3426</v>
      </c>
      <c r="U4233" s="14" t="s">
        <v>54</v>
      </c>
      <c r="V4233" s="162"/>
      <c r="W4233" s="14"/>
      <c r="X4233" s="14"/>
      <c r="Y4233" s="14"/>
      <c r="Z4233" s="14"/>
      <c r="AA4233" s="14"/>
    </row>
    <row r="4234" spans="1:27">
      <c r="A4234" s="625"/>
      <c r="B4234" s="14"/>
      <c r="C4234" s="14"/>
      <c r="D4234" s="14"/>
      <c r="E4234" s="52"/>
      <c r="F4234" s="14"/>
      <c r="G4234" s="53"/>
      <c r="H4234" s="162"/>
      <c r="I4234" s="129"/>
      <c r="J4234" s="129"/>
      <c r="K4234" s="129"/>
      <c r="L4234" s="129"/>
      <c r="M4234" s="129"/>
      <c r="N4234" s="203"/>
      <c r="O4234" s="140"/>
      <c r="P4234" s="137" t="s">
        <v>2065</v>
      </c>
      <c r="Q4234" s="137">
        <v>500</v>
      </c>
      <c r="R4234" s="137" t="s">
        <v>2045</v>
      </c>
      <c r="S4234" s="162"/>
      <c r="T4234" s="14" t="s">
        <v>2096</v>
      </c>
      <c r="U4234" s="53" t="s">
        <v>2788</v>
      </c>
      <c r="V4234" s="162"/>
      <c r="W4234" s="14"/>
      <c r="X4234" s="14"/>
      <c r="Y4234" s="14"/>
      <c r="Z4234" s="14"/>
      <c r="AA4234" s="14"/>
    </row>
    <row r="4235" spans="1:27">
      <c r="A4235" s="625"/>
      <c r="B4235" s="14"/>
      <c r="C4235" s="14"/>
      <c r="D4235" s="14"/>
      <c r="E4235" s="14"/>
      <c r="F4235" s="14"/>
      <c r="G4235" s="14"/>
      <c r="H4235" s="162"/>
      <c r="I4235" s="129"/>
      <c r="J4235" s="129"/>
      <c r="K4235" s="129"/>
      <c r="L4235" s="129"/>
      <c r="M4235" s="129"/>
      <c r="N4235" s="203"/>
      <c r="O4235" s="140"/>
      <c r="P4235" s="14" t="s">
        <v>334</v>
      </c>
      <c r="Q4235" s="14">
        <v>1000</v>
      </c>
      <c r="R4235" s="14" t="s">
        <v>2045</v>
      </c>
      <c r="S4235" s="162"/>
      <c r="T4235" s="14"/>
      <c r="U4235" s="14" t="s">
        <v>54</v>
      </c>
      <c r="V4235" s="162"/>
      <c r="W4235" s="14"/>
      <c r="X4235" s="14"/>
      <c r="Y4235" s="14"/>
      <c r="Z4235" s="14"/>
      <c r="AA4235" s="14"/>
    </row>
    <row r="4236" spans="1:27">
      <c r="A4236" s="625"/>
      <c r="B4236" s="14"/>
      <c r="C4236" s="14"/>
      <c r="D4236" s="14"/>
      <c r="E4236" s="52"/>
      <c r="F4236" s="14"/>
      <c r="G4236" s="53"/>
      <c r="H4236" s="162"/>
      <c r="I4236" s="129"/>
      <c r="J4236" s="129"/>
      <c r="K4236" s="129"/>
      <c r="L4236" s="129"/>
      <c r="M4236" s="129"/>
      <c r="N4236" s="203"/>
      <c r="O4236" s="140"/>
      <c r="P4236" s="14" t="s">
        <v>1676</v>
      </c>
      <c r="Q4236" s="14">
        <v>500</v>
      </c>
      <c r="R4236" s="14" t="s">
        <v>2045</v>
      </c>
      <c r="S4236" s="14"/>
      <c r="T4236" s="14" t="s">
        <v>2096</v>
      </c>
      <c r="U4236" s="14" t="s">
        <v>54</v>
      </c>
      <c r="V4236" s="162"/>
      <c r="W4236" s="14"/>
      <c r="X4236" s="14"/>
      <c r="Y4236" s="14"/>
      <c r="Z4236" s="14"/>
      <c r="AA4236" s="14"/>
    </row>
    <row r="4237" spans="1:27">
      <c r="A4237" s="625"/>
      <c r="B4237" s="14"/>
      <c r="C4237" s="14"/>
      <c r="D4237" s="14"/>
      <c r="E4237" s="52"/>
      <c r="F4237" s="14"/>
      <c r="G4237" s="53"/>
      <c r="H4237" s="162"/>
      <c r="I4237" s="129"/>
      <c r="J4237" s="129"/>
      <c r="K4237" s="129"/>
      <c r="L4237" s="129"/>
      <c r="M4237" s="129"/>
      <c r="N4237" s="203"/>
      <c r="O4237" s="140"/>
      <c r="P4237" s="73" t="s">
        <v>1626</v>
      </c>
      <c r="Q4237" s="73">
        <v>1320</v>
      </c>
      <c r="R4237" s="73" t="s">
        <v>2043</v>
      </c>
      <c r="S4237" s="14"/>
      <c r="T4237" s="14"/>
      <c r="U4237" s="14" t="s">
        <v>2956</v>
      </c>
      <c r="V4237" s="162"/>
      <c r="W4237" s="14"/>
      <c r="X4237" s="14"/>
      <c r="Y4237" s="14"/>
      <c r="Z4237" s="14"/>
      <c r="AA4237" s="14"/>
    </row>
    <row r="4238" spans="1:27">
      <c r="A4238" s="625"/>
      <c r="B4238" s="14"/>
      <c r="C4238" s="14"/>
      <c r="D4238" s="14"/>
      <c r="E4238" s="52"/>
      <c r="F4238" s="14"/>
      <c r="G4238" s="53"/>
      <c r="H4238" s="14"/>
      <c r="I4238" s="129"/>
      <c r="J4238" s="129"/>
      <c r="K4238" s="129"/>
      <c r="L4238" s="129"/>
      <c r="M4238" s="129"/>
      <c r="N4238" s="203"/>
      <c r="O4238" s="14"/>
      <c r="P4238" s="14" t="s">
        <v>1641</v>
      </c>
      <c r="Q4238" s="14">
        <v>500</v>
      </c>
      <c r="R4238" s="14" t="s">
        <v>2045</v>
      </c>
      <c r="S4238" s="14"/>
      <c r="T4238" s="14"/>
      <c r="U4238" s="14" t="s">
        <v>54</v>
      </c>
      <c r="V4238" s="162"/>
      <c r="W4238" s="14"/>
      <c r="X4238" s="14"/>
      <c r="Y4238" s="14"/>
      <c r="Z4238" s="14"/>
      <c r="AA4238" s="14"/>
    </row>
    <row r="4239" spans="1:27">
      <c r="A4239" s="625"/>
      <c r="B4239" s="14"/>
      <c r="C4239" s="14"/>
      <c r="D4239" s="14"/>
      <c r="E4239" s="52"/>
      <c r="F4239" s="14"/>
      <c r="G4239" s="53"/>
      <c r="H4239" s="14"/>
      <c r="I4239" s="14"/>
      <c r="J4239" s="14"/>
      <c r="K4239" s="14"/>
      <c r="L4239" s="14"/>
      <c r="M4239" s="14"/>
      <c r="N4239" s="53"/>
      <c r="O4239" s="14"/>
      <c r="P4239" s="137" t="s">
        <v>67</v>
      </c>
      <c r="Q4239" s="137">
        <v>600</v>
      </c>
      <c r="R4239" s="137" t="s">
        <v>2054</v>
      </c>
      <c r="S4239" s="14"/>
      <c r="T4239" s="14"/>
      <c r="U4239" s="53" t="s">
        <v>2788</v>
      </c>
      <c r="V4239" s="14"/>
      <c r="W4239" s="139"/>
      <c r="X4239" s="139"/>
      <c r="Y4239" s="139"/>
      <c r="Z4239" s="139"/>
      <c r="AA4239" s="139"/>
    </row>
    <row r="4240" spans="1:27">
      <c r="A4240" s="625"/>
      <c r="B4240" s="14"/>
      <c r="C4240" s="14"/>
      <c r="D4240" s="14"/>
      <c r="E4240" s="52"/>
      <c r="F4240" s="14"/>
      <c r="G4240" s="53"/>
      <c r="H4240" s="14"/>
      <c r="I4240" s="14"/>
      <c r="J4240" s="14"/>
      <c r="K4240" s="14"/>
      <c r="L4240" s="14"/>
      <c r="M4240" s="14"/>
      <c r="N4240" s="53"/>
      <c r="O4240" s="14"/>
      <c r="P4240" s="356" t="s">
        <v>60</v>
      </c>
      <c r="Q4240" s="356">
        <v>800</v>
      </c>
      <c r="R4240" s="356" t="s">
        <v>2054</v>
      </c>
      <c r="S4240" s="14"/>
      <c r="T4240" s="14" t="s">
        <v>3020</v>
      </c>
      <c r="U4240" s="53" t="s">
        <v>3177</v>
      </c>
      <c r="V4240" s="14"/>
      <c r="W4240" s="14"/>
      <c r="X4240" s="14"/>
      <c r="Y4240" s="14"/>
      <c r="Z4240" s="14"/>
      <c r="AA4240" s="14"/>
    </row>
    <row r="4241" spans="1:27">
      <c r="A4241" s="625"/>
      <c r="B4241" s="14"/>
      <c r="C4241" s="14"/>
      <c r="D4241" s="14"/>
      <c r="E4241" s="52"/>
      <c r="F4241" s="14"/>
      <c r="G4241" s="53"/>
      <c r="H4241" s="14"/>
      <c r="I4241" s="14"/>
      <c r="J4241" s="14"/>
      <c r="K4241" s="14"/>
      <c r="L4241" s="14"/>
      <c r="M4241" s="14"/>
      <c r="N4241" s="53"/>
      <c r="O4241" s="14"/>
      <c r="P4241" s="356" t="s">
        <v>3238</v>
      </c>
      <c r="Q4241" s="356">
        <v>500</v>
      </c>
      <c r="R4241" s="356" t="s">
        <v>2045</v>
      </c>
      <c r="S4241" s="14"/>
      <c r="T4241" s="14" t="s">
        <v>3020</v>
      </c>
      <c r="U4241" s="53" t="s">
        <v>3177</v>
      </c>
      <c r="V4241" s="14"/>
      <c r="W4241" s="14"/>
      <c r="X4241" s="14"/>
      <c r="Y4241" s="14"/>
      <c r="Z4241" s="14"/>
      <c r="AA4241" s="14"/>
    </row>
    <row r="4242" spans="1:27">
      <c r="A4242" s="625"/>
      <c r="B4242" s="14"/>
      <c r="C4242" s="14"/>
      <c r="D4242" s="14"/>
      <c r="E4242" s="52"/>
      <c r="F4242" s="14"/>
      <c r="G4242" s="53"/>
      <c r="H4242" s="14"/>
      <c r="I4242" s="14"/>
      <c r="J4242" s="14"/>
      <c r="K4242" s="14"/>
      <c r="L4242" s="14"/>
      <c r="M4242" s="14"/>
      <c r="N4242" s="53"/>
      <c r="O4242" s="14"/>
      <c r="P4242" s="73" t="s">
        <v>1299</v>
      </c>
      <c r="Q4242" s="73">
        <v>540</v>
      </c>
      <c r="R4242" s="73" t="s">
        <v>2045</v>
      </c>
      <c r="S4242" s="14"/>
      <c r="T4242" s="14"/>
      <c r="U4242" s="14" t="s">
        <v>2956</v>
      </c>
      <c r="V4242" s="14"/>
      <c r="W4242" s="14"/>
      <c r="X4242" s="14"/>
      <c r="Y4242" s="14"/>
      <c r="Z4242" s="14"/>
      <c r="AA4242" s="14"/>
    </row>
    <row r="4243" spans="1:27">
      <c r="A4243" s="625"/>
      <c r="B4243" s="14"/>
      <c r="C4243" s="14"/>
      <c r="D4243" s="14"/>
      <c r="E4243" s="52"/>
      <c r="F4243" s="14"/>
      <c r="G4243" s="53"/>
      <c r="H4243" s="14"/>
      <c r="I4243" s="14"/>
      <c r="J4243" s="14"/>
      <c r="K4243" s="14"/>
      <c r="L4243" s="14"/>
      <c r="M4243" s="14"/>
      <c r="N4243" s="53"/>
      <c r="O4243" s="14"/>
      <c r="P4243" s="356" t="s">
        <v>858</v>
      </c>
      <c r="Q4243" s="356">
        <v>195</v>
      </c>
      <c r="R4243" s="356" t="s">
        <v>2045</v>
      </c>
      <c r="S4243" s="14"/>
      <c r="T4243" s="14" t="s">
        <v>3020</v>
      </c>
      <c r="U4243" s="14"/>
      <c r="V4243" s="14"/>
      <c r="W4243" s="14"/>
      <c r="X4243" s="14"/>
      <c r="Y4243" s="14"/>
      <c r="Z4243" s="14"/>
      <c r="AA4243" s="14"/>
    </row>
    <row r="4244" spans="1:27">
      <c r="A4244" s="625"/>
      <c r="B4244" s="14"/>
      <c r="C4244" s="14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  <c r="N4244" s="53"/>
      <c r="O4244" s="14"/>
      <c r="P4244" s="14" t="s">
        <v>1382</v>
      </c>
      <c r="Q4244" s="14">
        <v>220</v>
      </c>
      <c r="R4244" s="14" t="s">
        <v>2045</v>
      </c>
      <c r="S4244" s="14"/>
      <c r="T4244" s="14"/>
      <c r="U4244" s="14" t="s">
        <v>54</v>
      </c>
      <c r="V4244" s="14"/>
      <c r="W4244" s="14"/>
      <c r="X4244" s="14"/>
      <c r="Y4244" s="14"/>
      <c r="Z4244" s="14"/>
      <c r="AA4244" s="14"/>
    </row>
    <row r="4245" spans="1:27">
      <c r="A4245" s="625"/>
      <c r="B4245" s="14"/>
      <c r="C4245" s="14"/>
      <c r="D4245" s="14"/>
      <c r="E4245" s="14"/>
      <c r="F4245" s="14"/>
      <c r="G4245" s="14"/>
      <c r="H4245" s="14"/>
      <c r="I4245" s="14"/>
      <c r="J4245" s="14"/>
      <c r="K4245" s="14"/>
      <c r="L4245" s="14"/>
      <c r="M4245" s="14"/>
      <c r="N4245" s="53"/>
      <c r="O4245" s="14"/>
      <c r="P4245" s="356" t="s">
        <v>1046</v>
      </c>
      <c r="Q4245" s="356">
        <v>420</v>
      </c>
      <c r="R4245" s="356" t="s">
        <v>2045</v>
      </c>
      <c r="S4245" s="14"/>
      <c r="T4245" s="14" t="s">
        <v>3490</v>
      </c>
      <c r="U4245" s="14"/>
      <c r="V4245" s="140"/>
      <c r="W4245" s="14"/>
      <c r="X4245" s="14"/>
      <c r="Y4245" s="14"/>
      <c r="Z4245" s="14"/>
      <c r="AA4245" s="14"/>
    </row>
    <row r="4246" spans="1:27">
      <c r="A4246" s="625"/>
      <c r="B4246" s="14"/>
      <c r="C4246" s="14"/>
      <c r="D4246" s="14"/>
      <c r="E4246" s="14"/>
      <c r="F4246" s="14"/>
      <c r="G4246" s="14"/>
      <c r="H4246" s="14"/>
      <c r="I4246" s="14"/>
      <c r="J4246" s="14"/>
      <c r="K4246" s="14"/>
      <c r="L4246" s="14"/>
      <c r="M4246" s="14"/>
      <c r="N4246" s="53"/>
      <c r="O4246" s="14"/>
      <c r="P4246" s="356" t="s">
        <v>972</v>
      </c>
      <c r="Q4246" s="356">
        <v>320</v>
      </c>
      <c r="R4246" s="356" t="s">
        <v>2045</v>
      </c>
      <c r="S4246" s="14"/>
      <c r="T4246" s="14" t="s">
        <v>3491</v>
      </c>
      <c r="U4246" s="14"/>
      <c r="V4246" s="140"/>
      <c r="W4246" s="14"/>
      <c r="X4246" s="14"/>
      <c r="Y4246" s="14"/>
      <c r="Z4246" s="14"/>
      <c r="AA4246" s="14"/>
    </row>
    <row r="4247" spans="1:27">
      <c r="A4247" s="625"/>
      <c r="B4247" s="14"/>
      <c r="C4247" s="14"/>
      <c r="D4247" s="14"/>
      <c r="E4247" s="14"/>
      <c r="F4247" s="14"/>
      <c r="G4247" s="14"/>
      <c r="H4247" s="14"/>
      <c r="I4247" s="14"/>
      <c r="J4247" s="14"/>
      <c r="K4247" s="14"/>
      <c r="L4247" s="14"/>
      <c r="M4247" s="14"/>
      <c r="N4247" s="53"/>
      <c r="O4247" s="14"/>
      <c r="P4247" s="356" t="s">
        <v>951</v>
      </c>
      <c r="Q4247" s="356">
        <v>220</v>
      </c>
      <c r="R4247" s="356" t="s">
        <v>2045</v>
      </c>
      <c r="S4247" s="14"/>
      <c r="T4247" s="14" t="s">
        <v>3020</v>
      </c>
      <c r="U4247" s="14"/>
      <c r="V4247" s="140"/>
      <c r="W4247" s="14"/>
      <c r="X4247" s="14"/>
      <c r="Y4247" s="14"/>
      <c r="Z4247" s="14"/>
      <c r="AA4247" s="14"/>
    </row>
    <row r="4248" spans="1:27">
      <c r="A4248" s="625"/>
      <c r="B4248" s="14"/>
      <c r="C4248" s="14"/>
      <c r="D4248" s="14"/>
      <c r="E4248" s="14"/>
      <c r="F4248" s="14"/>
      <c r="G4248" s="14"/>
      <c r="H4248" s="14"/>
      <c r="I4248" s="14"/>
      <c r="J4248" s="14"/>
      <c r="K4248" s="14"/>
      <c r="L4248" s="14"/>
      <c r="M4248" s="14"/>
      <c r="N4248" s="53"/>
      <c r="O4248" s="14"/>
      <c r="P4248" s="356" t="s">
        <v>1257</v>
      </c>
      <c r="Q4248" s="356">
        <v>500</v>
      </c>
      <c r="R4248" s="356" t="s">
        <v>2045</v>
      </c>
      <c r="S4248" s="14"/>
      <c r="T4248" s="14" t="s">
        <v>3020</v>
      </c>
      <c r="U4248" s="14"/>
      <c r="V4248" s="140"/>
      <c r="W4248" s="14"/>
      <c r="X4248" s="14"/>
      <c r="Y4248" s="14"/>
      <c r="Z4248" s="14"/>
      <c r="AA4248" s="14"/>
    </row>
    <row r="4249" spans="1:27">
      <c r="A4249" s="625"/>
      <c r="B4249" s="14"/>
      <c r="C4249" s="14"/>
      <c r="D4249" s="14"/>
      <c r="E4249" s="14"/>
      <c r="F4249" s="14"/>
      <c r="G4249" s="14"/>
      <c r="H4249" s="14"/>
      <c r="I4249" s="14"/>
      <c r="J4249" s="14"/>
      <c r="K4249" s="14"/>
      <c r="L4249" s="14"/>
      <c r="M4249" s="14"/>
      <c r="N4249" s="53"/>
      <c r="O4249" s="14"/>
      <c r="P4249" s="73" t="s">
        <v>1231</v>
      </c>
      <c r="Q4249" s="73">
        <v>1000</v>
      </c>
      <c r="R4249" s="73" t="s">
        <v>2045</v>
      </c>
      <c r="S4249" s="73"/>
      <c r="T4249" s="73"/>
      <c r="U4249" s="14" t="s">
        <v>2956</v>
      </c>
      <c r="V4249" s="140"/>
      <c r="W4249" s="14"/>
      <c r="X4249" s="14"/>
      <c r="Y4249" s="14"/>
      <c r="Z4249" s="14"/>
      <c r="AA4249" s="14"/>
    </row>
    <row r="4250" spans="1:27">
      <c r="A4250" s="625"/>
      <c r="B4250" s="14"/>
      <c r="C4250" s="14"/>
      <c r="D4250" s="14"/>
      <c r="E4250" s="14"/>
      <c r="F4250" s="14"/>
      <c r="G4250" s="14"/>
      <c r="H4250" s="14"/>
      <c r="I4250" s="14"/>
      <c r="J4250" s="14"/>
      <c r="K4250" s="14"/>
      <c r="L4250" s="14"/>
      <c r="M4250" s="14"/>
      <c r="N4250" s="53"/>
      <c r="O4250" s="14"/>
      <c r="P4250" s="356" t="s">
        <v>482</v>
      </c>
      <c r="Q4250" s="356">
        <v>140</v>
      </c>
      <c r="R4250" s="356" t="s">
        <v>2045</v>
      </c>
      <c r="S4250" s="14"/>
      <c r="T4250" s="14"/>
      <c r="U4250" s="14" t="s">
        <v>2791</v>
      </c>
      <c r="V4250" s="140"/>
      <c r="W4250" s="14"/>
      <c r="X4250" s="14"/>
      <c r="Y4250" s="14"/>
      <c r="Z4250" s="14"/>
      <c r="AA4250" s="14"/>
    </row>
    <row r="4251" ht="18" spans="1:27">
      <c r="A4251" s="625"/>
      <c r="B4251" s="629"/>
      <c r="C4251" s="299"/>
      <c r="D4251" s="299"/>
      <c r="E4251" s="630"/>
      <c r="F4251" s="299"/>
      <c r="G4251" s="299"/>
      <c r="H4251" s="269"/>
      <c r="I4251" s="299"/>
      <c r="J4251" s="299"/>
      <c r="K4251" s="299"/>
      <c r="L4251" s="299"/>
      <c r="M4251" s="304"/>
      <c r="N4251" s="304"/>
      <c r="O4251" s="269"/>
      <c r="P4251" s="304"/>
      <c r="Q4251" s="304"/>
      <c r="R4251" s="304"/>
      <c r="S4251" s="304"/>
      <c r="T4251" s="304"/>
      <c r="U4251" s="304"/>
      <c r="V4251" s="492"/>
      <c r="W4251" s="304"/>
      <c r="X4251" s="304"/>
      <c r="Y4251" s="304"/>
      <c r="Z4251" s="304"/>
      <c r="AA4251" s="304"/>
    </row>
    <row r="4252" ht="27.6" spans="1:29">
      <c r="A4252" s="266" t="s">
        <v>2299</v>
      </c>
      <c r="B4252" s="121" t="s">
        <v>12</v>
      </c>
      <c r="C4252" s="122" t="s">
        <v>2501</v>
      </c>
      <c r="D4252" s="122" t="s">
        <v>2466</v>
      </c>
      <c r="E4252" s="123" t="s">
        <v>2456</v>
      </c>
      <c r="F4252" s="121" t="s">
        <v>3121</v>
      </c>
      <c r="G4252" s="121" t="s">
        <v>11</v>
      </c>
      <c r="H4252" s="641"/>
      <c r="I4252" s="121" t="s">
        <v>13</v>
      </c>
      <c r="J4252" s="122" t="s">
        <v>2501</v>
      </c>
      <c r="K4252" s="122" t="s">
        <v>2466</v>
      </c>
      <c r="L4252" s="632" t="s">
        <v>2456</v>
      </c>
      <c r="M4252" s="121" t="s">
        <v>3121</v>
      </c>
      <c r="N4252" s="121" t="s">
        <v>11</v>
      </c>
      <c r="O4252" s="492"/>
      <c r="P4252" s="121" t="s">
        <v>3108</v>
      </c>
      <c r="Q4252" s="122" t="s">
        <v>2501</v>
      </c>
      <c r="R4252" s="122" t="s">
        <v>2466</v>
      </c>
      <c r="S4252" s="632" t="s">
        <v>2456</v>
      </c>
      <c r="T4252" s="121" t="s">
        <v>3121</v>
      </c>
      <c r="U4252" s="121" t="s">
        <v>11</v>
      </c>
      <c r="V4252" s="269"/>
      <c r="W4252" s="121" t="s">
        <v>3336</v>
      </c>
      <c r="X4252" s="122" t="s">
        <v>2501</v>
      </c>
      <c r="Y4252" s="122" t="s">
        <v>2466</v>
      </c>
      <c r="Z4252" s="121" t="s">
        <v>3121</v>
      </c>
      <c r="AA4252" s="121" t="s">
        <v>11</v>
      </c>
      <c r="AB4252" s="594" t="s">
        <v>2557</v>
      </c>
      <c r="AC4252" s="594"/>
    </row>
    <row r="4253" ht="13.8" spans="1:29">
      <c r="A4253" s="619" t="s">
        <v>3492</v>
      </c>
      <c r="B4253" s="73" t="s">
        <v>1085</v>
      </c>
      <c r="C4253" s="73">
        <v>15000</v>
      </c>
      <c r="D4253" s="73" t="s">
        <v>2043</v>
      </c>
      <c r="E4253" s="52"/>
      <c r="F4253" s="14"/>
      <c r="G4253" s="53" t="s">
        <v>2956</v>
      </c>
      <c r="H4253" s="14"/>
      <c r="I4253" s="14" t="s">
        <v>259</v>
      </c>
      <c r="J4253" s="14">
        <v>12000</v>
      </c>
      <c r="K4253" s="14" t="s">
        <v>2043</v>
      </c>
      <c r="L4253" s="14"/>
      <c r="M4253" s="14"/>
      <c r="N4253" s="14" t="s">
        <v>88</v>
      </c>
      <c r="O4253" s="14"/>
      <c r="P4253" s="14" t="s">
        <v>1382</v>
      </c>
      <c r="Q4253" s="14">
        <v>220</v>
      </c>
      <c r="R4253" s="14" t="s">
        <v>2045</v>
      </c>
      <c r="S4253" s="14"/>
      <c r="T4253" s="14"/>
      <c r="U4253" s="14" t="s">
        <v>54</v>
      </c>
      <c r="V4253" s="14"/>
      <c r="W4253" s="14" t="s">
        <v>220</v>
      </c>
      <c r="X4253" s="14">
        <v>4000</v>
      </c>
      <c r="Y4253" s="14" t="s">
        <v>2043</v>
      </c>
      <c r="Z4253" s="14"/>
      <c r="AA4253" s="53" t="s">
        <v>54</v>
      </c>
      <c r="AB4253" s="525"/>
      <c r="AC4253" s="448" t="s">
        <v>2561</v>
      </c>
    </row>
    <row r="4254" spans="1:29">
      <c r="A4254" s="619"/>
      <c r="B4254" s="73" t="s">
        <v>1065</v>
      </c>
      <c r="C4254" s="73">
        <v>7200</v>
      </c>
      <c r="D4254" s="73" t="s">
        <v>2043</v>
      </c>
      <c r="E4254" s="52"/>
      <c r="F4254" s="14"/>
      <c r="G4254" s="53" t="s">
        <v>54</v>
      </c>
      <c r="H4254" s="14"/>
      <c r="I4254" s="14" t="s">
        <v>241</v>
      </c>
      <c r="J4254" s="14">
        <v>8000</v>
      </c>
      <c r="K4254" s="14" t="s">
        <v>2043</v>
      </c>
      <c r="L4254" s="14"/>
      <c r="M4254" s="14" t="s">
        <v>3493</v>
      </c>
      <c r="N4254" s="14" t="s">
        <v>3494</v>
      </c>
      <c r="O4254" s="162"/>
      <c r="P4254" s="14" t="s">
        <v>1231</v>
      </c>
      <c r="Q4254" s="14">
        <v>1000</v>
      </c>
      <c r="R4254" s="14" t="s">
        <v>2045</v>
      </c>
      <c r="S4254" s="73"/>
      <c r="T4254" s="14"/>
      <c r="U4254" s="14" t="s">
        <v>2956</v>
      </c>
      <c r="V4254" s="140"/>
      <c r="W4254" s="14" t="s">
        <v>1499</v>
      </c>
      <c r="X4254" s="14">
        <v>1880</v>
      </c>
      <c r="Y4254" s="14" t="s">
        <v>2045</v>
      </c>
      <c r="Z4254" s="14"/>
      <c r="AA4254" s="53" t="s">
        <v>54</v>
      </c>
      <c r="AB4254" s="460"/>
      <c r="AC4254" s="14" t="s">
        <v>2562</v>
      </c>
    </row>
    <row r="4255" ht="13.8" spans="1:29">
      <c r="A4255" s="619"/>
      <c r="B4255" s="14" t="s">
        <v>729</v>
      </c>
      <c r="C4255" s="14">
        <v>7200</v>
      </c>
      <c r="D4255" s="14" t="s">
        <v>2043</v>
      </c>
      <c r="E4255" s="14"/>
      <c r="F4255" s="14"/>
      <c r="G4255" s="14" t="s">
        <v>3495</v>
      </c>
      <c r="H4255" s="14"/>
      <c r="I4255" s="356" t="s">
        <v>1562</v>
      </c>
      <c r="J4255" s="356">
        <v>1960</v>
      </c>
      <c r="K4255" s="356" t="s">
        <v>2045</v>
      </c>
      <c r="L4255" s="14"/>
      <c r="M4255" s="14"/>
      <c r="N4255" s="53" t="s">
        <v>3496</v>
      </c>
      <c r="O4255" s="162"/>
      <c r="P4255" s="14" t="s">
        <v>1416</v>
      </c>
      <c r="Q4255" s="14">
        <v>1200</v>
      </c>
      <c r="R4255" s="14" t="s">
        <v>2045</v>
      </c>
      <c r="S4255" s="14"/>
      <c r="T4255" s="14"/>
      <c r="U4255" s="14" t="s">
        <v>3497</v>
      </c>
      <c r="V4255" s="140"/>
      <c r="W4255" s="356" t="s">
        <v>1503</v>
      </c>
      <c r="X4255" s="356">
        <v>380</v>
      </c>
      <c r="Y4255" s="356" t="s">
        <v>2045</v>
      </c>
      <c r="Z4255" s="14"/>
      <c r="AA4255" s="53" t="s">
        <v>3148</v>
      </c>
      <c r="AB4255" s="461"/>
      <c r="AC4255" s="448" t="s">
        <v>2563</v>
      </c>
    </row>
    <row r="4256" ht="39.6" spans="1:29">
      <c r="A4256" s="619"/>
      <c r="B4256" s="14" t="s">
        <v>592</v>
      </c>
      <c r="C4256" s="14">
        <v>10200</v>
      </c>
      <c r="D4256" s="14" t="s">
        <v>2043</v>
      </c>
      <c r="E4256" s="52"/>
      <c r="F4256" s="53"/>
      <c r="G4256" s="53" t="s">
        <v>3498</v>
      </c>
      <c r="H4256" s="14"/>
      <c r="I4256" s="356" t="s">
        <v>1120</v>
      </c>
      <c r="J4256" s="356">
        <v>6000</v>
      </c>
      <c r="K4256" s="356" t="s">
        <v>2043</v>
      </c>
      <c r="L4256" s="14"/>
      <c r="M4256" s="14"/>
      <c r="N4256" s="14" t="s">
        <v>3499</v>
      </c>
      <c r="O4256" s="162"/>
      <c r="P4256" s="14" t="s">
        <v>1272</v>
      </c>
      <c r="Q4256" s="14">
        <v>260</v>
      </c>
      <c r="R4256" s="14" t="s">
        <v>2045</v>
      </c>
      <c r="S4256" s="14"/>
      <c r="T4256" s="14"/>
      <c r="U4256" s="14" t="s">
        <v>54</v>
      </c>
      <c r="V4256" s="140"/>
      <c r="W4256" s="14" t="s">
        <v>175</v>
      </c>
      <c r="X4256" s="14">
        <v>800</v>
      </c>
      <c r="Y4256" s="14" t="s">
        <v>2043</v>
      </c>
      <c r="Z4256" s="14">
        <v>18000</v>
      </c>
      <c r="AA4256" s="14" t="s">
        <v>3388</v>
      </c>
      <c r="AB4256" s="462"/>
      <c r="AC4256" s="448" t="s">
        <v>2568</v>
      </c>
    </row>
    <row r="4257" ht="26.4" spans="1:29">
      <c r="A4257" s="619"/>
      <c r="B4257" s="14"/>
      <c r="C4257" s="14"/>
      <c r="D4257" s="14"/>
      <c r="E4257" s="52"/>
      <c r="F4257" s="14"/>
      <c r="G4257" s="53"/>
      <c r="H4257" s="14"/>
      <c r="I4257" s="14" t="s">
        <v>244</v>
      </c>
      <c r="J4257" s="14">
        <v>800</v>
      </c>
      <c r="K4257" s="14" t="s">
        <v>2043</v>
      </c>
      <c r="L4257" s="14"/>
      <c r="M4257" s="14"/>
      <c r="N4257" s="53" t="s">
        <v>3388</v>
      </c>
      <c r="O4257" s="162"/>
      <c r="P4257" s="137" t="s">
        <v>2069</v>
      </c>
      <c r="Q4257" s="137">
        <v>1600</v>
      </c>
      <c r="R4257" s="137" t="s">
        <v>2045</v>
      </c>
      <c r="S4257" s="14"/>
      <c r="T4257" s="14"/>
      <c r="U4257" s="14" t="s">
        <v>2788</v>
      </c>
      <c r="V4257" s="140"/>
      <c r="W4257" s="14" t="s">
        <v>476</v>
      </c>
      <c r="X4257" s="14">
        <v>300</v>
      </c>
      <c r="Y4257" s="14" t="s">
        <v>2043</v>
      </c>
      <c r="Z4257" s="14"/>
      <c r="AA4257" s="14" t="s">
        <v>3500</v>
      </c>
      <c r="AB4257" s="142"/>
      <c r="AC4257" s="448" t="s">
        <v>2632</v>
      </c>
    </row>
    <row r="4258" ht="13.8" spans="1:29">
      <c r="A4258" s="619"/>
      <c r="B4258" s="14"/>
      <c r="C4258" s="14"/>
      <c r="D4258" s="14"/>
      <c r="E4258" s="52"/>
      <c r="F4258" s="14"/>
      <c r="G4258" s="53"/>
      <c r="H4258" s="14"/>
      <c r="I4258" s="14" t="s">
        <v>461</v>
      </c>
      <c r="J4258" s="14">
        <v>6000</v>
      </c>
      <c r="K4258" s="14" t="s">
        <v>2043</v>
      </c>
      <c r="L4258" s="14"/>
      <c r="M4258" s="14"/>
      <c r="N4258" s="53" t="s">
        <v>54</v>
      </c>
      <c r="O4258" s="162"/>
      <c r="P4258" s="14" t="s">
        <v>1177</v>
      </c>
      <c r="Q4258" s="14">
        <v>1005</v>
      </c>
      <c r="R4258" s="14" t="s">
        <v>2045</v>
      </c>
      <c r="S4258" s="14"/>
      <c r="T4258" s="14"/>
      <c r="U4258" s="14" t="s">
        <v>2956</v>
      </c>
      <c r="V4258" s="140"/>
      <c r="W4258" s="14" t="s">
        <v>135</v>
      </c>
      <c r="X4258" s="14">
        <v>36000</v>
      </c>
      <c r="Y4258" s="14" t="s">
        <v>2043</v>
      </c>
      <c r="Z4258" s="14"/>
      <c r="AA4258" s="14" t="s">
        <v>3501</v>
      </c>
      <c r="AB4258" s="136"/>
      <c r="AC4258" s="448" t="s">
        <v>2935</v>
      </c>
    </row>
    <row r="4259" spans="1:27">
      <c r="A4259" s="619"/>
      <c r="B4259" s="14"/>
      <c r="C4259" s="14"/>
      <c r="D4259" s="14"/>
      <c r="E4259" s="52"/>
      <c r="F4259" s="14"/>
      <c r="G4259" s="53"/>
      <c r="H4259" s="14"/>
      <c r="I4259" s="14" t="s">
        <v>496</v>
      </c>
      <c r="J4259" s="14">
        <v>2000</v>
      </c>
      <c r="K4259" s="14" t="s">
        <v>2043</v>
      </c>
      <c r="L4259" s="14"/>
      <c r="M4259" s="14"/>
      <c r="N4259" s="53" t="s">
        <v>54</v>
      </c>
      <c r="O4259" s="162"/>
      <c r="P4259" s="356" t="s">
        <v>1686</v>
      </c>
      <c r="Q4259" s="356">
        <v>510</v>
      </c>
      <c r="R4259" s="356" t="s">
        <v>2045</v>
      </c>
      <c r="S4259" s="14"/>
      <c r="T4259" s="14" t="s">
        <v>2096</v>
      </c>
      <c r="U4259" s="14" t="s">
        <v>3473</v>
      </c>
      <c r="V4259" s="140"/>
      <c r="W4259" s="14"/>
      <c r="X4259" s="14"/>
      <c r="Y4259" s="14"/>
      <c r="Z4259" s="14"/>
      <c r="AA4259" s="14"/>
    </row>
    <row r="4260" spans="1:27">
      <c r="A4260" s="619"/>
      <c r="B4260" s="14"/>
      <c r="C4260" s="14"/>
      <c r="D4260" s="14"/>
      <c r="E4260" s="52"/>
      <c r="F4260" s="14"/>
      <c r="G4260" s="53"/>
      <c r="H4260" s="14"/>
      <c r="I4260" s="14" t="s">
        <v>1091</v>
      </c>
      <c r="J4260" s="14">
        <v>500</v>
      </c>
      <c r="K4260" s="14" t="s">
        <v>2045</v>
      </c>
      <c r="L4260" s="14"/>
      <c r="M4260" s="14"/>
      <c r="N4260" s="53" t="s">
        <v>54</v>
      </c>
      <c r="O4260" s="162"/>
      <c r="P4260" s="14" t="s">
        <v>754</v>
      </c>
      <c r="Q4260" s="14">
        <v>1000</v>
      </c>
      <c r="R4260" s="14" t="s">
        <v>2045</v>
      </c>
      <c r="S4260" s="14"/>
      <c r="T4260" s="14"/>
      <c r="U4260" s="14" t="s">
        <v>54</v>
      </c>
      <c r="V4260" s="140"/>
      <c r="W4260" s="14"/>
      <c r="X4260" s="14"/>
      <c r="Y4260" s="14"/>
      <c r="Z4260" s="14"/>
      <c r="AA4260" s="14"/>
    </row>
    <row r="4261" spans="1:27">
      <c r="A4261" s="619"/>
      <c r="B4261" s="14"/>
      <c r="C4261" s="14"/>
      <c r="D4261" s="14"/>
      <c r="E4261" s="52"/>
      <c r="F4261" s="14"/>
      <c r="G4261" s="53"/>
      <c r="H4261" s="14"/>
      <c r="I4261" s="14" t="s">
        <v>253</v>
      </c>
      <c r="J4261" s="14">
        <v>10000</v>
      </c>
      <c r="K4261" s="14" t="s">
        <v>2043</v>
      </c>
      <c r="L4261" s="14"/>
      <c r="M4261" s="14"/>
      <c r="N4261" s="53" t="s">
        <v>3502</v>
      </c>
      <c r="O4261" s="162"/>
      <c r="P4261" s="356" t="s">
        <v>1668</v>
      </c>
      <c r="Q4261" s="356">
        <v>160</v>
      </c>
      <c r="R4261" s="356" t="s">
        <v>2045</v>
      </c>
      <c r="S4261" s="14"/>
      <c r="T4261" s="14" t="s">
        <v>2096</v>
      </c>
      <c r="U4261" s="14" t="s">
        <v>3503</v>
      </c>
      <c r="V4261" s="140"/>
      <c r="W4261" s="14"/>
      <c r="X4261" s="14"/>
      <c r="Y4261" s="14"/>
      <c r="Z4261" s="14"/>
      <c r="AA4261" s="14"/>
    </row>
    <row r="4262" ht="26.4" spans="1:27">
      <c r="A4262" s="619"/>
      <c r="B4262" s="14"/>
      <c r="C4262" s="14"/>
      <c r="D4262" s="14"/>
      <c r="E4262" s="52"/>
      <c r="F4262" s="14"/>
      <c r="G4262" s="53"/>
      <c r="H4262" s="14"/>
      <c r="I4262" s="14"/>
      <c r="J4262" s="14"/>
      <c r="K4262" s="14"/>
      <c r="L4262" s="14"/>
      <c r="M4262" s="14"/>
      <c r="N4262" s="53"/>
      <c r="O4262" s="162"/>
      <c r="P4262" s="356" t="s">
        <v>1672</v>
      </c>
      <c r="Q4262" s="356">
        <v>1000</v>
      </c>
      <c r="R4262" s="356" t="s">
        <v>2045</v>
      </c>
      <c r="S4262" s="14"/>
      <c r="T4262" s="14"/>
      <c r="U4262" s="53" t="s">
        <v>3504</v>
      </c>
      <c r="V4262" s="140"/>
      <c r="W4262" s="14"/>
      <c r="X4262" s="14"/>
      <c r="Y4262" s="14"/>
      <c r="Z4262" s="14"/>
      <c r="AA4262" s="14"/>
    </row>
    <row r="4263" spans="1:27">
      <c r="A4263" s="619"/>
      <c r="B4263" s="14"/>
      <c r="C4263" s="14"/>
      <c r="D4263" s="14"/>
      <c r="E4263" s="52"/>
      <c r="F4263" s="14"/>
      <c r="G4263" s="53"/>
      <c r="H4263" s="14"/>
      <c r="I4263" s="14"/>
      <c r="J4263" s="14"/>
      <c r="K4263" s="14"/>
      <c r="L4263" s="14"/>
      <c r="M4263" s="14"/>
      <c r="N4263" s="53"/>
      <c r="O4263" s="162"/>
      <c r="P4263" s="14" t="s">
        <v>681</v>
      </c>
      <c r="Q4263" s="14">
        <v>400</v>
      </c>
      <c r="R4263" s="14" t="s">
        <v>2043</v>
      </c>
      <c r="S4263" s="14"/>
      <c r="T4263" s="14"/>
      <c r="U4263" s="14" t="s">
        <v>54</v>
      </c>
      <c r="V4263" s="140"/>
      <c r="W4263" s="14"/>
      <c r="X4263" s="14"/>
      <c r="Y4263" s="14"/>
      <c r="Z4263" s="14"/>
      <c r="AA4263" s="14"/>
    </row>
    <row r="4264" spans="1:27">
      <c r="A4264" s="619"/>
      <c r="B4264" s="14"/>
      <c r="C4264" s="14"/>
      <c r="D4264" s="14"/>
      <c r="E4264" s="52"/>
      <c r="F4264" s="14"/>
      <c r="G4264" s="53"/>
      <c r="H4264" s="14"/>
      <c r="I4264" s="14"/>
      <c r="J4264" s="14"/>
      <c r="K4264" s="14"/>
      <c r="L4264" s="14"/>
      <c r="M4264" s="14"/>
      <c r="N4264" s="53"/>
      <c r="O4264" s="162"/>
      <c r="P4264" s="14" t="s">
        <v>694</v>
      </c>
      <c r="Q4264" s="14">
        <v>1680</v>
      </c>
      <c r="R4264" s="14" t="s">
        <v>2045</v>
      </c>
      <c r="S4264" s="14"/>
      <c r="T4264" s="14"/>
      <c r="U4264" s="14" t="s">
        <v>54</v>
      </c>
      <c r="V4264" s="140"/>
      <c r="W4264" s="14"/>
      <c r="X4264" s="14"/>
      <c r="Y4264" s="14"/>
      <c r="Z4264" s="14"/>
      <c r="AA4264" s="14"/>
    </row>
    <row r="4265" spans="1:27">
      <c r="A4265" s="619"/>
      <c r="B4265" s="14"/>
      <c r="C4265" s="14"/>
      <c r="D4265" s="14"/>
      <c r="E4265" s="52"/>
      <c r="F4265" s="14"/>
      <c r="G4265" s="53"/>
      <c r="H4265" s="14"/>
      <c r="I4265" s="14"/>
      <c r="J4265" s="14"/>
      <c r="K4265" s="14"/>
      <c r="L4265" s="14"/>
      <c r="M4265" s="14"/>
      <c r="N4265" s="53"/>
      <c r="O4265" s="162"/>
      <c r="P4265" s="14"/>
      <c r="Q4265" s="14"/>
      <c r="R4265" s="14"/>
      <c r="S4265" s="14"/>
      <c r="T4265" s="14"/>
      <c r="U4265" s="14"/>
      <c r="V4265" s="140"/>
      <c r="W4265" s="14"/>
      <c r="X4265" s="14"/>
      <c r="Y4265" s="14"/>
      <c r="Z4265" s="14"/>
      <c r="AA4265" s="14"/>
    </row>
    <row r="4266" spans="1:27">
      <c r="A4266" s="619"/>
      <c r="B4266" s="14"/>
      <c r="C4266" s="14"/>
      <c r="D4266" s="14"/>
      <c r="E4266" s="52"/>
      <c r="F4266" s="14"/>
      <c r="G4266" s="53"/>
      <c r="H4266" s="14"/>
      <c r="I4266" s="14"/>
      <c r="J4266" s="14"/>
      <c r="K4266" s="14"/>
      <c r="L4266" s="14"/>
      <c r="M4266" s="14"/>
      <c r="N4266" s="53"/>
      <c r="O4266" s="162"/>
      <c r="P4266" s="14"/>
      <c r="Q4266" s="14"/>
      <c r="R4266" s="14"/>
      <c r="S4266" s="14"/>
      <c r="T4266" s="14"/>
      <c r="U4266" s="14"/>
      <c r="V4266" s="140"/>
      <c r="W4266" s="14"/>
      <c r="X4266" s="14"/>
      <c r="Y4266" s="14"/>
      <c r="Z4266" s="14"/>
      <c r="AA4266" s="14"/>
    </row>
    <row r="4267" spans="1:27">
      <c r="A4267" s="619"/>
      <c r="B4267" s="14"/>
      <c r="C4267" s="14"/>
      <c r="D4267" s="14"/>
      <c r="E4267" s="52"/>
      <c r="F4267" s="14"/>
      <c r="G4267" s="53"/>
      <c r="H4267" s="14"/>
      <c r="I4267" s="14"/>
      <c r="J4267" s="14"/>
      <c r="K4267" s="14"/>
      <c r="L4267" s="14"/>
      <c r="M4267" s="14"/>
      <c r="N4267" s="53"/>
      <c r="O4267" s="162"/>
      <c r="P4267" s="14"/>
      <c r="Q4267" s="14"/>
      <c r="R4267" s="14"/>
      <c r="S4267" s="14"/>
      <c r="T4267" s="14"/>
      <c r="U4267" s="14"/>
      <c r="V4267" s="140"/>
      <c r="W4267" s="14"/>
      <c r="X4267" s="14"/>
      <c r="Y4267" s="14"/>
      <c r="Z4267" s="14"/>
      <c r="AA4267" s="14"/>
    </row>
    <row r="4268" spans="1:27">
      <c r="A4268" s="619"/>
      <c r="B4268" s="14"/>
      <c r="C4268" s="14"/>
      <c r="D4268" s="14"/>
      <c r="E4268" s="14"/>
      <c r="F4268" s="14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0"/>
      <c r="W4268" s="14"/>
      <c r="X4268" s="14"/>
      <c r="Y4268" s="14"/>
      <c r="Z4268" s="14"/>
      <c r="AA4268" s="14"/>
    </row>
    <row r="4269" ht="18" spans="1:27">
      <c r="A4269" s="619"/>
      <c r="B4269" s="629"/>
      <c r="C4269" s="299"/>
      <c r="D4269" s="299"/>
      <c r="E4269" s="630"/>
      <c r="F4269" s="299"/>
      <c r="G4269" s="299"/>
      <c r="H4269" s="269"/>
      <c r="I4269" s="426"/>
      <c r="J4269" s="426"/>
      <c r="K4269" s="426"/>
      <c r="L4269" s="426"/>
      <c r="M4269" s="431"/>
      <c r="N4269" s="431"/>
      <c r="O4269" s="269"/>
      <c r="P4269" s="304"/>
      <c r="Q4269" s="304"/>
      <c r="R4269" s="304"/>
      <c r="S4269" s="304"/>
      <c r="T4269" s="304"/>
      <c r="U4269" s="304"/>
      <c r="V4269" s="492"/>
      <c r="W4269" s="304"/>
      <c r="X4269" s="304"/>
      <c r="Y4269" s="304"/>
      <c r="Z4269" s="304"/>
      <c r="AA4269" s="304"/>
    </row>
    <row r="4270" ht="27.6" spans="1:29">
      <c r="A4270" s="266" t="s">
        <v>2306</v>
      </c>
      <c r="B4270" s="121" t="s">
        <v>12</v>
      </c>
      <c r="C4270" s="122" t="s">
        <v>2501</v>
      </c>
      <c r="D4270" s="122" t="s">
        <v>2466</v>
      </c>
      <c r="E4270" s="123" t="s">
        <v>2456</v>
      </c>
      <c r="F4270" s="121" t="s">
        <v>3121</v>
      </c>
      <c r="G4270" s="121" t="s">
        <v>11</v>
      </c>
      <c r="H4270" s="641"/>
      <c r="I4270" s="606" t="s">
        <v>13</v>
      </c>
      <c r="J4270" s="642" t="s">
        <v>2501</v>
      </c>
      <c r="K4270" s="642" t="s">
        <v>2466</v>
      </c>
      <c r="L4270" s="643" t="s">
        <v>2456</v>
      </c>
      <c r="M4270" s="606" t="s">
        <v>3121</v>
      </c>
      <c r="N4270" s="606" t="s">
        <v>11</v>
      </c>
      <c r="O4270" s="492"/>
      <c r="P4270" s="121" t="s">
        <v>3108</v>
      </c>
      <c r="Q4270" s="122" t="s">
        <v>2501</v>
      </c>
      <c r="R4270" s="122" t="s">
        <v>2466</v>
      </c>
      <c r="S4270" s="632" t="s">
        <v>2456</v>
      </c>
      <c r="T4270" s="121" t="s">
        <v>3121</v>
      </c>
      <c r="U4270" s="121" t="s">
        <v>11</v>
      </c>
      <c r="V4270" s="269"/>
      <c r="W4270" s="121" t="s">
        <v>3336</v>
      </c>
      <c r="X4270" s="122" t="s">
        <v>2501</v>
      </c>
      <c r="Y4270" s="122" t="s">
        <v>2466</v>
      </c>
      <c r="Z4270" s="121" t="s">
        <v>3121</v>
      </c>
      <c r="AA4270" s="121" t="s">
        <v>11</v>
      </c>
      <c r="AB4270" s="594" t="s">
        <v>2557</v>
      </c>
      <c r="AC4270" s="594"/>
    </row>
    <row r="4271" ht="26.4" spans="1:29">
      <c r="A4271" s="625" t="s">
        <v>3505</v>
      </c>
      <c r="B4271" s="14" t="s">
        <v>681</v>
      </c>
      <c r="C4271" s="14">
        <v>1500</v>
      </c>
      <c r="D4271" s="14" t="s">
        <v>2043</v>
      </c>
      <c r="E4271" s="52"/>
      <c r="F4271" s="14"/>
      <c r="G4271" s="53" t="s">
        <v>3388</v>
      </c>
      <c r="H4271" s="162"/>
      <c r="I4271" s="129" t="s">
        <v>175</v>
      </c>
      <c r="J4271" s="129">
        <v>10000</v>
      </c>
      <c r="K4271" s="129" t="s">
        <v>2043</v>
      </c>
      <c r="L4271" s="129"/>
      <c r="M4271" s="129"/>
      <c r="N4271" s="203" t="s">
        <v>54</v>
      </c>
      <c r="O4271" s="140"/>
      <c r="P4271" s="14" t="s">
        <v>604</v>
      </c>
      <c r="Q4271" s="14">
        <v>500</v>
      </c>
      <c r="R4271" s="14" t="s">
        <v>2045</v>
      </c>
      <c r="S4271" s="14"/>
      <c r="T4271" s="14"/>
      <c r="U4271" s="14" t="s">
        <v>54</v>
      </c>
      <c r="V4271" s="14"/>
      <c r="W4271" s="14" t="s">
        <v>135</v>
      </c>
      <c r="X4271" s="14">
        <v>6000</v>
      </c>
      <c r="Y4271" s="14" t="s">
        <v>2043</v>
      </c>
      <c r="Z4271" s="14"/>
      <c r="AA4271" s="14" t="s">
        <v>54</v>
      </c>
      <c r="AB4271" s="525"/>
      <c r="AC4271" s="448" t="s">
        <v>2561</v>
      </c>
    </row>
    <row r="4272" spans="1:29">
      <c r="A4272" s="625"/>
      <c r="B4272" s="14" t="s">
        <v>584</v>
      </c>
      <c r="C4272" s="14">
        <v>4800</v>
      </c>
      <c r="D4272" s="14" t="s">
        <v>2043</v>
      </c>
      <c r="E4272" s="52"/>
      <c r="F4272" s="14"/>
      <c r="G4272" s="53" t="s">
        <v>3506</v>
      </c>
      <c r="H4272" s="162"/>
      <c r="I4272" s="515" t="s">
        <v>692</v>
      </c>
      <c r="J4272" s="515">
        <v>3200</v>
      </c>
      <c r="K4272" s="515" t="s">
        <v>2043</v>
      </c>
      <c r="L4272" s="515"/>
      <c r="M4272" s="515"/>
      <c r="N4272" s="549" t="s">
        <v>54</v>
      </c>
      <c r="O4272" s="140"/>
      <c r="P4272" s="14" t="s">
        <v>584</v>
      </c>
      <c r="Q4272" s="14">
        <v>600</v>
      </c>
      <c r="R4272" s="14" t="s">
        <v>2043</v>
      </c>
      <c r="S4272" s="14"/>
      <c r="T4272" s="14"/>
      <c r="U4272" s="14" t="s">
        <v>3507</v>
      </c>
      <c r="V4272" s="14"/>
      <c r="W4272" s="14" t="s">
        <v>280</v>
      </c>
      <c r="X4272" s="14">
        <v>36000</v>
      </c>
      <c r="Y4272" s="14" t="s">
        <v>2043</v>
      </c>
      <c r="Z4272" s="14"/>
      <c r="AA4272" s="14" t="s">
        <v>55</v>
      </c>
      <c r="AB4272" s="460"/>
      <c r="AC4272" s="14" t="s">
        <v>2562</v>
      </c>
    </row>
    <row r="4273" ht="26.4" spans="1:29">
      <c r="A4273" s="625"/>
      <c r="B4273" s="14" t="s">
        <v>151</v>
      </c>
      <c r="C4273" s="14">
        <v>4200</v>
      </c>
      <c r="D4273" s="14" t="s">
        <v>2043</v>
      </c>
      <c r="E4273" s="52"/>
      <c r="F4273" s="14"/>
      <c r="G4273" s="53" t="s">
        <v>54</v>
      </c>
      <c r="H4273" s="162"/>
      <c r="I4273" s="14" t="s">
        <v>175</v>
      </c>
      <c r="J4273" s="14">
        <v>800</v>
      </c>
      <c r="K4273" s="14" t="s">
        <v>2043</v>
      </c>
      <c r="L4273" s="14"/>
      <c r="M4273" s="14"/>
      <c r="N4273" s="53" t="s">
        <v>3388</v>
      </c>
      <c r="O4273" s="140"/>
      <c r="P4273" s="14" t="s">
        <v>1153</v>
      </c>
      <c r="Q4273" s="14">
        <v>620</v>
      </c>
      <c r="R4273" s="14" t="s">
        <v>2045</v>
      </c>
      <c r="S4273" s="14"/>
      <c r="T4273" s="14"/>
      <c r="U4273" s="14" t="s">
        <v>54</v>
      </c>
      <c r="V4273" s="14"/>
      <c r="W4273" s="14"/>
      <c r="X4273" s="14"/>
      <c r="Y4273" s="14"/>
      <c r="Z4273" s="14"/>
      <c r="AA4273" s="53"/>
      <c r="AB4273" s="461"/>
      <c r="AC4273" s="448" t="s">
        <v>2563</v>
      </c>
    </row>
    <row r="4274" ht="13.8" spans="1:29">
      <c r="A4274" s="625"/>
      <c r="B4274" s="14" t="s">
        <v>238</v>
      </c>
      <c r="C4274" s="14">
        <v>15000</v>
      </c>
      <c r="D4274" s="14" t="s">
        <v>2043</v>
      </c>
      <c r="E4274" s="52"/>
      <c r="F4274" s="14"/>
      <c r="G4274" s="53" t="s">
        <v>54</v>
      </c>
      <c r="H4274" s="162"/>
      <c r="I4274" s="73" t="s">
        <v>1120</v>
      </c>
      <c r="J4274" s="73">
        <v>6000</v>
      </c>
      <c r="K4274" s="73" t="s">
        <v>2043</v>
      </c>
      <c r="L4274" s="14"/>
      <c r="M4274" s="14"/>
      <c r="N4274" s="53" t="s">
        <v>2956</v>
      </c>
      <c r="O4274" s="140"/>
      <c r="P4274" s="14" t="s">
        <v>584</v>
      </c>
      <c r="Q4274" s="14">
        <v>4000</v>
      </c>
      <c r="R4274" s="14" t="s">
        <v>2043</v>
      </c>
      <c r="S4274" s="14"/>
      <c r="T4274" s="14"/>
      <c r="U4274" s="14" t="s">
        <v>3508</v>
      </c>
      <c r="V4274" s="14"/>
      <c r="W4274" s="14"/>
      <c r="X4274" s="14"/>
      <c r="Y4274" s="14"/>
      <c r="Z4274" s="14"/>
      <c r="AA4274" s="53"/>
      <c r="AB4274" s="462"/>
      <c r="AC4274" s="448" t="s">
        <v>2568</v>
      </c>
    </row>
    <row r="4275" ht="13.8" spans="1:29">
      <c r="A4275" s="625"/>
      <c r="B4275" s="14" t="s">
        <v>1603</v>
      </c>
      <c r="C4275" s="14">
        <v>4500</v>
      </c>
      <c r="D4275" s="14" t="s">
        <v>2043</v>
      </c>
      <c r="E4275" s="52"/>
      <c r="F4275" s="14"/>
      <c r="G4275" s="53" t="s">
        <v>54</v>
      </c>
      <c r="H4275" s="162"/>
      <c r="I4275" s="137" t="s">
        <v>72</v>
      </c>
      <c r="J4275" s="137">
        <v>3200</v>
      </c>
      <c r="K4275" s="137" t="s">
        <v>2043</v>
      </c>
      <c r="L4275" s="14"/>
      <c r="M4275" s="14"/>
      <c r="N4275" s="53" t="s">
        <v>2788</v>
      </c>
      <c r="O4275" s="140"/>
      <c r="P4275" s="14" t="s">
        <v>1684</v>
      </c>
      <c r="Q4275" s="14">
        <v>200</v>
      </c>
      <c r="R4275" s="14" t="s">
        <v>2045</v>
      </c>
      <c r="S4275" s="14"/>
      <c r="T4275" s="14" t="s">
        <v>2096</v>
      </c>
      <c r="U4275" s="14" t="s">
        <v>54</v>
      </c>
      <c r="V4275" s="14"/>
      <c r="W4275" s="14"/>
      <c r="X4275" s="14"/>
      <c r="Y4275" s="14"/>
      <c r="Z4275" s="14"/>
      <c r="AA4275" s="53"/>
      <c r="AB4275" s="142"/>
      <c r="AC4275" s="448" t="s">
        <v>2632</v>
      </c>
    </row>
    <row r="4276" ht="13.8" spans="1:29">
      <c r="A4276" s="625"/>
      <c r="B4276" s="14" t="s">
        <v>1660</v>
      </c>
      <c r="C4276" s="14">
        <v>2000</v>
      </c>
      <c r="D4276" s="14" t="s">
        <v>2045</v>
      </c>
      <c r="E4276" s="52"/>
      <c r="F4276" s="14"/>
      <c r="G4276" s="53" t="s">
        <v>3485</v>
      </c>
      <c r="H4276" s="162"/>
      <c r="I4276" s="14" t="s">
        <v>331</v>
      </c>
      <c r="J4276" s="14">
        <v>6000</v>
      </c>
      <c r="K4276" s="14" t="s">
        <v>2043</v>
      </c>
      <c r="L4276" s="14"/>
      <c r="M4276" s="14" t="s">
        <v>3509</v>
      </c>
      <c r="N4276" s="53" t="s">
        <v>54</v>
      </c>
      <c r="O4276" s="140"/>
      <c r="P4276" s="141" t="s">
        <v>1272</v>
      </c>
      <c r="Q4276" s="141">
        <v>260</v>
      </c>
      <c r="R4276" s="141" t="s">
        <v>2045</v>
      </c>
      <c r="S4276" s="141"/>
      <c r="T4276" s="141"/>
      <c r="U4276" s="141" t="s">
        <v>3510</v>
      </c>
      <c r="V4276" s="14"/>
      <c r="W4276" s="14"/>
      <c r="X4276" s="14"/>
      <c r="Y4276" s="14"/>
      <c r="Z4276" s="14"/>
      <c r="AA4276" s="53"/>
      <c r="AB4276" s="136"/>
      <c r="AC4276" s="448" t="s">
        <v>2935</v>
      </c>
    </row>
    <row r="4277" spans="1:27">
      <c r="A4277" s="625"/>
      <c r="B4277" s="14" t="s">
        <v>145</v>
      </c>
      <c r="C4277" s="14">
        <v>36000</v>
      </c>
      <c r="D4277" s="14" t="s">
        <v>2043</v>
      </c>
      <c r="E4277" s="52"/>
      <c r="F4277" s="14"/>
      <c r="G4277" s="53" t="s">
        <v>55</v>
      </c>
      <c r="H4277" s="162"/>
      <c r="I4277" s="14" t="s">
        <v>519</v>
      </c>
      <c r="J4277" s="14">
        <v>2000</v>
      </c>
      <c r="K4277" s="14" t="s">
        <v>2043</v>
      </c>
      <c r="L4277" s="14"/>
      <c r="M4277" s="14" t="s">
        <v>3509</v>
      </c>
      <c r="N4277" s="14" t="s">
        <v>55</v>
      </c>
      <c r="O4277" s="496"/>
      <c r="P4277" s="515" t="s">
        <v>1686</v>
      </c>
      <c r="Q4277" s="515">
        <v>500</v>
      </c>
      <c r="R4277" s="515" t="s">
        <v>2045</v>
      </c>
      <c r="S4277" s="515"/>
      <c r="T4277" s="515"/>
      <c r="U4277" s="515" t="s">
        <v>2907</v>
      </c>
      <c r="V4277" s="140"/>
      <c r="W4277" s="14"/>
      <c r="X4277" s="14"/>
      <c r="Y4277" s="14"/>
      <c r="Z4277" s="14"/>
      <c r="AA4277" s="53"/>
    </row>
    <row r="4278" spans="1:27">
      <c r="A4278" s="625"/>
      <c r="B4278" s="14"/>
      <c r="C4278" s="14"/>
      <c r="D4278" s="14"/>
      <c r="E4278" s="52"/>
      <c r="F4278" s="14"/>
      <c r="G4278" s="53"/>
      <c r="H4278" s="162"/>
      <c r="I4278" s="14"/>
      <c r="J4278" s="14"/>
      <c r="K4278" s="14"/>
      <c r="L4278" s="14"/>
      <c r="M4278" s="14"/>
      <c r="N4278" s="53"/>
      <c r="O4278" s="14"/>
      <c r="P4278" s="14" t="s">
        <v>749</v>
      </c>
      <c r="Q4278" s="14">
        <v>300</v>
      </c>
      <c r="R4278" s="14" t="s">
        <v>2045</v>
      </c>
      <c r="S4278" s="14"/>
      <c r="T4278" s="14"/>
      <c r="U4278" s="14" t="s">
        <v>54</v>
      </c>
      <c r="V4278" s="140"/>
      <c r="W4278" s="14"/>
      <c r="X4278" s="14"/>
      <c r="Y4278" s="14"/>
      <c r="Z4278" s="14"/>
      <c r="AA4278" s="53"/>
    </row>
    <row r="4279" spans="1:27">
      <c r="A4279" s="625"/>
      <c r="B4279" s="14"/>
      <c r="C4279" s="14"/>
      <c r="D4279" s="14"/>
      <c r="E4279" s="52"/>
      <c r="F4279" s="14"/>
      <c r="G4279" s="53"/>
      <c r="H4279" s="162"/>
      <c r="I4279" s="14"/>
      <c r="J4279" s="14"/>
      <c r="K4279" s="14"/>
      <c r="L4279" s="14"/>
      <c r="M4279" s="14"/>
      <c r="N4279" s="53"/>
      <c r="O4279" s="14"/>
      <c r="P4279" s="14" t="s">
        <v>1688</v>
      </c>
      <c r="Q4279" s="14">
        <v>195</v>
      </c>
      <c r="R4279" s="14" t="s">
        <v>2045</v>
      </c>
      <c r="S4279" s="14"/>
      <c r="T4279" s="14" t="s">
        <v>3511</v>
      </c>
      <c r="U4279" s="14" t="s">
        <v>54</v>
      </c>
      <c r="V4279" s="140"/>
      <c r="W4279" s="14"/>
      <c r="X4279" s="14"/>
      <c r="Y4279" s="14"/>
      <c r="Z4279" s="14"/>
      <c r="AA4279" s="53"/>
    </row>
    <row r="4280" spans="1:27">
      <c r="A4280" s="625"/>
      <c r="B4280" s="14"/>
      <c r="C4280" s="14"/>
      <c r="D4280" s="14"/>
      <c r="E4280" s="52"/>
      <c r="F4280" s="14"/>
      <c r="G4280" s="53"/>
      <c r="H4280" s="162"/>
      <c r="I4280" s="14"/>
      <c r="J4280" s="14"/>
      <c r="K4280" s="14"/>
      <c r="L4280" s="14"/>
      <c r="M4280" s="14"/>
      <c r="N4280" s="53"/>
      <c r="O4280" s="14"/>
      <c r="P4280" s="14" t="s">
        <v>1079</v>
      </c>
      <c r="Q4280" s="14">
        <v>900</v>
      </c>
      <c r="R4280" s="14" t="s">
        <v>2045</v>
      </c>
      <c r="S4280" s="14"/>
      <c r="T4280" s="14"/>
      <c r="U4280" s="14" t="s">
        <v>54</v>
      </c>
      <c r="V4280" s="140"/>
      <c r="W4280" s="14"/>
      <c r="X4280" s="14"/>
      <c r="Y4280" s="14"/>
      <c r="Z4280" s="14"/>
      <c r="AA4280" s="53"/>
    </row>
    <row r="4281" spans="1:27">
      <c r="A4281" s="625"/>
      <c r="B4281" s="14"/>
      <c r="C4281" s="14"/>
      <c r="D4281" s="14"/>
      <c r="E4281" s="52"/>
      <c r="F4281" s="14"/>
      <c r="G4281" s="53"/>
      <c r="H4281" s="162"/>
      <c r="I4281" s="14"/>
      <c r="J4281" s="14"/>
      <c r="K4281" s="14"/>
      <c r="L4281" s="14"/>
      <c r="M4281" s="14"/>
      <c r="N4281" s="53"/>
      <c r="O4281" s="14"/>
      <c r="P4281" s="14" t="s">
        <v>1264</v>
      </c>
      <c r="Q4281" s="14">
        <v>500</v>
      </c>
      <c r="R4281" s="14" t="s">
        <v>2045</v>
      </c>
      <c r="S4281" s="14"/>
      <c r="T4281" s="14"/>
      <c r="U4281" s="14" t="s">
        <v>54</v>
      </c>
      <c r="V4281" s="140"/>
      <c r="W4281" s="14"/>
      <c r="X4281" s="14"/>
      <c r="Y4281" s="14"/>
      <c r="Z4281" s="14"/>
      <c r="AA4281" s="53"/>
    </row>
    <row r="4282" spans="1:27">
      <c r="A4282" s="625"/>
      <c r="B4282" s="14"/>
      <c r="C4282" s="14"/>
      <c r="D4282" s="14"/>
      <c r="E4282" s="52"/>
      <c r="F4282" s="14"/>
      <c r="G4282" s="53"/>
      <c r="H4282" s="162"/>
      <c r="I4282" s="14"/>
      <c r="J4282" s="14"/>
      <c r="K4282" s="14"/>
      <c r="L4282" s="14"/>
      <c r="M4282" s="14"/>
      <c r="N4282" s="53"/>
      <c r="O4282" s="14"/>
      <c r="P4282" s="14" t="s">
        <v>1603</v>
      </c>
      <c r="Q4282" s="14">
        <v>1500</v>
      </c>
      <c r="R4282" s="14" t="s">
        <v>2043</v>
      </c>
      <c r="S4282" s="14"/>
      <c r="T4282" s="14"/>
      <c r="U4282" s="14" t="s">
        <v>3512</v>
      </c>
      <c r="V4282" s="140"/>
      <c r="W4282" s="14"/>
      <c r="X4282" s="14"/>
      <c r="Y4282" s="14"/>
      <c r="Z4282" s="14"/>
      <c r="AA4282" s="53"/>
    </row>
    <row r="4283" spans="1:27">
      <c r="A4283" s="625"/>
      <c r="B4283" s="14"/>
      <c r="C4283" s="14"/>
      <c r="D4283" s="14"/>
      <c r="E4283" s="52"/>
      <c r="F4283" s="14"/>
      <c r="G4283" s="53"/>
      <c r="H4283" s="162"/>
      <c r="I4283" s="14"/>
      <c r="J4283" s="14"/>
      <c r="K4283" s="14"/>
      <c r="L4283" s="14"/>
      <c r="M4283" s="14"/>
      <c r="N4283" s="53"/>
      <c r="O4283" s="14"/>
      <c r="P4283" s="14" t="s">
        <v>482</v>
      </c>
      <c r="Q4283" s="14">
        <v>500</v>
      </c>
      <c r="R4283" s="14" t="s">
        <v>2045</v>
      </c>
      <c r="S4283" s="14"/>
      <c r="T4283" s="14"/>
      <c r="U4283" s="14" t="s">
        <v>54</v>
      </c>
      <c r="V4283" s="140"/>
      <c r="W4283" s="14"/>
      <c r="X4283" s="14"/>
      <c r="Y4283" s="14"/>
      <c r="Z4283" s="14"/>
      <c r="AA4283" s="53"/>
    </row>
    <row r="4284" spans="1:27">
      <c r="A4284" s="625"/>
      <c r="B4284" s="14"/>
      <c r="C4284" s="14"/>
      <c r="D4284" s="14"/>
      <c r="E4284" s="52"/>
      <c r="F4284" s="14"/>
      <c r="G4284" s="53"/>
      <c r="H4284" s="162"/>
      <c r="I4284" s="14"/>
      <c r="J4284" s="14"/>
      <c r="K4284" s="14"/>
      <c r="L4284" s="14"/>
      <c r="M4284" s="14"/>
      <c r="N4284" s="53"/>
      <c r="O4284" s="14"/>
      <c r="P4284" s="14" t="s">
        <v>1438</v>
      </c>
      <c r="Q4284" s="14">
        <v>1500</v>
      </c>
      <c r="R4284" s="14" t="s">
        <v>2045</v>
      </c>
      <c r="S4284" s="14"/>
      <c r="T4284" s="14"/>
      <c r="U4284" s="14" t="s">
        <v>54</v>
      </c>
      <c r="V4284" s="140"/>
      <c r="W4284" s="14"/>
      <c r="X4284" s="14"/>
      <c r="Y4284" s="14"/>
      <c r="Z4284" s="14"/>
      <c r="AA4284" s="53"/>
    </row>
    <row r="4285" spans="1:27">
      <c r="A4285" s="625"/>
      <c r="B4285" s="14"/>
      <c r="C4285" s="14"/>
      <c r="D4285" s="14"/>
      <c r="E4285" s="52"/>
      <c r="F4285" s="14"/>
      <c r="G4285" s="53"/>
      <c r="H4285" s="162"/>
      <c r="I4285" s="14"/>
      <c r="J4285" s="14"/>
      <c r="K4285" s="14"/>
      <c r="L4285" s="14"/>
      <c r="M4285" s="14"/>
      <c r="N4285" s="53"/>
      <c r="O4285" s="14"/>
      <c r="P4285" s="14" t="s">
        <v>1566</v>
      </c>
      <c r="Q4285" s="14">
        <v>400</v>
      </c>
      <c r="R4285" s="14" t="s">
        <v>2045</v>
      </c>
      <c r="S4285" s="14"/>
      <c r="T4285" s="14"/>
      <c r="U4285" s="14" t="s">
        <v>55</v>
      </c>
      <c r="V4285" s="140"/>
      <c r="W4285" s="14"/>
      <c r="X4285" s="14"/>
      <c r="Y4285" s="14"/>
      <c r="Z4285" s="14"/>
      <c r="AA4285" s="53"/>
    </row>
    <row r="4286" spans="1:27">
      <c r="A4286" s="625"/>
      <c r="B4286" s="14"/>
      <c r="C4286" s="14"/>
      <c r="D4286" s="14"/>
      <c r="E4286" s="52"/>
      <c r="F4286" s="14"/>
      <c r="G4286" s="53"/>
      <c r="H4286" s="162"/>
      <c r="I4286" s="14"/>
      <c r="J4286" s="14"/>
      <c r="K4286" s="14"/>
      <c r="L4286" s="14"/>
      <c r="M4286" s="14"/>
      <c r="N4286" s="53"/>
      <c r="O4286" s="14"/>
      <c r="P4286" s="14"/>
      <c r="Q4286" s="14"/>
      <c r="R4286" s="14"/>
      <c r="S4286" s="14"/>
      <c r="T4286" s="14"/>
      <c r="U4286" s="14"/>
      <c r="V4286" s="140"/>
      <c r="W4286" s="14"/>
      <c r="X4286" s="14"/>
      <c r="Y4286" s="14"/>
      <c r="Z4286" s="14"/>
      <c r="AA4286" s="53"/>
    </row>
    <row r="4287" spans="1:27">
      <c r="A4287" s="625"/>
      <c r="B4287" s="14"/>
      <c r="C4287" s="14"/>
      <c r="D4287" s="14"/>
      <c r="E4287" s="52"/>
      <c r="F4287" s="14"/>
      <c r="G4287" s="53"/>
      <c r="H4287" s="162"/>
      <c r="I4287" s="14"/>
      <c r="J4287" s="14"/>
      <c r="K4287" s="14"/>
      <c r="L4287" s="14"/>
      <c r="M4287" s="14"/>
      <c r="N4287" s="53"/>
      <c r="O4287" s="14"/>
      <c r="P4287" s="14"/>
      <c r="Q4287" s="14"/>
      <c r="R4287" s="14"/>
      <c r="S4287" s="14"/>
      <c r="T4287" s="14"/>
      <c r="U4287" s="14"/>
      <c r="V4287" s="140"/>
      <c r="W4287" s="14"/>
      <c r="X4287" s="14"/>
      <c r="Y4287" s="14"/>
      <c r="Z4287" s="14"/>
      <c r="AA4287" s="53"/>
    </row>
    <row r="4288" spans="1:27">
      <c r="A4288" s="625"/>
      <c r="B4288" s="14"/>
      <c r="C4288" s="14"/>
      <c r="D4288" s="14"/>
      <c r="E4288" s="52"/>
      <c r="F4288" s="14"/>
      <c r="G4288" s="53"/>
      <c r="H4288" s="162"/>
      <c r="I4288" s="14"/>
      <c r="J4288" s="14"/>
      <c r="K4288" s="14"/>
      <c r="L4288" s="14"/>
      <c r="M4288" s="14"/>
      <c r="N4288" s="53"/>
      <c r="O4288" s="14"/>
      <c r="P4288" s="14"/>
      <c r="Q4288" s="14"/>
      <c r="R4288" s="14"/>
      <c r="S4288" s="14"/>
      <c r="T4288" s="14"/>
      <c r="U4288" s="14"/>
      <c r="V4288" s="140"/>
      <c r="W4288" s="14"/>
      <c r="X4288" s="14"/>
      <c r="Y4288" s="14"/>
      <c r="Z4288" s="14"/>
      <c r="AA4288" s="53"/>
    </row>
    <row r="4289" spans="1:27">
      <c r="A4289" s="625"/>
      <c r="B4289" s="14"/>
      <c r="C4289" s="14"/>
      <c r="D4289" s="14"/>
      <c r="E4289" s="52"/>
      <c r="F4289" s="14"/>
      <c r="G4289" s="53"/>
      <c r="H4289" s="162"/>
      <c r="I4289" s="14"/>
      <c r="J4289" s="14"/>
      <c r="K4289" s="14"/>
      <c r="L4289" s="14"/>
      <c r="M4289" s="14"/>
      <c r="N4289" s="53"/>
      <c r="O4289" s="14"/>
      <c r="P4289" s="14"/>
      <c r="Q4289" s="14"/>
      <c r="R4289" s="14"/>
      <c r="S4289" s="14"/>
      <c r="T4289" s="14"/>
      <c r="U4289" s="14"/>
      <c r="V4289" s="140"/>
      <c r="W4289" s="14"/>
      <c r="X4289" s="14"/>
      <c r="Y4289" s="14"/>
      <c r="Z4289" s="14"/>
      <c r="AA4289" s="53"/>
    </row>
    <row r="4290" spans="1:27">
      <c r="A4290" s="625"/>
      <c r="B4290" s="14"/>
      <c r="C4290" s="14"/>
      <c r="D4290" s="14"/>
      <c r="E4290" s="52"/>
      <c r="F4290" s="14"/>
      <c r="G4290" s="53"/>
      <c r="H4290" s="162"/>
      <c r="I4290" s="14"/>
      <c r="J4290" s="14"/>
      <c r="K4290" s="14"/>
      <c r="L4290" s="14"/>
      <c r="M4290" s="14"/>
      <c r="N4290" s="53"/>
      <c r="O4290" s="14"/>
      <c r="P4290" s="14"/>
      <c r="Q4290" s="14"/>
      <c r="R4290" s="14"/>
      <c r="S4290" s="14"/>
      <c r="T4290" s="14"/>
      <c r="U4290" s="14"/>
      <c r="V4290" s="140"/>
      <c r="W4290" s="14"/>
      <c r="X4290" s="14"/>
      <c r="Y4290" s="14"/>
      <c r="Z4290" s="14"/>
      <c r="AA4290" s="53"/>
    </row>
    <row r="4291" spans="1:27">
      <c r="A4291" s="625"/>
      <c r="B4291" s="14"/>
      <c r="C4291" s="14"/>
      <c r="D4291" s="14"/>
      <c r="E4291" s="52"/>
      <c r="F4291" s="14"/>
      <c r="G4291" s="53"/>
      <c r="H4291" s="162"/>
      <c r="I4291" s="14"/>
      <c r="J4291" s="14"/>
      <c r="K4291" s="14"/>
      <c r="L4291" s="14"/>
      <c r="M4291" s="14"/>
      <c r="N4291" s="53"/>
      <c r="O4291" s="14"/>
      <c r="P4291" s="14"/>
      <c r="Q4291" s="14"/>
      <c r="R4291" s="14"/>
      <c r="S4291" s="14"/>
      <c r="T4291" s="14"/>
      <c r="U4291" s="14"/>
      <c r="V4291" s="140"/>
      <c r="W4291" s="14"/>
      <c r="X4291" s="14"/>
      <c r="Y4291" s="14"/>
      <c r="Z4291" s="14"/>
      <c r="AA4291" s="53"/>
    </row>
    <row r="4292" spans="1:27">
      <c r="A4292" s="625"/>
      <c r="B4292" s="14"/>
      <c r="C4292" s="14"/>
      <c r="D4292" s="14"/>
      <c r="E4292" s="52"/>
      <c r="F4292" s="14"/>
      <c r="G4292" s="53"/>
      <c r="H4292" s="162"/>
      <c r="I4292" s="14"/>
      <c r="J4292" s="14"/>
      <c r="K4292" s="14"/>
      <c r="L4292" s="14"/>
      <c r="M4292" s="14"/>
      <c r="N4292" s="53"/>
      <c r="O4292" s="14"/>
      <c r="P4292" s="14"/>
      <c r="Q4292" s="14"/>
      <c r="R4292" s="14"/>
      <c r="S4292" s="14"/>
      <c r="T4292" s="14"/>
      <c r="U4292" s="14"/>
      <c r="V4292" s="140"/>
      <c r="W4292" s="14"/>
      <c r="X4292" s="14"/>
      <c r="Y4292" s="14"/>
      <c r="Z4292" s="14"/>
      <c r="AA4292" s="53"/>
    </row>
    <row r="4293" spans="1:27">
      <c r="A4293" s="625"/>
      <c r="B4293" s="14"/>
      <c r="C4293" s="14"/>
      <c r="D4293" s="14"/>
      <c r="E4293" s="52"/>
      <c r="F4293" s="14"/>
      <c r="G4293" s="53"/>
      <c r="H4293" s="14"/>
      <c r="O4293" s="14"/>
      <c r="P4293" s="14"/>
      <c r="Q4293" s="14"/>
      <c r="R4293" s="14"/>
      <c r="S4293" s="14"/>
      <c r="T4293" s="14"/>
      <c r="U4293" s="14"/>
      <c r="V4293" s="140"/>
      <c r="W4293" s="14"/>
      <c r="X4293" s="14"/>
      <c r="Y4293" s="14"/>
      <c r="Z4293" s="14"/>
      <c r="AA4293" s="53"/>
    </row>
    <row r="4294" spans="1:27">
      <c r="A4294" s="625"/>
      <c r="B4294" s="14"/>
      <c r="C4294" s="14"/>
      <c r="D4294" s="14"/>
      <c r="E4294" s="52"/>
      <c r="F4294" s="14"/>
      <c r="G4294" s="53"/>
      <c r="H4294" s="14"/>
      <c r="I4294" s="14"/>
      <c r="J4294" s="14"/>
      <c r="K4294" s="14"/>
      <c r="L4294" s="14"/>
      <c r="M4294" s="14"/>
      <c r="N4294" s="53"/>
      <c r="O4294" s="14"/>
      <c r="P4294" s="14"/>
      <c r="Q4294" s="14"/>
      <c r="R4294" s="14"/>
      <c r="S4294" s="14"/>
      <c r="T4294" s="14"/>
      <c r="U4294" s="14"/>
      <c r="V4294" s="140"/>
      <c r="W4294" s="14"/>
      <c r="X4294" s="14"/>
      <c r="Y4294" s="14"/>
      <c r="Z4294" s="14"/>
      <c r="AA4294" s="53"/>
    </row>
    <row r="4295" spans="1:27">
      <c r="A4295" s="625"/>
      <c r="B4295" s="14"/>
      <c r="C4295" s="14"/>
      <c r="D4295" s="14"/>
      <c r="E4295" s="52"/>
      <c r="F4295" s="14"/>
      <c r="G4295" s="53"/>
      <c r="H4295" s="14"/>
      <c r="I4295" s="14"/>
      <c r="J4295" s="14"/>
      <c r="K4295" s="14"/>
      <c r="L4295" s="14"/>
      <c r="M4295" s="14"/>
      <c r="N4295" s="53"/>
      <c r="O4295" s="14"/>
      <c r="P4295" s="14"/>
      <c r="Q4295" s="14"/>
      <c r="R4295" s="14"/>
      <c r="S4295" s="14"/>
      <c r="T4295" s="14"/>
      <c r="U4295" s="14"/>
      <c r="V4295" s="140"/>
      <c r="W4295" s="14"/>
      <c r="X4295" s="14"/>
      <c r="Y4295" s="14"/>
      <c r="Z4295" s="14"/>
      <c r="AA4295" s="53"/>
    </row>
    <row r="4296" spans="1:27">
      <c r="A4296" s="625"/>
      <c r="B4296" s="14"/>
      <c r="C4296" s="14"/>
      <c r="D4296" s="14"/>
      <c r="E4296" s="52"/>
      <c r="F4296" s="14"/>
      <c r="G4296" s="53"/>
      <c r="H4296" s="14"/>
      <c r="I4296" s="12"/>
      <c r="J4296" s="653"/>
      <c r="K4296" s="14"/>
      <c r="L4296" s="14"/>
      <c r="M4296" s="14"/>
      <c r="N4296" s="53"/>
      <c r="O4296" s="14"/>
      <c r="P4296" s="14"/>
      <c r="Q4296" s="14"/>
      <c r="R4296" s="14"/>
      <c r="S4296" s="14"/>
      <c r="T4296" s="53"/>
      <c r="U4296" s="14"/>
      <c r="V4296" s="140"/>
      <c r="W4296" s="14"/>
      <c r="X4296" s="14"/>
      <c r="Y4296" s="14"/>
      <c r="Z4296" s="14"/>
      <c r="AA4296" s="53"/>
    </row>
    <row r="4297" spans="1:27">
      <c r="A4297" s="625"/>
      <c r="B4297" s="14"/>
      <c r="C4297" s="14"/>
      <c r="D4297" s="14"/>
      <c r="E4297" s="52"/>
      <c r="F4297" s="14"/>
      <c r="G4297" s="53"/>
      <c r="H4297" s="14"/>
      <c r="I4297" s="12"/>
      <c r="J4297" s="653"/>
      <c r="K4297" s="14"/>
      <c r="L4297" s="14"/>
      <c r="M4297" s="14"/>
      <c r="N4297" s="53"/>
      <c r="O4297" s="14"/>
      <c r="P4297" s="14"/>
      <c r="Q4297" s="14"/>
      <c r="R4297" s="14"/>
      <c r="S4297" s="14"/>
      <c r="T4297" s="53"/>
      <c r="U4297" s="14"/>
      <c r="V4297" s="140"/>
      <c r="W4297" s="14"/>
      <c r="X4297" s="14"/>
      <c r="Y4297" s="14"/>
      <c r="Z4297" s="14"/>
      <c r="AA4297" s="53"/>
    </row>
    <row r="4298" spans="1:27">
      <c r="A4298" s="625"/>
      <c r="B4298" s="14"/>
      <c r="C4298" s="14"/>
      <c r="D4298" s="14"/>
      <c r="E4298" s="52"/>
      <c r="F4298" s="14"/>
      <c r="G4298" s="53"/>
      <c r="H4298" s="14"/>
      <c r="I4298" s="14"/>
      <c r="J4298" s="14"/>
      <c r="K4298" s="14"/>
      <c r="L4298" s="14"/>
      <c r="M4298" s="14"/>
      <c r="N4298" s="53"/>
      <c r="O4298" s="14"/>
      <c r="P4298" s="14"/>
      <c r="Q4298" s="14"/>
      <c r="R4298" s="14"/>
      <c r="S4298" s="14"/>
      <c r="T4298" s="53"/>
      <c r="U4298" s="14"/>
      <c r="V4298" s="14"/>
      <c r="W4298" s="14"/>
      <c r="X4298" s="14"/>
      <c r="Y4298" s="14"/>
      <c r="Z4298" s="14"/>
      <c r="AA4298" s="14"/>
    </row>
    <row r="4299" spans="1:27">
      <c r="A4299" s="625"/>
      <c r="B4299" s="14"/>
      <c r="C4299" s="14"/>
      <c r="D4299" s="14"/>
      <c r="E4299" s="52"/>
      <c r="F4299" s="14"/>
      <c r="G4299" s="53"/>
      <c r="H4299" s="14"/>
      <c r="I4299" s="14"/>
      <c r="J4299" s="14"/>
      <c r="K4299" s="14"/>
      <c r="L4299" s="14"/>
      <c r="M4299" s="14"/>
      <c r="N4299" s="53"/>
      <c r="O4299" s="14"/>
      <c r="P4299" s="14"/>
      <c r="Q4299" s="14"/>
      <c r="R4299" s="14"/>
      <c r="S4299" s="14"/>
      <c r="T4299" s="53"/>
      <c r="U4299" s="14"/>
      <c r="V4299" s="14"/>
      <c r="W4299" s="14"/>
      <c r="X4299" s="14"/>
      <c r="Y4299" s="601"/>
      <c r="Z4299" s="14"/>
      <c r="AA4299" s="601"/>
    </row>
    <row r="4300" spans="1:27">
      <c r="A4300" s="625"/>
      <c r="B4300" s="14"/>
      <c r="C4300" s="14"/>
      <c r="D4300" s="14"/>
      <c r="E4300" s="52"/>
      <c r="F4300" s="14"/>
      <c r="G4300" s="53"/>
      <c r="H4300" s="14"/>
      <c r="I4300" s="14"/>
      <c r="J4300" s="14"/>
      <c r="K4300" s="14"/>
      <c r="L4300" s="14"/>
      <c r="M4300" s="14"/>
      <c r="N4300" s="53"/>
      <c r="O4300" s="14"/>
      <c r="P4300" s="14"/>
      <c r="Q4300" s="14"/>
      <c r="R4300" s="14"/>
      <c r="S4300" s="14"/>
      <c r="T4300" s="53"/>
      <c r="U4300" s="14"/>
      <c r="V4300" s="14"/>
      <c r="W4300" s="14"/>
      <c r="X4300" s="14"/>
      <c r="Y4300" s="601"/>
      <c r="Z4300" s="14"/>
      <c r="AA4300" s="601"/>
    </row>
    <row r="4301" spans="1:27">
      <c r="A4301" s="625"/>
      <c r="B4301" s="14"/>
      <c r="C4301" s="14"/>
      <c r="D4301" s="14"/>
      <c r="E4301" s="52"/>
      <c r="F4301" s="14"/>
      <c r="G4301" s="53"/>
      <c r="H4301" s="14"/>
      <c r="I4301" s="14"/>
      <c r="J4301" s="14"/>
      <c r="K4301" s="14"/>
      <c r="L4301" s="14"/>
      <c r="M4301" s="14"/>
      <c r="N4301" s="53"/>
      <c r="O4301" s="14"/>
      <c r="P4301" s="14"/>
      <c r="Q4301" s="14"/>
      <c r="R4301" s="14"/>
      <c r="S4301" s="14"/>
      <c r="T4301" s="53"/>
      <c r="U4301" s="14"/>
      <c r="V4301" s="140"/>
      <c r="W4301" s="14"/>
      <c r="X4301" s="14"/>
      <c r="Y4301" s="601"/>
      <c r="Z4301" s="14"/>
      <c r="AA4301" s="601"/>
    </row>
    <row r="4302" spans="1:27">
      <c r="A4302" s="625"/>
      <c r="B4302" s="14"/>
      <c r="C4302" s="14"/>
      <c r="D4302" s="14"/>
      <c r="E4302" s="52"/>
      <c r="F4302" s="14"/>
      <c r="G4302" s="53"/>
      <c r="H4302" s="14"/>
      <c r="I4302" s="14"/>
      <c r="J4302" s="14"/>
      <c r="K4302" s="14"/>
      <c r="L4302" s="14"/>
      <c r="M4302" s="14"/>
      <c r="N4302" s="53"/>
      <c r="O4302" s="14"/>
      <c r="P4302" s="14"/>
      <c r="Q4302" s="14"/>
      <c r="R4302" s="14"/>
      <c r="S4302" s="14"/>
      <c r="T4302" s="53"/>
      <c r="U4302" s="14"/>
      <c r="V4302" s="140"/>
      <c r="W4302" s="14"/>
      <c r="X4302" s="14"/>
      <c r="Y4302" s="601"/>
      <c r="Z4302" s="14"/>
      <c r="AA4302" s="601"/>
    </row>
    <row r="4303" spans="1:27">
      <c r="A4303" s="625"/>
      <c r="B4303" s="14"/>
      <c r="C4303" s="14"/>
      <c r="D4303" s="14"/>
      <c r="E4303" s="52"/>
      <c r="F4303" s="14"/>
      <c r="G4303" s="53"/>
      <c r="H4303" s="14"/>
      <c r="I4303" s="14"/>
      <c r="J4303" s="14"/>
      <c r="K4303" s="14"/>
      <c r="L4303" s="14"/>
      <c r="M4303" s="14"/>
      <c r="N4303" s="53"/>
      <c r="O4303" s="14"/>
      <c r="P4303" s="14"/>
      <c r="Q4303" s="14"/>
      <c r="R4303" s="14"/>
      <c r="S4303" s="14"/>
      <c r="T4303" s="53"/>
      <c r="U4303" s="14"/>
      <c r="V4303" s="140"/>
      <c r="W4303" s="14"/>
      <c r="X4303" s="14"/>
      <c r="Y4303" s="601"/>
      <c r="Z4303" s="14"/>
      <c r="AA4303" s="601"/>
    </row>
    <row r="4304" spans="1:27">
      <c r="A4304" s="625"/>
      <c r="B4304" s="14"/>
      <c r="C4304" s="14"/>
      <c r="D4304" s="14"/>
      <c r="E4304" s="52"/>
      <c r="F4304" s="14"/>
      <c r="G4304" s="53"/>
      <c r="H4304" s="14"/>
      <c r="I4304" s="14"/>
      <c r="J4304" s="14"/>
      <c r="K4304" s="14"/>
      <c r="L4304" s="14"/>
      <c r="M4304" s="14"/>
      <c r="N4304" s="53"/>
      <c r="O4304" s="14"/>
      <c r="P4304" s="14"/>
      <c r="Q4304" s="14"/>
      <c r="R4304" s="14"/>
      <c r="S4304" s="14"/>
      <c r="T4304" s="53"/>
      <c r="U4304" s="14"/>
      <c r="V4304" s="140"/>
      <c r="W4304" s="14"/>
      <c r="X4304" s="14"/>
      <c r="Y4304" s="601"/>
      <c r="Z4304" s="14"/>
      <c r="AA4304" s="601"/>
    </row>
    <row r="4305" spans="1:27">
      <c r="A4305" s="625"/>
      <c r="B4305" s="14"/>
      <c r="C4305" s="14"/>
      <c r="D4305" s="14"/>
      <c r="E4305" s="52"/>
      <c r="F4305" s="14"/>
      <c r="G4305" s="53"/>
      <c r="H4305" s="14"/>
      <c r="I4305" s="14"/>
      <c r="J4305" s="14"/>
      <c r="K4305" s="14"/>
      <c r="L4305" s="14"/>
      <c r="M4305" s="14"/>
      <c r="N4305" s="53"/>
      <c r="O4305" s="14"/>
      <c r="P4305" s="14"/>
      <c r="Q4305" s="14"/>
      <c r="R4305" s="14"/>
      <c r="S4305" s="14"/>
      <c r="T4305" s="53"/>
      <c r="U4305" s="14"/>
      <c r="V4305" s="140"/>
      <c r="W4305" s="14"/>
      <c r="X4305" s="14"/>
      <c r="Y4305" s="601"/>
      <c r="Z4305" s="14"/>
      <c r="AA4305" s="601"/>
    </row>
    <row r="4306" ht="18" spans="1:27">
      <c r="A4306" s="625"/>
      <c r="B4306" s="629"/>
      <c r="C4306" s="299"/>
      <c r="D4306" s="299"/>
      <c r="E4306" s="630"/>
      <c r="F4306" s="299"/>
      <c r="G4306" s="299"/>
      <c r="H4306" s="269"/>
      <c r="I4306" s="299"/>
      <c r="J4306" s="299"/>
      <c r="K4306" s="299"/>
      <c r="L4306" s="299"/>
      <c r="M4306" s="304"/>
      <c r="N4306" s="304"/>
      <c r="O4306" s="269"/>
      <c r="P4306" s="304"/>
      <c r="Q4306" s="304"/>
      <c r="R4306" s="304"/>
      <c r="S4306" s="304"/>
      <c r="T4306" s="304"/>
      <c r="U4306" s="304"/>
      <c r="V4306" s="492"/>
      <c r="W4306" s="304"/>
      <c r="X4306" s="304"/>
      <c r="Y4306" s="304"/>
      <c r="Z4306" s="304"/>
      <c r="AA4306" s="304"/>
    </row>
    <row r="4307" ht="27.6" spans="1:29">
      <c r="A4307" s="266" t="s">
        <v>2310</v>
      </c>
      <c r="B4307" s="121" t="s">
        <v>12</v>
      </c>
      <c r="C4307" s="122" t="s">
        <v>2501</v>
      </c>
      <c r="D4307" s="122" t="s">
        <v>2466</v>
      </c>
      <c r="E4307" s="123" t="s">
        <v>2456</v>
      </c>
      <c r="F4307" s="121" t="s">
        <v>3121</v>
      </c>
      <c r="G4307" s="121" t="s">
        <v>11</v>
      </c>
      <c r="H4307" s="641"/>
      <c r="I4307" s="121" t="s">
        <v>13</v>
      </c>
      <c r="J4307" s="122" t="s">
        <v>2501</v>
      </c>
      <c r="K4307" s="122" t="s">
        <v>2466</v>
      </c>
      <c r="L4307" s="632" t="s">
        <v>2456</v>
      </c>
      <c r="M4307" s="121" t="s">
        <v>3121</v>
      </c>
      <c r="N4307" s="121" t="s">
        <v>11</v>
      </c>
      <c r="O4307" s="492"/>
      <c r="P4307" s="121" t="s">
        <v>3108</v>
      </c>
      <c r="Q4307" s="122" t="s">
        <v>2501</v>
      </c>
      <c r="R4307" s="122" t="s">
        <v>2466</v>
      </c>
      <c r="S4307" s="632" t="s">
        <v>2456</v>
      </c>
      <c r="T4307" s="121" t="s">
        <v>3121</v>
      </c>
      <c r="U4307" s="121" t="s">
        <v>11</v>
      </c>
      <c r="V4307" s="269"/>
      <c r="W4307" s="121" t="s">
        <v>3336</v>
      </c>
      <c r="X4307" s="122" t="s">
        <v>2501</v>
      </c>
      <c r="Y4307" s="122" t="s">
        <v>2466</v>
      </c>
      <c r="Z4307" s="121" t="s">
        <v>3121</v>
      </c>
      <c r="AA4307" s="121" t="s">
        <v>11</v>
      </c>
      <c r="AB4307" s="594" t="s">
        <v>2557</v>
      </c>
      <c r="AC4307" s="594"/>
    </row>
    <row r="4308" ht="13.8" spans="1:29">
      <c r="A4308" s="619" t="s">
        <v>3513</v>
      </c>
      <c r="B4308" s="14" t="s">
        <v>145</v>
      </c>
      <c r="C4308" s="14">
        <v>36000</v>
      </c>
      <c r="D4308" s="14" t="s">
        <v>2043</v>
      </c>
      <c r="E4308" s="52"/>
      <c r="F4308" s="14"/>
      <c r="G4308" s="53" t="s">
        <v>54</v>
      </c>
      <c r="H4308" s="14"/>
      <c r="I4308" s="129" t="s">
        <v>519</v>
      </c>
      <c r="J4308" s="129">
        <v>500</v>
      </c>
      <c r="K4308" s="129" t="s">
        <v>2043</v>
      </c>
      <c r="L4308" s="129"/>
      <c r="M4308" s="129"/>
      <c r="N4308" s="129" t="s">
        <v>54</v>
      </c>
      <c r="O4308" s="14"/>
      <c r="P4308" s="14" t="s">
        <v>1566</v>
      </c>
      <c r="Q4308" s="14">
        <v>400</v>
      </c>
      <c r="R4308" s="14" t="s">
        <v>2045</v>
      </c>
      <c r="S4308" s="14"/>
      <c r="T4308" s="14"/>
      <c r="U4308" s="14" t="s">
        <v>54</v>
      </c>
      <c r="V4308" s="14"/>
      <c r="W4308" s="14" t="s">
        <v>280</v>
      </c>
      <c r="X4308" s="14">
        <v>6000</v>
      </c>
      <c r="Y4308" s="14" t="s">
        <v>2043</v>
      </c>
      <c r="Z4308" s="14"/>
      <c r="AA4308" s="14" t="s">
        <v>54</v>
      </c>
      <c r="AB4308" s="525"/>
      <c r="AC4308" s="448" t="s">
        <v>2561</v>
      </c>
    </row>
    <row r="4309" spans="1:29">
      <c r="A4309" s="619"/>
      <c r="B4309" s="14" t="s">
        <v>124</v>
      </c>
      <c r="C4309" s="14">
        <v>10200</v>
      </c>
      <c r="D4309" s="14" t="s">
        <v>2043</v>
      </c>
      <c r="E4309" s="52"/>
      <c r="F4309" s="14"/>
      <c r="G4309" s="53" t="s">
        <v>54</v>
      </c>
      <c r="H4309" s="14"/>
      <c r="I4309" s="129" t="s">
        <v>455</v>
      </c>
      <c r="J4309" s="129">
        <v>4000</v>
      </c>
      <c r="K4309" s="129" t="s">
        <v>2043</v>
      </c>
      <c r="L4309" s="659"/>
      <c r="M4309" s="129"/>
      <c r="N4309" s="129" t="s">
        <v>54</v>
      </c>
      <c r="O4309" s="162"/>
      <c r="P4309" s="14" t="s">
        <v>783</v>
      </c>
      <c r="Q4309" s="14">
        <v>510</v>
      </c>
      <c r="R4309" s="14" t="s">
        <v>2045</v>
      </c>
      <c r="S4309" s="14"/>
      <c r="T4309" s="14"/>
      <c r="U4309" s="14" t="s">
        <v>54</v>
      </c>
      <c r="V4309" s="140"/>
      <c r="W4309" s="14" t="s">
        <v>135</v>
      </c>
      <c r="X4309" s="14">
        <v>18000</v>
      </c>
      <c r="Y4309" s="14" t="s">
        <v>2043</v>
      </c>
      <c r="Z4309" s="14"/>
      <c r="AA4309" s="14" t="s">
        <v>3514</v>
      </c>
      <c r="AB4309" s="460"/>
      <c r="AC4309" s="14" t="s">
        <v>2562</v>
      </c>
    </row>
    <row r="4310" ht="13.8" spans="1:29">
      <c r="A4310" s="619"/>
      <c r="B4310" s="14" t="s">
        <v>216</v>
      </c>
      <c r="C4310" s="14">
        <v>3000</v>
      </c>
      <c r="D4310" s="14" t="s">
        <v>2043</v>
      </c>
      <c r="E4310" s="52"/>
      <c r="F4310" s="14"/>
      <c r="G4310" s="53" t="s">
        <v>54</v>
      </c>
      <c r="H4310" s="14"/>
      <c r="I4310" s="515" t="s">
        <v>556</v>
      </c>
      <c r="J4310" s="515">
        <v>1480</v>
      </c>
      <c r="K4310" s="515" t="s">
        <v>2045</v>
      </c>
      <c r="L4310" s="660" t="e">
        <f>VLOOKUP(I4310,#REF!,11,0)</f>
        <v>#REF!</v>
      </c>
      <c r="M4310" s="515"/>
      <c r="N4310" s="515" t="s">
        <v>54</v>
      </c>
      <c r="O4310" s="162"/>
      <c r="P4310" s="14" t="s">
        <v>1257</v>
      </c>
      <c r="Q4310" s="14">
        <v>500</v>
      </c>
      <c r="R4310" s="14" t="s">
        <v>2045</v>
      </c>
      <c r="S4310" s="14"/>
      <c r="T4310" s="14"/>
      <c r="U4310" s="14" t="s">
        <v>54</v>
      </c>
      <c r="V4310" s="140"/>
      <c r="W4310" s="14" t="s">
        <v>389</v>
      </c>
      <c r="X4310" s="14">
        <v>2000</v>
      </c>
      <c r="Y4310" s="14" t="s">
        <v>2045</v>
      </c>
      <c r="Z4310" s="14"/>
      <c r="AA4310" s="14" t="s">
        <v>54</v>
      </c>
      <c r="AB4310" s="461"/>
      <c r="AC4310" s="448" t="s">
        <v>2563</v>
      </c>
    </row>
    <row r="4311" ht="13.8" spans="1:29">
      <c r="A4311" s="619"/>
      <c r="B4311" s="14" t="s">
        <v>787</v>
      </c>
      <c r="C4311" s="14">
        <v>2400</v>
      </c>
      <c r="D4311" s="14" t="s">
        <v>2043</v>
      </c>
      <c r="E4311" s="52"/>
      <c r="F4311" s="14"/>
      <c r="G4311" s="53" t="s">
        <v>54</v>
      </c>
      <c r="H4311" s="162"/>
      <c r="I4311" s="541" t="s">
        <v>700</v>
      </c>
      <c r="J4311" s="541">
        <v>400</v>
      </c>
      <c r="K4311" s="541" t="s">
        <v>2045</v>
      </c>
      <c r="L4311" s="659" t="e">
        <f>VLOOKUP(I4311,#REF!,11,0)</f>
        <v>#REF!</v>
      </c>
      <c r="M4311" s="129"/>
      <c r="N4311" s="515" t="s">
        <v>3515</v>
      </c>
      <c r="O4311" s="281"/>
      <c r="P4311" s="14" t="s">
        <v>951</v>
      </c>
      <c r="Q4311" s="14">
        <v>1220</v>
      </c>
      <c r="R4311" s="14" t="s">
        <v>2045</v>
      </c>
      <c r="S4311" s="162"/>
      <c r="T4311" s="14"/>
      <c r="U4311" s="14" t="s">
        <v>54</v>
      </c>
      <c r="V4311" s="140"/>
      <c r="W4311" s="14" t="s">
        <v>446</v>
      </c>
      <c r="X4311" s="14">
        <v>1000</v>
      </c>
      <c r="Y4311" s="14" t="s">
        <v>2054</v>
      </c>
      <c r="Z4311" s="14"/>
      <c r="AA4311" s="14" t="s">
        <v>54</v>
      </c>
      <c r="AB4311" s="462"/>
      <c r="AC4311" s="448" t="s">
        <v>2568</v>
      </c>
    </row>
    <row r="4312" ht="13.8" spans="1:29">
      <c r="A4312" s="619"/>
      <c r="B4312" s="14"/>
      <c r="C4312" s="14"/>
      <c r="D4312" s="14"/>
      <c r="E4312" s="52"/>
      <c r="F4312" s="14"/>
      <c r="G4312" s="53"/>
      <c r="H4312" s="162"/>
      <c r="I4312" s="129" t="s">
        <v>1314</v>
      </c>
      <c r="J4312" s="129">
        <v>1000</v>
      </c>
      <c r="K4312" s="129" t="s">
        <v>2045</v>
      </c>
      <c r="L4312" s="659" t="e">
        <f>VLOOKUP(I4312,#REF!,11,0)</f>
        <v>#REF!</v>
      </c>
      <c r="M4312" s="129"/>
      <c r="N4312" s="129" t="s">
        <v>54</v>
      </c>
      <c r="O4312" s="281"/>
      <c r="P4312" s="14" t="s">
        <v>954</v>
      </c>
      <c r="Q4312" s="14">
        <v>900</v>
      </c>
      <c r="R4312" s="14" t="s">
        <v>2045</v>
      </c>
      <c r="S4312" s="162"/>
      <c r="T4312" s="14"/>
      <c r="U4312" s="14" t="s">
        <v>3222</v>
      </c>
      <c r="V4312" s="140"/>
      <c r="W4312" s="14" t="s">
        <v>1650</v>
      </c>
      <c r="X4312" s="14">
        <v>1500</v>
      </c>
      <c r="Y4312" s="14" t="s">
        <v>2045</v>
      </c>
      <c r="Z4312" s="14"/>
      <c r="AA4312" s="14" t="s">
        <v>3516</v>
      </c>
      <c r="AB4312" s="142"/>
      <c r="AC4312" s="448" t="s">
        <v>2632</v>
      </c>
    </row>
    <row r="4313" ht="13.8" spans="1:29">
      <c r="A4313" s="619"/>
      <c r="B4313" s="14"/>
      <c r="C4313" s="14"/>
      <c r="D4313" s="14"/>
      <c r="E4313" s="52"/>
      <c r="F4313" s="14"/>
      <c r="G4313" s="53"/>
      <c r="H4313" s="162"/>
      <c r="I4313" s="515" t="s">
        <v>440</v>
      </c>
      <c r="J4313" s="515">
        <v>200</v>
      </c>
      <c r="K4313" s="515" t="s">
        <v>2045</v>
      </c>
      <c r="L4313" s="660" t="e">
        <f>VLOOKUP(I4313,#REF!,11,0)</f>
        <v>#REF!</v>
      </c>
      <c r="M4313" s="515"/>
      <c r="N4313" s="515" t="s">
        <v>54</v>
      </c>
      <c r="O4313" s="281"/>
      <c r="P4313" s="14" t="s">
        <v>1362</v>
      </c>
      <c r="Q4313" s="14">
        <v>1200</v>
      </c>
      <c r="R4313" s="14" t="s">
        <v>2045</v>
      </c>
      <c r="S4313" s="162"/>
      <c r="T4313" s="14"/>
      <c r="U4313" s="14" t="s">
        <v>54</v>
      </c>
      <c r="V4313" s="140"/>
      <c r="W4313" s="356" t="s">
        <v>135</v>
      </c>
      <c r="X4313" s="356">
        <v>6000</v>
      </c>
      <c r="Y4313" s="356" t="s">
        <v>2043</v>
      </c>
      <c r="Z4313" s="14"/>
      <c r="AA4313" s="14" t="s">
        <v>3517</v>
      </c>
      <c r="AB4313" s="136"/>
      <c r="AC4313" s="448" t="s">
        <v>2935</v>
      </c>
    </row>
    <row r="4314" spans="1:27">
      <c r="A4314" s="619"/>
      <c r="B4314" s="14"/>
      <c r="C4314" s="14"/>
      <c r="D4314" s="14"/>
      <c r="E4314" s="52"/>
      <c r="F4314" s="14"/>
      <c r="G4314" s="53"/>
      <c r="H4314" s="162"/>
      <c r="I4314" s="14" t="s">
        <v>700</v>
      </c>
      <c r="J4314" s="14">
        <v>400</v>
      </c>
      <c r="K4314" s="14" t="s">
        <v>2045</v>
      </c>
      <c r="L4314" s="8" t="e">
        <f>VLOOKUP(I4314,#REF!,11,0)</f>
        <v>#REF!</v>
      </c>
      <c r="M4314" s="14"/>
      <c r="N4314" s="162" t="s">
        <v>54</v>
      </c>
      <c r="O4314" s="14"/>
      <c r="P4314" s="137" t="s">
        <v>3518</v>
      </c>
      <c r="Q4314" s="137">
        <v>500</v>
      </c>
      <c r="R4314" s="137" t="s">
        <v>2045</v>
      </c>
      <c r="S4314" s="14"/>
      <c r="T4314" s="14" t="s">
        <v>2096</v>
      </c>
      <c r="U4314" s="14" t="s">
        <v>2788</v>
      </c>
      <c r="V4314" s="140"/>
      <c r="W4314" s="14" t="s">
        <v>223</v>
      </c>
      <c r="X4314" s="14">
        <v>4800</v>
      </c>
      <c r="Y4314" s="14" t="s">
        <v>2043</v>
      </c>
      <c r="Z4314" s="14"/>
      <c r="AA4314" s="14" t="s">
        <v>3519</v>
      </c>
    </row>
    <row r="4315" spans="1:27">
      <c r="A4315" s="619"/>
      <c r="B4315" s="14"/>
      <c r="C4315" s="14"/>
      <c r="D4315" s="14"/>
      <c r="E4315" s="52"/>
      <c r="F4315" s="14"/>
      <c r="G4315" s="53"/>
      <c r="H4315" s="162"/>
      <c r="I4315" s="14" t="s">
        <v>244</v>
      </c>
      <c r="J4315" s="14">
        <v>4000</v>
      </c>
      <c r="K4315" s="14" t="s">
        <v>2043</v>
      </c>
      <c r="L4315" s="14"/>
      <c r="M4315" s="14"/>
      <c r="N4315" s="193" t="s">
        <v>3520</v>
      </c>
      <c r="O4315" s="14"/>
      <c r="P4315" s="73" t="s">
        <v>1299</v>
      </c>
      <c r="Q4315" s="73">
        <v>800</v>
      </c>
      <c r="R4315" s="73" t="s">
        <v>2045</v>
      </c>
      <c r="S4315" s="14"/>
      <c r="T4315" s="14"/>
      <c r="U4315" s="14" t="s">
        <v>2956</v>
      </c>
      <c r="V4315" s="140"/>
      <c r="W4315" s="356" t="s">
        <v>220</v>
      </c>
      <c r="X4315" s="356">
        <v>2800</v>
      </c>
      <c r="Y4315" s="356" t="s">
        <v>2043</v>
      </c>
      <c r="Z4315" s="14"/>
      <c r="AA4315" s="14" t="s">
        <v>3521</v>
      </c>
    </row>
    <row r="4316" spans="1:27">
      <c r="A4316" s="619"/>
      <c r="B4316" s="14"/>
      <c r="C4316" s="14"/>
      <c r="D4316" s="14"/>
      <c r="E4316" s="52"/>
      <c r="F4316" s="14"/>
      <c r="G4316" s="53"/>
      <c r="H4316" s="162"/>
      <c r="I4316" s="356" t="s">
        <v>911</v>
      </c>
      <c r="J4316" s="356">
        <v>400</v>
      </c>
      <c r="K4316" s="356" t="s">
        <v>2045</v>
      </c>
      <c r="L4316" s="8" t="e">
        <f>VLOOKUP(I4316,#REF!,11,0)</f>
        <v>#REF!</v>
      </c>
      <c r="M4316" s="14"/>
      <c r="N4316" s="162" t="s">
        <v>3522</v>
      </c>
      <c r="O4316" s="14"/>
      <c r="P4316" s="73" t="s">
        <v>1657</v>
      </c>
      <c r="Q4316" s="73">
        <v>400</v>
      </c>
      <c r="R4316" s="73" t="s">
        <v>2045</v>
      </c>
      <c r="S4316" s="14"/>
      <c r="T4316" s="14"/>
      <c r="U4316" s="14" t="s">
        <v>2956</v>
      </c>
      <c r="V4316" s="140"/>
      <c r="W4316" s="14" t="s">
        <v>3523</v>
      </c>
      <c r="X4316" s="14"/>
      <c r="Y4316" s="14"/>
      <c r="Z4316" s="14"/>
      <c r="AA4316" s="14"/>
    </row>
    <row r="4317" spans="1:27">
      <c r="A4317" s="619"/>
      <c r="B4317" s="14"/>
      <c r="C4317" s="14"/>
      <c r="D4317" s="14"/>
      <c r="E4317" s="52"/>
      <c r="F4317" s="14"/>
      <c r="G4317" s="53"/>
      <c r="H4317" s="162"/>
      <c r="I4317" s="14" t="s">
        <v>148</v>
      </c>
      <c r="J4317" s="14">
        <v>24000</v>
      </c>
      <c r="K4317" s="14" t="s">
        <v>2043</v>
      </c>
      <c r="L4317" s="8" t="e">
        <f>VLOOKUP(I4317,#REF!,11,0)</f>
        <v>#REF!</v>
      </c>
      <c r="M4317" s="14"/>
      <c r="N4317" s="162" t="s">
        <v>55</v>
      </c>
      <c r="O4317" s="14"/>
      <c r="P4317" s="14" t="s">
        <v>1436</v>
      </c>
      <c r="Q4317" s="14">
        <v>400</v>
      </c>
      <c r="R4317" s="14" t="s">
        <v>2045</v>
      </c>
      <c r="S4317" s="14"/>
      <c r="T4317" s="14"/>
      <c r="U4317" s="14" t="s">
        <v>54</v>
      </c>
      <c r="V4317" s="140"/>
      <c r="W4317" s="14" t="s">
        <v>265</v>
      </c>
      <c r="X4317" s="14">
        <v>9200</v>
      </c>
      <c r="Y4317" s="14" t="s">
        <v>2043</v>
      </c>
      <c r="Z4317" s="14"/>
      <c r="AA4317" s="14" t="s">
        <v>55</v>
      </c>
    </row>
    <row r="4318" spans="1:27">
      <c r="A4318" s="619"/>
      <c r="B4318" s="14"/>
      <c r="C4318" s="14"/>
      <c r="D4318" s="14"/>
      <c r="E4318" s="52"/>
      <c r="F4318" s="14"/>
      <c r="G4318" s="53"/>
      <c r="H4318" s="162"/>
      <c r="I4318" s="14"/>
      <c r="J4318" s="14"/>
      <c r="K4318" s="14"/>
      <c r="L4318" s="14"/>
      <c r="M4318" s="14"/>
      <c r="N4318" s="193"/>
      <c r="O4318" s="14"/>
      <c r="P4318" s="137" t="s">
        <v>3238</v>
      </c>
      <c r="Q4318" s="137">
        <v>500</v>
      </c>
      <c r="R4318" s="137" t="s">
        <v>2045</v>
      </c>
      <c r="S4318" s="14"/>
      <c r="T4318" s="53"/>
      <c r="U4318" s="14" t="s">
        <v>2788</v>
      </c>
      <c r="V4318" s="140"/>
      <c r="W4318" s="14"/>
      <c r="X4318" s="14"/>
      <c r="Y4318" s="14"/>
      <c r="Z4318" s="14"/>
      <c r="AA4318" s="14"/>
    </row>
    <row r="4319" spans="1:27">
      <c r="A4319" s="619"/>
      <c r="B4319" s="14"/>
      <c r="C4319" s="14"/>
      <c r="D4319" s="14"/>
      <c r="E4319" s="52"/>
      <c r="F4319" s="14"/>
      <c r="G4319" s="53"/>
      <c r="H4319" s="162"/>
      <c r="I4319" s="14"/>
      <c r="J4319" s="14"/>
      <c r="K4319" s="14"/>
      <c r="L4319" s="14"/>
      <c r="M4319" s="14"/>
      <c r="N4319" s="193"/>
      <c r="O4319" s="14"/>
      <c r="P4319" s="137" t="s">
        <v>60</v>
      </c>
      <c r="Q4319" s="137">
        <v>700</v>
      </c>
      <c r="R4319" s="137" t="s">
        <v>2054</v>
      </c>
      <c r="S4319" s="14"/>
      <c r="T4319" s="53"/>
      <c r="U4319" s="14" t="s">
        <v>2788</v>
      </c>
      <c r="V4319" s="140"/>
      <c r="W4319" s="14"/>
      <c r="X4319" s="14"/>
      <c r="Y4319" s="14"/>
      <c r="Z4319" s="14"/>
      <c r="AA4319" s="14"/>
    </row>
    <row r="4320" spans="1:27">
      <c r="A4320" s="619"/>
      <c r="B4320" s="14"/>
      <c r="C4320" s="14"/>
      <c r="D4320" s="14"/>
      <c r="E4320" s="52"/>
      <c r="F4320" s="14"/>
      <c r="G4320" s="53"/>
      <c r="H4320" s="162"/>
      <c r="I4320" s="14"/>
      <c r="J4320" s="14"/>
      <c r="K4320" s="14"/>
      <c r="L4320" s="14"/>
      <c r="M4320" s="14"/>
      <c r="N4320" s="162"/>
      <c r="O4320" s="14"/>
      <c r="P4320" s="14"/>
      <c r="Q4320" s="14"/>
      <c r="R4320" s="14"/>
      <c r="S4320" s="14"/>
      <c r="T4320" s="14"/>
      <c r="U4320" s="14"/>
      <c r="V4320" s="140"/>
      <c r="W4320" s="14"/>
      <c r="X4320" s="14"/>
      <c r="Y4320" s="14"/>
      <c r="Z4320" s="14"/>
      <c r="AA4320" s="14"/>
    </row>
    <row r="4321" spans="1:27">
      <c r="A4321" s="619"/>
      <c r="B4321" s="14"/>
      <c r="C4321" s="14"/>
      <c r="D4321" s="14"/>
      <c r="E4321" s="52"/>
      <c r="F4321" s="14"/>
      <c r="G4321" s="53"/>
      <c r="H4321" s="162"/>
      <c r="I4321" s="14"/>
      <c r="J4321" s="14"/>
      <c r="K4321" s="14"/>
      <c r="L4321" s="14"/>
      <c r="M4321" s="14"/>
      <c r="N4321" s="162"/>
      <c r="O4321" s="14"/>
      <c r="P4321" s="14"/>
      <c r="Q4321" s="14"/>
      <c r="R4321" s="14"/>
      <c r="S4321" s="14"/>
      <c r="T4321" s="14"/>
      <c r="U4321" s="14"/>
      <c r="V4321" s="140"/>
      <c r="W4321" s="14"/>
      <c r="X4321" s="14"/>
      <c r="Y4321" s="14"/>
      <c r="Z4321" s="14"/>
      <c r="AA4321" s="14"/>
    </row>
    <row r="4322" spans="1:27">
      <c r="A4322" s="619"/>
      <c r="B4322" s="14"/>
      <c r="C4322" s="14"/>
      <c r="D4322" s="14"/>
      <c r="E4322" s="14"/>
      <c r="F4322" s="14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0"/>
      <c r="W4322" s="14"/>
      <c r="X4322" s="14"/>
      <c r="Y4322" s="14"/>
      <c r="Z4322" s="14"/>
      <c r="AA4322" s="14"/>
    </row>
    <row r="4323" ht="18" spans="1:27">
      <c r="A4323" s="619"/>
      <c r="B4323" s="629"/>
      <c r="C4323" s="299"/>
      <c r="D4323" s="299"/>
      <c r="E4323" s="630"/>
      <c r="F4323" s="299"/>
      <c r="G4323" s="299"/>
      <c r="H4323" s="269"/>
      <c r="I4323" s="299"/>
      <c r="J4323" s="299"/>
      <c r="K4323" s="299"/>
      <c r="L4323" s="299"/>
      <c r="M4323" s="304"/>
      <c r="N4323" s="304"/>
      <c r="O4323" s="269"/>
      <c r="P4323" s="304"/>
      <c r="Q4323" s="304"/>
      <c r="R4323" s="304"/>
      <c r="S4323" s="304"/>
      <c r="T4323" s="304"/>
      <c r="U4323" s="304"/>
      <c r="V4323" s="492"/>
      <c r="W4323" s="304"/>
      <c r="X4323" s="304"/>
      <c r="Y4323" s="304"/>
      <c r="Z4323" s="304"/>
      <c r="AA4323" s="304"/>
    </row>
    <row r="4324" ht="27.6" spans="1:29">
      <c r="A4324" s="266" t="s">
        <v>2311</v>
      </c>
      <c r="B4324" s="121" t="s">
        <v>12</v>
      </c>
      <c r="C4324" s="122" t="s">
        <v>2501</v>
      </c>
      <c r="D4324" s="122" t="s">
        <v>2466</v>
      </c>
      <c r="E4324" s="123" t="s">
        <v>2456</v>
      </c>
      <c r="F4324" s="121" t="s">
        <v>3121</v>
      </c>
      <c r="G4324" s="121" t="s">
        <v>11</v>
      </c>
      <c r="H4324" s="641"/>
      <c r="I4324" s="121" t="s">
        <v>13</v>
      </c>
      <c r="J4324" s="122" t="s">
        <v>2501</v>
      </c>
      <c r="K4324" s="122" t="s">
        <v>2466</v>
      </c>
      <c r="L4324" s="632" t="s">
        <v>2456</v>
      </c>
      <c r="M4324" s="121" t="s">
        <v>3121</v>
      </c>
      <c r="N4324" s="121" t="s">
        <v>11</v>
      </c>
      <c r="O4324" s="492"/>
      <c r="P4324" s="121" t="s">
        <v>3108</v>
      </c>
      <c r="Q4324" s="122" t="s">
        <v>2501</v>
      </c>
      <c r="R4324" s="122" t="s">
        <v>2466</v>
      </c>
      <c r="S4324" s="632" t="s">
        <v>2456</v>
      </c>
      <c r="T4324" s="121" t="s">
        <v>3121</v>
      </c>
      <c r="U4324" s="121" t="s">
        <v>11</v>
      </c>
      <c r="V4324" s="269"/>
      <c r="W4324" s="121" t="s">
        <v>3336</v>
      </c>
      <c r="X4324" s="122" t="s">
        <v>2501</v>
      </c>
      <c r="Y4324" s="122" t="s">
        <v>2466</v>
      </c>
      <c r="Z4324" s="121" t="s">
        <v>3121</v>
      </c>
      <c r="AA4324" s="121" t="s">
        <v>11</v>
      </c>
      <c r="AB4324" s="594" t="s">
        <v>2557</v>
      </c>
      <c r="AC4324" s="594"/>
    </row>
    <row r="4325" ht="13.8" spans="1:29">
      <c r="A4325" s="619" t="s">
        <v>3524</v>
      </c>
      <c r="B4325" s="14" t="s">
        <v>262</v>
      </c>
      <c r="C4325" s="14">
        <v>6000</v>
      </c>
      <c r="D4325" s="14" t="s">
        <v>2043</v>
      </c>
      <c r="E4325" s="52"/>
      <c r="F4325" s="14"/>
      <c r="G4325" s="53" t="s">
        <v>54</v>
      </c>
      <c r="H4325" s="162"/>
      <c r="I4325" s="14" t="s">
        <v>148</v>
      </c>
      <c r="J4325" s="14">
        <v>6400</v>
      </c>
      <c r="K4325" s="14" t="s">
        <v>2043</v>
      </c>
      <c r="L4325" s="8" t="e">
        <f>VLOOKUP(I4325,#REF!,11,0)</f>
        <v>#REF!</v>
      </c>
      <c r="M4325" s="14"/>
      <c r="N4325" s="14" t="s">
        <v>2210</v>
      </c>
      <c r="O4325" s="140"/>
      <c r="P4325" s="137" t="s">
        <v>67</v>
      </c>
      <c r="Q4325" s="137">
        <v>800</v>
      </c>
      <c r="R4325" s="137" t="s">
        <v>2054</v>
      </c>
      <c r="S4325" s="14"/>
      <c r="T4325" s="14"/>
      <c r="U4325" s="14" t="s">
        <v>54</v>
      </c>
      <c r="V4325" s="14"/>
      <c r="W4325" s="14" t="s">
        <v>265</v>
      </c>
      <c r="X4325" s="14">
        <f>9200-1500</f>
        <v>7700</v>
      </c>
      <c r="Y4325" s="14" t="s">
        <v>2043</v>
      </c>
      <c r="Z4325" s="14"/>
      <c r="AA4325" s="14" t="s">
        <v>54</v>
      </c>
      <c r="AB4325" s="525"/>
      <c r="AC4325" s="448" t="s">
        <v>2561</v>
      </c>
    </row>
    <row r="4326" spans="1:29">
      <c r="A4326" s="619"/>
      <c r="B4326" s="14" t="s">
        <v>494</v>
      </c>
      <c r="C4326" s="14">
        <v>10200</v>
      </c>
      <c r="D4326" s="14" t="s">
        <v>2043</v>
      </c>
      <c r="E4326" s="52"/>
      <c r="F4326" s="14"/>
      <c r="G4326" s="53" t="s">
        <v>2210</v>
      </c>
      <c r="H4326" s="162"/>
      <c r="I4326" s="356" t="s">
        <v>1636</v>
      </c>
      <c r="J4326" s="356">
        <v>100</v>
      </c>
      <c r="K4326" s="356" t="s">
        <v>2045</v>
      </c>
      <c r="L4326" s="14"/>
      <c r="M4326" s="14"/>
      <c r="N4326" s="14" t="s">
        <v>3525</v>
      </c>
      <c r="O4326" s="281"/>
      <c r="P4326" s="137" t="s">
        <v>3526</v>
      </c>
      <c r="Q4326" s="137">
        <v>2000</v>
      </c>
      <c r="R4326" s="137" t="s">
        <v>2045</v>
      </c>
      <c r="S4326" s="14"/>
      <c r="T4326" s="14" t="s">
        <v>2096</v>
      </c>
      <c r="U4326" s="14" t="s">
        <v>2788</v>
      </c>
      <c r="V4326" s="140"/>
      <c r="W4326" s="14" t="s">
        <v>235</v>
      </c>
      <c r="X4326" s="14">
        <v>3200</v>
      </c>
      <c r="Y4326" s="14" t="s">
        <v>2043</v>
      </c>
      <c r="Z4326" s="14"/>
      <c r="AA4326" s="14" t="s">
        <v>54</v>
      </c>
      <c r="AB4326" s="460"/>
      <c r="AC4326" s="14" t="s">
        <v>2562</v>
      </c>
    </row>
    <row r="4327" ht="13.8" spans="1:29">
      <c r="A4327" s="619"/>
      <c r="B4327" s="14" t="s">
        <v>1416</v>
      </c>
      <c r="C4327" s="14">
        <v>340</v>
      </c>
      <c r="D4327" s="14" t="s">
        <v>2045</v>
      </c>
      <c r="E4327" s="52"/>
      <c r="F4327" s="14"/>
      <c r="G4327" s="53" t="s">
        <v>3527</v>
      </c>
      <c r="H4327" s="162"/>
      <c r="I4327" s="356" t="s">
        <v>265</v>
      </c>
      <c r="J4327" s="356">
        <v>9200</v>
      </c>
      <c r="K4327" s="356" t="s">
        <v>2043</v>
      </c>
      <c r="L4327" s="8" t="e">
        <f>VLOOKUP(I4327,#REF!,11,0)</f>
        <v>#REF!</v>
      </c>
      <c r="M4327" s="14"/>
      <c r="N4327" s="53" t="s">
        <v>3528</v>
      </c>
      <c r="O4327" s="281"/>
      <c r="P4327" s="14" t="s">
        <v>1695</v>
      </c>
      <c r="Q4327" s="14">
        <v>210</v>
      </c>
      <c r="R4327" s="14" t="s">
        <v>2045</v>
      </c>
      <c r="S4327" s="14"/>
      <c r="T4327" s="14" t="s">
        <v>3426</v>
      </c>
      <c r="U4327" s="14" t="s">
        <v>54</v>
      </c>
      <c r="V4327" s="140"/>
      <c r="W4327" s="14" t="s">
        <v>491</v>
      </c>
      <c r="X4327" s="14">
        <v>1600</v>
      </c>
      <c r="Y4327" s="14" t="s">
        <v>2043</v>
      </c>
      <c r="Z4327" s="14"/>
      <c r="AA4327" s="14" t="s">
        <v>54</v>
      </c>
      <c r="AB4327" s="461"/>
      <c r="AC4327" s="448" t="s">
        <v>2563</v>
      </c>
    </row>
    <row r="4328" ht="13.8" spans="1:29">
      <c r="A4328" s="619"/>
      <c r="B4328" s="14" t="s">
        <v>923</v>
      </c>
      <c r="C4328" s="14">
        <v>400</v>
      </c>
      <c r="D4328" s="14" t="s">
        <v>2045</v>
      </c>
      <c r="E4328" s="52"/>
      <c r="F4328" s="14"/>
      <c r="G4328" s="53" t="s">
        <v>3529</v>
      </c>
      <c r="H4328" s="162"/>
      <c r="I4328" s="14" t="s">
        <v>244</v>
      </c>
      <c r="J4328" s="14">
        <v>5600</v>
      </c>
      <c r="K4328" s="14" t="s">
        <v>2043</v>
      </c>
      <c r="L4328" s="14"/>
      <c r="M4328" s="14"/>
      <c r="N4328" s="129" t="s">
        <v>54</v>
      </c>
      <c r="O4328" s="281"/>
      <c r="P4328" s="14" t="s">
        <v>1678</v>
      </c>
      <c r="Q4328" s="14">
        <v>200</v>
      </c>
      <c r="R4328" s="14" t="s">
        <v>2045</v>
      </c>
      <c r="S4328" s="14"/>
      <c r="T4328" s="53" t="s">
        <v>3426</v>
      </c>
      <c r="U4328" s="14" t="s">
        <v>2210</v>
      </c>
      <c r="V4328" s="140"/>
      <c r="W4328" s="141" t="s">
        <v>911</v>
      </c>
      <c r="X4328" s="141">
        <v>500</v>
      </c>
      <c r="Y4328" s="141" t="s">
        <v>2045</v>
      </c>
      <c r="Z4328" s="141"/>
      <c r="AA4328" s="141" t="s">
        <v>2210</v>
      </c>
      <c r="AB4328" s="462"/>
      <c r="AC4328" s="448" t="s">
        <v>2568</v>
      </c>
    </row>
    <row r="4329" ht="13.8" spans="1:29">
      <c r="A4329" s="619"/>
      <c r="B4329" s="356" t="s">
        <v>1474</v>
      </c>
      <c r="C4329" s="356">
        <v>3000</v>
      </c>
      <c r="D4329" s="356" t="s">
        <v>2045</v>
      </c>
      <c r="E4329" s="52"/>
      <c r="F4329" s="14"/>
      <c r="G4329" s="53" t="s">
        <v>3530</v>
      </c>
      <c r="H4329" s="14"/>
      <c r="I4329" s="14" t="s">
        <v>1091</v>
      </c>
      <c r="J4329" s="14">
        <v>420</v>
      </c>
      <c r="K4329" s="14" t="s">
        <v>2045</v>
      </c>
      <c r="L4329" s="14"/>
      <c r="M4329" s="14"/>
      <c r="N4329" s="129" t="s">
        <v>54</v>
      </c>
      <c r="O4329" s="281"/>
      <c r="P4329" s="14" t="s">
        <v>1680</v>
      </c>
      <c r="Q4329" s="14">
        <v>600</v>
      </c>
      <c r="R4329" s="14" t="s">
        <v>2045</v>
      </c>
      <c r="S4329" s="14"/>
      <c r="T4329" s="14"/>
      <c r="U4329" s="14" t="s">
        <v>88</v>
      </c>
      <c r="V4329" s="281"/>
      <c r="W4329" s="129" t="s">
        <v>496</v>
      </c>
      <c r="X4329" s="129">
        <v>2000</v>
      </c>
      <c r="Y4329" s="129" t="s">
        <v>2043</v>
      </c>
      <c r="Z4329" s="129"/>
      <c r="AA4329" s="129" t="s">
        <v>88</v>
      </c>
      <c r="AB4329" s="142"/>
      <c r="AC4329" s="448" t="s">
        <v>2632</v>
      </c>
    </row>
    <row r="4330" ht="13.8" spans="1:29">
      <c r="A4330" s="619"/>
      <c r="B4330" s="356" t="s">
        <v>558</v>
      </c>
      <c r="C4330" s="356">
        <v>2000</v>
      </c>
      <c r="D4330" s="356" t="s">
        <v>2045</v>
      </c>
      <c r="E4330" s="52"/>
      <c r="F4330" s="14"/>
      <c r="G4330" s="53" t="s">
        <v>3530</v>
      </c>
      <c r="H4330" s="14"/>
      <c r="I4330" s="14" t="s">
        <v>1700</v>
      </c>
      <c r="J4330" s="14">
        <v>1600</v>
      </c>
      <c r="K4330" s="14" t="s">
        <v>2043</v>
      </c>
      <c r="L4330" s="14"/>
      <c r="M4330" s="14" t="s">
        <v>3426</v>
      </c>
      <c r="N4330" s="14" t="s">
        <v>88</v>
      </c>
      <c r="O4330" s="281"/>
      <c r="P4330" s="14" t="s">
        <v>612</v>
      </c>
      <c r="Q4330" s="14">
        <v>300</v>
      </c>
      <c r="R4330" s="14" t="s">
        <v>2045</v>
      </c>
      <c r="S4330" s="14"/>
      <c r="T4330" s="14"/>
      <c r="U4330" s="14" t="s">
        <v>88</v>
      </c>
      <c r="V4330" s="281"/>
      <c r="W4330" s="129" t="s">
        <v>458</v>
      </c>
      <c r="X4330" s="129">
        <v>4000</v>
      </c>
      <c r="Y4330" s="129" t="s">
        <v>2043</v>
      </c>
      <c r="Z4330" s="129"/>
      <c r="AA4330" s="129" t="s">
        <v>88</v>
      </c>
      <c r="AB4330" s="136"/>
      <c r="AC4330" s="448" t="s">
        <v>2935</v>
      </c>
    </row>
    <row r="4331" spans="1:28">
      <c r="A4331" s="619"/>
      <c r="B4331" s="14" t="s">
        <v>540</v>
      </c>
      <c r="C4331" s="14">
        <v>2400</v>
      </c>
      <c r="D4331" s="14" t="s">
        <v>2045</v>
      </c>
      <c r="E4331" s="52"/>
      <c r="F4331" s="14"/>
      <c r="G4331" s="53" t="s">
        <v>3531</v>
      </c>
      <c r="H4331" s="14"/>
      <c r="I4331" s="14" t="s">
        <v>253</v>
      </c>
      <c r="J4331" s="14">
        <v>4200</v>
      </c>
      <c r="K4331" s="14" t="s">
        <v>2043</v>
      </c>
      <c r="L4331" s="14"/>
      <c r="M4331" s="14"/>
      <c r="N4331" s="129" t="s">
        <v>54</v>
      </c>
      <c r="O4331" s="281"/>
      <c r="P4331" s="356" t="s">
        <v>1046</v>
      </c>
      <c r="Q4331" s="356">
        <v>200</v>
      </c>
      <c r="R4331" s="356" t="s">
        <v>2043</v>
      </c>
      <c r="S4331" s="14"/>
      <c r="T4331" s="53"/>
      <c r="U4331" s="14" t="s">
        <v>88</v>
      </c>
      <c r="V4331" s="281"/>
      <c r="W4331" s="129" t="s">
        <v>461</v>
      </c>
      <c r="X4331" s="129">
        <v>4000</v>
      </c>
      <c r="Y4331" s="129" t="s">
        <v>2043</v>
      </c>
      <c r="Z4331" s="129"/>
      <c r="AA4331" s="129" t="s">
        <v>88</v>
      </c>
      <c r="AB4331" s="136"/>
    </row>
    <row r="4332" spans="1:27">
      <c r="A4332" s="619"/>
      <c r="B4332" s="14" t="s">
        <v>537</v>
      </c>
      <c r="C4332" s="14">
        <v>6000</v>
      </c>
      <c r="D4332" s="14" t="s">
        <v>2043</v>
      </c>
      <c r="E4332" s="52"/>
      <c r="F4332" s="14"/>
      <c r="G4332" s="53" t="s">
        <v>2218</v>
      </c>
      <c r="H4332" s="14"/>
      <c r="I4332" s="14" t="s">
        <v>692</v>
      </c>
      <c r="J4332" s="14">
        <v>4000</v>
      </c>
      <c r="K4332" s="14" t="s">
        <v>2043</v>
      </c>
      <c r="L4332" s="14"/>
      <c r="M4332" s="14"/>
      <c r="N4332" s="129" t="s">
        <v>54</v>
      </c>
      <c r="O4332" s="140"/>
      <c r="P4332" s="356" t="s">
        <v>972</v>
      </c>
      <c r="Q4332" s="356">
        <v>800</v>
      </c>
      <c r="R4332" s="356" t="s">
        <v>2045</v>
      </c>
      <c r="S4332" s="14"/>
      <c r="T4332" s="53"/>
      <c r="U4332" s="14" t="s">
        <v>3532</v>
      </c>
      <c r="V4332" s="281"/>
      <c r="W4332" s="129" t="s">
        <v>411</v>
      </c>
      <c r="X4332" s="129">
        <v>400</v>
      </c>
      <c r="Y4332" s="129" t="s">
        <v>2045</v>
      </c>
      <c r="Z4332" s="129" t="s">
        <v>3533</v>
      </c>
      <c r="AA4332" s="129" t="s">
        <v>88</v>
      </c>
    </row>
    <row r="4333" spans="1:27">
      <c r="A4333" s="619"/>
      <c r="B4333" s="14" t="s">
        <v>1159</v>
      </c>
      <c r="C4333" s="14">
        <v>3000</v>
      </c>
      <c r="D4333" s="14" t="s">
        <v>2045</v>
      </c>
      <c r="E4333" s="52"/>
      <c r="F4333" s="14" t="s">
        <v>3534</v>
      </c>
      <c r="G4333" s="53" t="s">
        <v>3535</v>
      </c>
      <c r="H4333" s="14"/>
      <c r="I4333" s="14" t="s">
        <v>306</v>
      </c>
      <c r="J4333" s="14">
        <v>540</v>
      </c>
      <c r="K4333" s="14" t="s">
        <v>2045</v>
      </c>
      <c r="L4333" s="14"/>
      <c r="M4333" s="14"/>
      <c r="N4333" s="129" t="s">
        <v>54</v>
      </c>
      <c r="O4333" s="140"/>
      <c r="P4333" s="14" t="s">
        <v>1326</v>
      </c>
      <c r="Q4333" s="14">
        <v>1000</v>
      </c>
      <c r="R4333" s="14" t="s">
        <v>2045</v>
      </c>
      <c r="S4333" s="14"/>
      <c r="T4333" s="14"/>
      <c r="U4333" s="14" t="s">
        <v>88</v>
      </c>
      <c r="V4333" s="281"/>
      <c r="W4333" s="129" t="s">
        <v>1072</v>
      </c>
      <c r="X4333" s="129">
        <v>3000</v>
      </c>
      <c r="Y4333" s="129" t="s">
        <v>2045</v>
      </c>
      <c r="Z4333" s="129" t="s">
        <v>3536</v>
      </c>
      <c r="AA4333" s="129" t="s">
        <v>88</v>
      </c>
    </row>
    <row r="4334" spans="1:27">
      <c r="A4334" s="619"/>
      <c r="B4334" s="14" t="s">
        <v>1188</v>
      </c>
      <c r="C4334" s="14">
        <v>6000</v>
      </c>
      <c r="D4334" s="14" t="s">
        <v>2043</v>
      </c>
      <c r="E4334" s="52"/>
      <c r="F4334" s="14" t="s">
        <v>3537</v>
      </c>
      <c r="G4334" s="53" t="s">
        <v>3538</v>
      </c>
      <c r="H4334" s="14"/>
      <c r="I4334" s="141" t="s">
        <v>259</v>
      </c>
      <c r="J4334" s="141">
        <v>16000</v>
      </c>
      <c r="K4334" s="141" t="s">
        <v>2043</v>
      </c>
      <c r="L4334" s="141"/>
      <c r="M4334" s="141"/>
      <c r="N4334" s="129" t="s">
        <v>54</v>
      </c>
      <c r="O4334" s="140"/>
      <c r="P4334" s="14" t="s">
        <v>1472</v>
      </c>
      <c r="Q4334" s="14">
        <v>1005</v>
      </c>
      <c r="R4334" s="14" t="s">
        <v>2045</v>
      </c>
      <c r="S4334" s="14"/>
      <c r="T4334" s="14" t="s">
        <v>3426</v>
      </c>
      <c r="U4334" s="14" t="s">
        <v>88</v>
      </c>
      <c r="V4334" s="281"/>
      <c r="W4334" s="129"/>
      <c r="X4334" s="129"/>
      <c r="Y4334" s="129"/>
      <c r="Z4334" s="129"/>
      <c r="AA4334" s="129"/>
    </row>
    <row r="4335" spans="1:27">
      <c r="A4335" s="619"/>
      <c r="B4335" s="14"/>
      <c r="C4335" s="14"/>
      <c r="D4335" s="14"/>
      <c r="E4335" s="52"/>
      <c r="F4335" s="14"/>
      <c r="G4335" s="53"/>
      <c r="H4335" s="162"/>
      <c r="I4335" s="129" t="s">
        <v>1026</v>
      </c>
      <c r="J4335" s="129">
        <v>380</v>
      </c>
      <c r="K4335" s="129" t="s">
        <v>2045</v>
      </c>
      <c r="L4335" s="129"/>
      <c r="M4335" s="129"/>
      <c r="N4335" s="129" t="s">
        <v>54</v>
      </c>
      <c r="O4335" s="140"/>
      <c r="P4335" s="136" t="s">
        <v>1330</v>
      </c>
      <c r="Q4335" s="136">
        <v>400</v>
      </c>
      <c r="R4335" s="136" t="s">
        <v>2045</v>
      </c>
      <c r="S4335" s="162"/>
      <c r="T4335" s="14"/>
      <c r="U4335" s="14" t="s">
        <v>3539</v>
      </c>
      <c r="V4335" s="281"/>
      <c r="W4335" s="129"/>
      <c r="X4335" s="129"/>
      <c r="Y4335" s="129"/>
      <c r="Z4335" s="129"/>
      <c r="AA4335" s="129"/>
    </row>
    <row r="4336" spans="1:27">
      <c r="A4336" s="619"/>
      <c r="B4336" s="14"/>
      <c r="C4336" s="14"/>
      <c r="D4336" s="14"/>
      <c r="E4336" s="52"/>
      <c r="F4336" s="14"/>
      <c r="G4336" s="53"/>
      <c r="H4336" s="162"/>
      <c r="I4336" s="129" t="s">
        <v>372</v>
      </c>
      <c r="J4336" s="129">
        <v>300</v>
      </c>
      <c r="K4336" s="129" t="s">
        <v>2045</v>
      </c>
      <c r="L4336" s="129"/>
      <c r="M4336" s="129"/>
      <c r="N4336" s="129" t="s">
        <v>54</v>
      </c>
      <c r="O4336" s="140"/>
      <c r="P4336" s="141" t="s">
        <v>790</v>
      </c>
      <c r="Q4336" s="141">
        <v>140</v>
      </c>
      <c r="R4336" s="141" t="s">
        <v>2045</v>
      </c>
      <c r="S4336" s="141"/>
      <c r="T4336" s="141"/>
      <c r="U4336" s="141" t="s">
        <v>88</v>
      </c>
      <c r="V4336" s="281"/>
      <c r="W4336" s="129"/>
      <c r="X4336" s="129"/>
      <c r="Y4336" s="129"/>
      <c r="Z4336" s="129"/>
      <c r="AA4336" s="129"/>
    </row>
    <row r="4337" spans="1:27">
      <c r="A4337" s="619"/>
      <c r="B4337" s="14"/>
      <c r="C4337" s="14"/>
      <c r="D4337" s="14"/>
      <c r="E4337" s="52"/>
      <c r="F4337" s="14"/>
      <c r="G4337" s="53"/>
      <c r="H4337" s="162"/>
      <c r="I4337" s="129"/>
      <c r="J4337" s="129"/>
      <c r="K4337" s="129"/>
      <c r="L4337" s="129"/>
      <c r="M4337" s="129"/>
      <c r="N4337" s="203"/>
      <c r="O4337" s="281"/>
      <c r="P4337" s="129" t="s">
        <v>1668</v>
      </c>
      <c r="Q4337" s="129">
        <v>300</v>
      </c>
      <c r="R4337" s="129" t="s">
        <v>2045</v>
      </c>
      <c r="S4337" s="129"/>
      <c r="T4337" s="129" t="s">
        <v>3426</v>
      </c>
      <c r="U4337" s="129" t="s">
        <v>88</v>
      </c>
      <c r="V4337" s="281"/>
      <c r="W4337" s="129"/>
      <c r="X4337" s="129"/>
      <c r="Y4337" s="129"/>
      <c r="Z4337" s="129"/>
      <c r="AA4337" s="129"/>
    </row>
    <row r="4338" spans="1:27">
      <c r="A4338" s="619"/>
      <c r="B4338" s="14"/>
      <c r="C4338" s="14"/>
      <c r="D4338" s="14"/>
      <c r="E4338" s="52"/>
      <c r="F4338" s="14"/>
      <c r="G4338" s="53"/>
      <c r="H4338" s="162"/>
      <c r="I4338" s="129"/>
      <c r="J4338" s="129"/>
      <c r="K4338" s="129"/>
      <c r="L4338" s="129"/>
      <c r="M4338" s="129"/>
      <c r="N4338" s="203"/>
      <c r="O4338" s="281"/>
      <c r="P4338" s="129" t="s">
        <v>1672</v>
      </c>
      <c r="Q4338" s="129">
        <v>1000</v>
      </c>
      <c r="R4338" s="129" t="s">
        <v>2045</v>
      </c>
      <c r="S4338" s="129"/>
      <c r="T4338" s="129"/>
      <c r="U4338" s="129" t="s">
        <v>88</v>
      </c>
      <c r="V4338" s="281"/>
      <c r="W4338" s="129"/>
      <c r="X4338" s="129"/>
      <c r="Y4338" s="129"/>
      <c r="Z4338" s="129"/>
      <c r="AA4338" s="129"/>
    </row>
    <row r="4339" spans="1:27">
      <c r="A4339" s="619"/>
      <c r="B4339" s="14"/>
      <c r="C4339" s="14"/>
      <c r="D4339" s="14"/>
      <c r="E4339" s="52"/>
      <c r="F4339" s="14"/>
      <c r="G4339" s="53"/>
      <c r="H4339" s="162"/>
      <c r="I4339" s="129"/>
      <c r="J4339" s="129"/>
      <c r="K4339" s="129"/>
      <c r="L4339" s="129"/>
      <c r="M4339" s="129"/>
      <c r="N4339" s="203"/>
      <c r="O4339" s="281"/>
      <c r="P4339" s="129" t="s">
        <v>1467</v>
      </c>
      <c r="Q4339" s="129">
        <v>120</v>
      </c>
      <c r="R4339" s="129" t="s">
        <v>2045</v>
      </c>
      <c r="S4339" s="129"/>
      <c r="T4339" s="129"/>
      <c r="U4339" s="129" t="s">
        <v>3540</v>
      </c>
      <c r="V4339" s="281"/>
      <c r="W4339" s="129"/>
      <c r="X4339" s="129"/>
      <c r="Y4339" s="129"/>
      <c r="Z4339" s="129"/>
      <c r="AA4339" s="129"/>
    </row>
    <row r="4340" spans="1:27">
      <c r="A4340" s="619"/>
      <c r="B4340" s="14"/>
      <c r="C4340" s="14"/>
      <c r="D4340" s="14"/>
      <c r="E4340" s="52"/>
      <c r="F4340" s="14"/>
      <c r="G4340" s="53"/>
      <c r="H4340" s="162"/>
      <c r="I4340" s="129"/>
      <c r="J4340" s="129"/>
      <c r="K4340" s="129"/>
      <c r="L4340" s="129"/>
      <c r="M4340" s="129"/>
      <c r="N4340" s="203"/>
      <c r="O4340" s="281"/>
      <c r="P4340" s="129"/>
      <c r="Q4340" s="129"/>
      <c r="R4340" s="129"/>
      <c r="S4340" s="129"/>
      <c r="T4340" s="129"/>
      <c r="U4340" s="129"/>
      <c r="V4340" s="281"/>
      <c r="W4340" s="129"/>
      <c r="X4340" s="129"/>
      <c r="Y4340" s="129"/>
      <c r="Z4340" s="129"/>
      <c r="AA4340" s="129"/>
    </row>
    <row r="4341" spans="1:27">
      <c r="A4341" s="619"/>
      <c r="B4341" s="14"/>
      <c r="C4341" s="14"/>
      <c r="D4341" s="14"/>
      <c r="E4341" s="52"/>
      <c r="F4341" s="14"/>
      <c r="G4341" s="53"/>
      <c r="H4341" s="162"/>
      <c r="I4341" s="129"/>
      <c r="J4341" s="129"/>
      <c r="K4341" s="129"/>
      <c r="L4341" s="129"/>
      <c r="M4341" s="129"/>
      <c r="N4341" s="203"/>
      <c r="O4341" s="281"/>
      <c r="P4341" s="129"/>
      <c r="Q4341" s="129"/>
      <c r="R4341" s="129"/>
      <c r="S4341" s="129"/>
      <c r="T4341" s="129"/>
      <c r="U4341" s="129"/>
      <c r="V4341" s="281"/>
      <c r="W4341" s="129"/>
      <c r="X4341" s="129"/>
      <c r="Y4341" s="129"/>
      <c r="Z4341" s="129"/>
      <c r="AA4341" s="129"/>
    </row>
    <row r="4342" spans="1:27">
      <c r="A4342" s="619"/>
      <c r="B4342" s="14"/>
      <c r="C4342" s="14"/>
      <c r="D4342" s="14"/>
      <c r="E4342" s="14"/>
      <c r="F4342" s="14"/>
      <c r="G4342" s="14"/>
      <c r="H4342" s="14"/>
      <c r="I4342" s="14"/>
      <c r="J4342" s="14"/>
      <c r="K4342" s="14"/>
      <c r="L4342" s="14"/>
      <c r="M4342" s="14"/>
      <c r="N4342" s="14"/>
      <c r="O4342" s="14"/>
      <c r="P4342" s="12"/>
      <c r="Q4342" s="653"/>
      <c r="R4342" s="14"/>
      <c r="S4342" s="14"/>
      <c r="T4342" s="14"/>
      <c r="U4342" s="14"/>
      <c r="V4342" s="140"/>
      <c r="W4342" s="14"/>
      <c r="X4342" s="14"/>
      <c r="Y4342" s="14"/>
      <c r="Z4342" s="14"/>
      <c r="AA4342" s="14"/>
    </row>
    <row r="4343" spans="1:27">
      <c r="A4343" s="619"/>
      <c r="B4343" s="14"/>
      <c r="C4343" s="14"/>
      <c r="D4343" s="14"/>
      <c r="E4343" s="14"/>
      <c r="F4343" s="14"/>
      <c r="G4343" s="14"/>
      <c r="H4343" s="14"/>
      <c r="I4343" s="14"/>
      <c r="J4343" s="14"/>
      <c r="K4343" s="14"/>
      <c r="L4343" s="14"/>
      <c r="M4343" s="14"/>
      <c r="N4343" s="14"/>
      <c r="O4343" s="14"/>
      <c r="P4343" s="12"/>
      <c r="Q4343" s="653"/>
      <c r="R4343" s="14"/>
      <c r="S4343" s="14"/>
      <c r="T4343" s="14"/>
      <c r="U4343" s="14"/>
      <c r="V4343" s="140"/>
      <c r="W4343" s="14"/>
      <c r="X4343" s="14"/>
      <c r="Y4343" s="14"/>
      <c r="Z4343" s="14"/>
      <c r="AA4343" s="14"/>
    </row>
    <row r="4344" spans="1:27">
      <c r="A4344" s="619"/>
      <c r="B4344" s="14"/>
      <c r="C4344" s="14"/>
      <c r="D4344" s="14"/>
      <c r="E4344" s="14"/>
      <c r="F4344" s="14"/>
      <c r="G4344" s="14"/>
      <c r="H4344" s="14"/>
      <c r="I4344" s="14"/>
      <c r="J4344" s="14"/>
      <c r="K4344" s="14"/>
      <c r="L4344" s="14"/>
      <c r="M4344" s="14"/>
      <c r="N4344" s="14"/>
      <c r="O4344" s="14"/>
      <c r="P4344" s="12"/>
      <c r="Q4344" s="653"/>
      <c r="R4344" s="14"/>
      <c r="S4344" s="14"/>
      <c r="T4344" s="14"/>
      <c r="U4344" s="14"/>
      <c r="V4344" s="140"/>
      <c r="W4344" s="14"/>
      <c r="X4344" s="14"/>
      <c r="Y4344" s="14"/>
      <c r="Z4344" s="14"/>
      <c r="AA4344" s="14"/>
    </row>
    <row r="4345" ht="18" spans="1:27">
      <c r="A4345" s="619"/>
      <c r="B4345" s="629"/>
      <c r="C4345" s="299"/>
      <c r="D4345" s="299"/>
      <c r="E4345" s="630"/>
      <c r="F4345" s="299"/>
      <c r="G4345" s="299"/>
      <c r="H4345" s="269"/>
      <c r="I4345" s="299"/>
      <c r="J4345" s="299"/>
      <c r="K4345" s="299"/>
      <c r="L4345" s="299"/>
      <c r="M4345" s="304"/>
      <c r="N4345" s="304"/>
      <c r="O4345" s="269"/>
      <c r="P4345" s="304"/>
      <c r="Q4345" s="304"/>
      <c r="R4345" s="304"/>
      <c r="S4345" s="304"/>
      <c r="T4345" s="304"/>
      <c r="U4345" s="304"/>
      <c r="V4345" s="492"/>
      <c r="W4345" s="304"/>
      <c r="X4345" s="304"/>
      <c r="Y4345" s="304"/>
      <c r="Z4345" s="304"/>
      <c r="AA4345" s="304"/>
    </row>
    <row r="4346" ht="27.6" spans="1:29">
      <c r="A4346" s="266" t="s">
        <v>2312</v>
      </c>
      <c r="B4346" s="121" t="s">
        <v>12</v>
      </c>
      <c r="C4346" s="122" t="s">
        <v>2501</v>
      </c>
      <c r="D4346" s="122" t="s">
        <v>2466</v>
      </c>
      <c r="E4346" s="123" t="s">
        <v>2456</v>
      </c>
      <c r="F4346" s="121" t="s">
        <v>3121</v>
      </c>
      <c r="G4346" s="121" t="s">
        <v>11</v>
      </c>
      <c r="H4346" s="641"/>
      <c r="I4346" s="121" t="s">
        <v>13</v>
      </c>
      <c r="J4346" s="122" t="s">
        <v>2501</v>
      </c>
      <c r="K4346" s="122" t="s">
        <v>2466</v>
      </c>
      <c r="L4346" s="632" t="s">
        <v>2456</v>
      </c>
      <c r="M4346" s="121" t="s">
        <v>3121</v>
      </c>
      <c r="N4346" s="121" t="s">
        <v>11</v>
      </c>
      <c r="O4346" s="492"/>
      <c r="P4346" s="121" t="s">
        <v>3108</v>
      </c>
      <c r="Q4346" s="122" t="s">
        <v>2501</v>
      </c>
      <c r="R4346" s="122" t="s">
        <v>2466</v>
      </c>
      <c r="S4346" s="632" t="s">
        <v>2456</v>
      </c>
      <c r="T4346" s="121" t="s">
        <v>3121</v>
      </c>
      <c r="U4346" s="121" t="s">
        <v>11</v>
      </c>
      <c r="V4346" s="269"/>
      <c r="W4346" s="121" t="s">
        <v>3336</v>
      </c>
      <c r="X4346" s="122" t="s">
        <v>2501</v>
      </c>
      <c r="Y4346" s="122" t="s">
        <v>2466</v>
      </c>
      <c r="Z4346" s="121" t="s">
        <v>3121</v>
      </c>
      <c r="AA4346" s="121" t="s">
        <v>11</v>
      </c>
      <c r="AB4346" s="594" t="s">
        <v>2557</v>
      </c>
      <c r="AC4346" s="594"/>
    </row>
    <row r="4347" ht="13.8" spans="1:29">
      <c r="A4347" s="619" t="s">
        <v>3541</v>
      </c>
      <c r="B4347" s="14" t="s">
        <v>443</v>
      </c>
      <c r="C4347" s="14">
        <v>3000</v>
      </c>
      <c r="D4347" s="14" t="s">
        <v>2043</v>
      </c>
      <c r="E4347" s="52"/>
      <c r="F4347" s="14" t="s">
        <v>3542</v>
      </c>
      <c r="G4347" s="53" t="s">
        <v>54</v>
      </c>
      <c r="H4347" s="162"/>
      <c r="I4347" s="14" t="s">
        <v>1562</v>
      </c>
      <c r="J4347" s="14">
        <v>1960</v>
      </c>
      <c r="K4347" s="14" t="s">
        <v>2045</v>
      </c>
      <c r="L4347" s="14"/>
      <c r="M4347" s="14"/>
      <c r="N4347" s="14" t="s">
        <v>54</v>
      </c>
      <c r="O4347" s="140"/>
      <c r="P4347" s="14" t="s">
        <v>3543</v>
      </c>
      <c r="Q4347" s="14">
        <v>405</v>
      </c>
      <c r="R4347" s="14" t="s">
        <v>2045</v>
      </c>
      <c r="S4347" s="14"/>
      <c r="T4347" s="14" t="s">
        <v>2096</v>
      </c>
      <c r="U4347" s="14" t="s">
        <v>3411</v>
      </c>
      <c r="V4347" s="14"/>
      <c r="W4347" s="14" t="s">
        <v>1676</v>
      </c>
      <c r="X4347" s="14">
        <v>200</v>
      </c>
      <c r="Y4347" s="14" t="s">
        <v>2045</v>
      </c>
      <c r="Z4347" s="14"/>
      <c r="AA4347" s="14" t="s">
        <v>54</v>
      </c>
      <c r="AB4347" s="525"/>
      <c r="AC4347" s="448" t="s">
        <v>2561</v>
      </c>
    </row>
    <row r="4348" spans="1:29">
      <c r="A4348" s="619"/>
      <c r="B4348" s="73" t="s">
        <v>1062</v>
      </c>
      <c r="C4348" s="73">
        <v>10200</v>
      </c>
      <c r="D4348" s="73" t="s">
        <v>2043</v>
      </c>
      <c r="E4348" s="52"/>
      <c r="F4348" s="14"/>
      <c r="G4348" s="53" t="s">
        <v>3068</v>
      </c>
      <c r="H4348" s="162"/>
      <c r="I4348" s="14" t="s">
        <v>476</v>
      </c>
      <c r="J4348" s="14">
        <v>400</v>
      </c>
      <c r="K4348" s="14" t="s">
        <v>2043</v>
      </c>
      <c r="L4348" s="8"/>
      <c r="M4348" s="14"/>
      <c r="N4348" s="14" t="s">
        <v>3388</v>
      </c>
      <c r="O4348" s="140"/>
      <c r="P4348" s="356" t="s">
        <v>1702</v>
      </c>
      <c r="Q4348" s="356">
        <v>300</v>
      </c>
      <c r="R4348" s="356" t="s">
        <v>2045</v>
      </c>
      <c r="S4348" s="14"/>
      <c r="T4348" s="14" t="s">
        <v>2096</v>
      </c>
      <c r="U4348" s="14" t="s">
        <v>3473</v>
      </c>
      <c r="V4348" s="14"/>
      <c r="W4348" s="14" t="s">
        <v>1592</v>
      </c>
      <c r="X4348" s="14">
        <v>780</v>
      </c>
      <c r="Y4348" s="14" t="s">
        <v>2045</v>
      </c>
      <c r="Z4348" s="14"/>
      <c r="AA4348" s="14" t="s">
        <v>54</v>
      </c>
      <c r="AB4348" s="460"/>
      <c r="AC4348" s="14" t="s">
        <v>2562</v>
      </c>
    </row>
    <row r="4349" ht="13.8" spans="1:29">
      <c r="A4349" s="619"/>
      <c r="B4349" s="14" t="s">
        <v>464</v>
      </c>
      <c r="C4349" s="14">
        <v>6000</v>
      </c>
      <c r="D4349" s="14" t="s">
        <v>2043</v>
      </c>
      <c r="E4349" s="52"/>
      <c r="F4349" s="14" t="s">
        <v>3544</v>
      </c>
      <c r="G4349" s="53" t="s">
        <v>3545</v>
      </c>
      <c r="H4349" s="162"/>
      <c r="I4349" s="356" t="s">
        <v>223</v>
      </c>
      <c r="J4349" s="356">
        <v>4000</v>
      </c>
      <c r="K4349" s="356" t="s">
        <v>2043</v>
      </c>
      <c r="L4349" s="8"/>
      <c r="M4349" s="14"/>
      <c r="N4349" s="14" t="s">
        <v>3320</v>
      </c>
      <c r="O4349" s="140"/>
      <c r="P4349" s="14" t="s">
        <v>1706</v>
      </c>
      <c r="Q4349" s="14">
        <v>210</v>
      </c>
      <c r="R4349" s="14" t="s">
        <v>2045</v>
      </c>
      <c r="S4349" s="14"/>
      <c r="T4349" s="14" t="s">
        <v>3426</v>
      </c>
      <c r="U4349" s="14" t="s">
        <v>54</v>
      </c>
      <c r="V4349" s="14"/>
      <c r="W4349" s="14" t="s">
        <v>334</v>
      </c>
      <c r="X4349" s="14">
        <v>880</v>
      </c>
      <c r="Y4349" s="14" t="s">
        <v>2045</v>
      </c>
      <c r="Z4349" s="14"/>
      <c r="AA4349" s="14" t="s">
        <v>54</v>
      </c>
      <c r="AB4349" s="461"/>
      <c r="AC4349" s="448" t="s">
        <v>2563</v>
      </c>
    </row>
    <row r="4350" ht="13.8" spans="1:29">
      <c r="A4350" s="619"/>
      <c r="B4350" s="14" t="s">
        <v>229</v>
      </c>
      <c r="C4350" s="14">
        <v>3000</v>
      </c>
      <c r="D4350" s="14" t="s">
        <v>2043</v>
      </c>
      <c r="E4350" s="52"/>
      <c r="F4350" s="14"/>
      <c r="G4350" s="53" t="s">
        <v>54</v>
      </c>
      <c r="H4350" s="162"/>
      <c r="I4350" s="14" t="s">
        <v>1205</v>
      </c>
      <c r="J4350" s="14">
        <v>1200</v>
      </c>
      <c r="K4350" s="14" t="s">
        <v>2043</v>
      </c>
      <c r="L4350" s="14"/>
      <c r="M4350" s="14"/>
      <c r="N4350" s="129" t="s">
        <v>54</v>
      </c>
      <c r="O4350" s="140"/>
      <c r="P4350" s="356" t="s">
        <v>1708</v>
      </c>
      <c r="Q4350" s="356">
        <v>420</v>
      </c>
      <c r="R4350" s="356" t="s">
        <v>2045</v>
      </c>
      <c r="S4350" s="14"/>
      <c r="T4350" s="14" t="s">
        <v>3426</v>
      </c>
      <c r="U4350" s="14" t="s">
        <v>3259</v>
      </c>
      <c r="V4350" s="14"/>
      <c r="W4350" s="14" t="s">
        <v>868</v>
      </c>
      <c r="X4350" s="14">
        <v>360</v>
      </c>
      <c r="Y4350" s="14" t="s">
        <v>2045</v>
      </c>
      <c r="Z4350" s="14"/>
      <c r="AA4350" s="14" t="s">
        <v>54</v>
      </c>
      <c r="AB4350" s="462"/>
      <c r="AC4350" s="448" t="s">
        <v>2568</v>
      </c>
    </row>
    <row r="4351" ht="13.8" spans="1:29">
      <c r="A4351" s="619"/>
      <c r="B4351" s="14" t="s">
        <v>1607</v>
      </c>
      <c r="C4351" s="14">
        <v>2400</v>
      </c>
      <c r="D4351" s="14" t="s">
        <v>2043</v>
      </c>
      <c r="E4351" s="52"/>
      <c r="F4351" s="14"/>
      <c r="G4351" s="53" t="s">
        <v>54</v>
      </c>
      <c r="H4351" s="162"/>
      <c r="I4351" s="356" t="s">
        <v>525</v>
      </c>
      <c r="J4351" s="356">
        <v>280</v>
      </c>
      <c r="K4351" s="356" t="s">
        <v>2045</v>
      </c>
      <c r="L4351" s="14"/>
      <c r="M4351" s="14"/>
      <c r="N4351" s="14" t="s">
        <v>3546</v>
      </c>
      <c r="O4351" s="140"/>
      <c r="P4351" s="356" t="s">
        <v>1370</v>
      </c>
      <c r="Q4351" s="356">
        <v>405</v>
      </c>
      <c r="R4351" s="356" t="s">
        <v>2045</v>
      </c>
      <c r="S4351" s="14"/>
      <c r="T4351" s="14"/>
      <c r="U4351" s="14" t="s">
        <v>3547</v>
      </c>
      <c r="V4351" s="14"/>
      <c r="W4351" s="14" t="s">
        <v>706</v>
      </c>
      <c r="X4351" s="14">
        <v>300</v>
      </c>
      <c r="Y4351" s="14" t="s">
        <v>2045</v>
      </c>
      <c r="Z4351" s="14"/>
      <c r="AA4351" s="14" t="s">
        <v>54</v>
      </c>
      <c r="AB4351" s="142"/>
      <c r="AC4351" s="448" t="s">
        <v>2632</v>
      </c>
    </row>
    <row r="4352" ht="13.8" spans="1:29">
      <c r="A4352" s="619"/>
      <c r="B4352" s="14" t="s">
        <v>464</v>
      </c>
      <c r="C4352" s="14">
        <v>3000</v>
      </c>
      <c r="D4352" s="14" t="s">
        <v>2043</v>
      </c>
      <c r="E4352" s="52"/>
      <c r="F4352" s="14"/>
      <c r="G4352" s="53" t="s">
        <v>3548</v>
      </c>
      <c r="H4352" s="162"/>
      <c r="I4352" s="14" t="s">
        <v>220</v>
      </c>
      <c r="J4352" s="14">
        <v>3200</v>
      </c>
      <c r="K4352" s="14" t="s">
        <v>2043</v>
      </c>
      <c r="L4352" s="8"/>
      <c r="M4352" s="14"/>
      <c r="N4352" s="14" t="s">
        <v>54</v>
      </c>
      <c r="O4352" s="14"/>
      <c r="P4352" s="137" t="s">
        <v>3145</v>
      </c>
      <c r="Q4352" s="137">
        <v>180</v>
      </c>
      <c r="R4352" s="137" t="s">
        <v>2045</v>
      </c>
      <c r="S4352" s="14"/>
      <c r="T4352" s="14"/>
      <c r="U4352" s="14" t="s">
        <v>3549</v>
      </c>
      <c r="V4352" s="14"/>
      <c r="W4352" s="14" t="s">
        <v>175</v>
      </c>
      <c r="X4352" s="14">
        <v>3000</v>
      </c>
      <c r="Y4352" s="14" t="s">
        <v>2043</v>
      </c>
      <c r="Z4352" s="52"/>
      <c r="AA4352" s="14" t="s">
        <v>3388</v>
      </c>
      <c r="AB4352" s="136"/>
      <c r="AC4352" s="448" t="s">
        <v>2935</v>
      </c>
    </row>
    <row r="4353" spans="1:27">
      <c r="A4353" s="619"/>
      <c r="B4353" s="137" t="s">
        <v>63</v>
      </c>
      <c r="C4353" s="137">
        <v>2400</v>
      </c>
      <c r="D4353" s="137" t="s">
        <v>2045</v>
      </c>
      <c r="E4353" s="52"/>
      <c r="F4353" s="14"/>
      <c r="G4353" s="53" t="s">
        <v>3446</v>
      </c>
      <c r="H4353" s="162"/>
      <c r="I4353" s="14" t="s">
        <v>135</v>
      </c>
      <c r="J4353" s="14">
        <v>12000</v>
      </c>
      <c r="K4353" s="14" t="s">
        <v>2043</v>
      </c>
      <c r="L4353" s="8"/>
      <c r="M4353" s="14"/>
      <c r="N4353" s="14" t="s">
        <v>54</v>
      </c>
      <c r="O4353" s="14"/>
      <c r="P4353" s="14" t="s">
        <v>1682</v>
      </c>
      <c r="Q4353" s="14">
        <v>200</v>
      </c>
      <c r="R4353" s="14" t="s">
        <v>2045</v>
      </c>
      <c r="S4353" s="14"/>
      <c r="T4353" s="14" t="s">
        <v>2096</v>
      </c>
      <c r="U4353" s="14" t="s">
        <v>54</v>
      </c>
      <c r="V4353" s="14"/>
      <c r="W4353" s="73" t="s">
        <v>1057</v>
      </c>
      <c r="X4353" s="73">
        <v>5400</v>
      </c>
      <c r="Y4353" s="73" t="s">
        <v>2043</v>
      </c>
      <c r="Z4353" s="52"/>
      <c r="AA4353" s="14" t="s">
        <v>2956</v>
      </c>
    </row>
    <row r="4354" spans="1:27">
      <c r="A4354" s="619"/>
      <c r="B4354" s="14"/>
      <c r="C4354" s="14"/>
      <c r="D4354" s="14"/>
      <c r="E4354" s="52"/>
      <c r="F4354" s="14"/>
      <c r="G4354" s="53"/>
      <c r="H4354" s="14"/>
      <c r="I4354" s="14" t="s">
        <v>1650</v>
      </c>
      <c r="J4354" s="14">
        <v>1500</v>
      </c>
      <c r="K4354" s="14" t="s">
        <v>2045</v>
      </c>
      <c r="L4354" s="8"/>
      <c r="M4354" s="14" t="s">
        <v>2096</v>
      </c>
      <c r="N4354" s="14" t="s">
        <v>54</v>
      </c>
      <c r="O4354" s="14"/>
      <c r="P4354" s="73" t="s">
        <v>1548</v>
      </c>
      <c r="Q4354" s="73">
        <v>500</v>
      </c>
      <c r="R4354" s="73" t="s">
        <v>2045</v>
      </c>
      <c r="S4354" s="14"/>
      <c r="T4354" s="14"/>
      <c r="U4354" s="14" t="s">
        <v>2956</v>
      </c>
      <c r="V4354" s="14"/>
      <c r="W4354" s="14" t="s">
        <v>1542</v>
      </c>
      <c r="X4354" s="14">
        <v>2400</v>
      </c>
      <c r="Y4354" s="14" t="s">
        <v>2043</v>
      </c>
      <c r="Z4354" s="14"/>
      <c r="AA4354" s="14" t="s">
        <v>54</v>
      </c>
    </row>
    <row r="4355" spans="1:27">
      <c r="A4355" s="619"/>
      <c r="B4355" s="14"/>
      <c r="C4355" s="14"/>
      <c r="D4355" s="14"/>
      <c r="E4355" s="52"/>
      <c r="F4355" s="14"/>
      <c r="G4355" s="53"/>
      <c r="H4355" s="14"/>
      <c r="I4355" s="356" t="s">
        <v>386</v>
      </c>
      <c r="J4355" s="356">
        <v>1200</v>
      </c>
      <c r="K4355" s="356" t="s">
        <v>2045</v>
      </c>
      <c r="L4355" s="14"/>
      <c r="M4355" s="14"/>
      <c r="N4355" s="14" t="s">
        <v>3550</v>
      </c>
      <c r="O4355" s="14"/>
      <c r="P4355" s="14" t="s">
        <v>1540</v>
      </c>
      <c r="Q4355" s="14">
        <v>300</v>
      </c>
      <c r="R4355" s="14" t="s">
        <v>2045</v>
      </c>
      <c r="S4355" s="14"/>
      <c r="T4355" s="14"/>
      <c r="U4355" s="14" t="s">
        <v>54</v>
      </c>
      <c r="V4355" s="14"/>
      <c r="W4355" s="73" t="s">
        <v>1183</v>
      </c>
      <c r="X4355" s="73">
        <v>1600</v>
      </c>
      <c r="Y4355" s="73" t="s">
        <v>2043</v>
      </c>
      <c r="Z4355" s="14"/>
      <c r="AA4355" s="14" t="s">
        <v>2956</v>
      </c>
    </row>
    <row r="4356" spans="1:27">
      <c r="A4356" s="619"/>
      <c r="B4356" s="14"/>
      <c r="C4356" s="14"/>
      <c r="D4356" s="14"/>
      <c r="E4356" s="52"/>
      <c r="F4356" s="14"/>
      <c r="G4356" s="53"/>
      <c r="H4356" s="14"/>
      <c r="I4356" s="356" t="s">
        <v>1716</v>
      </c>
      <c r="J4356" s="356">
        <v>1000</v>
      </c>
      <c r="K4356" s="356" t="s">
        <v>2045</v>
      </c>
      <c r="L4356" s="14"/>
      <c r="M4356" s="14" t="s">
        <v>2096</v>
      </c>
      <c r="N4356" s="14" t="s">
        <v>3551</v>
      </c>
      <c r="O4356" s="14"/>
      <c r="P4356" s="14" t="s">
        <v>1544</v>
      </c>
      <c r="Q4356" s="14">
        <v>640</v>
      </c>
      <c r="R4356" s="14" t="s">
        <v>2045</v>
      </c>
      <c r="S4356" s="14"/>
      <c r="T4356" s="14"/>
      <c r="U4356" s="14" t="s">
        <v>54</v>
      </c>
      <c r="V4356" s="14"/>
      <c r="W4356" s="14"/>
      <c r="X4356" s="14"/>
      <c r="Y4356" s="14"/>
      <c r="Z4356" s="14"/>
      <c r="AA4356" s="14"/>
    </row>
    <row r="4357" spans="1:27">
      <c r="A4357" s="619"/>
      <c r="B4357" s="14"/>
      <c r="C4357" s="14"/>
      <c r="D4357" s="14"/>
      <c r="E4357" s="52"/>
      <c r="F4357" s="14"/>
      <c r="G4357" s="53"/>
      <c r="H4357" s="14"/>
      <c r="I4357" s="14" t="s">
        <v>223</v>
      </c>
      <c r="J4357" s="14">
        <v>3200</v>
      </c>
      <c r="K4357" s="14" t="s">
        <v>2043</v>
      </c>
      <c r="L4357" s="14"/>
      <c r="M4357" s="14"/>
      <c r="N4357" s="14" t="s">
        <v>55</v>
      </c>
      <c r="O4357" s="14"/>
      <c r="P4357" s="14" t="s">
        <v>1374</v>
      </c>
      <c r="Q4357" s="14">
        <v>200</v>
      </c>
      <c r="R4357" s="14" t="s">
        <v>2045</v>
      </c>
      <c r="S4357" s="14"/>
      <c r="T4357" s="14"/>
      <c r="U4357" s="14" t="s">
        <v>3270</v>
      </c>
      <c r="V4357" s="14"/>
      <c r="W4357" s="14"/>
      <c r="X4357" s="14"/>
      <c r="Y4357" s="14"/>
      <c r="Z4357" s="14"/>
      <c r="AA4357" s="14"/>
    </row>
    <row r="4358" spans="1:27">
      <c r="A4358" s="619"/>
      <c r="B4358" s="14"/>
      <c r="C4358" s="14"/>
      <c r="D4358" s="14"/>
      <c r="E4358" s="52"/>
      <c r="F4358" s="14"/>
      <c r="G4358" s="53"/>
      <c r="H4358" s="14"/>
      <c r="I4358" s="14"/>
      <c r="J4358" s="14"/>
      <c r="K4358" s="14"/>
      <c r="L4358" s="14"/>
      <c r="M4358" s="14"/>
      <c r="N4358" s="53"/>
      <c r="O4358" s="14"/>
      <c r="P4358" s="14" t="s">
        <v>1544</v>
      </c>
      <c r="Q4358" s="14">
        <v>300</v>
      </c>
      <c r="R4358" s="14" t="s">
        <v>2045</v>
      </c>
      <c r="S4358" s="14"/>
      <c r="T4358" s="14"/>
      <c r="U4358" s="14" t="s">
        <v>54</v>
      </c>
      <c r="V4358" s="14"/>
      <c r="W4358" s="14"/>
      <c r="X4358" s="14"/>
      <c r="Y4358" s="14"/>
      <c r="Z4358" s="14"/>
      <c r="AA4358" s="14"/>
    </row>
    <row r="4359" spans="1:27">
      <c r="A4359" s="619"/>
      <c r="B4359" s="14"/>
      <c r="C4359" s="14"/>
      <c r="D4359" s="14"/>
      <c r="E4359" s="52"/>
      <c r="F4359" s="14"/>
      <c r="G4359" s="53"/>
      <c r="H4359" s="14"/>
      <c r="I4359" s="14"/>
      <c r="J4359" s="14"/>
      <c r="K4359" s="14"/>
      <c r="L4359" s="14"/>
      <c r="M4359" s="14"/>
      <c r="N4359" s="53"/>
      <c r="O4359" s="14"/>
      <c r="P4359" s="14" t="s">
        <v>840</v>
      </c>
      <c r="Q4359" s="14">
        <v>500</v>
      </c>
      <c r="R4359" s="14" t="s">
        <v>2045</v>
      </c>
      <c r="S4359" s="14"/>
      <c r="T4359" s="14"/>
      <c r="U4359" s="14" t="s">
        <v>54</v>
      </c>
      <c r="V4359" s="14"/>
      <c r="W4359" s="14"/>
      <c r="X4359" s="14"/>
      <c r="Y4359" s="14"/>
      <c r="Z4359" s="14"/>
      <c r="AA4359" s="14"/>
    </row>
    <row r="4360" spans="1:27">
      <c r="A4360" s="619"/>
      <c r="B4360" s="14"/>
      <c r="C4360" s="14"/>
      <c r="D4360" s="14"/>
      <c r="E4360" s="52"/>
      <c r="F4360" s="14"/>
      <c r="G4360" s="53"/>
      <c r="H4360" s="14"/>
      <c r="I4360" s="14"/>
      <c r="J4360" s="14"/>
      <c r="K4360" s="14"/>
      <c r="L4360" s="14"/>
      <c r="M4360" s="14"/>
      <c r="N4360" s="53"/>
      <c r="O4360" s="14"/>
      <c r="P4360" s="14" t="s">
        <v>1644</v>
      </c>
      <c r="Q4360" s="14">
        <v>810</v>
      </c>
      <c r="R4360" s="14" t="s">
        <v>2045</v>
      </c>
      <c r="S4360" s="14"/>
      <c r="T4360" s="14"/>
      <c r="U4360" s="14" t="s">
        <v>54</v>
      </c>
      <c r="V4360" s="14"/>
      <c r="W4360" s="14"/>
      <c r="X4360" s="14"/>
      <c r="Y4360" s="14"/>
      <c r="Z4360" s="14"/>
      <c r="AA4360" s="14"/>
    </row>
    <row r="4361" spans="1:27">
      <c r="A4361" s="619"/>
      <c r="B4361" s="14"/>
      <c r="C4361" s="14"/>
      <c r="D4361" s="14"/>
      <c r="E4361" s="52"/>
      <c r="F4361" s="14"/>
      <c r="G4361" s="53"/>
      <c r="H4361" s="14"/>
      <c r="I4361" s="14"/>
      <c r="J4361" s="14"/>
      <c r="K4361" s="14"/>
      <c r="L4361" s="14"/>
      <c r="M4361" s="14"/>
      <c r="N4361" s="53"/>
      <c r="O4361" s="14"/>
      <c r="P4361" s="14" t="s">
        <v>1552</v>
      </c>
      <c r="Q4361" s="14">
        <v>200</v>
      </c>
      <c r="R4361" s="14" t="s">
        <v>2045</v>
      </c>
      <c r="S4361" s="14"/>
      <c r="T4361" s="14"/>
      <c r="U4361" s="14" t="s">
        <v>54</v>
      </c>
      <c r="V4361" s="14"/>
      <c r="W4361" s="14"/>
      <c r="X4361" s="14"/>
      <c r="Y4361" s="14"/>
      <c r="Z4361" s="14"/>
      <c r="AA4361" s="14"/>
    </row>
    <row r="4362" spans="1:27">
      <c r="A4362" s="619"/>
      <c r="B4362" s="14"/>
      <c r="C4362" s="14"/>
      <c r="D4362" s="14"/>
      <c r="E4362" s="52"/>
      <c r="F4362" s="14"/>
      <c r="G4362" s="53"/>
      <c r="H4362" s="14"/>
      <c r="I4362" s="14"/>
      <c r="J4362" s="14"/>
      <c r="K4362" s="14"/>
      <c r="L4362" s="14"/>
      <c r="M4362" s="14"/>
      <c r="N4362" s="53"/>
      <c r="O4362" s="14"/>
      <c r="P4362" s="73" t="s">
        <v>1349</v>
      </c>
      <c r="Q4362" s="73">
        <v>500</v>
      </c>
      <c r="R4362" s="73" t="s">
        <v>2045</v>
      </c>
      <c r="S4362" s="14"/>
      <c r="T4362" s="14"/>
      <c r="U4362" s="14" t="s">
        <v>2956</v>
      </c>
      <c r="V4362" s="14"/>
      <c r="W4362" s="14"/>
      <c r="X4362" s="14"/>
      <c r="Y4362" s="14"/>
      <c r="Z4362" s="14"/>
      <c r="AA4362" s="14"/>
    </row>
    <row r="4363" spans="1:27">
      <c r="A4363" s="619"/>
      <c r="B4363" s="14"/>
      <c r="C4363" s="14"/>
      <c r="D4363" s="14"/>
      <c r="E4363" s="52"/>
      <c r="F4363" s="14"/>
      <c r="G4363" s="53"/>
      <c r="H4363" s="14"/>
      <c r="I4363" s="14"/>
      <c r="J4363" s="14"/>
      <c r="K4363" s="14"/>
      <c r="L4363" s="14"/>
      <c r="M4363" s="14"/>
      <c r="N4363" s="53"/>
      <c r="O4363" s="14"/>
      <c r="P4363" s="73" t="s">
        <v>1674</v>
      </c>
      <c r="Q4363" s="73">
        <v>400</v>
      </c>
      <c r="R4363" s="73" t="s">
        <v>2045</v>
      </c>
      <c r="S4363" s="14"/>
      <c r="T4363" s="14" t="s">
        <v>2096</v>
      </c>
      <c r="U4363" s="14" t="s">
        <v>2956</v>
      </c>
      <c r="V4363" s="14"/>
      <c r="W4363" s="14"/>
      <c r="X4363" s="14"/>
      <c r="Y4363" s="14"/>
      <c r="Z4363" s="14"/>
      <c r="AA4363" s="14"/>
    </row>
    <row r="4364" spans="1:27">
      <c r="A4364" s="619"/>
      <c r="B4364" s="14"/>
      <c r="C4364" s="14"/>
      <c r="D4364" s="14"/>
      <c r="E4364" s="52"/>
      <c r="F4364" s="14"/>
      <c r="G4364" s="53"/>
      <c r="H4364" s="14"/>
      <c r="I4364" s="14"/>
      <c r="J4364" s="14"/>
      <c r="K4364" s="14"/>
      <c r="L4364" s="14"/>
      <c r="M4364" s="14"/>
      <c r="N4364" s="53"/>
      <c r="O4364" s="14"/>
      <c r="P4364" s="14" t="s">
        <v>528</v>
      </c>
      <c r="Q4364" s="14">
        <v>1800</v>
      </c>
      <c r="R4364" s="14" t="s">
        <v>2043</v>
      </c>
      <c r="S4364" s="14"/>
      <c r="T4364" s="14"/>
      <c r="U4364" s="14" t="s">
        <v>54</v>
      </c>
      <c r="V4364" s="14"/>
      <c r="W4364" s="14"/>
      <c r="X4364" s="14"/>
      <c r="Y4364" s="14"/>
      <c r="Z4364" s="14"/>
      <c r="AA4364" s="14"/>
    </row>
    <row r="4365" spans="1:27">
      <c r="A4365" s="619"/>
      <c r="B4365" s="14"/>
      <c r="C4365" s="14"/>
      <c r="D4365" s="14"/>
      <c r="E4365" s="52"/>
      <c r="F4365" s="14"/>
      <c r="G4365" s="53"/>
      <c r="H4365" s="14"/>
      <c r="I4365" s="14"/>
      <c r="J4365" s="14"/>
      <c r="K4365" s="14"/>
      <c r="L4365" s="14"/>
      <c r="M4365" s="14"/>
      <c r="N4365" s="53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</row>
    <row r="4366" spans="1:27">
      <c r="A4366" s="619"/>
      <c r="B4366" s="14"/>
      <c r="C4366" s="14"/>
      <c r="D4366" s="14"/>
      <c r="E4366" s="52"/>
      <c r="F4366" s="14"/>
      <c r="G4366" s="53"/>
      <c r="H4366" s="14"/>
      <c r="I4366" s="14"/>
      <c r="J4366" s="14"/>
      <c r="K4366" s="14"/>
      <c r="L4366" s="14"/>
      <c r="M4366" s="14"/>
      <c r="N4366" s="53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</row>
    <row r="4367" spans="1:27">
      <c r="A4367" s="619"/>
      <c r="B4367" s="14"/>
      <c r="C4367" s="14"/>
      <c r="D4367" s="14"/>
      <c r="E4367" s="14"/>
      <c r="F4367" s="14"/>
      <c r="G4367" s="14"/>
      <c r="H4367" s="14"/>
      <c r="I4367" s="14"/>
      <c r="J4367" s="14"/>
      <c r="K4367" s="14"/>
      <c r="L4367" s="14"/>
      <c r="M4367" s="14"/>
      <c r="N4367" s="14"/>
      <c r="O4367" s="14"/>
      <c r="P4367" s="12"/>
      <c r="Q4367" s="653"/>
      <c r="R4367" s="14"/>
      <c r="S4367" s="14"/>
      <c r="T4367" s="14"/>
      <c r="U4367" s="14"/>
      <c r="V4367" s="140"/>
      <c r="W4367" s="14"/>
      <c r="X4367" s="14"/>
      <c r="Y4367" s="14"/>
      <c r="Z4367" s="14"/>
      <c r="AA4367" s="14"/>
    </row>
    <row r="4368" spans="1:27">
      <c r="A4368" s="619"/>
      <c r="B4368" s="14"/>
      <c r="C4368" s="14"/>
      <c r="D4368" s="14"/>
      <c r="E4368" s="14"/>
      <c r="F4368" s="14"/>
      <c r="G4368" s="14"/>
      <c r="H4368" s="14"/>
      <c r="I4368" s="14"/>
      <c r="J4368" s="14"/>
      <c r="K4368" s="14"/>
      <c r="L4368" s="14"/>
      <c r="M4368" s="14"/>
      <c r="N4368" s="14"/>
      <c r="O4368" s="14"/>
      <c r="P4368" s="12"/>
      <c r="Q4368" s="653"/>
      <c r="R4368" s="14"/>
      <c r="S4368" s="14"/>
      <c r="T4368" s="14"/>
      <c r="U4368" s="14"/>
      <c r="V4368" s="140"/>
      <c r="W4368" s="14"/>
      <c r="X4368" s="14"/>
      <c r="Y4368" s="14"/>
      <c r="Z4368" s="14"/>
      <c r="AA4368" s="14"/>
    </row>
    <row r="4369" ht="18" spans="1:27">
      <c r="A4369" s="619"/>
      <c r="B4369" s="629"/>
      <c r="C4369" s="299"/>
      <c r="D4369" s="299"/>
      <c r="E4369" s="630"/>
      <c r="F4369" s="299"/>
      <c r="G4369" s="299"/>
      <c r="H4369" s="269"/>
      <c r="I4369" s="299"/>
      <c r="J4369" s="299"/>
      <c r="K4369" s="299"/>
      <c r="L4369" s="299"/>
      <c r="M4369" s="304"/>
      <c r="N4369" s="304"/>
      <c r="O4369" s="269"/>
      <c r="P4369" s="304"/>
      <c r="Q4369" s="304"/>
      <c r="R4369" s="304"/>
      <c r="S4369" s="304"/>
      <c r="T4369" s="304"/>
      <c r="U4369" s="304"/>
      <c r="V4369" s="492"/>
      <c r="W4369" s="304"/>
      <c r="X4369" s="304"/>
      <c r="Y4369" s="304"/>
      <c r="Z4369" s="304"/>
      <c r="AA4369" s="304"/>
    </row>
    <row r="4370" ht="27.6" spans="1:29">
      <c r="A4370" s="266" t="s">
        <v>2313</v>
      </c>
      <c r="B4370" s="121" t="s">
        <v>12</v>
      </c>
      <c r="C4370" s="122" t="s">
        <v>2501</v>
      </c>
      <c r="D4370" s="122" t="s">
        <v>2466</v>
      </c>
      <c r="E4370" s="123" t="s">
        <v>2456</v>
      </c>
      <c r="F4370" s="121" t="s">
        <v>3121</v>
      </c>
      <c r="G4370" s="121" t="s">
        <v>11</v>
      </c>
      <c r="H4370" s="269"/>
      <c r="I4370" s="121" t="s">
        <v>13</v>
      </c>
      <c r="J4370" s="122" t="s">
        <v>2501</v>
      </c>
      <c r="K4370" s="122" t="s">
        <v>2466</v>
      </c>
      <c r="L4370" s="632" t="s">
        <v>2456</v>
      </c>
      <c r="M4370" s="121" t="s">
        <v>3121</v>
      </c>
      <c r="N4370" s="121" t="s">
        <v>11</v>
      </c>
      <c r="O4370" s="492"/>
      <c r="P4370" s="121" t="s">
        <v>3108</v>
      </c>
      <c r="Q4370" s="122" t="s">
        <v>2501</v>
      </c>
      <c r="R4370" s="122" t="s">
        <v>2466</v>
      </c>
      <c r="S4370" s="632" t="s">
        <v>2456</v>
      </c>
      <c r="T4370" s="121" t="s">
        <v>3121</v>
      </c>
      <c r="U4370" s="121" t="s">
        <v>11</v>
      </c>
      <c r="V4370" s="269"/>
      <c r="W4370" s="121" t="s">
        <v>3336</v>
      </c>
      <c r="X4370" s="122" t="s">
        <v>2501</v>
      </c>
      <c r="Y4370" s="122" t="s">
        <v>2466</v>
      </c>
      <c r="Z4370" s="121" t="s">
        <v>3121</v>
      </c>
      <c r="AA4370" s="121" t="s">
        <v>11</v>
      </c>
      <c r="AB4370" s="594" t="s">
        <v>2557</v>
      </c>
      <c r="AC4370" s="594"/>
    </row>
    <row r="4371" ht="12.95" customHeight="1" spans="1:29">
      <c r="A4371" s="619" t="s">
        <v>3552</v>
      </c>
      <c r="B4371" s="137" t="s">
        <v>63</v>
      </c>
      <c r="C4371" s="137">
        <v>2400</v>
      </c>
      <c r="D4371" s="137" t="s">
        <v>2045</v>
      </c>
      <c r="E4371" s="52"/>
      <c r="F4371" s="14"/>
      <c r="G4371" s="53" t="s">
        <v>2788</v>
      </c>
      <c r="H4371" s="14"/>
      <c r="I4371" s="14" t="s">
        <v>2071</v>
      </c>
      <c r="J4371" s="14">
        <v>4000</v>
      </c>
      <c r="K4371" s="14" t="s">
        <v>2043</v>
      </c>
      <c r="L4371" s="14"/>
      <c r="M4371" s="14"/>
      <c r="N4371" s="14" t="s">
        <v>54</v>
      </c>
      <c r="O4371" s="281"/>
      <c r="P4371" s="14" t="s">
        <v>720</v>
      </c>
      <c r="Q4371" s="14">
        <v>460</v>
      </c>
      <c r="R4371" s="14" t="s">
        <v>2045</v>
      </c>
      <c r="S4371" s="14"/>
      <c r="T4371" s="14"/>
      <c r="U4371" s="14" t="s">
        <v>54</v>
      </c>
      <c r="V4371" s="14"/>
      <c r="W4371" s="14" t="s">
        <v>1135</v>
      </c>
      <c r="X4371" s="14">
        <v>7200</v>
      </c>
      <c r="Y4371" s="14" t="s">
        <v>2043</v>
      </c>
      <c r="Z4371" s="52"/>
      <c r="AA4371" s="14" t="s">
        <v>54</v>
      </c>
      <c r="AB4371" s="525"/>
      <c r="AC4371" s="448" t="s">
        <v>2561</v>
      </c>
    </row>
    <row r="4372" spans="1:29">
      <c r="A4372" s="619"/>
      <c r="B4372" s="356" t="s">
        <v>479</v>
      </c>
      <c r="C4372" s="356">
        <v>7200</v>
      </c>
      <c r="D4372" s="356" t="s">
        <v>2043</v>
      </c>
      <c r="E4372" s="52"/>
      <c r="F4372" s="14"/>
      <c r="G4372" s="53" t="s">
        <v>3553</v>
      </c>
      <c r="H4372" s="14"/>
      <c r="I4372" s="356" t="s">
        <v>72</v>
      </c>
      <c r="J4372" s="356">
        <v>2400</v>
      </c>
      <c r="K4372" s="356" t="s">
        <v>2045</v>
      </c>
      <c r="L4372" s="14"/>
      <c r="M4372" s="14"/>
      <c r="N4372" s="14" t="s">
        <v>3554</v>
      </c>
      <c r="O4372" s="281"/>
      <c r="P4372" s="14" t="s">
        <v>1708</v>
      </c>
      <c r="Q4372" s="14">
        <v>420</v>
      </c>
      <c r="R4372" s="14" t="s">
        <v>2045</v>
      </c>
      <c r="S4372" s="14"/>
      <c r="T4372" s="14" t="s">
        <v>3426</v>
      </c>
      <c r="U4372" s="14" t="s">
        <v>54</v>
      </c>
      <c r="V4372" s="14"/>
      <c r="W4372" s="14" t="s">
        <v>316</v>
      </c>
      <c r="X4372" s="14">
        <v>21000</v>
      </c>
      <c r="Y4372" s="14" t="s">
        <v>2043</v>
      </c>
      <c r="Z4372" s="52" t="s">
        <v>3555</v>
      </c>
      <c r="AA4372" s="14" t="s">
        <v>3556</v>
      </c>
      <c r="AB4372" s="460"/>
      <c r="AC4372" s="14" t="s">
        <v>2562</v>
      </c>
    </row>
    <row r="4373" ht="13.8" spans="1:29">
      <c r="A4373" s="619"/>
      <c r="B4373" s="356" t="s">
        <v>1175</v>
      </c>
      <c r="C4373" s="356">
        <v>2400</v>
      </c>
      <c r="D4373" s="356" t="s">
        <v>2054</v>
      </c>
      <c r="E4373" s="52"/>
      <c r="F4373" s="14"/>
      <c r="G4373" s="53" t="s">
        <v>3553</v>
      </c>
      <c r="H4373" s="14"/>
      <c r="I4373" s="356" t="s">
        <v>692</v>
      </c>
      <c r="J4373" s="356">
        <v>4000</v>
      </c>
      <c r="K4373" s="356" t="s">
        <v>2043</v>
      </c>
      <c r="L4373" s="14"/>
      <c r="M4373" s="14"/>
      <c r="N4373" s="14" t="s">
        <v>3557</v>
      </c>
      <c r="O4373" s="281"/>
      <c r="P4373" s="14" t="s">
        <v>1474</v>
      </c>
      <c r="Q4373" s="14">
        <v>3000</v>
      </c>
      <c r="R4373" s="14" t="s">
        <v>2045</v>
      </c>
      <c r="S4373" s="52"/>
      <c r="T4373" s="14"/>
      <c r="U4373" s="14" t="s">
        <v>54</v>
      </c>
      <c r="V4373" s="14"/>
      <c r="W4373" s="525" t="s">
        <v>630</v>
      </c>
      <c r="X4373" s="525">
        <v>1500</v>
      </c>
      <c r="Y4373" s="525" t="s">
        <v>2043</v>
      </c>
      <c r="Z4373" s="52"/>
      <c r="AA4373" s="14" t="s">
        <v>3558</v>
      </c>
      <c r="AB4373" s="461"/>
      <c r="AC4373" s="448" t="s">
        <v>2563</v>
      </c>
    </row>
    <row r="4374" ht="13.8" spans="1:29">
      <c r="A4374" s="619"/>
      <c r="B4374" s="14" t="s">
        <v>1081</v>
      </c>
      <c r="C4374" s="14">
        <v>3000</v>
      </c>
      <c r="D4374" s="14" t="s">
        <v>2043</v>
      </c>
      <c r="E4374" s="52"/>
      <c r="F4374" s="14"/>
      <c r="G4374" s="53" t="s">
        <v>54</v>
      </c>
      <c r="H4374" s="14"/>
      <c r="I4374" s="14" t="s">
        <v>636</v>
      </c>
      <c r="J4374" s="14">
        <v>2000</v>
      </c>
      <c r="K4374" s="14" t="s">
        <v>2043</v>
      </c>
      <c r="L4374" s="14"/>
      <c r="M4374" s="14"/>
      <c r="N4374" s="14" t="s">
        <v>54</v>
      </c>
      <c r="O4374" s="281"/>
      <c r="P4374" s="14" t="s">
        <v>558</v>
      </c>
      <c r="Q4374" s="14">
        <v>2000</v>
      </c>
      <c r="R4374" s="14" t="s">
        <v>2045</v>
      </c>
      <c r="S4374" s="14"/>
      <c r="T4374" s="14"/>
      <c r="U4374" s="14" t="s">
        <v>54</v>
      </c>
      <c r="V4374" s="14"/>
      <c r="W4374" s="14" t="s">
        <v>470</v>
      </c>
      <c r="X4374" s="14">
        <v>1000</v>
      </c>
      <c r="Y4374" s="14" t="s">
        <v>2043</v>
      </c>
      <c r="Z4374" s="14"/>
      <c r="AA4374" s="14" t="s">
        <v>54</v>
      </c>
      <c r="AB4374" s="462"/>
      <c r="AC4374" s="448" t="s">
        <v>2568</v>
      </c>
    </row>
    <row r="4375" ht="13.8" spans="1:29">
      <c r="A4375" s="619"/>
      <c r="B4375" s="14" t="s">
        <v>226</v>
      </c>
      <c r="C4375" s="14">
        <v>2400</v>
      </c>
      <c r="D4375" s="14" t="s">
        <v>2043</v>
      </c>
      <c r="E4375" s="52"/>
      <c r="F4375" s="14"/>
      <c r="G4375" s="53" t="s">
        <v>54</v>
      </c>
      <c r="H4375" s="14"/>
      <c r="I4375" s="14" t="s">
        <v>241</v>
      </c>
      <c r="J4375" s="14">
        <v>19200</v>
      </c>
      <c r="K4375" s="14" t="s">
        <v>2043</v>
      </c>
      <c r="L4375" s="14"/>
      <c r="M4375" s="14"/>
      <c r="N4375" s="14" t="s">
        <v>54</v>
      </c>
      <c r="O4375" s="281"/>
      <c r="P4375" s="14" t="s">
        <v>907</v>
      </c>
      <c r="Q4375" s="14">
        <v>600</v>
      </c>
      <c r="R4375" s="14" t="s">
        <v>2045</v>
      </c>
      <c r="S4375" s="14"/>
      <c r="T4375" s="14"/>
      <c r="U4375" s="14" t="s">
        <v>54</v>
      </c>
      <c r="V4375" s="14"/>
      <c r="W4375" s="14" t="s">
        <v>1542</v>
      </c>
      <c r="X4375" s="14">
        <v>2400</v>
      </c>
      <c r="Y4375" s="14" t="s">
        <v>2043</v>
      </c>
      <c r="Z4375" s="14"/>
      <c r="AA4375" s="14" t="s">
        <v>54</v>
      </c>
      <c r="AB4375" s="142"/>
      <c r="AC4375" s="448" t="s">
        <v>2632</v>
      </c>
    </row>
    <row r="4376" ht="26.4" spans="1:29">
      <c r="A4376" s="619"/>
      <c r="B4376" s="356" t="s">
        <v>238</v>
      </c>
      <c r="C4376" s="356">
        <v>9000</v>
      </c>
      <c r="D4376" s="356" t="s">
        <v>2043</v>
      </c>
      <c r="E4376" s="52"/>
      <c r="F4376" s="14"/>
      <c r="G4376" s="53" t="s">
        <v>3559</v>
      </c>
      <c r="H4376" s="14"/>
      <c r="I4376" s="14" t="s">
        <v>692</v>
      </c>
      <c r="J4376" s="14">
        <v>2800</v>
      </c>
      <c r="K4376" s="14" t="s">
        <v>2043</v>
      </c>
      <c r="L4376" s="14"/>
      <c r="M4376" s="14"/>
      <c r="N4376" s="53" t="s">
        <v>2907</v>
      </c>
      <c r="O4376" s="281"/>
      <c r="P4376" s="14" t="s">
        <v>584</v>
      </c>
      <c r="Q4376" s="14">
        <v>4800</v>
      </c>
      <c r="R4376" s="14" t="s">
        <v>2043</v>
      </c>
      <c r="S4376" s="14"/>
      <c r="T4376" s="14"/>
      <c r="U4376" s="14" t="s">
        <v>54</v>
      </c>
      <c r="V4376" s="14"/>
      <c r="W4376" s="14" t="s">
        <v>774</v>
      </c>
      <c r="X4376" s="14">
        <v>3200</v>
      </c>
      <c r="Y4376" s="14" t="s">
        <v>2043</v>
      </c>
      <c r="Z4376" s="52">
        <f>X4376/20</f>
        <v>160</v>
      </c>
      <c r="AA4376" s="14" t="s">
        <v>54</v>
      </c>
      <c r="AB4376" s="136"/>
      <c r="AC4376" s="448" t="s">
        <v>2935</v>
      </c>
    </row>
    <row r="4377" spans="1:27">
      <c r="A4377" s="619"/>
      <c r="B4377" s="356" t="s">
        <v>1603</v>
      </c>
      <c r="C4377" s="356">
        <v>6000</v>
      </c>
      <c r="D4377" s="356" t="s">
        <v>2043</v>
      </c>
      <c r="E4377" s="52"/>
      <c r="F4377" s="14"/>
      <c r="G4377" s="53" t="s">
        <v>3437</v>
      </c>
      <c r="H4377" s="14"/>
      <c r="I4377" s="14" t="s">
        <v>331</v>
      </c>
      <c r="J4377" s="14">
        <v>6000</v>
      </c>
      <c r="K4377" s="14" t="s">
        <v>2043</v>
      </c>
      <c r="L4377" s="14"/>
      <c r="M4377" s="14" t="s">
        <v>3493</v>
      </c>
      <c r="N4377" s="14" t="s">
        <v>55</v>
      </c>
      <c r="O4377" s="281"/>
      <c r="P4377" s="14" t="s">
        <v>1702</v>
      </c>
      <c r="Q4377" s="14">
        <v>300</v>
      </c>
      <c r="R4377" s="14" t="s">
        <v>2045</v>
      </c>
      <c r="S4377" s="14"/>
      <c r="T4377" s="14" t="s">
        <v>2096</v>
      </c>
      <c r="U4377" s="14" t="s">
        <v>3560</v>
      </c>
      <c r="V4377" s="14"/>
      <c r="W4377" s="14" t="s">
        <v>972</v>
      </c>
      <c r="X4377" s="14">
        <v>2400</v>
      </c>
      <c r="Y4377" s="14" t="s">
        <v>2045</v>
      </c>
      <c r="Z4377" s="52"/>
      <c r="AA4377" s="14" t="s">
        <v>54</v>
      </c>
    </row>
    <row r="4378" spans="1:27">
      <c r="A4378" s="619"/>
      <c r="B4378" s="14" t="s">
        <v>250</v>
      </c>
      <c r="C4378" s="14">
        <v>5400</v>
      </c>
      <c r="D4378" s="14" t="s">
        <v>2043</v>
      </c>
      <c r="E4378" s="52"/>
      <c r="F4378" s="14"/>
      <c r="G4378" s="53" t="s">
        <v>54</v>
      </c>
      <c r="H4378" s="14"/>
      <c r="I4378" s="14"/>
      <c r="J4378" s="14"/>
      <c r="K4378" s="14"/>
      <c r="L4378" s="14"/>
      <c r="M4378" s="14"/>
      <c r="N4378" s="53"/>
      <c r="O4378" s="281"/>
      <c r="P4378" s="14" t="s">
        <v>1697</v>
      </c>
      <c r="Q4378" s="14">
        <v>800</v>
      </c>
      <c r="R4378" s="14" t="s">
        <v>2045</v>
      </c>
      <c r="S4378" s="14"/>
      <c r="T4378" s="14" t="s">
        <v>3426</v>
      </c>
      <c r="U4378" s="14" t="s">
        <v>54</v>
      </c>
      <c r="V4378" s="140"/>
      <c r="W4378" s="137" t="s">
        <v>2108</v>
      </c>
      <c r="X4378" s="137">
        <v>200</v>
      </c>
      <c r="Y4378" s="137" t="s">
        <v>2045</v>
      </c>
      <c r="Z4378" s="14" t="s">
        <v>2096</v>
      </c>
      <c r="AA4378" s="14" t="s">
        <v>3446</v>
      </c>
    </row>
    <row r="4379" spans="1:27">
      <c r="A4379" s="619"/>
      <c r="B4379" s="356" t="s">
        <v>238</v>
      </c>
      <c r="C4379" s="356">
        <v>9000</v>
      </c>
      <c r="D4379" s="356" t="s">
        <v>2043</v>
      </c>
      <c r="E4379" s="52"/>
      <c r="F4379" s="14"/>
      <c r="G4379" s="53" t="s">
        <v>3458</v>
      </c>
      <c r="H4379" s="14"/>
      <c r="I4379" s="14"/>
      <c r="J4379" s="14"/>
      <c r="K4379" s="14"/>
      <c r="L4379" s="14"/>
      <c r="M4379" s="14"/>
      <c r="N4379" s="53"/>
      <c r="O4379" s="281"/>
      <c r="P4379" s="14"/>
      <c r="Q4379" s="14"/>
      <c r="R4379" s="14"/>
      <c r="S4379" s="14"/>
      <c r="T4379" s="14"/>
      <c r="U4379" s="14"/>
      <c r="V4379" s="140"/>
      <c r="W4379" s="14"/>
      <c r="X4379" s="14"/>
      <c r="Y4379" s="14"/>
      <c r="Z4379" s="14"/>
      <c r="AA4379" s="14"/>
    </row>
    <row r="4380" spans="1:27">
      <c r="A4380" s="619"/>
      <c r="B4380" s="14" t="s">
        <v>196</v>
      </c>
      <c r="C4380" s="14">
        <v>4000</v>
      </c>
      <c r="D4380" s="14" t="s">
        <v>2043</v>
      </c>
      <c r="E4380" s="52"/>
      <c r="F4380" s="14"/>
      <c r="G4380" s="53" t="s">
        <v>54</v>
      </c>
      <c r="H4380" s="14"/>
      <c r="I4380" s="14"/>
      <c r="J4380" s="14"/>
      <c r="K4380" s="14"/>
      <c r="L4380" s="14"/>
      <c r="M4380" s="14"/>
      <c r="N4380" s="53"/>
      <c r="O4380" s="281"/>
      <c r="P4380" s="14"/>
      <c r="Q4380" s="14"/>
      <c r="R4380" s="14"/>
      <c r="S4380" s="14"/>
      <c r="T4380" s="14"/>
      <c r="U4380" s="14"/>
      <c r="V4380" s="140"/>
      <c r="W4380" s="14"/>
      <c r="X4380" s="14"/>
      <c r="Y4380" s="14"/>
      <c r="Z4380" s="14"/>
      <c r="AA4380" s="14"/>
    </row>
    <row r="4381" spans="1:27">
      <c r="A4381" s="619"/>
      <c r="B4381" s="14" t="s">
        <v>587</v>
      </c>
      <c r="C4381" s="14">
        <v>1000</v>
      </c>
      <c r="D4381" s="14" t="s">
        <v>2043</v>
      </c>
      <c r="E4381" s="52"/>
      <c r="F4381" s="14" t="s">
        <v>3561</v>
      </c>
      <c r="G4381" s="53" t="s">
        <v>54</v>
      </c>
      <c r="H4381" s="14"/>
      <c r="I4381" s="14"/>
      <c r="J4381" s="14"/>
      <c r="K4381" s="14"/>
      <c r="L4381" s="14"/>
      <c r="M4381" s="14"/>
      <c r="N4381" s="53"/>
      <c r="O4381" s="281"/>
      <c r="P4381" s="14"/>
      <c r="Q4381" s="14"/>
      <c r="R4381" s="14"/>
      <c r="S4381" s="14"/>
      <c r="T4381" s="14"/>
      <c r="U4381" s="14"/>
      <c r="V4381" s="140"/>
      <c r="W4381" s="14"/>
      <c r="X4381" s="14"/>
      <c r="Y4381" s="14"/>
      <c r="Z4381" s="14"/>
      <c r="AA4381" s="14"/>
    </row>
    <row r="4382" spans="1:27">
      <c r="A4382" s="619"/>
      <c r="B4382" s="14" t="s">
        <v>592</v>
      </c>
      <c r="C4382" s="14">
        <v>8500</v>
      </c>
      <c r="D4382" s="14" t="s">
        <v>2043</v>
      </c>
      <c r="E4382" s="52"/>
      <c r="F4382" s="14"/>
      <c r="G4382" s="53" t="s">
        <v>54</v>
      </c>
      <c r="H4382" s="14"/>
      <c r="I4382" s="14"/>
      <c r="J4382" s="14"/>
      <c r="K4382" s="14"/>
      <c r="L4382" s="14"/>
      <c r="M4382" s="14"/>
      <c r="N4382" s="53"/>
      <c r="O4382" s="281"/>
      <c r="P4382" s="14"/>
      <c r="Q4382" s="14"/>
      <c r="R4382" s="14"/>
      <c r="S4382" s="14"/>
      <c r="T4382" s="14"/>
      <c r="U4382" s="14"/>
      <c r="V4382" s="140"/>
      <c r="W4382" s="14"/>
      <c r="X4382" s="14"/>
      <c r="Y4382" s="14"/>
      <c r="Z4382" s="14"/>
      <c r="AA4382" s="14"/>
    </row>
    <row r="4383" spans="1:27">
      <c r="A4383" s="619"/>
      <c r="B4383" s="356" t="s">
        <v>1345</v>
      </c>
      <c r="C4383" s="356">
        <v>200</v>
      </c>
      <c r="D4383" s="356" t="s">
        <v>2045</v>
      </c>
      <c r="E4383" s="14"/>
      <c r="F4383" s="14"/>
      <c r="G4383" s="53" t="s">
        <v>2934</v>
      </c>
      <c r="H4383" s="14"/>
      <c r="I4383" s="14"/>
      <c r="J4383" s="14"/>
      <c r="K4383" s="14"/>
      <c r="L4383" s="14"/>
      <c r="M4383" s="14"/>
      <c r="N4383" s="53"/>
      <c r="O4383" s="281"/>
      <c r="P4383" s="14"/>
      <c r="Q4383" s="14"/>
      <c r="R4383" s="14"/>
      <c r="S4383" s="14"/>
      <c r="T4383" s="14"/>
      <c r="U4383" s="14"/>
      <c r="V4383" s="140"/>
      <c r="W4383" s="14"/>
      <c r="X4383" s="14"/>
      <c r="Y4383" s="14"/>
      <c r="Z4383" s="14"/>
      <c r="AA4383" s="14"/>
    </row>
    <row r="4384" spans="1:27">
      <c r="A4384" s="619"/>
      <c r="B4384" s="356" t="s">
        <v>151</v>
      </c>
      <c r="C4384" s="356">
        <v>4800</v>
      </c>
      <c r="D4384" s="356" t="s">
        <v>2043</v>
      </c>
      <c r="E4384" s="52"/>
      <c r="F4384" s="14"/>
      <c r="G4384" s="53" t="s">
        <v>3437</v>
      </c>
      <c r="H4384" s="14"/>
      <c r="I4384" s="14"/>
      <c r="J4384" s="14"/>
      <c r="K4384" s="14"/>
      <c r="L4384" s="14"/>
      <c r="M4384" s="14"/>
      <c r="N4384" s="53"/>
      <c r="O4384" s="281"/>
      <c r="P4384" s="14"/>
      <c r="Q4384" s="14"/>
      <c r="R4384" s="14"/>
      <c r="S4384" s="14"/>
      <c r="T4384" s="14"/>
      <c r="U4384" s="14"/>
      <c r="V4384" s="140"/>
      <c r="W4384" s="14"/>
      <c r="X4384" s="14"/>
      <c r="Y4384" s="14"/>
      <c r="Z4384" s="14"/>
      <c r="AA4384" s="14"/>
    </row>
    <row r="4385" spans="1:27">
      <c r="A4385" s="619"/>
      <c r="B4385" s="14"/>
      <c r="C4385" s="14"/>
      <c r="D4385" s="14"/>
      <c r="E4385" s="52"/>
      <c r="F4385" s="14"/>
      <c r="G4385" s="53"/>
      <c r="H4385" s="14"/>
      <c r="I4385" s="14"/>
      <c r="J4385" s="14"/>
      <c r="K4385" s="14"/>
      <c r="L4385" s="14"/>
      <c r="M4385" s="14"/>
      <c r="N4385" s="53"/>
      <c r="O4385" s="281"/>
      <c r="P4385" s="14"/>
      <c r="Q4385" s="14"/>
      <c r="R4385" s="14"/>
      <c r="S4385" s="14"/>
      <c r="T4385" s="14"/>
      <c r="U4385" s="14"/>
      <c r="V4385" s="140"/>
      <c r="W4385" s="14"/>
      <c r="X4385" s="14"/>
      <c r="Y4385" s="14"/>
      <c r="Z4385" s="14"/>
      <c r="AA4385" s="14"/>
    </row>
    <row r="4386" spans="1:27">
      <c r="A4386" s="619"/>
      <c r="B4386" s="14"/>
      <c r="C4386" s="14"/>
      <c r="D4386" s="14"/>
      <c r="E4386" s="52"/>
      <c r="F4386" s="14"/>
      <c r="G4386" s="53"/>
      <c r="H4386" s="14"/>
      <c r="I4386" s="14"/>
      <c r="J4386" s="14"/>
      <c r="K4386" s="14"/>
      <c r="L4386" s="14"/>
      <c r="M4386" s="14"/>
      <c r="N4386" s="53"/>
      <c r="O4386" s="281"/>
      <c r="P4386" s="14"/>
      <c r="Q4386" s="14"/>
      <c r="R4386" s="14"/>
      <c r="S4386" s="14"/>
      <c r="T4386" s="14"/>
      <c r="U4386" s="14"/>
      <c r="V4386" s="140"/>
      <c r="W4386" s="14"/>
      <c r="X4386" s="14"/>
      <c r="Y4386" s="14"/>
      <c r="Z4386" s="14"/>
      <c r="AA4386" s="14"/>
    </row>
    <row r="4387" spans="1:27">
      <c r="A4387" s="619"/>
      <c r="B4387" s="14"/>
      <c r="C4387" s="14"/>
      <c r="D4387" s="14"/>
      <c r="E4387" s="52"/>
      <c r="F4387" s="14"/>
      <c r="G4387" s="53"/>
      <c r="H4387" s="14"/>
      <c r="I4387" s="14"/>
      <c r="J4387" s="14"/>
      <c r="K4387" s="14"/>
      <c r="L4387" s="14"/>
      <c r="M4387" s="14"/>
      <c r="N4387" s="53"/>
      <c r="O4387" s="281"/>
      <c r="P4387" s="14"/>
      <c r="Q4387" s="14"/>
      <c r="R4387" s="14"/>
      <c r="S4387" s="14"/>
      <c r="T4387" s="14"/>
      <c r="U4387" s="14"/>
      <c r="V4387" s="140"/>
      <c r="W4387" s="14"/>
      <c r="X4387" s="14"/>
      <c r="Y4387" s="14"/>
      <c r="Z4387" s="14"/>
      <c r="AA4387" s="14"/>
    </row>
    <row r="4388" spans="1:27">
      <c r="A4388" s="619"/>
      <c r="B4388" s="14"/>
      <c r="C4388" s="14"/>
      <c r="D4388" s="14"/>
      <c r="E4388" s="52"/>
      <c r="F4388" s="14"/>
      <c r="G4388" s="53"/>
      <c r="H4388" s="14"/>
      <c r="I4388" s="14"/>
      <c r="J4388" s="14"/>
      <c r="K4388" s="14"/>
      <c r="L4388" s="14"/>
      <c r="M4388" s="14"/>
      <c r="N4388" s="53"/>
      <c r="O4388" s="281"/>
      <c r="P4388" s="14"/>
      <c r="Q4388" s="14"/>
      <c r="R4388" s="14"/>
      <c r="S4388" s="14"/>
      <c r="T4388" s="14"/>
      <c r="U4388" s="14"/>
      <c r="V4388" s="140"/>
      <c r="W4388" s="14"/>
      <c r="X4388" s="14"/>
      <c r="Y4388" s="14"/>
      <c r="Z4388" s="14"/>
      <c r="AA4388" s="14"/>
    </row>
    <row r="4389" spans="1:27">
      <c r="A4389" s="619"/>
      <c r="B4389" s="14"/>
      <c r="C4389" s="14"/>
      <c r="D4389" s="14"/>
      <c r="E4389" s="52"/>
      <c r="F4389" s="14"/>
      <c r="G4389" s="53"/>
      <c r="H4389" s="162"/>
      <c r="I4389" s="14"/>
      <c r="J4389" s="14"/>
      <c r="K4389" s="14"/>
      <c r="L4389" s="14"/>
      <c r="M4389" s="14"/>
      <c r="N4389" s="53"/>
      <c r="O4389" s="281"/>
      <c r="P4389" s="14"/>
      <c r="Q4389" s="14"/>
      <c r="R4389" s="14"/>
      <c r="S4389" s="14"/>
      <c r="T4389" s="14"/>
      <c r="U4389" s="14"/>
      <c r="V4389" s="140"/>
      <c r="W4389" s="14"/>
      <c r="X4389" s="14"/>
      <c r="Y4389" s="14"/>
      <c r="Z4389" s="14"/>
      <c r="AA4389" s="14"/>
    </row>
    <row r="4390" spans="1:27">
      <c r="A4390" s="619"/>
      <c r="B4390" s="14"/>
      <c r="C4390" s="14"/>
      <c r="D4390" s="14"/>
      <c r="E4390" s="52"/>
      <c r="F4390" s="14"/>
      <c r="G4390" s="53"/>
      <c r="H4390" s="162"/>
      <c r="I4390" s="14"/>
      <c r="J4390" s="14"/>
      <c r="K4390" s="14"/>
      <c r="L4390" s="14"/>
      <c r="M4390" s="14"/>
      <c r="N4390" s="53"/>
      <c r="O4390" s="281"/>
      <c r="P4390" s="14"/>
      <c r="Q4390" s="14"/>
      <c r="R4390" s="14"/>
      <c r="S4390" s="14"/>
      <c r="T4390" s="14"/>
      <c r="U4390" s="14"/>
      <c r="V4390" s="140"/>
      <c r="W4390" s="14"/>
      <c r="X4390" s="14"/>
      <c r="Y4390" s="14"/>
      <c r="Z4390" s="14"/>
      <c r="AA4390" s="14"/>
    </row>
    <row r="4391" spans="1:27">
      <c r="A4391" s="619"/>
      <c r="B4391" s="14"/>
      <c r="C4391" s="14"/>
      <c r="D4391" s="14"/>
      <c r="E4391" s="52"/>
      <c r="F4391" s="14"/>
      <c r="G4391" s="53"/>
      <c r="H4391" s="162"/>
      <c r="I4391" s="14"/>
      <c r="J4391" s="14"/>
      <c r="K4391" s="14"/>
      <c r="L4391" s="14"/>
      <c r="M4391" s="14"/>
      <c r="N4391" s="53"/>
      <c r="O4391" s="281"/>
      <c r="P4391" s="14"/>
      <c r="Q4391" s="14"/>
      <c r="R4391" s="14"/>
      <c r="S4391" s="14"/>
      <c r="T4391" s="14"/>
      <c r="U4391" s="14"/>
      <c r="V4391" s="140"/>
      <c r="W4391" s="14"/>
      <c r="X4391" s="14"/>
      <c r="Y4391" s="14"/>
      <c r="Z4391" s="14"/>
      <c r="AA4391" s="14"/>
    </row>
    <row r="4392" spans="1:27">
      <c r="A4392" s="619"/>
      <c r="B4392" s="14"/>
      <c r="C4392" s="14"/>
      <c r="D4392" s="14"/>
      <c r="E4392" s="52"/>
      <c r="F4392" s="14"/>
      <c r="G4392" s="53"/>
      <c r="H4392" s="162"/>
      <c r="I4392" s="14"/>
      <c r="J4392" s="14"/>
      <c r="K4392" s="14"/>
      <c r="L4392" s="14"/>
      <c r="M4392" s="14"/>
      <c r="N4392" s="53"/>
      <c r="O4392" s="281"/>
      <c r="P4392" s="14"/>
      <c r="Q4392" s="14"/>
      <c r="R4392" s="14"/>
      <c r="S4392" s="14"/>
      <c r="T4392" s="14"/>
      <c r="U4392" s="14"/>
      <c r="V4392" s="140"/>
      <c r="W4392" s="14"/>
      <c r="X4392" s="14"/>
      <c r="Y4392" s="14"/>
      <c r="Z4392" s="14"/>
      <c r="AA4392" s="14"/>
    </row>
    <row r="4393" spans="1:27">
      <c r="A4393" s="619"/>
      <c r="B4393" s="14"/>
      <c r="C4393" s="14"/>
      <c r="D4393" s="14"/>
      <c r="E4393" s="52"/>
      <c r="F4393" s="14"/>
      <c r="G4393" s="53"/>
      <c r="H4393" s="162"/>
      <c r="I4393" s="14"/>
      <c r="J4393" s="14"/>
      <c r="K4393" s="14"/>
      <c r="L4393" s="14"/>
      <c r="M4393" s="14"/>
      <c r="N4393" s="53"/>
      <c r="O4393" s="281"/>
      <c r="P4393" s="14"/>
      <c r="Q4393" s="14"/>
      <c r="R4393" s="14"/>
      <c r="S4393" s="14"/>
      <c r="T4393" s="14"/>
      <c r="U4393" s="14"/>
      <c r="V4393" s="140"/>
      <c r="W4393" s="14"/>
      <c r="X4393" s="14"/>
      <c r="Y4393" s="14"/>
      <c r="Z4393" s="14"/>
      <c r="AA4393" s="14"/>
    </row>
    <row r="4394" spans="1:27">
      <c r="A4394" s="619"/>
      <c r="B4394" s="14"/>
      <c r="C4394" s="14"/>
      <c r="D4394" s="14"/>
      <c r="E4394" s="52"/>
      <c r="F4394" s="14"/>
      <c r="G4394" s="53"/>
      <c r="H4394" s="162"/>
      <c r="I4394" s="14"/>
      <c r="J4394" s="14"/>
      <c r="K4394" s="14"/>
      <c r="L4394" s="14"/>
      <c r="M4394" s="14"/>
      <c r="N4394" s="53"/>
      <c r="O4394" s="281"/>
      <c r="P4394" s="14"/>
      <c r="Q4394" s="14"/>
      <c r="R4394" s="14"/>
      <c r="S4394" s="14"/>
      <c r="T4394" s="14"/>
      <c r="U4394" s="14"/>
      <c r="V4394" s="140"/>
      <c r="W4394" s="14"/>
      <c r="X4394" s="14"/>
      <c r="Y4394" s="14"/>
      <c r="Z4394" s="14"/>
      <c r="AA4394" s="14"/>
    </row>
    <row r="4395" spans="1:27">
      <c r="A4395" s="619"/>
      <c r="B4395" s="14"/>
      <c r="C4395" s="14"/>
      <c r="D4395" s="14"/>
      <c r="E4395" s="52"/>
      <c r="F4395" s="14"/>
      <c r="G4395" s="53"/>
      <c r="H4395" s="162"/>
      <c r="I4395" s="14"/>
      <c r="J4395" s="14"/>
      <c r="K4395" s="14"/>
      <c r="L4395" s="14"/>
      <c r="M4395" s="14"/>
      <c r="N4395" s="53"/>
      <c r="O4395" s="281"/>
      <c r="P4395" s="14"/>
      <c r="Q4395" s="14"/>
      <c r="R4395" s="14"/>
      <c r="S4395" s="14"/>
      <c r="T4395" s="14"/>
      <c r="U4395" s="14"/>
      <c r="V4395" s="140"/>
      <c r="W4395" s="14"/>
      <c r="X4395" s="14"/>
      <c r="Y4395" s="14"/>
      <c r="Z4395" s="14"/>
      <c r="AA4395" s="14"/>
    </row>
    <row r="4396" spans="1:27">
      <c r="A4396" s="619"/>
      <c r="B4396" s="14"/>
      <c r="C4396" s="14"/>
      <c r="D4396" s="14"/>
      <c r="E4396" s="52"/>
      <c r="F4396" s="14"/>
      <c r="G4396" s="53"/>
      <c r="H4396" s="162"/>
      <c r="I4396" s="14"/>
      <c r="J4396" s="14"/>
      <c r="K4396" s="14"/>
      <c r="L4396" s="14"/>
      <c r="M4396" s="14"/>
      <c r="N4396" s="53"/>
      <c r="O4396" s="281"/>
      <c r="P4396" s="14" t="s">
        <v>1420</v>
      </c>
      <c r="Q4396" s="14">
        <v>300</v>
      </c>
      <c r="R4396" s="14" t="s">
        <v>2045</v>
      </c>
      <c r="S4396" s="14"/>
      <c r="T4396" s="14" t="s">
        <v>3562</v>
      </c>
      <c r="U4396" s="14"/>
      <c r="V4396" s="140"/>
      <c r="W4396" s="14"/>
      <c r="X4396" s="14"/>
      <c r="Y4396" s="14"/>
      <c r="Z4396" s="14"/>
      <c r="AA4396" s="14"/>
    </row>
    <row r="4397" spans="1:27">
      <c r="A4397" s="619"/>
      <c r="B4397" s="14"/>
      <c r="C4397" s="14"/>
      <c r="D4397" s="14"/>
      <c r="E4397" s="52"/>
      <c r="F4397" s="14"/>
      <c r="G4397" s="53"/>
      <c r="H4397" s="162"/>
      <c r="I4397" s="14"/>
      <c r="J4397" s="14"/>
      <c r="K4397" s="14"/>
      <c r="L4397" s="14"/>
      <c r="M4397" s="14"/>
      <c r="N4397" s="53"/>
      <c r="O4397" s="281"/>
      <c r="P4397" s="14" t="s">
        <v>1697</v>
      </c>
      <c r="Q4397" s="14">
        <v>300</v>
      </c>
      <c r="R4397" s="14" t="s">
        <v>2045</v>
      </c>
      <c r="S4397" s="14"/>
      <c r="T4397" s="14"/>
      <c r="U4397" s="14"/>
      <c r="V4397" s="140"/>
      <c r="W4397" s="14"/>
      <c r="X4397" s="14"/>
      <c r="Y4397" s="14"/>
      <c r="Z4397" s="14"/>
      <c r="AA4397" s="14"/>
    </row>
    <row r="4398" spans="1:27">
      <c r="A4398" s="619"/>
      <c r="B4398" s="14"/>
      <c r="C4398" s="14"/>
      <c r="D4398" s="14"/>
      <c r="E4398" s="52"/>
      <c r="F4398" s="14"/>
      <c r="G4398" s="53"/>
      <c r="H4398" s="162"/>
      <c r="I4398" s="14"/>
      <c r="J4398" s="14"/>
      <c r="K4398" s="14"/>
      <c r="L4398" s="14"/>
      <c r="M4398" s="14"/>
      <c r="N4398" s="53"/>
      <c r="O4398" s="281"/>
      <c r="P4398" s="14" t="s">
        <v>1322</v>
      </c>
      <c r="Q4398" s="14">
        <v>300</v>
      </c>
      <c r="R4398" s="14" t="s">
        <v>2045</v>
      </c>
      <c r="S4398" s="14"/>
      <c r="T4398" s="14" t="s">
        <v>3562</v>
      </c>
      <c r="U4398" s="14"/>
      <c r="V4398" s="140"/>
      <c r="W4398" s="14"/>
      <c r="X4398" s="14"/>
      <c r="Y4398" s="14"/>
      <c r="Z4398" s="14"/>
      <c r="AA4398" s="14"/>
    </row>
    <row r="4399" spans="1:27">
      <c r="A4399" s="619"/>
      <c r="B4399" s="14"/>
      <c r="C4399" s="14"/>
      <c r="D4399" s="14"/>
      <c r="E4399" s="52"/>
      <c r="F4399" s="14"/>
      <c r="G4399" s="53"/>
      <c r="H4399" s="162"/>
      <c r="I4399" s="14"/>
      <c r="J4399" s="14"/>
      <c r="K4399" s="14"/>
      <c r="L4399" s="14"/>
      <c r="M4399" s="14"/>
      <c r="N4399" s="53"/>
      <c r="O4399" s="281"/>
      <c r="P4399" s="14" t="s">
        <v>1392</v>
      </c>
      <c r="Q4399" s="14">
        <v>240</v>
      </c>
      <c r="R4399" s="14" t="s">
        <v>2045</v>
      </c>
      <c r="S4399" s="14"/>
      <c r="T4399" s="14"/>
      <c r="U4399" s="14"/>
      <c r="V4399" s="140"/>
      <c r="W4399" s="14"/>
      <c r="X4399" s="14"/>
      <c r="Y4399" s="14"/>
      <c r="Z4399" s="14"/>
      <c r="AA4399" s="14"/>
    </row>
    <row r="4400" spans="1:27">
      <c r="A4400" s="619"/>
      <c r="B4400" s="14"/>
      <c r="C4400" s="14"/>
      <c r="D4400" s="14"/>
      <c r="E4400" s="52"/>
      <c r="F4400" s="14"/>
      <c r="G4400" s="53"/>
      <c r="H4400" s="162"/>
      <c r="I4400" s="14"/>
      <c r="J4400" s="14"/>
      <c r="K4400" s="14"/>
      <c r="L4400" s="14"/>
      <c r="M4400" s="14"/>
      <c r="N4400" s="53"/>
      <c r="O4400" s="281"/>
      <c r="P4400" s="14" t="s">
        <v>1695</v>
      </c>
      <c r="Q4400" s="14">
        <v>210</v>
      </c>
      <c r="R4400" s="14" t="s">
        <v>2045</v>
      </c>
      <c r="S4400" s="14"/>
      <c r="T4400" s="14"/>
      <c r="U4400" s="14"/>
      <c r="V4400" s="140"/>
      <c r="W4400" s="14"/>
      <c r="X4400" s="14"/>
      <c r="Y4400" s="14"/>
      <c r="Z4400" s="14"/>
      <c r="AA4400" s="14"/>
    </row>
    <row r="4401" spans="1:27">
      <c r="A4401" s="619"/>
      <c r="B4401" s="14"/>
      <c r="C4401" s="14"/>
      <c r="D4401" s="14"/>
      <c r="E4401" s="52"/>
      <c r="F4401" s="14"/>
      <c r="G4401" s="53"/>
      <c r="H4401" s="162"/>
      <c r="I4401" s="14"/>
      <c r="J4401" s="14"/>
      <c r="K4401" s="14"/>
      <c r="L4401" s="14"/>
      <c r="M4401" s="14"/>
      <c r="N4401" s="53"/>
      <c r="O4401" s="281"/>
      <c r="P4401" s="14" t="s">
        <v>1465</v>
      </c>
      <c r="Q4401" s="14">
        <v>200</v>
      </c>
      <c r="R4401" s="14" t="s">
        <v>2045</v>
      </c>
      <c r="S4401" s="14"/>
      <c r="T4401" s="14"/>
      <c r="U4401" s="14"/>
      <c r="V4401" s="140"/>
      <c r="W4401" s="14"/>
      <c r="X4401" s="14"/>
      <c r="Y4401" s="14"/>
      <c r="Z4401" s="14"/>
      <c r="AA4401" s="14"/>
    </row>
    <row r="4402" spans="1:27">
      <c r="A4402" s="619"/>
      <c r="B4402" s="14"/>
      <c r="C4402" s="14"/>
      <c r="D4402" s="14"/>
      <c r="E4402" s="52"/>
      <c r="F4402" s="14"/>
      <c r="G4402" s="53"/>
      <c r="H4402" s="162"/>
      <c r="I4402" s="14"/>
      <c r="J4402" s="14"/>
      <c r="K4402" s="14"/>
      <c r="L4402" s="14"/>
      <c r="M4402" s="14"/>
      <c r="N4402" s="53"/>
      <c r="O4402" s="281"/>
      <c r="P4402" s="14" t="s">
        <v>1536</v>
      </c>
      <c r="Q4402" s="14">
        <v>120</v>
      </c>
      <c r="R4402" s="14" t="s">
        <v>2045</v>
      </c>
      <c r="S4402" s="14"/>
      <c r="T4402" s="14"/>
      <c r="U4402" s="14"/>
      <c r="V4402" s="140"/>
      <c r="W4402" s="14"/>
      <c r="X4402" s="14"/>
      <c r="Y4402" s="14"/>
      <c r="Z4402" s="14"/>
      <c r="AA4402" s="14"/>
    </row>
    <row r="4403" spans="1:27">
      <c r="A4403" s="619"/>
      <c r="B4403" s="14"/>
      <c r="C4403" s="14"/>
      <c r="D4403" s="14"/>
      <c r="E4403" s="52"/>
      <c r="F4403" s="14"/>
      <c r="G4403" s="53"/>
      <c r="H4403" s="162"/>
      <c r="I4403" s="14"/>
      <c r="J4403" s="14"/>
      <c r="K4403" s="14"/>
      <c r="L4403" s="14"/>
      <c r="M4403" s="14"/>
      <c r="N4403" s="53"/>
      <c r="O4403" s="281"/>
      <c r="P4403" s="14" t="s">
        <v>482</v>
      </c>
      <c r="Q4403" s="14">
        <v>100</v>
      </c>
      <c r="R4403" s="14" t="s">
        <v>2045</v>
      </c>
      <c r="S4403" s="14"/>
      <c r="T4403" s="14"/>
      <c r="U4403" s="14"/>
      <c r="V4403" s="140"/>
      <c r="W4403" s="14"/>
      <c r="X4403" s="14"/>
      <c r="Y4403" s="14"/>
      <c r="Z4403" s="14"/>
      <c r="AA4403" s="14"/>
    </row>
    <row r="4404" spans="1:27">
      <c r="A4404" s="619"/>
      <c r="B4404" s="14"/>
      <c r="C4404" s="14"/>
      <c r="D4404" s="14"/>
      <c r="E4404" s="52"/>
      <c r="F4404" s="14"/>
      <c r="G4404" s="53"/>
      <c r="H4404" s="162"/>
      <c r="I4404" s="14"/>
      <c r="J4404" s="14"/>
      <c r="K4404" s="14"/>
      <c r="L4404" s="14"/>
      <c r="M4404" s="14"/>
      <c r="N4404" s="53"/>
      <c r="O4404" s="281"/>
      <c r="P4404" s="14"/>
      <c r="Q4404" s="14"/>
      <c r="R4404" s="14"/>
      <c r="S4404" s="14"/>
      <c r="T4404" s="14"/>
      <c r="U4404" s="14"/>
      <c r="V4404" s="140"/>
      <c r="W4404" s="14"/>
      <c r="X4404" s="14"/>
      <c r="Y4404" s="14"/>
      <c r="Z4404" s="14"/>
      <c r="AA4404" s="14"/>
    </row>
    <row r="4405" spans="1:27">
      <c r="A4405" s="619"/>
      <c r="B4405" s="14"/>
      <c r="C4405" s="14"/>
      <c r="D4405" s="14"/>
      <c r="E4405" s="14"/>
      <c r="F4405" s="14"/>
      <c r="G4405" s="14"/>
      <c r="H4405" s="14"/>
      <c r="I4405" s="14"/>
      <c r="J4405" s="14"/>
      <c r="K4405" s="14"/>
      <c r="L4405" s="14"/>
      <c r="M4405" s="14"/>
      <c r="N4405" s="14"/>
      <c r="O4405" s="14"/>
      <c r="P4405" s="12"/>
      <c r="Q4405" s="653"/>
      <c r="R4405" s="14"/>
      <c r="S4405" s="14"/>
      <c r="T4405" s="14"/>
      <c r="U4405" s="14"/>
      <c r="V4405" s="140"/>
      <c r="W4405" s="14"/>
      <c r="X4405" s="14"/>
      <c r="Y4405" s="14"/>
      <c r="Z4405" s="14"/>
      <c r="AA4405" s="14"/>
    </row>
    <row r="4406" ht="18" spans="1:27">
      <c r="A4406" s="619"/>
      <c r="B4406" s="629"/>
      <c r="C4406" s="299"/>
      <c r="D4406" s="299"/>
      <c r="E4406" s="630"/>
      <c r="F4406" s="299"/>
      <c r="G4406" s="299"/>
      <c r="H4406" s="269"/>
      <c r="I4406" s="299"/>
      <c r="J4406" s="299"/>
      <c r="K4406" s="299"/>
      <c r="L4406" s="299"/>
      <c r="M4406" s="304"/>
      <c r="N4406" s="304"/>
      <c r="O4406" s="269"/>
      <c r="P4406" s="304"/>
      <c r="Q4406" s="304"/>
      <c r="R4406" s="304"/>
      <c r="S4406" s="304"/>
      <c r="T4406" s="304"/>
      <c r="U4406" s="304"/>
      <c r="V4406" s="492"/>
      <c r="W4406" s="304"/>
      <c r="X4406" s="304"/>
      <c r="Y4406" s="304"/>
      <c r="Z4406" s="304"/>
      <c r="AA4406" s="304"/>
    </row>
    <row r="4407" ht="27.6" spans="1:29">
      <c r="A4407" s="266" t="s">
        <v>2315</v>
      </c>
      <c r="B4407" s="121" t="s">
        <v>12</v>
      </c>
      <c r="C4407" s="122" t="s">
        <v>2501</v>
      </c>
      <c r="D4407" s="122" t="s">
        <v>2466</v>
      </c>
      <c r="E4407" s="123" t="s">
        <v>2456</v>
      </c>
      <c r="F4407" s="121" t="s">
        <v>3121</v>
      </c>
      <c r="G4407" s="121" t="s">
        <v>11</v>
      </c>
      <c r="H4407" s="641"/>
      <c r="I4407" s="121" t="s">
        <v>13</v>
      </c>
      <c r="J4407" s="122" t="s">
        <v>2501</v>
      </c>
      <c r="K4407" s="122" t="s">
        <v>2466</v>
      </c>
      <c r="L4407" s="632" t="s">
        <v>2456</v>
      </c>
      <c r="M4407" s="121" t="s">
        <v>3121</v>
      </c>
      <c r="N4407" s="121" t="s">
        <v>11</v>
      </c>
      <c r="O4407" s="492"/>
      <c r="P4407" s="121" t="s">
        <v>3108</v>
      </c>
      <c r="Q4407" s="122" t="s">
        <v>2501</v>
      </c>
      <c r="R4407" s="122" t="s">
        <v>2466</v>
      </c>
      <c r="S4407" s="632" t="s">
        <v>2456</v>
      </c>
      <c r="T4407" s="121" t="s">
        <v>3121</v>
      </c>
      <c r="U4407" s="121" t="s">
        <v>11</v>
      </c>
      <c r="V4407" s="269"/>
      <c r="W4407" s="121" t="s">
        <v>3336</v>
      </c>
      <c r="X4407" s="122" t="s">
        <v>2501</v>
      </c>
      <c r="Y4407" s="122" t="s">
        <v>2466</v>
      </c>
      <c r="Z4407" s="121" t="s">
        <v>3121</v>
      </c>
      <c r="AA4407" s="121" t="s">
        <v>11</v>
      </c>
      <c r="AB4407" s="594" t="s">
        <v>2557</v>
      </c>
      <c r="AC4407" s="594"/>
    </row>
    <row r="4408" ht="13.8" spans="1:29">
      <c r="A4408" s="619" t="s">
        <v>3563</v>
      </c>
      <c r="B4408" s="141" t="s">
        <v>592</v>
      </c>
      <c r="C4408" s="141">
        <v>1200</v>
      </c>
      <c r="D4408" s="141" t="s">
        <v>2043</v>
      </c>
      <c r="E4408" s="141"/>
      <c r="F4408" s="141"/>
      <c r="G4408" s="141" t="s">
        <v>54</v>
      </c>
      <c r="H4408" s="285"/>
      <c r="I4408" s="141" t="s">
        <v>331</v>
      </c>
      <c r="J4408" s="141">
        <v>3000</v>
      </c>
      <c r="K4408" s="141" t="s">
        <v>2043</v>
      </c>
      <c r="L4408" s="141"/>
      <c r="M4408" s="141"/>
      <c r="N4408" s="141" t="s">
        <v>54</v>
      </c>
      <c r="O4408" s="281"/>
      <c r="P4408" s="14" t="s">
        <v>1392</v>
      </c>
      <c r="Q4408" s="14">
        <v>240</v>
      </c>
      <c r="R4408" s="14" t="s">
        <v>2045</v>
      </c>
      <c r="S4408" s="14"/>
      <c r="T4408" s="14"/>
      <c r="U4408" s="14" t="s">
        <v>54</v>
      </c>
      <c r="V4408" s="14"/>
      <c r="W4408" s="525" t="s">
        <v>2108</v>
      </c>
      <c r="X4408" s="525">
        <v>200</v>
      </c>
      <c r="Y4408" s="525" t="s">
        <v>2045</v>
      </c>
      <c r="Z4408" s="14" t="s">
        <v>2096</v>
      </c>
      <c r="AA4408" s="14" t="s">
        <v>3564</v>
      </c>
      <c r="AB4408" s="525"/>
      <c r="AC4408" s="448" t="s">
        <v>2561</v>
      </c>
    </row>
    <row r="4409" spans="1:29">
      <c r="A4409" s="619"/>
      <c r="B4409" s="14" t="s">
        <v>145</v>
      </c>
      <c r="C4409" s="14">
        <v>28800</v>
      </c>
      <c r="D4409" s="14" t="s">
        <v>2043</v>
      </c>
      <c r="E4409" s="14"/>
      <c r="F4409" s="14"/>
      <c r="G4409" s="141" t="s">
        <v>54</v>
      </c>
      <c r="H4409" s="497"/>
      <c r="I4409" s="129" t="s">
        <v>256</v>
      </c>
      <c r="J4409" s="129">
        <v>12000</v>
      </c>
      <c r="K4409" s="129" t="s">
        <v>2043</v>
      </c>
      <c r="L4409" s="129"/>
      <c r="M4409" s="129"/>
      <c r="N4409" s="129" t="s">
        <v>54</v>
      </c>
      <c r="O4409" s="281"/>
      <c r="P4409" s="14" t="s">
        <v>1520</v>
      </c>
      <c r="Q4409" s="14">
        <v>500</v>
      </c>
      <c r="R4409" s="14" t="s">
        <v>2045</v>
      </c>
      <c r="S4409" s="14"/>
      <c r="T4409" s="14"/>
      <c r="U4409" s="14" t="s">
        <v>54</v>
      </c>
      <c r="V4409" s="14"/>
      <c r="W4409" s="14" t="s">
        <v>683</v>
      </c>
      <c r="X4409" s="14">
        <v>1200</v>
      </c>
      <c r="Y4409" s="14" t="s">
        <v>2043</v>
      </c>
      <c r="Z4409" s="14"/>
      <c r="AA4409" s="14" t="s">
        <v>54</v>
      </c>
      <c r="AB4409" s="460"/>
      <c r="AC4409" s="14" t="s">
        <v>2562</v>
      </c>
    </row>
    <row r="4410" ht="13.8" spans="1:29">
      <c r="A4410" s="619"/>
      <c r="B4410" s="14" t="s">
        <v>949</v>
      </c>
      <c r="C4410" s="14">
        <v>16800</v>
      </c>
      <c r="D4410" s="14" t="s">
        <v>2043</v>
      </c>
      <c r="E4410" s="52"/>
      <c r="F4410" s="14"/>
      <c r="G4410" s="53" t="s">
        <v>55</v>
      </c>
      <c r="H4410" s="497"/>
      <c r="I4410" s="129" t="s">
        <v>519</v>
      </c>
      <c r="J4410" s="129">
        <v>2400</v>
      </c>
      <c r="K4410" s="129" t="s">
        <v>2043</v>
      </c>
      <c r="L4410" s="129"/>
      <c r="M4410" s="129"/>
      <c r="N4410" s="129" t="s">
        <v>54</v>
      </c>
      <c r="O4410" s="281"/>
      <c r="P4410" s="136" t="s">
        <v>1418</v>
      </c>
      <c r="Q4410" s="136">
        <v>240</v>
      </c>
      <c r="R4410" s="136" t="s">
        <v>2045</v>
      </c>
      <c r="S4410" s="14"/>
      <c r="T4410" s="14"/>
      <c r="U4410" s="14" t="s">
        <v>2956</v>
      </c>
      <c r="V4410" s="14"/>
      <c r="W4410" s="14" t="s">
        <v>1175</v>
      </c>
      <c r="X4410" s="14">
        <v>2400</v>
      </c>
      <c r="Y4410" s="14" t="s">
        <v>2054</v>
      </c>
      <c r="Z4410" s="52"/>
      <c r="AA4410" s="14" t="s">
        <v>54</v>
      </c>
      <c r="AB4410" s="461"/>
      <c r="AC4410" s="448" t="s">
        <v>2563</v>
      </c>
    </row>
    <row r="4411" ht="13.8" spans="1:29">
      <c r="A4411" s="619"/>
      <c r="B4411" s="14"/>
      <c r="C4411" s="14"/>
      <c r="D4411" s="14"/>
      <c r="E4411" s="52"/>
      <c r="F4411" s="14"/>
      <c r="G4411" s="53"/>
      <c r="H4411" s="497"/>
      <c r="I4411" s="515" t="s">
        <v>1026</v>
      </c>
      <c r="J4411" s="515">
        <v>800</v>
      </c>
      <c r="K4411" s="515" t="s">
        <v>2045</v>
      </c>
      <c r="L4411" s="515"/>
      <c r="M4411" s="515"/>
      <c r="N4411" s="515" t="s">
        <v>54</v>
      </c>
      <c r="O4411" s="281"/>
      <c r="P4411" s="14" t="s">
        <v>1079</v>
      </c>
      <c r="Q4411" s="14">
        <v>300</v>
      </c>
      <c r="R4411" s="14" t="s">
        <v>2045</v>
      </c>
      <c r="S4411" s="14"/>
      <c r="T4411" s="14"/>
      <c r="U4411" s="14" t="s">
        <v>3224</v>
      </c>
      <c r="V4411" s="14"/>
      <c r="W4411" s="14" t="s">
        <v>479</v>
      </c>
      <c r="X4411" s="14">
        <v>9600</v>
      </c>
      <c r="Y4411" s="14" t="s">
        <v>2043</v>
      </c>
      <c r="Z4411" s="52" t="s">
        <v>3565</v>
      </c>
      <c r="AA4411" s="14" t="s">
        <v>3566</v>
      </c>
      <c r="AB4411" s="462"/>
      <c r="AC4411" s="448" t="s">
        <v>2568</v>
      </c>
    </row>
    <row r="4412" ht="13.8" spans="1:29">
      <c r="A4412" s="619"/>
      <c r="B4412" s="14"/>
      <c r="C4412" s="14"/>
      <c r="D4412" s="14"/>
      <c r="E4412" s="52"/>
      <c r="F4412" s="14"/>
      <c r="G4412" s="53"/>
      <c r="H4412" s="602"/>
      <c r="I4412" s="14" t="s">
        <v>259</v>
      </c>
      <c r="J4412" s="14">
        <v>24000</v>
      </c>
      <c r="K4412" s="14" t="s">
        <v>2043</v>
      </c>
      <c r="L4412" s="14"/>
      <c r="M4412" s="14"/>
      <c r="N4412" s="515" t="s">
        <v>54</v>
      </c>
      <c r="O4412" s="281"/>
      <c r="P4412" s="525" t="s">
        <v>790</v>
      </c>
      <c r="Q4412" s="525">
        <v>800</v>
      </c>
      <c r="R4412" s="525" t="s">
        <v>2043</v>
      </c>
      <c r="S4412" s="52"/>
      <c r="T4412" s="14" t="s">
        <v>2096</v>
      </c>
      <c r="U4412" s="53" t="s">
        <v>3437</v>
      </c>
      <c r="V4412" s="14"/>
      <c r="W4412" s="14" t="s">
        <v>1686</v>
      </c>
      <c r="X4412" s="14">
        <v>800</v>
      </c>
      <c r="Y4412" s="14" t="s">
        <v>2045</v>
      </c>
      <c r="Z4412" s="52"/>
      <c r="AA4412" s="14" t="s">
        <v>54</v>
      </c>
      <c r="AB4412" s="142"/>
      <c r="AC4412" s="448" t="s">
        <v>2632</v>
      </c>
    </row>
    <row r="4413" ht="66" spans="1:29">
      <c r="A4413" s="619"/>
      <c r="B4413" s="14"/>
      <c r="C4413" s="14"/>
      <c r="D4413" s="14"/>
      <c r="E4413" s="52"/>
      <c r="F4413" s="14"/>
      <c r="G4413" s="53"/>
      <c r="H4413" s="602"/>
      <c r="I4413" s="14" t="s">
        <v>306</v>
      </c>
      <c r="J4413" s="14">
        <v>920</v>
      </c>
      <c r="K4413" s="14" t="s">
        <v>2045</v>
      </c>
      <c r="L4413" s="14"/>
      <c r="M4413" s="14"/>
      <c r="N4413" s="515" t="s">
        <v>54</v>
      </c>
      <c r="O4413" s="281"/>
      <c r="P4413" s="525" t="s">
        <v>2108</v>
      </c>
      <c r="Q4413" s="525">
        <v>200</v>
      </c>
      <c r="R4413" s="525" t="s">
        <v>2045</v>
      </c>
      <c r="S4413" s="14" t="s">
        <v>2096</v>
      </c>
      <c r="U4413" s="14" t="s">
        <v>3567</v>
      </c>
      <c r="V4413" s="14"/>
      <c r="W4413" s="14" t="s">
        <v>729</v>
      </c>
      <c r="X4413" s="14">
        <v>6000</v>
      </c>
      <c r="Y4413" s="14" t="s">
        <v>2043</v>
      </c>
      <c r="Z4413" s="620" t="s">
        <v>3568</v>
      </c>
      <c r="AA4413" s="14" t="s">
        <v>54</v>
      </c>
      <c r="AB4413" s="136"/>
      <c r="AC4413" s="448" t="s">
        <v>2935</v>
      </c>
    </row>
    <row r="4414" spans="1:27">
      <c r="A4414" s="619"/>
      <c r="B4414" s="14"/>
      <c r="C4414" s="14"/>
      <c r="D4414" s="14"/>
      <c r="E4414" s="52"/>
      <c r="F4414" s="14"/>
      <c r="G4414" s="53"/>
      <c r="H4414" s="602"/>
      <c r="I4414" s="14" t="s">
        <v>440</v>
      </c>
      <c r="J4414" s="14">
        <v>200</v>
      </c>
      <c r="K4414" s="14" t="s">
        <v>2045</v>
      </c>
      <c r="L4414" s="14"/>
      <c r="M4414" s="14"/>
      <c r="N4414" s="14" t="s">
        <v>3510</v>
      </c>
      <c r="O4414" s="281"/>
      <c r="P4414" s="14" t="s">
        <v>681</v>
      </c>
      <c r="Q4414" s="14">
        <v>400</v>
      </c>
      <c r="R4414" s="14" t="s">
        <v>2043</v>
      </c>
      <c r="S4414" s="14"/>
      <c r="T4414" s="14"/>
      <c r="U4414" s="14" t="s">
        <v>54</v>
      </c>
      <c r="V4414" s="14"/>
      <c r="W4414" s="525" t="s">
        <v>1618</v>
      </c>
      <c r="X4414" s="525">
        <v>3000</v>
      </c>
      <c r="Y4414" s="525" t="s">
        <v>2045</v>
      </c>
      <c r="Z4414" s="52"/>
      <c r="AA4414" s="14" t="s">
        <v>2721</v>
      </c>
    </row>
    <row r="4415" spans="1:27">
      <c r="A4415" s="619"/>
      <c r="B4415" s="14"/>
      <c r="C4415" s="14"/>
      <c r="D4415" s="14"/>
      <c r="E4415" s="52"/>
      <c r="F4415" s="14"/>
      <c r="G4415" s="53"/>
      <c r="H4415" s="602"/>
      <c r="I4415" s="129" t="s">
        <v>253</v>
      </c>
      <c r="J4415" s="129">
        <v>6000</v>
      </c>
      <c r="K4415" s="129" t="s">
        <v>2043</v>
      </c>
      <c r="L4415" s="129"/>
      <c r="M4415" s="129"/>
      <c r="N4415" s="129" t="s">
        <v>55</v>
      </c>
      <c r="O4415" s="281"/>
      <c r="P4415" s="14" t="s">
        <v>1370</v>
      </c>
      <c r="Q4415" s="14">
        <v>405</v>
      </c>
      <c r="R4415" s="14" t="s">
        <v>2045</v>
      </c>
      <c r="S4415" s="14"/>
      <c r="T4415" s="14"/>
      <c r="U4415" s="14" t="s">
        <v>54</v>
      </c>
      <c r="V4415" s="14"/>
      <c r="W4415" s="525" t="s">
        <v>1264</v>
      </c>
      <c r="X4415" s="525">
        <v>1500</v>
      </c>
      <c r="Y4415" s="525" t="s">
        <v>2045</v>
      </c>
      <c r="Z4415" s="52"/>
      <c r="AA4415" s="14" t="s">
        <v>3569</v>
      </c>
    </row>
    <row r="4416" spans="1:27">
      <c r="A4416" s="619"/>
      <c r="B4416" s="14"/>
      <c r="C4416" s="14"/>
      <c r="D4416" s="14"/>
      <c r="E4416" s="52"/>
      <c r="F4416" s="14"/>
      <c r="G4416" s="53"/>
      <c r="H4416" s="602"/>
      <c r="I4416" s="14"/>
      <c r="J4416" s="14"/>
      <c r="K4416" s="14"/>
      <c r="L4416" s="14"/>
      <c r="M4416" s="14"/>
      <c r="N4416" s="53"/>
      <c r="O4416" s="281"/>
      <c r="P4416" s="137" t="s">
        <v>2108</v>
      </c>
      <c r="Q4416" s="137">
        <v>200</v>
      </c>
      <c r="R4416" s="137" t="s">
        <v>2045</v>
      </c>
      <c r="S4416" s="14" t="s">
        <v>2096</v>
      </c>
      <c r="T4416" s="14" t="s">
        <v>2096</v>
      </c>
      <c r="U4416" s="14" t="s">
        <v>3436</v>
      </c>
      <c r="V4416" s="14"/>
      <c r="W4416" s="14" t="s">
        <v>151</v>
      </c>
      <c r="X4416" s="14">
        <v>2400</v>
      </c>
      <c r="Y4416" s="14" t="s">
        <v>2043</v>
      </c>
      <c r="Z4416" s="14">
        <f>X4416-1200</f>
        <v>1200</v>
      </c>
      <c r="AA4416" s="14" t="s">
        <v>3502</v>
      </c>
    </row>
    <row r="4417" spans="1:27">
      <c r="A4417" s="619"/>
      <c r="B4417" s="14"/>
      <c r="C4417" s="14"/>
      <c r="D4417" s="14"/>
      <c r="E4417" s="52"/>
      <c r="F4417" s="14"/>
      <c r="G4417" s="53"/>
      <c r="H4417" s="602"/>
      <c r="I4417" s="14"/>
      <c r="J4417" s="14"/>
      <c r="K4417" s="14"/>
      <c r="L4417" s="14"/>
      <c r="M4417" s="14"/>
      <c r="N4417" s="53"/>
      <c r="O4417" s="281"/>
      <c r="P4417" s="14" t="s">
        <v>1712</v>
      </c>
      <c r="Q4417" s="14">
        <v>800</v>
      </c>
      <c r="R4417" s="14" t="s">
        <v>2045</v>
      </c>
      <c r="S4417" s="52"/>
      <c r="T4417" s="14" t="s">
        <v>2096</v>
      </c>
      <c r="U4417" s="14" t="s">
        <v>3570</v>
      </c>
      <c r="V4417" s="14"/>
      <c r="W4417" s="14" t="s">
        <v>1603</v>
      </c>
      <c r="X4417" s="14">
        <v>6000</v>
      </c>
      <c r="Y4417" s="14" t="s">
        <v>2043</v>
      </c>
      <c r="Z4417" s="14"/>
      <c r="AA4417" s="14" t="s">
        <v>54</v>
      </c>
    </row>
    <row r="4418" spans="1:27">
      <c r="A4418" s="619"/>
      <c r="B4418" s="14"/>
      <c r="C4418" s="14"/>
      <c r="D4418" s="14"/>
      <c r="E4418" s="52"/>
      <c r="F4418" s="14"/>
      <c r="G4418" s="53"/>
      <c r="H4418" s="602"/>
      <c r="I4418" s="14"/>
      <c r="J4418" s="14"/>
      <c r="K4418" s="14"/>
      <c r="L4418" s="14"/>
      <c r="M4418" s="14"/>
      <c r="N4418" s="53"/>
      <c r="O4418" s="14"/>
      <c r="P4418" s="73" t="s">
        <v>1322</v>
      </c>
      <c r="Q4418" s="73">
        <v>300</v>
      </c>
      <c r="R4418" s="73" t="s">
        <v>2045</v>
      </c>
      <c r="S4418" s="14"/>
      <c r="T4418" s="14"/>
      <c r="U4418" s="14" t="s">
        <v>3267</v>
      </c>
      <c r="V4418" s="14"/>
      <c r="W4418" s="356" t="s">
        <v>238</v>
      </c>
      <c r="X4418" s="356">
        <v>7000</v>
      </c>
      <c r="Y4418" s="356" t="s">
        <v>2043</v>
      </c>
      <c r="Z4418" s="14"/>
      <c r="AA4418" s="14" t="s">
        <v>2439</v>
      </c>
    </row>
    <row r="4419" spans="1:27">
      <c r="A4419" s="619"/>
      <c r="B4419" s="14"/>
      <c r="C4419" s="14"/>
      <c r="D4419" s="14"/>
      <c r="E4419" s="52"/>
      <c r="F4419" s="14"/>
      <c r="G4419" s="53"/>
      <c r="H4419" s="602"/>
      <c r="I4419" s="14"/>
      <c r="J4419" s="14"/>
      <c r="K4419" s="14"/>
      <c r="L4419" s="14"/>
      <c r="M4419" s="14"/>
      <c r="N4419" s="53"/>
      <c r="O4419" s="14"/>
      <c r="P4419" s="14" t="s">
        <v>1382</v>
      </c>
      <c r="Q4419" s="14">
        <v>180</v>
      </c>
      <c r="R4419" s="14" t="s">
        <v>2045</v>
      </c>
      <c r="S4419" s="14"/>
      <c r="T4419" s="14"/>
      <c r="U4419" s="14" t="s">
        <v>3571</v>
      </c>
      <c r="V4419" s="14"/>
      <c r="W4419" s="14" t="s">
        <v>151</v>
      </c>
      <c r="X4419" s="14">
        <v>1200</v>
      </c>
      <c r="Y4419" s="14" t="s">
        <v>2043</v>
      </c>
      <c r="Z4419" s="14"/>
      <c r="AA4419" s="14" t="s">
        <v>3572</v>
      </c>
    </row>
    <row r="4420" spans="1:27">
      <c r="A4420" s="619"/>
      <c r="B4420" s="14"/>
      <c r="C4420" s="14"/>
      <c r="D4420" s="14"/>
      <c r="E4420" s="52"/>
      <c r="F4420" s="14"/>
      <c r="G4420" s="53"/>
      <c r="H4420" s="602"/>
      <c r="I4420" s="14"/>
      <c r="J4420" s="14"/>
      <c r="K4420" s="14"/>
      <c r="L4420" s="14"/>
      <c r="M4420" s="14"/>
      <c r="N4420" s="53"/>
      <c r="O4420" s="14"/>
      <c r="P4420" s="137" t="s">
        <v>3573</v>
      </c>
      <c r="Q4420" s="137">
        <v>500</v>
      </c>
      <c r="R4420" s="137" t="s">
        <v>2045</v>
      </c>
      <c r="S4420" s="14"/>
      <c r="T4420" s="14" t="s">
        <v>2096</v>
      </c>
      <c r="U4420" s="14" t="s">
        <v>3041</v>
      </c>
      <c r="V4420" s="14"/>
      <c r="W4420" s="14"/>
      <c r="X4420" s="14"/>
      <c r="Y4420" s="14"/>
      <c r="Z4420" s="14"/>
      <c r="AA4420" s="14"/>
    </row>
    <row r="4421" spans="1:27">
      <c r="A4421" s="619"/>
      <c r="B4421" s="14"/>
      <c r="C4421" s="14"/>
      <c r="D4421" s="14"/>
      <c r="E4421" s="52"/>
      <c r="F4421" s="14"/>
      <c r="G4421" s="53"/>
      <c r="H4421" s="602"/>
      <c r="I4421" s="14"/>
      <c r="J4421" s="14"/>
      <c r="K4421" s="14"/>
      <c r="L4421" s="14"/>
      <c r="M4421" s="14"/>
      <c r="N4421" s="53"/>
      <c r="O4421" s="14"/>
      <c r="P4421" s="137" t="s">
        <v>68</v>
      </c>
      <c r="Q4421" s="137">
        <v>1000</v>
      </c>
      <c r="R4421" s="137" t="s">
        <v>2045</v>
      </c>
      <c r="S4421" s="14"/>
      <c r="T4421" s="14"/>
      <c r="U4421" s="14" t="s">
        <v>3041</v>
      </c>
      <c r="V4421" s="14"/>
      <c r="W4421" s="14"/>
      <c r="X4421" s="14"/>
      <c r="Y4421" s="14"/>
      <c r="Z4421" s="14"/>
      <c r="AA4421" s="14"/>
    </row>
    <row r="4422" spans="1:27">
      <c r="A4422" s="619"/>
      <c r="B4422" s="14"/>
      <c r="C4422" s="14"/>
      <c r="D4422" s="14"/>
      <c r="E4422" s="52"/>
      <c r="F4422" s="14"/>
      <c r="G4422" s="53"/>
      <c r="H4422" s="602"/>
      <c r="I4422" s="14"/>
      <c r="J4422" s="14"/>
      <c r="K4422" s="14"/>
      <c r="L4422" s="14"/>
      <c r="M4422" s="14"/>
      <c r="N4422" s="53"/>
      <c r="O4422" s="14"/>
      <c r="P4422" s="14" t="s">
        <v>1621</v>
      </c>
      <c r="Q4422" s="14">
        <v>300</v>
      </c>
      <c r="R4422" s="14" t="s">
        <v>2045</v>
      </c>
      <c r="S4422" s="14"/>
      <c r="T4422" s="14"/>
      <c r="U4422" s="14" t="s">
        <v>88</v>
      </c>
      <c r="V4422" s="14"/>
      <c r="W4422" s="14"/>
      <c r="X4422" s="14"/>
      <c r="Y4422" s="14"/>
      <c r="Z4422" s="14"/>
      <c r="AA4422" s="14"/>
    </row>
    <row r="4423" spans="1:27">
      <c r="A4423" s="619"/>
      <c r="B4423" s="14"/>
      <c r="C4423" s="14"/>
      <c r="D4423" s="14"/>
      <c r="E4423" s="52"/>
      <c r="F4423" s="14"/>
      <c r="G4423" s="53"/>
      <c r="H4423" s="578"/>
      <c r="I4423" s="14"/>
      <c r="J4423" s="14"/>
      <c r="K4423" s="14"/>
      <c r="L4423" s="14"/>
      <c r="M4423" s="14"/>
      <c r="N4423" s="53"/>
      <c r="O4423" s="14"/>
      <c r="P4423" s="14" t="s">
        <v>1680</v>
      </c>
      <c r="Q4423" s="14">
        <v>600</v>
      </c>
      <c r="R4423" s="14" t="s">
        <v>2045</v>
      </c>
      <c r="S4423" s="14"/>
      <c r="T4423" s="14" t="s">
        <v>2096</v>
      </c>
      <c r="U4423" s="14" t="s">
        <v>3574</v>
      </c>
      <c r="V4423" s="14"/>
      <c r="W4423" s="14"/>
      <c r="X4423" s="14"/>
      <c r="Y4423" s="14"/>
      <c r="Z4423" s="14"/>
      <c r="AA4423" s="14"/>
    </row>
    <row r="4424" spans="1:27">
      <c r="A4424" s="619"/>
      <c r="B4424" s="14"/>
      <c r="C4424" s="14"/>
      <c r="D4424" s="14"/>
      <c r="E4424" s="52"/>
      <c r="F4424" s="14"/>
      <c r="G4424" s="53"/>
      <c r="H4424" s="281"/>
      <c r="I4424" s="14"/>
      <c r="J4424" s="14"/>
      <c r="K4424" s="14"/>
      <c r="L4424" s="14"/>
      <c r="M4424" s="14"/>
      <c r="N4424" s="53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</row>
    <row r="4425" spans="1:27">
      <c r="A4425" s="619"/>
      <c r="B4425" s="14"/>
      <c r="C4425" s="14"/>
      <c r="D4425" s="14"/>
      <c r="E4425" s="52"/>
      <c r="F4425" s="14"/>
      <c r="G4425" s="53"/>
      <c r="H4425" s="281"/>
      <c r="I4425" s="14"/>
      <c r="J4425" s="14"/>
      <c r="K4425" s="14"/>
      <c r="L4425" s="14"/>
      <c r="M4425" s="14"/>
      <c r="N4425" s="53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</row>
    <row r="4426" spans="1:27">
      <c r="A4426" s="619"/>
      <c r="B4426" s="14"/>
      <c r="C4426" s="14"/>
      <c r="D4426" s="14"/>
      <c r="E4426" s="52"/>
      <c r="F4426" s="14"/>
      <c r="G4426" s="53"/>
      <c r="H4426" s="281"/>
      <c r="I4426" s="14"/>
      <c r="J4426" s="14"/>
      <c r="K4426" s="14"/>
      <c r="L4426" s="14"/>
      <c r="M4426" s="14"/>
      <c r="N4426" s="53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</row>
    <row r="4427" spans="1:27">
      <c r="A4427" s="619"/>
      <c r="B4427" s="14"/>
      <c r="C4427" s="14"/>
      <c r="D4427" s="14"/>
      <c r="E4427" s="14"/>
      <c r="F4427" s="14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0"/>
      <c r="Z4427" s="14"/>
      <c r="AA4427" s="14"/>
    </row>
    <row r="4428" spans="1:27">
      <c r="A4428" s="619"/>
      <c r="B4428" s="14"/>
      <c r="C4428" s="14"/>
      <c r="D4428" s="14"/>
      <c r="E4428" s="14"/>
      <c r="F4428" s="14"/>
      <c r="G4428" s="14"/>
      <c r="H4428" s="14"/>
      <c r="I4428" s="14"/>
      <c r="J4428" s="14"/>
      <c r="K4428" s="14"/>
      <c r="L4428" s="14"/>
      <c r="M4428" s="14"/>
      <c r="N4428" s="14"/>
      <c r="O4428" s="14"/>
      <c r="P4428" s="12"/>
      <c r="Q4428" s="653"/>
      <c r="R4428" s="14"/>
      <c r="S4428" s="14"/>
      <c r="T4428" s="14"/>
      <c r="U4428" s="14"/>
      <c r="V4428" s="14"/>
      <c r="W4428" s="14"/>
      <c r="X4428" s="14"/>
      <c r="Y4428" s="140"/>
      <c r="Z4428" s="14"/>
      <c r="AA4428" s="14"/>
    </row>
    <row r="4429" ht="18" spans="1:27">
      <c r="A4429" s="619"/>
      <c r="B4429" s="629"/>
      <c r="C4429" s="299"/>
      <c r="D4429" s="299"/>
      <c r="E4429" s="630"/>
      <c r="F4429" s="299"/>
      <c r="G4429" s="299"/>
      <c r="H4429" s="269"/>
      <c r="I4429" s="299"/>
      <c r="J4429" s="299"/>
      <c r="K4429" s="299"/>
      <c r="L4429" s="299"/>
      <c r="M4429" s="304"/>
      <c r="N4429" s="304"/>
      <c r="O4429" s="269"/>
      <c r="P4429" s="304"/>
      <c r="Q4429" s="304"/>
      <c r="R4429" s="304"/>
      <c r="S4429" s="304"/>
      <c r="T4429" s="304"/>
      <c r="U4429" s="304"/>
      <c r="V4429" s="269"/>
      <c r="W4429" s="304"/>
      <c r="X4429" s="304"/>
      <c r="Y4429" s="668"/>
      <c r="Z4429" s="304"/>
      <c r="AA4429" s="304"/>
    </row>
    <row r="4430" ht="27.6" spans="1:29">
      <c r="A4430" s="266" t="s">
        <v>2316</v>
      </c>
      <c r="B4430" s="121" t="s">
        <v>12</v>
      </c>
      <c r="C4430" s="122" t="s">
        <v>2501</v>
      </c>
      <c r="D4430" s="122" t="s">
        <v>2466</v>
      </c>
      <c r="E4430" s="123" t="s">
        <v>2456</v>
      </c>
      <c r="F4430" s="121" t="s">
        <v>3121</v>
      </c>
      <c r="G4430" s="121" t="s">
        <v>11</v>
      </c>
      <c r="H4430" s="524"/>
      <c r="I4430" s="121" t="s">
        <v>13</v>
      </c>
      <c r="J4430" s="122" t="s">
        <v>2501</v>
      </c>
      <c r="K4430" s="122" t="s">
        <v>2466</v>
      </c>
      <c r="L4430" s="632" t="s">
        <v>2456</v>
      </c>
      <c r="M4430" s="121" t="s">
        <v>3121</v>
      </c>
      <c r="N4430" s="121" t="s">
        <v>11</v>
      </c>
      <c r="O4430" s="492"/>
      <c r="P4430" s="121" t="s">
        <v>3108</v>
      </c>
      <c r="Q4430" s="122" t="s">
        <v>2501</v>
      </c>
      <c r="R4430" s="122" t="s">
        <v>2466</v>
      </c>
      <c r="S4430" s="632" t="s">
        <v>2456</v>
      </c>
      <c r="T4430" s="121" t="s">
        <v>3121</v>
      </c>
      <c r="U4430" s="121" t="s">
        <v>11</v>
      </c>
      <c r="V4430" s="269"/>
      <c r="W4430" s="121" t="s">
        <v>3336</v>
      </c>
      <c r="X4430" s="122" t="s">
        <v>2501</v>
      </c>
      <c r="Y4430" s="122" t="s">
        <v>2466</v>
      </c>
      <c r="Z4430" s="121" t="s">
        <v>3121</v>
      </c>
      <c r="AA4430" s="121" t="s">
        <v>11</v>
      </c>
      <c r="AB4430" s="594" t="s">
        <v>2557</v>
      </c>
      <c r="AC4430" s="594"/>
    </row>
    <row r="4431" ht="13.8" spans="1:29">
      <c r="A4431" s="619" t="s">
        <v>3575</v>
      </c>
      <c r="B4431" s="14" t="s">
        <v>949</v>
      </c>
      <c r="C4431" s="14">
        <v>3100</v>
      </c>
      <c r="D4431" s="14" t="s">
        <v>2043</v>
      </c>
      <c r="E4431" s="52"/>
      <c r="F4431" s="14"/>
      <c r="G4431" s="53" t="s">
        <v>54</v>
      </c>
      <c r="H4431" s="281"/>
      <c r="I4431" s="14" t="s">
        <v>253</v>
      </c>
      <c r="J4431" s="14">
        <v>8000</v>
      </c>
      <c r="K4431" s="14" t="s">
        <v>2043</v>
      </c>
      <c r="L4431" s="14"/>
      <c r="M4431" s="14"/>
      <c r="N4431" s="14" t="s">
        <v>54</v>
      </c>
      <c r="O4431" s="578"/>
      <c r="P4431" s="139" t="s">
        <v>1550</v>
      </c>
      <c r="Q4431" s="139">
        <v>400</v>
      </c>
      <c r="R4431" s="139" t="s">
        <v>2045</v>
      </c>
      <c r="S4431" s="139"/>
      <c r="T4431" s="139"/>
      <c r="U4431" s="139" t="s">
        <v>54</v>
      </c>
      <c r="V4431" s="139"/>
      <c r="W4431" s="14" t="s">
        <v>238</v>
      </c>
      <c r="X4431" s="14">
        <v>6000</v>
      </c>
      <c r="Y4431" s="14" t="s">
        <v>2043</v>
      </c>
      <c r="Z4431" s="14"/>
      <c r="AA4431" s="14" t="s">
        <v>3576</v>
      </c>
      <c r="AB4431" s="525"/>
      <c r="AC4431" s="448" t="s">
        <v>2561</v>
      </c>
    </row>
    <row r="4432" spans="1:29">
      <c r="A4432" s="619"/>
      <c r="B4432" s="14" t="s">
        <v>124</v>
      </c>
      <c r="C4432" s="14">
        <v>5400</v>
      </c>
      <c r="D4432" s="14" t="s">
        <v>2043</v>
      </c>
      <c r="E4432" s="52"/>
      <c r="F4432" s="14"/>
      <c r="G4432" s="53" t="s">
        <v>54</v>
      </c>
      <c r="H4432" s="496"/>
      <c r="I4432" s="14" t="s">
        <v>692</v>
      </c>
      <c r="J4432" s="14">
        <v>3200</v>
      </c>
      <c r="K4432" s="14" t="s">
        <v>2043</v>
      </c>
      <c r="L4432" s="14"/>
      <c r="M4432" s="14"/>
      <c r="N4432" s="14" t="s">
        <v>54</v>
      </c>
      <c r="O4432" s="281"/>
      <c r="P4432" s="14" t="s">
        <v>804</v>
      </c>
      <c r="Q4432" s="14">
        <v>540</v>
      </c>
      <c r="R4432" s="14" t="s">
        <v>2045</v>
      </c>
      <c r="S4432" s="14"/>
      <c r="T4432" s="14"/>
      <c r="U4432" s="14" t="s">
        <v>3222</v>
      </c>
      <c r="V4432" s="14"/>
      <c r="W4432" s="136" t="s">
        <v>1060</v>
      </c>
      <c r="X4432" s="136">
        <v>3000</v>
      </c>
      <c r="Y4432" s="136" t="s">
        <v>2043</v>
      </c>
      <c r="Z4432" s="14"/>
      <c r="AA4432" s="14" t="s">
        <v>2956</v>
      </c>
      <c r="AB4432" s="460"/>
      <c r="AC4432" s="14" t="s">
        <v>2562</v>
      </c>
    </row>
    <row r="4433" ht="13.8" spans="1:29">
      <c r="A4433" s="619"/>
      <c r="B4433" s="14" t="s">
        <v>262</v>
      </c>
      <c r="C4433" s="14">
        <v>4800</v>
      </c>
      <c r="D4433" s="14" t="s">
        <v>2043</v>
      </c>
      <c r="E4433" s="52"/>
      <c r="F4433" s="14"/>
      <c r="G4433" s="53" t="s">
        <v>54</v>
      </c>
      <c r="H4433" s="281"/>
      <c r="I4433" s="14" t="s">
        <v>175</v>
      </c>
      <c r="J4433" s="14">
        <v>2100</v>
      </c>
      <c r="K4433" s="14" t="s">
        <v>2043</v>
      </c>
      <c r="L4433" s="14"/>
      <c r="M4433" s="14"/>
      <c r="N4433" s="14" t="s">
        <v>54</v>
      </c>
      <c r="O4433" s="281"/>
      <c r="P4433" s="14" t="s">
        <v>597</v>
      </c>
      <c r="Q4433" s="14">
        <v>600</v>
      </c>
      <c r="R4433" s="14" t="s">
        <v>2045</v>
      </c>
      <c r="S4433" s="14"/>
      <c r="T4433" s="14"/>
      <c r="U4433" s="14" t="s">
        <v>54</v>
      </c>
      <c r="V4433" s="14"/>
      <c r="W4433" s="14" t="s">
        <v>1046</v>
      </c>
      <c r="X4433" s="14">
        <v>3600</v>
      </c>
      <c r="Y4433" s="14" t="s">
        <v>2043</v>
      </c>
      <c r="Z4433" s="14"/>
      <c r="AA4433" s="14" t="s">
        <v>54</v>
      </c>
      <c r="AB4433" s="461"/>
      <c r="AC4433" s="448" t="s">
        <v>2563</v>
      </c>
    </row>
    <row r="4434" ht="13.8" spans="1:29">
      <c r="A4434" s="619"/>
      <c r="B4434" s="14" t="s">
        <v>464</v>
      </c>
      <c r="C4434" s="14">
        <v>10000</v>
      </c>
      <c r="D4434" s="14" t="s">
        <v>2043</v>
      </c>
      <c r="E4434" s="52"/>
      <c r="F4434" s="14"/>
      <c r="G4434" s="53" t="s">
        <v>3577</v>
      </c>
      <c r="H4434" s="281"/>
      <c r="I4434" s="525" t="s">
        <v>1133</v>
      </c>
      <c r="J4434" s="525">
        <v>1500</v>
      </c>
      <c r="K4434" s="525" t="s">
        <v>2045</v>
      </c>
      <c r="L4434" s="14"/>
      <c r="M4434" s="14" t="s">
        <v>3578</v>
      </c>
      <c r="N4434" s="168" t="s">
        <v>3579</v>
      </c>
      <c r="O4434" s="168"/>
      <c r="P4434" s="14" t="s">
        <v>1676</v>
      </c>
      <c r="Q4434" s="14">
        <v>1020</v>
      </c>
      <c r="R4434" s="14" t="s">
        <v>2045</v>
      </c>
      <c r="S4434" s="14"/>
      <c r="T4434" s="14"/>
      <c r="U4434" s="14" t="s">
        <v>54</v>
      </c>
      <c r="V4434" s="14"/>
      <c r="W4434" s="136" t="s">
        <v>1151</v>
      </c>
      <c r="X4434" s="136">
        <v>1500</v>
      </c>
      <c r="Y4434" s="136" t="s">
        <v>2045</v>
      </c>
      <c r="Z4434" s="52"/>
      <c r="AA4434" s="14" t="s">
        <v>2956</v>
      </c>
      <c r="AB4434" s="462"/>
      <c r="AC4434" s="448" t="s">
        <v>2568</v>
      </c>
    </row>
    <row r="4435" ht="13.8" spans="1:29">
      <c r="A4435" s="619"/>
      <c r="B4435" s="14" t="s">
        <v>790</v>
      </c>
      <c r="C4435" s="14">
        <v>1200</v>
      </c>
      <c r="D4435" s="14" t="s">
        <v>2043</v>
      </c>
      <c r="E4435" s="52"/>
      <c r="F4435" s="14" t="s">
        <v>2096</v>
      </c>
      <c r="G4435" s="53" t="s">
        <v>54</v>
      </c>
      <c r="H4435" s="281"/>
      <c r="I4435" s="14" t="s">
        <v>1562</v>
      </c>
      <c r="J4435" s="14">
        <v>4000</v>
      </c>
      <c r="K4435" s="14" t="s">
        <v>2043</v>
      </c>
      <c r="L4435" s="14"/>
      <c r="M4435" s="14"/>
      <c r="N4435" s="53" t="s">
        <v>54</v>
      </c>
      <c r="O4435" s="281"/>
      <c r="P4435" s="14" t="s">
        <v>1718</v>
      </c>
      <c r="Q4435" s="14">
        <v>3000</v>
      </c>
      <c r="R4435" s="14" t="s">
        <v>2045</v>
      </c>
      <c r="S4435" s="14"/>
      <c r="T4435" s="14" t="s">
        <v>2096</v>
      </c>
      <c r="U4435" s="14" t="s">
        <v>3580</v>
      </c>
      <c r="V4435" s="14"/>
      <c r="W4435" s="14" t="s">
        <v>581</v>
      </c>
      <c r="X4435" s="14">
        <v>4000</v>
      </c>
      <c r="Y4435" s="14" t="s">
        <v>2043</v>
      </c>
      <c r="Z4435" s="52"/>
      <c r="AA4435" s="14" t="s">
        <v>54</v>
      </c>
      <c r="AB4435" s="142"/>
      <c r="AC4435" s="448" t="s">
        <v>2632</v>
      </c>
    </row>
    <row r="4436" ht="13.8" spans="1:29">
      <c r="A4436" s="619"/>
      <c r="B4436" s="14" t="s">
        <v>729</v>
      </c>
      <c r="C4436" s="14">
        <v>7200</v>
      </c>
      <c r="D4436" s="14" t="s">
        <v>2043</v>
      </c>
      <c r="E4436" s="14"/>
      <c r="F4436" s="14" t="s">
        <v>3581</v>
      </c>
      <c r="G4436" s="14" t="s">
        <v>3582</v>
      </c>
      <c r="H4436" s="281"/>
      <c r="I4436" s="14" t="s">
        <v>135</v>
      </c>
      <c r="J4436" s="14">
        <v>26400</v>
      </c>
      <c r="K4436" s="14" t="s">
        <v>2043</v>
      </c>
      <c r="L4436" s="14"/>
      <c r="M4436" s="14"/>
      <c r="N4436" s="14" t="s">
        <v>54</v>
      </c>
      <c r="O4436" s="281"/>
      <c r="P4436" s="14" t="s">
        <v>334</v>
      </c>
      <c r="Q4436" s="14">
        <v>1260</v>
      </c>
      <c r="R4436" s="14" t="s">
        <v>2045</v>
      </c>
      <c r="S4436" s="14"/>
      <c r="T4436" s="14"/>
      <c r="U4436" s="14" t="s">
        <v>3203</v>
      </c>
      <c r="V4436" s="14"/>
      <c r="W4436" s="14" t="s">
        <v>1503</v>
      </c>
      <c r="X4436" s="14">
        <v>1000</v>
      </c>
      <c r="Y4436" s="14" t="s">
        <v>2045</v>
      </c>
      <c r="Z4436" s="14"/>
      <c r="AA4436" s="14" t="s">
        <v>3203</v>
      </c>
      <c r="AB4436" s="136"/>
      <c r="AC4436" s="448" t="s">
        <v>2935</v>
      </c>
    </row>
    <row r="4437" spans="1:27">
      <c r="A4437" s="619"/>
      <c r="B4437" s="14" t="s">
        <v>1686</v>
      </c>
      <c r="C4437" s="14">
        <v>1600</v>
      </c>
      <c r="D4437" s="14" t="s">
        <v>2045</v>
      </c>
      <c r="E4437" s="52"/>
      <c r="F4437" s="14"/>
      <c r="G4437" s="53" t="s">
        <v>3583</v>
      </c>
      <c r="H4437" s="281"/>
      <c r="I4437" s="14"/>
      <c r="J4437" s="14"/>
      <c r="K4437" s="14"/>
      <c r="L4437" s="14"/>
      <c r="M4437" s="14"/>
      <c r="N4437" s="53"/>
      <c r="O4437" s="281"/>
      <c r="P4437" s="14" t="s">
        <v>1720</v>
      </c>
      <c r="Q4437" s="14">
        <v>1000</v>
      </c>
      <c r="R4437" s="14" t="s">
        <v>2045</v>
      </c>
      <c r="S4437" s="14"/>
      <c r="T4437" s="14" t="s">
        <v>2096</v>
      </c>
      <c r="U4437" s="14" t="s">
        <v>54</v>
      </c>
      <c r="V4437" s="14"/>
      <c r="W4437" s="14" t="s">
        <v>175</v>
      </c>
      <c r="X4437" s="14">
        <v>4800</v>
      </c>
      <c r="Y4437" s="14" t="s">
        <v>2043</v>
      </c>
      <c r="Z4437" s="52"/>
      <c r="AA4437" s="14" t="s">
        <v>54</v>
      </c>
    </row>
    <row r="4438" spans="1:27">
      <c r="A4438" s="619"/>
      <c r="B4438" s="14" t="s">
        <v>479</v>
      </c>
      <c r="C4438" s="14">
        <v>3600</v>
      </c>
      <c r="D4438" s="14" t="s">
        <v>2043</v>
      </c>
      <c r="E4438" s="52"/>
      <c r="F4438" s="14"/>
      <c r="G4438" s="14" t="s">
        <v>54</v>
      </c>
      <c r="H4438" s="140"/>
      <c r="I4438" s="14"/>
      <c r="J4438" s="14"/>
      <c r="K4438" s="14"/>
      <c r="L4438" s="14"/>
      <c r="M4438" s="14"/>
      <c r="N4438" s="53"/>
      <c r="O4438" s="281"/>
      <c r="P4438" s="14" t="s">
        <v>1716</v>
      </c>
      <c r="Q4438" s="14">
        <v>1000</v>
      </c>
      <c r="R4438" s="14" t="s">
        <v>2045</v>
      </c>
      <c r="S4438" s="14"/>
      <c r="T4438" s="14" t="s">
        <v>2096</v>
      </c>
      <c r="U4438" s="14" t="s">
        <v>54</v>
      </c>
      <c r="V4438" s="14"/>
      <c r="W4438" s="14"/>
      <c r="X4438" s="14"/>
      <c r="Y4438" s="14"/>
      <c r="Z4438" s="14"/>
      <c r="AA4438" s="14"/>
    </row>
    <row r="4439" spans="1:27">
      <c r="A4439" s="619"/>
      <c r="B4439" s="14"/>
      <c r="C4439" s="14"/>
      <c r="D4439" s="14"/>
      <c r="E4439" s="52"/>
      <c r="F4439" s="14"/>
      <c r="G4439" s="53"/>
      <c r="H4439" s="140"/>
      <c r="I4439" s="14"/>
      <c r="J4439" s="14"/>
      <c r="K4439" s="14"/>
      <c r="L4439" s="14"/>
      <c r="M4439" s="14"/>
      <c r="N4439" s="53"/>
      <c r="O4439" s="281"/>
      <c r="P4439" s="14" t="s">
        <v>1704</v>
      </c>
      <c r="Q4439" s="14">
        <v>1000</v>
      </c>
      <c r="R4439" s="14" t="s">
        <v>2045</v>
      </c>
      <c r="S4439" s="14"/>
      <c r="T4439" s="14" t="s">
        <v>2096</v>
      </c>
      <c r="U4439" s="14" t="s">
        <v>54</v>
      </c>
      <c r="V4439" s="14"/>
      <c r="W4439" s="14"/>
      <c r="X4439" s="14"/>
      <c r="Y4439" s="14"/>
      <c r="Z4439" s="14"/>
      <c r="AA4439" s="14"/>
    </row>
    <row r="4440" spans="1:27">
      <c r="A4440" s="619"/>
      <c r="B4440" s="14"/>
      <c r="C4440" s="14"/>
      <c r="D4440" s="14"/>
      <c r="E4440" s="52"/>
      <c r="F4440" s="14"/>
      <c r="G4440" s="53"/>
      <c r="H4440" s="140"/>
      <c r="I4440" s="14"/>
      <c r="J4440" s="14"/>
      <c r="K4440" s="14"/>
      <c r="L4440" s="14"/>
      <c r="M4440" s="14"/>
      <c r="N4440" s="53"/>
      <c r="O4440" s="281"/>
      <c r="P4440" s="14" t="s">
        <v>1722</v>
      </c>
      <c r="Q4440" s="14">
        <v>1000</v>
      </c>
      <c r="R4440" s="14" t="s">
        <v>2045</v>
      </c>
      <c r="S4440" s="14"/>
      <c r="T4440" s="14" t="s">
        <v>2096</v>
      </c>
      <c r="U4440" s="14" t="s">
        <v>54</v>
      </c>
      <c r="V4440" s="14"/>
      <c r="W4440" s="14"/>
      <c r="X4440" s="14"/>
      <c r="Y4440" s="14"/>
      <c r="Z4440" s="14"/>
      <c r="AA4440" s="14"/>
    </row>
    <row r="4441" spans="1:27">
      <c r="A4441" s="619"/>
      <c r="B4441" s="14"/>
      <c r="C4441" s="14"/>
      <c r="D4441" s="14"/>
      <c r="E4441" s="52"/>
      <c r="F4441" s="14"/>
      <c r="G4441" s="53"/>
      <c r="H4441" s="140"/>
      <c r="I4441" s="14"/>
      <c r="J4441" s="14"/>
      <c r="K4441" s="14"/>
      <c r="L4441" s="14"/>
      <c r="M4441" s="14"/>
      <c r="N4441" s="53"/>
      <c r="O4441" s="281"/>
      <c r="P4441" s="14" t="s">
        <v>1731</v>
      </c>
      <c r="Q4441" s="14">
        <v>500</v>
      </c>
      <c r="R4441" s="14" t="s">
        <v>2045</v>
      </c>
      <c r="S4441" s="14"/>
      <c r="T4441" s="14" t="s">
        <v>3426</v>
      </c>
      <c r="U4441" s="14" t="s">
        <v>54</v>
      </c>
      <c r="V4441" s="14"/>
      <c r="W4441" s="14"/>
      <c r="X4441" s="14"/>
      <c r="Y4441" s="14"/>
      <c r="Z4441" s="14"/>
      <c r="AA4441" s="14"/>
    </row>
    <row r="4442" spans="1:27">
      <c r="A4442" s="619"/>
      <c r="B4442" s="14"/>
      <c r="C4442" s="14"/>
      <c r="D4442" s="14"/>
      <c r="E4442" s="52"/>
      <c r="F4442" s="14"/>
      <c r="G4442" s="53"/>
      <c r="H4442" s="140"/>
      <c r="I4442" s="14"/>
      <c r="J4442" s="14"/>
      <c r="K4442" s="14"/>
      <c r="L4442" s="14"/>
      <c r="M4442" s="14"/>
      <c r="N4442" s="53"/>
      <c r="O4442" s="281"/>
      <c r="P4442" s="14" t="s">
        <v>411</v>
      </c>
      <c r="Q4442" s="14">
        <v>500</v>
      </c>
      <c r="R4442" s="14" t="s">
        <v>2045</v>
      </c>
      <c r="S4442" s="14"/>
      <c r="T4442" s="14"/>
      <c r="U4442" s="14" t="s">
        <v>54</v>
      </c>
      <c r="V4442" s="14"/>
      <c r="W4442" s="14"/>
      <c r="X4442" s="14"/>
      <c r="Y4442" s="14"/>
      <c r="Z4442" s="14"/>
      <c r="AA4442" s="14"/>
    </row>
    <row r="4443" spans="1:27">
      <c r="A4443" s="619"/>
      <c r="B4443" s="14"/>
      <c r="C4443" s="14"/>
      <c r="D4443" s="14"/>
      <c r="E4443" s="52"/>
      <c r="F4443" s="14"/>
      <c r="G4443" s="53"/>
      <c r="H4443" s="140"/>
      <c r="I4443" s="14"/>
      <c r="J4443" s="14"/>
      <c r="K4443" s="14"/>
      <c r="L4443" s="14"/>
      <c r="M4443" s="14"/>
      <c r="N4443" s="53"/>
      <c r="O4443" s="281"/>
      <c r="P4443" s="14" t="s">
        <v>1693</v>
      </c>
      <c r="Q4443" s="14">
        <v>700</v>
      </c>
      <c r="R4443" s="14" t="s">
        <v>2045</v>
      </c>
      <c r="S4443" s="14"/>
      <c r="T4443" s="14" t="s">
        <v>3426</v>
      </c>
      <c r="U4443" s="14" t="s">
        <v>55</v>
      </c>
      <c r="V4443" s="14"/>
      <c r="W4443" s="14"/>
      <c r="X4443" s="14"/>
      <c r="Y4443" s="14"/>
      <c r="Z4443" s="14"/>
      <c r="AA4443" s="14"/>
    </row>
    <row r="4444" spans="1:27">
      <c r="A4444" s="619"/>
      <c r="B4444" s="14"/>
      <c r="C4444" s="14"/>
      <c r="D4444" s="14"/>
      <c r="E4444" s="52"/>
      <c r="F4444" s="14"/>
      <c r="G4444" s="53"/>
      <c r="H4444" s="140"/>
      <c r="I4444" s="14"/>
      <c r="J4444" s="14"/>
      <c r="K4444" s="14"/>
      <c r="L4444" s="14"/>
      <c r="M4444" s="14"/>
      <c r="N4444" s="53"/>
      <c r="O4444" s="281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</row>
    <row r="4445" spans="1:27">
      <c r="A4445" s="619"/>
      <c r="B4445" s="14"/>
      <c r="C4445" s="14"/>
      <c r="D4445" s="14"/>
      <c r="E4445" s="52"/>
      <c r="F4445" s="14"/>
      <c r="G4445" s="53"/>
      <c r="H4445" s="140"/>
      <c r="I4445" s="14"/>
      <c r="J4445" s="14"/>
      <c r="K4445" s="14"/>
      <c r="L4445" s="14"/>
      <c r="M4445" s="14"/>
      <c r="N4445" s="53"/>
      <c r="O4445" s="281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</row>
    <row r="4446" ht="18" spans="1:27">
      <c r="A4446" s="619"/>
      <c r="B4446" s="629"/>
      <c r="C4446" s="299"/>
      <c r="D4446" s="299"/>
      <c r="E4446" s="630"/>
      <c r="F4446" s="299"/>
      <c r="G4446" s="299"/>
      <c r="H4446" s="492"/>
      <c r="I4446" s="299"/>
      <c r="J4446" s="299"/>
      <c r="K4446" s="299"/>
      <c r="L4446" s="299"/>
      <c r="M4446" s="304"/>
      <c r="N4446" s="304"/>
      <c r="O4446" s="269"/>
      <c r="P4446" s="304"/>
      <c r="Q4446" s="304"/>
      <c r="R4446" s="304"/>
      <c r="S4446" s="304"/>
      <c r="T4446" s="304"/>
      <c r="U4446" s="304"/>
      <c r="V4446" s="492"/>
      <c r="W4446" s="304"/>
      <c r="X4446" s="304"/>
      <c r="Y4446" s="304"/>
      <c r="Z4446" s="304"/>
      <c r="AA4446" s="304"/>
    </row>
    <row r="4447" ht="27.6" spans="1:29">
      <c r="A4447" s="266" t="s">
        <v>2317</v>
      </c>
      <c r="B4447" s="121" t="s">
        <v>12</v>
      </c>
      <c r="C4447" s="122" t="s">
        <v>2501</v>
      </c>
      <c r="D4447" s="122" t="s">
        <v>2466</v>
      </c>
      <c r="E4447" s="123" t="s">
        <v>2456</v>
      </c>
      <c r="F4447" s="121" t="s">
        <v>3121</v>
      </c>
      <c r="G4447" s="121" t="s">
        <v>11</v>
      </c>
      <c r="H4447" s="524"/>
      <c r="I4447" s="121" t="s">
        <v>13</v>
      </c>
      <c r="J4447" s="122" t="s">
        <v>2501</v>
      </c>
      <c r="K4447" s="122" t="s">
        <v>2466</v>
      </c>
      <c r="L4447" s="632" t="s">
        <v>2456</v>
      </c>
      <c r="M4447" s="121" t="s">
        <v>3121</v>
      </c>
      <c r="N4447" s="121" t="s">
        <v>11</v>
      </c>
      <c r="O4447" s="524"/>
      <c r="P4447" s="121" t="s">
        <v>3108</v>
      </c>
      <c r="Q4447" s="122" t="s">
        <v>2501</v>
      </c>
      <c r="R4447" s="122" t="s">
        <v>2466</v>
      </c>
      <c r="S4447" s="632" t="s">
        <v>2456</v>
      </c>
      <c r="T4447" s="121" t="s">
        <v>3121</v>
      </c>
      <c r="U4447" s="121" t="s">
        <v>11</v>
      </c>
      <c r="V4447" s="269"/>
      <c r="W4447" s="121" t="s">
        <v>3336</v>
      </c>
      <c r="X4447" s="122" t="s">
        <v>2501</v>
      </c>
      <c r="Y4447" s="122" t="s">
        <v>2466</v>
      </c>
      <c r="Z4447" s="121" t="s">
        <v>3121</v>
      </c>
      <c r="AA4447" s="121" t="s">
        <v>11</v>
      </c>
      <c r="AB4447" s="594" t="s">
        <v>2557</v>
      </c>
      <c r="AC4447" s="594"/>
    </row>
    <row r="4448" ht="13.8" spans="1:29">
      <c r="A4448" s="619"/>
      <c r="B4448" s="14" t="s">
        <v>479</v>
      </c>
      <c r="C4448" s="14">
        <v>1000</v>
      </c>
      <c r="D4448" s="14" t="s">
        <v>2043</v>
      </c>
      <c r="E4448" s="52"/>
      <c r="F4448" s="14"/>
      <c r="G4448" s="14" t="s">
        <v>54</v>
      </c>
      <c r="H4448" s="281"/>
      <c r="I4448" s="14" t="s">
        <v>135</v>
      </c>
      <c r="J4448" s="14">
        <f>3500+6000</f>
        <v>9500</v>
      </c>
      <c r="K4448" s="14" t="s">
        <v>2043</v>
      </c>
      <c r="L4448" s="14"/>
      <c r="M4448" s="14"/>
      <c r="N4448" s="53" t="s">
        <v>54</v>
      </c>
      <c r="O4448" s="578"/>
      <c r="P4448" s="14" t="s">
        <v>1693</v>
      </c>
      <c r="Q4448" s="14">
        <v>700</v>
      </c>
      <c r="R4448" s="14" t="s">
        <v>2045</v>
      </c>
      <c r="S4448" s="14"/>
      <c r="T4448" s="14" t="s">
        <v>3426</v>
      </c>
      <c r="U4448" s="14" t="s">
        <v>3584</v>
      </c>
      <c r="V4448" s="139"/>
      <c r="W4448" s="14" t="s">
        <v>175</v>
      </c>
      <c r="X4448" s="14">
        <v>1600</v>
      </c>
      <c r="Y4448" s="14" t="s">
        <v>2043</v>
      </c>
      <c r="Z4448" s="52"/>
      <c r="AA4448" s="14" t="s">
        <v>54</v>
      </c>
      <c r="AB4448" s="525"/>
      <c r="AC4448" s="448" t="s">
        <v>2561</v>
      </c>
    </row>
    <row r="4449" spans="1:29">
      <c r="A4449" s="619"/>
      <c r="B4449" s="525" t="s">
        <v>377</v>
      </c>
      <c r="C4449" s="525">
        <v>2400</v>
      </c>
      <c r="D4449" s="525" t="s">
        <v>2043</v>
      </c>
      <c r="E4449" s="52"/>
      <c r="F4449" s="14" t="s">
        <v>3585</v>
      </c>
      <c r="G4449" s="53" t="s">
        <v>3586</v>
      </c>
      <c r="H4449" s="496"/>
      <c r="I4449" s="14" t="s">
        <v>280</v>
      </c>
      <c r="J4449" s="14">
        <v>20000</v>
      </c>
      <c r="K4449" s="14" t="s">
        <v>2043</v>
      </c>
      <c r="L4449" s="14"/>
      <c r="M4449" s="14"/>
      <c r="N4449" s="53" t="s">
        <v>54</v>
      </c>
      <c r="O4449" s="281"/>
      <c r="P4449" s="137" t="s">
        <v>60</v>
      </c>
      <c r="Q4449" s="137">
        <v>1000</v>
      </c>
      <c r="R4449" s="137" t="s">
        <v>2045</v>
      </c>
      <c r="S4449" s="14"/>
      <c r="T4449" s="14"/>
      <c r="U4449" s="14" t="s">
        <v>54</v>
      </c>
      <c r="V4449" s="14"/>
      <c r="W4449" s="137" t="s">
        <v>72</v>
      </c>
      <c r="X4449" s="137">
        <v>3200</v>
      </c>
      <c r="Y4449" s="137" t="s">
        <v>2043</v>
      </c>
      <c r="Z4449" s="52"/>
      <c r="AA4449" s="14" t="s">
        <v>2788</v>
      </c>
      <c r="AB4449" s="460"/>
      <c r="AC4449" s="14" t="s">
        <v>2562</v>
      </c>
    </row>
    <row r="4450" ht="13.8" spans="1:29">
      <c r="A4450" s="619"/>
      <c r="B4450" s="14" t="s">
        <v>1188</v>
      </c>
      <c r="C4450" s="14">
        <v>7200</v>
      </c>
      <c r="D4450" s="14" t="s">
        <v>2043</v>
      </c>
      <c r="E4450" s="52"/>
      <c r="F4450" s="14"/>
      <c r="G4450" s="14" t="s">
        <v>54</v>
      </c>
      <c r="H4450" s="281"/>
      <c r="I4450" s="14" t="s">
        <v>223</v>
      </c>
      <c r="J4450" s="14">
        <v>6000</v>
      </c>
      <c r="K4450" s="14" t="s">
        <v>2043</v>
      </c>
      <c r="L4450" s="14"/>
      <c r="M4450" s="14"/>
      <c r="N4450" s="53" t="s">
        <v>55</v>
      </c>
      <c r="O4450" s="281"/>
      <c r="P4450" s="73" t="s">
        <v>1299</v>
      </c>
      <c r="Q4450" s="73">
        <v>960</v>
      </c>
      <c r="R4450" s="73" t="s">
        <v>2045</v>
      </c>
      <c r="S4450" s="14"/>
      <c r="T4450" s="14"/>
      <c r="U4450" s="14" t="s">
        <v>2956</v>
      </c>
      <c r="V4450" s="14"/>
      <c r="W4450" s="14" t="s">
        <v>1314</v>
      </c>
      <c r="X4450" s="14">
        <v>1500</v>
      </c>
      <c r="Y4450" s="14" t="s">
        <v>2045</v>
      </c>
      <c r="Z4450" s="14"/>
      <c r="AA4450" s="14" t="s">
        <v>3203</v>
      </c>
      <c r="AB4450" s="461"/>
      <c r="AC4450" s="448" t="s">
        <v>2563</v>
      </c>
    </row>
    <row r="4451" ht="13.8" spans="1:29">
      <c r="A4451" s="619"/>
      <c r="B4451" s="14" t="s">
        <v>443</v>
      </c>
      <c r="C4451" s="14">
        <v>4800</v>
      </c>
      <c r="D4451" s="14" t="s">
        <v>2043</v>
      </c>
      <c r="E4451" s="14"/>
      <c r="F4451" s="14"/>
      <c r="G4451" s="14" t="s">
        <v>54</v>
      </c>
      <c r="H4451" s="281"/>
      <c r="I4451" s="14"/>
      <c r="J4451" s="14"/>
      <c r="K4451" s="14"/>
      <c r="L4451" s="14"/>
      <c r="M4451" s="14"/>
      <c r="N4451" s="14"/>
      <c r="O4451" s="663"/>
      <c r="P4451" s="14" t="s">
        <v>951</v>
      </c>
      <c r="Q4451" s="14">
        <v>200</v>
      </c>
      <c r="R4451" s="14" t="s">
        <v>2045</v>
      </c>
      <c r="S4451" s="14"/>
      <c r="T4451" s="14"/>
      <c r="U4451" s="14" t="s">
        <v>54</v>
      </c>
      <c r="V4451" s="14"/>
      <c r="W4451" s="14" t="s">
        <v>667</v>
      </c>
      <c r="X4451" s="14">
        <v>8000</v>
      </c>
      <c r="Y4451" s="14" t="s">
        <v>2043</v>
      </c>
      <c r="Z4451" s="14"/>
      <c r="AA4451" s="14" t="s">
        <v>54</v>
      </c>
      <c r="AB4451" s="462"/>
      <c r="AC4451" s="448" t="s">
        <v>2568</v>
      </c>
    </row>
    <row r="4452" ht="26.4" spans="1:29">
      <c r="A4452" s="619"/>
      <c r="B4452" s="73" t="s">
        <v>1085</v>
      </c>
      <c r="C4452" s="73">
        <v>15000</v>
      </c>
      <c r="D4452" s="73" t="s">
        <v>2043</v>
      </c>
      <c r="E4452" s="52"/>
      <c r="F4452" s="14" t="s">
        <v>3587</v>
      </c>
      <c r="G4452" s="53" t="s">
        <v>3337</v>
      </c>
      <c r="H4452" s="281"/>
      <c r="I4452" s="14"/>
      <c r="J4452" s="14"/>
      <c r="K4452" s="14"/>
      <c r="L4452" s="14"/>
      <c r="M4452" s="14"/>
      <c r="N4452" s="53"/>
      <c r="O4452" s="281"/>
      <c r="P4452" s="14" t="s">
        <v>1725</v>
      </c>
      <c r="Q4452" s="14">
        <v>210</v>
      </c>
      <c r="R4452" s="14" t="s">
        <v>2045</v>
      </c>
      <c r="S4452" s="14"/>
      <c r="T4452" s="53" t="s">
        <v>2096</v>
      </c>
      <c r="U4452" s="14" t="s">
        <v>3588</v>
      </c>
      <c r="V4452" s="14"/>
      <c r="W4452" s="14" t="s">
        <v>1125</v>
      </c>
      <c r="X4452" s="14">
        <v>6000</v>
      </c>
      <c r="Y4452" s="14" t="s">
        <v>2045</v>
      </c>
      <c r="Z4452" s="14"/>
      <c r="AA4452" s="14" t="s">
        <v>54</v>
      </c>
      <c r="AB4452" s="142"/>
      <c r="AC4452" s="448" t="s">
        <v>2632</v>
      </c>
    </row>
    <row r="4453" ht="13.8" spans="1:29">
      <c r="A4453" s="619"/>
      <c r="B4453" s="14" t="s">
        <v>1175</v>
      </c>
      <c r="C4453" s="14">
        <v>3600</v>
      </c>
      <c r="D4453" s="14" t="s">
        <v>2054</v>
      </c>
      <c r="E4453" s="52"/>
      <c r="F4453" s="14"/>
      <c r="G4453" s="53" t="s">
        <v>54</v>
      </c>
      <c r="H4453" s="281"/>
      <c r="I4453" s="14"/>
      <c r="J4453" s="14"/>
      <c r="K4453" s="14"/>
      <c r="L4453" s="14"/>
      <c r="M4453" s="14"/>
      <c r="N4453" s="53"/>
      <c r="O4453" s="281"/>
      <c r="P4453" s="525" t="s">
        <v>1735</v>
      </c>
      <c r="Q4453" s="525">
        <v>210</v>
      </c>
      <c r="R4453" s="525" t="s">
        <v>2045</v>
      </c>
      <c r="S4453" s="14"/>
      <c r="T4453" s="14" t="s">
        <v>3426</v>
      </c>
      <c r="U4453" s="14" t="s">
        <v>3489</v>
      </c>
      <c r="V4453" s="14"/>
      <c r="W4453" s="14" t="s">
        <v>403</v>
      </c>
      <c r="X4453" s="14">
        <v>1600</v>
      </c>
      <c r="Y4453" s="14" t="s">
        <v>2043</v>
      </c>
      <c r="Z4453" s="14"/>
      <c r="AA4453" s="14" t="s">
        <v>54</v>
      </c>
      <c r="AB4453" s="136"/>
      <c r="AC4453" s="448" t="s">
        <v>2935</v>
      </c>
    </row>
    <row r="4454" spans="1:27">
      <c r="A4454" s="619"/>
      <c r="B4454" s="14" t="s">
        <v>537</v>
      </c>
      <c r="C4454" s="14">
        <v>7200</v>
      </c>
      <c r="D4454" s="14" t="s">
        <v>2043</v>
      </c>
      <c r="E4454" s="52"/>
      <c r="F4454" s="14"/>
      <c r="G4454" s="53" t="s">
        <v>55</v>
      </c>
      <c r="H4454" s="281"/>
      <c r="I4454" s="14"/>
      <c r="J4454" s="14"/>
      <c r="K4454" s="14"/>
      <c r="L4454" s="14"/>
      <c r="M4454" s="14"/>
      <c r="N4454" s="14"/>
      <c r="O4454" s="281"/>
      <c r="P4454" s="73" t="s">
        <v>1574</v>
      </c>
      <c r="Q4454" s="73">
        <v>580</v>
      </c>
      <c r="R4454" s="73" t="s">
        <v>2045</v>
      </c>
      <c r="S4454" s="14"/>
      <c r="T4454" s="14"/>
      <c r="U4454" s="14" t="s">
        <v>2956</v>
      </c>
      <c r="V4454" s="14"/>
      <c r="W4454" s="14" t="s">
        <v>160</v>
      </c>
      <c r="X4454" s="14">
        <v>4000</v>
      </c>
      <c r="Y4454" s="14" t="s">
        <v>2043</v>
      </c>
      <c r="Z4454" s="14"/>
      <c r="AA4454" s="14" t="s">
        <v>54</v>
      </c>
    </row>
    <row r="4455" spans="1:27">
      <c r="A4455" s="619"/>
      <c r="B4455" s="14"/>
      <c r="C4455" s="14"/>
      <c r="D4455" s="14"/>
      <c r="E4455" s="52"/>
      <c r="F4455" s="14"/>
      <c r="G4455" s="14"/>
      <c r="H4455" s="281"/>
      <c r="I4455" s="14"/>
      <c r="J4455" s="14"/>
      <c r="K4455" s="14"/>
      <c r="L4455" s="14"/>
      <c r="M4455" s="14"/>
      <c r="N4455" s="14"/>
      <c r="O4455" s="281"/>
      <c r="P4455" s="14" t="s">
        <v>1680</v>
      </c>
      <c r="Q4455" s="14">
        <v>500</v>
      </c>
      <c r="R4455" s="14" t="s">
        <v>2045</v>
      </c>
      <c r="S4455" s="14"/>
      <c r="T4455" s="14"/>
      <c r="U4455" s="14" t="s">
        <v>54</v>
      </c>
      <c r="V4455" s="14"/>
      <c r="W4455" s="14" t="s">
        <v>235</v>
      </c>
      <c r="X4455" s="14">
        <v>8000</v>
      </c>
      <c r="Y4455" s="14" t="s">
        <v>2043</v>
      </c>
      <c r="Z4455" s="14"/>
      <c r="AA4455" s="14" t="s">
        <v>2210</v>
      </c>
    </row>
    <row r="4456" spans="1:27">
      <c r="A4456" s="619"/>
      <c r="B4456" s="14"/>
      <c r="C4456" s="14"/>
      <c r="D4456" s="14"/>
      <c r="E4456" s="52"/>
      <c r="F4456" s="14"/>
      <c r="G4456" s="14"/>
      <c r="H4456" s="281"/>
      <c r="I4456" s="14"/>
      <c r="J4456" s="14"/>
      <c r="K4456" s="14"/>
      <c r="L4456" s="14"/>
      <c r="M4456" s="14"/>
      <c r="N4456" s="14"/>
      <c r="O4456" s="281"/>
      <c r="P4456" s="73" t="s">
        <v>1670</v>
      </c>
      <c r="Q4456" s="73">
        <v>200</v>
      </c>
      <c r="R4456" s="73" t="s">
        <v>2045</v>
      </c>
      <c r="S4456" s="14"/>
      <c r="T4456" s="14"/>
      <c r="U4456" s="14" t="s">
        <v>54</v>
      </c>
      <c r="V4456" s="14"/>
      <c r="W4456" s="14"/>
      <c r="X4456" s="14"/>
      <c r="Y4456" s="14"/>
      <c r="Z4456" s="14"/>
      <c r="AA4456" s="14"/>
    </row>
    <row r="4457" spans="1:27">
      <c r="A4457" s="619"/>
      <c r="B4457" s="14"/>
      <c r="C4457" s="14"/>
      <c r="D4457" s="14"/>
      <c r="E4457" s="52"/>
      <c r="F4457" s="14"/>
      <c r="G4457" s="14"/>
      <c r="H4457" s="281"/>
      <c r="I4457" s="14"/>
      <c r="J4457" s="14"/>
      <c r="K4457" s="14"/>
      <c r="L4457" s="14"/>
      <c r="M4457" s="14"/>
      <c r="N4457" s="14"/>
      <c r="O4457" s="281"/>
      <c r="P4457" s="14" t="s">
        <v>694</v>
      </c>
      <c r="Q4457" s="14">
        <v>450</v>
      </c>
      <c r="R4457" s="14" t="s">
        <v>2045</v>
      </c>
      <c r="S4457" s="14"/>
      <c r="T4457" s="14"/>
      <c r="U4457" s="14" t="s">
        <v>54</v>
      </c>
      <c r="V4457" s="14"/>
      <c r="W4457" s="14"/>
      <c r="X4457" s="14"/>
      <c r="Y4457" s="14"/>
      <c r="Z4457" s="14"/>
      <c r="AA4457" s="14"/>
    </row>
    <row r="4458" spans="1:27">
      <c r="A4458" s="619"/>
      <c r="B4458" s="14"/>
      <c r="C4458" s="14"/>
      <c r="D4458" s="14"/>
      <c r="E4458" s="52"/>
      <c r="F4458" s="14"/>
      <c r="G4458" s="14"/>
      <c r="H4458" s="281"/>
      <c r="I4458" s="14"/>
      <c r="J4458" s="14"/>
      <c r="K4458" s="14"/>
      <c r="L4458" s="14"/>
      <c r="M4458" s="14"/>
      <c r="N4458" s="14"/>
      <c r="O4458" s="281"/>
      <c r="P4458" s="14" t="s">
        <v>584</v>
      </c>
      <c r="Q4458" s="14">
        <v>6000</v>
      </c>
      <c r="R4458" s="14" t="s">
        <v>2043</v>
      </c>
      <c r="S4458" s="14"/>
      <c r="T4458" s="14"/>
      <c r="U4458" s="14" t="s">
        <v>55</v>
      </c>
      <c r="V4458" s="14"/>
      <c r="W4458" s="356" t="s">
        <v>2974</v>
      </c>
      <c r="X4458" s="356">
        <v>600</v>
      </c>
      <c r="Y4458" s="356" t="s">
        <v>2045</v>
      </c>
      <c r="Z4458" s="14"/>
      <c r="AA4458" s="14" t="s">
        <v>3148</v>
      </c>
    </row>
    <row r="4459" spans="1:27">
      <c r="A4459" s="619"/>
      <c r="B4459" s="14"/>
      <c r="C4459" s="14"/>
      <c r="D4459" s="14"/>
      <c r="E4459" s="52"/>
      <c r="F4459" s="14"/>
      <c r="G4459" s="14"/>
      <c r="H4459" s="281"/>
      <c r="I4459" s="14"/>
      <c r="J4459" s="14"/>
      <c r="K4459" s="14"/>
      <c r="L4459" s="14"/>
      <c r="M4459" s="14"/>
      <c r="N4459" s="14"/>
      <c r="O4459" s="281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</row>
    <row r="4460" spans="1:27">
      <c r="A4460" s="619"/>
      <c r="B4460" s="14"/>
      <c r="C4460" s="14"/>
      <c r="D4460" s="14"/>
      <c r="E4460" s="14"/>
      <c r="F4460" s="14"/>
      <c r="G4460" s="14"/>
      <c r="H4460" s="281"/>
      <c r="I4460" s="14"/>
      <c r="J4460" s="14"/>
      <c r="K4460" s="14"/>
      <c r="L4460" s="14"/>
      <c r="M4460" s="14"/>
      <c r="N4460" s="14"/>
      <c r="O4460" s="140"/>
      <c r="P4460" s="664"/>
      <c r="Q4460" s="664"/>
      <c r="R4460" s="664"/>
      <c r="S4460" s="664"/>
      <c r="T4460" s="664"/>
      <c r="U4460" s="664"/>
      <c r="V4460" s="14"/>
      <c r="W4460" s="14"/>
      <c r="X4460" s="14"/>
      <c r="Y4460" s="14"/>
      <c r="Z4460" s="14"/>
      <c r="AA4460" s="14"/>
    </row>
    <row r="4461" ht="18" spans="1:27">
      <c r="A4461" s="619"/>
      <c r="B4461" s="629"/>
      <c r="C4461" s="299"/>
      <c r="D4461" s="299"/>
      <c r="E4461" s="630"/>
      <c r="F4461" s="299"/>
      <c r="G4461" s="299"/>
      <c r="H4461" s="492"/>
      <c r="I4461" s="299"/>
      <c r="J4461" s="299"/>
      <c r="K4461" s="299"/>
      <c r="L4461" s="299"/>
      <c r="M4461" s="304"/>
      <c r="N4461" s="304"/>
      <c r="O4461" s="269"/>
      <c r="P4461" s="304"/>
      <c r="Q4461" s="304"/>
      <c r="R4461" s="304"/>
      <c r="S4461" s="304"/>
      <c r="T4461" s="304"/>
      <c r="U4461" s="304"/>
      <c r="V4461" s="492"/>
      <c r="W4461" s="304"/>
      <c r="X4461" s="304"/>
      <c r="Y4461" s="304"/>
      <c r="Z4461" s="304"/>
      <c r="AA4461" s="304"/>
    </row>
    <row r="4462" ht="27.6" spans="1:29">
      <c r="A4462" s="266" t="s">
        <v>2322</v>
      </c>
      <c r="B4462" s="121" t="s">
        <v>12</v>
      </c>
      <c r="C4462" s="122" t="s">
        <v>2501</v>
      </c>
      <c r="D4462" s="122" t="s">
        <v>2466</v>
      </c>
      <c r="E4462" s="123" t="s">
        <v>2456</v>
      </c>
      <c r="F4462" s="121" t="s">
        <v>3121</v>
      </c>
      <c r="G4462" s="121" t="s">
        <v>11</v>
      </c>
      <c r="H4462" s="524"/>
      <c r="I4462" s="121" t="s">
        <v>13</v>
      </c>
      <c r="J4462" s="122" t="s">
        <v>2501</v>
      </c>
      <c r="K4462" s="122" t="s">
        <v>2466</v>
      </c>
      <c r="L4462" s="632" t="s">
        <v>2456</v>
      </c>
      <c r="M4462" s="121" t="s">
        <v>3121</v>
      </c>
      <c r="N4462" s="121" t="s">
        <v>11</v>
      </c>
      <c r="O4462" s="524"/>
      <c r="P4462" s="121" t="s">
        <v>3108</v>
      </c>
      <c r="Q4462" s="122" t="s">
        <v>2501</v>
      </c>
      <c r="R4462" s="122" t="s">
        <v>2466</v>
      </c>
      <c r="S4462" s="632" t="s">
        <v>2456</v>
      </c>
      <c r="T4462" s="121" t="s">
        <v>3121</v>
      </c>
      <c r="U4462" s="121" t="s">
        <v>11</v>
      </c>
      <c r="V4462" s="269"/>
      <c r="W4462" s="121" t="s">
        <v>3336</v>
      </c>
      <c r="X4462" s="122" t="s">
        <v>2501</v>
      </c>
      <c r="Y4462" s="122" t="s">
        <v>2466</v>
      </c>
      <c r="Z4462" s="121" t="s">
        <v>3121</v>
      </c>
      <c r="AA4462" s="121" t="s">
        <v>11</v>
      </c>
      <c r="AB4462" s="594" t="s">
        <v>2557</v>
      </c>
      <c r="AC4462" s="594"/>
    </row>
    <row r="4463" ht="13.8" spans="1:29">
      <c r="A4463" s="619" t="s">
        <v>3589</v>
      </c>
      <c r="B4463" s="14" t="s">
        <v>537</v>
      </c>
      <c r="C4463" s="14">
        <v>5000</v>
      </c>
      <c r="D4463" s="14" t="s">
        <v>2043</v>
      </c>
      <c r="E4463" s="52"/>
      <c r="F4463" s="14"/>
      <c r="G4463" s="53" t="s">
        <v>54</v>
      </c>
      <c r="H4463" s="281"/>
      <c r="I4463" s="14" t="s">
        <v>223</v>
      </c>
      <c r="J4463" s="14">
        <v>1000</v>
      </c>
      <c r="K4463" s="14" t="s">
        <v>2043</v>
      </c>
      <c r="L4463" s="14"/>
      <c r="M4463" s="14"/>
      <c r="N4463" s="53" t="s">
        <v>54</v>
      </c>
      <c r="O4463" s="578"/>
      <c r="P4463" s="14" t="s">
        <v>584</v>
      </c>
      <c r="Q4463" s="14">
        <v>6000</v>
      </c>
      <c r="R4463" s="14" t="s">
        <v>2043</v>
      </c>
      <c r="S4463" s="14"/>
      <c r="T4463" s="14"/>
      <c r="U4463" s="14" t="s">
        <v>54</v>
      </c>
      <c r="V4463" s="139"/>
      <c r="W4463" s="14" t="s">
        <v>235</v>
      </c>
      <c r="X4463" s="14">
        <v>6700</v>
      </c>
      <c r="Y4463" s="14" t="s">
        <v>2043</v>
      </c>
      <c r="Z4463" s="14"/>
      <c r="AA4463" s="14" t="s">
        <v>54</v>
      </c>
      <c r="AB4463" s="525"/>
      <c r="AC4463" s="448" t="s">
        <v>2561</v>
      </c>
    </row>
    <row r="4464" spans="1:29">
      <c r="A4464" s="619"/>
      <c r="B4464" s="661" t="s">
        <v>540</v>
      </c>
      <c r="C4464" s="661">
        <v>2400</v>
      </c>
      <c r="D4464" s="661" t="s">
        <v>2043</v>
      </c>
      <c r="E4464" s="661" t="s">
        <v>3590</v>
      </c>
      <c r="F4464" s="661" t="s">
        <v>3590</v>
      </c>
      <c r="G4464" s="14" t="s">
        <v>54</v>
      </c>
      <c r="H4464" s="496"/>
      <c r="I4464" s="14" t="s">
        <v>389</v>
      </c>
      <c r="J4464" s="14">
        <v>4000</v>
      </c>
      <c r="K4464" s="14" t="s">
        <v>2043</v>
      </c>
      <c r="L4464" s="14"/>
      <c r="M4464" s="14"/>
      <c r="N4464" s="53" t="s">
        <v>54</v>
      </c>
      <c r="O4464" s="281"/>
      <c r="P4464" s="665" t="s">
        <v>1231</v>
      </c>
      <c r="Q4464" s="665">
        <v>800</v>
      </c>
      <c r="R4464" s="665" t="s">
        <v>2045</v>
      </c>
      <c r="S4464" s="661"/>
      <c r="T4464" s="661"/>
      <c r="U4464" s="14" t="s">
        <v>3225</v>
      </c>
      <c r="V4464" s="14"/>
      <c r="W4464" s="14" t="s">
        <v>835</v>
      </c>
      <c r="X4464" s="14">
        <v>1200</v>
      </c>
      <c r="Y4464" s="14" t="s">
        <v>2045</v>
      </c>
      <c r="Z4464" s="14"/>
      <c r="AA4464" s="14" t="s">
        <v>54</v>
      </c>
      <c r="AB4464" s="460"/>
      <c r="AC4464" s="14" t="s">
        <v>2562</v>
      </c>
    </row>
    <row r="4465" ht="13.8" spans="1:29">
      <c r="A4465" s="619"/>
      <c r="B4465" s="661" t="s">
        <v>377</v>
      </c>
      <c r="C4465" s="661">
        <v>2400</v>
      </c>
      <c r="D4465" s="661" t="s">
        <v>2043</v>
      </c>
      <c r="E4465" s="661" t="s">
        <v>3590</v>
      </c>
      <c r="F4465" s="662"/>
      <c r="G4465" s="14" t="s">
        <v>2907</v>
      </c>
      <c r="H4465" s="281"/>
      <c r="I4465" s="661" t="s">
        <v>220</v>
      </c>
      <c r="J4465" s="661">
        <v>3200</v>
      </c>
      <c r="K4465" s="661" t="s">
        <v>2043</v>
      </c>
      <c r="L4465" s="661" t="s">
        <v>3591</v>
      </c>
      <c r="M4465" s="661"/>
      <c r="N4465" s="53" t="s">
        <v>54</v>
      </c>
      <c r="O4465" s="281"/>
      <c r="P4465" s="661" t="s">
        <v>1465</v>
      </c>
      <c r="Q4465" s="661">
        <v>200</v>
      </c>
      <c r="R4465" s="661" t="s">
        <v>2045</v>
      </c>
      <c r="S4465" s="661"/>
      <c r="T4465" s="661"/>
      <c r="U4465" s="14" t="s">
        <v>3592</v>
      </c>
      <c r="V4465" s="14"/>
      <c r="W4465" s="137" t="s">
        <v>56</v>
      </c>
      <c r="X4465" s="137">
        <v>3200</v>
      </c>
      <c r="Y4465" s="137" t="s">
        <v>2043</v>
      </c>
      <c r="Z4465" s="14"/>
      <c r="AA4465" s="14" t="s">
        <v>2788</v>
      </c>
      <c r="AB4465" s="461"/>
      <c r="AC4465" s="448" t="s">
        <v>2563</v>
      </c>
    </row>
    <row r="4466" ht="13.8" spans="1:29">
      <c r="A4466" s="619"/>
      <c r="B4466" s="661" t="s">
        <v>464</v>
      </c>
      <c r="C4466" s="661">
        <v>400</v>
      </c>
      <c r="D4466" s="661" t="s">
        <v>2043</v>
      </c>
      <c r="E4466" s="661" t="s">
        <v>3590</v>
      </c>
      <c r="F4466" s="661" t="s">
        <v>3590</v>
      </c>
      <c r="G4466" s="661" t="s">
        <v>3388</v>
      </c>
      <c r="H4466" s="281"/>
      <c r="I4466" s="661" t="s">
        <v>903</v>
      </c>
      <c r="J4466" s="661">
        <v>4000</v>
      </c>
      <c r="K4466" s="661" t="s">
        <v>2043</v>
      </c>
      <c r="L4466" s="661" t="s">
        <v>3590</v>
      </c>
      <c r="M4466" s="661" t="s">
        <v>3590</v>
      </c>
      <c r="N4466" s="53" t="s">
        <v>54</v>
      </c>
      <c r="O4466" s="14"/>
      <c r="P4466" s="661" t="s">
        <v>1472</v>
      </c>
      <c r="Q4466" s="661">
        <v>780</v>
      </c>
      <c r="R4466" s="661" t="s">
        <v>2045</v>
      </c>
      <c r="S4466" s="661"/>
      <c r="T4466" s="661"/>
      <c r="U4466" s="14" t="s">
        <v>3222</v>
      </c>
      <c r="V4466" s="14"/>
      <c r="W4466" s="356" t="s">
        <v>408</v>
      </c>
      <c r="X4466" s="356">
        <v>1800</v>
      </c>
      <c r="Y4466" s="356" t="s">
        <v>2045</v>
      </c>
      <c r="Z4466" s="661" t="s">
        <v>3590</v>
      </c>
      <c r="AA4466" s="661" t="s">
        <v>2920</v>
      </c>
      <c r="AB4466" s="462"/>
      <c r="AC4466" s="448" t="s">
        <v>2568</v>
      </c>
    </row>
    <row r="4467" ht="26.4" spans="1:29">
      <c r="A4467" s="619"/>
      <c r="B4467" s="569" t="s">
        <v>1729</v>
      </c>
      <c r="C4467" s="569">
        <v>2900</v>
      </c>
      <c r="D4467" s="569" t="s">
        <v>2045</v>
      </c>
      <c r="E4467" s="52"/>
      <c r="F4467" s="14"/>
      <c r="G4467" s="53" t="s">
        <v>3593</v>
      </c>
      <c r="H4467" s="281"/>
      <c r="I4467" s="661" t="s">
        <v>1133</v>
      </c>
      <c r="J4467" s="661">
        <v>2500</v>
      </c>
      <c r="K4467" s="661" t="s">
        <v>2045</v>
      </c>
      <c r="L4467" s="661"/>
      <c r="M4467" s="662" t="s">
        <v>3594</v>
      </c>
      <c r="N4467" s="53" t="s">
        <v>54</v>
      </c>
      <c r="O4467" s="14"/>
      <c r="P4467" s="661" t="s">
        <v>1406</v>
      </c>
      <c r="Q4467" s="661">
        <v>800</v>
      </c>
      <c r="R4467" s="661" t="s">
        <v>2045</v>
      </c>
      <c r="S4467" s="661"/>
      <c r="T4467" s="661"/>
      <c r="U4467" s="14" t="s">
        <v>54</v>
      </c>
      <c r="V4467" s="14"/>
      <c r="W4467" s="665" t="s">
        <v>1065</v>
      </c>
      <c r="X4467" s="665">
        <v>2400</v>
      </c>
      <c r="Y4467" s="665" t="s">
        <v>2043</v>
      </c>
      <c r="Z4467" s="661" t="s">
        <v>3590</v>
      </c>
      <c r="AA4467" s="661" t="s">
        <v>3388</v>
      </c>
      <c r="AB4467" s="142"/>
      <c r="AC4467" s="448" t="s">
        <v>2632</v>
      </c>
    </row>
    <row r="4468" ht="13.8" spans="1:29">
      <c r="A4468" s="619"/>
      <c r="B4468" s="661" t="s">
        <v>513</v>
      </c>
      <c r="C4468" s="661">
        <v>1500</v>
      </c>
      <c r="D4468" s="661" t="s">
        <v>2043</v>
      </c>
      <c r="E4468" s="661" t="s">
        <v>3590</v>
      </c>
      <c r="F4468" s="661"/>
      <c r="G4468" s="14" t="s">
        <v>54</v>
      </c>
      <c r="H4468" s="281"/>
      <c r="I4468" s="661" t="s">
        <v>259</v>
      </c>
      <c r="J4468" s="661">
        <v>40000</v>
      </c>
      <c r="K4468" s="661" t="s">
        <v>2043</v>
      </c>
      <c r="L4468" s="661" t="s">
        <v>3590</v>
      </c>
      <c r="M4468" s="661" t="s">
        <v>3590</v>
      </c>
      <c r="N4468" s="53" t="s">
        <v>55</v>
      </c>
      <c r="O4468" s="14"/>
      <c r="P4468" s="661" t="s">
        <v>720</v>
      </c>
      <c r="Q4468" s="661">
        <v>520</v>
      </c>
      <c r="R4468" s="661" t="s">
        <v>2045</v>
      </c>
      <c r="S4468" s="661"/>
      <c r="T4468" s="661"/>
      <c r="U4468" s="14" t="s">
        <v>3232</v>
      </c>
      <c r="V4468" s="14"/>
      <c r="W4468" s="14" t="s">
        <v>1264</v>
      </c>
      <c r="X4468" s="14">
        <v>1500</v>
      </c>
      <c r="Y4468" s="661" t="s">
        <v>2045</v>
      </c>
      <c r="Z4468" s="52"/>
      <c r="AA4468" s="14" t="s">
        <v>54</v>
      </c>
      <c r="AB4468" s="136"/>
      <c r="AC4468" s="448" t="s">
        <v>2935</v>
      </c>
    </row>
    <row r="4469" spans="1:27">
      <c r="A4469" s="619"/>
      <c r="B4469" s="661" t="s">
        <v>1595</v>
      </c>
      <c r="C4469" s="661">
        <v>6000</v>
      </c>
      <c r="D4469" s="661" t="s">
        <v>2043</v>
      </c>
      <c r="E4469" s="661" t="s">
        <v>3590</v>
      </c>
      <c r="F4469" s="661"/>
      <c r="G4469" s="14" t="s">
        <v>54</v>
      </c>
      <c r="H4469" s="281"/>
      <c r="I4469" s="14"/>
      <c r="J4469" s="14"/>
      <c r="K4469" s="14"/>
      <c r="L4469" s="14"/>
      <c r="M4469" s="14"/>
      <c r="N4469" s="53"/>
      <c r="O4469" s="14"/>
      <c r="P4469" s="14"/>
      <c r="Q4469" s="14"/>
      <c r="R4469" s="14"/>
      <c r="S4469" s="14"/>
      <c r="T4469" s="14"/>
      <c r="U4469" s="14"/>
      <c r="V4469" s="162"/>
      <c r="W4469" s="356" t="s">
        <v>1672</v>
      </c>
      <c r="X4469" s="356">
        <v>2000</v>
      </c>
      <c r="Y4469" s="356" t="s">
        <v>2043</v>
      </c>
      <c r="Z4469" s="661" t="s">
        <v>3590</v>
      </c>
      <c r="AA4469" s="661" t="s">
        <v>3595</v>
      </c>
    </row>
    <row r="4470" spans="1:27">
      <c r="A4470" s="619"/>
      <c r="B4470" s="661" t="s">
        <v>316</v>
      </c>
      <c r="C4470" s="661">
        <v>27000</v>
      </c>
      <c r="D4470" s="661" t="s">
        <v>2043</v>
      </c>
      <c r="E4470" s="661" t="s">
        <v>3590</v>
      </c>
      <c r="F4470" s="661"/>
      <c r="G4470" s="14" t="s">
        <v>3596</v>
      </c>
      <c r="H4470" s="281"/>
      <c r="I4470" s="14"/>
      <c r="J4470" s="14"/>
      <c r="K4470" s="14"/>
      <c r="L4470" s="14"/>
      <c r="M4470" s="14"/>
      <c r="N4470" s="53"/>
      <c r="O4470" s="14"/>
      <c r="P4470" s="14"/>
      <c r="Q4470" s="14"/>
      <c r="R4470" s="14"/>
      <c r="S4470" s="14"/>
      <c r="T4470" s="14"/>
      <c r="U4470" s="14"/>
      <c r="V4470" s="162"/>
      <c r="W4470" s="356" t="s">
        <v>587</v>
      </c>
      <c r="X4470" s="356">
        <v>800</v>
      </c>
      <c r="Y4470" s="356" t="s">
        <v>2043</v>
      </c>
      <c r="Z4470" s="14" t="s">
        <v>2096</v>
      </c>
      <c r="AA4470" s="14" t="s">
        <v>3597</v>
      </c>
    </row>
    <row r="4471" spans="1:27">
      <c r="A4471" s="619"/>
      <c r="B4471" s="661" t="s">
        <v>630</v>
      </c>
      <c r="C4471" s="661">
        <v>1500</v>
      </c>
      <c r="D4471" s="661" t="s">
        <v>2043</v>
      </c>
      <c r="E4471" s="661" t="s">
        <v>3590</v>
      </c>
      <c r="F4471" s="661"/>
      <c r="G4471" s="53" t="s">
        <v>88</v>
      </c>
      <c r="H4471" s="281"/>
      <c r="I4471" s="661"/>
      <c r="J4471" s="661"/>
      <c r="K4471" s="661"/>
      <c r="L4471" s="661"/>
      <c r="M4471" s="661"/>
      <c r="N4471" s="53"/>
      <c r="O4471" s="14"/>
      <c r="P4471" s="14"/>
      <c r="Q4471" s="14"/>
      <c r="R4471" s="14"/>
      <c r="S4471" s="14"/>
      <c r="T4471" s="14"/>
      <c r="U4471" s="14"/>
      <c r="V4471" s="162"/>
      <c r="W4471" s="356" t="s">
        <v>592</v>
      </c>
      <c r="X4471" s="356">
        <v>2000</v>
      </c>
      <c r="Y4471" s="356" t="s">
        <v>2043</v>
      </c>
      <c r="Z4471" s="14"/>
      <c r="AA4471" s="14" t="s">
        <v>3598</v>
      </c>
    </row>
    <row r="4472" spans="1:27">
      <c r="A4472" s="619"/>
      <c r="B4472" s="356" t="s">
        <v>914</v>
      </c>
      <c r="C4472" s="356">
        <v>3000</v>
      </c>
      <c r="D4472" s="356" t="s">
        <v>2045</v>
      </c>
      <c r="E4472" s="52"/>
      <c r="F4472" s="14"/>
      <c r="G4472" s="53" t="s">
        <v>3599</v>
      </c>
      <c r="H4472" s="281"/>
      <c r="I4472" s="661" t="s">
        <v>3590</v>
      </c>
      <c r="J4472" s="661" t="s">
        <v>3590</v>
      </c>
      <c r="K4472" s="661" t="s">
        <v>3590</v>
      </c>
      <c r="L4472" s="661" t="s">
        <v>3590</v>
      </c>
      <c r="M4472" s="662" t="s">
        <v>3590</v>
      </c>
      <c r="N4472" s="53"/>
      <c r="O4472" s="14"/>
      <c r="P4472" s="661"/>
      <c r="Q4472" s="661"/>
      <c r="R4472" s="661"/>
      <c r="S4472" s="661"/>
      <c r="T4472" s="661"/>
      <c r="U4472" s="14"/>
      <c r="V4472" s="162"/>
      <c r="W4472" s="661" t="s">
        <v>151</v>
      </c>
      <c r="X4472" s="661">
        <v>1600</v>
      </c>
      <c r="Y4472" s="661" t="s">
        <v>2043</v>
      </c>
      <c r="Z4472" s="661"/>
      <c r="AA4472" s="661" t="s">
        <v>54</v>
      </c>
    </row>
    <row r="4473" spans="1:27">
      <c r="A4473" s="619"/>
      <c r="B4473" s="356" t="s">
        <v>470</v>
      </c>
      <c r="C4473" s="356">
        <v>1800</v>
      </c>
      <c r="D4473" s="356" t="s">
        <v>2043</v>
      </c>
      <c r="E4473" s="52"/>
      <c r="F4473" s="14"/>
      <c r="G4473" s="53" t="s">
        <v>3599</v>
      </c>
      <c r="H4473" s="281"/>
      <c r="I4473" s="661" t="s">
        <v>3590</v>
      </c>
      <c r="J4473" s="661" t="s">
        <v>3590</v>
      </c>
      <c r="K4473" s="661" t="s">
        <v>3590</v>
      </c>
      <c r="L4473" s="661" t="s">
        <v>3590</v>
      </c>
      <c r="M4473" s="662" t="s">
        <v>3590</v>
      </c>
      <c r="N4473" s="53"/>
      <c r="O4473" s="14"/>
      <c r="P4473" s="661"/>
      <c r="Q4473" s="661"/>
      <c r="R4473" s="661"/>
      <c r="S4473" s="661"/>
      <c r="T4473" s="661"/>
      <c r="U4473" s="14"/>
      <c r="V4473" s="162"/>
      <c r="W4473" s="661" t="s">
        <v>1603</v>
      </c>
      <c r="X4473" s="661">
        <v>15600</v>
      </c>
      <c r="Y4473" s="661" t="s">
        <v>2043</v>
      </c>
      <c r="Z4473" s="661"/>
      <c r="AA4473" s="661" t="s">
        <v>55</v>
      </c>
    </row>
    <row r="4474" spans="1:27">
      <c r="A4474" s="619"/>
      <c r="B4474" s="356" t="s">
        <v>1135</v>
      </c>
      <c r="C4474" s="356">
        <v>3000</v>
      </c>
      <c r="D4474" s="356" t="s">
        <v>2043</v>
      </c>
      <c r="E4474" s="661" t="s">
        <v>3590</v>
      </c>
      <c r="F4474" s="662"/>
      <c r="G4474" s="53" t="s">
        <v>3599</v>
      </c>
      <c r="H4474" s="281"/>
      <c r="I4474" s="661" t="s">
        <v>3590</v>
      </c>
      <c r="J4474" s="661" t="s">
        <v>3590</v>
      </c>
      <c r="K4474" s="661" t="s">
        <v>3590</v>
      </c>
      <c r="L4474" s="661" t="s">
        <v>3590</v>
      </c>
      <c r="M4474" s="662" t="s">
        <v>3590</v>
      </c>
      <c r="N4474" s="53"/>
      <c r="O4474" s="281"/>
      <c r="P4474" s="661"/>
      <c r="Q4474" s="661"/>
      <c r="R4474" s="661"/>
      <c r="S4474" s="661"/>
      <c r="T4474" s="661"/>
      <c r="U4474" s="14"/>
      <c r="V4474" s="162"/>
      <c r="W4474" s="14"/>
      <c r="X4474" s="14"/>
      <c r="Y4474" s="14"/>
      <c r="Z4474" s="14"/>
      <c r="AA4474" s="14"/>
    </row>
    <row r="4475" ht="26.4" spans="1:27">
      <c r="A4475" s="619"/>
      <c r="B4475" s="14" t="s">
        <v>587</v>
      </c>
      <c r="C4475" s="14">
        <v>3000</v>
      </c>
      <c r="D4475" s="14" t="s">
        <v>2043</v>
      </c>
      <c r="E4475" s="52"/>
      <c r="F4475" s="53" t="s">
        <v>3600</v>
      </c>
      <c r="G4475" s="53" t="s">
        <v>55</v>
      </c>
      <c r="H4475" s="281"/>
      <c r="I4475" s="661" t="s">
        <v>3590</v>
      </c>
      <c r="J4475" s="661" t="s">
        <v>3590</v>
      </c>
      <c r="K4475" s="661" t="s">
        <v>3590</v>
      </c>
      <c r="L4475" s="661" t="s">
        <v>3590</v>
      </c>
      <c r="M4475" s="662" t="s">
        <v>3590</v>
      </c>
      <c r="N4475" s="53"/>
      <c r="O4475" s="281"/>
      <c r="P4475" s="661"/>
      <c r="Q4475" s="661"/>
      <c r="R4475" s="661"/>
      <c r="S4475" s="661"/>
      <c r="T4475" s="661"/>
      <c r="U4475" s="14"/>
      <c r="V4475" s="162"/>
      <c r="W4475" s="14"/>
      <c r="X4475" s="14"/>
      <c r="Y4475" s="14"/>
      <c r="Z4475" s="14"/>
      <c r="AA4475" s="14"/>
    </row>
    <row r="4476" spans="1:27">
      <c r="A4476" s="619"/>
      <c r="B4476" s="661"/>
      <c r="C4476" s="661"/>
      <c r="D4476" s="661"/>
      <c r="E4476" s="661"/>
      <c r="F4476" s="661"/>
      <c r="G4476" s="14"/>
      <c r="H4476" s="281"/>
      <c r="I4476" s="661" t="s">
        <v>3590</v>
      </c>
      <c r="J4476" s="661" t="s">
        <v>3590</v>
      </c>
      <c r="K4476" s="661" t="s">
        <v>3590</v>
      </c>
      <c r="L4476" s="661" t="s">
        <v>3590</v>
      </c>
      <c r="M4476" s="662" t="s">
        <v>3590</v>
      </c>
      <c r="N4476" s="53"/>
      <c r="O4476" s="281"/>
      <c r="P4476" s="661"/>
      <c r="Q4476" s="661"/>
      <c r="R4476" s="661"/>
      <c r="S4476" s="661"/>
      <c r="T4476" s="661"/>
      <c r="U4476" s="14"/>
      <c r="V4476" s="162"/>
      <c r="W4476" s="14"/>
      <c r="X4476" s="14"/>
      <c r="Y4476" s="14"/>
      <c r="Z4476" s="14"/>
      <c r="AA4476" s="14"/>
    </row>
    <row r="4477" spans="1:27">
      <c r="A4477" s="619"/>
      <c r="B4477" s="14"/>
      <c r="C4477" s="14"/>
      <c r="D4477" s="14"/>
      <c r="E4477" s="14"/>
      <c r="F4477" s="14"/>
      <c r="G4477" s="14"/>
      <c r="H4477" s="140"/>
      <c r="I4477" s="666" t="s">
        <v>3590</v>
      </c>
      <c r="J4477" s="667" t="s">
        <v>3590</v>
      </c>
      <c r="K4477" s="667" t="s">
        <v>3590</v>
      </c>
      <c r="L4477" s="667" t="s">
        <v>3590</v>
      </c>
      <c r="M4477" s="667" t="s">
        <v>3590</v>
      </c>
      <c r="N4477" s="14"/>
      <c r="O4477" s="14"/>
      <c r="P4477" s="14"/>
      <c r="Q4477" s="14"/>
      <c r="R4477" s="14"/>
      <c r="S4477" s="14"/>
      <c r="T4477" s="14"/>
      <c r="U4477" s="14"/>
      <c r="V4477" s="281"/>
      <c r="W4477" s="661" t="s">
        <v>3590</v>
      </c>
      <c r="X4477" s="661" t="s">
        <v>3590</v>
      </c>
      <c r="Y4477" s="661" t="s">
        <v>3590</v>
      </c>
      <c r="Z4477" s="661" t="s">
        <v>3590</v>
      </c>
      <c r="AA4477" s="661" t="s">
        <v>3590</v>
      </c>
    </row>
    <row r="4478" spans="1:27">
      <c r="A4478" s="619"/>
      <c r="B4478" s="14"/>
      <c r="C4478" s="14"/>
      <c r="D4478" s="14"/>
      <c r="E4478" s="14"/>
      <c r="F4478" s="14"/>
      <c r="G4478" s="14"/>
      <c r="H4478" s="140"/>
      <c r="I4478" s="666"/>
      <c r="J4478" s="667"/>
      <c r="K4478" s="667"/>
      <c r="L4478" s="667"/>
      <c r="M4478" s="667"/>
      <c r="N4478" s="14"/>
      <c r="O4478" s="14"/>
      <c r="P4478" s="14"/>
      <c r="Q4478" s="14"/>
      <c r="R4478" s="14"/>
      <c r="S4478" s="14"/>
      <c r="T4478" s="14"/>
      <c r="U4478" s="14"/>
      <c r="V4478" s="281"/>
      <c r="W4478" s="661"/>
      <c r="X4478" s="661"/>
      <c r="Y4478" s="661"/>
      <c r="Z4478" s="661"/>
      <c r="AA4478" s="661"/>
    </row>
    <row r="4479" spans="1:27">
      <c r="A4479" s="619"/>
      <c r="B4479" s="14"/>
      <c r="C4479" s="14"/>
      <c r="D4479" s="14"/>
      <c r="E4479" s="14"/>
      <c r="F4479" s="14"/>
      <c r="G4479" s="14"/>
      <c r="H4479" s="140"/>
      <c r="I4479" s="666"/>
      <c r="J4479" s="667"/>
      <c r="K4479" s="667"/>
      <c r="L4479" s="667"/>
      <c r="M4479" s="667"/>
      <c r="N4479" s="14"/>
      <c r="O4479" s="14"/>
      <c r="P4479" s="661"/>
      <c r="Q4479" s="661"/>
      <c r="R4479" s="661"/>
      <c r="S4479" s="661"/>
      <c r="T4479" s="661"/>
      <c r="U4479" s="14"/>
      <c r="V4479" s="140"/>
      <c r="W4479" s="666"/>
      <c r="X4479" s="666"/>
      <c r="Y4479" s="666"/>
      <c r="Z4479" s="666"/>
      <c r="AA4479" s="666"/>
    </row>
    <row r="4480" spans="1:27">
      <c r="A4480" s="619"/>
      <c r="B4480" s="14"/>
      <c r="C4480" s="14"/>
      <c r="D4480" s="14"/>
      <c r="E4480" s="14"/>
      <c r="F4480" s="14"/>
      <c r="G4480" s="14"/>
      <c r="H4480" s="140"/>
      <c r="I4480" s="666"/>
      <c r="J4480" s="667"/>
      <c r="K4480" s="667"/>
      <c r="L4480" s="667"/>
      <c r="M4480" s="667"/>
      <c r="N4480" s="14"/>
      <c r="O4480" s="14"/>
      <c r="P4480" s="661"/>
      <c r="Q4480" s="661"/>
      <c r="R4480" s="661"/>
      <c r="S4480" s="661"/>
      <c r="T4480" s="661"/>
      <c r="U4480" s="14"/>
      <c r="V4480" s="140"/>
      <c r="W4480" s="661"/>
      <c r="X4480" s="661"/>
      <c r="Y4480" s="661"/>
      <c r="Z4480" s="661"/>
      <c r="AA4480" s="661"/>
    </row>
    <row r="4481" ht="18" spans="1:27">
      <c r="A4481" s="619"/>
      <c r="B4481" s="639"/>
      <c r="C4481" s="426"/>
      <c r="D4481" s="426"/>
      <c r="E4481" s="640"/>
      <c r="F4481" s="426"/>
      <c r="G4481" s="426"/>
      <c r="H4481" s="492"/>
      <c r="I4481" s="304"/>
      <c r="J4481" s="304"/>
      <c r="K4481" s="304"/>
      <c r="L4481" s="304"/>
      <c r="M4481" s="304"/>
      <c r="N4481" s="304"/>
      <c r="O4481" s="269"/>
      <c r="P4481" s="304"/>
      <c r="Q4481" s="304"/>
      <c r="R4481" s="304"/>
      <c r="S4481" s="304"/>
      <c r="T4481" s="304"/>
      <c r="U4481" s="304"/>
      <c r="V4481" s="492"/>
      <c r="W4481" s="304"/>
      <c r="X4481" s="304"/>
      <c r="Y4481" s="304"/>
      <c r="Z4481" s="304"/>
      <c r="AA4481" s="304"/>
    </row>
    <row r="4482" ht="27.6" spans="1:29">
      <c r="A4482" s="669" t="s">
        <v>2325</v>
      </c>
      <c r="B4482" s="121" t="s">
        <v>12</v>
      </c>
      <c r="C4482" s="122" t="s">
        <v>2501</v>
      </c>
      <c r="D4482" s="122" t="s">
        <v>2466</v>
      </c>
      <c r="E4482" s="123" t="s">
        <v>2456</v>
      </c>
      <c r="F4482" s="121" t="s">
        <v>3121</v>
      </c>
      <c r="G4482" s="121" t="s">
        <v>11</v>
      </c>
      <c r="H4482" s="524"/>
      <c r="I4482" s="121" t="s">
        <v>13</v>
      </c>
      <c r="J4482" s="122" t="s">
        <v>2501</v>
      </c>
      <c r="K4482" s="122" t="s">
        <v>2466</v>
      </c>
      <c r="L4482" s="632" t="s">
        <v>2456</v>
      </c>
      <c r="M4482" s="121" t="s">
        <v>3121</v>
      </c>
      <c r="N4482" s="121" t="s">
        <v>11</v>
      </c>
      <c r="O4482" s="524"/>
      <c r="P4482" s="121" t="s">
        <v>3108</v>
      </c>
      <c r="Q4482" s="122" t="s">
        <v>2501</v>
      </c>
      <c r="R4482" s="122" t="s">
        <v>2466</v>
      </c>
      <c r="S4482" s="632" t="s">
        <v>2456</v>
      </c>
      <c r="T4482" s="121" t="s">
        <v>3121</v>
      </c>
      <c r="U4482" s="121" t="s">
        <v>11</v>
      </c>
      <c r="V4482" s="269"/>
      <c r="W4482" s="121" t="s">
        <v>3336</v>
      </c>
      <c r="X4482" s="122" t="s">
        <v>2501</v>
      </c>
      <c r="Y4482" s="122" t="s">
        <v>2466</v>
      </c>
      <c r="Z4482" s="121" t="s">
        <v>3121</v>
      </c>
      <c r="AA4482" s="121" t="s">
        <v>11</v>
      </c>
      <c r="AB4482" s="594" t="s">
        <v>2557</v>
      </c>
      <c r="AC4482" s="594"/>
    </row>
    <row r="4483" ht="13.8" spans="1:29">
      <c r="A4483" s="670" t="s">
        <v>3601</v>
      </c>
      <c r="B4483" s="14" t="s">
        <v>587</v>
      </c>
      <c r="C4483" s="14">
        <v>1000</v>
      </c>
      <c r="D4483" s="14" t="s">
        <v>2043</v>
      </c>
      <c r="E4483" s="52"/>
      <c r="F4483" s="53"/>
      <c r="G4483" s="53" t="s">
        <v>54</v>
      </c>
      <c r="H4483" s="281"/>
      <c r="I4483" s="661" t="s">
        <v>259</v>
      </c>
      <c r="J4483" s="661">
        <v>19200</v>
      </c>
      <c r="K4483" s="661" t="s">
        <v>2043</v>
      </c>
      <c r="L4483" s="661" t="s">
        <v>3590</v>
      </c>
      <c r="M4483" s="661"/>
      <c r="N4483" s="53" t="s">
        <v>54</v>
      </c>
      <c r="O4483" s="578"/>
      <c r="P4483" s="661" t="s">
        <v>1723</v>
      </c>
      <c r="Q4483" s="661">
        <v>1000</v>
      </c>
      <c r="R4483" s="661" t="s">
        <v>2045</v>
      </c>
      <c r="S4483" s="661"/>
      <c r="T4483" s="661" t="s">
        <v>2096</v>
      </c>
      <c r="U4483" s="14" t="s">
        <v>54</v>
      </c>
      <c r="V4483" s="139"/>
      <c r="W4483" s="14" t="s">
        <v>1603</v>
      </c>
      <c r="X4483" s="14">
        <v>2100</v>
      </c>
      <c r="Y4483" s="661" t="s">
        <v>2043</v>
      </c>
      <c r="Z4483" s="14"/>
      <c r="AA4483" s="14" t="s">
        <v>54</v>
      </c>
      <c r="AB4483" s="525"/>
      <c r="AC4483" s="448" t="s">
        <v>2561</v>
      </c>
    </row>
    <row r="4484" ht="26.4" spans="1:29">
      <c r="A4484" s="670"/>
      <c r="B4484" s="14" t="s">
        <v>592</v>
      </c>
      <c r="C4484" s="14">
        <v>12000</v>
      </c>
      <c r="D4484" s="14" t="s">
        <v>2043</v>
      </c>
      <c r="E4484" s="52"/>
      <c r="F4484" s="14"/>
      <c r="G4484" s="53" t="s">
        <v>54</v>
      </c>
      <c r="H4484" s="496"/>
      <c r="I4484" s="661" t="s">
        <v>241</v>
      </c>
      <c r="J4484" s="661">
        <v>8000</v>
      </c>
      <c r="K4484" s="661" t="s">
        <v>2043</v>
      </c>
      <c r="L4484" s="661" t="s">
        <v>3590</v>
      </c>
      <c r="M4484" s="53" t="s">
        <v>3602</v>
      </c>
      <c r="N4484" s="53" t="s">
        <v>54</v>
      </c>
      <c r="O4484" s="281"/>
      <c r="P4484" s="661" t="s">
        <v>1420</v>
      </c>
      <c r="Q4484" s="661">
        <v>510</v>
      </c>
      <c r="R4484" s="661" t="s">
        <v>2045</v>
      </c>
      <c r="S4484" s="661"/>
      <c r="T4484" s="661"/>
      <c r="U4484" s="14" t="s">
        <v>54</v>
      </c>
      <c r="V4484" s="14"/>
      <c r="W4484" s="661" t="s">
        <v>1672</v>
      </c>
      <c r="X4484" s="661">
        <v>2400</v>
      </c>
      <c r="Y4484" s="661" t="s">
        <v>2045</v>
      </c>
      <c r="Z4484" s="661" t="s">
        <v>3590</v>
      </c>
      <c r="AA4484" s="661" t="s">
        <v>54</v>
      </c>
      <c r="AB4484" s="460"/>
      <c r="AC4484" s="14" t="s">
        <v>2562</v>
      </c>
    </row>
    <row r="4485" ht="13.8" spans="1:29">
      <c r="A4485" s="670"/>
      <c r="B4485" s="671" t="s">
        <v>57</v>
      </c>
      <c r="C4485" s="671">
        <v>2400</v>
      </c>
      <c r="D4485" s="671" t="s">
        <v>2045</v>
      </c>
      <c r="E4485" s="52"/>
      <c r="F4485" s="14"/>
      <c r="G4485" s="53" t="s">
        <v>2788</v>
      </c>
      <c r="H4485" s="281"/>
      <c r="I4485" s="661" t="s">
        <v>692</v>
      </c>
      <c r="J4485" s="661">
        <v>6200</v>
      </c>
      <c r="K4485" s="661" t="s">
        <v>2043</v>
      </c>
      <c r="L4485" s="661" t="s">
        <v>3590</v>
      </c>
      <c r="M4485" s="661" t="s">
        <v>3590</v>
      </c>
      <c r="N4485" s="53" t="s">
        <v>54</v>
      </c>
      <c r="O4485" s="281"/>
      <c r="P4485" s="661" t="s">
        <v>1272</v>
      </c>
      <c r="Q4485" s="661">
        <v>240</v>
      </c>
      <c r="R4485" s="661" t="s">
        <v>2045</v>
      </c>
      <c r="T4485" s="667"/>
      <c r="U4485" s="14" t="s">
        <v>3510</v>
      </c>
      <c r="V4485" s="14"/>
      <c r="W4485" s="661" t="s">
        <v>528</v>
      </c>
      <c r="X4485" s="661">
        <v>3600</v>
      </c>
      <c r="Y4485" s="661" t="s">
        <v>2043</v>
      </c>
      <c r="Z4485" s="661"/>
      <c r="AA4485" s="661" t="s">
        <v>54</v>
      </c>
      <c r="AB4485" s="461"/>
      <c r="AC4485" s="448" t="s">
        <v>2563</v>
      </c>
    </row>
    <row r="4486" ht="26.4" spans="1:29">
      <c r="A4486" s="670"/>
      <c r="B4486" s="14" t="s">
        <v>1686</v>
      </c>
      <c r="C4486" s="14">
        <v>6000</v>
      </c>
      <c r="D4486" s="14" t="s">
        <v>2043</v>
      </c>
      <c r="E4486" s="52"/>
      <c r="F4486" s="14"/>
      <c r="G4486" s="53" t="s">
        <v>3603</v>
      </c>
      <c r="H4486" s="281"/>
      <c r="I4486" s="525" t="s">
        <v>306</v>
      </c>
      <c r="J4486" s="525">
        <v>240</v>
      </c>
      <c r="K4486" s="525" t="s">
        <v>2045</v>
      </c>
      <c r="L4486" s="14"/>
      <c r="M4486" s="14"/>
      <c r="N4486" s="53" t="s">
        <v>3192</v>
      </c>
      <c r="O4486" s="281"/>
      <c r="P4486" s="661" t="s">
        <v>1370</v>
      </c>
      <c r="Q4486" s="661">
        <v>915</v>
      </c>
      <c r="R4486" s="661" t="s">
        <v>2045</v>
      </c>
      <c r="S4486" s="661"/>
      <c r="T4486" s="661"/>
      <c r="U4486" s="14" t="s">
        <v>54</v>
      </c>
      <c r="V4486" s="14"/>
      <c r="W4486" s="661" t="s">
        <v>196</v>
      </c>
      <c r="X4486" s="661">
        <v>8000</v>
      </c>
      <c r="Y4486" s="661" t="s">
        <v>2043</v>
      </c>
      <c r="Z4486" s="661" t="s">
        <v>3590</v>
      </c>
      <c r="AA4486" s="661" t="s">
        <v>54</v>
      </c>
      <c r="AB4486" s="462"/>
      <c r="AC4486" s="448" t="s">
        <v>2568</v>
      </c>
    </row>
    <row r="4487" ht="13.8" spans="1:29">
      <c r="A4487" s="670"/>
      <c r="B4487" s="14" t="s">
        <v>729</v>
      </c>
      <c r="C4487" s="14">
        <v>6000</v>
      </c>
      <c r="D4487" s="14" t="s">
        <v>2043</v>
      </c>
      <c r="E4487" s="52"/>
      <c r="F4487" s="14"/>
      <c r="G4487" s="53" t="s">
        <v>54</v>
      </c>
      <c r="H4487" s="281"/>
      <c r="I4487" s="14" t="s">
        <v>369</v>
      </c>
      <c r="J4487" s="14">
        <v>1500</v>
      </c>
      <c r="K4487" s="14" t="s">
        <v>2045</v>
      </c>
      <c r="L4487" s="14"/>
      <c r="M4487" s="14"/>
      <c r="N4487" s="53" t="s">
        <v>54</v>
      </c>
      <c r="O4487" s="281"/>
      <c r="P4487" s="14" t="s">
        <v>408</v>
      </c>
      <c r="Q4487" s="14">
        <v>2000</v>
      </c>
      <c r="R4487" s="661" t="s">
        <v>2045</v>
      </c>
      <c r="S4487" s="14"/>
      <c r="T4487" s="14"/>
      <c r="U4487" s="14" t="s">
        <v>54</v>
      </c>
      <c r="V4487" s="14"/>
      <c r="W4487" s="14" t="s">
        <v>151</v>
      </c>
      <c r="X4487" s="14">
        <v>4800</v>
      </c>
      <c r="Y4487" s="14" t="s">
        <v>2043</v>
      </c>
      <c r="Z4487" s="52"/>
      <c r="AA4487" s="661" t="s">
        <v>54</v>
      </c>
      <c r="AB4487" s="142"/>
      <c r="AC4487" s="448" t="s">
        <v>2632</v>
      </c>
    </row>
    <row r="4488" ht="13.8" spans="1:29">
      <c r="A4488" s="670"/>
      <c r="B4488" s="14" t="s">
        <v>226</v>
      </c>
      <c r="C4488" s="14">
        <v>3000</v>
      </c>
      <c r="D4488" s="14" t="s">
        <v>2043</v>
      </c>
      <c r="E4488" s="52"/>
      <c r="F4488" s="14"/>
      <c r="G4488" s="53" t="s">
        <v>54</v>
      </c>
      <c r="H4488" s="281"/>
      <c r="I4488" s="661" t="s">
        <v>256</v>
      </c>
      <c r="J4488" s="661">
        <v>12000</v>
      </c>
      <c r="K4488" s="661" t="s">
        <v>2043</v>
      </c>
      <c r="L4488" s="661" t="s">
        <v>3509</v>
      </c>
      <c r="M4488" s="661"/>
      <c r="N4488" s="53" t="s">
        <v>54</v>
      </c>
      <c r="O4488" s="281"/>
      <c r="P4488" s="661" t="s">
        <v>1735</v>
      </c>
      <c r="Q4488" s="661">
        <v>210</v>
      </c>
      <c r="R4488" s="661" t="s">
        <v>2045</v>
      </c>
      <c r="S4488" s="661"/>
      <c r="T4488" s="661" t="s">
        <v>2096</v>
      </c>
      <c r="U4488" s="14" t="s">
        <v>54</v>
      </c>
      <c r="V4488" s="14"/>
      <c r="W4488" s="6" t="s">
        <v>238</v>
      </c>
      <c r="X4488" s="6">
        <v>18000</v>
      </c>
      <c r="Y4488" s="6" t="s">
        <v>2043</v>
      </c>
      <c r="Z4488" s="6"/>
      <c r="AA4488" s="6" t="s">
        <v>2210</v>
      </c>
      <c r="AB4488" s="136"/>
      <c r="AC4488" s="448" t="s">
        <v>2935</v>
      </c>
    </row>
    <row r="4489" ht="26.4" spans="1:27">
      <c r="A4489" s="670"/>
      <c r="B4489" s="14" t="s">
        <v>1686</v>
      </c>
      <c r="C4489" s="14">
        <v>1200</v>
      </c>
      <c r="D4489" s="14" t="s">
        <v>2043</v>
      </c>
      <c r="E4489" s="52"/>
      <c r="F4489" s="14"/>
      <c r="G4489" s="53" t="s">
        <v>3295</v>
      </c>
      <c r="H4489" s="14"/>
      <c r="I4489" s="525" t="s">
        <v>372</v>
      </c>
      <c r="J4489" s="525">
        <v>360</v>
      </c>
      <c r="K4489" s="525" t="s">
        <v>2045</v>
      </c>
      <c r="L4489" s="661"/>
      <c r="M4489" s="661"/>
      <c r="N4489" s="53" t="s">
        <v>3604</v>
      </c>
      <c r="O4489" s="281"/>
      <c r="P4489" s="73" t="s">
        <v>1574</v>
      </c>
      <c r="Q4489" s="73">
        <v>400</v>
      </c>
      <c r="R4489" s="73" t="s">
        <v>2045</v>
      </c>
      <c r="S4489" s="14"/>
      <c r="T4489" s="168" t="s">
        <v>3436</v>
      </c>
      <c r="U4489" s="14" t="s">
        <v>2956</v>
      </c>
      <c r="V4489" s="14"/>
      <c r="W4489" s="14"/>
      <c r="X4489" s="14"/>
      <c r="Y4489" s="14"/>
      <c r="Z4489" s="14"/>
      <c r="AA4489" s="14"/>
    </row>
    <row r="4490" spans="1:27">
      <c r="A4490" s="670"/>
      <c r="B4490" s="14" t="s">
        <v>1188</v>
      </c>
      <c r="C4490" s="14">
        <v>9000</v>
      </c>
      <c r="D4490" s="14" t="s">
        <v>2043</v>
      </c>
      <c r="E4490" s="52"/>
      <c r="F4490" s="14"/>
      <c r="G4490" s="53" t="s">
        <v>88</v>
      </c>
      <c r="H4490" s="14"/>
      <c r="I4490" s="661"/>
      <c r="J4490" s="661"/>
      <c r="K4490" s="661"/>
      <c r="L4490" s="661"/>
      <c r="M4490" s="661"/>
      <c r="N4490" s="53"/>
      <c r="O4490" s="281"/>
      <c r="P4490" s="661" t="s">
        <v>1743</v>
      </c>
      <c r="Q4490" s="661">
        <v>200</v>
      </c>
      <c r="R4490" s="661" t="s">
        <v>2045</v>
      </c>
      <c r="S4490" s="14"/>
      <c r="T4490" s="14" t="s">
        <v>2096</v>
      </c>
      <c r="U4490" s="661" t="s">
        <v>54</v>
      </c>
      <c r="V4490" s="14"/>
      <c r="W4490" s="14"/>
      <c r="X4490" s="14"/>
      <c r="Y4490" s="14"/>
      <c r="Z4490" s="14"/>
      <c r="AA4490" s="14"/>
    </row>
    <row r="4491" spans="1:27">
      <c r="A4491" s="670"/>
      <c r="B4491" s="14"/>
      <c r="C4491" s="14"/>
      <c r="D4491" s="14"/>
      <c r="E4491" s="52"/>
      <c r="F4491" s="14"/>
      <c r="G4491" s="53"/>
      <c r="H4491" s="14"/>
      <c r="I4491" s="14"/>
      <c r="J4491" s="14"/>
      <c r="K4491" s="14"/>
      <c r="L4491" s="14"/>
      <c r="M4491" s="14"/>
      <c r="N4491" s="53"/>
      <c r="O4491" s="281"/>
      <c r="P4491" s="525" t="s">
        <v>1729</v>
      </c>
      <c r="Q4491" s="525">
        <v>2900</v>
      </c>
      <c r="R4491" s="525" t="s">
        <v>2045</v>
      </c>
      <c r="S4491" s="14"/>
      <c r="T4491" s="14" t="s">
        <v>3426</v>
      </c>
      <c r="U4491" s="14" t="s">
        <v>3605</v>
      </c>
      <c r="V4491" s="14"/>
      <c r="W4491" s="14"/>
      <c r="X4491" s="14"/>
      <c r="Y4491" s="14"/>
      <c r="Z4491" s="14"/>
      <c r="AA4491" s="14"/>
    </row>
    <row r="4492" spans="1:27">
      <c r="A4492" s="670"/>
      <c r="B4492" s="14"/>
      <c r="C4492" s="14"/>
      <c r="D4492" s="14"/>
      <c r="E4492" s="52"/>
      <c r="F4492" s="14"/>
      <c r="G4492" s="53"/>
      <c r="H4492" s="281"/>
      <c r="I4492" s="14"/>
      <c r="J4492" s="14"/>
      <c r="K4492" s="14"/>
      <c r="L4492" s="14"/>
      <c r="M4492" s="14"/>
      <c r="N4492" s="53"/>
      <c r="O4492" s="281"/>
      <c r="P4492" s="661" t="s">
        <v>1104</v>
      </c>
      <c r="Q4492" s="661">
        <v>400</v>
      </c>
      <c r="R4492" s="661" t="s">
        <v>2045</v>
      </c>
      <c r="S4492" s="14"/>
      <c r="T4492" s="14"/>
      <c r="U4492" s="14" t="s">
        <v>54</v>
      </c>
      <c r="V4492" s="14"/>
      <c r="W4492" s="14"/>
      <c r="X4492" s="14"/>
      <c r="Y4492" s="14"/>
      <c r="Z4492" s="14"/>
      <c r="AA4492" s="14"/>
    </row>
    <row r="4493" spans="1:27">
      <c r="A4493" s="670"/>
      <c r="B4493" s="14"/>
      <c r="C4493" s="14"/>
      <c r="D4493" s="14"/>
      <c r="E4493" s="52"/>
      <c r="F4493" s="14"/>
      <c r="G4493" s="53"/>
      <c r="H4493" s="281"/>
      <c r="I4493" s="14"/>
      <c r="J4493" s="14"/>
      <c r="K4493" s="14"/>
      <c r="L4493" s="14"/>
      <c r="M4493" s="14"/>
      <c r="N4493" s="53"/>
      <c r="O4493" s="281"/>
      <c r="P4493" s="661" t="s">
        <v>1534</v>
      </c>
      <c r="Q4493" s="661">
        <v>500</v>
      </c>
      <c r="R4493" s="661" t="s">
        <v>2045</v>
      </c>
      <c r="S4493" s="14"/>
      <c r="T4493" s="14" t="s">
        <v>3606</v>
      </c>
      <c r="U4493" s="14" t="s">
        <v>54</v>
      </c>
      <c r="V4493" s="14"/>
      <c r="W4493" s="14"/>
      <c r="X4493" s="14"/>
      <c r="Y4493" s="14"/>
      <c r="Z4493" s="14"/>
      <c r="AA4493" s="14"/>
    </row>
    <row r="4494" spans="1:27">
      <c r="A4494" s="670"/>
      <c r="B4494" s="14"/>
      <c r="C4494" s="14"/>
      <c r="D4494" s="14"/>
      <c r="E4494" s="52"/>
      <c r="F4494" s="14"/>
      <c r="G4494" s="53"/>
      <c r="H4494" s="281"/>
      <c r="I4494" s="14"/>
      <c r="J4494" s="14"/>
      <c r="K4494" s="14"/>
      <c r="L4494" s="14"/>
      <c r="M4494" s="14"/>
      <c r="N4494" s="53"/>
      <c r="O4494" s="281"/>
      <c r="P4494" s="661" t="s">
        <v>1644</v>
      </c>
      <c r="Q4494" s="661">
        <v>990</v>
      </c>
      <c r="R4494" s="661" t="s">
        <v>2045</v>
      </c>
      <c r="S4494" s="14"/>
      <c r="T4494" s="14"/>
      <c r="U4494" s="14" t="s">
        <v>54</v>
      </c>
      <c r="V4494" s="140"/>
      <c r="W4494" s="14"/>
      <c r="X4494" s="14"/>
      <c r="Y4494" s="14"/>
      <c r="Z4494" s="14"/>
      <c r="AA4494" s="14"/>
    </row>
    <row r="4495" spans="1:27">
      <c r="A4495" s="670"/>
      <c r="B4495" s="14"/>
      <c r="C4495" s="14"/>
      <c r="D4495" s="14"/>
      <c r="E4495" s="52"/>
      <c r="F4495" s="14"/>
      <c r="G4495" s="53"/>
      <c r="H4495" s="281"/>
      <c r="I4495" s="14"/>
      <c r="J4495" s="14"/>
      <c r="K4495" s="14"/>
      <c r="L4495" s="14"/>
      <c r="M4495" s="14"/>
      <c r="N4495" s="53"/>
      <c r="O4495" s="140"/>
      <c r="P4495" s="661" t="s">
        <v>1013</v>
      </c>
      <c r="Q4495" s="661">
        <v>400</v>
      </c>
      <c r="R4495" s="661" t="s">
        <v>2045</v>
      </c>
      <c r="S4495" s="14"/>
      <c r="T4495" s="14"/>
      <c r="U4495" s="14" t="s">
        <v>54</v>
      </c>
      <c r="V4495" s="140"/>
      <c r="W4495" s="14"/>
      <c r="X4495" s="14"/>
      <c r="Y4495" s="14"/>
      <c r="Z4495" s="14"/>
      <c r="AA4495" s="14"/>
    </row>
    <row r="4496" spans="1:27">
      <c r="A4496" s="670"/>
      <c r="B4496" s="14"/>
      <c r="C4496" s="14"/>
      <c r="D4496" s="14"/>
      <c r="E4496" s="52"/>
      <c r="F4496" s="14"/>
      <c r="G4496" s="53"/>
      <c r="H4496" s="281"/>
      <c r="I4496" s="14"/>
      <c r="J4496" s="14"/>
      <c r="K4496" s="14"/>
      <c r="L4496" s="14"/>
      <c r="M4496" s="14"/>
      <c r="N4496" s="53"/>
      <c r="O4496" s="14"/>
      <c r="P4496" s="356" t="s">
        <v>1741</v>
      </c>
      <c r="Q4496" s="356">
        <v>210</v>
      </c>
      <c r="R4496" s="356" t="s">
        <v>2045</v>
      </c>
      <c r="S4496" s="661"/>
      <c r="T4496" s="661" t="s">
        <v>2096</v>
      </c>
      <c r="U4496" s="14" t="s">
        <v>3437</v>
      </c>
      <c r="V4496" s="140"/>
      <c r="W4496" s="14"/>
      <c r="X4496" s="14"/>
      <c r="Y4496" s="14"/>
      <c r="Z4496" s="14"/>
      <c r="AA4496" s="14"/>
    </row>
    <row r="4497" spans="1:27">
      <c r="A4497" s="670"/>
      <c r="B4497" s="14"/>
      <c r="C4497" s="14"/>
      <c r="D4497" s="14"/>
      <c r="E4497" s="52"/>
      <c r="F4497" s="14"/>
      <c r="G4497" s="53"/>
      <c r="H4497" s="281"/>
      <c r="I4497" s="14"/>
      <c r="J4497" s="14"/>
      <c r="K4497" s="14"/>
      <c r="L4497" s="14"/>
      <c r="M4497" s="14"/>
      <c r="N4497" s="53"/>
      <c r="O4497" s="14"/>
      <c r="P4497" s="671" t="s">
        <v>2184</v>
      </c>
      <c r="Q4497" s="671">
        <v>550</v>
      </c>
      <c r="R4497" s="671" t="s">
        <v>2045</v>
      </c>
      <c r="S4497" s="661"/>
      <c r="T4497" s="14"/>
      <c r="U4497" s="14" t="s">
        <v>3607</v>
      </c>
      <c r="V4497" s="140"/>
      <c r="W4497" s="14"/>
      <c r="X4497" s="14"/>
      <c r="Y4497" s="14"/>
      <c r="Z4497" s="14"/>
      <c r="AA4497" s="14"/>
    </row>
    <row r="4498" spans="1:27">
      <c r="A4498" s="670"/>
      <c r="B4498" s="14"/>
      <c r="C4498" s="14"/>
      <c r="D4498" s="14"/>
      <c r="E4498" s="52"/>
      <c r="F4498" s="14"/>
      <c r="G4498" s="53"/>
      <c r="H4498" s="281"/>
      <c r="I4498" s="661"/>
      <c r="J4498" s="661"/>
      <c r="K4498" s="661"/>
      <c r="L4498" s="661"/>
      <c r="M4498" s="661"/>
      <c r="N4498" s="14"/>
      <c r="O4498" s="140"/>
      <c r="P4498" s="671" t="s">
        <v>2983</v>
      </c>
      <c r="Q4498" s="671">
        <v>250</v>
      </c>
      <c r="R4498" s="671" t="s">
        <v>2045</v>
      </c>
      <c r="S4498" s="14"/>
      <c r="T4498" s="14"/>
      <c r="U4498" s="14" t="s">
        <v>3608</v>
      </c>
      <c r="V4498" s="140"/>
      <c r="W4498" s="666"/>
      <c r="X4498" s="667"/>
      <c r="Y4498" s="667"/>
      <c r="Z4498" s="667"/>
      <c r="AA4498" s="667"/>
    </row>
    <row r="4499" spans="1:27">
      <c r="A4499" s="670"/>
      <c r="B4499" s="14"/>
      <c r="C4499" s="14"/>
      <c r="D4499" s="14"/>
      <c r="E4499" s="52"/>
      <c r="F4499" s="14"/>
      <c r="G4499" s="53"/>
      <c r="H4499" s="281"/>
      <c r="I4499" s="661"/>
      <c r="J4499" s="661"/>
      <c r="K4499" s="661"/>
      <c r="L4499" s="661"/>
      <c r="M4499" s="661"/>
      <c r="N4499" s="14"/>
      <c r="O4499" s="140"/>
      <c r="P4499" s="671" t="s">
        <v>3418</v>
      </c>
      <c r="Q4499" s="671">
        <v>1200</v>
      </c>
      <c r="R4499" s="671" t="s">
        <v>2045</v>
      </c>
      <c r="S4499" s="14"/>
      <c r="T4499" s="14"/>
      <c r="U4499" s="14" t="s">
        <v>3609</v>
      </c>
      <c r="V4499" s="140"/>
      <c r="W4499" s="666"/>
      <c r="X4499" s="667"/>
      <c r="Y4499" s="667"/>
      <c r="Z4499" s="667"/>
      <c r="AA4499" s="667"/>
    </row>
    <row r="4500" spans="1:27">
      <c r="A4500" s="670"/>
      <c r="B4500" s="14"/>
      <c r="C4500" s="14"/>
      <c r="D4500" s="14"/>
      <c r="E4500" s="52"/>
      <c r="F4500" s="14"/>
      <c r="G4500" s="53"/>
      <c r="H4500" s="281"/>
      <c r="I4500" s="661" t="s">
        <v>3590</v>
      </c>
      <c r="J4500" s="661" t="s">
        <v>3590</v>
      </c>
      <c r="K4500" s="661" t="s">
        <v>3590</v>
      </c>
      <c r="L4500" s="661" t="s">
        <v>3590</v>
      </c>
      <c r="M4500" s="661" t="s">
        <v>3590</v>
      </c>
      <c r="N4500" s="14"/>
      <c r="O4500" s="140"/>
      <c r="P4500" s="14"/>
      <c r="Q4500" s="14"/>
      <c r="R4500" s="14"/>
      <c r="S4500" s="14"/>
      <c r="T4500" s="14"/>
      <c r="U4500" s="14"/>
      <c r="V4500" s="140"/>
      <c r="W4500" s="666" t="s">
        <v>3590</v>
      </c>
      <c r="X4500" s="667" t="s">
        <v>3590</v>
      </c>
      <c r="Y4500" s="667" t="s">
        <v>3590</v>
      </c>
      <c r="Z4500" s="667" t="s">
        <v>3590</v>
      </c>
      <c r="AA4500" s="667" t="s">
        <v>3590</v>
      </c>
    </row>
    <row r="4501" ht="18" spans="1:27">
      <c r="A4501" s="670"/>
      <c r="B4501" s="629"/>
      <c r="C4501" s="299"/>
      <c r="D4501" s="299"/>
      <c r="E4501" s="630"/>
      <c r="F4501" s="299"/>
      <c r="G4501" s="299"/>
      <c r="H4501" s="524"/>
      <c r="I4501" s="304"/>
      <c r="J4501" s="304"/>
      <c r="K4501" s="304"/>
      <c r="L4501" s="304"/>
      <c r="M4501" s="304"/>
      <c r="N4501" s="304"/>
      <c r="O4501" s="492"/>
      <c r="P4501" s="304"/>
      <c r="Q4501" s="304"/>
      <c r="R4501" s="304"/>
      <c r="S4501" s="304"/>
      <c r="T4501" s="304"/>
      <c r="U4501" s="304"/>
      <c r="V4501" s="492"/>
      <c r="W4501" s="304"/>
      <c r="X4501" s="304"/>
      <c r="Y4501" s="304"/>
      <c r="Z4501" s="304"/>
      <c r="AA4501" s="304"/>
    </row>
    <row r="4502" ht="27.6" spans="1:29">
      <c r="A4502" s="669" t="s">
        <v>2326</v>
      </c>
      <c r="B4502" s="121" t="s">
        <v>12</v>
      </c>
      <c r="C4502" s="122" t="s">
        <v>2501</v>
      </c>
      <c r="D4502" s="122" t="s">
        <v>2466</v>
      </c>
      <c r="E4502" s="123" t="s">
        <v>2456</v>
      </c>
      <c r="F4502" s="121" t="s">
        <v>3121</v>
      </c>
      <c r="G4502" s="121" t="s">
        <v>11</v>
      </c>
      <c r="H4502" s="524"/>
      <c r="I4502" s="121" t="s">
        <v>13</v>
      </c>
      <c r="J4502" s="122" t="s">
        <v>2501</v>
      </c>
      <c r="K4502" s="122" t="s">
        <v>2466</v>
      </c>
      <c r="L4502" s="632" t="s">
        <v>2456</v>
      </c>
      <c r="M4502" s="121" t="s">
        <v>3121</v>
      </c>
      <c r="N4502" s="121" t="s">
        <v>11</v>
      </c>
      <c r="O4502" s="524"/>
      <c r="P4502" s="121" t="s">
        <v>3108</v>
      </c>
      <c r="Q4502" s="122" t="s">
        <v>2501</v>
      </c>
      <c r="R4502" s="122" t="s">
        <v>2466</v>
      </c>
      <c r="S4502" s="632" t="s">
        <v>2456</v>
      </c>
      <c r="T4502" s="121" t="s">
        <v>3121</v>
      </c>
      <c r="U4502" s="121" t="s">
        <v>11</v>
      </c>
      <c r="V4502" s="269"/>
      <c r="W4502" s="121" t="s">
        <v>3336</v>
      </c>
      <c r="X4502" s="122" t="s">
        <v>2501</v>
      </c>
      <c r="Y4502" s="122" t="s">
        <v>2466</v>
      </c>
      <c r="Z4502" s="121" t="s">
        <v>3121</v>
      </c>
      <c r="AA4502" s="121" t="s">
        <v>11</v>
      </c>
      <c r="AB4502" s="594" t="s">
        <v>2557</v>
      </c>
      <c r="AC4502" s="594"/>
    </row>
    <row r="4503" ht="13.8" spans="1:29">
      <c r="A4503" s="670" t="s">
        <v>2408</v>
      </c>
      <c r="B4503" s="14" t="s">
        <v>1188</v>
      </c>
      <c r="C4503" s="14">
        <v>1200</v>
      </c>
      <c r="D4503" s="14" t="s">
        <v>2043</v>
      </c>
      <c r="E4503" s="52"/>
      <c r="F4503" s="14"/>
      <c r="G4503" s="53" t="s">
        <v>54</v>
      </c>
      <c r="H4503" s="14"/>
      <c r="I4503" s="661" t="s">
        <v>519</v>
      </c>
      <c r="J4503" s="661">
        <v>4000</v>
      </c>
      <c r="K4503" s="661" t="s">
        <v>2043</v>
      </c>
      <c r="L4503" s="661" t="s">
        <v>3590</v>
      </c>
      <c r="M4503" s="661"/>
      <c r="N4503" s="53" t="s">
        <v>54</v>
      </c>
      <c r="O4503" s="578"/>
      <c r="P4503" s="671" t="s">
        <v>3418</v>
      </c>
      <c r="Q4503" s="671">
        <v>700</v>
      </c>
      <c r="R4503" s="671" t="s">
        <v>2045</v>
      </c>
      <c r="S4503" s="14"/>
      <c r="T4503" s="14"/>
      <c r="U4503" s="14" t="s">
        <v>3610</v>
      </c>
      <c r="V4503" s="139"/>
      <c r="W4503" s="14" t="s">
        <v>238</v>
      </c>
      <c r="X4503" s="14">
        <v>6000</v>
      </c>
      <c r="Y4503" s="6" t="s">
        <v>2043</v>
      </c>
      <c r="Z4503" s="14"/>
      <c r="AA4503" s="14" t="s">
        <v>54</v>
      </c>
      <c r="AB4503" s="525"/>
      <c r="AC4503" s="448" t="s">
        <v>2561</v>
      </c>
    </row>
    <row r="4504" spans="1:29">
      <c r="A4504" s="670"/>
      <c r="B4504" s="73" t="s">
        <v>1057</v>
      </c>
      <c r="C4504" s="73">
        <v>9000</v>
      </c>
      <c r="D4504" s="73" t="s">
        <v>2043</v>
      </c>
      <c r="E4504" s="52"/>
      <c r="F4504" s="14"/>
      <c r="G4504" s="53" t="s">
        <v>2956</v>
      </c>
      <c r="H4504" s="14"/>
      <c r="I4504" s="14" t="s">
        <v>372</v>
      </c>
      <c r="J4504" s="14">
        <v>360</v>
      </c>
      <c r="K4504" s="14" t="s">
        <v>2045</v>
      </c>
      <c r="L4504" s="661"/>
      <c r="M4504" s="661"/>
      <c r="N4504" s="53" t="s">
        <v>2802</v>
      </c>
      <c r="O4504" s="281"/>
      <c r="P4504" s="674" t="s">
        <v>2979</v>
      </c>
      <c r="Q4504" s="674">
        <v>800</v>
      </c>
      <c r="R4504" s="674" t="s">
        <v>2045</v>
      </c>
      <c r="T4504" s="141"/>
      <c r="U4504" s="141" t="s">
        <v>3611</v>
      </c>
      <c r="V4504" s="14"/>
      <c r="W4504" s="6" t="s">
        <v>250</v>
      </c>
      <c r="X4504" s="6">
        <v>3000</v>
      </c>
      <c r="Y4504" s="6" t="s">
        <v>2043</v>
      </c>
      <c r="Z4504" s="6" t="s">
        <v>3590</v>
      </c>
      <c r="AA4504" s="6" t="s">
        <v>2210</v>
      </c>
      <c r="AB4504" s="460"/>
      <c r="AC4504" s="14" t="s">
        <v>2562</v>
      </c>
    </row>
    <row r="4505" ht="13.8" spans="1:29">
      <c r="A4505" s="670"/>
      <c r="B4505" s="671" t="s">
        <v>106</v>
      </c>
      <c r="C4505" s="671">
        <v>2400</v>
      </c>
      <c r="D4505" s="671" t="s">
        <v>2054</v>
      </c>
      <c r="E4505" s="52"/>
      <c r="F4505" s="14"/>
      <c r="G4505" s="53" t="s">
        <v>54</v>
      </c>
      <c r="H4505" s="14"/>
      <c r="I4505" s="661" t="s">
        <v>331</v>
      </c>
      <c r="J4505" s="661">
        <v>8000</v>
      </c>
      <c r="K4505" s="661" t="s">
        <v>2043</v>
      </c>
      <c r="L4505" s="661" t="s">
        <v>3590</v>
      </c>
      <c r="M4505" s="661"/>
      <c r="N4505" s="53" t="s">
        <v>54</v>
      </c>
      <c r="O4505" s="281"/>
      <c r="P4505" s="671" t="s">
        <v>3338</v>
      </c>
      <c r="Q4505" s="671">
        <v>600</v>
      </c>
      <c r="R4505" s="671" t="s">
        <v>2045</v>
      </c>
      <c r="S4505" s="661"/>
      <c r="T4505" s="14"/>
      <c r="U4505" s="14" t="s">
        <v>3612</v>
      </c>
      <c r="V4505" s="140"/>
      <c r="W4505" s="462" t="s">
        <v>145</v>
      </c>
      <c r="X4505" s="462">
        <v>4200</v>
      </c>
      <c r="Y4505" s="462" t="s">
        <v>2043</v>
      </c>
      <c r="AA4505" s="47" t="s">
        <v>3613</v>
      </c>
      <c r="AB4505" s="461"/>
      <c r="AC4505" s="448" t="s">
        <v>2563</v>
      </c>
    </row>
    <row r="4506" ht="13.8" spans="1:29">
      <c r="A4506" s="670"/>
      <c r="B4506" s="14" t="s">
        <v>464</v>
      </c>
      <c r="C4506" s="14">
        <v>3000</v>
      </c>
      <c r="D4506" s="14" t="s">
        <v>2043</v>
      </c>
      <c r="E4506" s="52"/>
      <c r="F4506" s="14"/>
      <c r="G4506" s="53" t="s">
        <v>54</v>
      </c>
      <c r="H4506" s="14"/>
      <c r="I4506" s="14" t="s">
        <v>1026</v>
      </c>
      <c r="J4506" s="14">
        <v>380</v>
      </c>
      <c r="K4506" s="14" t="s">
        <v>2045</v>
      </c>
      <c r="L4506" s="14"/>
      <c r="M4506" s="661"/>
      <c r="N4506" s="53" t="s">
        <v>3614</v>
      </c>
      <c r="O4506" s="281"/>
      <c r="P4506" s="661" t="s">
        <v>1733</v>
      </c>
      <c r="Q4506" s="661">
        <v>210</v>
      </c>
      <c r="R4506" s="661" t="s">
        <v>2045</v>
      </c>
      <c r="S4506" s="661"/>
      <c r="T4506" s="661" t="s">
        <v>2096</v>
      </c>
      <c r="U4506" s="661" t="s">
        <v>54</v>
      </c>
      <c r="V4506" s="140"/>
      <c r="W4506" s="14" t="s">
        <v>124</v>
      </c>
      <c r="X4506" s="14">
        <v>12000</v>
      </c>
      <c r="Y4506" s="14" t="s">
        <v>2043</v>
      </c>
      <c r="Z4506" s="14"/>
      <c r="AA4506" s="14" t="s">
        <v>3615</v>
      </c>
      <c r="AB4506" s="462"/>
      <c r="AC4506" s="448" t="s">
        <v>2568</v>
      </c>
    </row>
    <row r="4507" ht="26.4" spans="1:29">
      <c r="A4507" s="670"/>
      <c r="B4507" s="14" t="s">
        <v>145</v>
      </c>
      <c r="C4507" s="14">
        <v>30000</v>
      </c>
      <c r="D4507" s="14" t="s">
        <v>2043</v>
      </c>
      <c r="E4507" s="52" t="s">
        <v>3616</v>
      </c>
      <c r="F4507" s="14"/>
      <c r="G4507" s="53" t="s">
        <v>3617</v>
      </c>
      <c r="H4507" s="14"/>
      <c r="I4507" s="14" t="s">
        <v>1737</v>
      </c>
      <c r="J4507" s="14">
        <v>2000</v>
      </c>
      <c r="K4507" s="14" t="s">
        <v>2045</v>
      </c>
      <c r="L4507" s="14"/>
      <c r="M4507" s="14" t="s">
        <v>2096</v>
      </c>
      <c r="N4507" s="53" t="s">
        <v>3618</v>
      </c>
      <c r="O4507" s="281"/>
      <c r="P4507" s="356" t="s">
        <v>1718</v>
      </c>
      <c r="Q4507" s="356">
        <v>1800</v>
      </c>
      <c r="R4507" s="356" t="s">
        <v>2045</v>
      </c>
      <c r="S4507" s="14"/>
      <c r="T4507" s="14"/>
      <c r="U4507" s="14" t="s">
        <v>3619</v>
      </c>
      <c r="V4507" s="140"/>
      <c r="W4507" s="14" t="s">
        <v>1590</v>
      </c>
      <c r="X4507" s="14">
        <v>2800</v>
      </c>
      <c r="Y4507" s="14" t="s">
        <v>2045</v>
      </c>
      <c r="Z4507" s="14"/>
      <c r="AA4507" s="14" t="s">
        <v>88</v>
      </c>
      <c r="AB4507" s="142"/>
      <c r="AC4507" s="448" t="s">
        <v>2632</v>
      </c>
    </row>
    <row r="4508" ht="13.8" spans="1:29">
      <c r="A4508" s="670"/>
      <c r="B4508" s="14"/>
      <c r="C4508" s="14"/>
      <c r="D4508" s="14"/>
      <c r="E4508" s="52"/>
      <c r="F4508" s="14"/>
      <c r="G4508" s="53"/>
      <c r="H4508" s="14"/>
      <c r="I4508" s="14" t="s">
        <v>175</v>
      </c>
      <c r="J4508" s="14">
        <v>5000</v>
      </c>
      <c r="K4508" s="14" t="s">
        <v>2043</v>
      </c>
      <c r="L4508" s="14"/>
      <c r="M4508" s="14"/>
      <c r="N4508" s="53" t="s">
        <v>54</v>
      </c>
      <c r="O4508" s="281"/>
      <c r="P4508" s="356" t="s">
        <v>706</v>
      </c>
      <c r="Q4508" s="356">
        <v>200</v>
      </c>
      <c r="R4508" s="356" t="s">
        <v>2045</v>
      </c>
      <c r="S4508" s="14"/>
      <c r="T4508" s="14"/>
      <c r="U4508" s="14" t="s">
        <v>3489</v>
      </c>
      <c r="V4508" s="140"/>
      <c r="W4508" s="356" t="s">
        <v>1135</v>
      </c>
      <c r="X4508" s="356">
        <v>3600</v>
      </c>
      <c r="Y4508" s="356" t="s">
        <v>2043</v>
      </c>
      <c r="Z4508" s="661"/>
      <c r="AA4508" s="661" t="s">
        <v>3620</v>
      </c>
      <c r="AB4508" s="136"/>
      <c r="AC4508" s="448" t="s">
        <v>2935</v>
      </c>
    </row>
    <row r="4509" spans="1:27">
      <c r="A4509" s="670"/>
      <c r="B4509" s="14"/>
      <c r="C4509" s="14"/>
      <c r="D4509" s="14"/>
      <c r="E4509" s="52"/>
      <c r="F4509" s="14"/>
      <c r="G4509" s="53"/>
      <c r="H4509" s="14"/>
      <c r="I4509" s="14" t="s">
        <v>476</v>
      </c>
      <c r="J4509" s="14">
        <v>1200</v>
      </c>
      <c r="K4509" s="14" t="s">
        <v>2043</v>
      </c>
      <c r="L4509" s="14"/>
      <c r="M4509" s="14"/>
      <c r="N4509" s="53" t="s">
        <v>3621</v>
      </c>
      <c r="O4509" s="281"/>
      <c r="P4509" s="661" t="s">
        <v>1678</v>
      </c>
      <c r="Q4509" s="661">
        <v>400</v>
      </c>
      <c r="R4509" s="661" t="s">
        <v>2045</v>
      </c>
      <c r="S4509" s="661"/>
      <c r="T4509" s="661"/>
      <c r="U4509" s="661" t="s">
        <v>54</v>
      </c>
      <c r="V4509" s="140"/>
      <c r="W4509" s="356" t="s">
        <v>470</v>
      </c>
      <c r="X4509" s="356">
        <v>3200</v>
      </c>
      <c r="Y4509" s="356" t="s">
        <v>2043</v>
      </c>
      <c r="Z4509" s="661" t="s">
        <v>3622</v>
      </c>
      <c r="AA4509" s="661" t="s">
        <v>3623</v>
      </c>
    </row>
    <row r="4510" spans="1:27">
      <c r="A4510" s="670"/>
      <c r="B4510" s="14"/>
      <c r="C4510" s="14"/>
      <c r="D4510" s="14"/>
      <c r="E4510" s="52"/>
      <c r="F4510" s="14"/>
      <c r="G4510" s="53"/>
      <c r="H4510" s="14"/>
      <c r="I4510" s="462" t="s">
        <v>142</v>
      </c>
      <c r="J4510" s="462">
        <v>16000</v>
      </c>
      <c r="K4510" s="462" t="s">
        <v>2043</v>
      </c>
      <c r="L4510" s="14"/>
      <c r="M4510" s="14" t="s">
        <v>3624</v>
      </c>
      <c r="N4510" s="53" t="s">
        <v>88</v>
      </c>
      <c r="O4510" s="281"/>
      <c r="P4510" s="661" t="s">
        <v>1605</v>
      </c>
      <c r="Q4510" s="661">
        <v>400</v>
      </c>
      <c r="R4510" s="661" t="s">
        <v>2045</v>
      </c>
      <c r="S4510" s="661"/>
      <c r="T4510" s="661"/>
      <c r="U4510" s="661" t="s">
        <v>54</v>
      </c>
      <c r="V4510" s="140"/>
      <c r="W4510" s="356" t="s">
        <v>914</v>
      </c>
      <c r="X4510" s="356">
        <v>3000</v>
      </c>
      <c r="Y4510" s="356" t="s">
        <v>2045</v>
      </c>
      <c r="Z4510" s="661"/>
      <c r="AA4510" s="661"/>
    </row>
    <row r="4511" spans="1:27">
      <c r="A4511" s="670"/>
      <c r="B4511" s="14"/>
      <c r="C4511" s="14"/>
      <c r="D4511" s="14"/>
      <c r="E4511" s="52"/>
      <c r="F4511" s="14"/>
      <c r="G4511" s="53"/>
      <c r="H4511" s="14"/>
      <c r="I4511" s="14" t="s">
        <v>300</v>
      </c>
      <c r="J4511" s="14">
        <v>1600</v>
      </c>
      <c r="K4511" s="14" t="s">
        <v>2054</v>
      </c>
      <c r="L4511" s="14"/>
      <c r="M4511" s="14"/>
      <c r="N4511" s="53" t="s">
        <v>88</v>
      </c>
      <c r="O4511" s="281"/>
      <c r="P4511" s="671" t="s">
        <v>3430</v>
      </c>
      <c r="Q4511" s="671">
        <v>620</v>
      </c>
      <c r="R4511" s="671" t="s">
        <v>2045</v>
      </c>
      <c r="S4511" s="14"/>
      <c r="T4511" s="14"/>
      <c r="U4511" s="14" t="s">
        <v>2788</v>
      </c>
      <c r="V4511" s="140"/>
      <c r="W4511" s="525" t="s">
        <v>316</v>
      </c>
      <c r="X4511" s="525">
        <v>21000</v>
      </c>
      <c r="Y4511" s="525" t="s">
        <v>2043</v>
      </c>
      <c r="Z4511" s="661" t="s">
        <v>3625</v>
      </c>
      <c r="AA4511" s="14" t="s">
        <v>3626</v>
      </c>
    </row>
    <row r="4512" spans="1:27">
      <c r="A4512" s="670"/>
      <c r="B4512" s="14"/>
      <c r="C4512" s="14"/>
      <c r="D4512" s="14"/>
      <c r="E4512" s="52"/>
      <c r="F4512" s="14"/>
      <c r="G4512" s="53"/>
      <c r="H4512" s="14"/>
      <c r="I4512" s="356" t="s">
        <v>1650</v>
      </c>
      <c r="J4512" s="356">
        <v>1420</v>
      </c>
      <c r="K4512" s="356" t="s">
        <v>2045</v>
      </c>
      <c r="L4512" s="14"/>
      <c r="M4512" s="14"/>
      <c r="N4512" s="53" t="s">
        <v>3604</v>
      </c>
      <c r="O4512" s="281"/>
      <c r="P4512" s="14" t="s">
        <v>606</v>
      </c>
      <c r="Q4512" s="14">
        <v>1000</v>
      </c>
      <c r="R4512" s="14" t="s">
        <v>2043</v>
      </c>
      <c r="S4512" s="14"/>
      <c r="T4512" s="14"/>
      <c r="U4512" s="14" t="s">
        <v>54</v>
      </c>
      <c r="V4512" s="140"/>
      <c r="W4512" s="14" t="s">
        <v>309</v>
      </c>
      <c r="X4512" s="14">
        <v>4200</v>
      </c>
      <c r="Y4512" s="14" t="s">
        <v>2043</v>
      </c>
      <c r="Z4512" s="168"/>
      <c r="AA4512" s="14" t="s">
        <v>88</v>
      </c>
    </row>
    <row r="4513" spans="1:27">
      <c r="A4513" s="670"/>
      <c r="B4513" s="14"/>
      <c r="C4513" s="14"/>
      <c r="D4513" s="14"/>
      <c r="E4513" s="52"/>
      <c r="F4513" s="14"/>
      <c r="G4513" s="53"/>
      <c r="H4513" s="14"/>
      <c r="I4513" s="14"/>
      <c r="J4513" s="14"/>
      <c r="K4513" s="14"/>
      <c r="L4513" s="14"/>
      <c r="M4513" s="14"/>
      <c r="N4513" s="53"/>
      <c r="O4513" s="281"/>
      <c r="P4513" s="665" t="s">
        <v>1564</v>
      </c>
      <c r="Q4513" s="665">
        <v>1890</v>
      </c>
      <c r="R4513" s="665" t="s">
        <v>2045</v>
      </c>
      <c r="S4513" s="661"/>
      <c r="T4513" s="14"/>
      <c r="U4513" s="14" t="s">
        <v>2210</v>
      </c>
      <c r="V4513" s="140"/>
      <c r="W4513" s="14" t="s">
        <v>494</v>
      </c>
      <c r="X4513" s="14">
        <v>18000</v>
      </c>
      <c r="Y4513" s="14" t="s">
        <v>2043</v>
      </c>
      <c r="Z4513" s="661"/>
      <c r="AA4513" s="14" t="s">
        <v>55</v>
      </c>
    </row>
    <row r="4514" spans="1:27">
      <c r="A4514" s="670"/>
      <c r="B4514" s="14"/>
      <c r="C4514" s="14"/>
      <c r="D4514" s="14"/>
      <c r="E4514" s="52"/>
      <c r="F4514" s="14"/>
      <c r="G4514" s="53"/>
      <c r="H4514" s="14"/>
      <c r="I4514" s="14"/>
      <c r="J4514" s="14"/>
      <c r="K4514" s="14"/>
      <c r="L4514" s="14"/>
      <c r="M4514" s="14"/>
      <c r="N4514" s="53"/>
      <c r="O4514" s="281"/>
      <c r="P4514" s="665" t="s">
        <v>405</v>
      </c>
      <c r="Q4514" s="665">
        <v>820</v>
      </c>
      <c r="R4514" s="665" t="s">
        <v>2045</v>
      </c>
      <c r="S4514" s="661"/>
      <c r="T4514" s="14"/>
      <c r="U4514" s="14" t="s">
        <v>88</v>
      </c>
      <c r="V4514" s="140"/>
      <c r="W4514" s="14"/>
      <c r="X4514" s="14"/>
      <c r="Y4514" s="14"/>
      <c r="Z4514" s="14"/>
      <c r="AA4514" s="14"/>
    </row>
    <row r="4515" spans="1:27">
      <c r="A4515" s="670"/>
      <c r="B4515" s="14"/>
      <c r="C4515" s="14"/>
      <c r="D4515" s="14"/>
      <c r="E4515" s="52"/>
      <c r="F4515" s="14"/>
      <c r="G4515" s="53"/>
      <c r="H4515" s="14"/>
      <c r="I4515" s="14"/>
      <c r="J4515" s="14"/>
      <c r="K4515" s="14"/>
      <c r="L4515" s="14"/>
      <c r="M4515" s="14"/>
      <c r="N4515" s="53"/>
      <c r="O4515" s="281"/>
      <c r="P4515" s="671" t="s">
        <v>3215</v>
      </c>
      <c r="Q4515" s="671">
        <v>180</v>
      </c>
      <c r="R4515" s="671" t="s">
        <v>2045</v>
      </c>
      <c r="S4515" s="14"/>
      <c r="T4515" s="14"/>
      <c r="U4515" s="14" t="s">
        <v>3041</v>
      </c>
      <c r="V4515" s="140"/>
      <c r="W4515" s="14"/>
      <c r="X4515" s="14"/>
      <c r="Y4515" s="14"/>
      <c r="Z4515" s="14"/>
      <c r="AA4515" s="14"/>
    </row>
    <row r="4516" spans="1:27">
      <c r="A4516" s="670"/>
      <c r="B4516" s="14"/>
      <c r="C4516" s="14"/>
      <c r="D4516" s="14"/>
      <c r="E4516" s="52"/>
      <c r="F4516" s="14"/>
      <c r="G4516" s="53"/>
      <c r="H4516" s="14"/>
      <c r="I4516" s="14"/>
      <c r="J4516" s="14"/>
      <c r="K4516" s="14"/>
      <c r="L4516" s="14"/>
      <c r="M4516" s="14"/>
      <c r="N4516" s="53"/>
      <c r="O4516" s="281"/>
      <c r="P4516" s="356" t="s">
        <v>3431</v>
      </c>
      <c r="Q4516" s="356">
        <v>180</v>
      </c>
      <c r="R4516" s="356" t="s">
        <v>2045</v>
      </c>
      <c r="S4516" s="14"/>
      <c r="T4516" s="14" t="s">
        <v>3627</v>
      </c>
      <c r="U4516" s="14" t="s">
        <v>3628</v>
      </c>
      <c r="V4516" s="140"/>
      <c r="W4516" s="14"/>
      <c r="X4516" s="14"/>
      <c r="Y4516" s="14"/>
      <c r="Z4516" s="14"/>
      <c r="AA4516" s="14"/>
    </row>
    <row r="4517" spans="1:27">
      <c r="A4517" s="670"/>
      <c r="B4517" s="14"/>
      <c r="C4517" s="14"/>
      <c r="D4517" s="14"/>
      <c r="E4517" s="52"/>
      <c r="F4517" s="14"/>
      <c r="G4517" s="53"/>
      <c r="H4517" s="14"/>
      <c r="I4517" s="14"/>
      <c r="J4517" s="14"/>
      <c r="K4517" s="14"/>
      <c r="L4517" s="14"/>
      <c r="M4517" s="14"/>
      <c r="N4517" s="53"/>
      <c r="O4517" s="140"/>
      <c r="P4517" s="671" t="s">
        <v>3217</v>
      </c>
      <c r="Q4517" s="671">
        <v>460</v>
      </c>
      <c r="R4517" s="671" t="s">
        <v>2045</v>
      </c>
      <c r="S4517" s="14"/>
      <c r="T4517" s="14"/>
      <c r="U4517" s="14" t="s">
        <v>3041</v>
      </c>
      <c r="V4517" s="140"/>
      <c r="W4517" s="14"/>
      <c r="X4517" s="14"/>
      <c r="Y4517" s="14"/>
      <c r="Z4517" s="14"/>
      <c r="AA4517" s="14"/>
    </row>
    <row r="4518" spans="1:27">
      <c r="A4518" s="670"/>
      <c r="B4518" s="14"/>
      <c r="C4518" s="14"/>
      <c r="D4518" s="14"/>
      <c r="E4518" s="52"/>
      <c r="F4518" s="14"/>
      <c r="G4518" s="53"/>
      <c r="H4518" s="14"/>
      <c r="I4518" s="14"/>
      <c r="J4518" s="14"/>
      <c r="K4518" s="14"/>
      <c r="L4518" s="14"/>
      <c r="M4518" s="14"/>
      <c r="N4518" s="53"/>
      <c r="O4518" s="14"/>
      <c r="P4518" s="671" t="s">
        <v>75</v>
      </c>
      <c r="Q4518" s="671">
        <v>210</v>
      </c>
      <c r="R4518" s="671" t="s">
        <v>2045</v>
      </c>
      <c r="S4518" s="661"/>
      <c r="T4518" s="661"/>
      <c r="U4518" s="661" t="s">
        <v>88</v>
      </c>
      <c r="V4518" s="140"/>
      <c r="W4518" s="14"/>
      <c r="X4518" s="14"/>
      <c r="Y4518" s="14"/>
      <c r="Z4518" s="14"/>
      <c r="AA4518" s="14"/>
    </row>
    <row r="4519" spans="1:27">
      <c r="A4519" s="670"/>
      <c r="B4519" s="14"/>
      <c r="C4519" s="14"/>
      <c r="D4519" s="14"/>
      <c r="E4519" s="52"/>
      <c r="F4519" s="14"/>
      <c r="G4519" s="53"/>
      <c r="H4519" s="14"/>
      <c r="I4519" s="14"/>
      <c r="J4519" s="14"/>
      <c r="K4519" s="14"/>
      <c r="L4519" s="14"/>
      <c r="M4519" s="14"/>
      <c r="N4519" s="53"/>
      <c r="O4519" s="14"/>
      <c r="P4519" s="665" t="s">
        <v>1177</v>
      </c>
      <c r="Q4519" s="665">
        <v>210</v>
      </c>
      <c r="R4519" s="665" t="s">
        <v>2045</v>
      </c>
      <c r="S4519" s="661"/>
      <c r="T4519" s="661"/>
      <c r="U4519" s="14" t="s">
        <v>3629</v>
      </c>
      <c r="V4519" s="140"/>
      <c r="W4519" s="14"/>
      <c r="X4519" s="14"/>
      <c r="Y4519" s="14"/>
      <c r="Z4519" s="14"/>
      <c r="AA4519" s="14"/>
    </row>
    <row r="4520" spans="1:27">
      <c r="A4520" s="670"/>
      <c r="B4520" s="14"/>
      <c r="C4520" s="14"/>
      <c r="D4520" s="14"/>
      <c r="E4520" s="52"/>
      <c r="F4520" s="14"/>
      <c r="G4520" s="53"/>
      <c r="H4520" s="140"/>
      <c r="I4520" s="139"/>
      <c r="J4520" s="484"/>
      <c r="K4520" s="484"/>
      <c r="L4520" s="484"/>
      <c r="M4520" s="484"/>
      <c r="N4520" s="53"/>
      <c r="O4520" s="14"/>
      <c r="P4520" s="661" t="s">
        <v>783</v>
      </c>
      <c r="Q4520" s="661">
        <v>420</v>
      </c>
      <c r="R4520" s="661" t="s">
        <v>2045</v>
      </c>
      <c r="S4520" s="14"/>
      <c r="T4520" s="14"/>
      <c r="U4520" s="14" t="s">
        <v>88</v>
      </c>
      <c r="V4520" s="140"/>
      <c r="W4520" s="14"/>
      <c r="X4520" s="14"/>
      <c r="Y4520" s="14"/>
      <c r="Z4520" s="14"/>
      <c r="AA4520" s="14"/>
    </row>
    <row r="4521" spans="1:27">
      <c r="A4521" s="670"/>
      <c r="B4521" s="14"/>
      <c r="C4521" s="14"/>
      <c r="D4521" s="14"/>
      <c r="E4521" s="52"/>
      <c r="F4521" s="14"/>
      <c r="G4521" s="53"/>
      <c r="H4521" s="140"/>
      <c r="I4521" s="139"/>
      <c r="J4521" s="484"/>
      <c r="K4521" s="484"/>
      <c r="L4521" s="484"/>
      <c r="M4521" s="484"/>
      <c r="N4521" s="53"/>
      <c r="O4521" s="14"/>
      <c r="P4521" s="14"/>
      <c r="Q4521" s="14"/>
      <c r="R4521" s="14"/>
      <c r="S4521" s="14"/>
      <c r="T4521" s="14"/>
      <c r="U4521" s="14"/>
      <c r="V4521" s="140"/>
      <c r="W4521" s="14"/>
      <c r="X4521" s="14"/>
      <c r="Y4521" s="14"/>
      <c r="Z4521" s="14"/>
      <c r="AA4521" s="14"/>
    </row>
    <row r="4522" spans="1:27">
      <c r="A4522" s="670"/>
      <c r="B4522" s="14"/>
      <c r="C4522" s="14"/>
      <c r="D4522" s="14"/>
      <c r="E4522" s="52"/>
      <c r="F4522" s="14"/>
      <c r="G4522" s="53"/>
      <c r="H4522" s="140"/>
      <c r="I4522" s="666" t="s">
        <v>3590</v>
      </c>
      <c r="J4522" s="667" t="s">
        <v>3590</v>
      </c>
      <c r="K4522" s="667" t="s">
        <v>3590</v>
      </c>
      <c r="L4522" s="667" t="s">
        <v>3590</v>
      </c>
      <c r="M4522" s="667" t="s">
        <v>3590</v>
      </c>
      <c r="N4522" s="14"/>
      <c r="O4522" s="14"/>
      <c r="P4522" s="14"/>
      <c r="Q4522" s="14"/>
      <c r="R4522" s="14"/>
      <c r="S4522" s="14"/>
      <c r="T4522" s="14"/>
      <c r="U4522" s="14"/>
      <c r="V4522" s="140"/>
      <c r="W4522" s="661" t="s">
        <v>3590</v>
      </c>
      <c r="X4522" s="661" t="s">
        <v>3590</v>
      </c>
      <c r="Y4522" s="661" t="s">
        <v>3590</v>
      </c>
      <c r="Z4522" s="661" t="s">
        <v>3590</v>
      </c>
      <c r="AA4522" s="661" t="s">
        <v>3590</v>
      </c>
    </row>
    <row r="4523" ht="18" spans="1:27">
      <c r="A4523" s="670"/>
      <c r="B4523" s="672"/>
      <c r="C4523" s="564"/>
      <c r="D4523" s="564"/>
      <c r="E4523" s="673"/>
      <c r="F4523" s="564"/>
      <c r="G4523" s="564"/>
      <c r="H4523" s="492"/>
      <c r="I4523" s="304"/>
      <c r="J4523" s="304"/>
      <c r="K4523" s="304"/>
      <c r="L4523" s="304"/>
      <c r="M4523" s="304"/>
      <c r="N4523" s="304"/>
      <c r="O4523" s="269"/>
      <c r="P4523" s="304"/>
      <c r="Q4523" s="304"/>
      <c r="R4523" s="304"/>
      <c r="S4523" s="304"/>
      <c r="T4523" s="304"/>
      <c r="U4523" s="304"/>
      <c r="V4523" s="492"/>
      <c r="W4523" s="304"/>
      <c r="X4523" s="304"/>
      <c r="Y4523" s="304"/>
      <c r="Z4523" s="304"/>
      <c r="AA4523" s="304"/>
    </row>
    <row r="4524" ht="27.6" spans="1:29">
      <c r="A4524" s="669" t="s">
        <v>2328</v>
      </c>
      <c r="B4524" s="121" t="s">
        <v>12</v>
      </c>
      <c r="C4524" s="122" t="s">
        <v>2501</v>
      </c>
      <c r="D4524" s="122" t="s">
        <v>2466</v>
      </c>
      <c r="E4524" s="123" t="s">
        <v>2456</v>
      </c>
      <c r="F4524" s="121" t="s">
        <v>3121</v>
      </c>
      <c r="G4524" s="121" t="s">
        <v>11</v>
      </c>
      <c r="H4524" s="524"/>
      <c r="I4524" s="121" t="s">
        <v>13</v>
      </c>
      <c r="J4524" s="122" t="s">
        <v>2501</v>
      </c>
      <c r="K4524" s="122" t="s">
        <v>2466</v>
      </c>
      <c r="L4524" s="632" t="s">
        <v>2456</v>
      </c>
      <c r="M4524" s="121" t="s">
        <v>3121</v>
      </c>
      <c r="N4524" s="121" t="s">
        <v>11</v>
      </c>
      <c r="O4524" s="524"/>
      <c r="P4524" s="121" t="s">
        <v>3108</v>
      </c>
      <c r="Q4524" s="122" t="s">
        <v>2501</v>
      </c>
      <c r="R4524" s="122" t="s">
        <v>2466</v>
      </c>
      <c r="S4524" s="632" t="s">
        <v>2456</v>
      </c>
      <c r="T4524" s="121" t="s">
        <v>3121</v>
      </c>
      <c r="U4524" s="121" t="s">
        <v>11</v>
      </c>
      <c r="V4524" s="269"/>
      <c r="W4524" s="121" t="s">
        <v>3336</v>
      </c>
      <c r="X4524" s="122" t="s">
        <v>2501</v>
      </c>
      <c r="Y4524" s="122" t="s">
        <v>2466</v>
      </c>
      <c r="Z4524" s="121" t="s">
        <v>3121</v>
      </c>
      <c r="AA4524" s="121" t="s">
        <v>11</v>
      </c>
      <c r="AB4524" s="594" t="s">
        <v>2557</v>
      </c>
      <c r="AC4524" s="594"/>
    </row>
    <row r="4525" ht="13.8" spans="1:29">
      <c r="A4525" s="670" t="s">
        <v>3630</v>
      </c>
      <c r="B4525" s="14" t="s">
        <v>145</v>
      </c>
      <c r="C4525" s="14">
        <v>7400</v>
      </c>
      <c r="D4525" s="14" t="s">
        <v>2043</v>
      </c>
      <c r="E4525" s="52"/>
      <c r="F4525" s="14"/>
      <c r="G4525" s="14" t="s">
        <v>54</v>
      </c>
      <c r="H4525" s="281"/>
      <c r="I4525" s="14" t="s">
        <v>135</v>
      </c>
      <c r="J4525" s="14">
        <v>28000</v>
      </c>
      <c r="K4525" s="14" t="s">
        <v>2043</v>
      </c>
      <c r="L4525" s="14"/>
      <c r="M4525" s="14"/>
      <c r="N4525" s="53" t="s">
        <v>54</v>
      </c>
      <c r="O4525" s="578"/>
      <c r="P4525" s="661" t="s">
        <v>482</v>
      </c>
      <c r="Q4525" s="661">
        <v>800</v>
      </c>
      <c r="R4525" s="661" t="s">
        <v>2045</v>
      </c>
      <c r="S4525" s="661"/>
      <c r="T4525" s="661"/>
      <c r="U4525" s="14" t="s">
        <v>3232</v>
      </c>
      <c r="V4525" s="139"/>
      <c r="W4525" s="14" t="s">
        <v>494</v>
      </c>
      <c r="X4525" s="14">
        <v>12000</v>
      </c>
      <c r="Y4525" s="14" t="s">
        <v>2043</v>
      </c>
      <c r="Z4525" s="14"/>
      <c r="AA4525" s="14" t="s">
        <v>54</v>
      </c>
      <c r="AB4525" s="525"/>
      <c r="AC4525" s="448" t="s">
        <v>2561</v>
      </c>
    </row>
    <row r="4526" ht="39.6" spans="1:29">
      <c r="A4526" s="670"/>
      <c r="B4526" s="661" t="s">
        <v>1660</v>
      </c>
      <c r="C4526" s="661">
        <v>4200</v>
      </c>
      <c r="D4526" s="661" t="s">
        <v>2043</v>
      </c>
      <c r="E4526" s="661" t="s">
        <v>3590</v>
      </c>
      <c r="F4526" s="661"/>
      <c r="G4526" s="14" t="s">
        <v>54</v>
      </c>
      <c r="H4526" s="496"/>
      <c r="I4526" s="525" t="s">
        <v>1650</v>
      </c>
      <c r="J4526" s="525">
        <v>1420</v>
      </c>
      <c r="K4526" s="525" t="s">
        <v>2045</v>
      </c>
      <c r="L4526" s="14"/>
      <c r="M4526" s="14"/>
      <c r="N4526" s="53" t="s">
        <v>3631</v>
      </c>
      <c r="O4526" s="281"/>
      <c r="P4526" s="665" t="s">
        <v>1330</v>
      </c>
      <c r="Q4526" s="665">
        <v>280</v>
      </c>
      <c r="R4526" s="665" t="s">
        <v>2045</v>
      </c>
      <c r="S4526" s="661"/>
      <c r="T4526" s="661"/>
      <c r="U4526" s="14" t="s">
        <v>2956</v>
      </c>
      <c r="V4526" s="14"/>
      <c r="W4526" s="661" t="s">
        <v>1416</v>
      </c>
      <c r="X4526" s="661">
        <v>940</v>
      </c>
      <c r="Y4526" s="14" t="s">
        <v>2045</v>
      </c>
      <c r="Z4526" s="14"/>
      <c r="AA4526" s="14" t="s">
        <v>3632</v>
      </c>
      <c r="AB4526" s="460"/>
      <c r="AC4526" s="14" t="s">
        <v>2562</v>
      </c>
    </row>
    <row r="4527" ht="13.8" spans="1:29">
      <c r="A4527" s="670"/>
      <c r="B4527" s="356" t="s">
        <v>949</v>
      </c>
      <c r="C4527" s="356">
        <v>9000</v>
      </c>
      <c r="D4527" s="356" t="s">
        <v>2043</v>
      </c>
      <c r="E4527" s="661" t="s">
        <v>3590</v>
      </c>
      <c r="F4527" s="661"/>
      <c r="G4527" s="14" t="s">
        <v>3633</v>
      </c>
      <c r="H4527" s="14"/>
      <c r="I4527" s="444" t="s">
        <v>280</v>
      </c>
      <c r="J4527" s="444">
        <v>12000</v>
      </c>
      <c r="K4527" s="444" t="s">
        <v>2043</v>
      </c>
      <c r="L4527" s="14"/>
      <c r="M4527" s="14"/>
      <c r="N4527" s="53" t="s">
        <v>54</v>
      </c>
      <c r="O4527" s="281"/>
      <c r="P4527" s="661" t="s">
        <v>1520</v>
      </c>
      <c r="Q4527" s="661">
        <v>600</v>
      </c>
      <c r="R4527" s="661" t="s">
        <v>2045</v>
      </c>
      <c r="S4527" s="661"/>
      <c r="T4527" s="661"/>
      <c r="U4527" s="661" t="s">
        <v>3232</v>
      </c>
      <c r="V4527" s="140"/>
      <c r="W4527" s="661" t="s">
        <v>923</v>
      </c>
      <c r="X4527" s="661">
        <v>1220</v>
      </c>
      <c r="Y4527" s="14" t="s">
        <v>2045</v>
      </c>
      <c r="Z4527" s="14"/>
      <c r="AA4527" s="14" t="s">
        <v>3632</v>
      </c>
      <c r="AB4527" s="461"/>
      <c r="AC4527" s="448" t="s">
        <v>2563</v>
      </c>
    </row>
    <row r="4528" ht="13.8" spans="1:29">
      <c r="A4528" s="670"/>
      <c r="B4528" s="14" t="s">
        <v>262</v>
      </c>
      <c r="C4528" s="14">
        <v>4200</v>
      </c>
      <c r="D4528" s="14" t="s">
        <v>2043</v>
      </c>
      <c r="E4528" s="52"/>
      <c r="F4528" s="14"/>
      <c r="G4528" s="14" t="s">
        <v>54</v>
      </c>
      <c r="H4528" s="14"/>
      <c r="I4528" s="671" t="s">
        <v>56</v>
      </c>
      <c r="J4528" s="671">
        <v>4000</v>
      </c>
      <c r="K4528" s="671" t="s">
        <v>2043</v>
      </c>
      <c r="L4528" s="14"/>
      <c r="M4528" s="14"/>
      <c r="N4528" s="53" t="s">
        <v>3446</v>
      </c>
      <c r="O4528" s="281"/>
      <c r="P4528" s="665" t="s">
        <v>1418</v>
      </c>
      <c r="Q4528" s="665">
        <v>440</v>
      </c>
      <c r="R4528" s="665" t="s">
        <v>2045</v>
      </c>
      <c r="S4528" s="14"/>
      <c r="T4528" s="661"/>
      <c r="U4528" s="14" t="s">
        <v>2956</v>
      </c>
      <c r="V4528" s="140"/>
      <c r="W4528" s="661" t="s">
        <v>3634</v>
      </c>
      <c r="X4528" s="661">
        <v>400</v>
      </c>
      <c r="Y4528" s="14" t="s">
        <v>2045</v>
      </c>
      <c r="Z4528" s="14" t="s">
        <v>2096</v>
      </c>
      <c r="AA4528" s="53" t="s">
        <v>54</v>
      </c>
      <c r="AB4528" s="462"/>
      <c r="AC4528" s="448" t="s">
        <v>2568</v>
      </c>
    </row>
    <row r="4529" ht="13.8" spans="1:29">
      <c r="A4529" s="670"/>
      <c r="B4529" s="73" t="s">
        <v>1183</v>
      </c>
      <c r="C4529" s="73">
        <v>2000</v>
      </c>
      <c r="D4529" s="73" t="s">
        <v>2043</v>
      </c>
      <c r="E4529" s="14"/>
      <c r="F4529" s="14"/>
      <c r="G4529" s="14" t="s">
        <v>2956</v>
      </c>
      <c r="H4529" s="14"/>
      <c r="I4529" s="356" t="s">
        <v>1370</v>
      </c>
      <c r="J4529" s="356">
        <v>1600</v>
      </c>
      <c r="K4529" s="356" t="s">
        <v>2043</v>
      </c>
      <c r="L4529" s="661"/>
      <c r="M4529" s="661"/>
      <c r="N4529" s="53" t="s">
        <v>3635</v>
      </c>
      <c r="O4529" s="281"/>
      <c r="P4529" s="14" t="s">
        <v>1238</v>
      </c>
      <c r="Q4529" s="14">
        <v>1000</v>
      </c>
      <c r="R4529" s="14" t="s">
        <v>2054</v>
      </c>
      <c r="S4529" s="14"/>
      <c r="T4529" s="14"/>
      <c r="U4529" s="14" t="s">
        <v>54</v>
      </c>
      <c r="V4529" s="140"/>
      <c r="W4529" s="73" t="s">
        <v>1060</v>
      </c>
      <c r="X4529" s="73">
        <v>7600</v>
      </c>
      <c r="Y4529" s="73" t="s">
        <v>2043</v>
      </c>
      <c r="Z4529" s="14"/>
      <c r="AA4529" s="53" t="s">
        <v>2956</v>
      </c>
      <c r="AB4529" s="142"/>
      <c r="AC4529" s="448" t="s">
        <v>2632</v>
      </c>
    </row>
    <row r="4530" ht="13.8" spans="1:29">
      <c r="A4530" s="670"/>
      <c r="B4530" s="14" t="s">
        <v>313</v>
      </c>
      <c r="C4530" s="14">
        <v>500</v>
      </c>
      <c r="D4530" s="14" t="s">
        <v>2045</v>
      </c>
      <c r="E4530" s="52"/>
      <c r="F4530" s="14"/>
      <c r="G4530" s="53" t="s">
        <v>54</v>
      </c>
      <c r="H4530" s="14"/>
      <c r="I4530" s="14"/>
      <c r="J4530" s="14"/>
      <c r="K4530" s="14"/>
      <c r="L4530" s="14"/>
      <c r="M4530" s="14"/>
      <c r="N4530" s="53"/>
      <c r="O4530" s="281"/>
      <c r="P4530" s="14" t="s">
        <v>1757</v>
      </c>
      <c r="Q4530" s="14">
        <v>300</v>
      </c>
      <c r="R4530" s="661" t="s">
        <v>2045</v>
      </c>
      <c r="S4530" s="14"/>
      <c r="T4530" s="661" t="s">
        <v>2096</v>
      </c>
      <c r="U4530" s="661" t="s">
        <v>54</v>
      </c>
      <c r="V4530" s="140"/>
      <c r="W4530" s="14" t="s">
        <v>774</v>
      </c>
      <c r="X4530" s="14">
        <v>4200</v>
      </c>
      <c r="Y4530" s="14" t="s">
        <v>2043</v>
      </c>
      <c r="Z4530" s="14"/>
      <c r="AA4530" s="53" t="s">
        <v>54</v>
      </c>
      <c r="AB4530" s="136"/>
      <c r="AC4530" s="448" t="s">
        <v>2935</v>
      </c>
    </row>
    <row r="4531" spans="1:27">
      <c r="A4531" s="670"/>
      <c r="B4531" s="73" t="s">
        <v>1765</v>
      </c>
      <c r="C4531" s="73">
        <v>700</v>
      </c>
      <c r="D4531" s="73" t="s">
        <v>2045</v>
      </c>
      <c r="E4531" s="52"/>
      <c r="F4531" s="14"/>
      <c r="G4531" s="14" t="s">
        <v>2956</v>
      </c>
      <c r="H4531" s="14"/>
      <c r="I4531" s="14"/>
      <c r="J4531" s="14"/>
      <c r="K4531" s="14"/>
      <c r="L4531" s="14"/>
      <c r="M4531" s="14"/>
      <c r="N4531" s="53"/>
      <c r="O4531" s="281"/>
      <c r="P4531" s="14" t="s">
        <v>1438</v>
      </c>
      <c r="Q4531" s="14">
        <v>800</v>
      </c>
      <c r="R4531" s="14" t="s">
        <v>2045</v>
      </c>
      <c r="S4531" s="14"/>
      <c r="T4531" s="14"/>
      <c r="U4531" s="661" t="s">
        <v>54</v>
      </c>
      <c r="V4531" s="140"/>
      <c r="W4531" s="14" t="s">
        <v>972</v>
      </c>
      <c r="X4531" s="14">
        <v>3600</v>
      </c>
      <c r="Y4531" s="14" t="s">
        <v>2043</v>
      </c>
      <c r="Z4531" s="14"/>
      <c r="AA4531" s="53" t="s">
        <v>55</v>
      </c>
    </row>
    <row r="4532" spans="1:27">
      <c r="A4532" s="670"/>
      <c r="B4532" s="661" t="s">
        <v>1135</v>
      </c>
      <c r="C4532" s="661">
        <v>3600</v>
      </c>
      <c r="D4532" s="661" t="s">
        <v>2043</v>
      </c>
      <c r="E4532" s="661"/>
      <c r="F4532" s="661"/>
      <c r="G4532" s="661" t="s">
        <v>54</v>
      </c>
      <c r="H4532" s="14"/>
      <c r="I4532" s="14"/>
      <c r="J4532" s="14"/>
      <c r="K4532" s="14"/>
      <c r="L4532" s="14"/>
      <c r="M4532" s="14"/>
      <c r="N4532" s="53"/>
      <c r="O4532" s="140"/>
      <c r="P4532" s="661" t="s">
        <v>383</v>
      </c>
      <c r="Q4532" s="661">
        <v>640</v>
      </c>
      <c r="R4532" s="661" t="s">
        <v>2045</v>
      </c>
      <c r="S4532" s="14"/>
      <c r="T4532" s="661"/>
      <c r="U4532" s="661" t="s">
        <v>3225</v>
      </c>
      <c r="V4532" s="140"/>
      <c r="W4532" s="14"/>
      <c r="X4532" s="14"/>
      <c r="Y4532" s="14"/>
      <c r="Z4532" s="14"/>
      <c r="AA4532" s="14"/>
    </row>
    <row r="4533" spans="1:27">
      <c r="A4533" s="670"/>
      <c r="B4533" s="661" t="s">
        <v>914</v>
      </c>
      <c r="C4533" s="661">
        <v>3000</v>
      </c>
      <c r="D4533" s="661" t="s">
        <v>2045</v>
      </c>
      <c r="E4533" s="661"/>
      <c r="F4533" s="661"/>
      <c r="G4533" s="661" t="s">
        <v>54</v>
      </c>
      <c r="H4533" s="14"/>
      <c r="I4533" s="14"/>
      <c r="J4533" s="14"/>
      <c r="K4533" s="14"/>
      <c r="L4533" s="14"/>
      <c r="M4533" s="14"/>
      <c r="N4533" s="53"/>
      <c r="O4533" s="140"/>
      <c r="P4533" s="661" t="s">
        <v>1745</v>
      </c>
      <c r="Q4533" s="661">
        <v>400</v>
      </c>
      <c r="R4533" s="661" t="s">
        <v>2045</v>
      </c>
      <c r="S4533" s="14"/>
      <c r="T4533" s="661" t="s">
        <v>2096</v>
      </c>
      <c r="U4533" s="14" t="s">
        <v>54</v>
      </c>
      <c r="V4533" s="140"/>
      <c r="W4533" s="14"/>
      <c r="X4533" s="14"/>
      <c r="Y4533" s="14"/>
      <c r="Z4533" s="14"/>
      <c r="AA4533" s="14"/>
    </row>
    <row r="4534" spans="1:27">
      <c r="A4534" s="670"/>
      <c r="B4534" s="661" t="s">
        <v>470</v>
      </c>
      <c r="C4534" s="661">
        <v>4000</v>
      </c>
      <c r="D4534" s="661" t="s">
        <v>2043</v>
      </c>
      <c r="E4534" s="661" t="s">
        <v>3636</v>
      </c>
      <c r="F4534" s="661"/>
      <c r="G4534" s="661" t="s">
        <v>54</v>
      </c>
      <c r="H4534" s="14"/>
      <c r="I4534" s="14"/>
      <c r="J4534" s="14"/>
      <c r="K4534" s="14"/>
      <c r="L4534" s="14"/>
      <c r="M4534" s="14"/>
      <c r="N4534" s="53"/>
      <c r="O4534" s="140"/>
      <c r="P4534" s="671" t="s">
        <v>2108</v>
      </c>
      <c r="Q4534" s="671">
        <v>1800</v>
      </c>
      <c r="R4534" s="671" t="s">
        <v>2045</v>
      </c>
      <c r="S4534" s="14"/>
      <c r="T4534" s="14"/>
      <c r="U4534" s="14" t="s">
        <v>3637</v>
      </c>
      <c r="V4534" s="140"/>
      <c r="W4534" s="14"/>
      <c r="X4534" s="14"/>
      <c r="Y4534" s="14"/>
      <c r="Z4534" s="14"/>
      <c r="AA4534" s="14"/>
    </row>
    <row r="4535" spans="1:27">
      <c r="A4535" s="670"/>
      <c r="B4535" s="661" t="s">
        <v>316</v>
      </c>
      <c r="C4535" s="661">
        <v>21000</v>
      </c>
      <c r="D4535" s="661" t="s">
        <v>2043</v>
      </c>
      <c r="E4535" s="661" t="s">
        <v>3636</v>
      </c>
      <c r="F4535" s="661"/>
      <c r="G4535" s="661" t="s">
        <v>3638</v>
      </c>
      <c r="H4535" s="14"/>
      <c r="I4535" s="14"/>
      <c r="J4535" s="14"/>
      <c r="K4535" s="14"/>
      <c r="L4535" s="14"/>
      <c r="M4535" s="14"/>
      <c r="N4535" s="53"/>
      <c r="O4535" s="140"/>
      <c r="P4535" s="661" t="s">
        <v>620</v>
      </c>
      <c r="Q4535" s="661">
        <v>200</v>
      </c>
      <c r="R4535" s="661" t="s">
        <v>2045</v>
      </c>
      <c r="S4535" s="661"/>
      <c r="T4535" s="661"/>
      <c r="U4535" s="14" t="s">
        <v>54</v>
      </c>
      <c r="V4535" s="140"/>
      <c r="W4535" s="14"/>
      <c r="X4535" s="14"/>
      <c r="Y4535" s="14"/>
      <c r="Z4535" s="14"/>
      <c r="AA4535" s="14"/>
    </row>
    <row r="4536" spans="1:27">
      <c r="A4536" s="670"/>
      <c r="B4536" s="14"/>
      <c r="C4536" s="14"/>
      <c r="D4536" s="14"/>
      <c r="E4536" s="52"/>
      <c r="F4536" s="14"/>
      <c r="G4536" s="53"/>
      <c r="H4536" s="14"/>
      <c r="I4536" s="14"/>
      <c r="J4536" s="14"/>
      <c r="K4536" s="14"/>
      <c r="L4536" s="14"/>
      <c r="M4536" s="14"/>
      <c r="N4536" s="53"/>
      <c r="O4536" s="140"/>
      <c r="P4536" s="14" t="s">
        <v>681</v>
      </c>
      <c r="Q4536" s="14">
        <v>400</v>
      </c>
      <c r="R4536" s="14" t="s">
        <v>2043</v>
      </c>
      <c r="S4536" s="14"/>
      <c r="T4536" s="14"/>
      <c r="U4536" s="14" t="s">
        <v>54</v>
      </c>
      <c r="V4536" s="140"/>
      <c r="W4536" s="14"/>
      <c r="X4536" s="14"/>
      <c r="Y4536" s="14"/>
      <c r="Z4536" s="14"/>
      <c r="AA4536" s="14"/>
    </row>
    <row r="4537" spans="1:27">
      <c r="A4537" s="670"/>
      <c r="B4537" s="14"/>
      <c r="C4537" s="14"/>
      <c r="D4537" s="661"/>
      <c r="E4537" s="52"/>
      <c r="F4537" s="14"/>
      <c r="G4537" s="53"/>
      <c r="H4537" s="14"/>
      <c r="I4537" s="14"/>
      <c r="J4537" s="14"/>
      <c r="K4537" s="14"/>
      <c r="L4537" s="14"/>
      <c r="M4537" s="14"/>
      <c r="N4537" s="53"/>
      <c r="O4537" s="162"/>
      <c r="P4537" s="14" t="s">
        <v>1370</v>
      </c>
      <c r="Q4537" s="14">
        <v>1200</v>
      </c>
      <c r="R4537" s="14" t="s">
        <v>2043</v>
      </c>
      <c r="S4537" s="14"/>
      <c r="T4537" s="14"/>
      <c r="U4537" s="14" t="s">
        <v>54</v>
      </c>
      <c r="V4537" s="140"/>
      <c r="W4537" s="14"/>
      <c r="X4537" s="14"/>
      <c r="Y4537" s="14"/>
      <c r="Z4537" s="14"/>
      <c r="AA4537" s="14"/>
    </row>
    <row r="4538" spans="1:27">
      <c r="A4538" s="670"/>
      <c r="B4538" s="14"/>
      <c r="C4538" s="14"/>
      <c r="D4538" s="14"/>
      <c r="E4538" s="52"/>
      <c r="F4538" s="14"/>
      <c r="G4538" s="53"/>
      <c r="H4538" s="14"/>
      <c r="I4538" s="14"/>
      <c r="J4538" s="14"/>
      <c r="K4538" s="14"/>
      <c r="L4538" s="14"/>
      <c r="M4538" s="14"/>
      <c r="N4538" s="53"/>
      <c r="O4538" s="162"/>
      <c r="P4538" s="14" t="s">
        <v>602</v>
      </c>
      <c r="Q4538" s="14">
        <v>495</v>
      </c>
      <c r="R4538" s="14" t="s">
        <v>2045</v>
      </c>
      <c r="S4538" s="14"/>
      <c r="T4538" s="14"/>
      <c r="U4538" s="14" t="s">
        <v>54</v>
      </c>
      <c r="V4538" s="140"/>
      <c r="W4538" s="14"/>
      <c r="X4538" s="14"/>
      <c r="Y4538" s="14"/>
      <c r="Z4538" s="14"/>
      <c r="AA4538" s="14"/>
    </row>
    <row r="4539" spans="1:27">
      <c r="A4539" s="670"/>
      <c r="B4539" s="14"/>
      <c r="C4539" s="14"/>
      <c r="D4539" s="14"/>
      <c r="E4539" s="52"/>
      <c r="F4539" s="14"/>
      <c r="G4539" s="53"/>
      <c r="H4539" s="14"/>
      <c r="I4539" s="14"/>
      <c r="J4539" s="14"/>
      <c r="K4539" s="14"/>
      <c r="L4539" s="14"/>
      <c r="M4539" s="14"/>
      <c r="N4539" s="53"/>
      <c r="O4539" s="162"/>
      <c r="P4539" s="14"/>
      <c r="Q4539" s="14"/>
      <c r="R4539" s="14"/>
      <c r="S4539" s="14"/>
      <c r="T4539" s="14"/>
      <c r="U4539" s="14"/>
      <c r="V4539" s="140"/>
      <c r="W4539" s="661"/>
      <c r="X4539" s="661"/>
      <c r="Y4539" s="661"/>
      <c r="Z4539" s="661"/>
      <c r="AA4539" s="661"/>
    </row>
    <row r="4540" spans="1:27">
      <c r="A4540" s="670"/>
      <c r="B4540" s="14"/>
      <c r="C4540" s="14"/>
      <c r="D4540" s="14"/>
      <c r="E4540" s="14"/>
      <c r="F4540" s="14"/>
      <c r="G4540" s="53"/>
      <c r="H4540" s="14"/>
      <c r="I4540" s="14"/>
      <c r="J4540" s="14"/>
      <c r="K4540" s="14"/>
      <c r="L4540" s="14"/>
      <c r="M4540" s="14"/>
      <c r="N4540" s="53"/>
      <c r="O4540" s="162"/>
      <c r="P4540" s="14"/>
      <c r="Q4540" s="14"/>
      <c r="R4540" s="14"/>
      <c r="S4540" s="14"/>
      <c r="T4540" s="14"/>
      <c r="U4540" s="14"/>
      <c r="V4540" s="140"/>
      <c r="W4540" s="661"/>
      <c r="X4540" s="661"/>
      <c r="Y4540" s="661"/>
      <c r="Z4540" s="661"/>
      <c r="AA4540" s="661"/>
    </row>
    <row r="4541" spans="1:27">
      <c r="A4541" s="670"/>
      <c r="B4541" s="499"/>
      <c r="C4541" s="499"/>
      <c r="D4541" s="499"/>
      <c r="E4541" s="499"/>
      <c r="F4541" s="499"/>
      <c r="G4541" s="53"/>
      <c r="H4541" s="14"/>
      <c r="I4541" s="14"/>
      <c r="J4541" s="14"/>
      <c r="K4541" s="14"/>
      <c r="L4541" s="14"/>
      <c r="M4541" s="14"/>
      <c r="N4541" s="53"/>
      <c r="O4541" s="162"/>
      <c r="P4541" s="14"/>
      <c r="Q4541" s="14"/>
      <c r="R4541" s="14"/>
      <c r="S4541" s="14"/>
      <c r="T4541" s="14"/>
      <c r="U4541" s="14"/>
      <c r="V4541" s="140"/>
      <c r="W4541" s="661" t="s">
        <v>3590</v>
      </c>
      <c r="X4541" s="661" t="s">
        <v>3590</v>
      </c>
      <c r="Y4541" s="661" t="s">
        <v>3590</v>
      </c>
      <c r="Z4541" s="661" t="s">
        <v>3590</v>
      </c>
      <c r="AA4541" s="661" t="s">
        <v>3590</v>
      </c>
    </row>
    <row r="4542" ht="18" spans="1:27">
      <c r="A4542" s="670"/>
      <c r="B4542" s="672"/>
      <c r="C4542" s="564"/>
      <c r="D4542" s="564"/>
      <c r="E4542" s="673"/>
      <c r="F4542" s="564"/>
      <c r="G4542" s="564"/>
      <c r="H4542" s="492"/>
      <c r="I4542" s="304"/>
      <c r="J4542" s="304"/>
      <c r="K4542" s="304"/>
      <c r="L4542" s="304"/>
      <c r="M4542" s="304"/>
      <c r="N4542" s="304"/>
      <c r="O4542" s="517"/>
      <c r="P4542" s="304"/>
      <c r="Q4542" s="304"/>
      <c r="R4542" s="304"/>
      <c r="S4542" s="304"/>
      <c r="T4542" s="304"/>
      <c r="U4542" s="304"/>
      <c r="V4542" s="492"/>
      <c r="W4542" s="304"/>
      <c r="X4542" s="304"/>
      <c r="Y4542" s="304"/>
      <c r="Z4542" s="304"/>
      <c r="AA4542" s="304"/>
    </row>
    <row r="4543" ht="27.6" spans="1:29">
      <c r="A4543" s="669" t="s">
        <v>2329</v>
      </c>
      <c r="B4543" s="121" t="s">
        <v>12</v>
      </c>
      <c r="C4543" s="122" t="s">
        <v>2501</v>
      </c>
      <c r="D4543" s="122" t="s">
        <v>2466</v>
      </c>
      <c r="E4543" s="123" t="s">
        <v>2456</v>
      </c>
      <c r="F4543" s="121" t="s">
        <v>3121</v>
      </c>
      <c r="G4543" s="121" t="s">
        <v>11</v>
      </c>
      <c r="H4543" s="524"/>
      <c r="I4543" s="121" t="s">
        <v>13</v>
      </c>
      <c r="J4543" s="122" t="s">
        <v>2501</v>
      </c>
      <c r="K4543" s="122" t="s">
        <v>2466</v>
      </c>
      <c r="L4543" s="632" t="s">
        <v>2456</v>
      </c>
      <c r="M4543" s="121" t="s">
        <v>3121</v>
      </c>
      <c r="N4543" s="121" t="s">
        <v>11</v>
      </c>
      <c r="O4543" s="269"/>
      <c r="P4543" s="121" t="s">
        <v>3108</v>
      </c>
      <c r="Q4543" s="122" t="s">
        <v>2501</v>
      </c>
      <c r="R4543" s="122" t="s">
        <v>2466</v>
      </c>
      <c r="S4543" s="632" t="s">
        <v>2456</v>
      </c>
      <c r="T4543" s="121" t="s">
        <v>3121</v>
      </c>
      <c r="U4543" s="121" t="s">
        <v>11</v>
      </c>
      <c r="V4543" s="492"/>
      <c r="W4543" s="121" t="s">
        <v>3336</v>
      </c>
      <c r="X4543" s="122" t="s">
        <v>2501</v>
      </c>
      <c r="Y4543" s="122" t="s">
        <v>2466</v>
      </c>
      <c r="Z4543" s="121" t="s">
        <v>3121</v>
      </c>
      <c r="AA4543" s="121" t="s">
        <v>11</v>
      </c>
      <c r="AB4543" s="594" t="s">
        <v>2557</v>
      </c>
      <c r="AC4543" s="594"/>
    </row>
    <row r="4544" ht="13.8" spans="1:29">
      <c r="A4544" s="670" t="s">
        <v>3639</v>
      </c>
      <c r="B4544" s="661" t="s">
        <v>316</v>
      </c>
      <c r="C4544" s="661">
        <v>15000</v>
      </c>
      <c r="D4544" s="661" t="s">
        <v>2043</v>
      </c>
      <c r="E4544" s="661" t="s">
        <v>3636</v>
      </c>
      <c r="F4544" s="661"/>
      <c r="G4544" s="661" t="s">
        <v>3470</v>
      </c>
      <c r="H4544" s="281"/>
      <c r="I4544" s="671" t="s">
        <v>56</v>
      </c>
      <c r="J4544" s="671">
        <v>4000</v>
      </c>
      <c r="K4544" s="671" t="s">
        <v>2043</v>
      </c>
      <c r="L4544" s="14"/>
      <c r="M4544" s="14"/>
      <c r="N4544" s="53" t="s">
        <v>2788</v>
      </c>
      <c r="O4544" s="14"/>
      <c r="P4544" s="14" t="s">
        <v>1755</v>
      </c>
      <c r="Q4544" s="14">
        <v>300</v>
      </c>
      <c r="R4544" s="661" t="s">
        <v>2045</v>
      </c>
      <c r="S4544" s="14"/>
      <c r="T4544" s="661" t="s">
        <v>2096</v>
      </c>
      <c r="U4544" s="14" t="s">
        <v>54</v>
      </c>
      <c r="V4544" s="484"/>
      <c r="W4544" s="14" t="s">
        <v>972</v>
      </c>
      <c r="X4544" s="14">
        <v>1000</v>
      </c>
      <c r="Y4544" s="14" t="s">
        <v>2043</v>
      </c>
      <c r="Z4544" s="14"/>
      <c r="AA4544" s="53" t="s">
        <v>54</v>
      </c>
      <c r="AB4544" s="525"/>
      <c r="AC4544" s="448" t="s">
        <v>2561</v>
      </c>
    </row>
    <row r="4545" spans="1:29">
      <c r="A4545" s="670"/>
      <c r="B4545" s="525" t="s">
        <v>1767</v>
      </c>
      <c r="C4545" s="525">
        <v>210</v>
      </c>
      <c r="D4545" s="525" t="s">
        <v>2045</v>
      </c>
      <c r="E4545" s="52"/>
      <c r="F4545" s="14" t="s">
        <v>2096</v>
      </c>
      <c r="G4545" s="53" t="s">
        <v>3640</v>
      </c>
      <c r="H4545" s="14"/>
      <c r="I4545" s="14" t="s">
        <v>496</v>
      </c>
      <c r="J4545" s="14">
        <v>6000</v>
      </c>
      <c r="K4545" s="14" t="s">
        <v>2043</v>
      </c>
      <c r="L4545" s="14"/>
      <c r="M4545" s="14"/>
      <c r="N4545" s="53" t="s">
        <v>54</v>
      </c>
      <c r="O4545" s="14"/>
      <c r="P4545" s="671" t="s">
        <v>76</v>
      </c>
      <c r="Q4545" s="671">
        <v>1200</v>
      </c>
      <c r="R4545" s="671" t="s">
        <v>2054</v>
      </c>
      <c r="S4545" s="14"/>
      <c r="T4545" s="14"/>
      <c r="U4545" s="14" t="s">
        <v>2811</v>
      </c>
      <c r="V4545" s="140"/>
      <c r="W4545" s="14" t="s">
        <v>1334</v>
      </c>
      <c r="X4545" s="14">
        <v>1520</v>
      </c>
      <c r="Y4545" s="14" t="s">
        <v>2045</v>
      </c>
      <c r="Z4545" s="14"/>
      <c r="AA4545" s="53" t="s">
        <v>54</v>
      </c>
      <c r="AB4545" s="460"/>
      <c r="AC4545" s="14" t="s">
        <v>2562</v>
      </c>
    </row>
    <row r="4546" ht="13.8" spans="1:29">
      <c r="A4546" s="670"/>
      <c r="B4546" s="665" t="s">
        <v>1085</v>
      </c>
      <c r="C4546" s="665">
        <v>18000</v>
      </c>
      <c r="D4546" s="665" t="s">
        <v>2043</v>
      </c>
      <c r="E4546" s="52"/>
      <c r="F4546" s="14"/>
      <c r="G4546" s="14" t="s">
        <v>2956</v>
      </c>
      <c r="H4546" s="14"/>
      <c r="I4546" s="661" t="s">
        <v>303</v>
      </c>
      <c r="J4546" s="661">
        <v>4000</v>
      </c>
      <c r="K4546" s="661" t="s">
        <v>2043</v>
      </c>
      <c r="L4546" s="661" t="s">
        <v>3590</v>
      </c>
      <c r="M4546" s="661"/>
      <c r="N4546" s="53" t="s">
        <v>54</v>
      </c>
      <c r="O4546" s="14"/>
      <c r="P4546" s="14" t="s">
        <v>951</v>
      </c>
      <c r="Q4546" s="14">
        <v>200</v>
      </c>
      <c r="R4546" s="14" t="s">
        <v>2045</v>
      </c>
      <c r="S4546" s="14"/>
      <c r="T4546" s="14"/>
      <c r="U4546" s="14" t="s">
        <v>3580</v>
      </c>
      <c r="V4546" s="140"/>
      <c r="W4546" s="73" t="s">
        <v>1112</v>
      </c>
      <c r="X4546" s="73">
        <v>4200</v>
      </c>
      <c r="Y4546" s="73" t="s">
        <v>2043</v>
      </c>
      <c r="Z4546" s="14"/>
      <c r="AA4546" s="53" t="s">
        <v>2956</v>
      </c>
      <c r="AB4546" s="461"/>
      <c r="AC4546" s="448" t="s">
        <v>2563</v>
      </c>
    </row>
    <row r="4547" ht="13.8" spans="1:29">
      <c r="A4547" s="670"/>
      <c r="B4547" s="665" t="s">
        <v>1062</v>
      </c>
      <c r="C4547" s="665">
        <v>8400</v>
      </c>
      <c r="D4547" s="665" t="s">
        <v>2043</v>
      </c>
      <c r="E4547" s="52"/>
      <c r="F4547" s="14"/>
      <c r="G4547" s="14" t="s">
        <v>2956</v>
      </c>
      <c r="H4547" s="14"/>
      <c r="I4547" s="661" t="s">
        <v>253</v>
      </c>
      <c r="J4547" s="661">
        <v>4000</v>
      </c>
      <c r="K4547" s="661" t="s">
        <v>2043</v>
      </c>
      <c r="L4547" s="661" t="s">
        <v>3590</v>
      </c>
      <c r="M4547" s="661"/>
      <c r="N4547" s="53" t="s">
        <v>54</v>
      </c>
      <c r="O4547" s="14"/>
      <c r="P4547" s="665" t="s">
        <v>1654</v>
      </c>
      <c r="Q4547" s="665">
        <v>210</v>
      </c>
      <c r="R4547" s="665" t="s">
        <v>2045</v>
      </c>
      <c r="S4547" s="661"/>
      <c r="T4547" s="661"/>
      <c r="U4547" s="14" t="s">
        <v>3240</v>
      </c>
      <c r="V4547" s="140"/>
      <c r="W4547" s="661" t="s">
        <v>581</v>
      </c>
      <c r="X4547" s="661">
        <v>6000</v>
      </c>
      <c r="Y4547" s="661" t="s">
        <v>2043</v>
      </c>
      <c r="Z4547" s="661"/>
      <c r="AA4547" s="661" t="s">
        <v>54</v>
      </c>
      <c r="AB4547" s="462"/>
      <c r="AC4547" s="448" t="s">
        <v>2568</v>
      </c>
    </row>
    <row r="4548" ht="13.8" spans="1:29">
      <c r="A4548" s="670"/>
      <c r="B4548" s="14" t="s">
        <v>537</v>
      </c>
      <c r="C4548" s="14">
        <v>6000</v>
      </c>
      <c r="D4548" s="14" t="s">
        <v>2043</v>
      </c>
      <c r="E4548" s="52"/>
      <c r="F4548" s="14"/>
      <c r="G4548" s="14" t="s">
        <v>55</v>
      </c>
      <c r="H4548" s="14"/>
      <c r="I4548" s="14" t="s">
        <v>455</v>
      </c>
      <c r="J4548" s="14">
        <v>6000</v>
      </c>
      <c r="K4548" s="14" t="s">
        <v>2043</v>
      </c>
      <c r="L4548" s="14"/>
      <c r="M4548" s="14"/>
      <c r="N4548" s="53" t="s">
        <v>54</v>
      </c>
      <c r="O4548" s="14"/>
      <c r="P4548" s="661" t="s">
        <v>1621</v>
      </c>
      <c r="Q4548" s="661">
        <v>300</v>
      </c>
      <c r="R4548" s="661" t="s">
        <v>2045</v>
      </c>
      <c r="S4548" s="661"/>
      <c r="T4548" s="661"/>
      <c r="U4548" s="14" t="s">
        <v>54</v>
      </c>
      <c r="V4548" s="140"/>
      <c r="W4548" s="671" t="s">
        <v>72</v>
      </c>
      <c r="X4548" s="671">
        <v>2400</v>
      </c>
      <c r="Y4548" s="671" t="s">
        <v>2045</v>
      </c>
      <c r="Z4548" s="661"/>
      <c r="AA4548" s="661" t="s">
        <v>2811</v>
      </c>
      <c r="AB4548" s="142"/>
      <c r="AC4548" s="448" t="s">
        <v>2632</v>
      </c>
    </row>
    <row r="4549" ht="13.8" spans="1:29">
      <c r="A4549" s="670"/>
      <c r="B4549" s="14"/>
      <c r="C4549" s="14"/>
      <c r="D4549" s="14"/>
      <c r="E4549" s="52"/>
      <c r="F4549" s="14"/>
      <c r="G4549" s="53"/>
      <c r="H4549" s="14"/>
      <c r="I4549" s="14" t="s">
        <v>1700</v>
      </c>
      <c r="J4549" s="14">
        <v>6000</v>
      </c>
      <c r="K4549" s="14" t="s">
        <v>2043</v>
      </c>
      <c r="L4549" s="14"/>
      <c r="M4549" s="14"/>
      <c r="N4549" s="53" t="s">
        <v>54</v>
      </c>
      <c r="O4549" s="14"/>
      <c r="P4549" s="14" t="s">
        <v>1550</v>
      </c>
      <c r="Q4549" s="14">
        <v>460</v>
      </c>
      <c r="R4549" s="661" t="s">
        <v>2045</v>
      </c>
      <c r="S4549" s="14"/>
      <c r="T4549" s="14"/>
      <c r="U4549" s="14" t="s">
        <v>54</v>
      </c>
      <c r="V4549" s="140"/>
      <c r="W4549" s="661" t="s">
        <v>1592</v>
      </c>
      <c r="X4549" s="661">
        <v>4000</v>
      </c>
      <c r="Y4549" s="661" t="s">
        <v>2045</v>
      </c>
      <c r="Z4549" s="661"/>
      <c r="AA4549" s="661" t="s">
        <v>54</v>
      </c>
      <c r="AB4549" s="136"/>
      <c r="AC4549" s="448" t="s">
        <v>2935</v>
      </c>
    </row>
    <row r="4550" spans="1:27">
      <c r="A4550" s="670"/>
      <c r="B4550" s="14"/>
      <c r="C4550" s="14"/>
      <c r="D4550" s="14"/>
      <c r="E4550" s="52"/>
      <c r="F4550" s="14"/>
      <c r="G4550" s="53"/>
      <c r="H4550" s="14"/>
      <c r="I4550" s="14" t="s">
        <v>1386</v>
      </c>
      <c r="J4550" s="14">
        <v>200</v>
      </c>
      <c r="K4550" s="14" t="s">
        <v>2045</v>
      </c>
      <c r="L4550" s="14"/>
      <c r="M4550" s="14"/>
      <c r="N4550" s="53" t="s">
        <v>54</v>
      </c>
      <c r="O4550" s="14"/>
      <c r="P4550" s="661" t="s">
        <v>1763</v>
      </c>
      <c r="Q4550" s="661">
        <v>300</v>
      </c>
      <c r="R4550" s="14" t="s">
        <v>2045</v>
      </c>
      <c r="S4550" s="14"/>
      <c r="T4550" s="14" t="s">
        <v>2096</v>
      </c>
      <c r="U4550" s="14" t="s">
        <v>54</v>
      </c>
      <c r="V4550" s="140"/>
      <c r="W4550" s="14" t="s">
        <v>458</v>
      </c>
      <c r="X4550" s="14">
        <v>4000</v>
      </c>
      <c r="Y4550" s="14" t="s">
        <v>2043</v>
      </c>
      <c r="Z4550" s="14"/>
      <c r="AA4550" s="661" t="s">
        <v>54</v>
      </c>
    </row>
    <row r="4551" spans="1:27">
      <c r="A4551" s="670"/>
      <c r="B4551" s="14"/>
      <c r="C4551" s="14"/>
      <c r="D4551" s="14"/>
      <c r="E4551" s="52"/>
      <c r="F4551" s="14"/>
      <c r="G4551" s="53"/>
      <c r="H4551" s="14"/>
      <c r="I4551" s="14" t="s">
        <v>700</v>
      </c>
      <c r="J4551" s="14">
        <v>300</v>
      </c>
      <c r="K4551" s="14" t="s">
        <v>2045</v>
      </c>
      <c r="L4551" s="661"/>
      <c r="M4551" s="14"/>
      <c r="N4551" s="662" t="s">
        <v>3331</v>
      </c>
      <c r="O4551" s="14"/>
      <c r="P4551" s="665" t="s">
        <v>1657</v>
      </c>
      <c r="Q4551" s="665">
        <v>360</v>
      </c>
      <c r="R4551" s="665" t="s">
        <v>2045</v>
      </c>
      <c r="S4551" s="661"/>
      <c r="T4551" s="661"/>
      <c r="U4551" s="14" t="s">
        <v>3240</v>
      </c>
      <c r="V4551" s="140"/>
      <c r="W4551" s="14" t="s">
        <v>461</v>
      </c>
      <c r="X4551" s="14">
        <v>8000</v>
      </c>
      <c r="Y4551" s="14" t="s">
        <v>2043</v>
      </c>
      <c r="Z4551" s="14"/>
      <c r="AA4551" s="14" t="s">
        <v>55</v>
      </c>
    </row>
    <row r="4552" spans="1:27">
      <c r="A4552" s="670"/>
      <c r="B4552" s="14"/>
      <c r="C4552" s="14"/>
      <c r="D4552" s="14"/>
      <c r="E4552" s="52"/>
      <c r="F4552" s="14"/>
      <c r="G4552" s="53"/>
      <c r="H4552" s="14"/>
      <c r="I4552" s="14" t="s">
        <v>1068</v>
      </c>
      <c r="J4552" s="14">
        <v>380</v>
      </c>
      <c r="K4552" s="14" t="s">
        <v>2045</v>
      </c>
      <c r="L4552" s="14"/>
      <c r="M4552" s="14"/>
      <c r="N4552" s="53" t="s">
        <v>54</v>
      </c>
      <c r="O4552" s="14"/>
      <c r="P4552" s="671" t="s">
        <v>110</v>
      </c>
      <c r="Q4552" s="671">
        <v>540</v>
      </c>
      <c r="R4552" s="671" t="s">
        <v>2045</v>
      </c>
      <c r="S4552" s="14"/>
      <c r="T4552" s="14"/>
      <c r="U4552" s="14" t="s">
        <v>3641</v>
      </c>
      <c r="V4552" s="140"/>
      <c r="W4552" s="14"/>
      <c r="X4552" s="14"/>
      <c r="Y4552" s="14"/>
      <c r="Z4552" s="14"/>
      <c r="AA4552" s="14"/>
    </row>
    <row r="4553" spans="1:27">
      <c r="A4553" s="670"/>
      <c r="B4553" s="14"/>
      <c r="C4553" s="14"/>
      <c r="D4553" s="14"/>
      <c r="E4553" s="52"/>
      <c r="F4553" s="14"/>
      <c r="G4553" s="53"/>
      <c r="H4553" s="14"/>
      <c r="I4553" s="14" t="s">
        <v>244</v>
      </c>
      <c r="J4553" s="14">
        <v>14000</v>
      </c>
      <c r="K4553" s="14" t="s">
        <v>2043</v>
      </c>
      <c r="L4553" s="14"/>
      <c r="M4553" s="14"/>
      <c r="N4553" s="53" t="s">
        <v>55</v>
      </c>
      <c r="O4553" s="14"/>
      <c r="P4553" s="671" t="s">
        <v>2097</v>
      </c>
      <c r="Q4553" s="671">
        <v>195</v>
      </c>
      <c r="R4553" s="671" t="s">
        <v>2045</v>
      </c>
      <c r="S4553" s="14"/>
      <c r="T4553" s="14"/>
      <c r="U4553" s="14" t="s">
        <v>3642</v>
      </c>
      <c r="V4553" s="140"/>
      <c r="W4553" s="14"/>
      <c r="X4553" s="14"/>
      <c r="Y4553" s="14"/>
      <c r="Z4553" s="14"/>
      <c r="AA4553" s="14"/>
    </row>
    <row r="4554" spans="1:27">
      <c r="A4554" s="670"/>
      <c r="B4554" s="14"/>
      <c r="C4554" s="14"/>
      <c r="D4554" s="14"/>
      <c r="E4554" s="52"/>
      <c r="F4554" s="14"/>
      <c r="G4554" s="53"/>
      <c r="H4554" s="14"/>
      <c r="I4554" s="14"/>
      <c r="J4554" s="14"/>
      <c r="K4554" s="14"/>
      <c r="L4554" s="14"/>
      <c r="M4554" s="14"/>
      <c r="N4554" s="53"/>
      <c r="O4554" s="14"/>
      <c r="P4554" s="14" t="s">
        <v>1761</v>
      </c>
      <c r="Q4554" s="14">
        <v>300</v>
      </c>
      <c r="R4554" s="14" t="s">
        <v>2045</v>
      </c>
      <c r="S4554" s="14"/>
      <c r="T4554" s="14" t="s">
        <v>2096</v>
      </c>
      <c r="U4554" s="14" t="s">
        <v>54</v>
      </c>
      <c r="V4554" s="140"/>
      <c r="W4554" s="14"/>
      <c r="X4554" s="14"/>
      <c r="Y4554" s="14"/>
      <c r="Z4554" s="14"/>
      <c r="AA4554" s="14"/>
    </row>
    <row r="4555" spans="1:27">
      <c r="A4555" s="670"/>
      <c r="B4555" s="14"/>
      <c r="C4555" s="14"/>
      <c r="D4555" s="14"/>
      <c r="E4555" s="52"/>
      <c r="F4555" s="14"/>
      <c r="G4555" s="53"/>
      <c r="H4555" s="14"/>
      <c r="I4555" s="14"/>
      <c r="J4555" s="14"/>
      <c r="K4555" s="14"/>
      <c r="L4555" s="14"/>
      <c r="M4555" s="14"/>
      <c r="N4555" s="53"/>
      <c r="O4555" s="162"/>
      <c r="P4555" s="14" t="s">
        <v>1737</v>
      </c>
      <c r="Q4555" s="14">
        <v>800</v>
      </c>
      <c r="R4555" s="14" t="s">
        <v>2045</v>
      </c>
      <c r="S4555" s="14"/>
      <c r="T4555" s="14"/>
      <c r="U4555" s="14" t="s">
        <v>54</v>
      </c>
      <c r="V4555" s="140"/>
      <c r="W4555" s="14"/>
      <c r="X4555" s="14"/>
      <c r="Y4555" s="14"/>
      <c r="Z4555" s="14"/>
      <c r="AA4555" s="14"/>
    </row>
    <row r="4556" spans="1:27">
      <c r="A4556" s="670"/>
      <c r="B4556" s="14"/>
      <c r="C4556" s="14"/>
      <c r="D4556" s="14"/>
      <c r="E4556" s="52"/>
      <c r="F4556" s="14"/>
      <c r="G4556" s="53"/>
      <c r="H4556" s="14"/>
      <c r="I4556" s="14"/>
      <c r="J4556" s="14"/>
      <c r="K4556" s="14"/>
      <c r="L4556" s="14"/>
      <c r="M4556" s="14"/>
      <c r="N4556" s="53"/>
      <c r="O4556" s="162"/>
      <c r="P4556" s="14" t="s">
        <v>1749</v>
      </c>
      <c r="Q4556" s="14">
        <v>220</v>
      </c>
      <c r="R4556" s="14" t="s">
        <v>2045</v>
      </c>
      <c r="S4556" s="661"/>
      <c r="T4556" s="14" t="s">
        <v>2096</v>
      </c>
      <c r="U4556" s="14" t="s">
        <v>54</v>
      </c>
      <c r="V4556" s="140"/>
      <c r="W4556" s="14"/>
      <c r="X4556" s="14"/>
      <c r="Y4556" s="14"/>
      <c r="Z4556" s="14"/>
      <c r="AA4556" s="14"/>
    </row>
    <row r="4557" spans="1:27">
      <c r="A4557" s="670"/>
      <c r="B4557" s="14"/>
      <c r="C4557" s="14"/>
      <c r="D4557" s="14"/>
      <c r="E4557" s="52"/>
      <c r="F4557" s="14"/>
      <c r="G4557" s="53"/>
      <c r="H4557" s="14"/>
      <c r="I4557" s="14"/>
      <c r="J4557" s="14"/>
      <c r="K4557" s="14"/>
      <c r="L4557" s="14"/>
      <c r="M4557" s="14"/>
      <c r="N4557" s="53"/>
      <c r="O4557" s="162"/>
      <c r="P4557" s="14" t="s">
        <v>1759</v>
      </c>
      <c r="Q4557" s="14">
        <v>420</v>
      </c>
      <c r="R4557" s="14" t="s">
        <v>2045</v>
      </c>
      <c r="S4557" s="661"/>
      <c r="T4557" s="661" t="s">
        <v>3426</v>
      </c>
      <c r="U4557" s="14" t="s">
        <v>54</v>
      </c>
      <c r="V4557" s="140"/>
      <c r="W4557" s="14"/>
      <c r="X4557" s="14"/>
      <c r="Y4557" s="14"/>
      <c r="Z4557" s="14"/>
      <c r="AA4557" s="14"/>
    </row>
    <row r="4558" spans="1:27">
      <c r="A4558" s="670"/>
      <c r="B4558" s="14"/>
      <c r="C4558" s="14"/>
      <c r="D4558" s="14"/>
      <c r="E4558" s="52"/>
      <c r="F4558" s="14"/>
      <c r="G4558" s="53"/>
      <c r="H4558" s="14"/>
      <c r="I4558" s="14"/>
      <c r="J4558" s="14"/>
      <c r="K4558" s="14"/>
      <c r="L4558" s="14"/>
      <c r="M4558" s="14"/>
      <c r="N4558" s="53"/>
      <c r="O4558" s="162"/>
      <c r="P4558" s="14" t="s">
        <v>1693</v>
      </c>
      <c r="Q4558" s="14">
        <v>300</v>
      </c>
      <c r="R4558" s="14" t="s">
        <v>2045</v>
      </c>
      <c r="S4558" s="661"/>
      <c r="T4558" s="661"/>
      <c r="U4558" s="14" t="s">
        <v>3580</v>
      </c>
      <c r="V4558" s="140"/>
      <c r="W4558" s="14"/>
      <c r="X4558" s="14"/>
      <c r="Y4558" s="14"/>
      <c r="Z4558" s="14"/>
      <c r="AA4558" s="14"/>
    </row>
    <row r="4559" spans="1:27">
      <c r="A4559" s="670"/>
      <c r="B4559" s="14"/>
      <c r="C4559" s="14"/>
      <c r="D4559" s="14"/>
      <c r="E4559" s="52"/>
      <c r="F4559" s="14"/>
      <c r="G4559" s="53"/>
      <c r="H4559" s="14"/>
      <c r="I4559" s="14"/>
      <c r="J4559" s="14"/>
      <c r="K4559" s="14"/>
      <c r="L4559" s="14"/>
      <c r="M4559" s="14"/>
      <c r="N4559" s="53"/>
      <c r="O4559" s="162"/>
      <c r="P4559" s="14" t="s">
        <v>1718</v>
      </c>
      <c r="Q4559" s="14">
        <v>1800</v>
      </c>
      <c r="R4559" s="14" t="s">
        <v>2045</v>
      </c>
      <c r="S4559" s="661"/>
      <c r="T4559" s="661"/>
      <c r="U4559" s="661" t="s">
        <v>55</v>
      </c>
      <c r="V4559" s="140"/>
      <c r="W4559" s="14"/>
      <c r="X4559" s="14"/>
      <c r="Y4559" s="14"/>
      <c r="Z4559" s="14"/>
      <c r="AA4559" s="14"/>
    </row>
    <row r="4560" spans="1:27">
      <c r="A4560" s="670"/>
      <c r="B4560" s="14"/>
      <c r="C4560" s="14"/>
      <c r="D4560" s="14"/>
      <c r="E4560" s="52"/>
      <c r="F4560" s="14"/>
      <c r="G4560" s="53"/>
      <c r="H4560" s="14"/>
      <c r="I4560" s="14"/>
      <c r="J4560" s="14"/>
      <c r="K4560" s="14"/>
      <c r="L4560" s="14"/>
      <c r="M4560" s="14"/>
      <c r="N4560" s="53"/>
      <c r="O4560" s="162"/>
      <c r="P4560" s="677" t="s">
        <v>3590</v>
      </c>
      <c r="Q4560" s="677" t="s">
        <v>3590</v>
      </c>
      <c r="R4560" s="677" t="s">
        <v>3590</v>
      </c>
      <c r="S4560" s="677" t="s">
        <v>3590</v>
      </c>
      <c r="T4560" s="677" t="s">
        <v>3590</v>
      </c>
      <c r="U4560" s="14"/>
      <c r="V4560" s="140"/>
      <c r="W4560" s="14"/>
      <c r="X4560" s="14"/>
      <c r="Y4560" s="14"/>
      <c r="Z4560" s="14"/>
      <c r="AA4560" s="14"/>
    </row>
    <row r="4561" spans="1:27">
      <c r="A4561" s="670"/>
      <c r="B4561" s="129"/>
      <c r="C4561" s="129"/>
      <c r="D4561" s="129"/>
      <c r="E4561" s="129"/>
      <c r="F4561" s="129"/>
      <c r="G4561" s="129"/>
      <c r="H4561" s="140"/>
      <c r="I4561" s="666" t="s">
        <v>3590</v>
      </c>
      <c r="J4561" s="667" t="s">
        <v>3590</v>
      </c>
      <c r="K4561" s="667" t="s">
        <v>3590</v>
      </c>
      <c r="L4561" s="667" t="s">
        <v>3590</v>
      </c>
      <c r="M4561" s="667" t="s">
        <v>3590</v>
      </c>
      <c r="N4561" s="14"/>
      <c r="O4561" s="14"/>
      <c r="P4561" s="14"/>
      <c r="Q4561" s="14"/>
      <c r="R4561" s="14"/>
      <c r="S4561" s="14"/>
      <c r="T4561" s="14"/>
      <c r="U4561" s="14"/>
      <c r="V4561" s="140"/>
      <c r="W4561" s="666" t="s">
        <v>3590</v>
      </c>
      <c r="X4561" s="667" t="s">
        <v>3590</v>
      </c>
      <c r="Y4561" s="667" t="s">
        <v>3590</v>
      </c>
      <c r="Z4561" s="667" t="s">
        <v>3590</v>
      </c>
      <c r="AA4561" s="667" t="s">
        <v>3590</v>
      </c>
    </row>
    <row r="4562" ht="18" spans="1:27">
      <c r="A4562" s="670"/>
      <c r="B4562" s="675"/>
      <c r="C4562" s="560"/>
      <c r="D4562" s="560"/>
      <c r="E4562" s="676"/>
      <c r="F4562" s="560"/>
      <c r="G4562" s="560"/>
      <c r="H4562" s="492"/>
      <c r="I4562" s="304"/>
      <c r="J4562" s="304"/>
      <c r="K4562" s="304"/>
      <c r="L4562" s="304"/>
      <c r="M4562" s="304"/>
      <c r="N4562" s="304"/>
      <c r="O4562" s="269"/>
      <c r="P4562" s="304"/>
      <c r="Q4562" s="304"/>
      <c r="R4562" s="304"/>
      <c r="S4562" s="304"/>
      <c r="T4562" s="304"/>
      <c r="U4562" s="304"/>
      <c r="V4562" s="492"/>
      <c r="W4562" s="304"/>
      <c r="X4562" s="304"/>
      <c r="Y4562" s="304"/>
      <c r="Z4562" s="304"/>
      <c r="AA4562" s="304"/>
    </row>
    <row r="4563" ht="27.6" spans="1:29">
      <c r="A4563" s="669" t="s">
        <v>2334</v>
      </c>
      <c r="B4563" s="121" t="s">
        <v>12</v>
      </c>
      <c r="C4563" s="122" t="s">
        <v>2501</v>
      </c>
      <c r="D4563" s="122" t="s">
        <v>2466</v>
      </c>
      <c r="E4563" s="123" t="s">
        <v>2456</v>
      </c>
      <c r="F4563" s="121" t="s">
        <v>3121</v>
      </c>
      <c r="G4563" s="121" t="s">
        <v>11</v>
      </c>
      <c r="H4563" s="524"/>
      <c r="I4563" s="121" t="s">
        <v>13</v>
      </c>
      <c r="J4563" s="122" t="s">
        <v>2501</v>
      </c>
      <c r="K4563" s="122" t="s">
        <v>2466</v>
      </c>
      <c r="L4563" s="632" t="s">
        <v>2456</v>
      </c>
      <c r="M4563" s="121" t="s">
        <v>3121</v>
      </c>
      <c r="N4563" s="121" t="s">
        <v>11</v>
      </c>
      <c r="O4563" s="269"/>
      <c r="P4563" s="121" t="s">
        <v>3108</v>
      </c>
      <c r="Q4563" s="122" t="s">
        <v>2501</v>
      </c>
      <c r="R4563" s="122" t="s">
        <v>2466</v>
      </c>
      <c r="S4563" s="632" t="s">
        <v>2456</v>
      </c>
      <c r="T4563" s="121" t="s">
        <v>3121</v>
      </c>
      <c r="U4563" s="121" t="s">
        <v>11</v>
      </c>
      <c r="V4563" s="492"/>
      <c r="W4563" s="121" t="s">
        <v>3336</v>
      </c>
      <c r="X4563" s="122" t="s">
        <v>2501</v>
      </c>
      <c r="Y4563" s="122" t="s">
        <v>2466</v>
      </c>
      <c r="Z4563" s="121" t="s">
        <v>3121</v>
      </c>
      <c r="AA4563" s="121" t="s">
        <v>11</v>
      </c>
      <c r="AB4563" s="594" t="s">
        <v>2557</v>
      </c>
      <c r="AC4563" s="594"/>
    </row>
    <row r="4564" ht="13.8" spans="1:29">
      <c r="A4564" s="670" t="s">
        <v>3643</v>
      </c>
      <c r="B4564" s="14" t="s">
        <v>537</v>
      </c>
      <c r="C4564" s="14">
        <v>4500</v>
      </c>
      <c r="D4564" s="14" t="s">
        <v>2043</v>
      </c>
      <c r="E4564" s="52"/>
      <c r="F4564" s="14"/>
      <c r="G4564" s="14" t="s">
        <v>54</v>
      </c>
      <c r="H4564" s="281"/>
      <c r="I4564" s="14" t="s">
        <v>244</v>
      </c>
      <c r="J4564" s="14">
        <v>7500</v>
      </c>
      <c r="K4564" s="14" t="s">
        <v>2043</v>
      </c>
      <c r="L4564" s="14"/>
      <c r="M4564" s="14"/>
      <c r="N4564" s="53" t="s">
        <v>54</v>
      </c>
      <c r="O4564" s="14"/>
      <c r="P4564" s="14" t="s">
        <v>1718</v>
      </c>
      <c r="Q4564" s="14">
        <v>800</v>
      </c>
      <c r="R4564" s="14" t="s">
        <v>2045</v>
      </c>
      <c r="S4564" s="661"/>
      <c r="T4564" s="661"/>
      <c r="U4564" s="661" t="s">
        <v>54</v>
      </c>
      <c r="V4564" s="484"/>
      <c r="W4564" s="14" t="s">
        <v>461</v>
      </c>
      <c r="X4564" s="14">
        <v>1400</v>
      </c>
      <c r="Y4564" s="14" t="s">
        <v>2043</v>
      </c>
      <c r="Z4564" s="14"/>
      <c r="AA4564" s="14" t="s">
        <v>54</v>
      </c>
      <c r="AB4564" s="525"/>
      <c r="AC4564" s="448" t="s">
        <v>2561</v>
      </c>
    </row>
    <row r="4565" ht="21.75" customHeight="1" spans="1:29">
      <c r="A4565" s="670"/>
      <c r="B4565" s="141" t="s">
        <v>348</v>
      </c>
      <c r="C4565" s="141">
        <v>1040</v>
      </c>
      <c r="D4565" s="141" t="s">
        <v>2043</v>
      </c>
      <c r="E4565" s="465"/>
      <c r="F4565" s="141"/>
      <c r="G4565" s="187" t="s">
        <v>3203</v>
      </c>
      <c r="H4565" s="162"/>
      <c r="I4565" s="665" t="s">
        <v>1747</v>
      </c>
      <c r="J4565" s="665">
        <v>1500</v>
      </c>
      <c r="K4565" s="665" t="s">
        <v>2045</v>
      </c>
      <c r="L4565" s="14"/>
      <c r="M4565" s="14"/>
      <c r="N4565" s="53" t="s">
        <v>2956</v>
      </c>
      <c r="O4565" s="14"/>
      <c r="P4565" s="14" t="s">
        <v>706</v>
      </c>
      <c r="Q4565" s="14">
        <v>200</v>
      </c>
      <c r="R4565" s="14" t="s">
        <v>2045</v>
      </c>
      <c r="S4565" s="677" t="s">
        <v>3590</v>
      </c>
      <c r="T4565" s="677" t="s">
        <v>3590</v>
      </c>
      <c r="U4565" s="14" t="s">
        <v>54</v>
      </c>
      <c r="V4565" s="140"/>
      <c r="W4565" s="14" t="s">
        <v>232</v>
      </c>
      <c r="X4565" s="14">
        <v>4000</v>
      </c>
      <c r="Y4565" s="14" t="s">
        <v>2043</v>
      </c>
      <c r="Z4565" s="14"/>
      <c r="AA4565" s="14" t="s">
        <v>54</v>
      </c>
      <c r="AB4565" s="460"/>
      <c r="AC4565" s="14" t="s">
        <v>2562</v>
      </c>
    </row>
    <row r="4566" ht="18" customHeight="1" spans="1:29">
      <c r="A4566" s="670"/>
      <c r="B4566" s="129" t="s">
        <v>1081</v>
      </c>
      <c r="C4566" s="129">
        <v>6000</v>
      </c>
      <c r="D4566" s="129" t="s">
        <v>2043</v>
      </c>
      <c r="E4566" s="466"/>
      <c r="F4566" s="129"/>
      <c r="G4566" s="203" t="s">
        <v>54</v>
      </c>
      <c r="H4566" s="281"/>
      <c r="I4566" s="661" t="s">
        <v>259</v>
      </c>
      <c r="J4566" s="661">
        <v>30000</v>
      </c>
      <c r="K4566" s="661" t="s">
        <v>2043</v>
      </c>
      <c r="L4566" s="661"/>
      <c r="M4566" s="661"/>
      <c r="N4566" s="53" t="s">
        <v>2210</v>
      </c>
      <c r="O4566" s="14"/>
      <c r="P4566" s="14" t="s">
        <v>414</v>
      </c>
      <c r="Q4566" s="14">
        <v>1200</v>
      </c>
      <c r="R4566" s="14" t="s">
        <v>2054</v>
      </c>
      <c r="S4566" s="14"/>
      <c r="T4566" s="14"/>
      <c r="U4566" s="14" t="s">
        <v>54</v>
      </c>
      <c r="V4566" s="140"/>
      <c r="W4566" s="73" t="s">
        <v>1065</v>
      </c>
      <c r="X4566" s="73">
        <v>3000</v>
      </c>
      <c r="Y4566" s="73" t="s">
        <v>2043</v>
      </c>
      <c r="Z4566" s="14"/>
      <c r="AA4566" s="14" t="s">
        <v>2956</v>
      </c>
      <c r="AB4566" s="461"/>
      <c r="AC4566" s="448" t="s">
        <v>2563</v>
      </c>
    </row>
    <row r="4567" ht="13.8" spans="1:29">
      <c r="A4567" s="670"/>
      <c r="B4567" s="129" t="s">
        <v>790</v>
      </c>
      <c r="C4567" s="129">
        <v>1800</v>
      </c>
      <c r="D4567" s="129" t="s">
        <v>2043</v>
      </c>
      <c r="E4567" s="466"/>
      <c r="F4567" s="129"/>
      <c r="G4567" s="203" t="s">
        <v>54</v>
      </c>
      <c r="H4567" s="281"/>
      <c r="I4567" s="14" t="s">
        <v>599</v>
      </c>
      <c r="J4567" s="14">
        <v>1020</v>
      </c>
      <c r="K4567" s="14" t="s">
        <v>2045</v>
      </c>
      <c r="L4567" s="14"/>
      <c r="M4567" s="14"/>
      <c r="N4567" s="53" t="s">
        <v>88</v>
      </c>
      <c r="O4567" s="14"/>
      <c r="P4567" s="678" t="s">
        <v>1733</v>
      </c>
      <c r="Q4567" s="678">
        <v>200</v>
      </c>
      <c r="R4567" s="678" t="s">
        <v>2045</v>
      </c>
      <c r="S4567" s="14"/>
      <c r="T4567" s="14"/>
      <c r="U4567" s="14" t="s">
        <v>3644</v>
      </c>
      <c r="V4567" s="140"/>
      <c r="W4567" s="141" t="s">
        <v>229</v>
      </c>
      <c r="X4567" s="141">
        <v>2400</v>
      </c>
      <c r="Y4567" s="141" t="s">
        <v>2043</v>
      </c>
      <c r="Z4567" s="141"/>
      <c r="AA4567" s="141" t="s">
        <v>54</v>
      </c>
      <c r="AB4567" s="462"/>
      <c r="AC4567" s="448" t="s">
        <v>2568</v>
      </c>
    </row>
    <row r="4568" ht="23.45" customHeight="1" spans="1:29">
      <c r="A4568" s="670"/>
      <c r="B4568" s="129" t="s">
        <v>479</v>
      </c>
      <c r="C4568" s="129">
        <v>6000</v>
      </c>
      <c r="D4568" s="129" t="s">
        <v>2043</v>
      </c>
      <c r="E4568" s="466"/>
      <c r="F4568" s="129"/>
      <c r="G4568" s="129" t="s">
        <v>54</v>
      </c>
      <c r="H4568" s="281"/>
      <c r="I4568" s="14" t="s">
        <v>1133</v>
      </c>
      <c r="J4568" s="14">
        <v>500</v>
      </c>
      <c r="K4568" s="14" t="s">
        <v>2045</v>
      </c>
      <c r="L4568" s="14"/>
      <c r="M4568" s="14"/>
      <c r="N4568" s="53" t="s">
        <v>3645</v>
      </c>
      <c r="O4568" s="14"/>
      <c r="P4568" s="671" t="s">
        <v>67</v>
      </c>
      <c r="Q4568" s="671">
        <v>3200</v>
      </c>
      <c r="R4568" s="671" t="s">
        <v>2054</v>
      </c>
      <c r="S4568" s="14"/>
      <c r="T4568" s="14"/>
      <c r="U4568" s="14" t="s">
        <v>2788</v>
      </c>
      <c r="V4568" s="281"/>
      <c r="W4568" s="14" t="s">
        <v>151</v>
      </c>
      <c r="X4568" s="14">
        <v>3000</v>
      </c>
      <c r="Y4568" s="14" t="s">
        <v>2043</v>
      </c>
      <c r="Z4568" s="14"/>
      <c r="AA4568" s="141" t="s">
        <v>54</v>
      </c>
      <c r="AB4568" s="142"/>
      <c r="AC4568" s="448" t="s">
        <v>2632</v>
      </c>
    </row>
    <row r="4569" ht="13.8" spans="1:29">
      <c r="A4569" s="670"/>
      <c r="B4569" s="129" t="s">
        <v>729</v>
      </c>
      <c r="C4569" s="129">
        <v>3600</v>
      </c>
      <c r="D4569" s="129" t="s">
        <v>2043</v>
      </c>
      <c r="E4569" s="466"/>
      <c r="F4569" s="129"/>
      <c r="G4569" s="203" t="s">
        <v>54</v>
      </c>
      <c r="H4569" s="281"/>
      <c r="I4569" s="14" t="s">
        <v>1564</v>
      </c>
      <c r="J4569" s="14">
        <v>3200</v>
      </c>
      <c r="K4569" s="14" t="s">
        <v>2045</v>
      </c>
      <c r="L4569" s="661"/>
      <c r="M4569" s="661" t="s">
        <v>3646</v>
      </c>
      <c r="N4569" s="14" t="s">
        <v>3647</v>
      </c>
      <c r="O4569" s="14"/>
      <c r="P4569" s="14" t="s">
        <v>1678</v>
      </c>
      <c r="Q4569" s="14">
        <v>800</v>
      </c>
      <c r="R4569" s="14" t="s">
        <v>2045</v>
      </c>
      <c r="S4569" s="14"/>
      <c r="T4569" s="14"/>
      <c r="U4569" s="14" t="s">
        <v>54</v>
      </c>
      <c r="V4569" s="281"/>
      <c r="W4569" s="14" t="s">
        <v>1603</v>
      </c>
      <c r="X4569" s="14">
        <v>6000</v>
      </c>
      <c r="Y4569" s="14" t="s">
        <v>2043</v>
      </c>
      <c r="Z4569" s="14"/>
      <c r="AA4569" s="14" t="s">
        <v>3648</v>
      </c>
      <c r="AB4569" s="136"/>
      <c r="AC4569" s="448" t="s">
        <v>2935</v>
      </c>
    </row>
    <row r="4570" spans="1:27">
      <c r="A4570" s="670"/>
      <c r="B4570" s="129" t="s">
        <v>949</v>
      </c>
      <c r="C4570" s="129">
        <v>3600</v>
      </c>
      <c r="D4570" s="129" t="s">
        <v>2043</v>
      </c>
      <c r="E4570" s="466"/>
      <c r="F4570" s="129"/>
      <c r="G4570" s="203" t="s">
        <v>54</v>
      </c>
      <c r="H4570" s="281"/>
      <c r="I4570" s="14"/>
      <c r="J4570" s="14"/>
      <c r="K4570" s="14"/>
      <c r="L4570" s="14"/>
      <c r="M4570" s="14"/>
      <c r="N4570" s="53"/>
      <c r="O4570" s="14"/>
      <c r="P4570" s="14" t="s">
        <v>804</v>
      </c>
      <c r="Q4570" s="14">
        <v>1000</v>
      </c>
      <c r="R4570" s="14" t="s">
        <v>2043</v>
      </c>
      <c r="S4570" s="14"/>
      <c r="T4570" s="14"/>
      <c r="U4570" s="14" t="s">
        <v>54</v>
      </c>
      <c r="V4570" s="281"/>
      <c r="W4570" s="14" t="s">
        <v>238</v>
      </c>
      <c r="X4570" s="14">
        <v>15000</v>
      </c>
      <c r="Y4570" s="14" t="s">
        <v>2043</v>
      </c>
      <c r="Z4570" s="14"/>
      <c r="AA4570" s="14" t="s">
        <v>88</v>
      </c>
    </row>
    <row r="4571" spans="1:27">
      <c r="A4571" s="670"/>
      <c r="B4571" s="129" t="s">
        <v>124</v>
      </c>
      <c r="C4571" s="129">
        <v>18000</v>
      </c>
      <c r="D4571" s="129" t="s">
        <v>2043</v>
      </c>
      <c r="E4571" s="466"/>
      <c r="F4571" s="129"/>
      <c r="G4571" s="203" t="s">
        <v>54</v>
      </c>
      <c r="H4571" s="281"/>
      <c r="I4571" s="14"/>
      <c r="J4571" s="14"/>
      <c r="K4571" s="14"/>
      <c r="L4571" s="14"/>
      <c r="M4571" s="14"/>
      <c r="N4571" s="53"/>
      <c r="O4571" s="14"/>
      <c r="P4571" s="679" t="s">
        <v>1773</v>
      </c>
      <c r="Q4571" s="679">
        <v>800</v>
      </c>
      <c r="R4571" s="679" t="s">
        <v>2045</v>
      </c>
      <c r="S4571" s="14"/>
      <c r="T4571" s="14" t="s">
        <v>2096</v>
      </c>
      <c r="U4571" s="14" t="s">
        <v>54</v>
      </c>
      <c r="V4571" s="281"/>
      <c r="W4571" s="14"/>
      <c r="X4571" s="14"/>
      <c r="Y4571" s="14"/>
      <c r="Z4571" s="14"/>
      <c r="AA4571" s="14"/>
    </row>
    <row r="4572" spans="1:27">
      <c r="A4572" s="670"/>
      <c r="B4572" s="14" t="s">
        <v>262</v>
      </c>
      <c r="C4572" s="14">
        <v>7200</v>
      </c>
      <c r="D4572" s="14" t="s">
        <v>2043</v>
      </c>
      <c r="E4572" s="52"/>
      <c r="F4572" s="14"/>
      <c r="G4572" s="14" t="s">
        <v>55</v>
      </c>
      <c r="H4572" s="281"/>
      <c r="I4572" s="14"/>
      <c r="J4572" s="14"/>
      <c r="K4572" s="14"/>
      <c r="L4572" s="14"/>
      <c r="M4572" s="14"/>
      <c r="N4572" s="53"/>
      <c r="O4572" s="14"/>
      <c r="P4572" s="665" t="s">
        <v>1151</v>
      </c>
      <c r="Q4572" s="665">
        <v>810</v>
      </c>
      <c r="R4572" s="665" t="s">
        <v>2045</v>
      </c>
      <c r="S4572" s="14"/>
      <c r="T4572" s="14"/>
      <c r="U4572" s="14" t="s">
        <v>3267</v>
      </c>
      <c r="V4572" s="281"/>
      <c r="W4572" s="14"/>
      <c r="X4572" s="14"/>
      <c r="Y4572" s="14"/>
      <c r="Z4572" s="14"/>
      <c r="AA4572" s="14"/>
    </row>
    <row r="4573" spans="1:27">
      <c r="A4573" s="670"/>
      <c r="B4573" s="129"/>
      <c r="C4573" s="129"/>
      <c r="D4573" s="129"/>
      <c r="E4573" s="466"/>
      <c r="F4573" s="129"/>
      <c r="G4573" s="203"/>
      <c r="H4573" s="281"/>
      <c r="I4573" s="14"/>
      <c r="J4573" s="14"/>
      <c r="K4573" s="14"/>
      <c r="L4573" s="14"/>
      <c r="M4573" s="14"/>
      <c r="N4573" s="53"/>
      <c r="O4573" s="14"/>
      <c r="P4573" s="14" t="s">
        <v>1725</v>
      </c>
      <c r="Q4573" s="14">
        <v>200</v>
      </c>
      <c r="R4573" s="14" t="s">
        <v>2045</v>
      </c>
      <c r="S4573" s="14"/>
      <c r="T4573" s="14"/>
      <c r="U4573" s="14" t="s">
        <v>3649</v>
      </c>
      <c r="V4573" s="281"/>
      <c r="W4573" s="14"/>
      <c r="X4573" s="14"/>
      <c r="Y4573" s="14"/>
      <c r="Z4573" s="14"/>
      <c r="AA4573" s="14"/>
    </row>
    <row r="4574" spans="1:27">
      <c r="A4574" s="670"/>
      <c r="B4574" s="129"/>
      <c r="C4574" s="129"/>
      <c r="D4574" s="129"/>
      <c r="E4574" s="466"/>
      <c r="F4574" s="129"/>
      <c r="G4574" s="129"/>
      <c r="H4574" s="281"/>
      <c r="I4574" s="499"/>
      <c r="J4574" s="499"/>
      <c r="K4574" s="499"/>
      <c r="L4574" s="667"/>
      <c r="M4574" s="666"/>
      <c r="N4574" s="139"/>
      <c r="O4574" s="141"/>
      <c r="P4574" s="141" t="s">
        <v>1741</v>
      </c>
      <c r="Q4574" s="141">
        <v>210</v>
      </c>
      <c r="R4574" s="141" t="s">
        <v>2045</v>
      </c>
      <c r="S4574" s="141"/>
      <c r="T4574" s="141" t="s">
        <v>2096</v>
      </c>
      <c r="U4574" s="549" t="s">
        <v>54</v>
      </c>
      <c r="V4574" s="281"/>
      <c r="W4574" s="14"/>
      <c r="X4574" s="14"/>
      <c r="Y4574" s="14"/>
      <c r="Z4574" s="14"/>
      <c r="AA4574" s="14"/>
    </row>
    <row r="4575" spans="1:27">
      <c r="A4575" s="670"/>
      <c r="B4575" s="129"/>
      <c r="C4575" s="129"/>
      <c r="D4575" s="129"/>
      <c r="E4575" s="466"/>
      <c r="F4575" s="129"/>
      <c r="G4575" s="203"/>
      <c r="H4575" s="281"/>
      <c r="I4575" s="129"/>
      <c r="J4575" s="129"/>
      <c r="K4575" s="129"/>
      <c r="O4575" s="14"/>
      <c r="P4575" s="665" t="s">
        <v>1349</v>
      </c>
      <c r="Q4575" s="665">
        <v>400</v>
      </c>
      <c r="R4575" s="665" t="s">
        <v>2045</v>
      </c>
      <c r="S4575" s="14"/>
      <c r="T4575" s="14"/>
      <c r="U4575" s="14" t="s">
        <v>2956</v>
      </c>
      <c r="V4575" s="281"/>
      <c r="W4575" s="14"/>
      <c r="X4575" s="14"/>
      <c r="Y4575" s="14"/>
      <c r="Z4575" s="14"/>
      <c r="AA4575" s="14"/>
    </row>
    <row r="4576" spans="1:27">
      <c r="A4576" s="670"/>
      <c r="B4576" s="129"/>
      <c r="C4576" s="129"/>
      <c r="D4576" s="129"/>
      <c r="E4576" s="466"/>
      <c r="F4576" s="129"/>
      <c r="G4576" s="203"/>
      <c r="H4576" s="281"/>
      <c r="I4576" s="129"/>
      <c r="J4576" s="129"/>
      <c r="K4576" s="129"/>
      <c r="L4576" s="140"/>
      <c r="M4576" s="14"/>
      <c r="N4576" s="193"/>
      <c r="O4576" s="14"/>
      <c r="P4576" s="14" t="s">
        <v>1351</v>
      </c>
      <c r="Q4576" s="14">
        <v>1000</v>
      </c>
      <c r="R4576" s="14" t="s">
        <v>2045</v>
      </c>
      <c r="S4576" s="14"/>
      <c r="T4576" s="14" t="s">
        <v>3650</v>
      </c>
      <c r="U4576" s="53" t="s">
        <v>3203</v>
      </c>
      <c r="V4576" s="140"/>
      <c r="W4576" s="14"/>
      <c r="X4576" s="14"/>
      <c r="Y4576" s="14"/>
      <c r="Z4576" s="14"/>
      <c r="AA4576" s="14"/>
    </row>
    <row r="4577" spans="1:27">
      <c r="A4577" s="670"/>
      <c r="B4577" s="139"/>
      <c r="C4577" s="139"/>
      <c r="D4577" s="139"/>
      <c r="E4577" s="467"/>
      <c r="F4577" s="139"/>
      <c r="G4577" s="185"/>
      <c r="H4577" s="162"/>
      <c r="I4577" s="129"/>
      <c r="J4577" s="129"/>
      <c r="K4577" s="129"/>
      <c r="L4577" s="140"/>
      <c r="M4577" s="14"/>
      <c r="N4577" s="680"/>
      <c r="O4577" s="14"/>
      <c r="P4577" s="14" t="s">
        <v>1767</v>
      </c>
      <c r="Q4577" s="14">
        <v>210</v>
      </c>
      <c r="R4577" s="14" t="s">
        <v>2045</v>
      </c>
      <c r="S4577" s="14"/>
      <c r="T4577" s="14" t="s">
        <v>2096</v>
      </c>
      <c r="U4577" s="14" t="s">
        <v>55</v>
      </c>
      <c r="V4577" s="140"/>
      <c r="W4577" s="14"/>
      <c r="X4577" s="14"/>
      <c r="Y4577" s="14"/>
      <c r="Z4577" s="14"/>
      <c r="AA4577" s="14"/>
    </row>
    <row r="4578" spans="1:27">
      <c r="A4578" s="670"/>
      <c r="B4578" s="14"/>
      <c r="C4578" s="14"/>
      <c r="D4578" s="14"/>
      <c r="E4578" s="52"/>
      <c r="F4578" s="14"/>
      <c r="G4578" s="53"/>
      <c r="H4578" s="162"/>
      <c r="I4578" s="129"/>
      <c r="J4578" s="129"/>
      <c r="K4578" s="129"/>
      <c r="L4578" s="140"/>
      <c r="M4578" s="14"/>
      <c r="N4578" s="628"/>
      <c r="O4578" s="14"/>
      <c r="P4578" s="14"/>
      <c r="Q4578" s="14"/>
      <c r="R4578" s="14"/>
      <c r="S4578" s="14"/>
      <c r="T4578" s="14"/>
      <c r="U4578" s="14"/>
      <c r="V4578" s="140"/>
      <c r="W4578" s="14"/>
      <c r="X4578" s="14"/>
      <c r="Y4578" s="14"/>
      <c r="Z4578" s="14"/>
      <c r="AA4578" s="14"/>
    </row>
    <row r="4579" spans="1:27">
      <c r="A4579" s="670"/>
      <c r="B4579" s="14"/>
      <c r="C4579" s="14"/>
      <c r="D4579" s="14"/>
      <c r="E4579" s="52"/>
      <c r="F4579" s="14"/>
      <c r="G4579" s="53"/>
      <c r="H4579" s="162"/>
      <c r="I4579" s="129"/>
      <c r="J4579" s="129"/>
      <c r="K4579" s="129"/>
      <c r="L4579" s="140"/>
      <c r="M4579" s="162"/>
      <c r="N4579" s="210"/>
      <c r="O4579" s="14"/>
      <c r="P4579" s="14"/>
      <c r="Q4579" s="14"/>
      <c r="R4579" s="14"/>
      <c r="S4579" s="14"/>
      <c r="T4579" s="14"/>
      <c r="U4579" s="14"/>
      <c r="V4579" s="140"/>
      <c r="W4579" s="14"/>
      <c r="X4579" s="14"/>
      <c r="Y4579" s="14"/>
      <c r="Z4579" s="14"/>
      <c r="AA4579" s="14"/>
    </row>
    <row r="4580" spans="1:27">
      <c r="A4580" s="670"/>
      <c r="B4580" s="129"/>
      <c r="C4580" s="129"/>
      <c r="D4580" s="129"/>
      <c r="E4580" s="129"/>
      <c r="F4580" s="129"/>
      <c r="G4580" s="129"/>
      <c r="H4580" s="140"/>
      <c r="I4580" s="666"/>
      <c r="J4580" s="667"/>
      <c r="K4580" s="667"/>
      <c r="L4580" s="667"/>
      <c r="M4580" s="681"/>
      <c r="N4580" s="575"/>
      <c r="O4580" s="14"/>
      <c r="P4580" s="14"/>
      <c r="Q4580" s="14"/>
      <c r="R4580" s="14"/>
      <c r="S4580" s="14"/>
      <c r="T4580" s="14"/>
      <c r="U4580" s="14"/>
      <c r="V4580" s="140"/>
      <c r="W4580" s="666"/>
      <c r="X4580" s="667"/>
      <c r="Y4580" s="667"/>
      <c r="Z4580" s="667"/>
      <c r="AA4580" s="667"/>
    </row>
    <row r="4581" spans="1:27">
      <c r="A4581" s="670"/>
      <c r="B4581" s="129"/>
      <c r="C4581" s="129"/>
      <c r="D4581" s="129"/>
      <c r="E4581" s="129"/>
      <c r="F4581" s="129"/>
      <c r="G4581" s="129"/>
      <c r="H4581" s="140"/>
      <c r="I4581" s="666" t="s">
        <v>3590</v>
      </c>
      <c r="J4581" s="667" t="s">
        <v>3590</v>
      </c>
      <c r="K4581" s="667" t="s">
        <v>3590</v>
      </c>
      <c r="L4581" s="667" t="s">
        <v>3590</v>
      </c>
      <c r="M4581" s="681" t="s">
        <v>3590</v>
      </c>
      <c r="N4581" s="575"/>
      <c r="O4581" s="14"/>
      <c r="P4581" s="14"/>
      <c r="Q4581" s="14"/>
      <c r="R4581" s="14"/>
      <c r="S4581" s="14"/>
      <c r="T4581" s="14"/>
      <c r="U4581" s="14"/>
      <c r="V4581" s="140"/>
      <c r="W4581" s="666" t="s">
        <v>3590</v>
      </c>
      <c r="X4581" s="667" t="s">
        <v>3590</v>
      </c>
      <c r="Y4581" s="667" t="s">
        <v>3590</v>
      </c>
      <c r="Z4581" s="667" t="s">
        <v>3590</v>
      </c>
      <c r="AA4581" s="667" t="s">
        <v>3590</v>
      </c>
    </row>
    <row r="4582" spans="1:27">
      <c r="A4582" s="670"/>
      <c r="B4582" s="129"/>
      <c r="C4582" s="129"/>
      <c r="D4582" s="129"/>
      <c r="E4582" s="129"/>
      <c r="F4582" s="129"/>
      <c r="G4582" s="129"/>
      <c r="H4582" s="281"/>
      <c r="I4582" s="666"/>
      <c r="J4582" s="667"/>
      <c r="K4582" s="667"/>
      <c r="L4582" s="667"/>
      <c r="M4582" s="681"/>
      <c r="N4582" s="575"/>
      <c r="O4582" s="14"/>
      <c r="P4582" s="14"/>
      <c r="Q4582" s="14"/>
      <c r="R4582" s="14"/>
      <c r="S4582" s="14"/>
      <c r="T4582" s="14"/>
      <c r="U4582" s="14"/>
      <c r="V4582" s="140"/>
      <c r="W4582" s="666"/>
      <c r="X4582" s="667"/>
      <c r="Y4582" s="667"/>
      <c r="Z4582" s="667"/>
      <c r="AA4582" s="667"/>
    </row>
    <row r="4583" spans="1:27">
      <c r="A4583" s="670"/>
      <c r="B4583" s="129"/>
      <c r="C4583" s="129"/>
      <c r="D4583" s="129"/>
      <c r="E4583" s="129"/>
      <c r="F4583" s="129"/>
      <c r="G4583" s="129"/>
      <c r="H4583" s="281"/>
      <c r="I4583" s="666"/>
      <c r="J4583" s="667"/>
      <c r="K4583" s="667"/>
      <c r="L4583" s="667"/>
      <c r="M4583" s="681"/>
      <c r="N4583" s="575"/>
      <c r="O4583" s="14"/>
      <c r="P4583" s="14"/>
      <c r="Q4583" s="14"/>
      <c r="R4583" s="14"/>
      <c r="S4583" s="14"/>
      <c r="T4583" s="14"/>
      <c r="U4583" s="14"/>
      <c r="V4583" s="140"/>
      <c r="W4583" s="666"/>
      <c r="X4583" s="667"/>
      <c r="Y4583" s="667"/>
      <c r="Z4583" s="667"/>
      <c r="AA4583" s="667"/>
    </row>
    <row r="4584" spans="1:27">
      <c r="A4584" s="670"/>
      <c r="B4584" s="129"/>
      <c r="C4584" s="129"/>
      <c r="D4584" s="129"/>
      <c r="E4584" s="129"/>
      <c r="F4584" s="129"/>
      <c r="G4584" s="129"/>
      <c r="H4584" s="281"/>
      <c r="I4584" s="666"/>
      <c r="J4584" s="667"/>
      <c r="K4584" s="667"/>
      <c r="L4584" s="667"/>
      <c r="M4584" s="681"/>
      <c r="N4584" s="575"/>
      <c r="O4584" s="14"/>
      <c r="P4584" s="14"/>
      <c r="Q4584" s="14"/>
      <c r="R4584" s="14"/>
      <c r="S4584" s="677"/>
      <c r="T4584" s="677"/>
      <c r="U4584" s="14"/>
      <c r="V4584" s="140"/>
      <c r="W4584" s="666"/>
      <c r="X4584" s="667"/>
      <c r="Y4584" s="667"/>
      <c r="Z4584" s="667"/>
      <c r="AA4584" s="667"/>
    </row>
    <row r="4585" spans="1:27">
      <c r="A4585" s="670"/>
      <c r="B4585" s="129"/>
      <c r="C4585" s="129"/>
      <c r="D4585" s="129"/>
      <c r="E4585" s="129"/>
      <c r="F4585" s="129"/>
      <c r="G4585" s="129"/>
      <c r="H4585" s="281"/>
      <c r="I4585" s="666"/>
      <c r="J4585" s="667"/>
      <c r="K4585" s="667"/>
      <c r="L4585" s="667"/>
      <c r="M4585" s="681"/>
      <c r="N4585" s="575"/>
      <c r="O4585" s="14"/>
      <c r="P4585" s="14"/>
      <c r="Q4585" s="14"/>
      <c r="R4585" s="14"/>
      <c r="S4585" s="14"/>
      <c r="T4585" s="14"/>
      <c r="U4585" s="14"/>
      <c r="V4585" s="140"/>
      <c r="W4585" s="666"/>
      <c r="X4585" s="667"/>
      <c r="Y4585" s="667"/>
      <c r="Z4585" s="667"/>
      <c r="AA4585" s="667"/>
    </row>
    <row r="4586" spans="1:27">
      <c r="A4586" s="670"/>
      <c r="B4586" s="129"/>
      <c r="C4586" s="129"/>
      <c r="D4586" s="129"/>
      <c r="E4586" s="129"/>
      <c r="F4586" s="129"/>
      <c r="G4586" s="129"/>
      <c r="H4586" s="281"/>
      <c r="I4586" s="666"/>
      <c r="J4586" s="667"/>
      <c r="K4586" s="667"/>
      <c r="L4586" s="667"/>
      <c r="M4586" s="681"/>
      <c r="N4586" s="575"/>
      <c r="O4586" s="14"/>
      <c r="P4586" s="14"/>
      <c r="Q4586" s="14"/>
      <c r="R4586" s="14"/>
      <c r="S4586" s="14"/>
      <c r="T4586" s="14"/>
      <c r="U4586" s="14"/>
      <c r="V4586" s="140"/>
      <c r="W4586" s="666"/>
      <c r="X4586" s="667"/>
      <c r="Y4586" s="667"/>
      <c r="Z4586" s="667"/>
      <c r="AA4586" s="667"/>
    </row>
    <row r="4587" ht="18" spans="1:27">
      <c r="A4587" s="670"/>
      <c r="B4587" s="672"/>
      <c r="C4587" s="564"/>
      <c r="D4587" s="564"/>
      <c r="E4587" s="673"/>
      <c r="F4587" s="564"/>
      <c r="G4587" s="564"/>
      <c r="H4587" s="524"/>
      <c r="I4587" s="304"/>
      <c r="J4587" s="304"/>
      <c r="K4587" s="304"/>
      <c r="L4587" s="304"/>
      <c r="M4587" s="682"/>
      <c r="N4587" s="571"/>
      <c r="O4587" s="683"/>
      <c r="P4587" s="547"/>
      <c r="Q4587" s="547"/>
      <c r="R4587" s="547"/>
      <c r="S4587" s="547"/>
      <c r="T4587" s="547"/>
      <c r="U4587" s="547"/>
      <c r="V4587" s="492"/>
      <c r="W4587" s="304"/>
      <c r="X4587" s="304"/>
      <c r="Y4587" s="304"/>
      <c r="Z4587" s="304"/>
      <c r="AA4587" s="304"/>
    </row>
    <row r="4588" ht="26.1" customHeight="1" spans="1:29">
      <c r="A4588" s="669" t="s">
        <v>2339</v>
      </c>
      <c r="B4588" s="131" t="s">
        <v>12</v>
      </c>
      <c r="C4588" s="132" t="s">
        <v>2501</v>
      </c>
      <c r="D4588" s="132" t="s">
        <v>2466</v>
      </c>
      <c r="E4588" s="133" t="s">
        <v>2456</v>
      </c>
      <c r="F4588" s="131" t="s">
        <v>3121</v>
      </c>
      <c r="G4588" s="131" t="s">
        <v>11</v>
      </c>
      <c r="H4588" s="527"/>
      <c r="I4588" s="121" t="s">
        <v>13</v>
      </c>
      <c r="J4588" s="122" t="s">
        <v>2501</v>
      </c>
      <c r="K4588" s="122" t="s">
        <v>2466</v>
      </c>
      <c r="L4588" s="632" t="s">
        <v>2456</v>
      </c>
      <c r="M4588" s="121" t="s">
        <v>3121</v>
      </c>
      <c r="N4588" s="268" t="s">
        <v>11</v>
      </c>
      <c r="O4588" s="641"/>
      <c r="P4588" s="121" t="s">
        <v>3108</v>
      </c>
      <c r="Q4588" s="122" t="s">
        <v>2501</v>
      </c>
      <c r="R4588" s="122" t="s">
        <v>2466</v>
      </c>
      <c r="S4588" s="632" t="s">
        <v>2456</v>
      </c>
      <c r="T4588" s="121" t="s">
        <v>3121</v>
      </c>
      <c r="U4588" s="121" t="s">
        <v>11</v>
      </c>
      <c r="V4588" s="527"/>
      <c r="W4588" s="121" t="s">
        <v>3336</v>
      </c>
      <c r="X4588" s="122" t="s">
        <v>2501</v>
      </c>
      <c r="Y4588" s="122" t="s">
        <v>2466</v>
      </c>
      <c r="Z4588" s="121" t="s">
        <v>3121</v>
      </c>
      <c r="AA4588" s="121" t="s">
        <v>11</v>
      </c>
      <c r="AB4588" s="594" t="s">
        <v>2557</v>
      </c>
      <c r="AC4588" s="594"/>
    </row>
    <row r="4589" ht="13.8" spans="1:29">
      <c r="A4589" s="670" t="s">
        <v>3651</v>
      </c>
      <c r="B4589" s="14" t="s">
        <v>262</v>
      </c>
      <c r="C4589" s="14">
        <v>5200</v>
      </c>
      <c r="D4589" s="14" t="s">
        <v>2043</v>
      </c>
      <c r="E4589" s="52"/>
      <c r="F4589" s="14"/>
      <c r="G4589" s="14" t="s">
        <v>54</v>
      </c>
      <c r="H4589" s="602"/>
      <c r="I4589" s="14" t="s">
        <v>175</v>
      </c>
      <c r="J4589" s="14">
        <v>5000</v>
      </c>
      <c r="K4589" s="14" t="s">
        <v>2043</v>
      </c>
      <c r="L4589" s="14"/>
      <c r="M4589" s="14"/>
      <c r="N4589" s="14" t="s">
        <v>54</v>
      </c>
      <c r="O4589" s="602"/>
      <c r="P4589" s="14" t="s">
        <v>1767</v>
      </c>
      <c r="Q4589" s="14">
        <v>210</v>
      </c>
      <c r="R4589" s="14" t="s">
        <v>2045</v>
      </c>
      <c r="S4589" s="14"/>
      <c r="T4589" s="14" t="s">
        <v>2096</v>
      </c>
      <c r="U4589" s="14" t="s">
        <v>54</v>
      </c>
      <c r="V4589" s="602"/>
      <c r="W4589" s="14" t="s">
        <v>238</v>
      </c>
      <c r="X4589" s="14">
        <v>9000</v>
      </c>
      <c r="Y4589" s="14" t="s">
        <v>2043</v>
      </c>
      <c r="Z4589" s="14"/>
      <c r="AA4589" s="14" t="s">
        <v>54</v>
      </c>
      <c r="AB4589" s="525"/>
      <c r="AC4589" s="448" t="s">
        <v>2561</v>
      </c>
    </row>
    <row r="4590" spans="1:29">
      <c r="A4590" s="670"/>
      <c r="B4590" s="129" t="s">
        <v>309</v>
      </c>
      <c r="C4590" s="129">
        <v>6000</v>
      </c>
      <c r="D4590" s="129" t="s">
        <v>2043</v>
      </c>
      <c r="E4590" s="466"/>
      <c r="F4590" s="129"/>
      <c r="G4590" s="14" t="s">
        <v>54</v>
      </c>
      <c r="H4590" s="602"/>
      <c r="I4590" s="14" t="s">
        <v>476</v>
      </c>
      <c r="J4590" s="14">
        <v>800</v>
      </c>
      <c r="K4590" s="14" t="s">
        <v>2043</v>
      </c>
      <c r="L4590" s="14"/>
      <c r="M4590" s="14"/>
      <c r="N4590" s="53" t="s">
        <v>3520</v>
      </c>
      <c r="O4590" s="602"/>
      <c r="P4590" s="14" t="s">
        <v>1544</v>
      </c>
      <c r="Q4590" s="14">
        <v>120</v>
      </c>
      <c r="R4590" s="14" t="s">
        <v>2045</v>
      </c>
      <c r="S4590" s="14"/>
      <c r="T4590" s="14"/>
      <c r="U4590" s="14" t="s">
        <v>3652</v>
      </c>
      <c r="V4590" s="602"/>
      <c r="W4590" s="14" t="s">
        <v>1603</v>
      </c>
      <c r="X4590" s="14">
        <v>6000</v>
      </c>
      <c r="Y4590" s="14" t="s">
        <v>2043</v>
      </c>
      <c r="Z4590" s="14"/>
      <c r="AA4590" s="14" t="s">
        <v>54</v>
      </c>
      <c r="AB4590" s="460"/>
      <c r="AC4590" s="14" t="s">
        <v>2562</v>
      </c>
    </row>
    <row r="4591" ht="13.8" spans="1:29">
      <c r="A4591" s="670"/>
      <c r="B4591" s="129" t="s">
        <v>494</v>
      </c>
      <c r="C4591" s="129">
        <v>27000</v>
      </c>
      <c r="D4591" s="129" t="s">
        <v>2043</v>
      </c>
      <c r="E4591" s="466"/>
      <c r="F4591" s="129" t="s">
        <v>3653</v>
      </c>
      <c r="G4591" s="203" t="s">
        <v>3654</v>
      </c>
      <c r="H4591" s="602"/>
      <c r="I4591" s="14" t="s">
        <v>1722</v>
      </c>
      <c r="J4591" s="14">
        <v>980</v>
      </c>
      <c r="K4591" s="14" t="s">
        <v>2045</v>
      </c>
      <c r="L4591" s="14"/>
      <c r="M4591" s="14"/>
      <c r="N4591" s="53" t="s">
        <v>3655</v>
      </c>
      <c r="O4591" s="602"/>
      <c r="P4591" s="14" t="s">
        <v>1775</v>
      </c>
      <c r="Q4591" s="14">
        <v>200</v>
      </c>
      <c r="R4591" s="14" t="s">
        <v>2045</v>
      </c>
      <c r="S4591" s="14"/>
      <c r="T4591" s="14" t="s">
        <v>2096</v>
      </c>
      <c r="U4591" s="14" t="s">
        <v>2483</v>
      </c>
      <c r="V4591" s="602"/>
      <c r="W4591" s="14" t="s">
        <v>1672</v>
      </c>
      <c r="X4591" s="14">
        <v>1020</v>
      </c>
      <c r="Y4591" s="14" t="s">
        <v>2045</v>
      </c>
      <c r="Z4591" s="14"/>
      <c r="AA4591" s="14" t="s">
        <v>3632</v>
      </c>
      <c r="AB4591" s="461"/>
      <c r="AC4591" s="448" t="s">
        <v>2563</v>
      </c>
    </row>
    <row r="4592" ht="13.8" spans="1:29">
      <c r="A4592" s="670"/>
      <c r="B4592" s="129" t="s">
        <v>216</v>
      </c>
      <c r="C4592" s="129">
        <v>10800</v>
      </c>
      <c r="D4592" s="129" t="s">
        <v>2043</v>
      </c>
      <c r="E4592" s="129"/>
      <c r="F4592" s="129"/>
      <c r="G4592" s="203" t="s">
        <v>54</v>
      </c>
      <c r="H4592" s="289"/>
      <c r="I4592" s="141" t="s">
        <v>1704</v>
      </c>
      <c r="J4592" s="141">
        <v>1000</v>
      </c>
      <c r="K4592" s="141" t="s">
        <v>2045</v>
      </c>
      <c r="L4592" s="141"/>
      <c r="M4592" s="141"/>
      <c r="N4592" s="187" t="s">
        <v>54</v>
      </c>
      <c r="O4592" s="602"/>
      <c r="P4592" s="14" t="s">
        <v>313</v>
      </c>
      <c r="Q4592" s="14">
        <v>660</v>
      </c>
      <c r="R4592" s="14" t="s">
        <v>2045</v>
      </c>
      <c r="S4592" s="14"/>
      <c r="T4592" s="14"/>
      <c r="U4592" s="14" t="s">
        <v>3656</v>
      </c>
      <c r="V4592" s="602"/>
      <c r="W4592" s="14" t="s">
        <v>587</v>
      </c>
      <c r="X4592" s="14">
        <v>3600</v>
      </c>
      <c r="Y4592" s="14" t="s">
        <v>2043</v>
      </c>
      <c r="AA4592" s="14" t="s">
        <v>54</v>
      </c>
      <c r="AB4592" s="462"/>
      <c r="AC4592" s="448" t="s">
        <v>2568</v>
      </c>
    </row>
    <row r="4593" ht="13.8" spans="1:29">
      <c r="A4593" s="670"/>
      <c r="B4593" s="129"/>
      <c r="C4593" s="129"/>
      <c r="D4593" s="129"/>
      <c r="E4593" s="466"/>
      <c r="F4593" s="129"/>
      <c r="G4593" s="129"/>
      <c r="H4593" s="140"/>
      <c r="I4593" s="14" t="s">
        <v>1777</v>
      </c>
      <c r="J4593" s="14">
        <v>4000</v>
      </c>
      <c r="K4593" s="14" t="s">
        <v>2045</v>
      </c>
      <c r="L4593" s="14"/>
      <c r="M4593" s="14" t="s">
        <v>3426</v>
      </c>
      <c r="N4593" s="53" t="s">
        <v>3657</v>
      </c>
      <c r="O4593" s="602"/>
      <c r="P4593" s="14" t="s">
        <v>513</v>
      </c>
      <c r="Q4593" s="14">
        <v>1200</v>
      </c>
      <c r="R4593" s="14" t="s">
        <v>2043</v>
      </c>
      <c r="S4593" s="14"/>
      <c r="T4593" s="14"/>
      <c r="U4593" s="14" t="s">
        <v>54</v>
      </c>
      <c r="V4593" s="602"/>
      <c r="W4593" s="14" t="s">
        <v>592</v>
      </c>
      <c r="X4593" s="14">
        <v>6000</v>
      </c>
      <c r="Y4593" s="14" t="s">
        <v>2043</v>
      </c>
      <c r="Z4593" s="14"/>
      <c r="AA4593" s="14" t="s">
        <v>2210</v>
      </c>
      <c r="AB4593" s="142"/>
      <c r="AC4593" s="448" t="s">
        <v>2632</v>
      </c>
    </row>
    <row r="4594" ht="13.8" spans="1:29">
      <c r="A4594" s="670"/>
      <c r="B4594" s="129"/>
      <c r="C4594" s="129"/>
      <c r="D4594" s="129"/>
      <c r="E4594" s="466"/>
      <c r="F4594" s="129"/>
      <c r="G4594" s="129"/>
      <c r="H4594" s="140"/>
      <c r="I4594" s="14" t="s">
        <v>135</v>
      </c>
      <c r="J4594" s="14">
        <v>12000</v>
      </c>
      <c r="K4594" s="14" t="s">
        <v>2043</v>
      </c>
      <c r="L4594" s="14"/>
      <c r="M4594" s="14"/>
      <c r="N4594" s="53" t="s">
        <v>54</v>
      </c>
      <c r="O4594" s="602"/>
      <c r="P4594" s="14" t="s">
        <v>1644</v>
      </c>
      <c r="Q4594" s="14">
        <v>2055</v>
      </c>
      <c r="R4594" s="14" t="s">
        <v>2045</v>
      </c>
      <c r="S4594" s="677" t="s">
        <v>3590</v>
      </c>
      <c r="T4594" s="677"/>
      <c r="U4594" s="14" t="s">
        <v>54</v>
      </c>
      <c r="V4594" s="602"/>
      <c r="W4594" s="14" t="s">
        <v>528</v>
      </c>
      <c r="X4594" s="14">
        <v>3000</v>
      </c>
      <c r="Y4594" s="14" t="s">
        <v>2043</v>
      </c>
      <c r="Z4594" s="14"/>
      <c r="AA4594" s="14" t="s">
        <v>88</v>
      </c>
      <c r="AB4594" s="136"/>
      <c r="AC4594" s="448" t="s">
        <v>2935</v>
      </c>
    </row>
    <row r="4595" spans="1:27">
      <c r="A4595" s="670"/>
      <c r="B4595" s="129"/>
      <c r="C4595" s="129"/>
      <c r="D4595" s="129"/>
      <c r="E4595" s="466"/>
      <c r="F4595" s="129"/>
      <c r="G4595" s="129"/>
      <c r="H4595" s="140"/>
      <c r="I4595" s="14" t="s">
        <v>1205</v>
      </c>
      <c r="J4595" s="14">
        <v>2800</v>
      </c>
      <c r="K4595" s="14" t="s">
        <v>2043</v>
      </c>
      <c r="L4595" s="14"/>
      <c r="M4595" s="14"/>
      <c r="N4595" s="53" t="s">
        <v>54</v>
      </c>
      <c r="O4595" s="602"/>
      <c r="P4595" s="14" t="s">
        <v>820</v>
      </c>
      <c r="Q4595" s="14">
        <v>200</v>
      </c>
      <c r="R4595" s="14" t="s">
        <v>2045</v>
      </c>
      <c r="S4595" s="677"/>
      <c r="T4595" s="677"/>
      <c r="U4595" s="14" t="s">
        <v>54</v>
      </c>
      <c r="V4595" s="602"/>
      <c r="W4595" s="14"/>
      <c r="X4595" s="14"/>
      <c r="Y4595" s="14"/>
      <c r="Z4595" s="14"/>
      <c r="AA4595" s="14"/>
    </row>
    <row r="4596" spans="1:27">
      <c r="A4596" s="670"/>
      <c r="B4596" s="129"/>
      <c r="C4596" s="129"/>
      <c r="D4596" s="129"/>
      <c r="E4596" s="466"/>
      <c r="F4596" s="129"/>
      <c r="G4596" s="129"/>
      <c r="H4596" s="140"/>
      <c r="I4596" s="14" t="s">
        <v>525</v>
      </c>
      <c r="J4596" s="14">
        <v>2000</v>
      </c>
      <c r="K4596" s="14" t="s">
        <v>2043</v>
      </c>
      <c r="L4596" s="14"/>
      <c r="M4596" s="14"/>
      <c r="N4596" s="53" t="s">
        <v>54</v>
      </c>
      <c r="O4596" s="602"/>
      <c r="P4596" s="141" t="s">
        <v>1741</v>
      </c>
      <c r="Q4596" s="141">
        <v>200</v>
      </c>
      <c r="R4596" s="141" t="s">
        <v>2045</v>
      </c>
      <c r="S4596" s="141"/>
      <c r="T4596" s="141" t="s">
        <v>2096</v>
      </c>
      <c r="U4596" s="141" t="s">
        <v>3658</v>
      </c>
      <c r="V4596" s="602"/>
      <c r="W4596" s="14"/>
      <c r="X4596" s="14"/>
      <c r="Y4596" s="14"/>
      <c r="Z4596" s="14"/>
      <c r="AA4596" s="14"/>
    </row>
    <row r="4597" spans="1:27">
      <c r="A4597" s="670"/>
      <c r="B4597" s="129"/>
      <c r="C4597" s="129"/>
      <c r="D4597" s="129"/>
      <c r="E4597" s="466"/>
      <c r="F4597" s="129"/>
      <c r="G4597" s="129"/>
      <c r="H4597" s="140"/>
      <c r="I4597" s="14" t="s">
        <v>667</v>
      </c>
      <c r="J4597" s="14">
        <v>6000</v>
      </c>
      <c r="K4597" s="14" t="s">
        <v>2043</v>
      </c>
      <c r="L4597" s="14"/>
      <c r="M4597" s="14"/>
      <c r="N4597" s="53" t="s">
        <v>54</v>
      </c>
      <c r="O4597" s="602"/>
      <c r="P4597" s="172" t="s">
        <v>106</v>
      </c>
      <c r="Q4597" s="172">
        <v>600</v>
      </c>
      <c r="R4597" s="172" t="s">
        <v>2054</v>
      </c>
      <c r="S4597" s="129"/>
      <c r="T4597" s="129"/>
      <c r="U4597" s="129" t="s">
        <v>3659</v>
      </c>
      <c r="V4597" s="602"/>
      <c r="W4597" s="14"/>
      <c r="X4597" s="14"/>
      <c r="Y4597" s="14"/>
      <c r="Z4597" s="14"/>
      <c r="AA4597" s="14"/>
    </row>
    <row r="4598" spans="1:27">
      <c r="A4598" s="670"/>
      <c r="B4598" s="129"/>
      <c r="C4598" s="129"/>
      <c r="D4598" s="129"/>
      <c r="E4598" s="466"/>
      <c r="F4598" s="129"/>
      <c r="G4598" s="129"/>
      <c r="H4598" s="140"/>
      <c r="I4598" s="14"/>
      <c r="J4598" s="14"/>
      <c r="K4598" s="14"/>
      <c r="L4598" s="14"/>
      <c r="M4598" s="14"/>
      <c r="N4598" s="53"/>
      <c r="O4598" s="289"/>
      <c r="P4598" s="129" t="s">
        <v>1630</v>
      </c>
      <c r="Q4598" s="129">
        <v>200</v>
      </c>
      <c r="R4598" s="129" t="s">
        <v>2045</v>
      </c>
      <c r="S4598" s="129"/>
      <c r="T4598" s="129"/>
      <c r="U4598" s="129" t="s">
        <v>54</v>
      </c>
      <c r="V4598" s="602"/>
      <c r="W4598" s="14"/>
      <c r="X4598" s="14"/>
      <c r="Y4598" s="14"/>
      <c r="Z4598" s="14"/>
      <c r="AA4598" s="14"/>
    </row>
    <row r="4599" spans="1:27">
      <c r="A4599" s="670"/>
      <c r="B4599" s="14"/>
      <c r="C4599" s="14"/>
      <c r="D4599" s="14"/>
      <c r="E4599" s="52"/>
      <c r="F4599" s="14"/>
      <c r="G4599" s="14"/>
      <c r="H4599" s="140"/>
      <c r="I4599" s="14"/>
      <c r="J4599" s="14"/>
      <c r="K4599" s="14"/>
      <c r="L4599" s="14"/>
      <c r="M4599" s="14"/>
      <c r="N4599" s="53"/>
      <c r="O4599" s="281"/>
      <c r="P4599" s="129" t="s">
        <v>1465</v>
      </c>
      <c r="Q4599" s="129">
        <v>440</v>
      </c>
      <c r="R4599" s="129" t="s">
        <v>2045</v>
      </c>
      <c r="S4599" s="129"/>
      <c r="T4599" s="129" t="s">
        <v>3660</v>
      </c>
      <c r="U4599" s="129" t="s">
        <v>54</v>
      </c>
      <c r="V4599" s="602"/>
      <c r="W4599" s="14"/>
      <c r="X4599" s="14"/>
      <c r="Y4599" s="14"/>
      <c r="Z4599" s="14"/>
      <c r="AA4599" s="14"/>
    </row>
    <row r="4600" spans="1:27">
      <c r="A4600" s="670"/>
      <c r="B4600" s="14"/>
      <c r="C4600" s="14"/>
      <c r="D4600" s="14"/>
      <c r="E4600" s="52"/>
      <c r="F4600" s="14"/>
      <c r="G4600" s="14"/>
      <c r="H4600" s="140"/>
      <c r="I4600" s="14"/>
      <c r="J4600" s="14"/>
      <c r="K4600" s="14"/>
      <c r="L4600" s="14"/>
      <c r="M4600" s="14"/>
      <c r="N4600" s="53"/>
      <c r="O4600" s="281"/>
      <c r="P4600" s="525" t="s">
        <v>1771</v>
      </c>
      <c r="Q4600" s="525">
        <v>200</v>
      </c>
      <c r="R4600" s="525" t="s">
        <v>2045</v>
      </c>
      <c r="S4600" s="129"/>
      <c r="T4600" s="129" t="s">
        <v>2096</v>
      </c>
      <c r="U4600" s="129" t="s">
        <v>3259</v>
      </c>
      <c r="V4600" s="602"/>
      <c r="W4600" s="14"/>
      <c r="X4600" s="14"/>
      <c r="Y4600" s="14"/>
      <c r="Z4600" s="14"/>
      <c r="AA4600" s="14"/>
    </row>
    <row r="4601" spans="1:27">
      <c r="A4601" s="670"/>
      <c r="B4601" s="14"/>
      <c r="C4601" s="14"/>
      <c r="D4601" s="14"/>
      <c r="E4601" s="52"/>
      <c r="F4601" s="14"/>
      <c r="G4601" s="14"/>
      <c r="H4601" s="140"/>
      <c r="I4601" s="14"/>
      <c r="J4601" s="14"/>
      <c r="K4601" s="14"/>
      <c r="L4601" s="14"/>
      <c r="M4601" s="14"/>
      <c r="N4601" s="53"/>
      <c r="O4601" s="281"/>
      <c r="P4601" s="129" t="s">
        <v>1272</v>
      </c>
      <c r="Q4601" s="129">
        <v>520</v>
      </c>
      <c r="R4601" s="129" t="s">
        <v>2045</v>
      </c>
      <c r="S4601" s="129"/>
      <c r="T4601" s="129"/>
      <c r="U4601" s="129" t="s">
        <v>3580</v>
      </c>
      <c r="V4601" s="602"/>
      <c r="W4601" s="14"/>
      <c r="X4601" s="14"/>
      <c r="Y4601" s="14"/>
      <c r="Z4601" s="14"/>
      <c r="AA4601" s="14"/>
    </row>
    <row r="4602" spans="1:27">
      <c r="A4602" s="670"/>
      <c r="B4602" s="14"/>
      <c r="C4602" s="14"/>
      <c r="D4602" s="14"/>
      <c r="E4602" s="52"/>
      <c r="F4602" s="14"/>
      <c r="G4602" s="14"/>
      <c r="H4602" s="140"/>
      <c r="I4602" s="14"/>
      <c r="J4602" s="14"/>
      <c r="K4602" s="14"/>
      <c r="L4602" s="14"/>
      <c r="M4602" s="14"/>
      <c r="N4602" s="53"/>
      <c r="O4602" s="162"/>
      <c r="P4602" s="525" t="s">
        <v>681</v>
      </c>
      <c r="Q4602" s="525">
        <v>200</v>
      </c>
      <c r="R4602" s="525" t="s">
        <v>2043</v>
      </c>
      <c r="S4602" s="129"/>
      <c r="T4602" s="129"/>
      <c r="U4602" s="129" t="s">
        <v>3500</v>
      </c>
      <c r="V4602" s="602"/>
      <c r="W4602" s="14"/>
      <c r="X4602" s="14"/>
      <c r="Y4602" s="14"/>
      <c r="Z4602" s="14"/>
      <c r="AA4602" s="14"/>
    </row>
    <row r="4603" spans="1:27">
      <c r="A4603" s="670"/>
      <c r="B4603" s="14"/>
      <c r="C4603" s="14"/>
      <c r="D4603" s="14"/>
      <c r="E4603" s="52"/>
      <c r="F4603" s="14"/>
      <c r="G4603" s="14"/>
      <c r="H4603" s="140"/>
      <c r="I4603" s="14"/>
      <c r="J4603" s="14"/>
      <c r="K4603" s="14"/>
      <c r="L4603" s="14"/>
      <c r="M4603" s="14"/>
      <c r="N4603" s="53"/>
      <c r="O4603" s="162"/>
      <c r="P4603" s="129" t="s">
        <v>1666</v>
      </c>
      <c r="Q4603" s="129">
        <v>200</v>
      </c>
      <c r="R4603" s="129" t="s">
        <v>2045</v>
      </c>
      <c r="S4603" s="129"/>
      <c r="T4603" s="129"/>
      <c r="U4603" s="129" t="s">
        <v>3510</v>
      </c>
      <c r="V4603" s="289"/>
      <c r="W4603" s="14"/>
      <c r="X4603" s="14"/>
      <c r="Y4603" s="14"/>
      <c r="Z4603" s="14"/>
      <c r="AA4603" s="14"/>
    </row>
    <row r="4604" spans="1:27">
      <c r="A4604" s="670"/>
      <c r="B4604" s="14"/>
      <c r="C4604" s="14"/>
      <c r="D4604" s="14"/>
      <c r="E4604" s="52"/>
      <c r="F4604" s="14"/>
      <c r="G4604" s="14"/>
      <c r="H4604" s="140"/>
      <c r="I4604" s="14"/>
      <c r="J4604" s="14"/>
      <c r="K4604" s="14"/>
      <c r="L4604" s="14"/>
      <c r="M4604" s="14"/>
      <c r="N4604" s="53"/>
      <c r="O4604" s="162"/>
      <c r="P4604" s="14" t="s">
        <v>1580</v>
      </c>
      <c r="Q4604" s="129">
        <v>880</v>
      </c>
      <c r="R4604" s="129" t="s">
        <v>2045</v>
      </c>
      <c r="S4604" s="129" t="s">
        <v>3590</v>
      </c>
      <c r="T4604" s="129" t="s">
        <v>3590</v>
      </c>
      <c r="U4604" s="129" t="s">
        <v>3203</v>
      </c>
      <c r="W4604" s="14"/>
      <c r="X4604" s="14"/>
      <c r="Y4604" s="14"/>
      <c r="Z4604" s="14"/>
      <c r="AA4604" s="14"/>
    </row>
    <row r="4605" spans="1:27">
      <c r="A4605" s="670"/>
      <c r="B4605" s="14"/>
      <c r="C4605" s="14"/>
      <c r="D4605" s="14"/>
      <c r="E4605" s="52"/>
      <c r="F4605" s="14"/>
      <c r="G4605" s="14"/>
      <c r="H4605" s="140"/>
      <c r="I4605" s="14"/>
      <c r="J4605" s="14"/>
      <c r="K4605" s="14"/>
      <c r="L4605" s="14"/>
      <c r="M4605" s="14"/>
      <c r="N4605" s="53"/>
      <c r="O4605" s="14"/>
      <c r="P4605" s="14"/>
      <c r="Q4605" s="14"/>
      <c r="R4605" s="14"/>
      <c r="S4605" s="14"/>
      <c r="T4605" s="14"/>
      <c r="U4605" s="14"/>
      <c r="W4605" s="14"/>
      <c r="X4605" s="14"/>
      <c r="Y4605" s="14"/>
      <c r="Z4605" s="14"/>
      <c r="AA4605" s="14"/>
    </row>
    <row r="4606" spans="1:27">
      <c r="A4606" s="670"/>
      <c r="B4606" s="14"/>
      <c r="C4606" s="14"/>
      <c r="D4606" s="14"/>
      <c r="E4606" s="52"/>
      <c r="F4606" s="14"/>
      <c r="G4606" s="14"/>
      <c r="H4606" s="140"/>
      <c r="I4606" s="14"/>
      <c r="J4606" s="14"/>
      <c r="K4606" s="14"/>
      <c r="L4606" s="14"/>
      <c r="M4606" s="14"/>
      <c r="N4606" s="53"/>
      <c r="O4606" s="281"/>
      <c r="P4606" s="14"/>
      <c r="Q4606" s="14"/>
      <c r="R4606" s="14"/>
      <c r="S4606" s="14"/>
      <c r="T4606" s="14"/>
      <c r="U4606" s="14"/>
      <c r="V4606" s="281"/>
      <c r="W4606" s="14"/>
      <c r="X4606" s="14"/>
      <c r="Y4606" s="14"/>
      <c r="Z4606" s="14"/>
      <c r="AA4606" s="14"/>
    </row>
    <row r="4607" ht="18" spans="1:27">
      <c r="A4607" s="670"/>
      <c r="B4607" s="639"/>
      <c r="C4607" s="426"/>
      <c r="D4607" s="426"/>
      <c r="E4607" s="640"/>
      <c r="F4607" s="426"/>
      <c r="G4607" s="426"/>
      <c r="H4607" s="269"/>
      <c r="I4607" s="304"/>
      <c r="J4607" s="304"/>
      <c r="K4607" s="304"/>
      <c r="L4607" s="304"/>
      <c r="M4607" s="304"/>
      <c r="N4607" s="304"/>
      <c r="O4607" s="269"/>
      <c r="P4607" s="304"/>
      <c r="Q4607" s="304"/>
      <c r="R4607" s="304"/>
      <c r="S4607" s="304"/>
      <c r="T4607" s="304"/>
      <c r="U4607" s="304"/>
      <c r="V4607" s="492"/>
      <c r="W4607" s="304"/>
      <c r="X4607" s="304"/>
      <c r="Y4607" s="304"/>
      <c r="Z4607" s="304"/>
      <c r="AA4607" s="304"/>
    </row>
    <row r="4608" ht="27.6" spans="1:29">
      <c r="A4608" s="669" t="s">
        <v>2341</v>
      </c>
      <c r="B4608" s="121" t="s">
        <v>12</v>
      </c>
      <c r="C4608" s="122" t="s">
        <v>2501</v>
      </c>
      <c r="D4608" s="122" t="s">
        <v>2466</v>
      </c>
      <c r="E4608" s="123" t="s">
        <v>2456</v>
      </c>
      <c r="F4608" s="121" t="s">
        <v>3121</v>
      </c>
      <c r="G4608" s="121" t="s">
        <v>11</v>
      </c>
      <c r="H4608" s="492"/>
      <c r="I4608" s="121" t="s">
        <v>13</v>
      </c>
      <c r="J4608" s="122" t="s">
        <v>2501</v>
      </c>
      <c r="K4608" s="122" t="s">
        <v>2466</v>
      </c>
      <c r="L4608" s="632" t="s">
        <v>2456</v>
      </c>
      <c r="M4608" s="121" t="s">
        <v>3121</v>
      </c>
      <c r="N4608" s="121" t="s">
        <v>11</v>
      </c>
      <c r="O4608" s="269"/>
      <c r="P4608" s="121" t="s">
        <v>3108</v>
      </c>
      <c r="Q4608" s="122" t="s">
        <v>2501</v>
      </c>
      <c r="R4608" s="122" t="s">
        <v>2466</v>
      </c>
      <c r="S4608" s="632" t="s">
        <v>2456</v>
      </c>
      <c r="T4608" s="121" t="s">
        <v>3121</v>
      </c>
      <c r="U4608" s="121" t="s">
        <v>11</v>
      </c>
      <c r="V4608" s="269"/>
      <c r="W4608" s="121" t="s">
        <v>3336</v>
      </c>
      <c r="X4608" s="122" t="s">
        <v>2501</v>
      </c>
      <c r="Y4608" s="122" t="s">
        <v>2466</v>
      </c>
      <c r="Z4608" s="121" t="s">
        <v>3121</v>
      </c>
      <c r="AA4608" s="121" t="s">
        <v>11</v>
      </c>
      <c r="AB4608" s="594" t="s">
        <v>2557</v>
      </c>
      <c r="AC4608" s="594"/>
    </row>
    <row r="4609" ht="13.8" spans="1:29">
      <c r="A4609" s="670" t="s">
        <v>3661</v>
      </c>
      <c r="B4609" s="14" t="s">
        <v>1188</v>
      </c>
      <c r="C4609" s="14">
        <v>15000</v>
      </c>
      <c r="D4609" s="14" t="s">
        <v>2043</v>
      </c>
      <c r="E4609" s="52"/>
      <c r="F4609" s="14"/>
      <c r="G4609" s="53" t="s">
        <v>54</v>
      </c>
      <c r="H4609" s="140"/>
      <c r="I4609" s="14" t="s">
        <v>235</v>
      </c>
      <c r="J4609" s="14">
        <v>6000</v>
      </c>
      <c r="K4609" s="14" t="s">
        <v>2043</v>
      </c>
      <c r="L4609" s="14"/>
      <c r="M4609" s="14"/>
      <c r="N4609" s="53" t="s">
        <v>54</v>
      </c>
      <c r="O4609" s="14"/>
      <c r="P4609" s="14" t="s">
        <v>1779</v>
      </c>
      <c r="Q4609" s="14">
        <v>200</v>
      </c>
      <c r="R4609" s="14" t="s">
        <v>2045</v>
      </c>
      <c r="S4609" s="14"/>
      <c r="T4609" s="14" t="s">
        <v>2096</v>
      </c>
      <c r="U4609" s="14" t="s">
        <v>54</v>
      </c>
      <c r="V4609" s="14"/>
      <c r="W4609" s="14" t="s">
        <v>207</v>
      </c>
      <c r="X4609" s="14">
        <v>2000</v>
      </c>
      <c r="Y4609" s="14" t="s">
        <v>2043</v>
      </c>
      <c r="Z4609" s="14"/>
      <c r="AA4609" s="14" t="s">
        <v>54</v>
      </c>
      <c r="AB4609" s="525"/>
      <c r="AC4609" s="448" t="s">
        <v>2561</v>
      </c>
    </row>
    <row r="4610" ht="39.6" spans="1:29">
      <c r="A4610" s="670"/>
      <c r="B4610" s="14" t="s">
        <v>443</v>
      </c>
      <c r="C4610" s="14">
        <v>6000</v>
      </c>
      <c r="D4610" s="14" t="s">
        <v>2043</v>
      </c>
      <c r="E4610" s="52"/>
      <c r="F4610" s="14" t="s">
        <v>3662</v>
      </c>
      <c r="G4610" s="53" t="s">
        <v>3663</v>
      </c>
      <c r="H4610" s="140"/>
      <c r="I4610" s="14" t="s">
        <v>403</v>
      </c>
      <c r="J4610" s="14">
        <v>1600</v>
      </c>
      <c r="K4610" s="14" t="s">
        <v>2043</v>
      </c>
      <c r="L4610" s="14"/>
      <c r="M4610" s="14"/>
      <c r="N4610" s="53" t="s">
        <v>54</v>
      </c>
      <c r="O4610" s="14"/>
      <c r="P4610" s="14" t="s">
        <v>694</v>
      </c>
      <c r="Q4610" s="14">
        <v>600</v>
      </c>
      <c r="R4610" s="14" t="s">
        <v>2045</v>
      </c>
      <c r="S4610" s="14"/>
      <c r="T4610" s="14"/>
      <c r="U4610" s="14" t="s">
        <v>3203</v>
      </c>
      <c r="V4610" s="14"/>
      <c r="W4610" s="356" t="s">
        <v>587</v>
      </c>
      <c r="X4610" s="356">
        <v>800</v>
      </c>
      <c r="Y4610" s="356" t="s">
        <v>2043</v>
      </c>
      <c r="Z4610" s="14" t="s">
        <v>2096</v>
      </c>
      <c r="AA4610" s="53" t="s">
        <v>3664</v>
      </c>
      <c r="AB4610" s="460"/>
      <c r="AC4610" s="14" t="s">
        <v>2562</v>
      </c>
    </row>
    <row r="4611" ht="13.8" spans="1:29">
      <c r="A4611" s="670"/>
      <c r="B4611" s="356" t="s">
        <v>377</v>
      </c>
      <c r="C4611" s="356">
        <v>1600</v>
      </c>
      <c r="D4611" s="356" t="s">
        <v>2043</v>
      </c>
      <c r="E4611" s="52"/>
      <c r="F4611" s="14"/>
      <c r="G4611" s="53" t="s">
        <v>3665</v>
      </c>
      <c r="H4611" s="140"/>
      <c r="I4611" s="14" t="s">
        <v>160</v>
      </c>
      <c r="J4611" s="14">
        <v>4000</v>
      </c>
      <c r="K4611" s="14" t="s">
        <v>2043</v>
      </c>
      <c r="L4611" s="14"/>
      <c r="M4611" s="14"/>
      <c r="N4611" s="53" t="s">
        <v>54</v>
      </c>
      <c r="O4611" s="14"/>
      <c r="P4611" s="126" t="s">
        <v>1554</v>
      </c>
      <c r="Q4611" s="126">
        <v>1960</v>
      </c>
      <c r="R4611" s="126" t="s">
        <v>2045</v>
      </c>
      <c r="S4611" s="14"/>
      <c r="T4611" s="14"/>
      <c r="U4611" s="14" t="s">
        <v>54</v>
      </c>
      <c r="V4611" s="14"/>
      <c r="W4611" s="126" t="s">
        <v>720</v>
      </c>
      <c r="X4611" s="126">
        <v>1000</v>
      </c>
      <c r="Y4611" s="126" t="s">
        <v>2045</v>
      </c>
      <c r="Z4611" s="14"/>
      <c r="AA4611" s="14" t="s">
        <v>54</v>
      </c>
      <c r="AB4611" s="461"/>
      <c r="AC4611" s="448" t="s">
        <v>2563</v>
      </c>
    </row>
    <row r="4612" ht="13.8" spans="1:29">
      <c r="A4612" s="670"/>
      <c r="B4612" s="14" t="s">
        <v>1081</v>
      </c>
      <c r="C4612" s="14">
        <v>3000</v>
      </c>
      <c r="D4612" s="14" t="s">
        <v>2043</v>
      </c>
      <c r="E4612" s="52"/>
      <c r="F4612" s="14"/>
      <c r="G4612" s="53" t="s">
        <v>54</v>
      </c>
      <c r="H4612" s="140"/>
      <c r="I4612" s="14" t="s">
        <v>291</v>
      </c>
      <c r="J4612" s="14">
        <v>3200</v>
      </c>
      <c r="K4612" s="14" t="s">
        <v>2043</v>
      </c>
      <c r="L4612" s="14"/>
      <c r="M4612" s="14"/>
      <c r="N4612" s="53" t="s">
        <v>54</v>
      </c>
      <c r="O4612" s="14"/>
      <c r="P4612" s="14" t="s">
        <v>1769</v>
      </c>
      <c r="Q4612" s="14">
        <v>500</v>
      </c>
      <c r="R4612" s="14" t="s">
        <v>2045</v>
      </c>
      <c r="S4612" s="14"/>
      <c r="T4612" s="14" t="s">
        <v>2096</v>
      </c>
      <c r="U4612" s="14" t="s">
        <v>54</v>
      </c>
      <c r="V4612" s="14"/>
      <c r="W4612" s="14" t="s">
        <v>787</v>
      </c>
      <c r="X4612" s="14">
        <v>4200</v>
      </c>
      <c r="Y4612" s="14" t="s">
        <v>2043</v>
      </c>
      <c r="Z4612" s="14"/>
      <c r="AA4612" s="14" t="s">
        <v>54</v>
      </c>
      <c r="AB4612" s="462"/>
      <c r="AC4612" s="448" t="s">
        <v>2568</v>
      </c>
    </row>
    <row r="4613" ht="13.8" spans="1:29">
      <c r="A4613" s="670"/>
      <c r="B4613" s="14" t="s">
        <v>226</v>
      </c>
      <c r="C4613" s="14">
        <v>3000</v>
      </c>
      <c r="D4613" s="14" t="s">
        <v>2043</v>
      </c>
      <c r="E4613" s="52"/>
      <c r="F4613" s="14"/>
      <c r="G4613" s="53" t="s">
        <v>54</v>
      </c>
      <c r="H4613" s="140"/>
      <c r="I4613" s="73" t="s">
        <v>1146</v>
      </c>
      <c r="J4613" s="73">
        <v>3200</v>
      </c>
      <c r="K4613" s="73" t="s">
        <v>2043</v>
      </c>
      <c r="L4613" s="14"/>
      <c r="M4613" s="14"/>
      <c r="N4613" s="53" t="s">
        <v>2956</v>
      </c>
      <c r="O4613" s="140"/>
      <c r="P4613" s="14" t="s">
        <v>1138</v>
      </c>
      <c r="Q4613" s="14">
        <v>200</v>
      </c>
      <c r="R4613" s="14" t="s">
        <v>2045</v>
      </c>
      <c r="S4613" s="14"/>
      <c r="T4613" s="14"/>
      <c r="U4613" s="14" t="s">
        <v>54</v>
      </c>
      <c r="V4613" s="14"/>
      <c r="W4613" s="525" t="s">
        <v>145</v>
      </c>
      <c r="X4613" s="525">
        <v>36000</v>
      </c>
      <c r="Y4613" s="525" t="s">
        <v>2043</v>
      </c>
      <c r="Z4613" s="14" t="s">
        <v>2903</v>
      </c>
      <c r="AA4613" s="14" t="s">
        <v>3666</v>
      </c>
      <c r="AB4613" s="142"/>
      <c r="AC4613" s="448" t="s">
        <v>2632</v>
      </c>
    </row>
    <row r="4614" ht="13.8" spans="1:29">
      <c r="A4614" s="670"/>
      <c r="B4614" s="14" t="s">
        <v>729</v>
      </c>
      <c r="C4614" s="14">
        <v>7200</v>
      </c>
      <c r="D4614" s="14" t="s">
        <v>2043</v>
      </c>
      <c r="E4614" s="52"/>
      <c r="F4614" s="14"/>
      <c r="G4614" s="53" t="s">
        <v>54</v>
      </c>
      <c r="H4614" s="140"/>
      <c r="I4614" s="14" t="s">
        <v>241</v>
      </c>
      <c r="J4614" s="14">
        <v>10000</v>
      </c>
      <c r="K4614" s="14" t="s">
        <v>2043</v>
      </c>
      <c r="L4614" s="14"/>
      <c r="M4614" s="14"/>
      <c r="N4614" s="53" t="s">
        <v>54</v>
      </c>
      <c r="O4614" s="140"/>
      <c r="P4614" s="14" t="s">
        <v>584</v>
      </c>
      <c r="Q4614" s="14">
        <v>7200</v>
      </c>
      <c r="R4614" s="14" t="s">
        <v>2043</v>
      </c>
      <c r="S4614" s="14"/>
      <c r="T4614" s="14"/>
      <c r="U4614" s="14" t="s">
        <v>3667</v>
      </c>
      <c r="V4614" s="14"/>
      <c r="W4614" s="14" t="s">
        <v>229</v>
      </c>
      <c r="X4614" s="14">
        <v>2400</v>
      </c>
      <c r="Y4614" s="14" t="s">
        <v>2043</v>
      </c>
      <c r="Z4614" s="14"/>
      <c r="AA4614" s="14" t="s">
        <v>54</v>
      </c>
      <c r="AB4614" s="136"/>
      <c r="AC4614" s="448" t="s">
        <v>2935</v>
      </c>
    </row>
    <row r="4615" spans="1:27">
      <c r="A4615" s="670"/>
      <c r="B4615" s="356" t="s">
        <v>1686</v>
      </c>
      <c r="C4615" s="356">
        <v>3600</v>
      </c>
      <c r="D4615" s="356" t="s">
        <v>2043</v>
      </c>
      <c r="E4615" s="52"/>
      <c r="F4615" s="14"/>
      <c r="G4615" s="53" t="s">
        <v>3668</v>
      </c>
      <c r="H4615" s="140"/>
      <c r="I4615" s="14" t="s">
        <v>636</v>
      </c>
      <c r="J4615" s="14">
        <v>4000</v>
      </c>
      <c r="K4615" s="14" t="s">
        <v>2043</v>
      </c>
      <c r="L4615" s="14"/>
      <c r="M4615" s="14"/>
      <c r="N4615" s="53" t="s">
        <v>54</v>
      </c>
      <c r="O4615" s="140"/>
      <c r="P4615" s="14" t="s">
        <v>1244</v>
      </c>
      <c r="Q4615" s="14">
        <v>560</v>
      </c>
      <c r="R4615" s="14" t="s">
        <v>2045</v>
      </c>
      <c r="S4615" s="139"/>
      <c r="T4615" s="139"/>
      <c r="U4615" s="14" t="s">
        <v>54</v>
      </c>
      <c r="V4615" s="14"/>
      <c r="W4615" s="14" t="s">
        <v>464</v>
      </c>
      <c r="X4615" s="14">
        <f>700*6</f>
        <v>4200</v>
      </c>
      <c r="Y4615" s="14" t="s">
        <v>2043</v>
      </c>
      <c r="Z4615" s="14"/>
      <c r="AA4615" s="14" t="s">
        <v>2210</v>
      </c>
    </row>
    <row r="4616" ht="26.4" spans="1:27">
      <c r="A4616" s="670"/>
      <c r="B4616" s="73" t="s">
        <v>1057</v>
      </c>
      <c r="C4616" s="73">
        <v>15000</v>
      </c>
      <c r="D4616" s="73" t="s">
        <v>2043</v>
      </c>
      <c r="E4616" s="52"/>
      <c r="F4616" s="14"/>
      <c r="G4616" s="53" t="s">
        <v>3669</v>
      </c>
      <c r="H4616" s="140"/>
      <c r="I4616" s="14" t="s">
        <v>599</v>
      </c>
      <c r="J4616" s="14">
        <v>4000</v>
      </c>
      <c r="K4616" s="14" t="s">
        <v>2043</v>
      </c>
      <c r="L4616" s="14"/>
      <c r="M4616" s="14"/>
      <c r="N4616" s="53" t="s">
        <v>54</v>
      </c>
      <c r="O4616" s="281"/>
      <c r="P4616" s="14" t="s">
        <v>1783</v>
      </c>
      <c r="Q4616" s="14">
        <v>200</v>
      </c>
      <c r="R4616" s="14" t="s">
        <v>2045</v>
      </c>
      <c r="S4616" s="14"/>
      <c r="T4616" s="14" t="s">
        <v>3426</v>
      </c>
      <c r="U4616" s="14" t="s">
        <v>2483</v>
      </c>
      <c r="V4616" s="14"/>
      <c r="W4616" s="14"/>
      <c r="X4616" s="14"/>
      <c r="Y4616" s="14"/>
      <c r="Z4616" s="14"/>
      <c r="AA4616" s="14"/>
    </row>
    <row r="4617" spans="1:27">
      <c r="A4617" s="670"/>
      <c r="B4617" s="14"/>
      <c r="C4617" s="14"/>
      <c r="D4617" s="14"/>
      <c r="E4617" s="52"/>
      <c r="F4617" s="14"/>
      <c r="G4617" s="53"/>
      <c r="H4617" s="140"/>
      <c r="I4617" s="14" t="s">
        <v>692</v>
      </c>
      <c r="J4617" s="14">
        <v>4000</v>
      </c>
      <c r="K4617" s="14" t="s">
        <v>2043</v>
      </c>
      <c r="L4617" s="14"/>
      <c r="M4617" s="14"/>
      <c r="N4617" s="53" t="s">
        <v>54</v>
      </c>
      <c r="O4617" s="281"/>
      <c r="P4617" s="14" t="s">
        <v>1771</v>
      </c>
      <c r="Q4617" s="14">
        <v>200</v>
      </c>
      <c r="R4617" s="14" t="s">
        <v>2045</v>
      </c>
      <c r="S4617" s="14"/>
      <c r="T4617" s="14" t="s">
        <v>2096</v>
      </c>
      <c r="U4617" s="14" t="s">
        <v>2210</v>
      </c>
      <c r="V4617" s="14"/>
      <c r="W4617" s="14"/>
      <c r="X4617" s="14"/>
      <c r="Y4617" s="14"/>
      <c r="Z4617" s="14"/>
      <c r="AA4617" s="53"/>
    </row>
    <row r="4618" spans="1:27">
      <c r="A4618" s="670"/>
      <c r="B4618" s="14"/>
      <c r="C4618" s="14"/>
      <c r="D4618" s="14"/>
      <c r="E4618" s="52"/>
      <c r="F4618" s="14"/>
      <c r="G4618" s="53"/>
      <c r="H4618" s="140"/>
      <c r="I4618" s="14"/>
      <c r="J4618" s="14"/>
      <c r="K4618" s="14"/>
      <c r="L4618" s="14"/>
      <c r="M4618" s="14"/>
      <c r="N4618" s="53"/>
      <c r="O4618" s="281"/>
      <c r="P4618" s="14" t="s">
        <v>1326</v>
      </c>
      <c r="Q4618" s="14">
        <v>1000</v>
      </c>
      <c r="R4618" s="14" t="s">
        <v>2045</v>
      </c>
      <c r="S4618" s="14"/>
      <c r="T4618" s="14"/>
      <c r="U4618" s="14" t="s">
        <v>54</v>
      </c>
      <c r="V4618" s="14"/>
      <c r="W4618" s="14"/>
      <c r="X4618" s="14"/>
      <c r="Y4618" s="14"/>
      <c r="Z4618" s="14"/>
      <c r="AA4618" s="14"/>
    </row>
    <row r="4619" ht="18" spans="1:27">
      <c r="A4619" s="670"/>
      <c r="B4619" s="629"/>
      <c r="C4619" s="299"/>
      <c r="D4619" s="299"/>
      <c r="E4619" s="630"/>
      <c r="F4619" s="299"/>
      <c r="G4619" s="299"/>
      <c r="H4619" s="269"/>
      <c r="I4619" s="304"/>
      <c r="J4619" s="304"/>
      <c r="K4619" s="304"/>
      <c r="L4619" s="304"/>
      <c r="M4619" s="304"/>
      <c r="N4619" s="304"/>
      <c r="O4619" s="269"/>
      <c r="P4619" s="304"/>
      <c r="Q4619" s="304"/>
      <c r="R4619" s="304"/>
      <c r="S4619" s="304"/>
      <c r="T4619" s="304"/>
      <c r="U4619" s="304"/>
      <c r="V4619" s="269"/>
      <c r="W4619" s="304"/>
      <c r="X4619" s="304"/>
      <c r="Y4619" s="304"/>
      <c r="Z4619" s="304"/>
      <c r="AA4619" s="304"/>
    </row>
    <row r="4620" ht="27.6" spans="1:29">
      <c r="A4620" s="669" t="s">
        <v>2886</v>
      </c>
      <c r="B4620" s="121" t="s">
        <v>12</v>
      </c>
      <c r="C4620" s="122" t="s">
        <v>2501</v>
      </c>
      <c r="D4620" s="122" t="s">
        <v>2466</v>
      </c>
      <c r="E4620" s="123" t="s">
        <v>2456</v>
      </c>
      <c r="F4620" s="121" t="s">
        <v>3121</v>
      </c>
      <c r="G4620" s="121" t="s">
        <v>11</v>
      </c>
      <c r="H4620" s="492"/>
      <c r="I4620" s="121" t="s">
        <v>13</v>
      </c>
      <c r="J4620" s="122" t="s">
        <v>2501</v>
      </c>
      <c r="K4620" s="122" t="s">
        <v>2466</v>
      </c>
      <c r="L4620" s="632" t="s">
        <v>2456</v>
      </c>
      <c r="M4620" s="121" t="s">
        <v>3121</v>
      </c>
      <c r="N4620" s="121" t="s">
        <v>11</v>
      </c>
      <c r="O4620" s="269"/>
      <c r="P4620" s="121" t="s">
        <v>3108</v>
      </c>
      <c r="Q4620" s="122" t="s">
        <v>2501</v>
      </c>
      <c r="R4620" s="122" t="s">
        <v>2466</v>
      </c>
      <c r="S4620" s="632" t="s">
        <v>2456</v>
      </c>
      <c r="T4620" s="121" t="s">
        <v>3121</v>
      </c>
      <c r="U4620" s="121" t="s">
        <v>11</v>
      </c>
      <c r="V4620" s="269"/>
      <c r="W4620" s="121" t="s">
        <v>3336</v>
      </c>
      <c r="X4620" s="122" t="s">
        <v>2501</v>
      </c>
      <c r="Y4620" s="122" t="s">
        <v>2466</v>
      </c>
      <c r="Z4620" s="121" t="s">
        <v>3121</v>
      </c>
      <c r="AA4620" s="121" t="s">
        <v>11</v>
      </c>
      <c r="AB4620" s="594" t="s">
        <v>2557</v>
      </c>
      <c r="AC4620" s="594"/>
    </row>
    <row r="4621" ht="13.8" spans="1:29">
      <c r="A4621" s="670" t="s">
        <v>3670</v>
      </c>
      <c r="B4621" s="356" t="s">
        <v>1057</v>
      </c>
      <c r="C4621" s="356">
        <v>15000</v>
      </c>
      <c r="D4621" s="356" t="s">
        <v>2043</v>
      </c>
      <c r="E4621" s="52"/>
      <c r="F4621" s="14"/>
      <c r="G4621" s="53" t="s">
        <v>3671</v>
      </c>
      <c r="H4621" s="140"/>
      <c r="I4621" s="14" t="s">
        <v>306</v>
      </c>
      <c r="J4621" s="14">
        <v>1140</v>
      </c>
      <c r="K4621" s="14" t="s">
        <v>2045</v>
      </c>
      <c r="L4621" s="14"/>
      <c r="M4621" s="14"/>
      <c r="N4621" s="53" t="s">
        <v>3203</v>
      </c>
      <c r="O4621" s="162"/>
      <c r="P4621" s="671" t="s">
        <v>2108</v>
      </c>
      <c r="Q4621" s="671">
        <v>2000</v>
      </c>
      <c r="R4621" s="671" t="s">
        <v>2045</v>
      </c>
      <c r="S4621" s="14"/>
      <c r="T4621" s="14"/>
      <c r="U4621" s="14" t="s">
        <v>2788</v>
      </c>
      <c r="V4621" s="140"/>
      <c r="W4621" s="73" t="s">
        <v>1060</v>
      </c>
      <c r="X4621" s="73">
        <v>11400</v>
      </c>
      <c r="Y4621" s="73" t="s">
        <v>2043</v>
      </c>
      <c r="Z4621" s="14"/>
      <c r="AA4621" s="14" t="s">
        <v>2956</v>
      </c>
      <c r="AB4621" s="525"/>
      <c r="AC4621" s="448" t="s">
        <v>2561</v>
      </c>
    </row>
    <row r="4622" spans="1:29">
      <c r="A4622" s="670"/>
      <c r="B4622" s="356" t="s">
        <v>1686</v>
      </c>
      <c r="C4622" s="356">
        <v>3600</v>
      </c>
      <c r="D4622" s="356" t="s">
        <v>2043</v>
      </c>
      <c r="E4622" s="52"/>
      <c r="F4622" s="14"/>
      <c r="G4622" s="53" t="s">
        <v>3672</v>
      </c>
      <c r="H4622" s="140"/>
      <c r="I4622" s="14" t="s">
        <v>253</v>
      </c>
      <c r="J4622" s="14">
        <v>12000</v>
      </c>
      <c r="K4622" s="14" t="s">
        <v>2043</v>
      </c>
      <c r="L4622" s="14"/>
      <c r="M4622" s="14"/>
      <c r="N4622" s="14" t="s">
        <v>54</v>
      </c>
      <c r="O4622" s="162"/>
      <c r="P4622" s="14" t="s">
        <v>949</v>
      </c>
      <c r="Q4622" s="14">
        <v>2300</v>
      </c>
      <c r="R4622" s="14" t="s">
        <v>2043</v>
      </c>
      <c r="S4622" s="14"/>
      <c r="T4622" s="14" t="s">
        <v>54</v>
      </c>
      <c r="U4622" s="14" t="s">
        <v>3673</v>
      </c>
      <c r="V4622" s="140"/>
      <c r="W4622" s="14" t="s">
        <v>774</v>
      </c>
      <c r="X4622" s="14">
        <f>240*20</f>
        <v>4800</v>
      </c>
      <c r="Y4622" s="14" t="s">
        <v>2043</v>
      </c>
      <c r="Z4622" s="14"/>
      <c r="AA4622" s="14" t="s">
        <v>54</v>
      </c>
      <c r="AB4622" s="460"/>
      <c r="AC4622" s="14" t="s">
        <v>2562</v>
      </c>
    </row>
    <row r="4623" ht="26.4" spans="1:29">
      <c r="A4623" s="670"/>
      <c r="B4623" s="14" t="s">
        <v>464</v>
      </c>
      <c r="C4623" s="14">
        <v>600</v>
      </c>
      <c r="D4623" s="14" t="s">
        <v>2043</v>
      </c>
      <c r="E4623" s="52"/>
      <c r="F4623" s="14"/>
      <c r="G4623" s="53" t="s">
        <v>3388</v>
      </c>
      <c r="H4623" s="281"/>
      <c r="I4623" s="14" t="s">
        <v>1002</v>
      </c>
      <c r="J4623" s="14">
        <v>400</v>
      </c>
      <c r="K4623" s="14" t="s">
        <v>2045</v>
      </c>
      <c r="L4623" s="14"/>
      <c r="M4623" s="14"/>
      <c r="N4623" s="14" t="s">
        <v>54</v>
      </c>
      <c r="O4623" s="281"/>
      <c r="P4623" s="14" t="s">
        <v>145</v>
      </c>
      <c r="Q4623" s="14">
        <f>120*20</f>
        <v>2400</v>
      </c>
      <c r="R4623" s="14" t="s">
        <v>2043</v>
      </c>
      <c r="S4623" s="14"/>
      <c r="T4623" s="14" t="s">
        <v>54</v>
      </c>
      <c r="U4623" s="14" t="s">
        <v>3674</v>
      </c>
      <c r="V4623" s="140"/>
      <c r="W4623" s="14" t="s">
        <v>972</v>
      </c>
      <c r="X4623" s="14">
        <v>4000</v>
      </c>
      <c r="Y4623" s="14" t="s">
        <v>2043</v>
      </c>
      <c r="Z4623" s="14"/>
      <c r="AA4623" s="14" t="s">
        <v>54</v>
      </c>
      <c r="AB4623" s="461"/>
      <c r="AC4623" s="448" t="s">
        <v>2563</v>
      </c>
    </row>
    <row r="4624" ht="13.8" spans="1:29">
      <c r="A4624" s="670"/>
      <c r="B4624" s="14" t="s">
        <v>949</v>
      </c>
      <c r="C4624" s="14">
        <v>3000</v>
      </c>
      <c r="D4624" s="14" t="s">
        <v>2043</v>
      </c>
      <c r="E4624" s="52"/>
      <c r="F4624" s="14"/>
      <c r="G4624" s="14" t="s">
        <v>3675</v>
      </c>
      <c r="H4624" s="281"/>
      <c r="I4624" s="14" t="s">
        <v>244</v>
      </c>
      <c r="J4624" s="14">
        <v>6000</v>
      </c>
      <c r="K4624" s="14" t="s">
        <v>2043</v>
      </c>
      <c r="L4624" s="14"/>
      <c r="M4624" s="14"/>
      <c r="N4624" s="14" t="s">
        <v>54</v>
      </c>
      <c r="O4624" s="14"/>
      <c r="P4624" s="14" t="s">
        <v>754</v>
      </c>
      <c r="Q4624" s="14">
        <v>400</v>
      </c>
      <c r="R4624" s="14" t="s">
        <v>2045</v>
      </c>
      <c r="S4624" s="14"/>
      <c r="T4624" s="14"/>
      <c r="U4624" s="14" t="s">
        <v>3270</v>
      </c>
      <c r="V4624" s="140"/>
      <c r="W4624" s="671" t="s">
        <v>2892</v>
      </c>
      <c r="X4624" s="671">
        <v>3000</v>
      </c>
      <c r="Y4624" s="671" t="s">
        <v>2045</v>
      </c>
      <c r="Z4624" s="14"/>
      <c r="AA4624" s="14" t="s">
        <v>54</v>
      </c>
      <c r="AB4624" s="462"/>
      <c r="AC4624" s="448" t="s">
        <v>2568</v>
      </c>
    </row>
    <row r="4625" ht="13.8" spans="1:29">
      <c r="A4625" s="670"/>
      <c r="B4625" s="14" t="s">
        <v>145</v>
      </c>
      <c r="C4625" s="14">
        <v>30000</v>
      </c>
      <c r="D4625" s="14" t="s">
        <v>2043</v>
      </c>
      <c r="E4625" s="52"/>
      <c r="F4625" s="14"/>
      <c r="G4625" s="53" t="s">
        <v>54</v>
      </c>
      <c r="H4625" s="14"/>
      <c r="I4625" s="14" t="s">
        <v>1718</v>
      </c>
      <c r="J4625" s="14">
        <v>3000</v>
      </c>
      <c r="K4625" s="14" t="s">
        <v>2045</v>
      </c>
      <c r="L4625" s="14"/>
      <c r="M4625" s="14"/>
      <c r="N4625" s="53" t="s">
        <v>3566</v>
      </c>
      <c r="O4625" s="14"/>
      <c r="P4625" s="14" t="s">
        <v>1835</v>
      </c>
      <c r="Q4625" s="14">
        <v>200</v>
      </c>
      <c r="R4625" s="14" t="s">
        <v>2045</v>
      </c>
      <c r="S4625" s="14"/>
      <c r="T4625" s="14" t="s">
        <v>3426</v>
      </c>
      <c r="U4625" s="14" t="s">
        <v>2483</v>
      </c>
      <c r="V4625" s="140"/>
      <c r="W4625" s="671" t="s">
        <v>3095</v>
      </c>
      <c r="X4625" s="671">
        <v>2700</v>
      </c>
      <c r="Y4625" s="671" t="s">
        <v>2045</v>
      </c>
      <c r="Z4625" s="14"/>
      <c r="AA4625" s="14" t="s">
        <v>54</v>
      </c>
      <c r="AB4625" s="142"/>
      <c r="AC4625" s="448" t="s">
        <v>2632</v>
      </c>
    </row>
    <row r="4626" ht="13.8" spans="1:29">
      <c r="A4626" s="670"/>
      <c r="B4626" s="14" t="s">
        <v>949</v>
      </c>
      <c r="C4626" s="14">
        <v>15000</v>
      </c>
      <c r="D4626" s="14" t="s">
        <v>2043</v>
      </c>
      <c r="E4626" s="52"/>
      <c r="F4626" s="14"/>
      <c r="G4626" s="53" t="s">
        <v>55</v>
      </c>
      <c r="H4626" s="14"/>
      <c r="I4626" s="14" t="s">
        <v>1777</v>
      </c>
      <c r="J4626" s="14">
        <v>2760</v>
      </c>
      <c r="K4626" s="14" t="s">
        <v>2045</v>
      </c>
      <c r="L4626" s="14"/>
      <c r="M4626" s="14"/>
      <c r="N4626" s="53" t="s">
        <v>3201</v>
      </c>
      <c r="O4626" s="14"/>
      <c r="P4626" s="14" t="s">
        <v>1729</v>
      </c>
      <c r="Q4626" s="14">
        <v>360</v>
      </c>
      <c r="R4626" s="14" t="s">
        <v>2045</v>
      </c>
      <c r="S4626" s="14"/>
      <c r="T4626" s="14"/>
      <c r="U4626" s="14" t="s">
        <v>3676</v>
      </c>
      <c r="V4626" s="14"/>
      <c r="W4626" s="73" t="s">
        <v>1112</v>
      </c>
      <c r="X4626" s="73">
        <v>2000</v>
      </c>
      <c r="Y4626" s="73" t="s">
        <v>2043</v>
      </c>
      <c r="Z4626" s="14"/>
      <c r="AA4626" s="14" t="s">
        <v>3677</v>
      </c>
      <c r="AB4626" s="136"/>
      <c r="AC4626" s="448" t="s">
        <v>2935</v>
      </c>
    </row>
    <row r="4627" spans="1:27">
      <c r="A4627" s="670"/>
      <c r="B4627" s="14"/>
      <c r="C4627" s="14"/>
      <c r="D4627" s="14"/>
      <c r="E4627" s="52"/>
      <c r="F4627" s="14"/>
      <c r="G4627" s="53"/>
      <c r="H4627" s="14"/>
      <c r="I4627" s="14" t="s">
        <v>135</v>
      </c>
      <c r="J4627" s="14">
        <v>6000</v>
      </c>
      <c r="K4627" s="14" t="s">
        <v>2043</v>
      </c>
      <c r="L4627" s="14"/>
      <c r="M4627" s="14" t="s">
        <v>3678</v>
      </c>
      <c r="N4627" s="53" t="s">
        <v>54</v>
      </c>
      <c r="O4627" s="162"/>
      <c r="P4627" s="14" t="s">
        <v>1785</v>
      </c>
      <c r="Q4627" s="14">
        <v>600</v>
      </c>
      <c r="R4627" s="14" t="s">
        <v>2043</v>
      </c>
      <c r="S4627" s="14"/>
      <c r="T4627" s="14"/>
      <c r="U4627" s="14" t="s">
        <v>54</v>
      </c>
      <c r="V4627" s="14"/>
      <c r="W4627" s="73" t="s">
        <v>1057</v>
      </c>
      <c r="X4627" s="73">
        <v>1200</v>
      </c>
      <c r="Y4627" s="73" t="s">
        <v>2043</v>
      </c>
      <c r="Z4627" s="14"/>
      <c r="AA4627" s="14" t="s">
        <v>54</v>
      </c>
    </row>
    <row r="4628" spans="1:27">
      <c r="A4628" s="670"/>
      <c r="B4628" s="14"/>
      <c r="C4628" s="14"/>
      <c r="D4628" s="14"/>
      <c r="E4628" s="52"/>
      <c r="F4628" s="14"/>
      <c r="G4628" s="53"/>
      <c r="H4628" s="14"/>
      <c r="I4628" s="14" t="s">
        <v>220</v>
      </c>
      <c r="J4628" s="14">
        <v>6000</v>
      </c>
      <c r="K4628" s="14" t="s">
        <v>2043</v>
      </c>
      <c r="L4628" s="14"/>
      <c r="M4628" s="14"/>
      <c r="N4628" s="53" t="s">
        <v>55</v>
      </c>
      <c r="O4628" s="162"/>
      <c r="P4628" s="14" t="s">
        <v>1420</v>
      </c>
      <c r="Q4628" s="14">
        <v>300</v>
      </c>
      <c r="R4628" s="14" t="s">
        <v>2045</v>
      </c>
      <c r="S4628" s="14"/>
      <c r="T4628" s="14"/>
      <c r="U4628" s="14" t="s">
        <v>54</v>
      </c>
      <c r="V4628" s="14"/>
      <c r="W4628" s="14" t="s">
        <v>1743</v>
      </c>
      <c r="X4628" s="14">
        <v>200</v>
      </c>
      <c r="Y4628" s="14" t="s">
        <v>2045</v>
      </c>
      <c r="Z4628" s="14"/>
      <c r="AA4628" s="14" t="s">
        <v>54</v>
      </c>
    </row>
    <row r="4629" spans="1:27">
      <c r="A4629" s="670"/>
      <c r="B4629" s="14"/>
      <c r="C4629" s="14"/>
      <c r="D4629" s="14"/>
      <c r="E4629" s="52"/>
      <c r="F4629" s="684"/>
      <c r="G4629" s="53"/>
      <c r="H4629" s="14"/>
      <c r="I4629" s="14"/>
      <c r="J4629" s="14"/>
      <c r="K4629" s="14"/>
      <c r="L4629" s="14"/>
      <c r="M4629" s="14"/>
      <c r="N4629" s="53"/>
      <c r="O4629" s="162"/>
      <c r="P4629" s="14" t="s">
        <v>1340</v>
      </c>
      <c r="Q4629" s="14">
        <v>300</v>
      </c>
      <c r="R4629" s="14" t="s">
        <v>2045</v>
      </c>
      <c r="S4629" s="14"/>
      <c r="T4629" s="14"/>
      <c r="U4629" s="14" t="s">
        <v>54</v>
      </c>
      <c r="V4629" s="14"/>
      <c r="W4629" s="73" t="s">
        <v>1065</v>
      </c>
      <c r="X4629" s="73">
        <v>1200</v>
      </c>
      <c r="Y4629" s="73" t="s">
        <v>2043</v>
      </c>
      <c r="Z4629" s="14"/>
      <c r="AA4629" s="14" t="s">
        <v>54</v>
      </c>
    </row>
    <row r="4630" spans="1:27">
      <c r="A4630" s="670"/>
      <c r="B4630" s="14"/>
      <c r="C4630" s="14"/>
      <c r="D4630" s="14"/>
      <c r="E4630" s="52"/>
      <c r="F4630" s="14"/>
      <c r="G4630" s="53"/>
      <c r="H4630" s="14"/>
      <c r="I4630" s="14"/>
      <c r="J4630" s="14"/>
      <c r="K4630" s="14"/>
      <c r="L4630" s="14"/>
      <c r="M4630" s="14"/>
      <c r="N4630" s="53"/>
      <c r="O4630" s="162"/>
      <c r="P4630" s="515" t="s">
        <v>1789</v>
      </c>
      <c r="Q4630" s="515">
        <v>200</v>
      </c>
      <c r="R4630" s="515" t="s">
        <v>2045</v>
      </c>
      <c r="S4630" s="515"/>
      <c r="T4630" s="141"/>
      <c r="U4630" s="14" t="s">
        <v>54</v>
      </c>
      <c r="V4630" s="14"/>
      <c r="W4630" s="525" t="s">
        <v>1618</v>
      </c>
      <c r="X4630" s="525">
        <v>1500</v>
      </c>
      <c r="Y4630" s="525" t="s">
        <v>2045</v>
      </c>
      <c r="Z4630" s="14" t="s">
        <v>3426</v>
      </c>
      <c r="AA4630" s="14" t="s">
        <v>3503</v>
      </c>
    </row>
    <row r="4631" spans="1:27">
      <c r="A4631" s="670"/>
      <c r="B4631" s="14"/>
      <c r="C4631" s="14"/>
      <c r="D4631" s="14"/>
      <c r="E4631" s="52"/>
      <c r="F4631" s="14"/>
      <c r="G4631" s="53"/>
      <c r="H4631" s="14"/>
      <c r="I4631" s="14"/>
      <c r="J4631" s="14"/>
      <c r="K4631" s="14"/>
      <c r="L4631" s="14"/>
      <c r="M4631" s="14"/>
      <c r="N4631" s="53"/>
      <c r="O4631" s="285"/>
      <c r="P4631" s="14" t="s">
        <v>1781</v>
      </c>
      <c r="Q4631" s="14">
        <v>200</v>
      </c>
      <c r="R4631" s="14" t="s">
        <v>2045</v>
      </c>
      <c r="S4631" s="14"/>
      <c r="T4631" s="14" t="s">
        <v>2096</v>
      </c>
      <c r="U4631" s="14" t="s">
        <v>54</v>
      </c>
      <c r="V4631" s="14"/>
      <c r="W4631" s="14"/>
      <c r="X4631" s="14"/>
      <c r="Y4631" s="14"/>
      <c r="Z4631" s="14"/>
      <c r="AA4631" s="14"/>
    </row>
    <row r="4632" spans="1:27">
      <c r="A4632" s="670"/>
      <c r="B4632" s="14"/>
      <c r="C4632" s="14"/>
      <c r="D4632" s="14"/>
      <c r="E4632" s="52"/>
      <c r="F4632" s="14"/>
      <c r="G4632" s="53"/>
      <c r="H4632" s="14"/>
      <c r="I4632" s="14"/>
      <c r="J4632" s="14"/>
      <c r="K4632" s="14"/>
      <c r="L4632" s="14"/>
      <c r="M4632" s="14"/>
      <c r="N4632" s="53"/>
      <c r="O4632" s="14"/>
      <c r="P4632" s="14" t="s">
        <v>1106</v>
      </c>
      <c r="Q4632" s="14">
        <v>800</v>
      </c>
      <c r="R4632" s="14" t="s">
        <v>2045</v>
      </c>
      <c r="S4632" s="14"/>
      <c r="T4632" s="14"/>
      <c r="U4632" s="14" t="s">
        <v>54</v>
      </c>
      <c r="V4632" s="14"/>
      <c r="W4632" s="14"/>
      <c r="X4632" s="14"/>
      <c r="Y4632" s="14"/>
      <c r="Z4632" s="14"/>
      <c r="AA4632" s="14"/>
    </row>
    <row r="4633" spans="1:27">
      <c r="A4633" s="670"/>
      <c r="B4633" s="14"/>
      <c r="C4633" s="14"/>
      <c r="D4633" s="14"/>
      <c r="E4633" s="52"/>
      <c r="F4633" s="14"/>
      <c r="G4633" s="53"/>
      <c r="H4633" s="14"/>
      <c r="I4633" s="14"/>
      <c r="J4633" s="14"/>
      <c r="K4633" s="14"/>
      <c r="L4633" s="14"/>
      <c r="M4633" s="14"/>
      <c r="N4633" s="53"/>
      <c r="O4633" s="14"/>
      <c r="P4633" s="14" t="s">
        <v>1470</v>
      </c>
      <c r="Q4633" s="14">
        <v>460</v>
      </c>
      <c r="R4633" s="14" t="s">
        <v>2045</v>
      </c>
      <c r="S4633" s="14"/>
      <c r="T4633" s="14"/>
      <c r="U4633" s="14" t="s">
        <v>54</v>
      </c>
      <c r="V4633" s="140"/>
      <c r="W4633" s="14"/>
      <c r="X4633" s="14"/>
      <c r="Y4633" s="14"/>
      <c r="Z4633" s="14"/>
      <c r="AA4633" s="14"/>
    </row>
    <row r="4634" spans="1:27">
      <c r="A4634" s="670"/>
      <c r="B4634" s="14"/>
      <c r="C4634" s="14"/>
      <c r="D4634" s="14"/>
      <c r="E4634" s="52"/>
      <c r="F4634" s="14"/>
      <c r="G4634" s="53"/>
      <c r="H4634" s="281"/>
      <c r="I4634" s="14"/>
      <c r="J4634" s="14"/>
      <c r="K4634" s="14"/>
      <c r="L4634" s="14"/>
      <c r="M4634" s="14"/>
      <c r="N4634" s="53"/>
      <c r="O4634" s="162"/>
      <c r="P4634" s="14" t="s">
        <v>1467</v>
      </c>
      <c r="Q4634" s="14">
        <v>480</v>
      </c>
      <c r="R4634" s="14" t="s">
        <v>2045</v>
      </c>
      <c r="S4634" s="14"/>
      <c r="T4634" s="14"/>
      <c r="U4634" s="14" t="s">
        <v>54</v>
      </c>
      <c r="V4634" s="140"/>
      <c r="W4634" s="14"/>
      <c r="X4634" s="14"/>
      <c r="Y4634" s="14"/>
      <c r="Z4634" s="14"/>
      <c r="AA4634" s="14"/>
    </row>
    <row r="4635" spans="1:27">
      <c r="A4635" s="670"/>
      <c r="B4635" s="14"/>
      <c r="C4635" s="14"/>
      <c r="D4635" s="14"/>
      <c r="E4635" s="52"/>
      <c r="F4635" s="14"/>
      <c r="G4635" s="53"/>
      <c r="H4635" s="281"/>
      <c r="I4635" s="14"/>
      <c r="J4635" s="14"/>
      <c r="K4635" s="14"/>
      <c r="L4635" s="14"/>
      <c r="M4635" s="14"/>
      <c r="N4635" s="53"/>
      <c r="O4635" s="162"/>
      <c r="P4635" s="14" t="s">
        <v>1079</v>
      </c>
      <c r="Q4635" s="14">
        <v>180</v>
      </c>
      <c r="R4635" s="14" t="s">
        <v>2045</v>
      </c>
      <c r="S4635" s="14"/>
      <c r="T4635" s="14"/>
      <c r="U4635" s="14" t="s">
        <v>54</v>
      </c>
      <c r="V4635" s="140"/>
      <c r="W4635" s="14"/>
      <c r="X4635" s="14"/>
      <c r="Y4635" s="14"/>
      <c r="Z4635" s="14"/>
      <c r="AA4635" s="14"/>
    </row>
    <row r="4636" spans="1:27">
      <c r="A4636" s="670"/>
      <c r="B4636" s="14"/>
      <c r="C4636" s="14"/>
      <c r="D4636" s="14"/>
      <c r="E4636" s="52"/>
      <c r="F4636" s="14"/>
      <c r="G4636" s="53"/>
      <c r="H4636" s="281"/>
      <c r="I4636" s="14"/>
      <c r="J4636" s="14"/>
      <c r="K4636" s="14"/>
      <c r="L4636" s="14"/>
      <c r="M4636" s="14"/>
      <c r="N4636" s="53"/>
      <c r="O4636" s="162"/>
      <c r="P4636" s="14" t="s">
        <v>1153</v>
      </c>
      <c r="Q4636" s="14">
        <v>600</v>
      </c>
      <c r="R4636" s="14" t="s">
        <v>2045</v>
      </c>
      <c r="S4636" s="14"/>
      <c r="T4636" s="14"/>
      <c r="U4636" s="14" t="s">
        <v>54</v>
      </c>
      <c r="V4636" s="140"/>
      <c r="W4636" s="14"/>
      <c r="X4636" s="14"/>
      <c r="Y4636" s="14"/>
      <c r="Z4636" s="14"/>
      <c r="AA4636" s="14"/>
    </row>
    <row r="4637" spans="1:27">
      <c r="A4637" s="670"/>
      <c r="B4637" s="14"/>
      <c r="C4637" s="14"/>
      <c r="D4637" s="14"/>
      <c r="E4637" s="52"/>
      <c r="F4637" s="14"/>
      <c r="G4637" s="53"/>
      <c r="H4637" s="281"/>
      <c r="I4637" s="14"/>
      <c r="J4637" s="14"/>
      <c r="K4637" s="14"/>
      <c r="L4637" s="14"/>
      <c r="M4637" s="14"/>
      <c r="N4637" s="53"/>
      <c r="O4637" s="162"/>
      <c r="P4637" s="14"/>
      <c r="Q4637" s="14"/>
      <c r="R4637" s="14"/>
      <c r="S4637" s="14"/>
      <c r="T4637" s="14"/>
      <c r="U4637" s="14"/>
      <c r="V4637" s="140"/>
      <c r="W4637" s="14"/>
      <c r="X4637" s="14"/>
      <c r="Y4637" s="14"/>
      <c r="Z4637" s="14"/>
      <c r="AA4637" s="14"/>
    </row>
    <row r="4638" spans="1:27">
      <c r="A4638" s="670"/>
      <c r="B4638" s="14"/>
      <c r="C4638" s="14"/>
      <c r="D4638" s="14"/>
      <c r="E4638" s="52"/>
      <c r="F4638" s="14"/>
      <c r="G4638" s="53"/>
      <c r="H4638" s="281"/>
      <c r="I4638" s="14"/>
      <c r="J4638" s="14"/>
      <c r="K4638" s="14"/>
      <c r="L4638" s="14"/>
      <c r="M4638" s="14"/>
      <c r="N4638" s="53"/>
      <c r="O4638" s="162"/>
      <c r="P4638" s="14"/>
      <c r="Q4638" s="14"/>
      <c r="R4638" s="14"/>
      <c r="S4638" s="14"/>
      <c r="T4638" s="14"/>
      <c r="U4638" s="14"/>
      <c r="V4638" s="140"/>
      <c r="W4638" s="14"/>
      <c r="X4638" s="14"/>
      <c r="Y4638" s="14"/>
      <c r="Z4638" s="14"/>
      <c r="AA4638" s="14"/>
    </row>
    <row r="4639" ht="18" spans="1:27">
      <c r="A4639" s="670"/>
      <c r="B4639" s="629"/>
      <c r="C4639" s="299"/>
      <c r="D4639" s="299"/>
      <c r="E4639" s="630"/>
      <c r="F4639" s="299"/>
      <c r="G4639" s="299"/>
      <c r="H4639" s="269"/>
      <c r="I4639" s="304"/>
      <c r="J4639" s="304"/>
      <c r="K4639" s="304"/>
      <c r="L4639" s="304"/>
      <c r="M4639" s="304"/>
      <c r="N4639" s="304"/>
      <c r="O4639" s="269"/>
      <c r="P4639" s="304"/>
      <c r="Q4639" s="304"/>
      <c r="R4639" s="304"/>
      <c r="S4639" s="304"/>
      <c r="T4639" s="304"/>
      <c r="U4639" s="304"/>
      <c r="V4639" s="269"/>
      <c r="W4639" s="304"/>
      <c r="X4639" s="304"/>
      <c r="Y4639" s="304"/>
      <c r="Z4639" s="304"/>
      <c r="AA4639" s="304"/>
    </row>
    <row r="4640" ht="27.6" spans="1:29">
      <c r="A4640" s="669" t="s">
        <v>2343</v>
      </c>
      <c r="B4640" s="121" t="s">
        <v>12</v>
      </c>
      <c r="C4640" s="122" t="s">
        <v>2501</v>
      </c>
      <c r="D4640" s="122" t="s">
        <v>2466</v>
      </c>
      <c r="E4640" s="123" t="s">
        <v>2456</v>
      </c>
      <c r="F4640" s="121" t="s">
        <v>3121</v>
      </c>
      <c r="G4640" s="121" t="s">
        <v>11</v>
      </c>
      <c r="H4640" s="492"/>
      <c r="I4640" s="121" t="s">
        <v>13</v>
      </c>
      <c r="J4640" s="122" t="s">
        <v>2501</v>
      </c>
      <c r="K4640" s="122" t="s">
        <v>2466</v>
      </c>
      <c r="L4640" s="632" t="s">
        <v>2456</v>
      </c>
      <c r="M4640" s="121" t="s">
        <v>3121</v>
      </c>
      <c r="N4640" s="121" t="s">
        <v>11</v>
      </c>
      <c r="O4640" s="269"/>
      <c r="P4640" s="121" t="s">
        <v>3108</v>
      </c>
      <c r="Q4640" s="122" t="s">
        <v>2501</v>
      </c>
      <c r="R4640" s="122" t="s">
        <v>2466</v>
      </c>
      <c r="S4640" s="632" t="s">
        <v>2456</v>
      </c>
      <c r="T4640" s="121" t="s">
        <v>3121</v>
      </c>
      <c r="U4640" s="121" t="s">
        <v>11</v>
      </c>
      <c r="V4640" s="269"/>
      <c r="W4640" s="121" t="s">
        <v>3336</v>
      </c>
      <c r="X4640" s="122" t="s">
        <v>2501</v>
      </c>
      <c r="Y4640" s="122" t="s">
        <v>2466</v>
      </c>
      <c r="Z4640" s="121" t="s">
        <v>3121</v>
      </c>
      <c r="AA4640" s="121" t="s">
        <v>11</v>
      </c>
      <c r="AB4640" s="594" t="s">
        <v>2557</v>
      </c>
      <c r="AC4640" s="594"/>
    </row>
    <row r="4641" ht="13.8" spans="1:29">
      <c r="A4641" s="670" t="s">
        <v>3679</v>
      </c>
      <c r="B4641" s="14" t="s">
        <v>949</v>
      </c>
      <c r="C4641" s="14">
        <v>13000</v>
      </c>
      <c r="D4641" s="14" t="s">
        <v>2043</v>
      </c>
      <c r="E4641" s="14"/>
      <c r="F4641" s="14"/>
      <c r="G4641" s="53" t="s">
        <v>54</v>
      </c>
      <c r="H4641" s="281"/>
      <c r="I4641" s="14" t="s">
        <v>220</v>
      </c>
      <c r="J4641" s="14">
        <v>4800</v>
      </c>
      <c r="K4641" s="14" t="s">
        <v>2043</v>
      </c>
      <c r="L4641" s="14"/>
      <c r="M4641" s="14"/>
      <c r="N4641" s="53" t="s">
        <v>54</v>
      </c>
      <c r="O4641" s="162"/>
      <c r="P4641" s="136" t="s">
        <v>1231</v>
      </c>
      <c r="Q4641" s="136">
        <v>960</v>
      </c>
      <c r="R4641" s="136" t="s">
        <v>2045</v>
      </c>
      <c r="S4641" s="14"/>
      <c r="T4641" s="14"/>
      <c r="U4641" s="14" t="s">
        <v>3344</v>
      </c>
      <c r="V4641" s="140"/>
      <c r="W4641" s="14" t="s">
        <v>1787</v>
      </c>
      <c r="X4641" s="14">
        <v>1200</v>
      </c>
      <c r="Y4641" s="14" t="s">
        <v>2045</v>
      </c>
      <c r="Z4641" s="14" t="s">
        <v>3426</v>
      </c>
      <c r="AA4641" s="14" t="s">
        <v>54</v>
      </c>
      <c r="AB4641" s="525"/>
      <c r="AC4641" s="448" t="s">
        <v>2561</v>
      </c>
    </row>
    <row r="4642" spans="1:29">
      <c r="A4642" s="670"/>
      <c r="B4642" s="356" t="s">
        <v>1686</v>
      </c>
      <c r="C4642" s="356">
        <v>6000</v>
      </c>
      <c r="D4642" s="356" t="s">
        <v>2043</v>
      </c>
      <c r="E4642" s="52"/>
      <c r="F4642" s="168" t="s">
        <v>3680</v>
      </c>
      <c r="G4642" s="53" t="s">
        <v>3681</v>
      </c>
      <c r="H4642" s="281"/>
      <c r="I4642" s="14" t="s">
        <v>223</v>
      </c>
      <c r="J4642" s="14">
        <v>4800</v>
      </c>
      <c r="K4642" s="14" t="s">
        <v>2043</v>
      </c>
      <c r="L4642" s="14"/>
      <c r="M4642" s="14"/>
      <c r="N4642" s="53" t="s">
        <v>54</v>
      </c>
      <c r="O4642" s="162"/>
      <c r="P4642" s="525" t="s">
        <v>1257</v>
      </c>
      <c r="Q4642" s="525">
        <v>220</v>
      </c>
      <c r="R4642" s="525" t="s">
        <v>2045</v>
      </c>
      <c r="S4642" s="14"/>
      <c r="T4642" s="14"/>
      <c r="U4642" s="14" t="s">
        <v>3682</v>
      </c>
      <c r="V4642" s="140"/>
      <c r="W4642" s="73" t="s">
        <v>1065</v>
      </c>
      <c r="X4642" s="73">
        <v>1800</v>
      </c>
      <c r="Y4642" s="73" t="s">
        <v>2043</v>
      </c>
      <c r="Z4642" s="14"/>
      <c r="AA4642" s="14" t="s">
        <v>54</v>
      </c>
      <c r="AB4642" s="460"/>
      <c r="AC4642" s="14" t="s">
        <v>2562</v>
      </c>
    </row>
    <row r="4643" ht="13.8" spans="1:29">
      <c r="A4643" s="670"/>
      <c r="B4643" s="73" t="s">
        <v>1057</v>
      </c>
      <c r="C4643" s="73">
        <v>9000</v>
      </c>
      <c r="D4643" s="73" t="s">
        <v>2043</v>
      </c>
      <c r="E4643" s="52"/>
      <c r="F4643" s="14"/>
      <c r="G4643" s="53" t="s">
        <v>3683</v>
      </c>
      <c r="H4643" s="281"/>
      <c r="I4643" s="14" t="s">
        <v>1404</v>
      </c>
      <c r="J4643" s="14">
        <v>400</v>
      </c>
      <c r="K4643" s="14" t="s">
        <v>2045</v>
      </c>
      <c r="L4643" s="14"/>
      <c r="M4643" s="14"/>
      <c r="N4643" s="53" t="s">
        <v>54</v>
      </c>
      <c r="O4643" s="281"/>
      <c r="P4643" s="356" t="s">
        <v>1787</v>
      </c>
      <c r="Q4643" s="356">
        <v>1200</v>
      </c>
      <c r="R4643" s="356" t="s">
        <v>2045</v>
      </c>
      <c r="S4643" s="14"/>
      <c r="T4643" s="14" t="s">
        <v>3426</v>
      </c>
      <c r="U4643" s="14" t="s">
        <v>3684</v>
      </c>
      <c r="V4643" s="14"/>
      <c r="W4643" s="14" t="s">
        <v>464</v>
      </c>
      <c r="X4643" s="14">
        <v>900</v>
      </c>
      <c r="Y4643" s="14" t="s">
        <v>2043</v>
      </c>
      <c r="Z4643" s="14"/>
      <c r="AA4643" s="14" t="s">
        <v>54</v>
      </c>
      <c r="AB4643" s="461"/>
      <c r="AC4643" s="448" t="s">
        <v>2563</v>
      </c>
    </row>
    <row r="4644" ht="13.8" spans="1:29">
      <c r="A4644" s="670"/>
      <c r="B4644" s="14" t="s">
        <v>1188</v>
      </c>
      <c r="C4644" s="14">
        <v>6000</v>
      </c>
      <c r="D4644" s="14" t="s">
        <v>2043</v>
      </c>
      <c r="E4644" s="52"/>
      <c r="F4644" s="14"/>
      <c r="G4644" s="53" t="s">
        <v>2210</v>
      </c>
      <c r="H4644" s="281"/>
      <c r="I4644" s="14" t="s">
        <v>1503</v>
      </c>
      <c r="J4644" s="14">
        <v>1500</v>
      </c>
      <c r="K4644" s="14" t="s">
        <v>2045</v>
      </c>
      <c r="L4644" s="14"/>
      <c r="M4644" s="14"/>
      <c r="N4644" s="53" t="s">
        <v>54</v>
      </c>
      <c r="O4644" s="162"/>
      <c r="P4644" s="73" t="s">
        <v>1670</v>
      </c>
      <c r="Q4644" s="73">
        <v>200</v>
      </c>
      <c r="R4644" s="73" t="s">
        <v>2045</v>
      </c>
      <c r="S4644" s="14"/>
      <c r="T4644" s="14"/>
      <c r="U4644" s="14" t="s">
        <v>2956</v>
      </c>
      <c r="V4644" s="14"/>
      <c r="W4644" s="14" t="s">
        <v>1135</v>
      </c>
      <c r="X4644" s="14">
        <v>5200</v>
      </c>
      <c r="Y4644" s="14" t="s">
        <v>2043</v>
      </c>
      <c r="Z4644" s="168"/>
      <c r="AA4644" s="14" t="s">
        <v>54</v>
      </c>
      <c r="AB4644" s="462"/>
      <c r="AC4644" s="448" t="s">
        <v>2568</v>
      </c>
    </row>
    <row r="4645" ht="13.8" spans="1:29">
      <c r="A4645" s="670"/>
      <c r="B4645" s="73" t="s">
        <v>1085</v>
      </c>
      <c r="C4645" s="73">
        <v>12000</v>
      </c>
      <c r="D4645" s="73" t="s">
        <v>2043</v>
      </c>
      <c r="E4645" s="52"/>
      <c r="F4645" s="14"/>
      <c r="G4645" s="53" t="s">
        <v>55</v>
      </c>
      <c r="H4645" s="281"/>
      <c r="I4645" s="14" t="s">
        <v>175</v>
      </c>
      <c r="J4645" s="14">
        <v>6000</v>
      </c>
      <c r="K4645" s="14" t="s">
        <v>2043</v>
      </c>
      <c r="L4645" s="14"/>
      <c r="M4645" s="14"/>
      <c r="N4645" s="53" t="s">
        <v>54</v>
      </c>
      <c r="O4645" s="162"/>
      <c r="P4645" s="14" t="s">
        <v>286</v>
      </c>
      <c r="Q4645" s="14">
        <v>1000</v>
      </c>
      <c r="R4645" s="14" t="s">
        <v>2045</v>
      </c>
      <c r="S4645" s="14"/>
      <c r="T4645" s="14"/>
      <c r="U4645" s="14" t="s">
        <v>54</v>
      </c>
      <c r="V4645" s="14"/>
      <c r="W4645" s="14" t="s">
        <v>1135</v>
      </c>
      <c r="X4645" s="14">
        <v>800</v>
      </c>
      <c r="Y4645" s="14" t="s">
        <v>2043</v>
      </c>
      <c r="Z4645" s="14" t="s">
        <v>2096</v>
      </c>
      <c r="AA4645" s="14" t="s">
        <v>3685</v>
      </c>
      <c r="AB4645" s="142"/>
      <c r="AC4645" s="448" t="s">
        <v>2632</v>
      </c>
    </row>
    <row r="4646" ht="13.8" spans="1:29">
      <c r="A4646" s="670"/>
      <c r="B4646" s="14"/>
      <c r="C4646" s="14"/>
      <c r="D4646" s="14"/>
      <c r="E4646" s="52"/>
      <c r="F4646" s="14"/>
      <c r="G4646" s="53"/>
      <c r="H4646" s="281"/>
      <c r="I4646" s="137" t="s">
        <v>2081</v>
      </c>
      <c r="J4646" s="137">
        <v>500</v>
      </c>
      <c r="K4646" s="137" t="s">
        <v>2045</v>
      </c>
      <c r="L4646" s="14"/>
      <c r="M4646" s="14" t="s">
        <v>2096</v>
      </c>
      <c r="N4646" s="53" t="s">
        <v>54</v>
      </c>
      <c r="O4646" s="162"/>
      <c r="P4646" s="14" t="s">
        <v>907</v>
      </c>
      <c r="Q4646" s="14">
        <v>2000</v>
      </c>
      <c r="R4646" s="14" t="s">
        <v>2045</v>
      </c>
      <c r="S4646" s="14"/>
      <c r="T4646" s="14"/>
      <c r="U4646" s="14" t="s">
        <v>54</v>
      </c>
      <c r="V4646" s="14"/>
      <c r="W4646" s="14" t="s">
        <v>630</v>
      </c>
      <c r="X4646" s="14">
        <v>2000</v>
      </c>
      <c r="Y4646" s="14" t="s">
        <v>2043</v>
      </c>
      <c r="Z4646" s="52"/>
      <c r="AA4646" s="14" t="s">
        <v>3686</v>
      </c>
      <c r="AB4646" s="136"/>
      <c r="AC4646" s="448" t="s">
        <v>2935</v>
      </c>
    </row>
    <row r="4647" ht="26.4" spans="1:27">
      <c r="A4647" s="670"/>
      <c r="B4647" s="14"/>
      <c r="C4647" s="14"/>
      <c r="D4647" s="14"/>
      <c r="E4647" s="52"/>
      <c r="F4647" s="14"/>
      <c r="G4647" s="53"/>
      <c r="H4647" s="281"/>
      <c r="I4647" s="356" t="s">
        <v>706</v>
      </c>
      <c r="J4647" s="356">
        <v>200</v>
      </c>
      <c r="K4647" s="356" t="s">
        <v>2045</v>
      </c>
      <c r="L4647" s="14"/>
      <c r="M4647" s="14"/>
      <c r="N4647" s="53" t="s">
        <v>3687</v>
      </c>
      <c r="O4647" s="162"/>
      <c r="P4647" s="14" t="s">
        <v>1554</v>
      </c>
      <c r="Q4647" s="14">
        <v>4000</v>
      </c>
      <c r="R4647" s="14" t="s">
        <v>2045</v>
      </c>
      <c r="S4647" s="14"/>
      <c r="T4647" s="14"/>
      <c r="U4647" s="14"/>
      <c r="V4647" s="14"/>
      <c r="W4647" s="14" t="s">
        <v>316</v>
      </c>
      <c r="X4647" s="14">
        <v>12000</v>
      </c>
      <c r="Y4647" s="14" t="s">
        <v>2043</v>
      </c>
      <c r="Z4647" s="52"/>
      <c r="AA4647" s="14" t="s">
        <v>3688</v>
      </c>
    </row>
    <row r="4648" spans="1:27">
      <c r="A4648" s="670"/>
      <c r="B4648" s="14"/>
      <c r="C4648" s="14"/>
      <c r="D4648" s="14"/>
      <c r="E4648" s="52"/>
      <c r="F4648" s="14"/>
      <c r="G4648" s="53"/>
      <c r="H4648" s="281"/>
      <c r="I4648" s="14" t="s">
        <v>331</v>
      </c>
      <c r="J4648" s="14">
        <v>8000</v>
      </c>
      <c r="K4648" s="14" t="s">
        <v>2043</v>
      </c>
      <c r="L4648" s="14"/>
      <c r="M4648" s="14"/>
      <c r="N4648" s="53" t="s">
        <v>54</v>
      </c>
      <c r="O4648" s="162"/>
      <c r="P4648" s="14" t="s">
        <v>1621</v>
      </c>
      <c r="Q4648" s="14">
        <v>300</v>
      </c>
      <c r="R4648" s="14" t="s">
        <v>2045</v>
      </c>
      <c r="S4648" s="14"/>
      <c r="T4648" s="14"/>
      <c r="U4648" s="14" t="s">
        <v>88</v>
      </c>
      <c r="V4648" s="14"/>
      <c r="W4648" s="356" t="s">
        <v>630</v>
      </c>
      <c r="X4648" s="356">
        <v>2000</v>
      </c>
      <c r="Y4648" s="356" t="s">
        <v>2043</v>
      </c>
      <c r="Z4648" s="14"/>
      <c r="AA4648" s="14" t="s">
        <v>3689</v>
      </c>
    </row>
    <row r="4649" spans="1:27">
      <c r="A4649" s="670"/>
      <c r="B4649" s="14"/>
      <c r="C4649" s="14"/>
      <c r="D4649" s="14"/>
      <c r="E4649" s="52"/>
      <c r="F4649" s="14"/>
      <c r="G4649" s="53"/>
      <c r="H4649" s="281"/>
      <c r="I4649" s="14" t="s">
        <v>256</v>
      </c>
      <c r="J4649" s="14">
        <v>8000</v>
      </c>
      <c r="K4649" s="14" t="s">
        <v>2043</v>
      </c>
      <c r="L4649" s="14"/>
      <c r="M4649" s="14"/>
      <c r="N4649" s="53" t="s">
        <v>55</v>
      </c>
      <c r="O4649" s="162"/>
      <c r="P4649" s="356" t="s">
        <v>738</v>
      </c>
      <c r="Q4649" s="356">
        <v>400</v>
      </c>
      <c r="R4649" s="356" t="s">
        <v>2045</v>
      </c>
      <c r="S4649" s="14"/>
      <c r="T4649" s="14"/>
      <c r="U4649" s="14" t="s">
        <v>3690</v>
      </c>
      <c r="V4649" s="14"/>
      <c r="W4649" s="14"/>
      <c r="X4649" s="14"/>
      <c r="Y4649" s="14"/>
      <c r="Z4649" s="14"/>
      <c r="AA4649" s="14"/>
    </row>
    <row r="4650" ht="39.6" spans="1:27">
      <c r="A4650" s="670"/>
      <c r="B4650" s="14"/>
      <c r="C4650" s="14"/>
      <c r="D4650" s="14"/>
      <c r="E4650" s="52"/>
      <c r="F4650" s="14"/>
      <c r="G4650" s="53"/>
      <c r="H4650" s="281"/>
      <c r="I4650" s="14"/>
      <c r="J4650" s="14"/>
      <c r="K4650" s="14"/>
      <c r="L4650" s="14"/>
      <c r="M4650" s="14"/>
      <c r="N4650" s="53"/>
      <c r="O4650" s="14"/>
      <c r="P4650" s="14" t="s">
        <v>681</v>
      </c>
      <c r="Q4650" s="14">
        <v>100</v>
      </c>
      <c r="R4650" s="14" t="s">
        <v>2043</v>
      </c>
      <c r="S4650" s="14"/>
      <c r="T4650" s="14"/>
      <c r="U4650" s="14" t="s">
        <v>3691</v>
      </c>
      <c r="V4650" s="140"/>
      <c r="W4650" s="14" t="s">
        <v>196</v>
      </c>
      <c r="X4650" s="14">
        <v>12000</v>
      </c>
      <c r="Y4650" s="14" t="s">
        <v>2043</v>
      </c>
      <c r="Z4650" s="52"/>
      <c r="AA4650" s="53" t="s">
        <v>3692</v>
      </c>
    </row>
    <row r="4651" spans="1:27">
      <c r="A4651" s="670"/>
      <c r="B4651" s="14"/>
      <c r="C4651" s="14"/>
      <c r="D4651" s="14"/>
      <c r="E4651" s="52"/>
      <c r="F4651" s="14"/>
      <c r="G4651" s="53"/>
      <c r="H4651" s="281"/>
      <c r="I4651" s="14"/>
      <c r="J4651" s="14"/>
      <c r="K4651" s="14"/>
      <c r="L4651" s="14"/>
      <c r="M4651" s="14"/>
      <c r="N4651" s="53"/>
      <c r="O4651" s="14"/>
      <c r="P4651" s="14" t="s">
        <v>1522</v>
      </c>
      <c r="Q4651" s="14">
        <v>300</v>
      </c>
      <c r="R4651" s="14" t="s">
        <v>2045</v>
      </c>
      <c r="S4651" s="14"/>
      <c r="T4651" s="14"/>
      <c r="U4651" s="14" t="s">
        <v>2210</v>
      </c>
      <c r="V4651" s="140"/>
      <c r="W4651" s="14" t="s">
        <v>151</v>
      </c>
      <c r="X4651" s="14">
        <v>1200</v>
      </c>
      <c r="Y4651" s="14" t="s">
        <v>2043</v>
      </c>
      <c r="Z4651" s="52"/>
      <c r="AA4651" s="53" t="s">
        <v>54</v>
      </c>
    </row>
    <row r="4652" spans="1:27">
      <c r="A4652" s="670"/>
      <c r="B4652" s="14"/>
      <c r="C4652" s="14"/>
      <c r="D4652" s="14"/>
      <c r="E4652" s="52"/>
      <c r="F4652" s="14"/>
      <c r="G4652" s="53"/>
      <c r="H4652" s="281"/>
      <c r="I4652" s="14"/>
      <c r="J4652" s="14"/>
      <c r="K4652" s="14"/>
      <c r="L4652" s="14"/>
      <c r="M4652" s="14"/>
      <c r="N4652" s="53"/>
      <c r="O4652" s="14"/>
      <c r="P4652" s="73" t="s">
        <v>1131</v>
      </c>
      <c r="Q4652" s="73">
        <v>500</v>
      </c>
      <c r="R4652" s="73" t="s">
        <v>2045</v>
      </c>
      <c r="S4652" s="14"/>
      <c r="T4652" s="14"/>
      <c r="U4652" s="14" t="s">
        <v>3047</v>
      </c>
      <c r="V4652" s="140"/>
      <c r="W4652" s="14" t="s">
        <v>1603</v>
      </c>
      <c r="X4652" s="14">
        <v>6000</v>
      </c>
      <c r="Y4652" s="14" t="s">
        <v>2043</v>
      </c>
      <c r="Z4652" s="52"/>
      <c r="AA4652" s="52" t="s">
        <v>55</v>
      </c>
    </row>
    <row r="4653" spans="1:27">
      <c r="A4653" s="670"/>
      <c r="B4653" s="14"/>
      <c r="C4653" s="14"/>
      <c r="D4653" s="14"/>
      <c r="E4653" s="52"/>
      <c r="F4653" s="14"/>
      <c r="G4653" s="53"/>
      <c r="H4653" s="281"/>
      <c r="I4653" s="14"/>
      <c r="J4653" s="14"/>
      <c r="K4653" s="14"/>
      <c r="L4653" s="14"/>
      <c r="M4653" s="14"/>
      <c r="N4653" s="53"/>
      <c r="O4653" s="14"/>
      <c r="P4653" s="73" t="s">
        <v>68</v>
      </c>
      <c r="Q4653" s="73">
        <v>1200</v>
      </c>
      <c r="R4653" s="73" t="s">
        <v>2045</v>
      </c>
      <c r="S4653" s="14"/>
      <c r="T4653" s="14"/>
      <c r="U4653" s="14" t="s">
        <v>3047</v>
      </c>
      <c r="V4653" s="140"/>
      <c r="W4653" s="14"/>
      <c r="X4653" s="14"/>
      <c r="Y4653" s="14"/>
      <c r="Z4653" s="14"/>
      <c r="AA4653" s="14"/>
    </row>
    <row r="4654" spans="1:27">
      <c r="A4654" s="670"/>
      <c r="B4654" s="14"/>
      <c r="C4654" s="14"/>
      <c r="D4654" s="14"/>
      <c r="E4654" s="52"/>
      <c r="F4654" s="14"/>
      <c r="G4654" s="53"/>
      <c r="H4654" s="162"/>
      <c r="I4654" s="14"/>
      <c r="J4654" s="14"/>
      <c r="K4654" s="14"/>
      <c r="L4654" s="14"/>
      <c r="M4654" s="14"/>
      <c r="N4654" s="53"/>
      <c r="O4654" s="14"/>
      <c r="P4654" s="73" t="s">
        <v>1299</v>
      </c>
      <c r="Q4654" s="73">
        <v>1200</v>
      </c>
      <c r="R4654" s="73" t="s">
        <v>2045</v>
      </c>
      <c r="S4654" s="14"/>
      <c r="T4654" s="14"/>
      <c r="U4654" s="14" t="s">
        <v>3693</v>
      </c>
      <c r="V4654" s="140"/>
      <c r="W4654" s="14"/>
      <c r="X4654" s="14"/>
      <c r="Y4654" s="14"/>
      <c r="Z4654" s="14"/>
      <c r="AA4654" s="14"/>
    </row>
    <row r="4655" spans="1:27">
      <c r="A4655" s="670"/>
      <c r="B4655" s="14"/>
      <c r="C4655" s="14"/>
      <c r="D4655" s="14"/>
      <c r="E4655" s="52"/>
      <c r="F4655" s="14"/>
      <c r="G4655" s="53"/>
      <c r="H4655" s="162"/>
      <c r="I4655" s="14"/>
      <c r="J4655" s="14"/>
      <c r="K4655" s="14"/>
      <c r="L4655" s="14"/>
      <c r="M4655" s="14"/>
      <c r="N4655" s="53"/>
      <c r="O4655" s="140"/>
      <c r="P4655" s="14"/>
      <c r="Q4655" s="14"/>
      <c r="R4655" s="14"/>
      <c r="S4655" s="14"/>
      <c r="T4655" s="14"/>
      <c r="U4655" s="14"/>
      <c r="V4655" s="140"/>
      <c r="W4655" s="14"/>
      <c r="X4655" s="14"/>
      <c r="Y4655" s="14"/>
      <c r="Z4655" s="14"/>
      <c r="AA4655" s="14"/>
    </row>
    <row r="4656" spans="1:27">
      <c r="A4656" s="670"/>
      <c r="B4656" s="14"/>
      <c r="C4656" s="14"/>
      <c r="D4656" s="14"/>
      <c r="E4656" s="52"/>
      <c r="F4656" s="14"/>
      <c r="G4656" s="53"/>
      <c r="H4656" s="14"/>
      <c r="I4656" s="14"/>
      <c r="J4656" s="14"/>
      <c r="K4656" s="14"/>
      <c r="L4656" s="14"/>
      <c r="M4656" s="14"/>
      <c r="N4656" s="53"/>
      <c r="O4656" s="140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</row>
    <row r="4657" ht="18" spans="1:27">
      <c r="A4657" s="670"/>
      <c r="B4657" s="629"/>
      <c r="C4657" s="299"/>
      <c r="D4657" s="299"/>
      <c r="E4657" s="630"/>
      <c r="F4657" s="299"/>
      <c r="G4657" s="299"/>
      <c r="H4657" s="269"/>
      <c r="I4657" s="304"/>
      <c r="J4657" s="304"/>
      <c r="K4657" s="304"/>
      <c r="L4657" s="304"/>
      <c r="M4657" s="304"/>
      <c r="N4657" s="304"/>
      <c r="O4657" s="269"/>
      <c r="P4657" s="304"/>
      <c r="Q4657" s="304"/>
      <c r="R4657" s="304"/>
      <c r="S4657" s="304"/>
      <c r="T4657" s="304"/>
      <c r="U4657" s="304"/>
      <c r="V4657" s="269"/>
      <c r="W4657" s="304"/>
      <c r="X4657" s="304"/>
      <c r="Y4657" s="304"/>
      <c r="Z4657" s="304"/>
      <c r="AA4657" s="304"/>
    </row>
    <row r="4658" ht="27.6" spans="1:29">
      <c r="A4658" s="669" t="s">
        <v>2347</v>
      </c>
      <c r="B4658" s="121" t="s">
        <v>12</v>
      </c>
      <c r="C4658" s="122" t="s">
        <v>2501</v>
      </c>
      <c r="D4658" s="122" t="s">
        <v>2466</v>
      </c>
      <c r="E4658" s="123" t="s">
        <v>2456</v>
      </c>
      <c r="F4658" s="121" t="s">
        <v>3121</v>
      </c>
      <c r="G4658" s="121" t="s">
        <v>11</v>
      </c>
      <c r="H4658" s="524"/>
      <c r="I4658" s="121" t="s">
        <v>13</v>
      </c>
      <c r="J4658" s="122" t="s">
        <v>2501</v>
      </c>
      <c r="K4658" s="122" t="s">
        <v>2466</v>
      </c>
      <c r="L4658" s="632" t="s">
        <v>2456</v>
      </c>
      <c r="M4658" s="121" t="s">
        <v>3121</v>
      </c>
      <c r="N4658" s="121" t="s">
        <v>11</v>
      </c>
      <c r="O4658" s="269"/>
      <c r="P4658" s="121" t="s">
        <v>3108</v>
      </c>
      <c r="Q4658" s="122" t="s">
        <v>2501</v>
      </c>
      <c r="R4658" s="122" t="s">
        <v>2466</v>
      </c>
      <c r="S4658" s="632" t="s">
        <v>2456</v>
      </c>
      <c r="T4658" s="584" t="s">
        <v>3121</v>
      </c>
      <c r="U4658" s="121" t="s">
        <v>11</v>
      </c>
      <c r="V4658" s="269"/>
      <c r="W4658" s="121" t="s">
        <v>3336</v>
      </c>
      <c r="X4658" s="122" t="s">
        <v>2501</v>
      </c>
      <c r="Y4658" s="122" t="s">
        <v>2466</v>
      </c>
      <c r="Z4658" s="121" t="s">
        <v>3121</v>
      </c>
      <c r="AA4658" s="121" t="s">
        <v>11</v>
      </c>
      <c r="AB4658" s="594" t="s">
        <v>2557</v>
      </c>
      <c r="AC4658" s="594"/>
    </row>
    <row r="4659" ht="13.8" spans="1:29">
      <c r="A4659" s="670" t="s">
        <v>3694</v>
      </c>
      <c r="B4659" s="73" t="s">
        <v>1085</v>
      </c>
      <c r="C4659" s="73">
        <v>9700</v>
      </c>
      <c r="D4659" s="73" t="s">
        <v>2043</v>
      </c>
      <c r="E4659" s="52"/>
      <c r="F4659" s="14"/>
      <c r="G4659" s="53" t="s">
        <v>54</v>
      </c>
      <c r="H4659" s="281"/>
      <c r="I4659" s="14" t="s">
        <v>256</v>
      </c>
      <c r="J4659" s="14">
        <v>1000</v>
      </c>
      <c r="K4659" s="14" t="s">
        <v>2043</v>
      </c>
      <c r="L4659" s="14"/>
      <c r="M4659" s="14"/>
      <c r="N4659" s="53" t="s">
        <v>54</v>
      </c>
      <c r="O4659" s="162"/>
      <c r="P4659" s="14" t="s">
        <v>1382</v>
      </c>
      <c r="Q4659" s="14">
        <v>200</v>
      </c>
      <c r="R4659" s="14" t="s">
        <v>2045</v>
      </c>
      <c r="S4659" s="14"/>
      <c r="T4659" s="162"/>
      <c r="U4659" s="14" t="s">
        <v>3331</v>
      </c>
      <c r="V4659" s="14"/>
      <c r="W4659" s="14" t="s">
        <v>1603</v>
      </c>
      <c r="X4659" s="14">
        <v>1000</v>
      </c>
      <c r="Y4659" s="14" t="s">
        <v>2043</v>
      </c>
      <c r="Z4659" s="14"/>
      <c r="AA4659" s="14" t="s">
        <v>54</v>
      </c>
      <c r="AB4659" s="525"/>
      <c r="AC4659" s="448" t="s">
        <v>2561</v>
      </c>
    </row>
    <row r="4660" spans="1:29">
      <c r="A4660" s="670"/>
      <c r="B4660" s="14" t="s">
        <v>537</v>
      </c>
      <c r="C4660" s="14">
        <v>4800</v>
      </c>
      <c r="D4660" s="14" t="s">
        <v>2043</v>
      </c>
      <c r="E4660" s="52"/>
      <c r="F4660" s="14"/>
      <c r="G4660" s="53" t="s">
        <v>54</v>
      </c>
      <c r="H4660" s="281"/>
      <c r="I4660" s="14" t="s">
        <v>369</v>
      </c>
      <c r="J4660" s="14">
        <v>2500</v>
      </c>
      <c r="K4660" s="14" t="s">
        <v>2045</v>
      </c>
      <c r="L4660" s="14"/>
      <c r="M4660" s="14"/>
      <c r="N4660" s="53" t="s">
        <v>54</v>
      </c>
      <c r="O4660" s="162"/>
      <c r="P4660" s="137" t="s">
        <v>106</v>
      </c>
      <c r="Q4660" s="137">
        <v>1200</v>
      </c>
      <c r="R4660" s="137" t="s">
        <v>2054</v>
      </c>
      <c r="S4660" s="14"/>
      <c r="T4660" s="162"/>
      <c r="U4660" s="14" t="s">
        <v>2788</v>
      </c>
      <c r="V4660" s="14"/>
      <c r="W4660" s="14" t="s">
        <v>1603</v>
      </c>
      <c r="X4660" s="14">
        <v>1200</v>
      </c>
      <c r="Y4660" s="14" t="s">
        <v>2043</v>
      </c>
      <c r="Z4660" s="14" t="s">
        <v>2096</v>
      </c>
      <c r="AA4660" s="14" t="s">
        <v>3695</v>
      </c>
      <c r="AB4660" s="460"/>
      <c r="AC4660" s="14" t="s">
        <v>2562</v>
      </c>
    </row>
    <row r="4661" ht="26.4" spans="1:29">
      <c r="A4661" s="670"/>
      <c r="B4661" s="356" t="s">
        <v>348</v>
      </c>
      <c r="C4661" s="356">
        <v>1860</v>
      </c>
      <c r="D4661" s="356" t="s">
        <v>2045</v>
      </c>
      <c r="E4661" s="52"/>
      <c r="F4661" s="14"/>
      <c r="G4661" s="53" t="s">
        <v>3696</v>
      </c>
      <c r="H4661" s="281"/>
      <c r="I4661" s="126" t="s">
        <v>1026</v>
      </c>
      <c r="J4661" s="126">
        <v>1400</v>
      </c>
      <c r="K4661" s="126" t="s">
        <v>2045</v>
      </c>
      <c r="L4661" s="14"/>
      <c r="M4661" s="14"/>
      <c r="N4661" s="53" t="s">
        <v>3203</v>
      </c>
      <c r="O4661" s="281"/>
      <c r="P4661" s="14" t="s">
        <v>1630</v>
      </c>
      <c r="Q4661" s="14">
        <v>300</v>
      </c>
      <c r="R4661" s="14" t="s">
        <v>2045</v>
      </c>
      <c r="S4661" s="14"/>
      <c r="T4661" s="162"/>
      <c r="U4661" s="14" t="s">
        <v>54</v>
      </c>
      <c r="V4661" s="14"/>
      <c r="W4661" s="14" t="s">
        <v>238</v>
      </c>
      <c r="X4661" s="14">
        <v>10000</v>
      </c>
      <c r="Y4661" s="14" t="s">
        <v>2043</v>
      </c>
      <c r="Z4661" s="52"/>
      <c r="AA4661" s="14" t="s">
        <v>3697</v>
      </c>
      <c r="AB4661" s="461"/>
      <c r="AC4661" s="448" t="s">
        <v>2563</v>
      </c>
    </row>
    <row r="4662" ht="13.8" spans="1:29">
      <c r="A4662" s="670"/>
      <c r="B4662" s="14" t="s">
        <v>464</v>
      </c>
      <c r="C4662" s="14">
        <v>3000</v>
      </c>
      <c r="D4662" s="14" t="s">
        <v>2043</v>
      </c>
      <c r="E4662" s="52"/>
      <c r="F4662" s="14"/>
      <c r="G4662" s="53" t="s">
        <v>3203</v>
      </c>
      <c r="H4662" s="281"/>
      <c r="I4662" s="14" t="s">
        <v>259</v>
      </c>
      <c r="J4662" s="14">
        <v>12000</v>
      </c>
      <c r="K4662" s="14" t="s">
        <v>2043</v>
      </c>
      <c r="L4662" s="14"/>
      <c r="M4662" s="14"/>
      <c r="N4662" s="53" t="s">
        <v>54</v>
      </c>
      <c r="O4662" s="281"/>
      <c r="P4662" s="14" t="s">
        <v>1702</v>
      </c>
      <c r="Q4662" s="14">
        <v>420</v>
      </c>
      <c r="R4662" s="14" t="s">
        <v>2045</v>
      </c>
      <c r="S4662" s="14"/>
      <c r="T4662" s="162"/>
      <c r="U4662" s="14" t="s">
        <v>54</v>
      </c>
      <c r="V4662" s="14"/>
      <c r="W4662" s="14" t="s">
        <v>196</v>
      </c>
      <c r="X4662" s="14">
        <v>7200</v>
      </c>
      <c r="Y4662" s="14" t="s">
        <v>2043</v>
      </c>
      <c r="Z4662" s="14"/>
      <c r="AA4662" s="14" t="s">
        <v>54</v>
      </c>
      <c r="AB4662" s="462"/>
      <c r="AC4662" s="448" t="s">
        <v>2568</v>
      </c>
    </row>
    <row r="4663" ht="13.8" spans="1:29">
      <c r="A4663" s="670"/>
      <c r="B4663" s="14" t="s">
        <v>479</v>
      </c>
      <c r="C4663" s="14">
        <v>6000</v>
      </c>
      <c r="D4663" s="14" t="s">
        <v>2043</v>
      </c>
      <c r="E4663" s="52"/>
      <c r="F4663" s="14"/>
      <c r="G4663" s="53" t="s">
        <v>54</v>
      </c>
      <c r="H4663" s="281"/>
      <c r="I4663" s="126" t="s">
        <v>599</v>
      </c>
      <c r="J4663" s="126">
        <v>2140</v>
      </c>
      <c r="K4663" s="126" t="s">
        <v>2045</v>
      </c>
      <c r="L4663" s="14"/>
      <c r="M4663" s="14"/>
      <c r="N4663" s="53" t="s">
        <v>3459</v>
      </c>
      <c r="O4663" s="281"/>
      <c r="P4663" s="14" t="s">
        <v>1438</v>
      </c>
      <c r="Q4663" s="14">
        <v>740</v>
      </c>
      <c r="R4663" s="14" t="s">
        <v>2045</v>
      </c>
      <c r="S4663" s="14"/>
      <c r="T4663" s="162"/>
      <c r="U4663" s="14" t="s">
        <v>54</v>
      </c>
      <c r="V4663" s="14"/>
      <c r="W4663" s="14" t="s">
        <v>592</v>
      </c>
      <c r="X4663" s="14">
        <v>15000</v>
      </c>
      <c r="Y4663" s="14" t="s">
        <v>2043</v>
      </c>
      <c r="Z4663" s="14"/>
      <c r="AA4663" s="14" t="s">
        <v>54</v>
      </c>
      <c r="AB4663" s="142"/>
      <c r="AC4663" s="448" t="s">
        <v>2632</v>
      </c>
    </row>
    <row r="4664" ht="26.4" spans="1:29">
      <c r="A4664" s="670"/>
      <c r="B4664" s="14" t="s">
        <v>729</v>
      </c>
      <c r="C4664" s="14">
        <v>7200</v>
      </c>
      <c r="D4664" s="14" t="s">
        <v>2043</v>
      </c>
      <c r="E4664" s="52"/>
      <c r="F4664" s="14"/>
      <c r="G4664" s="53" t="s">
        <v>54</v>
      </c>
      <c r="H4664" s="281"/>
      <c r="I4664" s="525" t="s">
        <v>175</v>
      </c>
      <c r="J4664" s="525">
        <v>2800</v>
      </c>
      <c r="K4664" s="525" t="s">
        <v>2043</v>
      </c>
      <c r="L4664" s="14"/>
      <c r="M4664" s="14"/>
      <c r="N4664" s="53" t="s">
        <v>3698</v>
      </c>
      <c r="O4664" s="281"/>
      <c r="P4664" s="525" t="s">
        <v>1566</v>
      </c>
      <c r="Q4664" s="525">
        <v>200</v>
      </c>
      <c r="R4664" s="525" t="s">
        <v>2045</v>
      </c>
      <c r="S4664" s="14"/>
      <c r="T4664" s="162"/>
      <c r="U4664" s="14" t="s">
        <v>3699</v>
      </c>
      <c r="V4664" s="14"/>
      <c r="W4664" s="14" t="s">
        <v>528</v>
      </c>
      <c r="X4664" s="14">
        <v>2400</v>
      </c>
      <c r="Y4664" s="14" t="s">
        <v>2043</v>
      </c>
      <c r="Z4664" s="52"/>
      <c r="AA4664" s="14" t="s">
        <v>54</v>
      </c>
      <c r="AB4664" s="136"/>
      <c r="AC4664" s="448" t="s">
        <v>2935</v>
      </c>
    </row>
    <row r="4665" spans="1:27">
      <c r="A4665" s="670"/>
      <c r="B4665" s="14" t="s">
        <v>145</v>
      </c>
      <c r="C4665" s="14">
        <v>48000</v>
      </c>
      <c r="D4665" s="14" t="s">
        <v>2043</v>
      </c>
      <c r="E4665" s="52"/>
      <c r="F4665" s="14"/>
      <c r="G4665" s="53" t="s">
        <v>55</v>
      </c>
      <c r="H4665" s="281"/>
      <c r="I4665" s="14" t="s">
        <v>244</v>
      </c>
      <c r="J4665" s="14">
        <v>10000</v>
      </c>
      <c r="K4665" s="14" t="s">
        <v>2043</v>
      </c>
      <c r="L4665" s="14"/>
      <c r="M4665" s="14"/>
      <c r="N4665" s="53" t="s">
        <v>54</v>
      </c>
      <c r="O4665" s="281"/>
      <c r="P4665" s="137" t="s">
        <v>2099</v>
      </c>
      <c r="Q4665" s="137">
        <v>1420</v>
      </c>
      <c r="R4665" s="137" t="s">
        <v>2045</v>
      </c>
      <c r="S4665" s="14"/>
      <c r="T4665" s="162"/>
      <c r="U4665" s="14" t="s">
        <v>2788</v>
      </c>
      <c r="V4665" s="14"/>
      <c r="W4665" s="14"/>
      <c r="X4665" s="14"/>
      <c r="Y4665" s="14"/>
      <c r="Z4665" s="14"/>
      <c r="AA4665" s="14"/>
    </row>
    <row r="4666" spans="1:27">
      <c r="A4666" s="670"/>
      <c r="B4666" s="14"/>
      <c r="C4666" s="14"/>
      <c r="D4666" s="14"/>
      <c r="E4666" s="52"/>
      <c r="F4666" s="14"/>
      <c r="G4666" s="53"/>
      <c r="H4666" s="281"/>
      <c r="I4666" s="14" t="s">
        <v>1488</v>
      </c>
      <c r="J4666" s="14">
        <v>300</v>
      </c>
      <c r="K4666" s="14" t="s">
        <v>2045</v>
      </c>
      <c r="L4666" s="14"/>
      <c r="M4666" s="14"/>
      <c r="N4666" s="53" t="s">
        <v>54</v>
      </c>
      <c r="O4666" s="281"/>
      <c r="P4666" s="14" t="s">
        <v>1566</v>
      </c>
      <c r="Q4666" s="14">
        <v>200</v>
      </c>
      <c r="R4666" s="14" t="s">
        <v>2045</v>
      </c>
      <c r="S4666" s="14"/>
      <c r="T4666" s="14" t="s">
        <v>3700</v>
      </c>
      <c r="U4666" s="14" t="s">
        <v>3701</v>
      </c>
      <c r="V4666" s="14"/>
      <c r="W4666" s="14"/>
      <c r="X4666" s="14"/>
      <c r="Y4666" s="14"/>
      <c r="Z4666" s="14"/>
      <c r="AA4666" s="14"/>
    </row>
    <row r="4667" spans="1:27">
      <c r="A4667" s="670"/>
      <c r="B4667" s="14"/>
      <c r="C4667" s="14"/>
      <c r="D4667" s="14"/>
      <c r="E4667" s="52"/>
      <c r="F4667" s="14"/>
      <c r="G4667" s="53"/>
      <c r="H4667" s="281"/>
      <c r="I4667" s="126" t="s">
        <v>440</v>
      </c>
      <c r="J4667" s="126">
        <v>1000</v>
      </c>
      <c r="K4667" s="126" t="s">
        <v>2045</v>
      </c>
      <c r="L4667" s="14"/>
      <c r="M4667" s="14"/>
      <c r="N4667" s="53" t="s">
        <v>54</v>
      </c>
      <c r="O4667" s="281"/>
      <c r="P4667" s="137" t="s">
        <v>77</v>
      </c>
      <c r="Q4667" s="137">
        <v>1200</v>
      </c>
      <c r="R4667" s="137" t="s">
        <v>2054</v>
      </c>
      <c r="S4667" s="14"/>
      <c r="T4667" s="14"/>
      <c r="U4667" s="14" t="s">
        <v>2788</v>
      </c>
      <c r="V4667" s="14"/>
      <c r="W4667" s="14"/>
      <c r="X4667" s="14"/>
      <c r="Y4667" s="14"/>
      <c r="Z4667" s="14"/>
      <c r="AA4667" s="14"/>
    </row>
    <row r="4668" spans="1:27">
      <c r="A4668" s="670"/>
      <c r="B4668" s="14"/>
      <c r="C4668" s="14"/>
      <c r="D4668" s="14"/>
      <c r="E4668" s="52"/>
      <c r="F4668" s="14"/>
      <c r="G4668" s="53"/>
      <c r="H4668" s="281"/>
      <c r="I4668" s="14" t="s">
        <v>175</v>
      </c>
      <c r="J4668" s="14">
        <v>2700</v>
      </c>
      <c r="K4668" s="14" t="s">
        <v>2043</v>
      </c>
      <c r="L4668" s="14"/>
      <c r="M4668" s="14"/>
      <c r="N4668" s="53" t="s">
        <v>54</v>
      </c>
      <c r="O4668" s="281"/>
      <c r="P4668" s="671" t="s">
        <v>63</v>
      </c>
      <c r="Q4668" s="671">
        <v>1400</v>
      </c>
      <c r="R4668" s="671" t="s">
        <v>2045</v>
      </c>
      <c r="S4668" s="14"/>
      <c r="T4668" s="14"/>
      <c r="U4668" s="14" t="s">
        <v>2788</v>
      </c>
      <c r="V4668" s="14"/>
      <c r="W4668" s="14"/>
      <c r="X4668" s="14"/>
      <c r="Y4668" s="14"/>
      <c r="Z4668" s="14"/>
      <c r="AA4668" s="14"/>
    </row>
    <row r="4669" spans="1:27">
      <c r="A4669" s="670"/>
      <c r="B4669" s="14"/>
      <c r="C4669" s="14"/>
      <c r="D4669" s="14"/>
      <c r="E4669" s="14"/>
      <c r="F4669" s="14"/>
      <c r="G4669" s="53"/>
      <c r="H4669" s="281"/>
      <c r="I4669" s="14" t="s">
        <v>455</v>
      </c>
      <c r="J4669" s="14">
        <v>4000</v>
      </c>
      <c r="K4669" s="14" t="s">
        <v>2043</v>
      </c>
      <c r="L4669" s="14"/>
      <c r="M4669" s="14"/>
      <c r="N4669" s="53" t="s">
        <v>55</v>
      </c>
      <c r="O4669" s="140"/>
      <c r="P4669" s="14" t="s">
        <v>1420</v>
      </c>
      <c r="Q4669" s="14">
        <v>255</v>
      </c>
      <c r="R4669" s="14" t="s">
        <v>2045</v>
      </c>
      <c r="S4669" s="14"/>
      <c r="T4669" s="14"/>
      <c r="U4669" s="14" t="s">
        <v>2210</v>
      </c>
      <c r="V4669" s="140"/>
      <c r="W4669" s="14"/>
      <c r="X4669" s="14"/>
      <c r="Y4669" s="14"/>
      <c r="Z4669" s="14"/>
      <c r="AA4669" s="14"/>
    </row>
    <row r="4670" spans="1:27">
      <c r="A4670" s="670"/>
      <c r="B4670" s="14"/>
      <c r="C4670" s="14"/>
      <c r="D4670" s="14"/>
      <c r="E4670" s="52"/>
      <c r="F4670" s="14"/>
      <c r="G4670" s="53"/>
      <c r="H4670" s="281"/>
      <c r="I4670" s="14"/>
      <c r="J4670" s="14"/>
      <c r="K4670" s="14"/>
      <c r="L4670" s="14"/>
      <c r="M4670" s="14"/>
      <c r="N4670" s="53"/>
      <c r="O4670" s="140"/>
      <c r="P4670" s="14" t="s">
        <v>1467</v>
      </c>
      <c r="Q4670" s="14">
        <v>340</v>
      </c>
      <c r="R4670" s="14" t="s">
        <v>2045</v>
      </c>
      <c r="S4670" s="14"/>
      <c r="T4670" s="14"/>
      <c r="U4670" s="14" t="s">
        <v>88</v>
      </c>
      <c r="V4670" s="140"/>
      <c r="W4670" s="14"/>
      <c r="X4670" s="14"/>
      <c r="Y4670" s="14"/>
      <c r="Z4670" s="14"/>
      <c r="AA4670" s="14"/>
    </row>
    <row r="4671" spans="1:27">
      <c r="A4671" s="670"/>
      <c r="B4671" s="14"/>
      <c r="C4671" s="14"/>
      <c r="D4671" s="14"/>
      <c r="E4671" s="52"/>
      <c r="F4671" s="14"/>
      <c r="G4671" s="53"/>
      <c r="H4671" s="281"/>
      <c r="I4671" s="14"/>
      <c r="J4671" s="14"/>
      <c r="K4671" s="14"/>
      <c r="L4671" s="14"/>
      <c r="M4671" s="14"/>
      <c r="N4671" s="53"/>
      <c r="O4671" s="140"/>
      <c r="P4671" s="126" t="s">
        <v>720</v>
      </c>
      <c r="Q4671" s="126">
        <v>920</v>
      </c>
      <c r="R4671" s="126" t="s">
        <v>2045</v>
      </c>
      <c r="S4671" s="14"/>
      <c r="T4671" s="14"/>
      <c r="U4671" s="14" t="s">
        <v>3702</v>
      </c>
      <c r="V4671" s="140"/>
      <c r="W4671" s="14"/>
      <c r="X4671" s="14"/>
      <c r="Y4671" s="14"/>
      <c r="Z4671" s="14"/>
      <c r="AA4671" s="14"/>
    </row>
    <row r="4672" spans="1:27">
      <c r="A4672" s="670"/>
      <c r="B4672" s="14"/>
      <c r="C4672" s="14"/>
      <c r="D4672" s="14"/>
      <c r="E4672" s="52"/>
      <c r="F4672" s="14"/>
      <c r="G4672" s="53"/>
      <c r="H4672" s="281"/>
      <c r="I4672" s="14"/>
      <c r="J4672" s="14"/>
      <c r="K4672" s="14"/>
      <c r="L4672" s="14"/>
      <c r="M4672" s="14"/>
      <c r="N4672" s="53"/>
      <c r="O4672" s="140"/>
      <c r="P4672" s="14" t="s">
        <v>994</v>
      </c>
      <c r="Q4672" s="14">
        <v>210</v>
      </c>
      <c r="R4672" s="14" t="s">
        <v>2045</v>
      </c>
      <c r="S4672" s="14"/>
      <c r="T4672" s="14"/>
      <c r="U4672" s="14" t="s">
        <v>88</v>
      </c>
      <c r="V4672" s="140"/>
      <c r="W4672" s="14"/>
      <c r="X4672" s="14"/>
      <c r="Y4672" s="14"/>
      <c r="Z4672" s="14"/>
      <c r="AA4672" s="14"/>
    </row>
    <row r="4673" spans="1:27">
      <c r="A4673" s="670"/>
      <c r="B4673" s="14"/>
      <c r="C4673" s="14"/>
      <c r="D4673" s="14"/>
      <c r="E4673" s="52"/>
      <c r="F4673" s="14"/>
      <c r="G4673" s="53"/>
      <c r="H4673" s="281"/>
      <c r="I4673" s="14"/>
      <c r="J4673" s="14"/>
      <c r="K4673" s="14"/>
      <c r="L4673" s="14"/>
      <c r="M4673" s="14"/>
      <c r="N4673" s="53"/>
      <c r="O4673" s="140"/>
      <c r="P4673" s="14" t="s">
        <v>1079</v>
      </c>
      <c r="Q4673" s="14">
        <v>1360</v>
      </c>
      <c r="R4673" s="14" t="s">
        <v>2045</v>
      </c>
      <c r="S4673" s="14"/>
      <c r="T4673" s="14" t="s">
        <v>3530</v>
      </c>
      <c r="U4673" s="14" t="s">
        <v>3703</v>
      </c>
      <c r="V4673" s="140"/>
      <c r="W4673" s="14"/>
      <c r="X4673" s="14"/>
      <c r="Y4673" s="14"/>
      <c r="Z4673" s="14"/>
      <c r="AA4673" s="14"/>
    </row>
    <row r="4674" spans="1:27">
      <c r="A4674" s="670"/>
      <c r="B4674" s="14"/>
      <c r="C4674" s="14"/>
      <c r="D4674" s="14"/>
      <c r="E4674" s="52"/>
      <c r="F4674" s="14"/>
      <c r="G4674" s="53"/>
      <c r="H4674" s="281"/>
      <c r="I4674" s="14"/>
      <c r="J4674" s="14"/>
      <c r="K4674" s="14"/>
      <c r="L4674" s="14"/>
      <c r="M4674" s="14"/>
      <c r="N4674" s="53"/>
      <c r="O4674" s="14"/>
      <c r="P4674" s="14"/>
      <c r="Q4674" s="14"/>
      <c r="R4674" s="14"/>
      <c r="S4674" s="14"/>
      <c r="T4674" s="14"/>
      <c r="U4674" s="14"/>
      <c r="V4674" s="140"/>
      <c r="W4674" s="14"/>
      <c r="X4674" s="14"/>
      <c r="Y4674" s="14"/>
      <c r="Z4674" s="14"/>
      <c r="AA4674" s="14"/>
    </row>
    <row r="4675" spans="1:27">
      <c r="A4675" s="670"/>
      <c r="B4675" s="14"/>
      <c r="C4675" s="14"/>
      <c r="D4675" s="14"/>
      <c r="E4675" s="52"/>
      <c r="F4675" s="14"/>
      <c r="G4675" s="53"/>
      <c r="H4675" s="281"/>
      <c r="I4675" s="14"/>
      <c r="J4675" s="14"/>
      <c r="K4675" s="14"/>
      <c r="L4675" s="14"/>
      <c r="M4675" s="14"/>
      <c r="N4675" s="53"/>
      <c r="O4675" s="14"/>
      <c r="P4675" s="14"/>
      <c r="Q4675" s="14"/>
      <c r="R4675" s="14"/>
      <c r="S4675" s="14"/>
      <c r="T4675" s="14"/>
      <c r="U4675" s="14"/>
      <c r="V4675" s="140"/>
      <c r="W4675" s="14"/>
      <c r="X4675" s="14"/>
      <c r="Y4675" s="14"/>
      <c r="Z4675" s="14"/>
      <c r="AA4675" s="14"/>
    </row>
    <row r="4676" ht="18" spans="1:27">
      <c r="A4676" s="670"/>
      <c r="B4676" s="629"/>
      <c r="C4676" s="299"/>
      <c r="D4676" s="299"/>
      <c r="E4676" s="630"/>
      <c r="F4676" s="299"/>
      <c r="G4676" s="299"/>
      <c r="H4676" s="269"/>
      <c r="I4676" s="304"/>
      <c r="J4676" s="304"/>
      <c r="K4676" s="304"/>
      <c r="L4676" s="304"/>
      <c r="M4676" s="304"/>
      <c r="N4676" s="304"/>
      <c r="O4676" s="269"/>
      <c r="P4676" s="304"/>
      <c r="Q4676" s="304"/>
      <c r="R4676" s="304"/>
      <c r="S4676" s="304"/>
      <c r="T4676" s="304"/>
      <c r="U4676" s="304"/>
      <c r="V4676" s="492"/>
      <c r="W4676" s="304"/>
      <c r="X4676" s="304"/>
      <c r="Y4676" s="304"/>
      <c r="Z4676" s="304"/>
      <c r="AA4676" s="304"/>
    </row>
    <row r="4677" ht="27.6" spans="1:29">
      <c r="A4677" s="669" t="s">
        <v>2348</v>
      </c>
      <c r="B4677" s="131" t="s">
        <v>12</v>
      </c>
      <c r="C4677" s="132" t="s">
        <v>2501</v>
      </c>
      <c r="D4677" s="132" t="s">
        <v>2466</v>
      </c>
      <c r="E4677" s="133" t="s">
        <v>2456</v>
      </c>
      <c r="F4677" s="131" t="s">
        <v>3121</v>
      </c>
      <c r="G4677" s="131" t="s">
        <v>11</v>
      </c>
      <c r="H4677" s="492"/>
      <c r="I4677" s="121" t="s">
        <v>13</v>
      </c>
      <c r="J4677" s="122" t="s">
        <v>2501</v>
      </c>
      <c r="K4677" s="122" t="s">
        <v>2466</v>
      </c>
      <c r="L4677" s="632" t="s">
        <v>2456</v>
      </c>
      <c r="M4677" s="121" t="s">
        <v>3121</v>
      </c>
      <c r="N4677" s="121" t="s">
        <v>11</v>
      </c>
      <c r="O4677" s="269"/>
      <c r="P4677" s="121" t="s">
        <v>3108</v>
      </c>
      <c r="Q4677" s="122" t="s">
        <v>2501</v>
      </c>
      <c r="R4677" s="122" t="s">
        <v>2466</v>
      </c>
      <c r="S4677" s="632" t="s">
        <v>2456</v>
      </c>
      <c r="T4677" s="121" t="s">
        <v>3121</v>
      </c>
      <c r="U4677" s="121" t="s">
        <v>11</v>
      </c>
      <c r="V4677" s="492"/>
      <c r="W4677" s="121" t="s">
        <v>3336</v>
      </c>
      <c r="X4677" s="122" t="s">
        <v>2501</v>
      </c>
      <c r="Y4677" s="122" t="s">
        <v>2466</v>
      </c>
      <c r="Z4677" s="121" t="s">
        <v>3121</v>
      </c>
      <c r="AA4677" s="121" t="s">
        <v>11</v>
      </c>
      <c r="AB4677" s="594" t="s">
        <v>2557</v>
      </c>
      <c r="AC4677" s="594"/>
    </row>
    <row r="4678" ht="13.8" spans="1:29">
      <c r="A4678" s="670" t="s">
        <v>3704</v>
      </c>
      <c r="B4678" s="129" t="s">
        <v>145</v>
      </c>
      <c r="C4678" s="129">
        <v>46000</v>
      </c>
      <c r="D4678" s="129" t="s">
        <v>2043</v>
      </c>
      <c r="E4678" s="466"/>
      <c r="F4678" s="129"/>
      <c r="G4678" s="203" t="s">
        <v>54</v>
      </c>
      <c r="H4678" s="140"/>
      <c r="I4678" s="14" t="s">
        <v>455</v>
      </c>
      <c r="J4678" s="14">
        <v>4000</v>
      </c>
      <c r="K4678" s="14" t="s">
        <v>2043</v>
      </c>
      <c r="L4678" s="14"/>
      <c r="M4678" s="14"/>
      <c r="N4678" s="53" t="s">
        <v>54</v>
      </c>
      <c r="O4678" s="162"/>
      <c r="P4678" s="14" t="s">
        <v>1805</v>
      </c>
      <c r="Q4678" s="14">
        <v>660</v>
      </c>
      <c r="R4678" s="14" t="s">
        <v>2045</v>
      </c>
      <c r="S4678" s="14"/>
      <c r="T4678" s="14" t="s">
        <v>2096</v>
      </c>
      <c r="U4678" s="14" t="s">
        <v>54</v>
      </c>
      <c r="V4678" s="140"/>
      <c r="W4678" s="14" t="s">
        <v>151</v>
      </c>
      <c r="X4678" s="14">
        <v>810</v>
      </c>
      <c r="Y4678" s="14" t="s">
        <v>2043</v>
      </c>
      <c r="Z4678" s="14"/>
      <c r="AA4678" s="14" t="s">
        <v>54</v>
      </c>
      <c r="AB4678" s="525"/>
      <c r="AC4678" s="448" t="s">
        <v>2561</v>
      </c>
    </row>
    <row r="4679" spans="1:29">
      <c r="A4679" s="670"/>
      <c r="B4679" s="129" t="s">
        <v>1723</v>
      </c>
      <c r="C4679" s="129">
        <v>4000</v>
      </c>
      <c r="D4679" s="129" t="s">
        <v>2043</v>
      </c>
      <c r="E4679" s="466"/>
      <c r="F4679" s="203"/>
      <c r="G4679" s="203" t="s">
        <v>54</v>
      </c>
      <c r="H4679" s="281"/>
      <c r="I4679" s="14" t="s">
        <v>1700</v>
      </c>
      <c r="J4679" s="14">
        <v>6000</v>
      </c>
      <c r="K4679" s="14" t="s">
        <v>2043</v>
      </c>
      <c r="L4679" s="14"/>
      <c r="M4679" s="14"/>
      <c r="N4679" s="53" t="s">
        <v>54</v>
      </c>
      <c r="O4679" s="162"/>
      <c r="P4679" s="14" t="s">
        <v>1257</v>
      </c>
      <c r="Q4679" s="14">
        <v>200</v>
      </c>
      <c r="R4679" s="14" t="s">
        <v>2045</v>
      </c>
      <c r="S4679" s="14"/>
      <c r="T4679" s="14"/>
      <c r="U4679" s="14" t="s">
        <v>54</v>
      </c>
      <c r="V4679" s="140"/>
      <c r="W4679" s="14" t="s">
        <v>1603</v>
      </c>
      <c r="X4679" s="14">
        <v>6000</v>
      </c>
      <c r="Y4679" s="14" t="s">
        <v>2043</v>
      </c>
      <c r="Z4679" s="14" t="s">
        <v>3705</v>
      </c>
      <c r="AA4679" s="14" t="s">
        <v>2895</v>
      </c>
      <c r="AB4679" s="460"/>
      <c r="AC4679" s="14" t="s">
        <v>2562</v>
      </c>
    </row>
    <row r="4680" ht="13.8" spans="1:29">
      <c r="A4680" s="670"/>
      <c r="B4680" s="356" t="s">
        <v>216</v>
      </c>
      <c r="C4680" s="356">
        <v>6000</v>
      </c>
      <c r="D4680" s="356" t="s">
        <v>2043</v>
      </c>
      <c r="E4680" s="466"/>
      <c r="F4680" s="129"/>
      <c r="G4680" s="203" t="s">
        <v>3251</v>
      </c>
      <c r="H4680" s="281"/>
      <c r="I4680" s="14" t="s">
        <v>1793</v>
      </c>
      <c r="J4680" s="14">
        <v>2700</v>
      </c>
      <c r="K4680" s="14" t="s">
        <v>2045</v>
      </c>
      <c r="L4680" s="14"/>
      <c r="M4680" s="14"/>
      <c r="N4680" s="53" t="s">
        <v>54</v>
      </c>
      <c r="O4680" s="14"/>
      <c r="P4680" s="14" t="s">
        <v>1791</v>
      </c>
      <c r="Q4680" s="14">
        <v>195</v>
      </c>
      <c r="R4680" s="14" t="s">
        <v>2045</v>
      </c>
      <c r="S4680" s="14"/>
      <c r="T4680" s="14">
        <f>Q4680/15</f>
        <v>13</v>
      </c>
      <c r="U4680" s="14" t="s">
        <v>54</v>
      </c>
      <c r="V4680" s="140"/>
      <c r="W4680" s="14" t="s">
        <v>513</v>
      </c>
      <c r="X4680" s="14">
        <v>2000</v>
      </c>
      <c r="Y4680" s="14" t="s">
        <v>2043</v>
      </c>
      <c r="Z4680" s="14"/>
      <c r="AA4680" s="14" t="s">
        <v>54</v>
      </c>
      <c r="AB4680" s="461"/>
      <c r="AC4680" s="448" t="s">
        <v>2563</v>
      </c>
    </row>
    <row r="4681" ht="13.8" spans="1:29">
      <c r="A4681" s="670"/>
      <c r="B4681" s="129" t="s">
        <v>2164</v>
      </c>
      <c r="C4681" s="129">
        <v>30000</v>
      </c>
      <c r="D4681" s="129" t="s">
        <v>2043</v>
      </c>
      <c r="E4681" s="466"/>
      <c r="F4681" s="685"/>
      <c r="G4681" s="203" t="s">
        <v>55</v>
      </c>
      <c r="H4681" s="281"/>
      <c r="I4681" s="356" t="s">
        <v>1650</v>
      </c>
      <c r="J4681" s="356">
        <v>2140</v>
      </c>
      <c r="K4681" s="356" t="s">
        <v>2045</v>
      </c>
      <c r="L4681" s="14"/>
      <c r="M4681" s="14"/>
      <c r="N4681" s="53" t="s">
        <v>3706</v>
      </c>
      <c r="O4681" s="14"/>
      <c r="P4681" s="137" t="s">
        <v>2983</v>
      </c>
      <c r="Q4681" s="137">
        <v>200</v>
      </c>
      <c r="R4681" s="137" t="s">
        <v>2045</v>
      </c>
      <c r="S4681" s="14"/>
      <c r="T4681" s="14"/>
      <c r="U4681" s="497" t="s">
        <v>3707</v>
      </c>
      <c r="V4681" s="140"/>
      <c r="W4681" s="356" t="s">
        <v>840</v>
      </c>
      <c r="X4681" s="356">
        <v>1000</v>
      </c>
      <c r="Y4681" s="356" t="s">
        <v>2045</v>
      </c>
      <c r="Z4681" s="14" t="s">
        <v>2096</v>
      </c>
      <c r="AA4681" s="14" t="s">
        <v>3708</v>
      </c>
      <c r="AB4681" s="462"/>
      <c r="AC4681" s="448" t="s">
        <v>2568</v>
      </c>
    </row>
    <row r="4682" ht="13.8" spans="1:29">
      <c r="A4682" s="670"/>
      <c r="B4682" s="129"/>
      <c r="C4682" s="129"/>
      <c r="D4682" s="129"/>
      <c r="E4682" s="466"/>
      <c r="F4682" s="129"/>
      <c r="G4682" s="203"/>
      <c r="H4682" s="281"/>
      <c r="I4682" s="14" t="s">
        <v>491</v>
      </c>
      <c r="J4682" s="14">
        <v>2000</v>
      </c>
      <c r="K4682" s="14" t="s">
        <v>2043</v>
      </c>
      <c r="L4682" s="14"/>
      <c r="M4682" s="14"/>
      <c r="N4682" s="53" t="s">
        <v>54</v>
      </c>
      <c r="O4682" s="14"/>
      <c r="P4682" s="137" t="s">
        <v>2979</v>
      </c>
      <c r="Q4682" s="137">
        <v>600</v>
      </c>
      <c r="R4682" s="137" t="s">
        <v>2045</v>
      </c>
      <c r="S4682" s="14"/>
      <c r="T4682" s="14"/>
      <c r="U4682" s="497" t="s">
        <v>3707</v>
      </c>
      <c r="V4682" s="140"/>
      <c r="W4682" s="14" t="s">
        <v>840</v>
      </c>
      <c r="X4682" s="14">
        <v>300</v>
      </c>
      <c r="Y4682" s="14" t="s">
        <v>2045</v>
      </c>
      <c r="Z4682" s="14" t="s">
        <v>2096</v>
      </c>
      <c r="AA4682" s="14" t="s">
        <v>3709</v>
      </c>
      <c r="AB4682" s="142"/>
      <c r="AC4682" s="448" t="s">
        <v>2632</v>
      </c>
    </row>
    <row r="4683" ht="13.8" spans="1:29">
      <c r="A4683" s="670"/>
      <c r="B4683" s="129"/>
      <c r="C4683" s="129"/>
      <c r="D4683" s="129"/>
      <c r="E4683" s="466"/>
      <c r="F4683" s="129"/>
      <c r="G4683" s="203"/>
      <c r="H4683" s="281"/>
      <c r="I4683" s="14" t="s">
        <v>1316</v>
      </c>
      <c r="J4683" s="14">
        <v>160</v>
      </c>
      <c r="K4683" s="14" t="s">
        <v>2045</v>
      </c>
      <c r="L4683" s="14"/>
      <c r="M4683" s="14"/>
      <c r="N4683" s="53" t="s">
        <v>54</v>
      </c>
      <c r="O4683" s="14"/>
      <c r="P4683" s="356" t="s">
        <v>3710</v>
      </c>
      <c r="Q4683" s="356">
        <v>200</v>
      </c>
      <c r="R4683" s="356" t="s">
        <v>2045</v>
      </c>
      <c r="S4683" s="14"/>
      <c r="T4683" s="14" t="s">
        <v>3426</v>
      </c>
      <c r="U4683" s="497" t="s">
        <v>3711</v>
      </c>
      <c r="V4683" s="140"/>
      <c r="W4683" s="14" t="s">
        <v>316</v>
      </c>
      <c r="X4683" s="14">
        <v>24000</v>
      </c>
      <c r="Y4683" s="14" t="s">
        <v>2043</v>
      </c>
      <c r="Z4683" s="14"/>
      <c r="AA4683" s="14" t="s">
        <v>54</v>
      </c>
      <c r="AB4683" s="136"/>
      <c r="AC4683" s="448" t="s">
        <v>2935</v>
      </c>
    </row>
    <row r="4684" spans="1:27">
      <c r="A4684" s="670"/>
      <c r="B4684" s="129"/>
      <c r="C4684" s="129"/>
      <c r="D4684" s="129"/>
      <c r="E4684" s="466"/>
      <c r="F4684" s="129"/>
      <c r="G4684" s="203"/>
      <c r="H4684" s="281"/>
      <c r="I4684" s="14" t="s">
        <v>235</v>
      </c>
      <c r="J4684" s="14">
        <v>8000</v>
      </c>
      <c r="K4684" s="14" t="s">
        <v>2043</v>
      </c>
      <c r="L4684" s="14"/>
      <c r="M4684" s="14"/>
      <c r="N4684" s="53" t="s">
        <v>54</v>
      </c>
      <c r="O4684" s="14"/>
      <c r="P4684" s="14" t="s">
        <v>411</v>
      </c>
      <c r="Q4684" s="14">
        <v>200</v>
      </c>
      <c r="R4684" s="14" t="s">
        <v>2045</v>
      </c>
      <c r="S4684" s="14"/>
      <c r="T4684" s="14"/>
      <c r="U4684" s="497" t="s">
        <v>54</v>
      </c>
      <c r="V4684" s="140"/>
      <c r="W4684" s="14" t="s">
        <v>630</v>
      </c>
      <c r="X4684" s="14">
        <v>1200</v>
      </c>
      <c r="Y4684" s="14" t="s">
        <v>2043</v>
      </c>
      <c r="Z4684" s="14"/>
      <c r="AA4684" s="14" t="s">
        <v>54</v>
      </c>
    </row>
    <row r="4685" spans="1:27">
      <c r="A4685" s="670"/>
      <c r="B4685" s="129"/>
      <c r="C4685" s="129"/>
      <c r="D4685" s="129"/>
      <c r="E4685" s="466"/>
      <c r="F4685" s="129"/>
      <c r="G4685" s="203"/>
      <c r="H4685" s="281"/>
      <c r="I4685" s="14" t="s">
        <v>667</v>
      </c>
      <c r="J4685" s="14">
        <v>4000</v>
      </c>
      <c r="K4685" s="14" t="s">
        <v>2043</v>
      </c>
      <c r="L4685" s="14"/>
      <c r="M4685" s="14"/>
      <c r="N4685" s="53" t="s">
        <v>54</v>
      </c>
      <c r="O4685" s="14"/>
      <c r="P4685" s="137" t="s">
        <v>2194</v>
      </c>
      <c r="Q4685" s="137">
        <v>1200</v>
      </c>
      <c r="R4685" s="137" t="s">
        <v>2045</v>
      </c>
      <c r="S4685" s="14"/>
      <c r="T4685" s="14" t="s">
        <v>2096</v>
      </c>
      <c r="U4685" s="497" t="s">
        <v>2788</v>
      </c>
      <c r="V4685" s="140"/>
      <c r="W4685" s="47" t="s">
        <v>630</v>
      </c>
      <c r="X4685" s="47">
        <v>2000</v>
      </c>
      <c r="Y4685" s="14" t="s">
        <v>2043</v>
      </c>
      <c r="AA4685" s="47" t="s">
        <v>3712</v>
      </c>
    </row>
    <row r="4686" spans="1:27">
      <c r="A4686" s="670"/>
      <c r="B4686" s="129"/>
      <c r="C4686" s="129"/>
      <c r="D4686" s="129"/>
      <c r="E4686" s="466"/>
      <c r="F4686" s="129"/>
      <c r="G4686" s="203"/>
      <c r="H4686" s="281"/>
      <c r="I4686" s="14" t="s">
        <v>160</v>
      </c>
      <c r="J4686" s="14">
        <v>3200</v>
      </c>
      <c r="K4686" s="14" t="s">
        <v>2043</v>
      </c>
      <c r="L4686" s="14"/>
      <c r="M4686" s="14"/>
      <c r="N4686" s="53" t="s">
        <v>54</v>
      </c>
      <c r="O4686" s="14"/>
      <c r="P4686" s="14" t="s">
        <v>1605</v>
      </c>
      <c r="Q4686" s="14">
        <v>200</v>
      </c>
      <c r="R4686" s="14" t="s">
        <v>2045</v>
      </c>
      <c r="S4686" s="14"/>
      <c r="T4686" s="14"/>
      <c r="U4686" s="497" t="s">
        <v>54</v>
      </c>
      <c r="V4686" s="140"/>
      <c r="W4686" s="14" t="s">
        <v>840</v>
      </c>
      <c r="X4686" s="14">
        <v>900</v>
      </c>
      <c r="Y4686" s="14" t="s">
        <v>2045</v>
      </c>
      <c r="Z4686" s="14" t="s">
        <v>55</v>
      </c>
      <c r="AA4686" s="14" t="s">
        <v>3713</v>
      </c>
    </row>
    <row r="4687" spans="1:27">
      <c r="A4687" s="670"/>
      <c r="B4687" s="129"/>
      <c r="C4687" s="129"/>
      <c r="D4687" s="129"/>
      <c r="E4687" s="466"/>
      <c r="F4687" s="129"/>
      <c r="G4687" s="203"/>
      <c r="H4687" s="162"/>
      <c r="I4687" s="14" t="s">
        <v>458</v>
      </c>
      <c r="J4687" s="14">
        <v>4000</v>
      </c>
      <c r="K4687" s="14" t="s">
        <v>2043</v>
      </c>
      <c r="L4687" s="14"/>
      <c r="M4687" s="14"/>
      <c r="N4687" s="53" t="s">
        <v>54</v>
      </c>
      <c r="O4687" s="14"/>
      <c r="P4687" s="73" t="s">
        <v>1626</v>
      </c>
      <c r="Q4687" s="73">
        <v>200</v>
      </c>
      <c r="R4687" s="73" t="s">
        <v>2045</v>
      </c>
      <c r="S4687" s="14"/>
      <c r="T4687" s="126"/>
      <c r="U4687" s="687" t="s">
        <v>2956</v>
      </c>
      <c r="V4687" s="140"/>
      <c r="W4687" s="14"/>
      <c r="X4687" s="14"/>
      <c r="Y4687" s="14"/>
      <c r="Z4687" s="52"/>
      <c r="AA4687" s="14"/>
    </row>
    <row r="4688" spans="1:27">
      <c r="A4688" s="670"/>
      <c r="B4688" s="129"/>
      <c r="C4688" s="129"/>
      <c r="D4688" s="129"/>
      <c r="E4688" s="466"/>
      <c r="F4688" s="129"/>
      <c r="G4688" s="203"/>
      <c r="H4688" s="162"/>
      <c r="I4688" s="14" t="s">
        <v>461</v>
      </c>
      <c r="J4688" s="14">
        <v>8000</v>
      </c>
      <c r="K4688" s="14" t="s">
        <v>2043</v>
      </c>
      <c r="L4688" s="14"/>
      <c r="M4688" s="14"/>
      <c r="N4688" s="187" t="s">
        <v>55</v>
      </c>
      <c r="O4688" s="141"/>
      <c r="P4688" s="141" t="s">
        <v>334</v>
      </c>
      <c r="Q4688" s="141">
        <v>1200</v>
      </c>
      <c r="R4688" s="141" t="s">
        <v>2045</v>
      </c>
      <c r="S4688" s="141"/>
      <c r="T4688" s="141" t="s">
        <v>3714</v>
      </c>
      <c r="U4688" s="688" t="s">
        <v>54</v>
      </c>
      <c r="V4688" s="534"/>
      <c r="W4688" s="141"/>
      <c r="X4688" s="141"/>
      <c r="Y4688" s="14"/>
      <c r="Z4688" s="52"/>
      <c r="AA4688" s="14"/>
    </row>
    <row r="4689" spans="1:27">
      <c r="A4689" s="670"/>
      <c r="B4689" s="129"/>
      <c r="C4689" s="129"/>
      <c r="D4689" s="129"/>
      <c r="E4689" s="466"/>
      <c r="F4689" s="129"/>
      <c r="G4689" s="203"/>
      <c r="H4689" s="162"/>
      <c r="I4689" s="14"/>
      <c r="J4689" s="14"/>
      <c r="K4689" s="14"/>
      <c r="L4689" s="14"/>
      <c r="M4689" s="14"/>
      <c r="N4689" s="53"/>
      <c r="O4689" s="14"/>
      <c r="P4689" s="356" t="s">
        <v>706</v>
      </c>
      <c r="Q4689" s="356">
        <v>400</v>
      </c>
      <c r="R4689" s="356" t="s">
        <v>2045</v>
      </c>
      <c r="S4689" s="14"/>
      <c r="T4689" s="14"/>
      <c r="U4689" s="14" t="s">
        <v>3251</v>
      </c>
      <c r="V4689" s="14"/>
      <c r="W4689" s="14"/>
      <c r="X4689" s="14"/>
      <c r="Y4689" s="14"/>
      <c r="Z4689" s="52"/>
      <c r="AA4689" s="14"/>
    </row>
    <row r="4690" spans="1:27">
      <c r="A4690" s="670"/>
      <c r="B4690" s="129"/>
      <c r="C4690" s="129"/>
      <c r="D4690" s="129"/>
      <c r="E4690" s="466"/>
      <c r="F4690" s="129"/>
      <c r="G4690" s="203"/>
      <c r="H4690" s="162"/>
      <c r="I4690" s="14"/>
      <c r="J4690" s="14"/>
      <c r="K4690" s="14"/>
      <c r="L4690" s="14"/>
      <c r="M4690" s="14"/>
      <c r="N4690" s="53"/>
      <c r="O4690" s="14"/>
      <c r="P4690" s="14" t="s">
        <v>414</v>
      </c>
      <c r="Q4690" s="14">
        <v>2400</v>
      </c>
      <c r="R4690" s="14" t="s">
        <v>2045</v>
      </c>
      <c r="S4690" s="14"/>
      <c r="T4690" s="14"/>
      <c r="U4690" s="14" t="s">
        <v>54</v>
      </c>
      <c r="V4690" s="14"/>
      <c r="W4690" s="14"/>
      <c r="X4690" s="14"/>
      <c r="Y4690" s="14"/>
      <c r="Z4690" s="52"/>
      <c r="AA4690" s="14"/>
    </row>
    <row r="4691" spans="1:27">
      <c r="A4691" s="670"/>
      <c r="B4691" s="129"/>
      <c r="C4691" s="129"/>
      <c r="D4691" s="129"/>
      <c r="E4691" s="466"/>
      <c r="F4691" s="129"/>
      <c r="G4691" s="203"/>
      <c r="H4691" s="162"/>
      <c r="I4691" s="14"/>
      <c r="J4691" s="14"/>
      <c r="K4691" s="14"/>
      <c r="L4691" s="14"/>
      <c r="M4691" s="14"/>
      <c r="N4691" s="53"/>
      <c r="O4691" s="14"/>
      <c r="P4691" s="14" t="s">
        <v>706</v>
      </c>
      <c r="Q4691" s="14">
        <v>600</v>
      </c>
      <c r="R4691" s="14" t="s">
        <v>2045</v>
      </c>
      <c r="S4691" s="14"/>
      <c r="T4691" s="14"/>
      <c r="U4691" s="14" t="s">
        <v>2907</v>
      </c>
      <c r="V4691" s="14"/>
      <c r="W4691" s="14"/>
      <c r="X4691" s="14"/>
      <c r="Y4691" s="14"/>
      <c r="Z4691" s="52"/>
      <c r="AA4691" s="14"/>
    </row>
    <row r="4692" spans="1:27">
      <c r="A4692" s="670"/>
      <c r="B4692" s="129"/>
      <c r="C4692" s="129"/>
      <c r="D4692" s="129"/>
      <c r="E4692" s="466"/>
      <c r="F4692" s="129"/>
      <c r="G4692" s="203"/>
      <c r="H4692" s="162"/>
      <c r="I4692" s="14"/>
      <c r="J4692" s="14"/>
      <c r="K4692" s="14"/>
      <c r="L4692" s="14"/>
      <c r="M4692" s="14"/>
      <c r="N4692" s="53"/>
      <c r="O4692" s="14"/>
      <c r="P4692" s="14" t="s">
        <v>244</v>
      </c>
      <c r="Q4692" s="14">
        <v>200</v>
      </c>
      <c r="R4692" s="14" t="s">
        <v>2043</v>
      </c>
      <c r="S4692" s="14"/>
      <c r="T4692" s="14"/>
      <c r="U4692" s="14" t="s">
        <v>3621</v>
      </c>
      <c r="V4692" s="14"/>
      <c r="W4692" s="14"/>
      <c r="X4692" s="14"/>
      <c r="Y4692" s="14"/>
      <c r="Z4692" s="52"/>
      <c r="AA4692" s="14"/>
    </row>
    <row r="4693" spans="1:27">
      <c r="A4693" s="670"/>
      <c r="B4693" s="129"/>
      <c r="C4693" s="129"/>
      <c r="D4693" s="129"/>
      <c r="E4693" s="466"/>
      <c r="F4693" s="129"/>
      <c r="G4693" s="203"/>
      <c r="H4693" s="162"/>
      <c r="I4693" s="14"/>
      <c r="J4693" s="14"/>
      <c r="K4693" s="14"/>
      <c r="L4693" s="14"/>
      <c r="M4693" s="14"/>
      <c r="N4693" s="53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52"/>
      <c r="AA4693" s="14"/>
    </row>
    <row r="4694" spans="1:27">
      <c r="A4694" s="670"/>
      <c r="B4694" s="129"/>
      <c r="C4694" s="129"/>
      <c r="D4694" s="129"/>
      <c r="E4694" s="466"/>
      <c r="F4694" s="129"/>
      <c r="G4694" s="203"/>
      <c r="H4694" s="162"/>
      <c r="I4694" s="14"/>
      <c r="J4694" s="14"/>
      <c r="K4694" s="14"/>
      <c r="L4694" s="14"/>
      <c r="M4694" s="14"/>
      <c r="N4694" s="53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52"/>
      <c r="AA4694" s="14"/>
    </row>
    <row r="4695" spans="1:27">
      <c r="A4695" s="670"/>
      <c r="B4695" s="129"/>
      <c r="C4695" s="129"/>
      <c r="D4695" s="129"/>
      <c r="E4695" s="466"/>
      <c r="F4695" s="129"/>
      <c r="G4695" s="203"/>
      <c r="H4695" s="281"/>
      <c r="I4695" s="14"/>
      <c r="J4695" s="14"/>
      <c r="K4695" s="14"/>
      <c r="L4695" s="14"/>
      <c r="M4695" s="14"/>
      <c r="N4695" s="53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52"/>
      <c r="AA4695" s="14"/>
    </row>
    <row r="4696" ht="18" spans="1:27">
      <c r="A4696" s="670"/>
      <c r="B4696" s="629"/>
      <c r="C4696" s="299"/>
      <c r="D4696" s="299"/>
      <c r="E4696" s="630"/>
      <c r="F4696" s="299"/>
      <c r="G4696" s="299"/>
      <c r="H4696" s="269"/>
      <c r="I4696" s="304"/>
      <c r="J4696" s="304"/>
      <c r="K4696" s="304"/>
      <c r="L4696" s="304"/>
      <c r="M4696" s="304"/>
      <c r="N4696" s="304"/>
      <c r="O4696" s="269"/>
      <c r="P4696" s="304"/>
      <c r="Q4696" s="304"/>
      <c r="R4696" s="304"/>
      <c r="S4696" s="304"/>
      <c r="T4696" s="304"/>
      <c r="U4696" s="304"/>
      <c r="V4696" s="269"/>
      <c r="W4696" s="304"/>
      <c r="X4696" s="304"/>
      <c r="Y4696" s="304"/>
      <c r="Z4696" s="304"/>
      <c r="AA4696" s="304"/>
    </row>
    <row r="4697" ht="27.6" spans="1:29">
      <c r="A4697" s="669" t="s">
        <v>2351</v>
      </c>
      <c r="B4697" s="121" t="s">
        <v>12</v>
      </c>
      <c r="C4697" s="122" t="s">
        <v>2501</v>
      </c>
      <c r="D4697" s="122" t="s">
        <v>2466</v>
      </c>
      <c r="E4697" s="123" t="s">
        <v>2456</v>
      </c>
      <c r="F4697" s="121" t="s">
        <v>3121</v>
      </c>
      <c r="G4697" s="121" t="s">
        <v>11</v>
      </c>
      <c r="H4697" s="492"/>
      <c r="I4697" s="121" t="s">
        <v>13</v>
      </c>
      <c r="J4697" s="122" t="s">
        <v>2501</v>
      </c>
      <c r="K4697" s="122" t="s">
        <v>2466</v>
      </c>
      <c r="L4697" s="632" t="s">
        <v>2456</v>
      </c>
      <c r="M4697" s="121" t="s">
        <v>3121</v>
      </c>
      <c r="N4697" s="121" t="s">
        <v>11</v>
      </c>
      <c r="O4697" s="269"/>
      <c r="P4697" s="121" t="s">
        <v>3108</v>
      </c>
      <c r="Q4697" s="122" t="s">
        <v>2501</v>
      </c>
      <c r="R4697" s="122" t="s">
        <v>2466</v>
      </c>
      <c r="S4697" s="632" t="s">
        <v>2456</v>
      </c>
      <c r="T4697" s="121" t="s">
        <v>3121</v>
      </c>
      <c r="U4697" s="121" t="s">
        <v>11</v>
      </c>
      <c r="V4697" s="492"/>
      <c r="W4697" s="121" t="s">
        <v>3336</v>
      </c>
      <c r="X4697" s="122" t="s">
        <v>2501</v>
      </c>
      <c r="Y4697" s="122" t="s">
        <v>2466</v>
      </c>
      <c r="Z4697" s="121" t="s">
        <v>3121</v>
      </c>
      <c r="AA4697" s="121" t="s">
        <v>11</v>
      </c>
      <c r="AB4697" s="594" t="s">
        <v>2557</v>
      </c>
      <c r="AC4697" s="594"/>
    </row>
    <row r="4698" ht="13.8" spans="1:29">
      <c r="A4698" s="670" t="s">
        <v>3715</v>
      </c>
      <c r="B4698" s="14" t="s">
        <v>2164</v>
      </c>
      <c r="C4698" s="14">
        <v>30000</v>
      </c>
      <c r="D4698" s="14" t="s">
        <v>2043</v>
      </c>
      <c r="E4698" s="52"/>
      <c r="F4698" s="168" t="s">
        <v>3716</v>
      </c>
      <c r="G4698" s="53" t="s">
        <v>3717</v>
      </c>
      <c r="H4698" s="140"/>
      <c r="I4698" s="14" t="s">
        <v>461</v>
      </c>
      <c r="J4698" s="14">
        <v>4700</v>
      </c>
      <c r="K4698" s="14" t="s">
        <v>2043</v>
      </c>
      <c r="L4698" s="14"/>
      <c r="M4698" s="14"/>
      <c r="N4698" s="53" t="s">
        <v>54</v>
      </c>
      <c r="O4698" s="162"/>
      <c r="P4698" s="356" t="s">
        <v>1809</v>
      </c>
      <c r="Q4698" s="356">
        <v>200</v>
      </c>
      <c r="R4698" s="356" t="s">
        <v>2045</v>
      </c>
      <c r="S4698" s="14"/>
      <c r="T4698" s="14" t="s">
        <v>2096</v>
      </c>
      <c r="U4698" s="14" t="s">
        <v>3251</v>
      </c>
      <c r="V4698" s="140"/>
      <c r="W4698" s="14" t="s">
        <v>840</v>
      </c>
      <c r="X4698" s="14">
        <v>900</v>
      </c>
      <c r="Y4698" s="14" t="s">
        <v>2045</v>
      </c>
      <c r="Z4698" s="14" t="s">
        <v>3718</v>
      </c>
      <c r="AA4698" s="14" t="s">
        <v>54</v>
      </c>
      <c r="AB4698" s="525"/>
      <c r="AC4698" s="448" t="s">
        <v>2561</v>
      </c>
    </row>
    <row r="4699" spans="1:29">
      <c r="A4699" s="670"/>
      <c r="B4699" s="525" t="s">
        <v>1416</v>
      </c>
      <c r="C4699" s="525">
        <v>980</v>
      </c>
      <c r="D4699" s="525" t="s">
        <v>2045</v>
      </c>
      <c r="E4699" s="52"/>
      <c r="F4699" s="168" t="s">
        <v>3716</v>
      </c>
      <c r="G4699" s="14" t="s">
        <v>2934</v>
      </c>
      <c r="H4699" s="281"/>
      <c r="I4699" s="14" t="s">
        <v>496</v>
      </c>
      <c r="J4699" s="14">
        <v>3200</v>
      </c>
      <c r="K4699" s="14" t="s">
        <v>2043</v>
      </c>
      <c r="L4699" s="14"/>
      <c r="M4699" s="14">
        <f>J4699/20</f>
        <v>160</v>
      </c>
      <c r="N4699" s="53" t="s">
        <v>54</v>
      </c>
      <c r="O4699" s="162"/>
      <c r="P4699" s="14" t="s">
        <v>1225</v>
      </c>
      <c r="Q4699" s="14">
        <v>540</v>
      </c>
      <c r="R4699" s="14" t="s">
        <v>2045</v>
      </c>
      <c r="S4699" s="14"/>
      <c r="T4699" s="14"/>
      <c r="U4699" s="497" t="s">
        <v>54</v>
      </c>
      <c r="V4699" s="140"/>
      <c r="W4699" s="14" t="s">
        <v>1644</v>
      </c>
      <c r="X4699" s="14">
        <v>2925</v>
      </c>
      <c r="Y4699" s="14" t="s">
        <v>2045</v>
      </c>
      <c r="Z4699" s="14"/>
      <c r="AA4699" s="14" t="s">
        <v>54</v>
      </c>
      <c r="AB4699" s="460"/>
      <c r="AC4699" s="14" t="s">
        <v>2562</v>
      </c>
    </row>
    <row r="4700" ht="13.8" spans="1:29">
      <c r="A4700" s="670"/>
      <c r="B4700" s="525" t="s">
        <v>216</v>
      </c>
      <c r="C4700" s="525">
        <v>6000</v>
      </c>
      <c r="D4700" s="525" t="s">
        <v>2043</v>
      </c>
      <c r="E4700" s="465"/>
      <c r="F4700" s="141"/>
      <c r="G4700" s="187" t="s">
        <v>3488</v>
      </c>
      <c r="H4700" s="281"/>
      <c r="I4700" s="14" t="s">
        <v>931</v>
      </c>
      <c r="J4700" s="14">
        <v>280</v>
      </c>
      <c r="K4700" s="14" t="s">
        <v>2043</v>
      </c>
      <c r="L4700" s="14"/>
      <c r="M4700" s="14"/>
      <c r="N4700" s="53" t="s">
        <v>3270</v>
      </c>
      <c r="O4700" s="14"/>
      <c r="P4700" s="14" t="s">
        <v>1811</v>
      </c>
      <c r="Q4700" s="14">
        <v>200</v>
      </c>
      <c r="R4700" s="14" t="s">
        <v>2045</v>
      </c>
      <c r="S4700" s="14"/>
      <c r="T4700" s="14" t="s">
        <v>2096</v>
      </c>
      <c r="U4700" s="688" t="s">
        <v>54</v>
      </c>
      <c r="V4700" s="496"/>
      <c r="W4700" s="648" t="s">
        <v>587</v>
      </c>
      <c r="X4700" s="648">
        <v>800</v>
      </c>
      <c r="Y4700" s="648" t="s">
        <v>2043</v>
      </c>
      <c r="Z4700" s="465" t="s">
        <v>2096</v>
      </c>
      <c r="AA4700" s="141" t="s">
        <v>3719</v>
      </c>
      <c r="AB4700" s="461"/>
      <c r="AC4700" s="448" t="s">
        <v>2563</v>
      </c>
    </row>
    <row r="4701" ht="13.8" spans="1:29">
      <c r="A4701" s="670"/>
      <c r="B4701" s="129" t="s">
        <v>790</v>
      </c>
      <c r="C4701" s="129">
        <v>2000</v>
      </c>
      <c r="D4701" s="129" t="s">
        <v>2043</v>
      </c>
      <c r="E4701" s="466"/>
      <c r="F4701" s="129"/>
      <c r="G4701" s="203" t="s">
        <v>54</v>
      </c>
      <c r="H4701" s="281"/>
      <c r="I4701" s="14" t="s">
        <v>1068</v>
      </c>
      <c r="J4701" s="14">
        <v>400</v>
      </c>
      <c r="K4701" s="14" t="s">
        <v>2045</v>
      </c>
      <c r="L4701" s="14"/>
      <c r="M4701" s="14"/>
      <c r="N4701" s="53" t="s">
        <v>54</v>
      </c>
      <c r="O4701" s="14"/>
      <c r="P4701" s="137" t="s">
        <v>3093</v>
      </c>
      <c r="Q4701" s="137">
        <v>900</v>
      </c>
      <c r="R4701" s="137" t="s">
        <v>2045</v>
      </c>
      <c r="S4701" s="14"/>
      <c r="T4701" s="162"/>
      <c r="U4701" s="14" t="s">
        <v>2788</v>
      </c>
      <c r="V4701" s="14"/>
      <c r="W4701" s="14" t="s">
        <v>464</v>
      </c>
      <c r="X4701" s="14">
        <v>1000</v>
      </c>
      <c r="Y4701" s="14" t="s">
        <v>2043</v>
      </c>
      <c r="Z4701" s="14" t="s">
        <v>3720</v>
      </c>
      <c r="AA4701" s="14" t="s">
        <v>54</v>
      </c>
      <c r="AB4701" s="462"/>
      <c r="AC4701" s="448" t="s">
        <v>2568</v>
      </c>
    </row>
    <row r="4702" ht="13.8" spans="1:29">
      <c r="A4702" s="670"/>
      <c r="B4702" s="129" t="s">
        <v>464</v>
      </c>
      <c r="C4702" s="129">
        <v>12800</v>
      </c>
      <c r="D4702" s="129" t="s">
        <v>2043</v>
      </c>
      <c r="E4702" s="466"/>
      <c r="F4702" s="129"/>
      <c r="G4702" s="203" t="s">
        <v>54</v>
      </c>
      <c r="H4702" s="281"/>
      <c r="I4702" s="14" t="s">
        <v>241</v>
      </c>
      <c r="J4702" s="14">
        <v>10000</v>
      </c>
      <c r="K4702" s="14" t="s">
        <v>2043</v>
      </c>
      <c r="L4702" s="14"/>
      <c r="M4702" s="14"/>
      <c r="N4702" s="53" t="s">
        <v>54</v>
      </c>
      <c r="O4702" s="14"/>
      <c r="P4702" s="14" t="s">
        <v>1588</v>
      </c>
      <c r="Q4702" s="14">
        <v>200</v>
      </c>
      <c r="R4702" s="14" t="s">
        <v>2045</v>
      </c>
      <c r="S4702" s="14"/>
      <c r="T4702" s="162"/>
      <c r="U4702" s="14" t="s">
        <v>54</v>
      </c>
      <c r="V4702" s="14"/>
      <c r="W4702" s="14" t="s">
        <v>1686</v>
      </c>
      <c r="X4702" s="14">
        <v>3600</v>
      </c>
      <c r="Y4702" s="14" t="s">
        <v>2043</v>
      </c>
      <c r="Z4702" s="14">
        <f>X4702-1200</f>
        <v>2400</v>
      </c>
      <c r="AA4702" s="14" t="s">
        <v>2895</v>
      </c>
      <c r="AB4702" s="142"/>
      <c r="AC4702" s="448" t="s">
        <v>2632</v>
      </c>
    </row>
    <row r="4703" ht="13.8" spans="1:29">
      <c r="A4703" s="670"/>
      <c r="B4703" s="129" t="s">
        <v>226</v>
      </c>
      <c r="C4703" s="129">
        <v>4200</v>
      </c>
      <c r="D4703" s="129" t="s">
        <v>2043</v>
      </c>
      <c r="E4703" s="466"/>
      <c r="F4703" s="129"/>
      <c r="G4703" s="203" t="s">
        <v>54</v>
      </c>
      <c r="H4703" s="281"/>
      <c r="I4703" s="73" t="s">
        <v>1747</v>
      </c>
      <c r="J4703" s="73">
        <v>2000</v>
      </c>
      <c r="K4703" s="73" t="s">
        <v>2045</v>
      </c>
      <c r="L4703" s="14"/>
      <c r="M4703" s="14"/>
      <c r="N4703" s="53" t="s">
        <v>2956</v>
      </c>
      <c r="O4703" s="14"/>
      <c r="P4703" s="356" t="s">
        <v>1795</v>
      </c>
      <c r="Q4703" s="356">
        <v>200</v>
      </c>
      <c r="R4703" s="356" t="s">
        <v>2045</v>
      </c>
      <c r="S4703" s="499"/>
      <c r="T4703" s="689"/>
      <c r="U4703" s="14" t="s">
        <v>3329</v>
      </c>
      <c r="V4703" s="14"/>
      <c r="W4703" s="73" t="s">
        <v>1060</v>
      </c>
      <c r="X4703" s="73">
        <v>6000</v>
      </c>
      <c r="Y4703" s="73" t="s">
        <v>2043</v>
      </c>
      <c r="Z4703" s="14"/>
      <c r="AA4703" s="14" t="s">
        <v>2956</v>
      </c>
      <c r="AB4703" s="136"/>
      <c r="AC4703" s="448" t="s">
        <v>2935</v>
      </c>
    </row>
    <row r="4704" spans="1:27">
      <c r="A4704" s="670"/>
      <c r="B4704" s="14" t="s">
        <v>729</v>
      </c>
      <c r="C4704" s="14">
        <v>4800</v>
      </c>
      <c r="D4704" s="14" t="s">
        <v>2043</v>
      </c>
      <c r="E4704" s="52"/>
      <c r="F4704" s="14"/>
      <c r="G4704" s="53" t="s">
        <v>55</v>
      </c>
      <c r="H4704" s="496"/>
      <c r="I4704" s="14" t="s">
        <v>259</v>
      </c>
      <c r="J4704" s="14">
        <v>14000</v>
      </c>
      <c r="K4704" s="14" t="s">
        <v>2043</v>
      </c>
      <c r="L4704" s="14"/>
      <c r="M4704" s="14"/>
      <c r="N4704" s="53" t="s">
        <v>54</v>
      </c>
      <c r="O4704" s="14"/>
      <c r="P4704" s="129" t="s">
        <v>606</v>
      </c>
      <c r="Q4704" s="129">
        <v>1200</v>
      </c>
      <c r="R4704" s="129" t="s">
        <v>2043</v>
      </c>
      <c r="S4704" s="129"/>
      <c r="T4704" s="575"/>
      <c r="U4704" s="14" t="s">
        <v>54</v>
      </c>
      <c r="V4704" s="14"/>
      <c r="W4704" s="14" t="s">
        <v>1046</v>
      </c>
      <c r="X4704" s="14">
        <v>2000</v>
      </c>
      <c r="Y4704" s="14" t="s">
        <v>2045</v>
      </c>
      <c r="Z4704" s="14"/>
      <c r="AA4704" s="14" t="s">
        <v>3721</v>
      </c>
    </row>
    <row r="4705" spans="1:27">
      <c r="A4705" s="670"/>
      <c r="B4705" s="14"/>
      <c r="C4705" s="14"/>
      <c r="D4705" s="14"/>
      <c r="E4705" s="466"/>
      <c r="F4705" s="575"/>
      <c r="G4705" s="53"/>
      <c r="H4705" s="14"/>
      <c r="I4705" s="14" t="s">
        <v>256</v>
      </c>
      <c r="J4705" s="14">
        <v>6000</v>
      </c>
      <c r="K4705" s="14" t="s">
        <v>2043</v>
      </c>
      <c r="L4705" s="14"/>
      <c r="M4705" s="168" t="s">
        <v>3722</v>
      </c>
      <c r="N4705" s="53" t="s">
        <v>55</v>
      </c>
      <c r="O4705" s="14"/>
      <c r="P4705" s="483" t="s">
        <v>405</v>
      </c>
      <c r="Q4705" s="483">
        <v>980</v>
      </c>
      <c r="R4705" s="483" t="s">
        <v>2045</v>
      </c>
      <c r="S4705" s="129"/>
      <c r="T4705" s="575"/>
      <c r="U4705" s="14" t="s">
        <v>2956</v>
      </c>
      <c r="V4705" s="14"/>
      <c r="W4705" s="137" t="s">
        <v>2061</v>
      </c>
      <c r="X4705" s="137">
        <v>500</v>
      </c>
      <c r="Y4705" s="137" t="s">
        <v>2045</v>
      </c>
      <c r="Z4705" s="14" t="s">
        <v>2096</v>
      </c>
      <c r="AA4705" s="14" t="s">
        <v>3723</v>
      </c>
    </row>
    <row r="4706" spans="1:27">
      <c r="A4706" s="670"/>
      <c r="B4706" s="129"/>
      <c r="C4706" s="129"/>
      <c r="D4706" s="129"/>
      <c r="E4706" s="466"/>
      <c r="F4706" s="575"/>
      <c r="G4706" s="53"/>
      <c r="H4706" s="14"/>
      <c r="I4706" s="14"/>
      <c r="J4706" s="14"/>
      <c r="K4706" s="14"/>
      <c r="L4706" s="14"/>
      <c r="M4706" s="14"/>
      <c r="N4706" s="53"/>
      <c r="O4706" s="14"/>
      <c r="P4706" s="129" t="s">
        <v>1807</v>
      </c>
      <c r="Q4706" s="129">
        <v>500</v>
      </c>
      <c r="R4706" s="129" t="s">
        <v>2045</v>
      </c>
      <c r="S4706" s="129"/>
      <c r="T4706" s="575" t="s">
        <v>2096</v>
      </c>
      <c r="U4706" s="14" t="s">
        <v>54</v>
      </c>
      <c r="V4706" s="14"/>
      <c r="W4706" s="356" t="s">
        <v>681</v>
      </c>
      <c r="X4706" s="356">
        <v>600</v>
      </c>
      <c r="Y4706" s="356" t="s">
        <v>2043</v>
      </c>
      <c r="Z4706" s="168" t="s">
        <v>3724</v>
      </c>
      <c r="AA4706" s="14" t="s">
        <v>88</v>
      </c>
    </row>
    <row r="4707" spans="1:27">
      <c r="A4707" s="670"/>
      <c r="B4707" s="129"/>
      <c r="C4707" s="129"/>
      <c r="D4707" s="129"/>
      <c r="E4707" s="466"/>
      <c r="F4707" s="575"/>
      <c r="G4707" s="53"/>
      <c r="H4707" s="14"/>
      <c r="I4707" s="14"/>
      <c r="J4707" s="14"/>
      <c r="K4707" s="14"/>
      <c r="L4707" s="14"/>
      <c r="M4707" s="14"/>
      <c r="N4707" s="53"/>
      <c r="O4707" s="14"/>
      <c r="P4707" s="515" t="s">
        <v>1076</v>
      </c>
      <c r="Q4707" s="515">
        <v>1500</v>
      </c>
      <c r="R4707" s="515" t="s">
        <v>2045</v>
      </c>
      <c r="S4707" s="515"/>
      <c r="T4707" s="576"/>
      <c r="U4707" s="141" t="s">
        <v>3203</v>
      </c>
      <c r="V4707" s="14"/>
      <c r="W4707" s="356" t="s">
        <v>907</v>
      </c>
      <c r="X4707" s="356">
        <f>198*20</f>
        <v>3960</v>
      </c>
      <c r="Y4707" s="356" t="s">
        <v>2045</v>
      </c>
      <c r="Z4707" s="168" t="s">
        <v>3724</v>
      </c>
      <c r="AA4707" s="14" t="s">
        <v>88</v>
      </c>
    </row>
    <row r="4708" spans="1:27">
      <c r="A4708" s="670"/>
      <c r="B4708" s="129"/>
      <c r="C4708" s="129"/>
      <c r="D4708" s="129"/>
      <c r="E4708" s="466"/>
      <c r="F4708" s="575"/>
      <c r="G4708" s="53"/>
      <c r="H4708" s="14"/>
      <c r="I4708" s="14"/>
      <c r="J4708" s="14"/>
      <c r="K4708" s="14"/>
      <c r="L4708" s="14"/>
      <c r="M4708" s="14"/>
      <c r="N4708" s="53"/>
      <c r="O4708" s="162"/>
      <c r="P4708" s="14" t="s">
        <v>1550</v>
      </c>
      <c r="Q4708" s="14">
        <v>500</v>
      </c>
      <c r="R4708" s="14" t="s">
        <v>2045</v>
      </c>
      <c r="S4708" s="14"/>
      <c r="T4708" s="14"/>
      <c r="U4708" s="14" t="s">
        <v>54</v>
      </c>
      <c r="V4708" s="140"/>
      <c r="W4708" s="356" t="s">
        <v>584</v>
      </c>
      <c r="X4708" s="356">
        <v>9000</v>
      </c>
      <c r="Y4708" s="356" t="s">
        <v>2043</v>
      </c>
      <c r="Z4708" s="168" t="s">
        <v>3724</v>
      </c>
      <c r="AA4708" s="14" t="s">
        <v>3725</v>
      </c>
    </row>
    <row r="4709" spans="1:27">
      <c r="A4709" s="670"/>
      <c r="B4709" s="129"/>
      <c r="C4709" s="129"/>
      <c r="D4709" s="129"/>
      <c r="E4709" s="466"/>
      <c r="F4709" s="575"/>
      <c r="G4709" s="53"/>
      <c r="H4709" s="14"/>
      <c r="I4709" s="14"/>
      <c r="J4709" s="14"/>
      <c r="K4709" s="14"/>
      <c r="L4709" s="14"/>
      <c r="M4709" s="14"/>
      <c r="N4709" s="53"/>
      <c r="O4709" s="285"/>
      <c r="P4709" s="141" t="s">
        <v>612</v>
      </c>
      <c r="Q4709" s="141">
        <v>220</v>
      </c>
      <c r="R4709" s="141" t="s">
        <v>2045</v>
      </c>
      <c r="S4709" s="141"/>
      <c r="T4709" s="141"/>
      <c r="U4709" s="14" t="s">
        <v>54</v>
      </c>
      <c r="V4709" s="534"/>
      <c r="W4709" s="141" t="s">
        <v>1175</v>
      </c>
      <c r="X4709" s="141">
        <v>2400</v>
      </c>
      <c r="Y4709" s="141" t="s">
        <v>2054</v>
      </c>
      <c r="Z4709" s="141"/>
      <c r="AA4709" s="141" t="s">
        <v>54</v>
      </c>
    </row>
    <row r="4710" spans="1:27">
      <c r="A4710" s="670"/>
      <c r="B4710" s="129"/>
      <c r="C4710" s="129"/>
      <c r="D4710" s="129"/>
      <c r="E4710" s="466"/>
      <c r="F4710" s="575"/>
      <c r="G4710" s="53"/>
      <c r="H4710" s="14"/>
      <c r="I4710" s="14"/>
      <c r="J4710" s="14"/>
      <c r="K4710" s="14"/>
      <c r="L4710" s="14"/>
      <c r="M4710" s="14"/>
      <c r="N4710" s="53"/>
      <c r="O4710" s="14"/>
      <c r="P4710" s="14" t="s">
        <v>1301</v>
      </c>
      <c r="Q4710" s="14">
        <v>200</v>
      </c>
      <c r="R4710" s="14" t="s">
        <v>2045</v>
      </c>
      <c r="S4710" s="14"/>
      <c r="T4710" s="14"/>
      <c r="U4710" s="14" t="s">
        <v>54</v>
      </c>
      <c r="V4710" s="14"/>
      <c r="W4710" s="14" t="s">
        <v>2048</v>
      </c>
      <c r="X4710" s="14">
        <v>900</v>
      </c>
      <c r="Y4710" s="14" t="s">
        <v>2045</v>
      </c>
      <c r="Z4710" s="14"/>
      <c r="AA4710" s="14" t="s">
        <v>2788</v>
      </c>
    </row>
    <row r="4711" spans="1:27">
      <c r="A4711" s="670"/>
      <c r="B4711" s="129"/>
      <c r="C4711" s="129"/>
      <c r="D4711" s="129"/>
      <c r="E4711" s="466"/>
      <c r="F4711" s="575"/>
      <c r="G4711" s="53"/>
      <c r="H4711" s="14"/>
      <c r="I4711" s="14"/>
      <c r="J4711" s="14"/>
      <c r="K4711" s="14"/>
      <c r="L4711" s="14"/>
      <c r="M4711" s="14"/>
      <c r="N4711" s="53"/>
      <c r="O4711" s="14"/>
      <c r="P4711" s="14" t="s">
        <v>951</v>
      </c>
      <c r="Q4711" s="14">
        <v>340</v>
      </c>
      <c r="R4711" s="14" t="s">
        <v>2045</v>
      </c>
      <c r="S4711" s="14"/>
      <c r="T4711" s="14"/>
      <c r="U4711" s="14" t="s">
        <v>3225</v>
      </c>
      <c r="V4711" s="14"/>
      <c r="W4711" s="14" t="s">
        <v>2143</v>
      </c>
      <c r="X4711" s="14">
        <v>500</v>
      </c>
      <c r="Y4711" s="14" t="s">
        <v>2045</v>
      </c>
      <c r="Z4711" s="14"/>
      <c r="AA4711" s="14" t="s">
        <v>2788</v>
      </c>
    </row>
    <row r="4712" spans="1:27">
      <c r="A4712" s="670"/>
      <c r="B4712" s="129"/>
      <c r="C4712" s="129"/>
      <c r="D4712" s="129"/>
      <c r="E4712" s="466"/>
      <c r="F4712" s="575"/>
      <c r="G4712" s="53"/>
      <c r="H4712" s="14"/>
      <c r="I4712" s="14"/>
      <c r="J4712" s="14"/>
      <c r="K4712" s="14"/>
      <c r="L4712" s="14"/>
      <c r="M4712" s="14"/>
      <c r="N4712" s="53"/>
      <c r="O4712" s="14"/>
      <c r="P4712" s="14" t="s">
        <v>1336</v>
      </c>
      <c r="Q4712" s="14">
        <v>200</v>
      </c>
      <c r="R4712" s="14" t="s">
        <v>2045</v>
      </c>
      <c r="S4712" s="14"/>
      <c r="T4712" s="14"/>
      <c r="U4712" s="14" t="s">
        <v>54</v>
      </c>
      <c r="V4712" s="14"/>
      <c r="W4712" s="14" t="s">
        <v>2061</v>
      </c>
      <c r="X4712" s="14">
        <v>500</v>
      </c>
      <c r="Y4712" s="14" t="s">
        <v>2045</v>
      </c>
      <c r="Z4712" s="168" t="s">
        <v>3726</v>
      </c>
      <c r="AA4712" s="14" t="s">
        <v>2788</v>
      </c>
    </row>
    <row r="4713" spans="1:27">
      <c r="A4713" s="670"/>
      <c r="B4713" s="129"/>
      <c r="C4713" s="129"/>
      <c r="D4713" s="129"/>
      <c r="E4713" s="466"/>
      <c r="F4713" s="575"/>
      <c r="G4713" s="53"/>
      <c r="H4713" s="14"/>
      <c r="I4713" s="14"/>
      <c r="J4713" s="14"/>
      <c r="K4713" s="14"/>
      <c r="L4713" s="14"/>
      <c r="M4713" s="14"/>
      <c r="N4713" s="53"/>
      <c r="O4713" s="14"/>
      <c r="P4713" s="14" t="s">
        <v>783</v>
      </c>
      <c r="Q4713" s="14">
        <v>510</v>
      </c>
      <c r="R4713" s="14" t="s">
        <v>2045</v>
      </c>
      <c r="S4713" s="14"/>
      <c r="T4713" s="14"/>
      <c r="U4713" s="14" t="s">
        <v>54</v>
      </c>
      <c r="V4713" s="14"/>
      <c r="W4713" s="14" t="s">
        <v>1542</v>
      </c>
      <c r="X4713" s="14">
        <v>2000</v>
      </c>
      <c r="Y4713" s="14" t="s">
        <v>2043</v>
      </c>
      <c r="Z4713" s="52"/>
      <c r="AA4713" s="14" t="s">
        <v>55</v>
      </c>
    </row>
    <row r="4714" spans="1:27">
      <c r="A4714" s="670"/>
      <c r="B4714" s="139"/>
      <c r="C4714" s="139"/>
      <c r="D4714" s="139"/>
      <c r="E4714" s="467"/>
      <c r="F4714" s="516"/>
      <c r="G4714" s="53"/>
      <c r="H4714" s="14"/>
      <c r="I4714" s="14"/>
      <c r="J4714" s="14"/>
      <c r="K4714" s="14"/>
      <c r="L4714" s="14"/>
      <c r="M4714" s="14"/>
      <c r="N4714" s="53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</row>
    <row r="4715" ht="18" spans="1:27">
      <c r="A4715" s="670"/>
      <c r="B4715" s="629"/>
      <c r="C4715" s="299"/>
      <c r="D4715" s="299"/>
      <c r="E4715" s="630"/>
      <c r="F4715" s="299"/>
      <c r="G4715" s="299"/>
      <c r="H4715" s="269"/>
      <c r="I4715" s="304"/>
      <c r="J4715" s="304"/>
      <c r="K4715" s="304"/>
      <c r="L4715" s="304"/>
      <c r="M4715" s="304"/>
      <c r="N4715" s="304"/>
      <c r="O4715" s="269"/>
      <c r="P4715" s="304"/>
      <c r="Q4715" s="304"/>
      <c r="R4715" s="304"/>
      <c r="S4715" s="304"/>
      <c r="T4715" s="304"/>
      <c r="U4715" s="304"/>
      <c r="V4715" s="269"/>
      <c r="W4715" s="304"/>
      <c r="X4715" s="304"/>
      <c r="Y4715" s="304"/>
      <c r="Z4715" s="304"/>
      <c r="AA4715" s="304"/>
    </row>
    <row r="4716" ht="27.6" spans="1:29">
      <c r="A4716" s="686" t="s">
        <v>2353</v>
      </c>
      <c r="B4716" s="131" t="s">
        <v>12</v>
      </c>
      <c r="C4716" s="132" t="s">
        <v>2501</v>
      </c>
      <c r="D4716" s="132" t="s">
        <v>2466</v>
      </c>
      <c r="E4716" s="133" t="s">
        <v>2456</v>
      </c>
      <c r="F4716" s="131" t="s">
        <v>3121</v>
      </c>
      <c r="G4716" s="131" t="s">
        <v>11</v>
      </c>
      <c r="H4716" s="527"/>
      <c r="I4716" s="131" t="s">
        <v>13</v>
      </c>
      <c r="J4716" s="132" t="s">
        <v>2501</v>
      </c>
      <c r="K4716" s="132" t="s">
        <v>2466</v>
      </c>
      <c r="L4716" s="644" t="s">
        <v>2456</v>
      </c>
      <c r="M4716" s="131" t="s">
        <v>3121</v>
      </c>
      <c r="N4716" s="131" t="s">
        <v>11</v>
      </c>
      <c r="O4716" s="338"/>
      <c r="P4716" s="131" t="s">
        <v>3108</v>
      </c>
      <c r="Q4716" s="132" t="s">
        <v>2501</v>
      </c>
      <c r="R4716" s="132" t="s">
        <v>2466</v>
      </c>
      <c r="S4716" s="644" t="s">
        <v>2456</v>
      </c>
      <c r="T4716" s="131" t="s">
        <v>3121</v>
      </c>
      <c r="U4716" s="131" t="s">
        <v>11</v>
      </c>
      <c r="V4716" s="565"/>
      <c r="W4716" s="131" t="s">
        <v>3336</v>
      </c>
      <c r="X4716" s="132" t="s">
        <v>2501</v>
      </c>
      <c r="Y4716" s="132" t="s">
        <v>2466</v>
      </c>
      <c r="Z4716" s="131" t="s">
        <v>3121</v>
      </c>
      <c r="AA4716" s="131" t="s">
        <v>11</v>
      </c>
      <c r="AB4716" s="594" t="s">
        <v>2557</v>
      </c>
      <c r="AC4716" s="594"/>
    </row>
    <row r="4717" ht="13.8" spans="1:29">
      <c r="A4717" s="625" t="s">
        <v>3727</v>
      </c>
      <c r="B4717" s="14" t="s">
        <v>729</v>
      </c>
      <c r="C4717" s="14">
        <v>4800</v>
      </c>
      <c r="D4717" s="14" t="s">
        <v>2043</v>
      </c>
      <c r="E4717" s="52"/>
      <c r="F4717" s="14"/>
      <c r="G4717" s="53" t="s">
        <v>54</v>
      </c>
      <c r="H4717" s="14"/>
      <c r="I4717" s="14" t="s">
        <v>256</v>
      </c>
      <c r="J4717" s="14">
        <v>3000</v>
      </c>
      <c r="K4717" s="14" t="s">
        <v>2043</v>
      </c>
      <c r="L4717" s="14"/>
      <c r="M4717" s="14"/>
      <c r="N4717" s="53" t="s">
        <v>54</v>
      </c>
      <c r="O4717" s="14"/>
      <c r="P4717" s="14" t="s">
        <v>1390</v>
      </c>
      <c r="Q4717" s="14">
        <v>200</v>
      </c>
      <c r="R4717" s="14" t="s">
        <v>2045</v>
      </c>
      <c r="S4717" s="14"/>
      <c r="T4717" s="14"/>
      <c r="U4717" s="14" t="s">
        <v>54</v>
      </c>
      <c r="V4717" s="14"/>
      <c r="W4717" s="14" t="s">
        <v>1542</v>
      </c>
      <c r="X4717" s="14">
        <v>1000</v>
      </c>
      <c r="Y4717" s="14" t="s">
        <v>2043</v>
      </c>
      <c r="Z4717" s="14"/>
      <c r="AA4717" s="14" t="s">
        <v>54</v>
      </c>
      <c r="AB4717" s="525"/>
      <c r="AC4717" s="448" t="s">
        <v>2561</v>
      </c>
    </row>
    <row r="4718" spans="1:29">
      <c r="A4718" s="625"/>
      <c r="B4718" s="14" t="s">
        <v>1188</v>
      </c>
      <c r="C4718" s="14">
        <v>8400</v>
      </c>
      <c r="D4718" s="14" t="s">
        <v>2043</v>
      </c>
      <c r="E4718" s="52"/>
      <c r="F4718" s="53"/>
      <c r="G4718" s="53" t="s">
        <v>54</v>
      </c>
      <c r="H4718" s="14"/>
      <c r="I4718" s="14" t="s">
        <v>331</v>
      </c>
      <c r="J4718" s="14">
        <v>4000</v>
      </c>
      <c r="K4718" s="14" t="s">
        <v>2043</v>
      </c>
      <c r="L4718" s="14"/>
      <c r="M4718" s="14"/>
      <c r="N4718" s="53" t="s">
        <v>54</v>
      </c>
      <c r="O4718" s="14"/>
      <c r="P4718" s="14" t="s">
        <v>1261</v>
      </c>
      <c r="Q4718" s="14">
        <v>280</v>
      </c>
      <c r="R4718" s="14" t="s">
        <v>2045</v>
      </c>
      <c r="S4718" s="14"/>
      <c r="T4718" s="14"/>
      <c r="U4718" s="14" t="s">
        <v>54</v>
      </c>
      <c r="V4718" s="14"/>
      <c r="W4718" s="14" t="s">
        <v>774</v>
      </c>
      <c r="X4718" s="14">
        <v>3200</v>
      </c>
      <c r="Y4718" s="14" t="s">
        <v>2043</v>
      </c>
      <c r="Z4718" s="52"/>
      <c r="AA4718" s="14" t="s">
        <v>54</v>
      </c>
      <c r="AB4718" s="460"/>
      <c r="AC4718" s="14" t="s">
        <v>2562</v>
      </c>
    </row>
    <row r="4719" ht="13.8" spans="1:29">
      <c r="A4719" s="625"/>
      <c r="B4719" s="73" t="s">
        <v>1062</v>
      </c>
      <c r="C4719" s="73">
        <v>9000</v>
      </c>
      <c r="D4719" s="73" t="s">
        <v>2043</v>
      </c>
      <c r="E4719" s="52"/>
      <c r="F4719" s="14"/>
      <c r="G4719" s="53" t="s">
        <v>2956</v>
      </c>
      <c r="H4719" s="14"/>
      <c r="I4719" s="14" t="s">
        <v>175</v>
      </c>
      <c r="J4719" s="14">
        <v>6600</v>
      </c>
      <c r="K4719" s="14" t="s">
        <v>2043</v>
      </c>
      <c r="L4719" s="14"/>
      <c r="M4719" s="14"/>
      <c r="N4719" s="53" t="s">
        <v>3728</v>
      </c>
      <c r="O4719" s="14"/>
      <c r="P4719" s="14" t="s">
        <v>1108</v>
      </c>
      <c r="Q4719" s="14">
        <v>600</v>
      </c>
      <c r="R4719" s="14" t="s">
        <v>2045</v>
      </c>
      <c r="S4719" s="14"/>
      <c r="T4719" s="14"/>
      <c r="U4719" s="14" t="s">
        <v>54</v>
      </c>
      <c r="V4719" s="14"/>
      <c r="W4719" s="141" t="s">
        <v>907</v>
      </c>
      <c r="X4719" s="141">
        <v>4000</v>
      </c>
      <c r="Y4719" s="141" t="s">
        <v>2045</v>
      </c>
      <c r="Z4719" s="465"/>
      <c r="AA4719" s="141" t="s">
        <v>3729</v>
      </c>
      <c r="AB4719" s="461"/>
      <c r="AC4719" s="448" t="s">
        <v>2563</v>
      </c>
    </row>
    <row r="4720" ht="13.8" spans="1:29">
      <c r="A4720" s="625"/>
      <c r="B4720" s="14" t="s">
        <v>537</v>
      </c>
      <c r="C4720" s="14">
        <v>2400</v>
      </c>
      <c r="D4720" s="14" t="s">
        <v>2043</v>
      </c>
      <c r="E4720" s="52"/>
      <c r="F4720" s="14"/>
      <c r="G4720" s="53" t="s">
        <v>3730</v>
      </c>
      <c r="H4720" s="14"/>
      <c r="I4720" s="14" t="s">
        <v>1797</v>
      </c>
      <c r="J4720" s="14">
        <v>200</v>
      </c>
      <c r="K4720" s="14" t="s">
        <v>2045</v>
      </c>
      <c r="L4720" s="14"/>
      <c r="M4720" s="14"/>
      <c r="N4720" s="53" t="s">
        <v>54</v>
      </c>
      <c r="O4720" s="14"/>
      <c r="P4720" s="14" t="s">
        <v>1803</v>
      </c>
      <c r="Q4720" s="14">
        <v>300</v>
      </c>
      <c r="R4720" s="14" t="s">
        <v>2045</v>
      </c>
      <c r="S4720" s="14"/>
      <c r="T4720" s="14"/>
      <c r="U4720" s="14" t="s">
        <v>54</v>
      </c>
      <c r="V4720" s="162"/>
      <c r="W4720" s="129" t="s">
        <v>584</v>
      </c>
      <c r="X4720" s="129">
        <v>9000</v>
      </c>
      <c r="Y4720" s="129" t="s">
        <v>2043</v>
      </c>
      <c r="Z4720" s="466" t="s">
        <v>3731</v>
      </c>
      <c r="AA4720" s="129" t="s">
        <v>3732</v>
      </c>
      <c r="AB4720" s="462"/>
      <c r="AC4720" s="448" t="s">
        <v>2568</v>
      </c>
    </row>
    <row r="4721" ht="26.4" spans="1:29">
      <c r="A4721" s="625"/>
      <c r="B4721" s="356" t="s">
        <v>348</v>
      </c>
      <c r="C4721" s="356">
        <v>1860</v>
      </c>
      <c r="D4721" s="356" t="s">
        <v>2045</v>
      </c>
      <c r="E4721" s="52"/>
      <c r="F4721" s="14" t="s">
        <v>3733</v>
      </c>
      <c r="G4721" s="53" t="s">
        <v>3734</v>
      </c>
      <c r="H4721" s="14"/>
      <c r="I4721" s="14" t="s">
        <v>175</v>
      </c>
      <c r="J4721" s="14">
        <v>3700</v>
      </c>
      <c r="K4721" s="14" t="s">
        <v>2043</v>
      </c>
      <c r="L4721" s="14"/>
      <c r="M4721" s="14"/>
      <c r="N4721" s="53" t="s">
        <v>54</v>
      </c>
      <c r="O4721" s="14"/>
      <c r="P4721" s="14" t="s">
        <v>1470</v>
      </c>
      <c r="Q4721" s="14">
        <v>400</v>
      </c>
      <c r="R4721" s="14" t="s">
        <v>2045</v>
      </c>
      <c r="S4721" s="14"/>
      <c r="T4721" s="14"/>
      <c r="U4721" s="14" t="s">
        <v>54</v>
      </c>
      <c r="V4721" s="162"/>
      <c r="W4721" s="129" t="s">
        <v>681</v>
      </c>
      <c r="X4721" s="129">
        <v>600</v>
      </c>
      <c r="Y4721" s="129" t="s">
        <v>2045</v>
      </c>
      <c r="Z4721" s="129"/>
      <c r="AA4721" s="129" t="s">
        <v>88</v>
      </c>
      <c r="AB4721" s="142"/>
      <c r="AC4721" s="448" t="s">
        <v>2632</v>
      </c>
    </row>
    <row r="4722" ht="13.8" spans="1:29">
      <c r="A4722" s="625"/>
      <c r="B4722" s="73" t="s">
        <v>1085</v>
      </c>
      <c r="C4722" s="73">
        <v>18000</v>
      </c>
      <c r="D4722" s="73" t="s">
        <v>2043</v>
      </c>
      <c r="E4722" s="52"/>
      <c r="F4722" s="14"/>
      <c r="G4722" s="53" t="s">
        <v>3280</v>
      </c>
      <c r="H4722" s="14"/>
      <c r="I4722" s="356" t="s">
        <v>1795</v>
      </c>
      <c r="J4722" s="356">
        <v>200</v>
      </c>
      <c r="K4722" s="356" t="s">
        <v>2045</v>
      </c>
      <c r="L4722" s="14"/>
      <c r="M4722" s="14" t="s">
        <v>2096</v>
      </c>
      <c r="N4722" s="53" t="s">
        <v>3735</v>
      </c>
      <c r="O4722" s="14"/>
      <c r="P4722" s="14" t="s">
        <v>1467</v>
      </c>
      <c r="Q4722" s="14">
        <v>360</v>
      </c>
      <c r="R4722" s="14" t="s">
        <v>2045</v>
      </c>
      <c r="S4722" s="14"/>
      <c r="T4722" s="14"/>
      <c r="U4722" s="14" t="s">
        <v>54</v>
      </c>
      <c r="V4722" s="162"/>
      <c r="W4722" s="129" t="s">
        <v>1779</v>
      </c>
      <c r="X4722" s="129">
        <v>240</v>
      </c>
      <c r="Y4722" s="129" t="s">
        <v>2045</v>
      </c>
      <c r="Z4722" s="129"/>
      <c r="AA4722" s="129" t="s">
        <v>3736</v>
      </c>
      <c r="AB4722" s="136"/>
      <c r="AC4722" s="448" t="s">
        <v>2935</v>
      </c>
    </row>
    <row r="4723" spans="1:27">
      <c r="A4723" s="625"/>
      <c r="B4723" s="14"/>
      <c r="C4723" s="14"/>
      <c r="D4723" s="14"/>
      <c r="E4723" s="52"/>
      <c r="F4723" s="14"/>
      <c r="G4723" s="53"/>
      <c r="H4723" s="14"/>
      <c r="I4723" s="137" t="s">
        <v>72</v>
      </c>
      <c r="J4723" s="137">
        <v>1600</v>
      </c>
      <c r="K4723" s="137" t="s">
        <v>2043</v>
      </c>
      <c r="L4723" s="14"/>
      <c r="M4723" s="14"/>
      <c r="N4723" s="53" t="s">
        <v>2999</v>
      </c>
      <c r="O4723" s="14"/>
      <c r="P4723" s="14" t="s">
        <v>669</v>
      </c>
      <c r="Q4723" s="14">
        <v>210</v>
      </c>
      <c r="R4723" s="14" t="s">
        <v>2045</v>
      </c>
      <c r="S4723" s="14"/>
      <c r="T4723" s="14"/>
      <c r="U4723" s="14" t="s">
        <v>54</v>
      </c>
      <c r="V4723" s="162"/>
      <c r="W4723" s="129" t="s">
        <v>1618</v>
      </c>
      <c r="X4723" s="129">
        <v>2000</v>
      </c>
      <c r="Y4723" s="129" t="s">
        <v>2045</v>
      </c>
      <c r="Z4723" s="466" t="s">
        <v>3426</v>
      </c>
      <c r="AA4723" s="129" t="s">
        <v>88</v>
      </c>
    </row>
    <row r="4724" spans="1:27">
      <c r="A4724" s="625"/>
      <c r="B4724" s="14"/>
      <c r="C4724" s="14"/>
      <c r="D4724" s="14"/>
      <c r="E4724" s="52"/>
      <c r="F4724" s="14"/>
      <c r="G4724" s="53"/>
      <c r="H4724" s="14"/>
      <c r="I4724" s="14" t="s">
        <v>1718</v>
      </c>
      <c r="J4724" s="14">
        <v>6000</v>
      </c>
      <c r="K4724" s="14" t="s">
        <v>2043</v>
      </c>
      <c r="L4724" s="14"/>
      <c r="M4724" s="14"/>
      <c r="N4724" s="53" t="s">
        <v>54</v>
      </c>
      <c r="O4724" s="14"/>
      <c r="P4724" s="73" t="s">
        <v>1330</v>
      </c>
      <c r="Q4724" s="73">
        <v>600</v>
      </c>
      <c r="R4724" s="73" t="s">
        <v>2045</v>
      </c>
      <c r="S4724" s="14"/>
      <c r="T4724" s="14"/>
      <c r="U4724" s="14" t="s">
        <v>3267</v>
      </c>
      <c r="V4724" s="162"/>
      <c r="W4724" s="129" t="s">
        <v>1470</v>
      </c>
      <c r="X4724" s="129">
        <v>200</v>
      </c>
      <c r="Y4724" s="129" t="s">
        <v>2045</v>
      </c>
      <c r="Z4724" s="129"/>
      <c r="AA4724" s="129" t="s">
        <v>3737</v>
      </c>
    </row>
    <row r="4725" spans="1:27">
      <c r="A4725" s="625"/>
      <c r="B4725" s="14"/>
      <c r="C4725" s="14"/>
      <c r="D4725" s="14"/>
      <c r="E4725" s="52"/>
      <c r="F4725" s="14"/>
      <c r="G4725" s="53"/>
      <c r="H4725" s="14"/>
      <c r="I4725" s="356" t="s">
        <v>1072</v>
      </c>
      <c r="J4725" s="356">
        <v>4000</v>
      </c>
      <c r="K4725" s="356" t="s">
        <v>2043</v>
      </c>
      <c r="L4725" s="14"/>
      <c r="M4725" s="14" t="s">
        <v>2096</v>
      </c>
      <c r="N4725" s="53" t="s">
        <v>3738</v>
      </c>
      <c r="O4725" s="14"/>
      <c r="P4725" s="14" t="s">
        <v>1079</v>
      </c>
      <c r="Q4725" s="14">
        <v>920</v>
      </c>
      <c r="R4725" s="14" t="s">
        <v>2045</v>
      </c>
      <c r="S4725" s="14"/>
      <c r="T4725" s="14"/>
      <c r="U4725" s="14" t="s">
        <v>3703</v>
      </c>
      <c r="V4725" s="162"/>
      <c r="W4725" s="129" t="s">
        <v>1590</v>
      </c>
      <c r="X4725" s="129">
        <v>2800</v>
      </c>
      <c r="Y4725" s="129" t="s">
        <v>2045</v>
      </c>
      <c r="Z4725" s="129" t="s">
        <v>3739</v>
      </c>
      <c r="AA4725" s="129" t="s">
        <v>88</v>
      </c>
    </row>
    <row r="4726" spans="1:27">
      <c r="A4726" s="625"/>
      <c r="B4726" s="14"/>
      <c r="C4726" s="14"/>
      <c r="D4726" s="14"/>
      <c r="E4726" s="52"/>
      <c r="F4726" s="14"/>
      <c r="G4726" s="53"/>
      <c r="H4726" s="14"/>
      <c r="I4726" s="14" t="s">
        <v>476</v>
      </c>
      <c r="J4726" s="14">
        <v>300</v>
      </c>
      <c r="K4726" s="14" t="s">
        <v>2043</v>
      </c>
      <c r="L4726" s="14"/>
      <c r="M4726" s="14"/>
      <c r="N4726" s="53" t="s">
        <v>54</v>
      </c>
      <c r="O4726" s="14"/>
      <c r="P4726" s="14" t="s">
        <v>1803</v>
      </c>
      <c r="Q4726" s="14">
        <v>300</v>
      </c>
      <c r="R4726" s="14" t="s">
        <v>2045</v>
      </c>
      <c r="S4726" s="14"/>
      <c r="T4726" s="14"/>
      <c r="U4726" s="14" t="s">
        <v>88</v>
      </c>
      <c r="V4726" s="162"/>
      <c r="W4726" s="129" t="s">
        <v>1345</v>
      </c>
      <c r="X4726" s="129">
        <v>200</v>
      </c>
      <c r="Y4726" s="129" t="s">
        <v>2045</v>
      </c>
      <c r="Z4726" s="129" t="s">
        <v>3740</v>
      </c>
      <c r="AA4726" s="129" t="s">
        <v>88</v>
      </c>
    </row>
    <row r="4727" spans="1:27">
      <c r="A4727" s="625"/>
      <c r="B4727" s="14"/>
      <c r="C4727" s="14"/>
      <c r="D4727" s="14"/>
      <c r="E4727" s="52"/>
      <c r="F4727" s="14"/>
      <c r="G4727" s="53"/>
      <c r="H4727" s="162"/>
      <c r="I4727" s="14" t="s">
        <v>1650</v>
      </c>
      <c r="J4727" s="14">
        <v>2000</v>
      </c>
      <c r="K4727" s="14" t="s">
        <v>2043</v>
      </c>
      <c r="L4727" s="14"/>
      <c r="M4727" s="14" t="s">
        <v>2453</v>
      </c>
      <c r="N4727" s="53" t="s">
        <v>3741</v>
      </c>
      <c r="O4727" s="140"/>
      <c r="P4727" s="14" t="s">
        <v>1470</v>
      </c>
      <c r="Q4727" s="14">
        <v>200</v>
      </c>
      <c r="R4727" s="14" t="s">
        <v>2045</v>
      </c>
      <c r="S4727" s="14"/>
      <c r="T4727" s="14" t="s">
        <v>3742</v>
      </c>
      <c r="U4727" s="14" t="s">
        <v>88</v>
      </c>
      <c r="V4727" s="162"/>
      <c r="W4727" s="129" t="s">
        <v>151</v>
      </c>
      <c r="X4727" s="129">
        <v>600</v>
      </c>
      <c r="Y4727" s="129" t="s">
        <v>2043</v>
      </c>
      <c r="Z4727" s="129"/>
      <c r="AA4727" s="129" t="s">
        <v>3743</v>
      </c>
    </row>
    <row r="4728" spans="1:27">
      <c r="A4728" s="625"/>
      <c r="B4728" s="14"/>
      <c r="C4728" s="14"/>
      <c r="D4728" s="14"/>
      <c r="E4728" s="52"/>
      <c r="F4728" s="14"/>
      <c r="G4728" s="53"/>
      <c r="H4728" s="162"/>
      <c r="I4728" s="14" t="s">
        <v>300</v>
      </c>
      <c r="J4728" s="14">
        <v>1600</v>
      </c>
      <c r="K4728" s="14" t="s">
        <v>2054</v>
      </c>
      <c r="L4728" s="14"/>
      <c r="M4728" s="14"/>
      <c r="N4728" s="53" t="s">
        <v>54</v>
      </c>
      <c r="O4728" s="140"/>
      <c r="P4728" s="14" t="s">
        <v>1467</v>
      </c>
      <c r="Q4728" s="14">
        <v>280</v>
      </c>
      <c r="R4728" s="14" t="s">
        <v>2045</v>
      </c>
      <c r="S4728" s="14"/>
      <c r="T4728" s="14" t="s">
        <v>3742</v>
      </c>
      <c r="U4728" s="14" t="s">
        <v>88</v>
      </c>
      <c r="V4728" s="162"/>
      <c r="W4728" s="129" t="s">
        <v>1603</v>
      </c>
      <c r="X4728" s="129">
        <v>3000</v>
      </c>
      <c r="Y4728" s="129" t="s">
        <v>2043</v>
      </c>
      <c r="Z4728" s="129"/>
      <c r="AA4728" s="129" t="s">
        <v>88</v>
      </c>
    </row>
    <row r="4729" spans="1:27">
      <c r="A4729" s="625"/>
      <c r="B4729" s="14"/>
      <c r="C4729" s="14"/>
      <c r="D4729" s="14"/>
      <c r="E4729" s="52"/>
      <c r="F4729" s="14"/>
      <c r="G4729" s="53"/>
      <c r="H4729" s="162"/>
      <c r="I4729" s="14" t="s">
        <v>142</v>
      </c>
      <c r="J4729" s="14">
        <v>4000</v>
      </c>
      <c r="K4729" s="14" t="s">
        <v>2043</v>
      </c>
      <c r="L4729" s="14"/>
      <c r="M4729" s="14"/>
      <c r="N4729" s="53" t="s">
        <v>54</v>
      </c>
      <c r="O4729" s="140"/>
      <c r="P4729" s="14" t="s">
        <v>1244</v>
      </c>
      <c r="Q4729" s="14">
        <v>1000</v>
      </c>
      <c r="R4729" s="14" t="s">
        <v>2045</v>
      </c>
      <c r="S4729" s="14"/>
      <c r="T4729" s="14"/>
      <c r="U4729" s="14" t="s">
        <v>88</v>
      </c>
      <c r="V4729" s="162"/>
      <c r="W4729" s="129"/>
      <c r="X4729" s="129"/>
      <c r="Y4729" s="129"/>
      <c r="Z4729" s="129"/>
      <c r="AA4729" s="129"/>
    </row>
    <row r="4730" spans="1:27">
      <c r="A4730" s="625"/>
      <c r="B4730" s="14"/>
      <c r="C4730" s="14"/>
      <c r="D4730" s="14"/>
      <c r="E4730" s="52"/>
      <c r="F4730" s="14"/>
      <c r="G4730" s="53"/>
      <c r="H4730" s="162"/>
      <c r="I4730" s="14"/>
      <c r="J4730" s="14"/>
      <c r="K4730" s="14"/>
      <c r="L4730" s="14"/>
      <c r="M4730" s="14"/>
      <c r="N4730" s="53"/>
      <c r="O4730" s="140"/>
      <c r="P4730" s="14" t="s">
        <v>383</v>
      </c>
      <c r="Q4730" s="14">
        <v>220</v>
      </c>
      <c r="R4730" s="14" t="s">
        <v>2045</v>
      </c>
      <c r="S4730" s="14"/>
      <c r="T4730" s="14"/>
      <c r="U4730" s="14" t="s">
        <v>88</v>
      </c>
      <c r="V4730" s="162"/>
      <c r="W4730" s="129"/>
      <c r="X4730" s="129"/>
      <c r="Y4730" s="129"/>
      <c r="Z4730" s="129"/>
      <c r="AA4730" s="129"/>
    </row>
    <row r="4731" spans="1:27">
      <c r="A4731" s="625"/>
      <c r="B4731" s="14"/>
      <c r="C4731" s="14"/>
      <c r="D4731" s="14"/>
      <c r="E4731" s="52"/>
      <c r="F4731" s="14"/>
      <c r="G4731" s="53"/>
      <c r="H4731" s="162"/>
      <c r="I4731" s="14"/>
      <c r="J4731" s="14"/>
      <c r="K4731" s="14"/>
      <c r="L4731" s="14"/>
      <c r="M4731" s="14"/>
      <c r="N4731" s="53"/>
      <c r="O4731" s="140"/>
      <c r="P4731" s="137" t="s">
        <v>2099</v>
      </c>
      <c r="Q4731" s="137">
        <v>1200</v>
      </c>
      <c r="R4731" s="137" t="s">
        <v>2045</v>
      </c>
      <c r="S4731" s="14"/>
      <c r="T4731" s="14"/>
      <c r="U4731" s="14" t="s">
        <v>3041</v>
      </c>
      <c r="V4731" s="14"/>
      <c r="W4731" s="129"/>
      <c r="X4731" s="129"/>
      <c r="Y4731" s="129"/>
      <c r="Z4731" s="129"/>
      <c r="AA4731" s="129"/>
    </row>
    <row r="4732" spans="1:27">
      <c r="A4732" s="625"/>
      <c r="B4732" s="14"/>
      <c r="C4732" s="14"/>
      <c r="D4732" s="14"/>
      <c r="E4732" s="52"/>
      <c r="F4732" s="14"/>
      <c r="G4732" s="53"/>
      <c r="H4732" s="162"/>
      <c r="I4732" s="14"/>
      <c r="J4732" s="14"/>
      <c r="K4732" s="14"/>
      <c r="L4732" s="14"/>
      <c r="M4732" s="14"/>
      <c r="N4732" s="53"/>
      <c r="O4732" s="140"/>
      <c r="P4732" s="14" t="s">
        <v>1566</v>
      </c>
      <c r="Q4732" s="14">
        <v>200</v>
      </c>
      <c r="R4732" s="14" t="s">
        <v>2045</v>
      </c>
      <c r="S4732" s="14"/>
      <c r="T4732" s="14"/>
      <c r="U4732" s="14" t="s">
        <v>88</v>
      </c>
      <c r="V4732" s="14"/>
      <c r="W4732" s="129"/>
      <c r="X4732" s="129"/>
      <c r="Y4732" s="129"/>
      <c r="Z4732" s="129"/>
      <c r="AA4732" s="129"/>
    </row>
    <row r="4733" spans="1:27">
      <c r="A4733" s="625"/>
      <c r="B4733" s="14"/>
      <c r="C4733" s="14"/>
      <c r="D4733" s="14"/>
      <c r="E4733" s="52"/>
      <c r="F4733" s="14"/>
      <c r="G4733" s="53"/>
      <c r="H4733" s="162"/>
      <c r="I4733" s="14"/>
      <c r="J4733" s="14"/>
      <c r="K4733" s="14"/>
      <c r="L4733" s="14"/>
      <c r="M4733" s="14"/>
      <c r="N4733" s="53"/>
      <c r="O4733" s="140"/>
      <c r="P4733" s="356" t="s">
        <v>1801</v>
      </c>
      <c r="Q4733" s="356">
        <v>400</v>
      </c>
      <c r="R4733" s="356" t="s">
        <v>2045</v>
      </c>
      <c r="S4733" s="14"/>
      <c r="T4733" s="14" t="s">
        <v>2096</v>
      </c>
      <c r="U4733" s="14" t="s">
        <v>2721</v>
      </c>
      <c r="V4733" s="14"/>
      <c r="W4733" s="129"/>
      <c r="X4733" s="129"/>
      <c r="Y4733" s="129"/>
      <c r="Z4733" s="129"/>
      <c r="AA4733" s="129"/>
    </row>
    <row r="4734" spans="1:27">
      <c r="A4734" s="625"/>
      <c r="B4734" s="14"/>
      <c r="C4734" s="14"/>
      <c r="D4734" s="14"/>
      <c r="E4734" s="52"/>
      <c r="F4734" s="14"/>
      <c r="G4734" s="53"/>
      <c r="H4734" s="162"/>
      <c r="I4734" s="14"/>
      <c r="J4734" s="14"/>
      <c r="K4734" s="14"/>
      <c r="L4734" s="14"/>
      <c r="M4734" s="14"/>
      <c r="N4734" s="53"/>
      <c r="O4734" s="140"/>
      <c r="P4734" s="73" t="s">
        <v>1177</v>
      </c>
      <c r="Q4734" s="73">
        <v>495</v>
      </c>
      <c r="R4734" s="73" t="s">
        <v>2045</v>
      </c>
      <c r="S4734" s="14"/>
      <c r="T4734" s="14"/>
      <c r="U4734" s="14" t="s">
        <v>3047</v>
      </c>
      <c r="V4734" s="14"/>
      <c r="W4734" s="129"/>
      <c r="X4734" s="129"/>
      <c r="Y4734" s="129"/>
      <c r="Z4734" s="129"/>
      <c r="AA4734" s="129"/>
    </row>
    <row r="4735" spans="1:27">
      <c r="A4735" s="625"/>
      <c r="B4735" s="14"/>
      <c r="C4735" s="14"/>
      <c r="D4735" s="14"/>
      <c r="E4735" s="52"/>
      <c r="F4735" s="14"/>
      <c r="G4735" s="53"/>
      <c r="H4735" s="162"/>
      <c r="I4735" s="14"/>
      <c r="J4735" s="14"/>
      <c r="K4735" s="14"/>
      <c r="L4735" s="14"/>
      <c r="M4735" s="14"/>
      <c r="N4735" s="53"/>
      <c r="O4735" s="140"/>
      <c r="P4735" s="73" t="s">
        <v>1388</v>
      </c>
      <c r="Q4735" s="73">
        <v>300</v>
      </c>
      <c r="R4735" s="73" t="s">
        <v>2045</v>
      </c>
      <c r="S4735" s="14"/>
      <c r="T4735" s="14"/>
      <c r="U4735" s="14" t="s">
        <v>3047</v>
      </c>
      <c r="V4735" s="14"/>
      <c r="W4735" s="129"/>
      <c r="X4735" s="129"/>
      <c r="Y4735" s="129"/>
      <c r="Z4735" s="129"/>
      <c r="AA4735" s="129"/>
    </row>
    <row r="4736" spans="1:27">
      <c r="A4736" s="625"/>
      <c r="B4736" s="14"/>
      <c r="C4736" s="14"/>
      <c r="D4736" s="14"/>
      <c r="E4736" s="52"/>
      <c r="F4736" s="14"/>
      <c r="G4736" s="53"/>
      <c r="H4736" s="162"/>
      <c r="I4736" s="14"/>
      <c r="J4736" s="14"/>
      <c r="K4736" s="14"/>
      <c r="L4736" s="14"/>
      <c r="M4736" s="14"/>
      <c r="N4736" s="53"/>
      <c r="O4736" s="140"/>
      <c r="P4736" s="14" t="s">
        <v>1552</v>
      </c>
      <c r="Q4736" s="14">
        <v>200</v>
      </c>
      <c r="R4736" s="14" t="s">
        <v>2045</v>
      </c>
      <c r="S4736" s="14"/>
      <c r="T4736" s="14"/>
      <c r="U4736" s="14" t="s">
        <v>88</v>
      </c>
      <c r="V4736" s="14"/>
      <c r="W4736" s="129"/>
      <c r="X4736" s="129"/>
      <c r="Y4736" s="129"/>
      <c r="Z4736" s="129"/>
      <c r="AA4736" s="129"/>
    </row>
    <row r="4737" spans="1:27">
      <c r="A4737" s="625"/>
      <c r="B4737" s="14"/>
      <c r="C4737" s="14"/>
      <c r="D4737" s="14"/>
      <c r="E4737" s="52"/>
      <c r="F4737" s="14"/>
      <c r="G4737" s="53"/>
      <c r="H4737" s="162"/>
      <c r="I4737" s="14"/>
      <c r="J4737" s="14"/>
      <c r="K4737" s="14"/>
      <c r="L4737" s="14"/>
      <c r="M4737" s="14"/>
      <c r="N4737" s="53"/>
      <c r="O4737" s="140"/>
      <c r="P4737" s="14" t="s">
        <v>1486</v>
      </c>
      <c r="Q4737" s="14">
        <v>400</v>
      </c>
      <c r="R4737" s="14" t="s">
        <v>2045</v>
      </c>
      <c r="S4737" s="14"/>
      <c r="T4737" s="14"/>
      <c r="U4737" s="14" t="s">
        <v>88</v>
      </c>
      <c r="V4737" s="14"/>
      <c r="W4737" s="129"/>
      <c r="X4737" s="129"/>
      <c r="Y4737" s="129"/>
      <c r="Z4737" s="129"/>
      <c r="AA4737" s="129"/>
    </row>
    <row r="4738" spans="1:27">
      <c r="A4738" s="625"/>
      <c r="B4738" s="14"/>
      <c r="C4738" s="14"/>
      <c r="D4738" s="14"/>
      <c r="E4738" s="52"/>
      <c r="F4738" s="14"/>
      <c r="G4738" s="53"/>
      <c r="H4738" s="162"/>
      <c r="I4738" s="14"/>
      <c r="J4738" s="14"/>
      <c r="K4738" s="14"/>
      <c r="L4738" s="14"/>
      <c r="M4738" s="14"/>
      <c r="N4738" s="53"/>
      <c r="O4738" s="140"/>
      <c r="P4738" s="356" t="s">
        <v>1729</v>
      </c>
      <c r="Q4738" s="356">
        <v>280</v>
      </c>
      <c r="R4738" s="356" t="s">
        <v>2045</v>
      </c>
      <c r="S4738" s="14"/>
      <c r="T4738" s="14" t="s">
        <v>3744</v>
      </c>
      <c r="U4738" s="14" t="s">
        <v>3745</v>
      </c>
      <c r="V4738" s="14"/>
      <c r="W4738" s="129"/>
      <c r="X4738" s="129"/>
      <c r="Y4738" s="129"/>
      <c r="Z4738" s="129"/>
      <c r="AA4738" s="129"/>
    </row>
    <row r="4739" spans="1:27">
      <c r="A4739" s="625"/>
      <c r="B4739" s="14"/>
      <c r="C4739" s="14"/>
      <c r="D4739" s="14"/>
      <c r="E4739" s="52"/>
      <c r="F4739" s="14"/>
      <c r="G4739" s="53"/>
      <c r="H4739" s="162"/>
      <c r="I4739" s="14"/>
      <c r="J4739" s="14"/>
      <c r="K4739" s="14"/>
      <c r="L4739" s="14"/>
      <c r="M4739" s="14"/>
      <c r="N4739" s="53"/>
      <c r="O4739" s="140"/>
      <c r="P4739" s="73" t="s">
        <v>1183</v>
      </c>
      <c r="Q4739" s="73">
        <v>1200</v>
      </c>
      <c r="R4739" s="73" t="s">
        <v>2043</v>
      </c>
      <c r="S4739" s="14"/>
      <c r="T4739" s="14"/>
      <c r="U4739" s="14" t="s">
        <v>3746</v>
      </c>
      <c r="V4739" s="14"/>
      <c r="W4739" s="129"/>
      <c r="X4739" s="129"/>
      <c r="Y4739" s="129"/>
      <c r="Z4739" s="129"/>
      <c r="AA4739" s="129"/>
    </row>
    <row r="4740" spans="1:27">
      <c r="A4740" s="625"/>
      <c r="B4740" s="14"/>
      <c r="C4740" s="14"/>
      <c r="D4740" s="14"/>
      <c r="E4740" s="52"/>
      <c r="F4740" s="14"/>
      <c r="G4740" s="53"/>
      <c r="H4740" s="162"/>
      <c r="I4740" s="14"/>
      <c r="J4740" s="14"/>
      <c r="K4740" s="14"/>
      <c r="L4740" s="14"/>
      <c r="M4740" s="14"/>
      <c r="N4740" s="53"/>
      <c r="O4740" s="140"/>
      <c r="P4740" s="14" t="s">
        <v>313</v>
      </c>
      <c r="Q4740" s="14">
        <v>240</v>
      </c>
      <c r="R4740" s="14" t="s">
        <v>2045</v>
      </c>
      <c r="S4740" s="14"/>
      <c r="T4740" s="14"/>
      <c r="U4740" s="14" t="s">
        <v>88</v>
      </c>
      <c r="V4740" s="14"/>
      <c r="W4740" s="129"/>
      <c r="X4740" s="129"/>
      <c r="Y4740" s="129"/>
      <c r="Z4740" s="129"/>
      <c r="AA4740" s="129"/>
    </row>
    <row r="4741" spans="1:27">
      <c r="A4741" s="625"/>
      <c r="B4741" s="14"/>
      <c r="C4741" s="14"/>
      <c r="D4741" s="14"/>
      <c r="E4741" s="52"/>
      <c r="F4741" s="14"/>
      <c r="G4741" s="53"/>
      <c r="H4741" s="14"/>
      <c r="I4741" s="14"/>
      <c r="J4741" s="14"/>
      <c r="K4741" s="14"/>
      <c r="L4741" s="14"/>
      <c r="M4741" s="14"/>
      <c r="N4741" s="53"/>
      <c r="O4741" s="14"/>
      <c r="P4741" s="14" t="s">
        <v>1374</v>
      </c>
      <c r="Q4741" s="14">
        <v>600</v>
      </c>
      <c r="R4741" s="14" t="s">
        <v>2045</v>
      </c>
      <c r="S4741" s="14"/>
      <c r="T4741" s="14"/>
      <c r="U4741" s="14" t="s">
        <v>3747</v>
      </c>
      <c r="V4741" s="14"/>
      <c r="W4741" s="129"/>
      <c r="X4741" s="129"/>
      <c r="Y4741" s="129"/>
      <c r="Z4741" s="129"/>
      <c r="AA4741" s="129"/>
    </row>
    <row r="4742" spans="1:27">
      <c r="A4742" s="625"/>
      <c r="B4742" s="14"/>
      <c r="C4742" s="14"/>
      <c r="D4742" s="14"/>
      <c r="E4742" s="52"/>
      <c r="F4742" s="14"/>
      <c r="G4742" s="53"/>
      <c r="H4742" s="14"/>
      <c r="I4742" s="14"/>
      <c r="J4742" s="14"/>
      <c r="K4742" s="14"/>
      <c r="L4742" s="14"/>
      <c r="M4742" s="14"/>
      <c r="N4742" s="53"/>
      <c r="O4742" s="14"/>
      <c r="P4742" s="14" t="s">
        <v>1610</v>
      </c>
      <c r="Q4742" s="14">
        <v>400</v>
      </c>
      <c r="R4742" s="14" t="s">
        <v>2045</v>
      </c>
      <c r="S4742" s="14"/>
      <c r="T4742" s="14"/>
      <c r="U4742" s="14" t="s">
        <v>88</v>
      </c>
      <c r="V4742" s="14"/>
      <c r="W4742" s="129"/>
      <c r="X4742" s="129"/>
      <c r="Y4742" s="129"/>
      <c r="Z4742" s="129"/>
      <c r="AA4742" s="129"/>
    </row>
    <row r="4743" spans="1:27">
      <c r="A4743" s="625"/>
      <c r="B4743" s="14"/>
      <c r="C4743" s="14"/>
      <c r="D4743" s="14"/>
      <c r="E4743" s="52"/>
      <c r="F4743" s="14"/>
      <c r="G4743" s="53"/>
      <c r="H4743" s="14"/>
      <c r="I4743" s="14"/>
      <c r="J4743" s="14"/>
      <c r="K4743" s="14"/>
      <c r="L4743" s="14"/>
      <c r="M4743" s="14"/>
      <c r="N4743" s="53"/>
      <c r="O4743" s="14"/>
      <c r="P4743" s="356" t="s">
        <v>1830</v>
      </c>
      <c r="Q4743" s="356">
        <v>300</v>
      </c>
      <c r="R4743" s="356" t="s">
        <v>2045</v>
      </c>
      <c r="S4743" s="14"/>
      <c r="T4743" s="14" t="s">
        <v>3426</v>
      </c>
      <c r="U4743" s="14" t="s">
        <v>3748</v>
      </c>
      <c r="V4743" s="14"/>
      <c r="W4743" s="14"/>
      <c r="X4743" s="14"/>
      <c r="Y4743" s="14"/>
      <c r="Z4743" s="14"/>
      <c r="AA4743" s="14"/>
    </row>
    <row r="4744" spans="1:27">
      <c r="A4744" s="625"/>
      <c r="B4744" s="14"/>
      <c r="C4744" s="14"/>
      <c r="D4744" s="14"/>
      <c r="E4744" s="52"/>
      <c r="F4744" s="14"/>
      <c r="G4744" s="53"/>
      <c r="H4744" s="14"/>
      <c r="I4744" s="14"/>
      <c r="J4744" s="14"/>
      <c r="K4744" s="14"/>
      <c r="L4744" s="14"/>
      <c r="M4744" s="14"/>
      <c r="N4744" s="53"/>
      <c r="O4744" s="14"/>
      <c r="P4744" s="14" t="s">
        <v>1597</v>
      </c>
      <c r="Q4744" s="14">
        <v>180</v>
      </c>
      <c r="R4744" s="14" t="s">
        <v>2045</v>
      </c>
      <c r="S4744" s="14"/>
      <c r="T4744" s="14"/>
      <c r="U4744" s="14"/>
      <c r="V4744" s="14"/>
      <c r="W4744" s="14"/>
      <c r="X4744" s="14"/>
      <c r="Y4744" s="14"/>
      <c r="Z4744" s="14"/>
      <c r="AA4744" s="14"/>
    </row>
    <row r="4745" spans="1:27">
      <c r="A4745" s="625"/>
      <c r="B4745" s="14"/>
      <c r="C4745" s="14"/>
      <c r="D4745" s="14"/>
      <c r="E4745" s="52"/>
      <c r="F4745" s="14"/>
      <c r="G4745" s="53"/>
      <c r="H4745" s="14"/>
      <c r="I4745" s="14"/>
      <c r="J4745" s="14"/>
      <c r="K4745" s="14"/>
      <c r="L4745" s="162"/>
      <c r="M4745" s="14"/>
      <c r="N4745" s="53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</row>
    <row r="4746" ht="18" spans="1:27">
      <c r="A4746" s="625"/>
      <c r="B4746" s="629"/>
      <c r="C4746" s="299"/>
      <c r="D4746" s="299"/>
      <c r="E4746" s="630"/>
      <c r="F4746" s="299"/>
      <c r="G4746" s="299"/>
      <c r="H4746" s="269"/>
      <c r="I4746" s="304"/>
      <c r="J4746" s="304"/>
      <c r="K4746" s="304"/>
      <c r="L4746" s="682"/>
      <c r="M4746" s="304"/>
      <c r="N4746" s="304"/>
      <c r="O4746" s="269"/>
      <c r="P4746" s="304"/>
      <c r="Q4746" s="304"/>
      <c r="R4746" s="304"/>
      <c r="S4746" s="304"/>
      <c r="T4746" s="304"/>
      <c r="U4746" s="304"/>
      <c r="V4746" s="269"/>
      <c r="W4746" s="304"/>
      <c r="X4746" s="304"/>
      <c r="Y4746" s="304"/>
      <c r="Z4746" s="304"/>
      <c r="AA4746" s="304"/>
    </row>
    <row r="4747" ht="27.6" spans="1:29">
      <c r="A4747" s="121" t="s">
        <v>2356</v>
      </c>
      <c r="B4747" s="121" t="s">
        <v>12</v>
      </c>
      <c r="C4747" s="122" t="s">
        <v>2501</v>
      </c>
      <c r="D4747" s="122" t="s">
        <v>2466</v>
      </c>
      <c r="E4747" s="123" t="s">
        <v>2456</v>
      </c>
      <c r="F4747" s="121" t="s">
        <v>3121</v>
      </c>
      <c r="G4747" s="121" t="s">
        <v>11</v>
      </c>
      <c r="H4747" s="269"/>
      <c r="I4747" s="121" t="s">
        <v>13</v>
      </c>
      <c r="J4747" s="122" t="s">
        <v>2501</v>
      </c>
      <c r="K4747" s="122" t="s">
        <v>2466</v>
      </c>
      <c r="L4747" s="632" t="s">
        <v>2456</v>
      </c>
      <c r="M4747" s="121" t="s">
        <v>3121</v>
      </c>
      <c r="N4747" s="121" t="s">
        <v>11</v>
      </c>
      <c r="O4747" s="269"/>
      <c r="P4747" s="121" t="s">
        <v>3108</v>
      </c>
      <c r="Q4747" s="122" t="s">
        <v>2501</v>
      </c>
      <c r="R4747" s="122" t="s">
        <v>2466</v>
      </c>
      <c r="S4747" s="632" t="s">
        <v>2456</v>
      </c>
      <c r="T4747" s="121" t="s">
        <v>3121</v>
      </c>
      <c r="U4747" s="121" t="s">
        <v>11</v>
      </c>
      <c r="V4747" s="269"/>
      <c r="W4747" s="121" t="s">
        <v>3336</v>
      </c>
      <c r="X4747" s="122" t="s">
        <v>2501</v>
      </c>
      <c r="Y4747" s="122" t="s">
        <v>2466</v>
      </c>
      <c r="Z4747" s="121" t="s">
        <v>3121</v>
      </c>
      <c r="AA4747" s="121" t="s">
        <v>11</v>
      </c>
      <c r="AB4747" s="594" t="s">
        <v>2557</v>
      </c>
      <c r="AC4747" s="594"/>
    </row>
    <row r="4748" ht="13.8" spans="1:29">
      <c r="A4748" s="625" t="s">
        <v>3749</v>
      </c>
      <c r="B4748" s="74" t="s">
        <v>1085</v>
      </c>
      <c r="C4748" s="74">
        <v>6000</v>
      </c>
      <c r="D4748" s="74" t="s">
        <v>2043</v>
      </c>
      <c r="E4748" s="620"/>
      <c r="F4748" s="53"/>
      <c r="G4748" s="53" t="s">
        <v>3240</v>
      </c>
      <c r="H4748" s="53"/>
      <c r="I4748" s="53" t="s">
        <v>223</v>
      </c>
      <c r="J4748" s="53">
        <v>4000</v>
      </c>
      <c r="K4748" s="53" t="s">
        <v>2043</v>
      </c>
      <c r="L4748" s="53"/>
      <c r="M4748" s="53"/>
      <c r="N4748" s="53" t="s">
        <v>54</v>
      </c>
      <c r="O4748" s="53"/>
      <c r="P4748" s="53" t="s">
        <v>681</v>
      </c>
      <c r="Q4748" s="53">
        <v>200</v>
      </c>
      <c r="R4748" s="53" t="s">
        <v>2045</v>
      </c>
      <c r="S4748" s="53"/>
      <c r="T4748" s="53"/>
      <c r="U4748" s="53" t="s">
        <v>3750</v>
      </c>
      <c r="V4748" s="53"/>
      <c r="W4748" s="53" t="s">
        <v>238</v>
      </c>
      <c r="X4748" s="53">
        <v>15000</v>
      </c>
      <c r="Y4748" s="53" t="s">
        <v>2043</v>
      </c>
      <c r="Z4748" s="53"/>
      <c r="AA4748" s="53" t="s">
        <v>2210</v>
      </c>
      <c r="AB4748" s="525"/>
      <c r="AC4748" s="448" t="s">
        <v>2561</v>
      </c>
    </row>
    <row r="4749" spans="1:29">
      <c r="A4749" s="625"/>
      <c r="B4749" s="626" t="s">
        <v>63</v>
      </c>
      <c r="C4749" s="626">
        <v>2600</v>
      </c>
      <c r="D4749" s="626" t="s">
        <v>2045</v>
      </c>
      <c r="E4749" s="620"/>
      <c r="F4749" s="53"/>
      <c r="G4749" s="53" t="s">
        <v>2788</v>
      </c>
      <c r="H4749" s="53"/>
      <c r="I4749" s="359" t="s">
        <v>220</v>
      </c>
      <c r="J4749" s="359">
        <v>4000</v>
      </c>
      <c r="K4749" s="359" t="s">
        <v>2043</v>
      </c>
      <c r="L4749" s="159"/>
      <c r="M4749" s="53"/>
      <c r="N4749" s="53" t="s">
        <v>3751</v>
      </c>
      <c r="O4749" s="53"/>
      <c r="P4749" s="626" t="s">
        <v>68</v>
      </c>
      <c r="Q4749" s="626">
        <v>1600</v>
      </c>
      <c r="R4749" s="626" t="s">
        <v>2054</v>
      </c>
      <c r="S4749" s="53"/>
      <c r="T4749" s="53" t="s">
        <v>3752</v>
      </c>
      <c r="U4749" s="53" t="s">
        <v>3753</v>
      </c>
      <c r="V4749" s="53"/>
      <c r="W4749" s="53" t="s">
        <v>1603</v>
      </c>
      <c r="X4749" s="53">
        <v>3000</v>
      </c>
      <c r="Y4749" s="53" t="s">
        <v>2043</v>
      </c>
      <c r="Z4749" s="53"/>
      <c r="AA4749" s="53" t="s">
        <v>88</v>
      </c>
      <c r="AB4749" s="460"/>
      <c r="AC4749" s="14" t="s">
        <v>2562</v>
      </c>
    </row>
    <row r="4750" ht="13.8" spans="1:29">
      <c r="A4750" s="625"/>
      <c r="B4750" s="53" t="s">
        <v>540</v>
      </c>
      <c r="C4750" s="53">
        <v>2400</v>
      </c>
      <c r="D4750" s="53" t="s">
        <v>2043</v>
      </c>
      <c r="E4750" s="620"/>
      <c r="F4750" s="53"/>
      <c r="G4750" s="53" t="s">
        <v>54</v>
      </c>
      <c r="H4750" s="53"/>
      <c r="I4750" s="53" t="s">
        <v>1205</v>
      </c>
      <c r="J4750" s="53">
        <v>2000</v>
      </c>
      <c r="K4750" s="53" t="s">
        <v>2043</v>
      </c>
      <c r="L4750" s="53"/>
      <c r="M4750" s="53"/>
      <c r="N4750" s="53" t="s">
        <v>54</v>
      </c>
      <c r="O4750" s="53"/>
      <c r="P4750" s="626" t="s">
        <v>3217</v>
      </c>
      <c r="Q4750" s="626">
        <v>600</v>
      </c>
      <c r="R4750" s="626" t="s">
        <v>2054</v>
      </c>
      <c r="S4750" s="53"/>
      <c r="T4750" s="53"/>
      <c r="U4750" s="53" t="s">
        <v>3041</v>
      </c>
      <c r="V4750" s="53"/>
      <c r="W4750" s="53" t="s">
        <v>250</v>
      </c>
      <c r="X4750" s="53">
        <v>2000</v>
      </c>
      <c r="Y4750" s="53" t="s">
        <v>2043</v>
      </c>
      <c r="Z4750" s="53"/>
      <c r="AA4750" s="53" t="s">
        <v>88</v>
      </c>
      <c r="AB4750" s="461"/>
      <c r="AC4750" s="448" t="s">
        <v>2563</v>
      </c>
    </row>
    <row r="4751" ht="26.4" spans="1:29">
      <c r="A4751" s="625"/>
      <c r="B4751" s="359" t="s">
        <v>377</v>
      </c>
      <c r="C4751" s="359">
        <v>2400</v>
      </c>
      <c r="D4751" s="359" t="s">
        <v>2043</v>
      </c>
      <c r="E4751" s="620"/>
      <c r="F4751" s="181" t="s">
        <v>3754</v>
      </c>
      <c r="G4751" s="53" t="s">
        <v>88</v>
      </c>
      <c r="H4751" s="53"/>
      <c r="I4751" s="53" t="s">
        <v>280</v>
      </c>
      <c r="J4751" s="53">
        <v>18000</v>
      </c>
      <c r="K4751" s="53" t="s">
        <v>2043</v>
      </c>
      <c r="L4751" s="53"/>
      <c r="M4751" s="53"/>
      <c r="N4751" s="53" t="s">
        <v>54</v>
      </c>
      <c r="O4751" s="53"/>
      <c r="P4751" s="626" t="s">
        <v>2979</v>
      </c>
      <c r="Q4751" s="626">
        <v>300</v>
      </c>
      <c r="R4751" s="626" t="s">
        <v>2054</v>
      </c>
      <c r="S4751" s="53"/>
      <c r="T4751" s="53"/>
      <c r="U4751" s="53" t="s">
        <v>3041</v>
      </c>
      <c r="V4751" s="53"/>
      <c r="W4751" s="525" t="s">
        <v>1672</v>
      </c>
      <c r="X4751" s="525">
        <v>240</v>
      </c>
      <c r="Y4751" s="525" t="s">
        <v>2045</v>
      </c>
      <c r="Z4751" s="53" t="s">
        <v>3755</v>
      </c>
      <c r="AA4751" s="53" t="s">
        <v>3756</v>
      </c>
      <c r="AB4751" s="462"/>
      <c r="AC4751" s="448" t="s">
        <v>2568</v>
      </c>
    </row>
    <row r="4752" ht="79.2" spans="1:29">
      <c r="A4752" s="625"/>
      <c r="B4752" s="53" t="s">
        <v>1081</v>
      </c>
      <c r="C4752" s="53">
        <v>4200</v>
      </c>
      <c r="D4752" s="53" t="s">
        <v>2043</v>
      </c>
      <c r="E4752" s="620"/>
      <c r="F4752" s="53"/>
      <c r="G4752" s="53" t="s">
        <v>54</v>
      </c>
      <c r="H4752" s="53"/>
      <c r="I4752" s="53" t="s">
        <v>414</v>
      </c>
      <c r="J4752" s="53">
        <v>2000</v>
      </c>
      <c r="K4752" s="53" t="s">
        <v>2043</v>
      </c>
      <c r="L4752" s="53"/>
      <c r="M4752" s="53"/>
      <c r="N4752" s="53" t="s">
        <v>54</v>
      </c>
      <c r="O4752" s="53"/>
      <c r="P4752" s="53" t="s">
        <v>411</v>
      </c>
      <c r="Q4752" s="53">
        <v>200</v>
      </c>
      <c r="R4752" s="53" t="s">
        <v>2045</v>
      </c>
      <c r="S4752" s="53"/>
      <c r="T4752" s="53"/>
      <c r="U4752" s="53" t="s">
        <v>88</v>
      </c>
      <c r="V4752" s="53"/>
      <c r="W4752" s="53" t="s">
        <v>587</v>
      </c>
      <c r="X4752" s="53">
        <v>2000</v>
      </c>
      <c r="Y4752" s="53" t="s">
        <v>2043</v>
      </c>
      <c r="Z4752" s="53" t="s">
        <v>3757</v>
      </c>
      <c r="AA4752" s="53" t="s">
        <v>3758</v>
      </c>
      <c r="AB4752" s="142"/>
      <c r="AC4752" s="448" t="s">
        <v>2632</v>
      </c>
    </row>
    <row r="4753" ht="13.8" spans="1:29">
      <c r="A4753" s="625"/>
      <c r="B4753" s="53" t="s">
        <v>464</v>
      </c>
      <c r="C4753" s="53">
        <v>7800</v>
      </c>
      <c r="D4753" s="53" t="s">
        <v>2043</v>
      </c>
      <c r="E4753" s="620"/>
      <c r="F4753" s="53"/>
      <c r="G4753" s="53" t="s">
        <v>54</v>
      </c>
      <c r="H4753" s="53"/>
      <c r="I4753" s="626" t="s">
        <v>2071</v>
      </c>
      <c r="J4753" s="626">
        <v>4800</v>
      </c>
      <c r="K4753" s="626" t="s">
        <v>2043</v>
      </c>
      <c r="L4753" s="53"/>
      <c r="M4753" s="53" t="s">
        <v>3759</v>
      </c>
      <c r="N4753" s="53" t="s">
        <v>2788</v>
      </c>
      <c r="O4753" s="53"/>
      <c r="P4753" s="53" t="s">
        <v>1759</v>
      </c>
      <c r="Q4753" s="53">
        <v>200</v>
      </c>
      <c r="R4753" s="53" t="s">
        <v>2045</v>
      </c>
      <c r="S4753" s="53"/>
      <c r="T4753" s="53"/>
      <c r="U4753" s="53" t="s">
        <v>88</v>
      </c>
      <c r="V4753" s="53"/>
      <c r="W4753" s="53" t="s">
        <v>592</v>
      </c>
      <c r="X4753" s="53">
        <v>7200</v>
      </c>
      <c r="Y4753" s="53" t="s">
        <v>2043</v>
      </c>
      <c r="Z4753" s="53"/>
      <c r="AA4753" s="53" t="s">
        <v>88</v>
      </c>
      <c r="AB4753" s="136"/>
      <c r="AC4753" s="448" t="s">
        <v>2935</v>
      </c>
    </row>
    <row r="4754" ht="26.4" spans="1:27">
      <c r="A4754" s="625"/>
      <c r="B4754" s="53" t="s">
        <v>790</v>
      </c>
      <c r="C4754" s="53">
        <v>2400</v>
      </c>
      <c r="D4754" s="53" t="s">
        <v>2043</v>
      </c>
      <c r="E4754" s="620"/>
      <c r="F4754" s="53"/>
      <c r="G4754" s="53" t="s">
        <v>54</v>
      </c>
      <c r="H4754" s="53"/>
      <c r="I4754" s="53" t="s">
        <v>1809</v>
      </c>
      <c r="J4754" s="53">
        <v>200</v>
      </c>
      <c r="K4754" s="53" t="s">
        <v>2045</v>
      </c>
      <c r="L4754" s="53"/>
      <c r="M4754" s="53" t="s">
        <v>2096</v>
      </c>
      <c r="N4754" s="53" t="s">
        <v>3760</v>
      </c>
      <c r="O4754" s="53"/>
      <c r="P4754" s="53" t="s">
        <v>244</v>
      </c>
      <c r="Q4754" s="53">
        <v>200</v>
      </c>
      <c r="R4754" s="53" t="s">
        <v>2043</v>
      </c>
      <c r="S4754" s="53"/>
      <c r="T4754" s="53"/>
      <c r="U4754" s="53" t="s">
        <v>3691</v>
      </c>
      <c r="V4754" s="53"/>
      <c r="W4754" s="53" t="s">
        <v>1783</v>
      </c>
      <c r="X4754" s="53">
        <v>200</v>
      </c>
      <c r="Y4754" s="53" t="s">
        <v>2045</v>
      </c>
      <c r="Z4754" s="53"/>
      <c r="AA4754" s="53" t="s">
        <v>88</v>
      </c>
    </row>
    <row r="4755" ht="52.8" spans="1:27">
      <c r="A4755" s="625"/>
      <c r="B4755" s="53" t="s">
        <v>479</v>
      </c>
      <c r="C4755" s="53">
        <v>4800</v>
      </c>
      <c r="D4755" s="53" t="s">
        <v>2043</v>
      </c>
      <c r="E4755" s="620"/>
      <c r="F4755" s="53"/>
      <c r="G4755" s="53" t="s">
        <v>54</v>
      </c>
      <c r="H4755" s="53"/>
      <c r="I4755" s="53" t="s">
        <v>1813</v>
      </c>
      <c r="J4755" s="53">
        <v>4500</v>
      </c>
      <c r="K4755" s="53" t="s">
        <v>2045</v>
      </c>
      <c r="L4755" s="53"/>
      <c r="M4755" s="181" t="s">
        <v>3761</v>
      </c>
      <c r="N4755" s="53" t="s">
        <v>54</v>
      </c>
      <c r="O4755" s="53"/>
      <c r="P4755" s="53" t="s">
        <v>1815</v>
      </c>
      <c r="Q4755" s="53">
        <v>200</v>
      </c>
      <c r="R4755" s="53" t="s">
        <v>2045</v>
      </c>
      <c r="S4755" s="53"/>
      <c r="T4755" s="53" t="s">
        <v>3426</v>
      </c>
      <c r="U4755" s="53" t="s">
        <v>88</v>
      </c>
      <c r="V4755" s="53"/>
      <c r="W4755" s="53"/>
      <c r="X4755" s="53"/>
      <c r="Y4755" s="53"/>
      <c r="Z4755" s="53"/>
      <c r="AA4755" s="53"/>
    </row>
    <row r="4756" spans="1:27">
      <c r="A4756" s="625"/>
      <c r="H4756" s="53"/>
      <c r="I4756" s="53"/>
      <c r="J4756" s="53"/>
      <c r="K4756" s="53"/>
      <c r="L4756" s="53"/>
      <c r="M4756" s="53"/>
      <c r="N4756" s="53"/>
      <c r="O4756" s="53"/>
      <c r="P4756" s="691" t="s">
        <v>2065</v>
      </c>
      <c r="Q4756" s="691">
        <v>600</v>
      </c>
      <c r="R4756" s="691" t="s">
        <v>2045</v>
      </c>
      <c r="S4756" s="53"/>
      <c r="T4756" s="53"/>
      <c r="U4756" s="53" t="s">
        <v>3041</v>
      </c>
      <c r="V4756" s="53"/>
      <c r="W4756" s="53"/>
      <c r="X4756" s="53"/>
      <c r="Y4756" s="53"/>
      <c r="Z4756" s="53"/>
      <c r="AA4756" s="53"/>
    </row>
    <row r="4757" spans="1:27">
      <c r="A4757" s="625"/>
      <c r="B4757" s="53"/>
      <c r="C4757" s="53"/>
      <c r="D4757" s="53"/>
      <c r="E4757" s="620"/>
      <c r="F4757" s="53"/>
      <c r="G4757" s="53"/>
      <c r="H4757" s="53"/>
      <c r="I4757" s="53"/>
      <c r="J4757" s="53"/>
      <c r="K4757" s="53"/>
      <c r="L4757" s="53"/>
      <c r="M4757" s="53"/>
      <c r="N4757" s="53"/>
      <c r="O4757" s="53"/>
      <c r="P4757" s="53" t="s">
        <v>175</v>
      </c>
      <c r="Q4757" s="53">
        <v>800</v>
      </c>
      <c r="R4757" s="53" t="s">
        <v>2043</v>
      </c>
      <c r="S4757" s="53"/>
      <c r="T4757" s="53"/>
      <c r="U4757" s="53" t="s">
        <v>3629</v>
      </c>
      <c r="V4757" s="53"/>
      <c r="W4757" s="53"/>
      <c r="X4757" s="53"/>
      <c r="Y4757" s="53"/>
      <c r="Z4757" s="53"/>
      <c r="AA4757" s="53"/>
    </row>
    <row r="4758" spans="1:27">
      <c r="A4758" s="625"/>
      <c r="B4758" s="53"/>
      <c r="C4758" s="53"/>
      <c r="D4758" s="53"/>
      <c r="E4758" s="620"/>
      <c r="F4758" s="53"/>
      <c r="G4758" s="53"/>
      <c r="H4758" s="53"/>
      <c r="I4758" s="53"/>
      <c r="J4758" s="53"/>
      <c r="K4758" s="53"/>
      <c r="L4758" s="53"/>
      <c r="M4758" s="53"/>
      <c r="N4758" s="53"/>
      <c r="O4758" s="53"/>
      <c r="P4758" s="53" t="s">
        <v>60</v>
      </c>
      <c r="Q4758" s="53">
        <v>600</v>
      </c>
      <c r="R4758" s="53" t="s">
        <v>2054</v>
      </c>
      <c r="S4758" s="53"/>
      <c r="T4758" s="53">
        <f>Q4758/15</f>
        <v>40</v>
      </c>
      <c r="U4758" s="53" t="s">
        <v>3041</v>
      </c>
      <c r="V4758" s="53"/>
      <c r="W4758" s="53"/>
      <c r="X4758" s="53"/>
      <c r="Y4758" s="53"/>
      <c r="Z4758" s="53"/>
      <c r="AA4758" s="53"/>
    </row>
    <row r="4759" spans="1:27">
      <c r="A4759" s="625"/>
      <c r="B4759" s="53"/>
      <c r="C4759" s="53"/>
      <c r="D4759" s="53"/>
      <c r="E4759" s="620"/>
      <c r="F4759" s="53"/>
      <c r="G4759" s="53"/>
      <c r="H4759" s="53"/>
      <c r="I4759" s="53"/>
      <c r="J4759" s="53"/>
      <c r="K4759" s="53"/>
      <c r="L4759" s="53"/>
      <c r="M4759" s="53"/>
      <c r="N4759" s="53"/>
      <c r="O4759" s="53"/>
      <c r="P4759" s="53" t="s">
        <v>1491</v>
      </c>
      <c r="Q4759" s="53">
        <v>400</v>
      </c>
      <c r="R4759" s="53" t="s">
        <v>2045</v>
      </c>
      <c r="S4759" s="53"/>
      <c r="T4759" s="53"/>
      <c r="U4759" s="53" t="s">
        <v>88</v>
      </c>
      <c r="V4759" s="53"/>
      <c r="W4759" s="53"/>
      <c r="X4759" s="53"/>
      <c r="Y4759" s="53"/>
      <c r="Z4759" s="53"/>
      <c r="AA4759" s="53"/>
    </row>
    <row r="4760" spans="1:27">
      <c r="A4760" s="625"/>
      <c r="B4760" s="53"/>
      <c r="C4760" s="53"/>
      <c r="D4760" s="53"/>
      <c r="E4760" s="620"/>
      <c r="F4760" s="53"/>
      <c r="G4760" s="53"/>
      <c r="H4760" s="53"/>
      <c r="I4760" s="53"/>
      <c r="J4760" s="53"/>
      <c r="K4760" s="53"/>
      <c r="L4760" s="53"/>
      <c r="M4760" s="53"/>
      <c r="N4760" s="53"/>
      <c r="O4760" s="53"/>
      <c r="P4760" s="53" t="s">
        <v>1303</v>
      </c>
      <c r="Q4760" s="53">
        <v>660</v>
      </c>
      <c r="R4760" s="53" t="s">
        <v>2045</v>
      </c>
      <c r="S4760" s="53"/>
      <c r="T4760" s="53"/>
      <c r="U4760" s="53" t="s">
        <v>88</v>
      </c>
      <c r="V4760" s="53"/>
      <c r="W4760" s="53"/>
      <c r="X4760" s="53"/>
      <c r="Y4760" s="53"/>
      <c r="Z4760" s="53"/>
      <c r="AA4760" s="53"/>
    </row>
    <row r="4761" spans="1:27">
      <c r="A4761" s="625"/>
      <c r="B4761" s="53"/>
      <c r="C4761" s="53"/>
      <c r="D4761" s="53"/>
      <c r="E4761" s="620"/>
      <c r="F4761" s="53"/>
      <c r="G4761" s="53"/>
      <c r="H4761" s="53"/>
      <c r="I4761" s="53"/>
      <c r="J4761" s="53"/>
      <c r="K4761" s="53"/>
      <c r="L4761" s="53"/>
      <c r="M4761" s="53"/>
      <c r="N4761" s="53"/>
      <c r="O4761" s="53"/>
      <c r="P4761" s="53" t="s">
        <v>861</v>
      </c>
      <c r="Q4761" s="53">
        <v>200</v>
      </c>
      <c r="R4761" s="53" t="s">
        <v>2045</v>
      </c>
      <c r="S4761" s="53"/>
      <c r="T4761" s="53" t="s">
        <v>2096</v>
      </c>
      <c r="U4761" s="53" t="s">
        <v>88</v>
      </c>
      <c r="V4761" s="53"/>
      <c r="W4761" s="53"/>
      <c r="X4761" s="53"/>
      <c r="Y4761" s="53"/>
      <c r="Z4761" s="53"/>
      <c r="AA4761" s="53"/>
    </row>
    <row r="4762" spans="1:27">
      <c r="A4762" s="625"/>
      <c r="B4762" s="53"/>
      <c r="C4762" s="53"/>
      <c r="D4762" s="53"/>
      <c r="E4762" s="620"/>
      <c r="F4762" s="53"/>
      <c r="G4762" s="53"/>
      <c r="H4762" s="53"/>
      <c r="I4762" s="53"/>
      <c r="J4762" s="53"/>
      <c r="K4762" s="53"/>
      <c r="L4762" s="53"/>
      <c r="M4762" s="53"/>
      <c r="N4762" s="53"/>
      <c r="O4762" s="53"/>
      <c r="P4762" s="53" t="s">
        <v>286</v>
      </c>
      <c r="Q4762" s="53">
        <v>980</v>
      </c>
      <c r="R4762" s="53" t="s">
        <v>2045</v>
      </c>
      <c r="S4762" s="53"/>
      <c r="T4762" s="53"/>
      <c r="U4762" s="53" t="s">
        <v>88</v>
      </c>
      <c r="V4762" s="53"/>
      <c r="W4762" s="53"/>
      <c r="X4762" s="53"/>
      <c r="Y4762" s="53"/>
      <c r="Z4762" s="53"/>
      <c r="AA4762" s="53"/>
    </row>
    <row r="4763" spans="1:27">
      <c r="A4763" s="625"/>
      <c r="B4763" s="53"/>
      <c r="C4763" s="53"/>
      <c r="D4763" s="53"/>
      <c r="E4763" s="620"/>
      <c r="F4763" s="53"/>
      <c r="G4763" s="53"/>
      <c r="H4763" s="53"/>
      <c r="I4763" s="53"/>
      <c r="J4763" s="53"/>
      <c r="K4763" s="53"/>
      <c r="L4763" s="53"/>
      <c r="M4763" s="53"/>
      <c r="N4763" s="53"/>
      <c r="O4763" s="53"/>
      <c r="P4763" s="53"/>
      <c r="Q4763" s="53"/>
      <c r="R4763" s="53"/>
      <c r="S4763" s="53"/>
      <c r="T4763" s="53"/>
      <c r="U4763" s="53"/>
      <c r="V4763" s="53"/>
      <c r="W4763" s="53"/>
      <c r="X4763" s="53"/>
      <c r="Y4763" s="53"/>
      <c r="Z4763" s="53"/>
      <c r="AA4763" s="53"/>
    </row>
    <row r="4764" spans="1:27">
      <c r="A4764" s="625"/>
      <c r="B4764" s="53"/>
      <c r="C4764" s="53"/>
      <c r="D4764" s="53"/>
      <c r="E4764" s="620"/>
      <c r="F4764" s="53"/>
      <c r="G4764" s="53"/>
      <c r="H4764" s="53"/>
      <c r="I4764" s="53"/>
      <c r="J4764" s="53"/>
      <c r="K4764" s="53"/>
      <c r="L4764" s="53"/>
      <c r="M4764" s="53"/>
      <c r="N4764" s="53"/>
      <c r="O4764" s="53"/>
      <c r="P4764" s="692"/>
      <c r="Q4764" s="693"/>
      <c r="R4764" s="53"/>
      <c r="S4764" s="53"/>
      <c r="T4764" s="53"/>
      <c r="U4764" s="53"/>
      <c r="V4764" s="53"/>
      <c r="W4764" s="53"/>
      <c r="X4764" s="53"/>
      <c r="Y4764" s="53"/>
      <c r="Z4764" s="53"/>
      <c r="AA4764" s="53"/>
    </row>
    <row r="4765" ht="18" spans="1:27">
      <c r="A4765" s="625"/>
      <c r="B4765" s="629"/>
      <c r="C4765" s="299"/>
      <c r="D4765" s="299"/>
      <c r="E4765" s="630"/>
      <c r="F4765" s="299"/>
      <c r="G4765" s="299"/>
      <c r="H4765" s="269"/>
      <c r="I4765" s="304"/>
      <c r="J4765" s="304"/>
      <c r="K4765" s="304"/>
      <c r="L4765" s="304"/>
      <c r="M4765" s="304"/>
      <c r="N4765" s="304"/>
      <c r="O4765" s="269"/>
      <c r="P4765" s="304"/>
      <c r="Q4765" s="304"/>
      <c r="R4765" s="304"/>
      <c r="S4765" s="304"/>
      <c r="T4765" s="304"/>
      <c r="U4765" s="304"/>
      <c r="V4765" s="269"/>
      <c r="W4765" s="304"/>
      <c r="X4765" s="304"/>
      <c r="Y4765" s="304"/>
      <c r="Z4765" s="304"/>
      <c r="AA4765" s="304"/>
    </row>
    <row r="4766" ht="27.6" spans="1:29">
      <c r="A4766" s="121" t="s">
        <v>2360</v>
      </c>
      <c r="B4766" s="121" t="s">
        <v>12</v>
      </c>
      <c r="C4766" s="122" t="s">
        <v>2501</v>
      </c>
      <c r="D4766" s="122" t="s">
        <v>2466</v>
      </c>
      <c r="E4766" s="123" t="s">
        <v>2456</v>
      </c>
      <c r="F4766" s="121" t="s">
        <v>3121</v>
      </c>
      <c r="G4766" s="121" t="s">
        <v>11</v>
      </c>
      <c r="H4766" s="269"/>
      <c r="I4766" s="121" t="s">
        <v>13</v>
      </c>
      <c r="J4766" s="122" t="s">
        <v>2501</v>
      </c>
      <c r="K4766" s="122" t="s">
        <v>2466</v>
      </c>
      <c r="L4766" s="632" t="s">
        <v>2456</v>
      </c>
      <c r="M4766" s="121" t="s">
        <v>3121</v>
      </c>
      <c r="N4766" s="121" t="s">
        <v>11</v>
      </c>
      <c r="O4766" s="269"/>
      <c r="P4766" s="121" t="s">
        <v>3108</v>
      </c>
      <c r="Q4766" s="122" t="s">
        <v>2501</v>
      </c>
      <c r="R4766" s="122" t="s">
        <v>2466</v>
      </c>
      <c r="S4766" s="632" t="s">
        <v>2456</v>
      </c>
      <c r="T4766" s="121" t="s">
        <v>3121</v>
      </c>
      <c r="U4766" s="121" t="s">
        <v>11</v>
      </c>
      <c r="V4766" s="269"/>
      <c r="W4766" s="121" t="s">
        <v>3336</v>
      </c>
      <c r="X4766" s="122" t="s">
        <v>2501</v>
      </c>
      <c r="Y4766" s="122" t="s">
        <v>2466</v>
      </c>
      <c r="Z4766" s="121" t="s">
        <v>3121</v>
      </c>
      <c r="AA4766" s="121" t="s">
        <v>11</v>
      </c>
      <c r="AB4766" s="594" t="s">
        <v>2557</v>
      </c>
      <c r="AC4766" s="594"/>
    </row>
    <row r="4767" ht="12.75" customHeight="1" spans="1:29">
      <c r="A4767" s="124" t="s">
        <v>3762</v>
      </c>
      <c r="B4767" s="53" t="s">
        <v>1686</v>
      </c>
      <c r="C4767" s="53">
        <v>7200</v>
      </c>
      <c r="D4767" s="53" t="s">
        <v>2043</v>
      </c>
      <c r="E4767" s="620"/>
      <c r="F4767" s="53"/>
      <c r="G4767" s="53" t="s">
        <v>54</v>
      </c>
      <c r="H4767" s="53"/>
      <c r="I4767" s="359" t="s">
        <v>1636</v>
      </c>
      <c r="J4767" s="359">
        <v>200</v>
      </c>
      <c r="K4767" s="359" t="s">
        <v>2045</v>
      </c>
      <c r="L4767" s="53"/>
      <c r="M4767" s="53"/>
      <c r="N4767" s="53" t="s">
        <v>3686</v>
      </c>
      <c r="O4767" s="53"/>
      <c r="P4767" s="526" t="s">
        <v>1807</v>
      </c>
      <c r="Q4767" s="526">
        <v>200</v>
      </c>
      <c r="R4767" s="526" t="s">
        <v>2045</v>
      </c>
      <c r="S4767" s="53"/>
      <c r="T4767" s="53" t="s">
        <v>3426</v>
      </c>
      <c r="U4767" s="53" t="s">
        <v>3380</v>
      </c>
      <c r="V4767" s="53"/>
      <c r="W4767" s="53" t="s">
        <v>464</v>
      </c>
      <c r="X4767" s="53">
        <v>1500</v>
      </c>
      <c r="Y4767" s="53" t="s">
        <v>2043</v>
      </c>
      <c r="Z4767" s="53"/>
      <c r="AA4767" s="53" t="s">
        <v>3576</v>
      </c>
      <c r="AB4767" s="525"/>
      <c r="AC4767" s="448" t="s">
        <v>2561</v>
      </c>
    </row>
    <row r="4768" ht="12.75" customHeight="1" spans="1:29">
      <c r="A4768" s="124"/>
      <c r="B4768" s="359" t="s">
        <v>757</v>
      </c>
      <c r="C4768" s="359">
        <v>600</v>
      </c>
      <c r="D4768" s="359" t="s">
        <v>2043</v>
      </c>
      <c r="E4768" s="620"/>
      <c r="F4768" s="53" t="s">
        <v>3426</v>
      </c>
      <c r="G4768" s="53" t="s">
        <v>3763</v>
      </c>
      <c r="H4768" s="53"/>
      <c r="I4768" s="53" t="s">
        <v>160</v>
      </c>
      <c r="J4768" s="53">
        <v>2000</v>
      </c>
      <c r="K4768" s="53" t="s">
        <v>2043</v>
      </c>
      <c r="L4768" s="53"/>
      <c r="M4768" s="53"/>
      <c r="N4768" s="53" t="s">
        <v>54</v>
      </c>
      <c r="O4768" s="53"/>
      <c r="P4768" s="136" t="s">
        <v>1819</v>
      </c>
      <c r="Q4768" s="136">
        <v>200</v>
      </c>
      <c r="R4768" s="136" t="s">
        <v>2045</v>
      </c>
      <c r="S4768" s="53"/>
      <c r="T4768" s="53" t="s">
        <v>3426</v>
      </c>
      <c r="U4768" s="53" t="s">
        <v>2956</v>
      </c>
      <c r="V4768" s="53"/>
      <c r="W4768" s="53" t="s">
        <v>196</v>
      </c>
      <c r="X4768" s="53">
        <v>3000</v>
      </c>
      <c r="Y4768" s="53" t="s">
        <v>2043</v>
      </c>
      <c r="Z4768" s="53"/>
      <c r="AA4768" s="53" t="s">
        <v>54</v>
      </c>
      <c r="AB4768" s="460"/>
      <c r="AC4768" s="14" t="s">
        <v>2562</v>
      </c>
    </row>
    <row r="4769" ht="12.75" customHeight="1" spans="1:29">
      <c r="A4769" s="124"/>
      <c r="B4769" s="53" t="s">
        <v>949</v>
      </c>
      <c r="C4769" s="53">
        <v>16200</v>
      </c>
      <c r="D4769" s="53" t="s">
        <v>2043</v>
      </c>
      <c r="E4769" s="620"/>
      <c r="F4769" s="53"/>
      <c r="G4769" s="53" t="s">
        <v>54</v>
      </c>
      <c r="H4769" s="53"/>
      <c r="I4769" s="53" t="s">
        <v>1811</v>
      </c>
      <c r="J4769" s="53">
        <v>600</v>
      </c>
      <c r="K4769" s="53" t="s">
        <v>2045</v>
      </c>
      <c r="L4769" s="53"/>
      <c r="M4769" s="53" t="s">
        <v>88</v>
      </c>
      <c r="N4769" s="53" t="s">
        <v>54</v>
      </c>
      <c r="O4769" s="53"/>
      <c r="P4769" s="53" t="s">
        <v>1828</v>
      </c>
      <c r="Q4769" s="53">
        <v>195</v>
      </c>
      <c r="R4769" s="53" t="s">
        <v>2045</v>
      </c>
      <c r="S4769" s="53"/>
      <c r="T4769" s="53"/>
      <c r="U4769" s="53" t="s">
        <v>3764</v>
      </c>
      <c r="V4769" s="53"/>
      <c r="W4769" s="53" t="s">
        <v>528</v>
      </c>
      <c r="X4769" s="53">
        <v>2000</v>
      </c>
      <c r="Y4769" s="53" t="s">
        <v>2043</v>
      </c>
      <c r="Z4769" s="53"/>
      <c r="AA4769" s="53" t="s">
        <v>54</v>
      </c>
      <c r="AB4769" s="461"/>
      <c r="AC4769" s="448" t="s">
        <v>2563</v>
      </c>
    </row>
    <row r="4770" ht="26.4" spans="1:29">
      <c r="A4770" s="124"/>
      <c r="B4770" s="14" t="s">
        <v>124</v>
      </c>
      <c r="C4770" s="14">
        <v>1500</v>
      </c>
      <c r="D4770" s="14" t="s">
        <v>2043</v>
      </c>
      <c r="E4770" s="52"/>
      <c r="F4770" s="14"/>
      <c r="G4770" s="53" t="s">
        <v>54</v>
      </c>
      <c r="H4770" s="53"/>
      <c r="I4770" s="14" t="s">
        <v>1815</v>
      </c>
      <c r="J4770" s="14">
        <v>200</v>
      </c>
      <c r="K4770" s="14" t="s">
        <v>2045</v>
      </c>
      <c r="L4770" s="14"/>
      <c r="M4770" s="14"/>
      <c r="N4770" s="53" t="s">
        <v>54</v>
      </c>
      <c r="O4770" s="53"/>
      <c r="P4770" s="460" t="s">
        <v>110</v>
      </c>
      <c r="Q4770" s="460">
        <v>340</v>
      </c>
      <c r="R4770" s="460" t="s">
        <v>2045</v>
      </c>
      <c r="S4770" s="53"/>
      <c r="T4770" s="53"/>
      <c r="U4770" s="53" t="s">
        <v>3765</v>
      </c>
      <c r="V4770" s="53"/>
      <c r="W4770" s="53" t="s">
        <v>1108</v>
      </c>
      <c r="X4770" s="53">
        <v>630</v>
      </c>
      <c r="Y4770" s="53" t="s">
        <v>2045</v>
      </c>
      <c r="Z4770" s="53"/>
      <c r="AA4770" s="53" t="s">
        <v>54</v>
      </c>
      <c r="AB4770" s="462"/>
      <c r="AC4770" s="448" t="s">
        <v>2568</v>
      </c>
    </row>
    <row r="4771" ht="12.75" customHeight="1" spans="1:29">
      <c r="A4771" s="124"/>
      <c r="B4771" s="359" t="s">
        <v>216</v>
      </c>
      <c r="C4771" s="359">
        <v>7200</v>
      </c>
      <c r="D4771" s="359" t="s">
        <v>2043</v>
      </c>
      <c r="E4771" s="620"/>
      <c r="F4771" s="53"/>
      <c r="G4771" s="53" t="s">
        <v>3766</v>
      </c>
      <c r="H4771" s="53"/>
      <c r="I4771" s="53" t="s">
        <v>303</v>
      </c>
      <c r="J4771" s="53">
        <v>2800</v>
      </c>
      <c r="K4771" s="53" t="s">
        <v>2043</v>
      </c>
      <c r="L4771" s="53"/>
      <c r="M4771" s="53"/>
      <c r="N4771" s="53" t="s">
        <v>54</v>
      </c>
      <c r="O4771" s="53"/>
      <c r="P4771" s="136" t="s">
        <v>1654</v>
      </c>
      <c r="Q4771" s="136">
        <v>210</v>
      </c>
      <c r="R4771" s="136" t="s">
        <v>2045</v>
      </c>
      <c r="S4771" s="53"/>
      <c r="T4771" s="53"/>
      <c r="U4771" s="53" t="s">
        <v>2956</v>
      </c>
      <c r="V4771" s="53"/>
      <c r="W4771" s="53" t="s">
        <v>229</v>
      </c>
      <c r="X4771" s="53">
        <v>3000</v>
      </c>
      <c r="Y4771" s="53" t="s">
        <v>2043</v>
      </c>
      <c r="Z4771" s="53"/>
      <c r="AA4771" s="53" t="s">
        <v>54</v>
      </c>
      <c r="AB4771" s="142"/>
      <c r="AC4771" s="448" t="s">
        <v>2632</v>
      </c>
    </row>
    <row r="4772" ht="12.75" customHeight="1" spans="1:29">
      <c r="A4772" s="124"/>
      <c r="B4772" s="53" t="s">
        <v>262</v>
      </c>
      <c r="C4772" s="53">
        <v>6000</v>
      </c>
      <c r="D4772" s="53" t="s">
        <v>2043</v>
      </c>
      <c r="E4772" s="620"/>
      <c r="F4772" s="53"/>
      <c r="G4772" s="53" t="s">
        <v>54</v>
      </c>
      <c r="H4772" s="53"/>
      <c r="I4772" s="53" t="s">
        <v>253</v>
      </c>
      <c r="J4772" s="53">
        <v>10000</v>
      </c>
      <c r="K4772" s="53" t="s">
        <v>2043</v>
      </c>
      <c r="L4772" s="53"/>
      <c r="M4772" s="53"/>
      <c r="N4772" s="53" t="s">
        <v>54</v>
      </c>
      <c r="O4772" s="53"/>
      <c r="P4772" s="53" t="s">
        <v>951</v>
      </c>
      <c r="Q4772" s="53">
        <v>580</v>
      </c>
      <c r="R4772" s="53" t="s">
        <v>2045</v>
      </c>
      <c r="S4772" s="53"/>
      <c r="T4772" s="53"/>
      <c r="U4772" s="53" t="s">
        <v>3222</v>
      </c>
      <c r="V4772" s="53"/>
      <c r="W4772" s="136" t="s">
        <v>1231</v>
      </c>
      <c r="X4772" s="136">
        <v>980</v>
      </c>
      <c r="Y4772" s="136" t="s">
        <v>2045</v>
      </c>
      <c r="Z4772" s="53"/>
      <c r="AA4772" s="53" t="s">
        <v>2956</v>
      </c>
      <c r="AB4772" s="136"/>
      <c r="AC4772" s="448" t="s">
        <v>2935</v>
      </c>
    </row>
    <row r="4773" spans="1:27">
      <c r="A4773" s="124"/>
      <c r="B4773" s="53" t="s">
        <v>216</v>
      </c>
      <c r="C4773" s="53">
        <v>7200</v>
      </c>
      <c r="D4773" s="53" t="s">
        <v>2043</v>
      </c>
      <c r="E4773" s="620"/>
      <c r="F4773" s="53"/>
      <c r="G4773" s="53" t="s">
        <v>54</v>
      </c>
      <c r="H4773" s="53"/>
      <c r="I4773" s="53" t="s">
        <v>244</v>
      </c>
      <c r="J4773" s="53">
        <v>10000</v>
      </c>
      <c r="K4773" s="53" t="s">
        <v>2043</v>
      </c>
      <c r="L4773" s="53"/>
      <c r="M4773" s="53"/>
      <c r="N4773" s="53" t="s">
        <v>54</v>
      </c>
      <c r="O4773" s="53"/>
      <c r="P4773" s="526" t="s">
        <v>3767</v>
      </c>
      <c r="Q4773" s="526">
        <v>300</v>
      </c>
      <c r="R4773" s="526" t="s">
        <v>2045</v>
      </c>
      <c r="S4773" s="526"/>
      <c r="T4773" s="53"/>
      <c r="U4773" s="53" t="s">
        <v>3422</v>
      </c>
      <c r="V4773" s="53"/>
      <c r="W4773" s="136" t="s">
        <v>348</v>
      </c>
      <c r="X4773" s="136">
        <v>2000</v>
      </c>
      <c r="Y4773" s="136" t="s">
        <v>2045</v>
      </c>
      <c r="Z4773" s="53"/>
      <c r="AA4773" s="53" t="s">
        <v>2956</v>
      </c>
    </row>
    <row r="4774" ht="12.75" customHeight="1" spans="1:27">
      <c r="A4774" s="124"/>
      <c r="B4774" s="53" t="s">
        <v>145</v>
      </c>
      <c r="C4774" s="53">
        <v>3000</v>
      </c>
      <c r="D4774" s="53" t="s">
        <v>2043</v>
      </c>
      <c r="E4774" s="620"/>
      <c r="F4774" s="53"/>
      <c r="G4774" s="53" t="s">
        <v>54</v>
      </c>
      <c r="H4774" s="53"/>
      <c r="I4774" s="53" t="s">
        <v>1821</v>
      </c>
      <c r="J4774" s="53">
        <v>200</v>
      </c>
      <c r="K4774" s="53" t="s">
        <v>2045</v>
      </c>
      <c r="L4774" s="53"/>
      <c r="M4774" s="53" t="s">
        <v>3426</v>
      </c>
      <c r="N4774" s="53" t="s">
        <v>54</v>
      </c>
      <c r="O4774" s="53"/>
      <c r="P4774" s="53" t="s">
        <v>907</v>
      </c>
      <c r="Q4774" s="53">
        <v>1200</v>
      </c>
      <c r="R4774" s="53" t="s">
        <v>2045</v>
      </c>
      <c r="S4774" s="53"/>
      <c r="T4774" s="53" t="s">
        <v>3768</v>
      </c>
      <c r="U4774" s="53" t="s">
        <v>54</v>
      </c>
      <c r="V4774" s="53"/>
      <c r="W4774" s="14" t="s">
        <v>464</v>
      </c>
      <c r="X4774" s="14">
        <v>2800</v>
      </c>
      <c r="Y4774" s="53" t="s">
        <v>2045</v>
      </c>
      <c r="Z4774" s="14"/>
      <c r="AA4774" s="14" t="s">
        <v>3769</v>
      </c>
    </row>
    <row r="4775" ht="12.75" customHeight="1" spans="1:27">
      <c r="A4775" s="124"/>
      <c r="B4775" s="53"/>
      <c r="C4775" s="53"/>
      <c r="D4775" s="53"/>
      <c r="E4775" s="620"/>
      <c r="F4775" s="53"/>
      <c r="G4775" s="53"/>
      <c r="H4775" s="53"/>
      <c r="I4775" s="14" t="s">
        <v>700</v>
      </c>
      <c r="J4775" s="14">
        <v>500</v>
      </c>
      <c r="K4775" s="53" t="s">
        <v>2045</v>
      </c>
      <c r="L4775" s="14"/>
      <c r="M4775" s="14"/>
      <c r="N4775" s="53" t="s">
        <v>54</v>
      </c>
      <c r="O4775" s="53"/>
      <c r="P4775" s="53" t="s">
        <v>584</v>
      </c>
      <c r="Q4775" s="53">
        <v>4800</v>
      </c>
      <c r="R4775" s="53" t="s">
        <v>2043</v>
      </c>
      <c r="S4775" s="53"/>
      <c r="T4775" s="53"/>
      <c r="U4775" s="53" t="s">
        <v>54</v>
      </c>
      <c r="V4775" s="53"/>
      <c r="W4775" s="53" t="s">
        <v>1817</v>
      </c>
      <c r="X4775" s="53">
        <v>2000</v>
      </c>
      <c r="Y4775" s="53" t="s">
        <v>2045</v>
      </c>
      <c r="Z4775" s="53" t="s">
        <v>2096</v>
      </c>
      <c r="AA4775" s="53" t="s">
        <v>54</v>
      </c>
    </row>
    <row r="4776" ht="12.75" customHeight="1" spans="1:27">
      <c r="A4776" s="124"/>
      <c r="B4776" s="53"/>
      <c r="C4776" s="53"/>
      <c r="D4776" s="53"/>
      <c r="E4776" s="620"/>
      <c r="F4776" s="53"/>
      <c r="G4776" s="53"/>
      <c r="H4776" s="53"/>
      <c r="I4776" s="53" t="s">
        <v>455</v>
      </c>
      <c r="J4776" s="53">
        <v>6000</v>
      </c>
      <c r="K4776" s="53" t="s">
        <v>2043</v>
      </c>
      <c r="L4776" s="53"/>
      <c r="M4776" s="53"/>
      <c r="N4776" s="53" t="s">
        <v>54</v>
      </c>
      <c r="O4776" s="53"/>
      <c r="P4776" s="53" t="s">
        <v>1138</v>
      </c>
      <c r="Q4776" s="53">
        <v>200</v>
      </c>
      <c r="R4776" s="53" t="s">
        <v>2045</v>
      </c>
      <c r="S4776" s="53"/>
      <c r="T4776" s="53"/>
      <c r="U4776" s="53" t="s">
        <v>54</v>
      </c>
      <c r="V4776" s="53"/>
      <c r="W4776" s="53" t="s">
        <v>1416</v>
      </c>
      <c r="X4776" s="53">
        <v>1980</v>
      </c>
      <c r="Y4776" s="53" t="s">
        <v>2045</v>
      </c>
      <c r="Z4776" s="620"/>
      <c r="AA4776" s="53" t="s">
        <v>54</v>
      </c>
    </row>
    <row r="4777" ht="12.75" customHeight="1" spans="1:27">
      <c r="A4777" s="124"/>
      <c r="B4777" s="53"/>
      <c r="C4777" s="53"/>
      <c r="D4777" s="53"/>
      <c r="E4777" s="620"/>
      <c r="F4777" s="53"/>
      <c r="G4777" s="53"/>
      <c r="H4777" s="53"/>
      <c r="I4777" s="128" t="s">
        <v>1700</v>
      </c>
      <c r="J4777" s="128">
        <v>400</v>
      </c>
      <c r="K4777" s="128" t="s">
        <v>2043</v>
      </c>
      <c r="L4777" s="53"/>
      <c r="M4777" s="53"/>
      <c r="N4777" s="53" t="s">
        <v>54</v>
      </c>
      <c r="O4777" s="53"/>
      <c r="P4777" s="53" t="s">
        <v>1826</v>
      </c>
      <c r="Q4777" s="53">
        <v>1000</v>
      </c>
      <c r="R4777" s="53" t="s">
        <v>2045</v>
      </c>
      <c r="S4777" s="61"/>
      <c r="T4777" s="61" t="s">
        <v>3426</v>
      </c>
      <c r="U4777" s="61" t="s">
        <v>54</v>
      </c>
      <c r="V4777" s="53"/>
      <c r="W4777" s="53" t="s">
        <v>309</v>
      </c>
      <c r="X4777" s="53">
        <v>10000</v>
      </c>
      <c r="Y4777" s="53" t="s">
        <v>2043</v>
      </c>
      <c r="Z4777" s="53"/>
      <c r="AA4777" s="53" t="s">
        <v>54</v>
      </c>
    </row>
    <row r="4778" ht="12.75" customHeight="1" spans="1:27">
      <c r="A4778" s="124"/>
      <c r="C4778" s="53"/>
      <c r="D4778" s="53"/>
      <c r="E4778" s="620"/>
      <c r="F4778" s="53"/>
      <c r="G4778" s="53"/>
      <c r="H4778" s="53"/>
      <c r="I4778" s="53"/>
      <c r="J4778" s="53"/>
      <c r="K4778" s="53"/>
      <c r="L4778" s="53"/>
      <c r="M4778" s="53"/>
      <c r="N4778" s="53"/>
      <c r="O4778" s="53"/>
      <c r="P4778" s="53" t="s">
        <v>1153</v>
      </c>
      <c r="Q4778" s="53">
        <v>800</v>
      </c>
      <c r="R4778" s="53" t="s">
        <v>2045</v>
      </c>
      <c r="S4778" s="53"/>
      <c r="T4778" s="53"/>
      <c r="U4778" s="53" t="s">
        <v>54</v>
      </c>
      <c r="V4778" s="53"/>
      <c r="W4778" s="53"/>
      <c r="X4778" s="53"/>
      <c r="Y4778" s="53"/>
      <c r="Z4778" s="53"/>
      <c r="AA4778" s="53"/>
    </row>
    <row r="4779" ht="12.75" customHeight="1" spans="1:27">
      <c r="A4779" s="124"/>
      <c r="B4779" s="53"/>
      <c r="C4779" s="53"/>
      <c r="D4779" s="53"/>
      <c r="E4779" s="620"/>
      <c r="F4779" s="53"/>
      <c r="G4779" s="53"/>
      <c r="H4779" s="53"/>
      <c r="I4779" s="53"/>
      <c r="J4779" s="53"/>
      <c r="K4779" s="53"/>
      <c r="L4779" s="53"/>
      <c r="M4779" s="53"/>
      <c r="N4779" s="53"/>
      <c r="O4779" s="53"/>
      <c r="P4779" s="53" t="s">
        <v>620</v>
      </c>
      <c r="Q4779" s="53">
        <v>200</v>
      </c>
      <c r="R4779" s="53" t="s">
        <v>2045</v>
      </c>
      <c r="S4779" s="53"/>
      <c r="T4779" s="53"/>
      <c r="U4779" s="53" t="s">
        <v>54</v>
      </c>
      <c r="V4779" s="53"/>
      <c r="W4779" s="53"/>
      <c r="X4779" s="53"/>
      <c r="Y4779" s="53"/>
      <c r="Z4779" s="53"/>
      <c r="AA4779" s="53"/>
    </row>
    <row r="4780" ht="12.75" customHeight="1" spans="1:27">
      <c r="A4780" s="124"/>
      <c r="C4780" s="53"/>
      <c r="D4780" s="53"/>
      <c r="E4780" s="620"/>
      <c r="F4780" s="53"/>
      <c r="G4780" s="53"/>
      <c r="H4780" s="53"/>
      <c r="I4780" s="53"/>
      <c r="J4780" s="53"/>
      <c r="K4780" s="53"/>
      <c r="L4780" s="53"/>
      <c r="M4780" s="53"/>
      <c r="N4780" s="53"/>
      <c r="O4780" s="53"/>
      <c r="P4780" s="53" t="s">
        <v>1390</v>
      </c>
      <c r="Q4780" s="53">
        <v>300</v>
      </c>
      <c r="R4780" s="53" t="s">
        <v>2045</v>
      </c>
      <c r="S4780" s="53"/>
      <c r="T4780" s="53"/>
      <c r="U4780" s="53" t="s">
        <v>54</v>
      </c>
      <c r="V4780" s="53"/>
      <c r="W4780" s="53"/>
      <c r="X4780" s="53"/>
      <c r="Y4780" s="53"/>
      <c r="Z4780" s="53"/>
      <c r="AA4780" s="53"/>
    </row>
    <row r="4781" ht="12.75" customHeight="1" spans="1:27">
      <c r="A4781" s="124"/>
      <c r="B4781" s="53"/>
      <c r="C4781" s="53"/>
      <c r="D4781" s="53"/>
      <c r="E4781" s="620"/>
      <c r="F4781" s="53"/>
      <c r="G4781" s="53"/>
      <c r="H4781" s="53"/>
      <c r="I4781" s="53"/>
      <c r="J4781" s="53"/>
      <c r="K4781" s="53"/>
      <c r="L4781" s="53"/>
      <c r="M4781" s="53"/>
      <c r="N4781" s="53"/>
      <c r="O4781" s="53"/>
      <c r="P4781" s="53" t="s">
        <v>482</v>
      </c>
      <c r="Q4781" s="53">
        <v>400</v>
      </c>
      <c r="R4781" s="53" t="s">
        <v>2045</v>
      </c>
      <c r="S4781" s="53"/>
      <c r="T4781" s="53"/>
      <c r="U4781" s="53" t="s">
        <v>54</v>
      </c>
      <c r="V4781" s="53"/>
      <c r="W4781" s="53"/>
      <c r="X4781" s="53"/>
      <c r="Y4781" s="53"/>
      <c r="Z4781" s="53"/>
      <c r="AA4781" s="53"/>
    </row>
    <row r="4782" ht="12.75" customHeight="1" spans="1:27">
      <c r="A4782" s="124"/>
      <c r="B4782" s="53"/>
      <c r="C4782" s="53"/>
      <c r="D4782" s="53"/>
      <c r="E4782" s="620"/>
      <c r="F4782" s="53"/>
      <c r="G4782" s="53"/>
      <c r="H4782" s="53"/>
      <c r="I4782" s="53"/>
      <c r="J4782" s="53"/>
      <c r="K4782" s="53"/>
      <c r="L4782" s="53"/>
      <c r="M4782" s="53"/>
      <c r="N4782" s="53"/>
      <c r="O4782" s="53"/>
      <c r="P4782" s="53" t="s">
        <v>1238</v>
      </c>
      <c r="Q4782" s="53">
        <v>2000</v>
      </c>
      <c r="R4782" s="53" t="s">
        <v>2054</v>
      </c>
      <c r="S4782" s="620"/>
      <c r="T4782" s="53"/>
      <c r="U4782" s="53" t="s">
        <v>54</v>
      </c>
      <c r="V4782" s="53"/>
      <c r="W4782" s="53"/>
      <c r="X4782" s="53"/>
      <c r="Y4782" s="53"/>
      <c r="Z4782" s="53"/>
      <c r="AA4782" s="53"/>
    </row>
    <row r="4783" ht="12.75" customHeight="1" spans="1:27">
      <c r="A4783" s="124"/>
      <c r="B4783" s="53"/>
      <c r="C4783" s="53"/>
      <c r="D4783" s="53"/>
      <c r="E4783" s="620"/>
      <c r="F4783" s="53"/>
      <c r="G4783" s="53"/>
      <c r="H4783" s="53"/>
      <c r="I4783" s="53"/>
      <c r="J4783" s="53"/>
      <c r="K4783" s="53"/>
      <c r="L4783" s="53"/>
      <c r="M4783" s="53"/>
      <c r="N4783" s="53"/>
      <c r="O4783" s="53"/>
      <c r="P4783" s="14" t="s">
        <v>2061</v>
      </c>
      <c r="Q4783" s="14">
        <v>1600</v>
      </c>
      <c r="R4783" s="14" t="s">
        <v>2045</v>
      </c>
      <c r="S4783" s="14"/>
      <c r="T4783" s="14"/>
      <c r="U4783" s="14" t="s">
        <v>54</v>
      </c>
      <c r="V4783" s="53"/>
      <c r="W4783" s="53"/>
      <c r="X4783" s="53"/>
      <c r="Y4783" s="53"/>
      <c r="Z4783" s="53"/>
      <c r="AA4783" s="53"/>
    </row>
    <row r="4784" ht="12.75" customHeight="1" spans="1:27">
      <c r="A4784" s="124"/>
      <c r="B4784" s="53"/>
      <c r="C4784" s="53"/>
      <c r="D4784" s="53"/>
      <c r="E4784" s="620"/>
      <c r="F4784" s="53"/>
      <c r="G4784" s="53"/>
      <c r="H4784" s="53"/>
      <c r="I4784" s="53"/>
      <c r="J4784" s="53"/>
      <c r="K4784" s="53"/>
      <c r="L4784" s="53"/>
      <c r="M4784" s="53"/>
      <c r="N4784" s="53"/>
      <c r="O4784" s="53"/>
      <c r="P4784" s="526" t="s">
        <v>1476</v>
      </c>
      <c r="Q4784" s="526">
        <v>1000</v>
      </c>
      <c r="R4784" s="526" t="s">
        <v>2045</v>
      </c>
      <c r="S4784" s="14"/>
      <c r="T4784" s="14"/>
      <c r="U4784" s="14" t="s">
        <v>3770</v>
      </c>
      <c r="V4784" s="53"/>
      <c r="W4784" s="53"/>
      <c r="X4784" s="53"/>
      <c r="Y4784" s="53"/>
      <c r="Z4784" s="53"/>
      <c r="AA4784" s="53"/>
    </row>
    <row r="4785" ht="12.75" customHeight="1" spans="1:27">
      <c r="A4785" s="124"/>
      <c r="B4785" s="53"/>
      <c r="C4785" s="53"/>
      <c r="D4785" s="53"/>
      <c r="E4785" s="620"/>
      <c r="F4785" s="53"/>
      <c r="G4785" s="53"/>
      <c r="H4785" s="53"/>
      <c r="I4785" s="185"/>
      <c r="J4785" s="185"/>
      <c r="K4785" s="185"/>
      <c r="L4785" s="53"/>
      <c r="M4785" s="53"/>
      <c r="N4785" s="53"/>
      <c r="O4785" s="53"/>
      <c r="P4785" s="14" t="s">
        <v>1297</v>
      </c>
      <c r="Q4785" s="14">
        <v>200</v>
      </c>
      <c r="R4785" s="14" t="s">
        <v>2045</v>
      </c>
      <c r="S4785" s="14"/>
      <c r="T4785" s="14"/>
      <c r="U4785" s="14" t="s">
        <v>54</v>
      </c>
      <c r="V4785" s="53"/>
      <c r="W4785" s="53"/>
      <c r="X4785" s="53"/>
      <c r="Y4785" s="53"/>
      <c r="Z4785" s="53"/>
      <c r="AA4785" s="53"/>
    </row>
    <row r="4786" ht="12.75" customHeight="1" spans="1:27">
      <c r="A4786" s="124"/>
      <c r="B4786" s="53"/>
      <c r="C4786" s="53"/>
      <c r="D4786" s="53"/>
      <c r="E4786" s="620"/>
      <c r="F4786" s="53"/>
      <c r="G4786" s="53"/>
      <c r="H4786" s="53"/>
      <c r="I4786" s="14"/>
      <c r="J4786" s="14"/>
      <c r="K4786" s="14"/>
      <c r="L4786" s="14"/>
      <c r="M4786" s="14"/>
      <c r="N4786" s="53"/>
      <c r="O4786" s="53"/>
      <c r="P4786" s="53" t="s">
        <v>1771</v>
      </c>
      <c r="Q4786" s="53">
        <v>1000</v>
      </c>
      <c r="R4786" s="53" t="s">
        <v>2045</v>
      </c>
      <c r="S4786" s="53"/>
      <c r="T4786" s="53"/>
      <c r="U4786" s="53" t="s">
        <v>54</v>
      </c>
      <c r="V4786" s="53"/>
      <c r="W4786" s="14"/>
      <c r="X4786" s="14"/>
      <c r="Y4786" s="14"/>
      <c r="Z4786" s="53"/>
      <c r="AA4786" s="53"/>
    </row>
    <row r="4787" ht="12.75" customHeight="1" spans="1:27">
      <c r="A4787" s="124"/>
      <c r="B4787" s="53"/>
      <c r="C4787" s="53"/>
      <c r="D4787" s="53"/>
      <c r="E4787" s="620"/>
      <c r="F4787" s="53"/>
      <c r="G4787" s="53"/>
      <c r="H4787" s="53"/>
      <c r="I4787" s="14"/>
      <c r="J4787" s="14"/>
      <c r="K4787" s="53"/>
      <c r="L4787" s="14"/>
      <c r="M4787" s="14"/>
      <c r="N4787" s="53"/>
      <c r="O4787" s="53"/>
      <c r="P4787" s="136" t="s">
        <v>1330</v>
      </c>
      <c r="Q4787" s="136">
        <v>360</v>
      </c>
      <c r="R4787" s="136" t="s">
        <v>2045</v>
      </c>
      <c r="S4787" s="14"/>
      <c r="T4787" s="14"/>
      <c r="U4787" s="14" t="s">
        <v>54</v>
      </c>
      <c r="V4787" s="53"/>
      <c r="W4787" s="14"/>
      <c r="X4787" s="14"/>
      <c r="Y4787" s="14"/>
      <c r="Z4787" s="14"/>
      <c r="AA4787" s="14"/>
    </row>
    <row r="4788" ht="12.75" customHeight="1" spans="1:27">
      <c r="A4788" s="124"/>
      <c r="B4788" s="53"/>
      <c r="C4788" s="53"/>
      <c r="D4788" s="53"/>
      <c r="E4788" s="620"/>
      <c r="F4788" s="53"/>
      <c r="G4788" s="53"/>
      <c r="H4788" s="53"/>
      <c r="I4788" s="53"/>
      <c r="J4788" s="53"/>
      <c r="K4788" s="53"/>
      <c r="L4788" s="53"/>
      <c r="M4788" s="53"/>
      <c r="N4788" s="53"/>
      <c r="O4788" s="53"/>
      <c r="V4788" s="53"/>
      <c r="W4788" s="53"/>
      <c r="X4788" s="53"/>
      <c r="Y4788" s="53"/>
      <c r="Z4788" s="53"/>
      <c r="AA4788" s="53"/>
    </row>
    <row r="4789" ht="18.75" customHeight="1" spans="1:27">
      <c r="A4789" s="124"/>
      <c r="B4789" s="629"/>
      <c r="C4789" s="299"/>
      <c r="D4789" s="299"/>
      <c r="E4789" s="630"/>
      <c r="F4789" s="299"/>
      <c r="G4789" s="299"/>
      <c r="H4789" s="269"/>
      <c r="I4789" s="304"/>
      <c r="J4789" s="304"/>
      <c r="K4789" s="304"/>
      <c r="L4789" s="304"/>
      <c r="M4789" s="304"/>
      <c r="N4789" s="304"/>
      <c r="O4789" s="269"/>
      <c r="P4789" s="304"/>
      <c r="Q4789" s="304"/>
      <c r="R4789" s="304"/>
      <c r="S4789" s="304"/>
      <c r="T4789" s="304"/>
      <c r="U4789" s="304"/>
      <c r="V4789" s="269"/>
      <c r="W4789" s="304"/>
      <c r="X4789" s="304"/>
      <c r="Y4789" s="304"/>
      <c r="Z4789" s="304"/>
      <c r="AA4789" s="304"/>
    </row>
    <row r="4790" ht="26.1" customHeight="1" spans="1:29">
      <c r="A4790" s="121" t="s">
        <v>2362</v>
      </c>
      <c r="B4790" s="121" t="s">
        <v>12</v>
      </c>
      <c r="C4790" s="122" t="s">
        <v>2501</v>
      </c>
      <c r="D4790" s="122" t="s">
        <v>2466</v>
      </c>
      <c r="E4790" s="123" t="s">
        <v>2456</v>
      </c>
      <c r="F4790" s="121" t="s">
        <v>3121</v>
      </c>
      <c r="G4790" s="121" t="s">
        <v>11</v>
      </c>
      <c r="H4790" s="269"/>
      <c r="I4790" s="121" t="s">
        <v>13</v>
      </c>
      <c r="J4790" s="122" t="s">
        <v>2501</v>
      </c>
      <c r="K4790" s="122" t="s">
        <v>2466</v>
      </c>
      <c r="L4790" s="632" t="s">
        <v>2456</v>
      </c>
      <c r="M4790" s="584" t="s">
        <v>3121</v>
      </c>
      <c r="N4790" s="121" t="s">
        <v>11</v>
      </c>
      <c r="O4790" s="269"/>
      <c r="P4790" s="121" t="s">
        <v>3108</v>
      </c>
      <c r="Q4790" s="122" t="s">
        <v>2501</v>
      </c>
      <c r="R4790" s="122" t="s">
        <v>2466</v>
      </c>
      <c r="S4790" s="632" t="s">
        <v>2456</v>
      </c>
      <c r="T4790" s="121" t="s">
        <v>3121</v>
      </c>
      <c r="U4790" s="121" t="s">
        <v>11</v>
      </c>
      <c r="V4790" s="269"/>
      <c r="W4790" s="121" t="s">
        <v>3336</v>
      </c>
      <c r="X4790" s="122" t="s">
        <v>2501</v>
      </c>
      <c r="Y4790" s="122" t="s">
        <v>2466</v>
      </c>
      <c r="Z4790" s="121" t="s">
        <v>3121</v>
      </c>
      <c r="AA4790" s="121" t="s">
        <v>11</v>
      </c>
      <c r="AB4790" s="594" t="s">
        <v>2557</v>
      </c>
      <c r="AC4790" s="594"/>
    </row>
    <row r="4791" ht="12.6" customHeight="1" spans="1:29">
      <c r="A4791" s="690" t="s">
        <v>3771</v>
      </c>
      <c r="B4791" s="53" t="s">
        <v>145</v>
      </c>
      <c r="C4791" s="53">
        <v>9000</v>
      </c>
      <c r="D4791" s="53" t="s">
        <v>2043</v>
      </c>
      <c r="E4791" s="620"/>
      <c r="F4791" s="53"/>
      <c r="G4791" s="53" t="s">
        <v>54</v>
      </c>
      <c r="H4791" s="14"/>
      <c r="I4791" s="128" t="s">
        <v>1700</v>
      </c>
      <c r="J4791" s="128">
        <v>5600</v>
      </c>
      <c r="K4791" s="128" t="s">
        <v>2043</v>
      </c>
      <c r="L4791" s="53"/>
      <c r="M4791" s="193"/>
      <c r="N4791" s="53" t="s">
        <v>54</v>
      </c>
      <c r="O4791" s="14"/>
      <c r="P4791" s="14" t="s">
        <v>1272</v>
      </c>
      <c r="Q4791" s="14">
        <v>280</v>
      </c>
      <c r="R4791" s="53" t="s">
        <v>2045</v>
      </c>
      <c r="S4791" s="14"/>
      <c r="T4791" s="14"/>
      <c r="U4791" s="14" t="s">
        <v>54</v>
      </c>
      <c r="V4791" s="14"/>
      <c r="W4791" s="460" t="s">
        <v>3772</v>
      </c>
      <c r="X4791" s="460">
        <v>2000</v>
      </c>
      <c r="Y4791" s="460" t="s">
        <v>2045</v>
      </c>
      <c r="Z4791" s="53"/>
      <c r="AA4791" s="53" t="s">
        <v>2788</v>
      </c>
      <c r="AB4791" s="525"/>
      <c r="AC4791" s="448" t="s">
        <v>2561</v>
      </c>
    </row>
    <row r="4792" ht="26.4" spans="1:29">
      <c r="A4792" s="690"/>
      <c r="B4792" s="136" t="s">
        <v>1062</v>
      </c>
      <c r="C4792" s="136">
        <v>3000</v>
      </c>
      <c r="D4792" s="136" t="s">
        <v>2043</v>
      </c>
      <c r="E4792" s="620"/>
      <c r="F4792" s="53"/>
      <c r="G4792" s="53" t="s">
        <v>3773</v>
      </c>
      <c r="H4792" s="14"/>
      <c r="I4792" s="53" t="s">
        <v>175</v>
      </c>
      <c r="J4792" s="53">
        <v>4000</v>
      </c>
      <c r="K4792" s="53" t="s">
        <v>2043</v>
      </c>
      <c r="L4792" s="53"/>
      <c r="M4792" s="193"/>
      <c r="N4792" s="53" t="s">
        <v>54</v>
      </c>
      <c r="O4792" s="14"/>
      <c r="P4792" s="14" t="s">
        <v>1244</v>
      </c>
      <c r="Q4792" s="14">
        <v>1000</v>
      </c>
      <c r="R4792" s="53" t="s">
        <v>2045</v>
      </c>
      <c r="S4792" s="14"/>
      <c r="T4792" s="14"/>
      <c r="U4792" s="14" t="s">
        <v>54</v>
      </c>
      <c r="V4792" s="14"/>
      <c r="W4792" s="526" t="s">
        <v>316</v>
      </c>
      <c r="X4792" s="526">
        <v>15000</v>
      </c>
      <c r="Y4792" s="526" t="s">
        <v>2043</v>
      </c>
      <c r="Z4792" s="53"/>
      <c r="AA4792" s="53" t="s">
        <v>3665</v>
      </c>
      <c r="AB4792" s="460"/>
      <c r="AC4792" s="14" t="s">
        <v>2562</v>
      </c>
    </row>
    <row r="4793" ht="13.8" spans="1:29">
      <c r="A4793" s="690"/>
      <c r="B4793" s="53" t="s">
        <v>464</v>
      </c>
      <c r="C4793" s="53">
        <v>4200</v>
      </c>
      <c r="D4793" s="53" t="s">
        <v>2043</v>
      </c>
      <c r="E4793" s="620"/>
      <c r="F4793" s="53"/>
      <c r="G4793" s="53" t="s">
        <v>54</v>
      </c>
      <c r="H4793" s="14"/>
      <c r="I4793" s="14" t="s">
        <v>1833</v>
      </c>
      <c r="J4793" s="14">
        <v>300</v>
      </c>
      <c r="K4793" s="14" t="s">
        <v>2045</v>
      </c>
      <c r="L4793" s="14"/>
      <c r="M4793" s="162" t="s">
        <v>2096</v>
      </c>
      <c r="N4793" s="53" t="s">
        <v>54</v>
      </c>
      <c r="O4793" s="14"/>
      <c r="P4793" s="53" t="s">
        <v>1332</v>
      </c>
      <c r="Q4793" s="53">
        <v>500</v>
      </c>
      <c r="R4793" s="53" t="s">
        <v>2045</v>
      </c>
      <c r="S4793" s="53"/>
      <c r="T4793" s="53"/>
      <c r="U4793" s="53" t="s">
        <v>54</v>
      </c>
      <c r="V4793" s="14"/>
      <c r="W4793" s="53" t="s">
        <v>1135</v>
      </c>
      <c r="X4793" s="53">
        <v>3200</v>
      </c>
      <c r="Y4793" s="53" t="s">
        <v>2043</v>
      </c>
      <c r="Z4793" s="620"/>
      <c r="AA4793" s="53" t="s">
        <v>54</v>
      </c>
      <c r="AB4793" s="461"/>
      <c r="AC4793" s="448" t="s">
        <v>2563</v>
      </c>
    </row>
    <row r="4794" ht="26.4" spans="1:29">
      <c r="A4794" s="690"/>
      <c r="B4794" s="526" t="s">
        <v>377</v>
      </c>
      <c r="C4794" s="526">
        <v>2400</v>
      </c>
      <c r="D4794" s="526" t="s">
        <v>2043</v>
      </c>
      <c r="E4794" s="620"/>
      <c r="F4794" s="53" t="s">
        <v>3774</v>
      </c>
      <c r="G4794" s="53" t="s">
        <v>3775</v>
      </c>
      <c r="H4794" s="14"/>
      <c r="I4794" s="526" t="s">
        <v>476</v>
      </c>
      <c r="J4794" s="526">
        <v>300</v>
      </c>
      <c r="K4794" s="526" t="s">
        <v>2045</v>
      </c>
      <c r="L4794" s="14"/>
      <c r="M4794" s="162"/>
      <c r="N4794" s="53" t="s">
        <v>3500</v>
      </c>
      <c r="O4794" s="14"/>
      <c r="P4794" s="14" t="s">
        <v>394</v>
      </c>
      <c r="Q4794" s="14">
        <v>3200</v>
      </c>
      <c r="R4794" s="14" t="s">
        <v>2043</v>
      </c>
      <c r="S4794" s="14"/>
      <c r="T4794" s="14" t="s">
        <v>2731</v>
      </c>
      <c r="U4794" s="14" t="s">
        <v>54</v>
      </c>
      <c r="V4794" s="14"/>
      <c r="W4794" s="526" t="s">
        <v>1830</v>
      </c>
      <c r="X4794" s="526">
        <v>300</v>
      </c>
      <c r="Y4794" s="526" t="s">
        <v>2045</v>
      </c>
      <c r="Z4794" s="620" t="s">
        <v>3426</v>
      </c>
      <c r="AA4794" s="53" t="s">
        <v>3776</v>
      </c>
      <c r="AB4794" s="462"/>
      <c r="AC4794" s="448" t="s">
        <v>2568</v>
      </c>
    </row>
    <row r="4795" ht="13.8" spans="1:29">
      <c r="A4795" s="690"/>
      <c r="B4795" s="53" t="s">
        <v>790</v>
      </c>
      <c r="C4795" s="53">
        <v>3000</v>
      </c>
      <c r="D4795" s="53" t="s">
        <v>2043</v>
      </c>
      <c r="E4795" s="620"/>
      <c r="F4795" s="53"/>
      <c r="G4795" s="53" t="s">
        <v>54</v>
      </c>
      <c r="H4795" s="14"/>
      <c r="I4795" s="53" t="s">
        <v>135</v>
      </c>
      <c r="J4795" s="53">
        <v>25700</v>
      </c>
      <c r="K4795" s="53" t="s">
        <v>2043</v>
      </c>
      <c r="L4795" s="53"/>
      <c r="M4795" s="193"/>
      <c r="N4795" s="53" t="s">
        <v>54</v>
      </c>
      <c r="O4795" s="14"/>
      <c r="P4795" s="14" t="s">
        <v>392</v>
      </c>
      <c r="Q4795" s="14">
        <v>3000</v>
      </c>
      <c r="R4795" s="14" t="s">
        <v>2043</v>
      </c>
      <c r="S4795" s="14"/>
      <c r="T4795" s="14"/>
      <c r="U4795" s="14" t="s">
        <v>54</v>
      </c>
      <c r="V4795" s="14"/>
      <c r="W4795" s="53" t="s">
        <v>840</v>
      </c>
      <c r="X4795" s="53">
        <v>440</v>
      </c>
      <c r="Y4795" s="53" t="s">
        <v>2045</v>
      </c>
      <c r="Z4795" s="53"/>
      <c r="AA4795" s="53" t="s">
        <v>54</v>
      </c>
      <c r="AB4795" s="142"/>
      <c r="AC4795" s="448" t="s">
        <v>2632</v>
      </c>
    </row>
    <row r="4796" ht="13.8" spans="1:29">
      <c r="A4796" s="690"/>
      <c r="B4796" s="53" t="s">
        <v>729</v>
      </c>
      <c r="C4796" s="53">
        <v>8000</v>
      </c>
      <c r="D4796" s="53" t="s">
        <v>2043</v>
      </c>
      <c r="E4796" s="620"/>
      <c r="F4796" s="53"/>
      <c r="G4796" s="53" t="s">
        <v>54</v>
      </c>
      <c r="H4796" s="14"/>
      <c r="I4796" s="14"/>
      <c r="J4796" s="14"/>
      <c r="K4796" s="14"/>
      <c r="L4796" s="14"/>
      <c r="M4796" s="162"/>
      <c r="N4796" s="53"/>
      <c r="O4796" s="14"/>
      <c r="P4796" s="14" t="s">
        <v>1420</v>
      </c>
      <c r="Q4796" s="14">
        <v>540</v>
      </c>
      <c r="R4796" s="14" t="s">
        <v>2045</v>
      </c>
      <c r="S4796" s="14"/>
      <c r="T4796" s="14"/>
      <c r="U4796" s="14" t="s">
        <v>54</v>
      </c>
      <c r="V4796" s="14"/>
      <c r="W4796" s="53" t="s">
        <v>1447</v>
      </c>
      <c r="X4796" s="53">
        <v>210</v>
      </c>
      <c r="Y4796" s="53" t="s">
        <v>2045</v>
      </c>
      <c r="Z4796" s="53"/>
      <c r="AA4796" s="53" t="s">
        <v>54</v>
      </c>
      <c r="AB4796" s="136"/>
      <c r="AC4796" s="448" t="s">
        <v>2935</v>
      </c>
    </row>
    <row r="4797" spans="1:27">
      <c r="A4797" s="690"/>
      <c r="B4797" s="14" t="s">
        <v>226</v>
      </c>
      <c r="C4797" s="14">
        <v>4200</v>
      </c>
      <c r="D4797" s="53" t="s">
        <v>2043</v>
      </c>
      <c r="E4797" s="52"/>
      <c r="F4797" s="14"/>
      <c r="G4797" s="53" t="s">
        <v>54</v>
      </c>
      <c r="H4797" s="14"/>
      <c r="I4797" s="14"/>
      <c r="J4797" s="14"/>
      <c r="K4797" s="14"/>
      <c r="L4797" s="14"/>
      <c r="M4797" s="162"/>
      <c r="N4797" s="53"/>
      <c r="O4797" s="14"/>
      <c r="P4797" s="53" t="s">
        <v>669</v>
      </c>
      <c r="Q4797" s="53">
        <v>200</v>
      </c>
      <c r="R4797" s="53" t="s">
        <v>2045</v>
      </c>
      <c r="S4797" s="53"/>
      <c r="T4797" s="53"/>
      <c r="U4797" s="53" t="s">
        <v>54</v>
      </c>
      <c r="V4797" s="14"/>
      <c r="W4797" s="14" t="s">
        <v>513</v>
      </c>
      <c r="X4797" s="14">
        <v>500</v>
      </c>
      <c r="Y4797" s="14" t="s">
        <v>2043</v>
      </c>
      <c r="Z4797" s="53"/>
      <c r="AA4797" s="53" t="s">
        <v>54</v>
      </c>
    </row>
    <row r="4798" spans="1:27">
      <c r="A4798" s="690"/>
      <c r="B4798" s="14"/>
      <c r="C4798" s="14"/>
      <c r="D4798" s="14"/>
      <c r="E4798" s="52"/>
      <c r="F4798" s="14"/>
      <c r="G4798" s="53"/>
      <c r="H4798" s="14"/>
      <c r="I4798" s="14"/>
      <c r="J4798" s="14"/>
      <c r="K4798" s="14"/>
      <c r="L4798" s="14"/>
      <c r="M4798" s="162"/>
      <c r="N4798" s="53"/>
      <c r="O4798" s="14"/>
      <c r="P4798" s="14" t="s">
        <v>994</v>
      </c>
      <c r="Q4798" s="14">
        <v>300</v>
      </c>
      <c r="R4798" s="53" t="s">
        <v>2045</v>
      </c>
      <c r="S4798" s="14"/>
      <c r="T4798" s="14"/>
      <c r="U4798" s="14" t="s">
        <v>54</v>
      </c>
      <c r="V4798" s="14"/>
      <c r="W4798" s="14" t="s">
        <v>1544</v>
      </c>
      <c r="X4798" s="14">
        <v>200</v>
      </c>
      <c r="Y4798" s="14" t="s">
        <v>2045</v>
      </c>
      <c r="Z4798" s="14"/>
      <c r="AA4798" s="14" t="s">
        <v>54</v>
      </c>
    </row>
    <row r="4799" spans="1:27">
      <c r="A4799" s="690"/>
      <c r="B4799" s="14"/>
      <c r="C4799" s="14"/>
      <c r="D4799" s="14"/>
      <c r="E4799" s="52"/>
      <c r="F4799" s="14"/>
      <c r="G4799" s="53"/>
      <c r="H4799" s="14"/>
      <c r="I4799" s="14"/>
      <c r="J4799" s="14"/>
      <c r="K4799" s="14"/>
      <c r="L4799" s="14"/>
      <c r="M4799" s="162"/>
      <c r="N4799" s="53"/>
      <c r="O4799" s="14"/>
      <c r="P4799" s="53" t="s">
        <v>1467</v>
      </c>
      <c r="Q4799" s="53">
        <v>800</v>
      </c>
      <c r="R4799" s="53" t="s">
        <v>2045</v>
      </c>
      <c r="S4799" s="53"/>
      <c r="T4799" s="53"/>
      <c r="U4799" s="53" t="s">
        <v>54</v>
      </c>
      <c r="V4799" s="14"/>
      <c r="W4799" s="359" t="s">
        <v>1830</v>
      </c>
      <c r="X4799" s="359">
        <v>300</v>
      </c>
      <c r="Y4799" s="359" t="s">
        <v>2045</v>
      </c>
      <c r="Z4799" s="620" t="s">
        <v>3426</v>
      </c>
      <c r="AA4799" s="14" t="s">
        <v>3777</v>
      </c>
    </row>
    <row r="4800" spans="1:27">
      <c r="A4800" s="690"/>
      <c r="B4800" s="14"/>
      <c r="C4800" s="14"/>
      <c r="D4800" s="14"/>
      <c r="E4800" s="52"/>
      <c r="F4800" s="14"/>
      <c r="G4800" s="53"/>
      <c r="H4800" s="14"/>
      <c r="I4800" s="14"/>
      <c r="J4800" s="14"/>
      <c r="K4800" s="14"/>
      <c r="L4800" s="14"/>
      <c r="M4800" s="162"/>
      <c r="N4800" s="53"/>
      <c r="O4800" s="14"/>
      <c r="P4800" s="53" t="s">
        <v>1688</v>
      </c>
      <c r="Q4800" s="53">
        <v>210</v>
      </c>
      <c r="R4800" s="53" t="s">
        <v>2045</v>
      </c>
      <c r="S4800" s="53"/>
      <c r="T4800" s="53"/>
      <c r="U4800" s="53" t="s">
        <v>54</v>
      </c>
      <c r="V4800" s="14"/>
      <c r="W4800" s="53" t="s">
        <v>470</v>
      </c>
      <c r="X4800" s="53">
        <v>3200</v>
      </c>
      <c r="Y4800" s="53" t="s">
        <v>2043</v>
      </c>
      <c r="Z4800" s="53"/>
      <c r="AA4800" s="53" t="s">
        <v>54</v>
      </c>
    </row>
    <row r="4801" spans="1:27">
      <c r="A4801" s="690"/>
      <c r="B4801" s="14"/>
      <c r="C4801" s="14"/>
      <c r="D4801" s="14"/>
      <c r="E4801" s="52"/>
      <c r="F4801" s="14"/>
      <c r="G4801" s="53"/>
      <c r="H4801" s="14"/>
      <c r="I4801" s="14"/>
      <c r="J4801" s="14"/>
      <c r="K4801" s="14"/>
      <c r="L4801" s="14"/>
      <c r="M4801" s="162"/>
      <c r="N4801" s="14"/>
      <c r="O4801" s="14"/>
      <c r="P4801" s="14" t="s">
        <v>1783</v>
      </c>
      <c r="Q4801" s="14">
        <v>300</v>
      </c>
      <c r="R4801" s="53" t="s">
        <v>2045</v>
      </c>
      <c r="S4801" s="14"/>
      <c r="T4801" s="14"/>
      <c r="U4801" s="53" t="s">
        <v>54</v>
      </c>
      <c r="V4801" s="14"/>
      <c r="W4801" s="53" t="s">
        <v>683</v>
      </c>
      <c r="X4801" s="53">
        <v>2400</v>
      </c>
      <c r="Y4801" s="53" t="s">
        <v>2043</v>
      </c>
      <c r="Z4801" s="14"/>
      <c r="AA4801" s="14" t="s">
        <v>54</v>
      </c>
    </row>
    <row r="4802" spans="1:27">
      <c r="A4802" s="690"/>
      <c r="B4802" s="14"/>
      <c r="C4802" s="14"/>
      <c r="D4802" s="14"/>
      <c r="E4802" s="52"/>
      <c r="F4802" s="14"/>
      <c r="G4802" s="53"/>
      <c r="H4802" s="14"/>
      <c r="I4802" s="14"/>
      <c r="J4802" s="14"/>
      <c r="K4802" s="14"/>
      <c r="L4802" s="14"/>
      <c r="M4802" s="162"/>
      <c r="N4802" s="14"/>
      <c r="O4802" s="14"/>
      <c r="P4802" s="14" t="s">
        <v>1470</v>
      </c>
      <c r="Q4802" s="14">
        <v>200</v>
      </c>
      <c r="R4802" s="53" t="s">
        <v>2045</v>
      </c>
      <c r="S4802" s="14"/>
      <c r="T4802" s="14"/>
      <c r="U4802" s="14" t="s">
        <v>3510</v>
      </c>
      <c r="V4802" s="14"/>
      <c r="W4802" s="14" t="s">
        <v>151</v>
      </c>
      <c r="X4802" s="14">
        <v>400</v>
      </c>
      <c r="Y4802" s="53" t="s">
        <v>2043</v>
      </c>
      <c r="Z4802" s="14"/>
      <c r="AA4802" s="14" t="s">
        <v>2803</v>
      </c>
    </row>
    <row r="4803" ht="26.4" spans="1:27">
      <c r="A4803" s="690"/>
      <c r="B4803" s="14"/>
      <c r="C4803" s="14"/>
      <c r="D4803" s="14"/>
      <c r="E4803" s="52"/>
      <c r="F4803" s="14"/>
      <c r="G4803" s="53"/>
      <c r="H4803" s="14"/>
      <c r="I4803" s="14"/>
      <c r="J4803" s="14"/>
      <c r="K4803" s="14"/>
      <c r="L4803" s="14"/>
      <c r="M4803" s="162"/>
      <c r="N4803" s="14"/>
      <c r="O4803" s="14"/>
      <c r="P4803" s="14" t="s">
        <v>1261</v>
      </c>
      <c r="Q4803" s="14">
        <v>200</v>
      </c>
      <c r="R4803" s="53" t="s">
        <v>2045</v>
      </c>
      <c r="S4803" s="14"/>
      <c r="T4803" s="14"/>
      <c r="U4803" s="14" t="s">
        <v>54</v>
      </c>
      <c r="V4803" s="14"/>
      <c r="W4803" s="359" t="s">
        <v>250</v>
      </c>
      <c r="X4803" s="359">
        <v>2400</v>
      </c>
      <c r="Y4803" s="359" t="s">
        <v>2043</v>
      </c>
      <c r="Z4803" s="14"/>
      <c r="AA4803" s="53" t="s">
        <v>3778</v>
      </c>
    </row>
    <row r="4804" ht="26.4" spans="1:27">
      <c r="A4804" s="690"/>
      <c r="B4804" s="14"/>
      <c r="C4804" s="14"/>
      <c r="D4804" s="14"/>
      <c r="E4804" s="52"/>
      <c r="F4804" s="14"/>
      <c r="G4804" s="53"/>
      <c r="H4804" s="14"/>
      <c r="I4804" s="14"/>
      <c r="J4804" s="14"/>
      <c r="K4804" s="14"/>
      <c r="L4804" s="14"/>
      <c r="M4804" s="162"/>
      <c r="N4804" s="14"/>
      <c r="O4804" s="14"/>
      <c r="P4804" s="14" t="s">
        <v>1272</v>
      </c>
      <c r="Q4804" s="14">
        <v>380</v>
      </c>
      <c r="R4804" s="53" t="s">
        <v>2045</v>
      </c>
      <c r="S4804" s="14"/>
      <c r="T4804" s="14"/>
      <c r="U4804" s="14" t="s">
        <v>3222</v>
      </c>
      <c r="V4804" s="14"/>
      <c r="W4804" s="53" t="s">
        <v>271</v>
      </c>
      <c r="X4804" s="53">
        <v>10000</v>
      </c>
      <c r="Y4804" s="53" t="s">
        <v>2043</v>
      </c>
      <c r="Z4804" s="620"/>
      <c r="AA4804" s="53" t="s">
        <v>3779</v>
      </c>
    </row>
    <row r="4805" spans="1:27">
      <c r="A4805" s="690"/>
      <c r="B4805" s="14"/>
      <c r="C4805" s="14"/>
      <c r="D4805" s="14"/>
      <c r="E4805" s="52"/>
      <c r="F4805" s="14"/>
      <c r="G4805" s="53"/>
      <c r="H4805" s="14"/>
      <c r="I4805" s="14"/>
      <c r="J4805" s="14"/>
      <c r="K4805" s="14"/>
      <c r="L4805" s="14"/>
      <c r="M4805" s="162"/>
      <c r="N4805" s="14"/>
      <c r="O4805" s="14"/>
      <c r="P4805" s="14" t="s">
        <v>1476</v>
      </c>
      <c r="Q4805" s="14">
        <v>600</v>
      </c>
      <c r="R4805" s="53" t="s">
        <v>2045</v>
      </c>
      <c r="S4805" s="14"/>
      <c r="T4805" s="14"/>
      <c r="U4805" s="14" t="s">
        <v>3780</v>
      </c>
      <c r="V4805" s="14"/>
      <c r="W4805" s="53" t="s">
        <v>528</v>
      </c>
      <c r="X4805" s="53">
        <v>3000</v>
      </c>
      <c r="Y4805" s="53" t="s">
        <v>2043</v>
      </c>
      <c r="Z4805" s="620"/>
      <c r="AA4805" s="53" t="s">
        <v>54</v>
      </c>
    </row>
    <row r="4806" spans="1:27">
      <c r="A4806" s="690"/>
      <c r="B4806" s="14"/>
      <c r="C4806" s="14"/>
      <c r="D4806" s="14"/>
      <c r="E4806" s="52"/>
      <c r="F4806" s="14"/>
      <c r="G4806" s="53"/>
      <c r="H4806" s="14"/>
      <c r="I4806" s="14"/>
      <c r="J4806" s="14"/>
      <c r="K4806" s="14"/>
      <c r="L4806" s="14"/>
      <c r="M4806" s="162"/>
      <c r="N4806" s="14"/>
      <c r="O4806" s="14"/>
      <c r="P4806" s="14" t="s">
        <v>1390</v>
      </c>
      <c r="Q4806" s="14">
        <v>220</v>
      </c>
      <c r="R4806" s="53" t="s">
        <v>2045</v>
      </c>
      <c r="S4806" s="14"/>
      <c r="T4806" s="14"/>
      <c r="U4806" s="14" t="s">
        <v>54</v>
      </c>
      <c r="V4806" s="14"/>
      <c r="W4806" s="53" t="s">
        <v>1416</v>
      </c>
      <c r="X4806" s="14">
        <v>4000</v>
      </c>
      <c r="Y4806" s="14" t="s">
        <v>2045</v>
      </c>
      <c r="Z4806" s="14"/>
      <c r="AA4806" s="53" t="s">
        <v>54</v>
      </c>
    </row>
    <row r="4807" spans="1:27">
      <c r="A4807" s="690"/>
      <c r="B4807" s="14"/>
      <c r="C4807" s="14"/>
      <c r="D4807" s="14"/>
      <c r="E4807" s="52"/>
      <c r="F4807" s="14"/>
      <c r="G4807" s="53"/>
      <c r="H4807" s="14"/>
      <c r="I4807" s="14"/>
      <c r="J4807" s="14"/>
      <c r="K4807" s="14"/>
      <c r="L4807" s="14"/>
      <c r="M4807" s="162"/>
      <c r="N4807" s="14"/>
      <c r="O4807" s="14"/>
      <c r="P4807" s="136" t="s">
        <v>1065</v>
      </c>
      <c r="Q4807" s="136">
        <v>600</v>
      </c>
      <c r="R4807" s="136" t="s">
        <v>2043</v>
      </c>
      <c r="S4807" s="14"/>
      <c r="T4807" s="14"/>
      <c r="U4807" s="14" t="s">
        <v>2956</v>
      </c>
      <c r="V4807" s="14"/>
      <c r="W4807" s="14"/>
      <c r="X4807" s="14"/>
      <c r="Y4807" s="14"/>
      <c r="Z4807" s="14"/>
      <c r="AA4807" s="14"/>
    </row>
    <row r="4808" spans="1:27">
      <c r="A4808" s="690"/>
      <c r="B4808" s="14"/>
      <c r="C4808" s="14"/>
      <c r="D4808" s="14"/>
      <c r="E4808" s="52"/>
      <c r="F4808" s="14"/>
      <c r="G4808" s="53"/>
      <c r="H4808" s="14"/>
      <c r="I4808" s="14"/>
      <c r="J4808" s="14"/>
      <c r="K4808" s="14"/>
      <c r="L4808" s="14"/>
      <c r="M4808" s="162"/>
      <c r="N4808" s="14"/>
      <c r="O4808" s="14"/>
      <c r="P4808" s="14" t="s">
        <v>1382</v>
      </c>
      <c r="Q4808" s="14">
        <v>620</v>
      </c>
      <c r="R4808" s="53" t="s">
        <v>2045</v>
      </c>
      <c r="S4808" s="14"/>
      <c r="T4808" s="14"/>
      <c r="U4808" s="14" t="s">
        <v>3580</v>
      </c>
      <c r="V4808" s="14"/>
      <c r="W4808" s="14"/>
      <c r="X4808" s="14"/>
      <c r="Y4808" s="14"/>
      <c r="Z4808" s="14"/>
      <c r="AA4808" s="14"/>
    </row>
    <row r="4809" spans="1:27">
      <c r="A4809" s="690"/>
      <c r="B4809" s="14"/>
      <c r="C4809" s="14"/>
      <c r="D4809" s="14"/>
      <c r="E4809" s="52"/>
      <c r="F4809" s="14"/>
      <c r="G4809" s="53"/>
      <c r="H4809" s="14"/>
      <c r="I4809" s="14"/>
      <c r="J4809" s="14"/>
      <c r="K4809" s="14"/>
      <c r="L4809" s="14"/>
      <c r="M4809" s="162"/>
      <c r="N4809" s="14"/>
      <c r="O4809" s="14"/>
      <c r="P4809" s="14" t="s">
        <v>1046</v>
      </c>
      <c r="Q4809" s="14">
        <v>600</v>
      </c>
      <c r="R4809" s="14" t="s">
        <v>2043</v>
      </c>
      <c r="S4809" s="14"/>
      <c r="T4809" s="14"/>
      <c r="U4809" s="14" t="s">
        <v>54</v>
      </c>
      <c r="V4809" s="14"/>
      <c r="W4809" s="53"/>
      <c r="X4809" s="53"/>
      <c r="Y4809" s="53"/>
      <c r="Z4809" s="620"/>
      <c r="AA4809" s="53"/>
    </row>
    <row r="4810" spans="1:27">
      <c r="A4810" s="690"/>
      <c r="B4810" s="14"/>
      <c r="C4810" s="14"/>
      <c r="D4810" s="14"/>
      <c r="E4810" s="52"/>
      <c r="F4810" s="14"/>
      <c r="G4810" s="53"/>
      <c r="H4810" s="14"/>
      <c r="I4810" s="14"/>
      <c r="J4810" s="14"/>
      <c r="K4810" s="14"/>
      <c r="L4810" s="14"/>
      <c r="M4810" s="162"/>
      <c r="N4810" s="14"/>
      <c r="O4810" s="14"/>
      <c r="P4810" s="14"/>
      <c r="Q4810" s="14"/>
      <c r="R4810" s="14"/>
      <c r="S4810" s="14"/>
      <c r="T4810" s="14"/>
      <c r="U4810" s="14"/>
      <c r="V4810" s="14"/>
      <c r="W4810" s="53"/>
      <c r="X4810" s="53"/>
      <c r="Y4810" s="53"/>
      <c r="Z4810" s="620"/>
      <c r="AA4810" s="53"/>
    </row>
    <row r="4811" spans="1:27">
      <c r="A4811" s="690"/>
      <c r="B4811" s="14"/>
      <c r="C4811" s="14"/>
      <c r="D4811" s="14"/>
      <c r="E4811" s="52"/>
      <c r="F4811" s="14"/>
      <c r="G4811" s="53"/>
      <c r="H4811" s="14"/>
      <c r="I4811" s="14"/>
      <c r="J4811" s="14"/>
      <c r="K4811" s="14"/>
      <c r="L4811" s="14"/>
      <c r="M4811" s="162"/>
      <c r="N4811" s="14"/>
      <c r="O4811" s="14"/>
      <c r="P4811" s="14"/>
      <c r="Q4811" s="14"/>
      <c r="R4811" s="14"/>
      <c r="S4811" s="14"/>
      <c r="T4811" s="14"/>
      <c r="U4811" s="14"/>
      <c r="V4811" s="14"/>
      <c r="W4811" s="53"/>
      <c r="X4811" s="53"/>
      <c r="Y4811" s="53"/>
      <c r="Z4811" s="620"/>
      <c r="AA4811" s="53"/>
    </row>
    <row r="4812" spans="1:27">
      <c r="A4812" s="690"/>
      <c r="B4812" s="14"/>
      <c r="C4812" s="14"/>
      <c r="D4812" s="14"/>
      <c r="E4812" s="52"/>
      <c r="F4812" s="14"/>
      <c r="G4812" s="53"/>
      <c r="H4812" s="14"/>
      <c r="I4812" s="14"/>
      <c r="J4812" s="14"/>
      <c r="K4812" s="14"/>
      <c r="L4812" s="14"/>
      <c r="M4812" s="162"/>
      <c r="N4812" s="14"/>
      <c r="O4812" s="14"/>
      <c r="P4812" s="14"/>
      <c r="Q4812" s="14"/>
      <c r="R4812" s="14"/>
      <c r="S4812" s="14"/>
      <c r="T4812" s="14"/>
      <c r="U4812" s="14"/>
      <c r="V4812" s="14"/>
      <c r="W4812" s="53"/>
      <c r="X4812" s="53"/>
      <c r="Y4812" s="53"/>
      <c r="Z4812" s="620"/>
      <c r="AA4812" s="53"/>
    </row>
    <row r="4813" spans="1:27">
      <c r="A4813" s="690"/>
      <c r="B4813" s="14"/>
      <c r="C4813" s="14"/>
      <c r="D4813" s="14"/>
      <c r="E4813" s="52"/>
      <c r="F4813" s="14"/>
      <c r="G4813" s="53"/>
      <c r="H4813" s="14"/>
      <c r="I4813" s="14"/>
      <c r="J4813" s="14"/>
      <c r="K4813" s="14"/>
      <c r="L4813" s="14"/>
      <c r="M4813" s="162"/>
      <c r="N4813" s="14"/>
      <c r="O4813" s="14"/>
      <c r="P4813" s="14"/>
      <c r="Q4813" s="14"/>
      <c r="R4813" s="14"/>
      <c r="S4813" s="14"/>
      <c r="T4813" s="14"/>
      <c r="U4813" s="14"/>
      <c r="V4813" s="14"/>
      <c r="W4813" s="53"/>
      <c r="X4813" s="53"/>
      <c r="Y4813" s="53"/>
      <c r="Z4813" s="620"/>
      <c r="AA4813" s="53"/>
    </row>
    <row r="4814" spans="1:27">
      <c r="A4814" s="690"/>
      <c r="B4814" s="14"/>
      <c r="C4814" s="14"/>
      <c r="D4814" s="14"/>
      <c r="E4814" s="52"/>
      <c r="F4814" s="14"/>
      <c r="G4814" s="53"/>
      <c r="H4814" s="14"/>
      <c r="I4814" s="14"/>
      <c r="J4814" s="14"/>
      <c r="K4814" s="14"/>
      <c r="L4814" s="14"/>
      <c r="M4814" s="162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</row>
    <row r="4815" ht="26.1" customHeight="1" spans="1:29">
      <c r="A4815" s="584" t="s">
        <v>2364</v>
      </c>
      <c r="B4815" s="121" t="s">
        <v>12</v>
      </c>
      <c r="C4815" s="122" t="s">
        <v>2501</v>
      </c>
      <c r="D4815" s="122" t="s">
        <v>2466</v>
      </c>
      <c r="E4815" s="123" t="s">
        <v>2456</v>
      </c>
      <c r="F4815" s="121" t="s">
        <v>3121</v>
      </c>
      <c r="G4815" s="121" t="s">
        <v>11</v>
      </c>
      <c r="H4815" s="269"/>
      <c r="I4815" s="121" t="s">
        <v>13</v>
      </c>
      <c r="J4815" s="122" t="s">
        <v>2501</v>
      </c>
      <c r="K4815" s="122" t="s">
        <v>2466</v>
      </c>
      <c r="L4815" s="632" t="s">
        <v>2456</v>
      </c>
      <c r="M4815" s="121" t="s">
        <v>3121</v>
      </c>
      <c r="N4815" s="121" t="s">
        <v>11</v>
      </c>
      <c r="O4815" s="269"/>
      <c r="P4815" s="121" t="s">
        <v>3108</v>
      </c>
      <c r="Q4815" s="122" t="s">
        <v>2501</v>
      </c>
      <c r="R4815" s="122" t="s">
        <v>2466</v>
      </c>
      <c r="S4815" s="632" t="s">
        <v>2456</v>
      </c>
      <c r="T4815" s="121" t="s">
        <v>3121</v>
      </c>
      <c r="U4815" s="121" t="s">
        <v>11</v>
      </c>
      <c r="V4815" s="269"/>
      <c r="W4815" s="121" t="s">
        <v>3336</v>
      </c>
      <c r="X4815" s="122" t="s">
        <v>2501</v>
      </c>
      <c r="Y4815" s="122" t="s">
        <v>2466</v>
      </c>
      <c r="Z4815" s="121" t="s">
        <v>3121</v>
      </c>
      <c r="AA4815" s="121" t="s">
        <v>11</v>
      </c>
      <c r="AB4815" s="594" t="s">
        <v>2557</v>
      </c>
      <c r="AC4815" s="594"/>
    </row>
    <row r="4816" ht="12.95" customHeight="1" spans="1:29">
      <c r="A4816" s="690" t="s">
        <v>3781</v>
      </c>
      <c r="B4816" s="53" t="s">
        <v>1188</v>
      </c>
      <c r="C4816" s="53">
        <v>10200</v>
      </c>
      <c r="D4816" s="53" t="s">
        <v>2043</v>
      </c>
      <c r="E4816" s="620"/>
      <c r="F4816" s="53"/>
      <c r="G4816" s="53" t="s">
        <v>54</v>
      </c>
      <c r="H4816" s="14"/>
      <c r="I4816" s="14" t="s">
        <v>135</v>
      </c>
      <c r="J4816" s="14">
        <v>4000</v>
      </c>
      <c r="K4816" s="53" t="s">
        <v>2043</v>
      </c>
      <c r="L4816" s="14"/>
      <c r="M4816" s="14"/>
      <c r="N4816" s="53" t="s">
        <v>54</v>
      </c>
      <c r="O4816" s="14"/>
      <c r="P4816" s="53" t="s">
        <v>1046</v>
      </c>
      <c r="Q4816" s="53">
        <v>1400</v>
      </c>
      <c r="R4816" s="53" t="s">
        <v>2043</v>
      </c>
      <c r="S4816" s="14"/>
      <c r="T4816" s="14"/>
      <c r="U4816" s="14" t="s">
        <v>54</v>
      </c>
      <c r="V4816" s="14"/>
      <c r="W4816" s="14" t="s">
        <v>309</v>
      </c>
      <c r="X4816" s="53">
        <v>9600</v>
      </c>
      <c r="Y4816" s="14" t="s">
        <v>2043</v>
      </c>
      <c r="Z4816" s="620"/>
      <c r="AA4816" s="53" t="s">
        <v>54</v>
      </c>
      <c r="AB4816" s="525"/>
      <c r="AC4816" s="448" t="s">
        <v>2561</v>
      </c>
    </row>
    <row r="4817" spans="1:29">
      <c r="A4817" s="690"/>
      <c r="B4817" s="73" t="s">
        <v>1062</v>
      </c>
      <c r="C4817" s="73">
        <v>4200</v>
      </c>
      <c r="D4817" s="73" t="s">
        <v>2043</v>
      </c>
      <c r="E4817" s="52"/>
      <c r="F4817" s="14"/>
      <c r="G4817" s="53" t="s">
        <v>2956</v>
      </c>
      <c r="H4817" s="14"/>
      <c r="I4817" s="14" t="s">
        <v>220</v>
      </c>
      <c r="J4817" s="14">
        <v>6000</v>
      </c>
      <c r="K4817" s="53" t="s">
        <v>2043</v>
      </c>
      <c r="L4817" s="14"/>
      <c r="M4817" s="14"/>
      <c r="N4817" s="53" t="s">
        <v>54</v>
      </c>
      <c r="O4817" s="14"/>
      <c r="P4817" s="14" t="s">
        <v>1112</v>
      </c>
      <c r="Q4817" s="14">
        <v>800</v>
      </c>
      <c r="R4817" s="14" t="s">
        <v>2043</v>
      </c>
      <c r="S4817" s="14"/>
      <c r="T4817" s="14"/>
      <c r="U4817" s="14" t="s">
        <v>2956</v>
      </c>
      <c r="V4817" s="14"/>
      <c r="W4817" s="53" t="s">
        <v>124</v>
      </c>
      <c r="X4817" s="53">
        <v>6000</v>
      </c>
      <c r="Y4817" s="14" t="s">
        <v>2043</v>
      </c>
      <c r="Z4817" s="168" t="s">
        <v>3782</v>
      </c>
      <c r="AA4817" s="53" t="s">
        <v>54</v>
      </c>
      <c r="AB4817" s="460"/>
      <c r="AC4817" s="14" t="s">
        <v>2562</v>
      </c>
    </row>
    <row r="4818" ht="13.8" spans="1:29">
      <c r="A4818" s="690"/>
      <c r="B4818" s="53" t="s">
        <v>1175</v>
      </c>
      <c r="C4818" s="53">
        <v>2400</v>
      </c>
      <c r="D4818" s="53" t="s">
        <v>2043</v>
      </c>
      <c r="E4818" s="620"/>
      <c r="F4818" s="53"/>
      <c r="G4818" s="53" t="s">
        <v>54</v>
      </c>
      <c r="H4818" s="140"/>
      <c r="I4818" s="53" t="s">
        <v>1205</v>
      </c>
      <c r="J4818" s="53">
        <v>3200</v>
      </c>
      <c r="K4818" s="53" t="s">
        <v>2043</v>
      </c>
      <c r="L4818" s="53"/>
      <c r="M4818" s="53"/>
      <c r="N4818" s="53" t="s">
        <v>54</v>
      </c>
      <c r="O4818" s="14"/>
      <c r="P4818" s="359" t="s">
        <v>1823</v>
      </c>
      <c r="Q4818" s="359">
        <v>200</v>
      </c>
      <c r="R4818" s="359" t="s">
        <v>2045</v>
      </c>
      <c r="S4818" s="53"/>
      <c r="T4818" s="53" t="s">
        <v>3426</v>
      </c>
      <c r="U4818" s="53" t="s">
        <v>3437</v>
      </c>
      <c r="V4818" s="14"/>
      <c r="W4818" s="14" t="s">
        <v>151</v>
      </c>
      <c r="X4818" s="14">
        <v>600</v>
      </c>
      <c r="Y4818" s="14" t="s">
        <v>2043</v>
      </c>
      <c r="Z4818" s="14"/>
      <c r="AA4818" s="14" t="s">
        <v>3783</v>
      </c>
      <c r="AB4818" s="461"/>
      <c r="AC4818" s="448" t="s">
        <v>2563</v>
      </c>
    </row>
    <row r="4819" ht="26.4" spans="1:29">
      <c r="A4819" s="690"/>
      <c r="B4819" s="359" t="s">
        <v>1188</v>
      </c>
      <c r="C4819" s="359">
        <v>4200</v>
      </c>
      <c r="D4819" s="359" t="s">
        <v>2043</v>
      </c>
      <c r="E4819" s="52"/>
      <c r="F4819" s="14" t="s">
        <v>3784</v>
      </c>
      <c r="G4819" s="53" t="s">
        <v>3437</v>
      </c>
      <c r="H4819" s="140"/>
      <c r="I4819" s="359" t="s">
        <v>232</v>
      </c>
      <c r="J4819" s="359">
        <v>3000</v>
      </c>
      <c r="K4819" s="359" t="s">
        <v>2045</v>
      </c>
      <c r="L4819" s="53"/>
      <c r="M4819" s="53"/>
      <c r="N4819" s="53" t="s">
        <v>3785</v>
      </c>
      <c r="O4819" s="140"/>
      <c r="P4819" s="14" t="s">
        <v>1729</v>
      </c>
      <c r="Q4819" s="14">
        <v>400</v>
      </c>
      <c r="R4819" s="14" t="s">
        <v>2045</v>
      </c>
      <c r="S4819" s="14"/>
      <c r="T4819" s="14"/>
      <c r="U4819" s="14" t="s">
        <v>54</v>
      </c>
      <c r="V4819" s="14"/>
      <c r="W4819" s="14" t="s">
        <v>1603</v>
      </c>
      <c r="X4819" s="14">
        <v>3000</v>
      </c>
      <c r="Y4819" s="14" t="s">
        <v>2043</v>
      </c>
      <c r="Z4819" s="14"/>
      <c r="AA4819" s="14" t="s">
        <v>54</v>
      </c>
      <c r="AB4819" s="462"/>
      <c r="AC4819" s="448" t="s">
        <v>2568</v>
      </c>
    </row>
    <row r="4820" ht="13.8" spans="1:29">
      <c r="A4820" s="690"/>
      <c r="B4820" s="359" t="s">
        <v>443</v>
      </c>
      <c r="C4820" s="359">
        <v>4800</v>
      </c>
      <c r="D4820" s="359" t="s">
        <v>2043</v>
      </c>
      <c r="E4820" s="620"/>
      <c r="F4820" s="53"/>
      <c r="G4820" s="53" t="s">
        <v>3261</v>
      </c>
      <c r="H4820" s="140"/>
      <c r="I4820" s="53" t="s">
        <v>306</v>
      </c>
      <c r="J4820" s="53">
        <v>1000</v>
      </c>
      <c r="K4820" s="53" t="s">
        <v>2045</v>
      </c>
      <c r="L4820" s="53"/>
      <c r="M4820" s="53"/>
      <c r="N4820" s="53" t="s">
        <v>3786</v>
      </c>
      <c r="O4820" s="14"/>
      <c r="P4820" s="14" t="s">
        <v>1447</v>
      </c>
      <c r="Q4820" s="14">
        <v>210</v>
      </c>
      <c r="R4820" s="14" t="s">
        <v>2045</v>
      </c>
      <c r="S4820" s="14"/>
      <c r="T4820" s="14"/>
      <c r="U4820" s="14" t="s">
        <v>54</v>
      </c>
      <c r="V4820" s="140"/>
      <c r="W4820" s="14" t="s">
        <v>238</v>
      </c>
      <c r="X4820" s="14">
        <v>4000</v>
      </c>
      <c r="Y4820" s="14" t="s">
        <v>2043</v>
      </c>
      <c r="Z4820" s="14"/>
      <c r="AA4820" s="14" t="s">
        <v>54</v>
      </c>
      <c r="AB4820" s="142"/>
      <c r="AC4820" s="448" t="s">
        <v>2632</v>
      </c>
    </row>
    <row r="4821" ht="13.8" spans="1:29">
      <c r="A4821" s="690"/>
      <c r="B4821" s="73" t="s">
        <v>1085</v>
      </c>
      <c r="C4821" s="73">
        <v>12000</v>
      </c>
      <c r="D4821" s="73" t="s">
        <v>2043</v>
      </c>
      <c r="E4821" s="52"/>
      <c r="F4821" s="14"/>
      <c r="G4821" s="53" t="s">
        <v>54</v>
      </c>
      <c r="H4821" s="140"/>
      <c r="I4821" s="53" t="s">
        <v>636</v>
      </c>
      <c r="J4821" s="53">
        <v>2000</v>
      </c>
      <c r="K4821" s="53" t="s">
        <v>2043</v>
      </c>
      <c r="L4821" s="53"/>
      <c r="M4821" s="53"/>
      <c r="N4821" s="53" t="s">
        <v>54</v>
      </c>
      <c r="O4821" s="14"/>
      <c r="P4821" s="14" t="s">
        <v>1841</v>
      </c>
      <c r="Q4821" s="140">
        <v>300</v>
      </c>
      <c r="R4821" s="14" t="s">
        <v>2045</v>
      </c>
      <c r="S4821" s="14"/>
      <c r="T4821" s="14" t="s">
        <v>2096</v>
      </c>
      <c r="U4821" s="14" t="s">
        <v>54</v>
      </c>
      <c r="V4821" s="140"/>
      <c r="W4821" s="14" t="s">
        <v>271</v>
      </c>
      <c r="X4821" s="14">
        <v>2000</v>
      </c>
      <c r="Y4821" s="14" t="s">
        <v>2043</v>
      </c>
      <c r="Z4821" s="14"/>
      <c r="AA4821" s="14" t="s">
        <v>54</v>
      </c>
      <c r="AB4821" s="136"/>
      <c r="AC4821" s="448" t="s">
        <v>2935</v>
      </c>
    </row>
    <row r="4822" spans="1:27">
      <c r="A4822" s="690"/>
      <c r="B4822" s="53" t="s">
        <v>464</v>
      </c>
      <c r="C4822" s="53">
        <v>6700</v>
      </c>
      <c r="D4822" s="53" t="s">
        <v>2043</v>
      </c>
      <c r="E4822" s="620"/>
      <c r="F4822" s="53"/>
      <c r="G4822" s="53" t="s">
        <v>54</v>
      </c>
      <c r="H4822" s="140"/>
      <c r="I4822" s="53" t="s">
        <v>599</v>
      </c>
      <c r="J4822" s="53">
        <v>300</v>
      </c>
      <c r="K4822" s="53" t="s">
        <v>2045</v>
      </c>
      <c r="L4822" s="53"/>
      <c r="M4822" s="53"/>
      <c r="N4822" s="53" t="s">
        <v>3786</v>
      </c>
      <c r="O4822" s="14"/>
      <c r="P4822" s="14" t="s">
        <v>1830</v>
      </c>
      <c r="Q4822" s="140">
        <v>300</v>
      </c>
      <c r="R4822" s="14" t="s">
        <v>2045</v>
      </c>
      <c r="S4822" s="14"/>
      <c r="T4822" s="14"/>
      <c r="U4822" s="14" t="s">
        <v>54</v>
      </c>
      <c r="V4822" s="140"/>
      <c r="W4822" s="14" t="s">
        <v>587</v>
      </c>
      <c r="X4822" s="14">
        <v>300</v>
      </c>
      <c r="Y4822" s="14" t="s">
        <v>2043</v>
      </c>
      <c r="Z4822" s="14"/>
      <c r="AA4822" s="14" t="s">
        <v>3787</v>
      </c>
    </row>
    <row r="4823" spans="1:27">
      <c r="A4823" s="690"/>
      <c r="B4823" s="14" t="s">
        <v>729</v>
      </c>
      <c r="C4823" s="14">
        <v>3600</v>
      </c>
      <c r="D4823" s="14" t="s">
        <v>2043</v>
      </c>
      <c r="E4823" s="52"/>
      <c r="F4823" s="14"/>
      <c r="G4823" s="53" t="s">
        <v>54</v>
      </c>
      <c r="H4823" s="140"/>
      <c r="I4823" s="53" t="s">
        <v>519</v>
      </c>
      <c r="J4823" s="53">
        <v>4000</v>
      </c>
      <c r="K4823" s="53" t="s">
        <v>2043</v>
      </c>
      <c r="L4823" s="14"/>
      <c r="M4823" s="53"/>
      <c r="N4823" s="53" t="s">
        <v>54</v>
      </c>
      <c r="O4823" s="14"/>
      <c r="P4823" s="14" t="s">
        <v>313</v>
      </c>
      <c r="Q4823" s="534">
        <v>800</v>
      </c>
      <c r="R4823" s="141" t="s">
        <v>2045</v>
      </c>
      <c r="S4823" s="141"/>
      <c r="T4823" s="141"/>
      <c r="U4823" s="141" t="s">
        <v>54</v>
      </c>
      <c r="V4823" s="140"/>
      <c r="W4823" s="53" t="s">
        <v>1065</v>
      </c>
      <c r="X4823" s="53">
        <v>4000</v>
      </c>
      <c r="Y4823" s="53" t="s">
        <v>2043</v>
      </c>
      <c r="Z4823" s="53"/>
      <c r="AA4823" s="53" t="s">
        <v>3047</v>
      </c>
    </row>
    <row r="4824" spans="1:27">
      <c r="A4824" s="690"/>
      <c r="B4824" s="53" t="s">
        <v>1686</v>
      </c>
      <c r="C4824" s="53">
        <v>1700</v>
      </c>
      <c r="D4824" s="53" t="s">
        <v>2043</v>
      </c>
      <c r="E4824" s="620"/>
      <c r="F4824" s="53"/>
      <c r="G4824" s="53" t="s">
        <v>54</v>
      </c>
      <c r="H4824" s="140"/>
      <c r="I4824" s="53" t="s">
        <v>331</v>
      </c>
      <c r="J4824" s="53">
        <v>6800</v>
      </c>
      <c r="K4824" s="53" t="s">
        <v>2043</v>
      </c>
      <c r="L4824" s="53"/>
      <c r="M4824" s="53"/>
      <c r="N4824" s="53" t="s">
        <v>54</v>
      </c>
      <c r="O4824" s="14"/>
      <c r="P4824" s="14" t="s">
        <v>681</v>
      </c>
      <c r="Q4824" s="497">
        <v>200</v>
      </c>
      <c r="R4824" s="129" t="s">
        <v>2043</v>
      </c>
      <c r="S4824" s="129"/>
      <c r="T4824" s="129"/>
      <c r="U4824" s="129" t="s">
        <v>3691</v>
      </c>
      <c r="V4824" s="140"/>
      <c r="W4824" s="53" t="s">
        <v>581</v>
      </c>
      <c r="X4824" s="53">
        <v>4000</v>
      </c>
      <c r="Y4824" s="53" t="s">
        <v>2043</v>
      </c>
      <c r="Z4824" s="53"/>
      <c r="AA4824" s="53" t="s">
        <v>54</v>
      </c>
    </row>
    <row r="4825" spans="1:28">
      <c r="A4825" s="690"/>
      <c r="B4825" s="14"/>
      <c r="C4825" s="14"/>
      <c r="D4825" s="14"/>
      <c r="E4825" s="52"/>
      <c r="F4825" s="14"/>
      <c r="G4825" s="53"/>
      <c r="H4825" s="140"/>
      <c r="I4825" s="14"/>
      <c r="J4825" s="14"/>
      <c r="K4825" s="14"/>
      <c r="L4825" s="14"/>
      <c r="M4825" s="14"/>
      <c r="N4825" s="53"/>
      <c r="O4825" s="14"/>
      <c r="P4825" s="359" t="s">
        <v>1546</v>
      </c>
      <c r="Q4825" s="695">
        <v>600</v>
      </c>
      <c r="R4825" s="542" t="s">
        <v>2045</v>
      </c>
      <c r="S4825" s="129"/>
      <c r="T4825" s="129"/>
      <c r="U4825" s="129" t="s">
        <v>3788</v>
      </c>
      <c r="V4825" s="140"/>
      <c r="W4825" s="14" t="s">
        <v>232</v>
      </c>
      <c r="X4825" s="14">
        <v>1800</v>
      </c>
      <c r="Y4825" s="14" t="s">
        <v>2043</v>
      </c>
      <c r="Z4825" s="14"/>
      <c r="AA4825" s="14" t="s">
        <v>2298</v>
      </c>
      <c r="AB4825" s="191"/>
    </row>
    <row r="4826" spans="1:28">
      <c r="A4826" s="690"/>
      <c r="B4826" s="14"/>
      <c r="C4826" s="14"/>
      <c r="D4826" s="14"/>
      <c r="E4826" s="52"/>
      <c r="F4826" s="14"/>
      <c r="G4826" s="53"/>
      <c r="H4826" s="140"/>
      <c r="I4826" s="14"/>
      <c r="J4826" s="14"/>
      <c r="K4826" s="14"/>
      <c r="L4826" s="14"/>
      <c r="M4826" s="14"/>
      <c r="N4826" s="53"/>
      <c r="O4826" s="14"/>
      <c r="P4826" s="14" t="s">
        <v>1186</v>
      </c>
      <c r="Q4826" s="497">
        <v>520</v>
      </c>
      <c r="R4826" s="129" t="s">
        <v>2045</v>
      </c>
      <c r="S4826" s="129"/>
      <c r="T4826" s="129"/>
      <c r="U4826" s="129" t="s">
        <v>54</v>
      </c>
      <c r="V4826" s="140"/>
      <c r="W4826" s="14" t="s">
        <v>244</v>
      </c>
      <c r="X4826" s="14">
        <v>2000</v>
      </c>
      <c r="Y4826" s="14" t="s">
        <v>2043</v>
      </c>
      <c r="Z4826" s="14"/>
      <c r="AA4826" s="14" t="s">
        <v>88</v>
      </c>
      <c r="AB4826" s="191"/>
    </row>
    <row r="4827" spans="1:27">
      <c r="A4827" s="690"/>
      <c r="B4827" s="14"/>
      <c r="C4827" s="14"/>
      <c r="D4827" s="14"/>
      <c r="E4827" s="52"/>
      <c r="F4827" s="14"/>
      <c r="G4827" s="53"/>
      <c r="H4827" s="140"/>
      <c r="I4827" s="14"/>
      <c r="J4827" s="14"/>
      <c r="K4827" s="14"/>
      <c r="L4827" s="14"/>
      <c r="M4827" s="14"/>
      <c r="N4827" s="53"/>
      <c r="O4827" s="14"/>
      <c r="P4827" s="14" t="s">
        <v>1351</v>
      </c>
      <c r="Q4827" s="497">
        <v>1500</v>
      </c>
      <c r="R4827" s="129" t="s">
        <v>2045</v>
      </c>
      <c r="S4827" s="129"/>
      <c r="T4827" s="129"/>
      <c r="U4827" s="129" t="s">
        <v>54</v>
      </c>
      <c r="V4827" s="140"/>
      <c r="W4827" s="14" t="s">
        <v>148</v>
      </c>
      <c r="X4827" s="14">
        <v>5000</v>
      </c>
      <c r="Y4827" s="14" t="s">
        <v>2043</v>
      </c>
      <c r="Z4827" s="14"/>
      <c r="AA4827" s="14" t="s">
        <v>3789</v>
      </c>
    </row>
    <row r="4828" spans="1:27">
      <c r="A4828" s="690"/>
      <c r="B4828" s="14"/>
      <c r="C4828" s="14"/>
      <c r="D4828" s="14"/>
      <c r="E4828" s="52"/>
      <c r="F4828" s="14"/>
      <c r="G4828" s="53"/>
      <c r="H4828" s="140"/>
      <c r="I4828" s="14"/>
      <c r="J4828" s="14"/>
      <c r="K4828" s="14"/>
      <c r="L4828" s="14"/>
      <c r="M4828" s="14"/>
      <c r="N4828" s="53"/>
      <c r="O4828" s="14"/>
      <c r="P4828" s="14" t="s">
        <v>804</v>
      </c>
      <c r="Q4828" s="497">
        <v>800</v>
      </c>
      <c r="R4828" s="129" t="s">
        <v>2043</v>
      </c>
      <c r="S4828" s="129"/>
      <c r="T4828" s="129"/>
      <c r="U4828" s="129" t="s">
        <v>54</v>
      </c>
      <c r="V4828" s="140"/>
      <c r="W4828" s="14"/>
      <c r="X4828" s="14"/>
      <c r="Y4828" s="14"/>
      <c r="Z4828" s="14"/>
      <c r="AA4828" s="14"/>
    </row>
    <row r="4829" spans="1:27">
      <c r="A4829" s="690"/>
      <c r="B4829" s="14"/>
      <c r="C4829" s="14"/>
      <c r="D4829" s="14"/>
      <c r="E4829" s="52"/>
      <c r="F4829" s="14"/>
      <c r="G4829" s="53"/>
      <c r="H4829" s="140"/>
      <c r="I4829" s="14"/>
      <c r="J4829" s="14"/>
      <c r="K4829" s="14"/>
      <c r="L4829" s="14"/>
      <c r="M4829" s="14"/>
      <c r="N4829" s="53"/>
      <c r="O4829" s="14"/>
      <c r="P4829" s="14" t="s">
        <v>175</v>
      </c>
      <c r="Q4829" s="497">
        <v>400</v>
      </c>
      <c r="R4829" s="129" t="s">
        <v>2043</v>
      </c>
      <c r="S4829" s="129"/>
      <c r="T4829" s="129"/>
      <c r="U4829" s="129" t="s">
        <v>3691</v>
      </c>
      <c r="V4829" s="140"/>
      <c r="W4829" s="14" t="s">
        <v>587</v>
      </c>
      <c r="X4829" s="14">
        <v>3000</v>
      </c>
      <c r="Y4829" s="14" t="s">
        <v>2043</v>
      </c>
      <c r="Z4829" s="14"/>
      <c r="AA4829" s="14" t="s">
        <v>3790</v>
      </c>
    </row>
    <row r="4830" spans="1:27">
      <c r="A4830" s="690"/>
      <c r="B4830" s="14"/>
      <c r="C4830" s="14"/>
      <c r="D4830" s="14"/>
      <c r="E4830" s="52"/>
      <c r="F4830" s="14"/>
      <c r="G4830" s="53"/>
      <c r="H4830" s="140"/>
      <c r="I4830" s="14"/>
      <c r="J4830" s="14"/>
      <c r="K4830" s="14"/>
      <c r="L4830" s="14"/>
      <c r="M4830" s="14"/>
      <c r="N4830" s="53"/>
      <c r="O4830" s="14"/>
      <c r="P4830" s="141" t="s">
        <v>148</v>
      </c>
      <c r="Q4830" s="688">
        <v>3000</v>
      </c>
      <c r="R4830" s="515" t="s">
        <v>2043</v>
      </c>
      <c r="S4830" s="515"/>
      <c r="T4830" s="515"/>
      <c r="U4830" s="515" t="s">
        <v>3791</v>
      </c>
      <c r="V4830" s="140"/>
      <c r="W4830" s="14"/>
      <c r="X4830" s="14"/>
      <c r="Y4830" s="14"/>
      <c r="Z4830" s="14"/>
      <c r="AA4830" s="14"/>
    </row>
    <row r="4831" spans="1:27">
      <c r="A4831" s="690"/>
      <c r="B4831" s="14"/>
      <c r="C4831" s="14"/>
      <c r="D4831" s="14"/>
      <c r="E4831" s="52"/>
      <c r="F4831" s="14"/>
      <c r="G4831" s="53"/>
      <c r="H4831" s="140"/>
      <c r="I4831" s="14"/>
      <c r="J4831" s="14"/>
      <c r="K4831" s="14"/>
      <c r="L4831" s="14"/>
      <c r="M4831" s="14"/>
      <c r="N4831" s="53"/>
      <c r="O4831" s="162"/>
      <c r="P4831" s="14" t="s">
        <v>1733</v>
      </c>
      <c r="Q4831" s="14">
        <v>1200</v>
      </c>
      <c r="R4831" s="14" t="s">
        <v>2045</v>
      </c>
      <c r="S4831" s="14"/>
      <c r="T4831" s="14">
        <f>Q4831/15</f>
        <v>80</v>
      </c>
      <c r="U4831" s="14" t="s">
        <v>54</v>
      </c>
      <c r="V4831" s="140"/>
      <c r="W4831" s="14"/>
      <c r="X4831" s="14"/>
      <c r="Y4831" s="14"/>
      <c r="Z4831" s="14"/>
      <c r="AA4831" s="14"/>
    </row>
    <row r="4832" spans="1:27">
      <c r="A4832" s="690"/>
      <c r="B4832" s="14"/>
      <c r="C4832" s="14"/>
      <c r="D4832" s="14"/>
      <c r="E4832" s="52"/>
      <c r="F4832" s="14"/>
      <c r="G4832" s="53"/>
      <c r="H4832" s="140"/>
      <c r="I4832" s="14"/>
      <c r="J4832" s="14"/>
      <c r="K4832" s="14"/>
      <c r="L4832" s="14"/>
      <c r="M4832" s="14"/>
      <c r="N4832" s="53"/>
      <c r="O4832" s="162"/>
      <c r="P4832" s="14" t="s">
        <v>1749</v>
      </c>
      <c r="Q4832" s="14">
        <v>520</v>
      </c>
      <c r="R4832" s="14" t="s">
        <v>2045</v>
      </c>
      <c r="S4832" s="14"/>
      <c r="T4832" s="14"/>
      <c r="U4832" s="14" t="s">
        <v>54</v>
      </c>
      <c r="V4832" s="140"/>
      <c r="W4832" s="14"/>
      <c r="X4832" s="14"/>
      <c r="Y4832" s="14"/>
      <c r="Z4832" s="14"/>
      <c r="AA4832" s="14"/>
    </row>
    <row r="4833" spans="1:27">
      <c r="A4833" s="690"/>
      <c r="B4833" s="14"/>
      <c r="C4833" s="14"/>
      <c r="D4833" s="14"/>
      <c r="E4833" s="52"/>
      <c r="F4833" s="14"/>
      <c r="G4833" s="53"/>
      <c r="H4833" s="140"/>
      <c r="I4833" s="14"/>
      <c r="J4833" s="14"/>
      <c r="K4833" s="14"/>
      <c r="L4833" s="14"/>
      <c r="M4833" s="14"/>
      <c r="N4833" s="53"/>
      <c r="O4833" s="162"/>
      <c r="P4833" s="137" t="s">
        <v>2194</v>
      </c>
      <c r="Q4833" s="137">
        <v>1600</v>
      </c>
      <c r="R4833" s="137" t="s">
        <v>2045</v>
      </c>
      <c r="S4833" s="14"/>
      <c r="T4833" s="14"/>
      <c r="U4833" s="14" t="s">
        <v>3446</v>
      </c>
      <c r="V4833" s="140"/>
      <c r="W4833" s="14"/>
      <c r="X4833" s="14"/>
      <c r="Y4833" s="14"/>
      <c r="Z4833" s="14"/>
      <c r="AA4833" s="14"/>
    </row>
    <row r="4834" spans="1:27">
      <c r="A4834" s="690"/>
      <c r="B4834" s="14"/>
      <c r="C4834" s="14"/>
      <c r="D4834" s="14"/>
      <c r="E4834" s="52"/>
      <c r="F4834" s="14"/>
      <c r="G4834" s="53"/>
      <c r="H4834" s="140"/>
      <c r="I4834" s="14"/>
      <c r="J4834" s="14"/>
      <c r="K4834" s="14"/>
      <c r="L4834" s="14"/>
      <c r="M4834" s="14"/>
      <c r="N4834" s="53"/>
      <c r="O4834" s="162"/>
      <c r="P4834" s="14"/>
      <c r="Q4834" s="14"/>
      <c r="R4834" s="14"/>
      <c r="S4834" s="14"/>
      <c r="T4834" s="14"/>
      <c r="U4834" s="14"/>
      <c r="V4834" s="140"/>
      <c r="W4834" s="14"/>
      <c r="X4834" s="14"/>
      <c r="Y4834" s="14"/>
      <c r="Z4834" s="14"/>
      <c r="AA4834" s="14"/>
    </row>
    <row r="4835" spans="1:27">
      <c r="A4835" s="690"/>
      <c r="B4835" s="14"/>
      <c r="C4835" s="14"/>
      <c r="D4835" s="14"/>
      <c r="E4835" s="52"/>
      <c r="F4835" s="14"/>
      <c r="G4835" s="53"/>
      <c r="H4835" s="140"/>
      <c r="I4835" s="139"/>
      <c r="J4835" s="139"/>
      <c r="K4835" s="139"/>
      <c r="L4835" s="139"/>
      <c r="M4835" s="139"/>
      <c r="N4835" s="694"/>
      <c r="O4835" s="689"/>
      <c r="P4835" s="14"/>
      <c r="Q4835" s="14"/>
      <c r="R4835" s="14"/>
      <c r="S4835" s="14"/>
      <c r="T4835" s="14"/>
      <c r="U4835" s="14"/>
      <c r="V4835" s="140"/>
      <c r="W4835" s="14"/>
      <c r="X4835" s="14"/>
      <c r="Y4835" s="14"/>
      <c r="Z4835" s="14"/>
      <c r="AA4835" s="14"/>
    </row>
    <row r="4836" spans="1:27">
      <c r="A4836" s="690"/>
      <c r="B4836" s="14"/>
      <c r="C4836" s="14"/>
      <c r="D4836" s="14"/>
      <c r="E4836" s="52"/>
      <c r="F4836" s="14"/>
      <c r="G4836" s="53"/>
      <c r="H4836" s="140"/>
      <c r="I4836" s="14"/>
      <c r="J4836" s="14"/>
      <c r="K4836" s="14"/>
      <c r="L4836" s="14"/>
      <c r="M4836" s="14"/>
      <c r="N4836" s="193"/>
      <c r="O4836" s="575"/>
      <c r="P4836" s="14"/>
      <c r="Q4836" s="14"/>
      <c r="R4836" s="14"/>
      <c r="S4836" s="14"/>
      <c r="T4836" s="14"/>
      <c r="U4836" s="14"/>
      <c r="V4836" s="140"/>
      <c r="W4836" s="14"/>
      <c r="X4836" s="14"/>
      <c r="Y4836" s="14"/>
      <c r="Z4836" s="14"/>
      <c r="AA4836" s="14"/>
    </row>
    <row r="4837" spans="1:27">
      <c r="A4837" s="690"/>
      <c r="B4837" s="14"/>
      <c r="C4837" s="14"/>
      <c r="D4837" s="14"/>
      <c r="E4837" s="52"/>
      <c r="F4837" s="14"/>
      <c r="G4837" s="53"/>
      <c r="H4837" s="140"/>
      <c r="I4837" s="14"/>
      <c r="J4837" s="14"/>
      <c r="K4837" s="14"/>
      <c r="L4837" s="14"/>
      <c r="M4837" s="14"/>
      <c r="N4837" s="193"/>
      <c r="O4837" s="575"/>
      <c r="P4837" s="14"/>
      <c r="Q4837" s="14"/>
      <c r="R4837" s="14"/>
      <c r="S4837" s="14"/>
      <c r="T4837" s="14"/>
      <c r="U4837" s="14"/>
      <c r="V4837" s="140"/>
      <c r="W4837" s="14"/>
      <c r="X4837" s="14"/>
      <c r="Y4837" s="14"/>
      <c r="Z4837" s="14"/>
      <c r="AA4837" s="14"/>
    </row>
    <row r="4838" spans="1:27">
      <c r="A4838" s="690"/>
      <c r="B4838" s="14"/>
      <c r="C4838" s="14"/>
      <c r="D4838" s="14"/>
      <c r="E4838" s="52"/>
      <c r="F4838" s="14"/>
      <c r="G4838" s="53"/>
      <c r="H4838" s="140"/>
      <c r="I4838" s="14"/>
      <c r="J4838" s="14"/>
      <c r="K4838" s="14"/>
      <c r="L4838" s="14"/>
      <c r="M4838" s="14"/>
      <c r="N4838" s="193"/>
      <c r="O4838" s="575"/>
      <c r="P4838" s="14"/>
      <c r="Q4838" s="14"/>
      <c r="R4838" s="14"/>
      <c r="S4838" s="14"/>
      <c r="T4838" s="14"/>
      <c r="U4838" s="14"/>
      <c r="V4838" s="140"/>
      <c r="W4838" s="14"/>
      <c r="X4838" s="14"/>
      <c r="Y4838" s="14"/>
      <c r="Z4838" s="14"/>
      <c r="AA4838" s="14"/>
    </row>
    <row r="4839" spans="1:27">
      <c r="A4839" s="690"/>
      <c r="B4839" s="14"/>
      <c r="C4839" s="14"/>
      <c r="D4839" s="14"/>
      <c r="E4839" s="52"/>
      <c r="F4839" s="14"/>
      <c r="G4839" s="53"/>
      <c r="H4839" s="140"/>
      <c r="I4839" s="14"/>
      <c r="J4839" s="14"/>
      <c r="K4839" s="14"/>
      <c r="L4839" s="14"/>
      <c r="M4839" s="162"/>
      <c r="N4839" s="162"/>
      <c r="O4839" s="575"/>
      <c r="P4839" s="14"/>
      <c r="Q4839" s="14"/>
      <c r="R4839" s="14"/>
      <c r="S4839" s="14"/>
      <c r="T4839" s="14"/>
      <c r="U4839" s="14"/>
      <c r="V4839" s="140"/>
      <c r="W4839" s="14"/>
      <c r="X4839" s="14"/>
      <c r="Y4839" s="14"/>
      <c r="Z4839" s="14"/>
      <c r="AA4839" s="14"/>
    </row>
    <row r="4840" spans="1:27">
      <c r="A4840" s="690"/>
      <c r="B4840" s="14"/>
      <c r="C4840" s="14"/>
      <c r="D4840" s="14"/>
      <c r="E4840" s="52"/>
      <c r="F4840" s="14"/>
      <c r="G4840" s="53"/>
      <c r="H4840" s="140"/>
      <c r="I4840" s="14"/>
      <c r="J4840" s="14"/>
      <c r="K4840" s="14"/>
      <c r="L4840" s="14"/>
      <c r="M4840" s="162"/>
      <c r="N4840" s="14"/>
      <c r="O4840" s="516"/>
      <c r="P4840" s="14"/>
      <c r="Q4840" s="14"/>
      <c r="R4840" s="14"/>
      <c r="S4840" s="14"/>
      <c r="T4840" s="14"/>
      <c r="U4840" s="14"/>
      <c r="V4840" s="140"/>
      <c r="W4840" s="14"/>
      <c r="X4840" s="14"/>
      <c r="Y4840" s="14"/>
      <c r="Z4840" s="14"/>
      <c r="AA4840" s="14"/>
    </row>
    <row r="4841" ht="18" spans="1:27">
      <c r="A4841" s="690"/>
      <c r="B4841" s="629"/>
      <c r="C4841" s="299"/>
      <c r="D4841" s="299"/>
      <c r="E4841" s="630"/>
      <c r="F4841" s="299"/>
      <c r="G4841" s="299"/>
      <c r="H4841" s="492"/>
      <c r="I4841" s="304"/>
      <c r="J4841" s="304"/>
      <c r="K4841" s="304"/>
      <c r="L4841" s="304"/>
      <c r="M4841" s="304"/>
      <c r="N4841" s="304"/>
      <c r="O4841" s="517"/>
      <c r="P4841" s="304"/>
      <c r="Q4841" s="304"/>
      <c r="R4841" s="304"/>
      <c r="S4841" s="304"/>
      <c r="T4841" s="304"/>
      <c r="U4841" s="304"/>
      <c r="V4841" s="492"/>
      <c r="W4841" s="304"/>
      <c r="X4841" s="304"/>
      <c r="Y4841" s="304"/>
      <c r="Z4841" s="304"/>
      <c r="AA4841" s="304"/>
    </row>
    <row r="4842" ht="27.6" spans="1:29">
      <c r="A4842" s="121" t="s">
        <v>2365</v>
      </c>
      <c r="B4842" s="121" t="s">
        <v>12</v>
      </c>
      <c r="C4842" s="122" t="s">
        <v>2501</v>
      </c>
      <c r="D4842" s="122" t="s">
        <v>2466</v>
      </c>
      <c r="E4842" s="123" t="s">
        <v>2456</v>
      </c>
      <c r="F4842" s="121" t="s">
        <v>3121</v>
      </c>
      <c r="G4842" s="121" t="s">
        <v>11</v>
      </c>
      <c r="H4842" s="269"/>
      <c r="I4842" s="121" t="s">
        <v>13</v>
      </c>
      <c r="J4842" s="122" t="s">
        <v>2501</v>
      </c>
      <c r="K4842" s="122" t="s">
        <v>2466</v>
      </c>
      <c r="L4842" s="632" t="s">
        <v>2456</v>
      </c>
      <c r="M4842" s="121" t="s">
        <v>3121</v>
      </c>
      <c r="N4842" s="121" t="s">
        <v>11</v>
      </c>
      <c r="O4842" s="269"/>
      <c r="P4842" s="121" t="s">
        <v>3108</v>
      </c>
      <c r="Q4842" s="122" t="s">
        <v>2501</v>
      </c>
      <c r="R4842" s="122" t="s">
        <v>2466</v>
      </c>
      <c r="S4842" s="632" t="s">
        <v>2456</v>
      </c>
      <c r="T4842" s="121" t="s">
        <v>3121</v>
      </c>
      <c r="U4842" s="121" t="s">
        <v>11</v>
      </c>
      <c r="V4842" s="492"/>
      <c r="W4842" s="121" t="s">
        <v>3336</v>
      </c>
      <c r="X4842" s="122" t="s">
        <v>2501</v>
      </c>
      <c r="Y4842" s="122" t="s">
        <v>2466</v>
      </c>
      <c r="Z4842" s="121" t="s">
        <v>3121</v>
      </c>
      <c r="AA4842" s="121" t="s">
        <v>11</v>
      </c>
      <c r="AB4842" s="594" t="s">
        <v>2557</v>
      </c>
      <c r="AC4842" s="594"/>
    </row>
    <row r="4843" ht="13.8" spans="1:29">
      <c r="A4843" s="625" t="s">
        <v>3792</v>
      </c>
      <c r="B4843" s="525" t="s">
        <v>1686</v>
      </c>
      <c r="C4843" s="525">
        <f>3600-1700</f>
        <v>1900</v>
      </c>
      <c r="D4843" s="525" t="s">
        <v>2043</v>
      </c>
      <c r="E4843" s="52"/>
      <c r="F4843" s="14"/>
      <c r="G4843" s="53" t="s">
        <v>3385</v>
      </c>
      <c r="H4843" s="14"/>
      <c r="I4843" s="53" t="s">
        <v>331</v>
      </c>
      <c r="J4843" s="53">
        <f>8000-6800</f>
        <v>1200</v>
      </c>
      <c r="K4843" s="53" t="s">
        <v>2043</v>
      </c>
      <c r="L4843" s="53"/>
      <c r="M4843" s="53"/>
      <c r="N4843" s="53" t="s">
        <v>54</v>
      </c>
      <c r="O4843" s="14"/>
      <c r="P4843" s="137" t="s">
        <v>2194</v>
      </c>
      <c r="Q4843" s="137">
        <v>1600</v>
      </c>
      <c r="R4843" s="137" t="s">
        <v>2045</v>
      </c>
      <c r="S4843" s="14"/>
      <c r="T4843" s="14"/>
      <c r="U4843" s="14" t="s">
        <v>3041</v>
      </c>
      <c r="V4843" s="140"/>
      <c r="W4843" s="53" t="s">
        <v>403</v>
      </c>
      <c r="X4843" s="53">
        <v>1200</v>
      </c>
      <c r="Y4843" s="53" t="s">
        <v>2043</v>
      </c>
      <c r="Z4843" s="53"/>
      <c r="AA4843" s="53" t="s">
        <v>54</v>
      </c>
      <c r="AB4843" s="525"/>
      <c r="AC4843" s="448" t="s">
        <v>2561</v>
      </c>
    </row>
    <row r="4844" spans="1:29">
      <c r="A4844" s="625"/>
      <c r="B4844" s="14" t="s">
        <v>1188</v>
      </c>
      <c r="C4844" s="14">
        <v>6000</v>
      </c>
      <c r="D4844" s="53" t="s">
        <v>2043</v>
      </c>
      <c r="E4844" s="52"/>
      <c r="F4844" s="14" t="s">
        <v>3784</v>
      </c>
      <c r="G4844" s="53" t="s">
        <v>3345</v>
      </c>
      <c r="H4844" s="14"/>
      <c r="I4844" s="14" t="s">
        <v>256</v>
      </c>
      <c r="J4844" s="14">
        <v>12000</v>
      </c>
      <c r="K4844" s="53" t="s">
        <v>2043</v>
      </c>
      <c r="L4844" s="14"/>
      <c r="M4844" s="14"/>
      <c r="N4844" s="53" t="s">
        <v>54</v>
      </c>
      <c r="O4844" s="14"/>
      <c r="P4844" s="14" t="s">
        <v>334</v>
      </c>
      <c r="Q4844" s="497">
        <v>800</v>
      </c>
      <c r="R4844" s="129" t="s">
        <v>2043</v>
      </c>
      <c r="S4844" s="129"/>
      <c r="T4844" s="129"/>
      <c r="U4844" s="129" t="s">
        <v>88</v>
      </c>
      <c r="V4844" s="140"/>
      <c r="W4844" s="14" t="s">
        <v>1125</v>
      </c>
      <c r="X4844" s="14">
        <v>3200</v>
      </c>
      <c r="Y4844" s="53" t="s">
        <v>2043</v>
      </c>
      <c r="Z4844" s="53"/>
      <c r="AA4844" s="53" t="s">
        <v>54</v>
      </c>
      <c r="AB4844" s="460"/>
      <c r="AC4844" s="14" t="s">
        <v>2562</v>
      </c>
    </row>
    <row r="4845" ht="26.4" spans="1:29">
      <c r="A4845" s="625"/>
      <c r="B4845" s="53" t="s">
        <v>443</v>
      </c>
      <c r="C4845" s="53">
        <v>4200</v>
      </c>
      <c r="D4845" s="53" t="s">
        <v>2043</v>
      </c>
      <c r="E4845" s="620"/>
      <c r="F4845" s="53"/>
      <c r="G4845" s="53" t="s">
        <v>3793</v>
      </c>
      <c r="H4845" s="14"/>
      <c r="I4845" s="525" t="s">
        <v>1026</v>
      </c>
      <c r="J4845" s="525">
        <v>400</v>
      </c>
      <c r="K4845" s="525" t="s">
        <v>2045</v>
      </c>
      <c r="L4845" s="14"/>
      <c r="M4845" s="14"/>
      <c r="N4845" s="53" t="s">
        <v>3794</v>
      </c>
      <c r="O4845" s="14"/>
      <c r="P4845" s="499" t="s">
        <v>476</v>
      </c>
      <c r="Q4845" s="129">
        <v>300</v>
      </c>
      <c r="R4845" s="129" t="s">
        <v>2045</v>
      </c>
      <c r="S4845" s="129"/>
      <c r="T4845" s="129"/>
      <c r="U4845" s="129" t="s">
        <v>88</v>
      </c>
      <c r="V4845" s="140"/>
      <c r="W4845" s="14" t="s">
        <v>160</v>
      </c>
      <c r="X4845" s="14">
        <v>2400</v>
      </c>
      <c r="Y4845" s="53" t="s">
        <v>2043</v>
      </c>
      <c r="Z4845" s="53"/>
      <c r="AA4845" s="53" t="s">
        <v>3795</v>
      </c>
      <c r="AB4845" s="461"/>
      <c r="AC4845" s="448" t="s">
        <v>2563</v>
      </c>
    </row>
    <row r="4846" ht="13.8" spans="1:29">
      <c r="A4846" s="625"/>
      <c r="B4846" s="73" t="s">
        <v>1057</v>
      </c>
      <c r="C4846" s="73">
        <v>7200</v>
      </c>
      <c r="D4846" s="73" t="s">
        <v>2043</v>
      </c>
      <c r="E4846" s="620"/>
      <c r="F4846" s="53"/>
      <c r="G4846" s="53" t="s">
        <v>2956</v>
      </c>
      <c r="H4846" s="14"/>
      <c r="I4846" s="53" t="s">
        <v>259</v>
      </c>
      <c r="J4846" s="53">
        <v>16000</v>
      </c>
      <c r="K4846" s="53" t="s">
        <v>2043</v>
      </c>
      <c r="L4846" s="53"/>
      <c r="M4846" s="53"/>
      <c r="N4846" s="53" t="s">
        <v>54</v>
      </c>
      <c r="O4846" s="14"/>
      <c r="P4846" s="129" t="s">
        <v>1499</v>
      </c>
      <c r="Q4846" s="129">
        <v>1000</v>
      </c>
      <c r="R4846" s="129" t="s">
        <v>2045</v>
      </c>
      <c r="S4846" s="129"/>
      <c r="T4846" s="129"/>
      <c r="U4846" s="129" t="s">
        <v>88</v>
      </c>
      <c r="V4846" s="140"/>
      <c r="W4846" s="14" t="s">
        <v>496</v>
      </c>
      <c r="X4846" s="14">
        <v>3200</v>
      </c>
      <c r="Y4846" s="14" t="s">
        <v>2043</v>
      </c>
      <c r="Z4846" s="14"/>
      <c r="AA4846" s="14" t="s">
        <v>54</v>
      </c>
      <c r="AB4846" s="462"/>
      <c r="AC4846" s="448" t="s">
        <v>2568</v>
      </c>
    </row>
    <row r="4847" ht="26.4" spans="1:29">
      <c r="A4847" s="625"/>
      <c r="B4847" s="53" t="s">
        <v>537</v>
      </c>
      <c r="C4847" s="53">
        <v>3600</v>
      </c>
      <c r="D4847" s="53" t="s">
        <v>2043</v>
      </c>
      <c r="E4847" s="620"/>
      <c r="F4847" s="53"/>
      <c r="G4847" s="53" t="s">
        <v>54</v>
      </c>
      <c r="H4847" s="14"/>
      <c r="I4847" s="14" t="s">
        <v>1026</v>
      </c>
      <c r="J4847" s="14">
        <v>800</v>
      </c>
      <c r="K4847" s="53" t="s">
        <v>2043</v>
      </c>
      <c r="L4847" s="14"/>
      <c r="M4847" s="14"/>
      <c r="N4847" s="53" t="s">
        <v>3796</v>
      </c>
      <c r="O4847" s="14"/>
      <c r="P4847" s="129" t="s">
        <v>1503</v>
      </c>
      <c r="Q4847" s="129">
        <v>1500</v>
      </c>
      <c r="R4847" s="129" t="s">
        <v>2045</v>
      </c>
      <c r="S4847" s="129"/>
      <c r="T4847" s="129"/>
      <c r="U4847" s="129" t="s">
        <v>88</v>
      </c>
      <c r="V4847" s="140"/>
      <c r="W4847" s="14" t="s">
        <v>461</v>
      </c>
      <c r="X4847" s="14">
        <v>8000</v>
      </c>
      <c r="Y4847" s="14" t="s">
        <v>2043</v>
      </c>
      <c r="Z4847" s="14" t="s">
        <v>3530</v>
      </c>
      <c r="AA4847" s="14" t="s">
        <v>54</v>
      </c>
      <c r="AB4847" s="142"/>
      <c r="AC4847" s="448" t="s">
        <v>2632</v>
      </c>
    </row>
    <row r="4848" ht="13.8" spans="1:29">
      <c r="A4848" s="625"/>
      <c r="B4848" s="14" t="s">
        <v>951</v>
      </c>
      <c r="C4848" s="14">
        <v>1400</v>
      </c>
      <c r="D4848" s="53" t="s">
        <v>2045</v>
      </c>
      <c r="E4848" s="14"/>
      <c r="F4848" s="14"/>
      <c r="G4848" s="53" t="s">
        <v>3797</v>
      </c>
      <c r="H4848" s="14"/>
      <c r="I4848" s="14" t="s">
        <v>692</v>
      </c>
      <c r="J4848" s="14">
        <v>4000</v>
      </c>
      <c r="K4848" s="53" t="s">
        <v>2043</v>
      </c>
      <c r="L4848" s="14"/>
      <c r="M4848" s="14"/>
      <c r="N4848" s="53" t="s">
        <v>54</v>
      </c>
      <c r="O4848" s="14"/>
      <c r="P4848" s="129" t="s">
        <v>1666</v>
      </c>
      <c r="Q4848" s="129">
        <v>200</v>
      </c>
      <c r="R4848" s="129" t="s">
        <v>2045</v>
      </c>
      <c r="S4848" s="129"/>
      <c r="T4848" s="129"/>
      <c r="U4848" s="129" t="s">
        <v>88</v>
      </c>
      <c r="V4848" s="140"/>
      <c r="W4848" s="14" t="s">
        <v>458</v>
      </c>
      <c r="X4848" s="14">
        <v>4000</v>
      </c>
      <c r="Y4848" s="14" t="s">
        <v>2043</v>
      </c>
      <c r="Z4848" s="14"/>
      <c r="AA4848" s="14" t="s">
        <v>54</v>
      </c>
      <c r="AB4848" s="136"/>
      <c r="AC4848" s="448" t="s">
        <v>2935</v>
      </c>
    </row>
    <row r="4849" ht="26.4" spans="1:27">
      <c r="A4849" s="625"/>
      <c r="B4849" s="356" t="s">
        <v>2048</v>
      </c>
      <c r="C4849" s="356">
        <v>1100</v>
      </c>
      <c r="D4849" s="356" t="s">
        <v>2045</v>
      </c>
      <c r="E4849" s="52"/>
      <c r="F4849" s="14"/>
      <c r="G4849" s="53" t="s">
        <v>3798</v>
      </c>
      <c r="H4849" s="14"/>
      <c r="I4849" s="53" t="s">
        <v>241</v>
      </c>
      <c r="J4849" s="53">
        <v>8000</v>
      </c>
      <c r="K4849" s="53" t="s">
        <v>2043</v>
      </c>
      <c r="L4849" s="53"/>
      <c r="M4849" s="14"/>
      <c r="N4849" s="53" t="s">
        <v>54</v>
      </c>
      <c r="O4849" s="14"/>
      <c r="P4849" s="129" t="s">
        <v>1621</v>
      </c>
      <c r="Q4849" s="129">
        <v>300</v>
      </c>
      <c r="R4849" s="129" t="s">
        <v>2045</v>
      </c>
      <c r="S4849" s="129"/>
      <c r="T4849" s="129"/>
      <c r="U4849" s="129" t="s">
        <v>88</v>
      </c>
      <c r="V4849" s="140"/>
      <c r="W4849" s="14" t="s">
        <v>1731</v>
      </c>
      <c r="X4849" s="14">
        <v>1500</v>
      </c>
      <c r="Y4849" s="14" t="s">
        <v>2045</v>
      </c>
      <c r="Z4849" s="620"/>
      <c r="AA4849" s="14" t="s">
        <v>54</v>
      </c>
    </row>
    <row r="4850" spans="1:27">
      <c r="A4850" s="625"/>
      <c r="B4850" s="14" t="s">
        <v>464</v>
      </c>
      <c r="C4850" s="14">
        <v>3000</v>
      </c>
      <c r="D4850" s="53" t="s">
        <v>2043</v>
      </c>
      <c r="E4850" s="52"/>
      <c r="F4850" s="14"/>
      <c r="G4850" s="53" t="s">
        <v>54</v>
      </c>
      <c r="H4850" s="14"/>
      <c r="I4850" s="14"/>
      <c r="J4850" s="14"/>
      <c r="K4850" s="14"/>
      <c r="L4850" s="14"/>
      <c r="M4850" s="14"/>
      <c r="N4850" s="53"/>
      <c r="O4850" s="14"/>
      <c r="P4850" s="14" t="s">
        <v>1828</v>
      </c>
      <c r="Q4850" s="14">
        <v>800</v>
      </c>
      <c r="R4850" s="53" t="s">
        <v>2045</v>
      </c>
      <c r="S4850" s="14"/>
      <c r="T4850" s="14"/>
      <c r="U4850" s="14" t="s">
        <v>54</v>
      </c>
      <c r="V4850" s="140"/>
      <c r="W4850" s="14"/>
      <c r="X4850" s="14"/>
      <c r="Y4850" s="14"/>
      <c r="Z4850" s="14"/>
      <c r="AA4850" s="14"/>
    </row>
    <row r="4851" spans="1:27">
      <c r="A4851" s="625"/>
      <c r="B4851" s="53" t="s">
        <v>479</v>
      </c>
      <c r="C4851" s="53">
        <v>3600</v>
      </c>
      <c r="D4851" s="53" t="s">
        <v>2043</v>
      </c>
      <c r="E4851" s="620"/>
      <c r="F4851" s="53"/>
      <c r="G4851" s="53" t="s">
        <v>54</v>
      </c>
      <c r="H4851" s="14"/>
      <c r="I4851" s="14"/>
      <c r="J4851" s="14"/>
      <c r="K4851" s="14"/>
      <c r="L4851" s="14"/>
      <c r="M4851" s="14"/>
      <c r="N4851" s="53"/>
      <c r="O4851" s="14"/>
      <c r="P4851" s="14" t="s">
        <v>408</v>
      </c>
      <c r="Q4851" s="14">
        <v>400</v>
      </c>
      <c r="R4851" s="53" t="s">
        <v>2045</v>
      </c>
      <c r="S4851" s="14"/>
      <c r="T4851" s="14"/>
      <c r="U4851" s="14" t="s">
        <v>54</v>
      </c>
      <c r="V4851" s="140"/>
      <c r="W4851" s="14"/>
      <c r="X4851" s="14"/>
      <c r="Y4851" s="14"/>
      <c r="Z4851" s="14"/>
      <c r="AA4851" s="14"/>
    </row>
    <row r="4852" spans="1:28">
      <c r="A4852" s="625"/>
      <c r="B4852" s="14" t="s">
        <v>1686</v>
      </c>
      <c r="C4852" s="14">
        <v>1600</v>
      </c>
      <c r="D4852" s="14" t="s">
        <v>2043</v>
      </c>
      <c r="E4852" s="52"/>
      <c r="F4852" s="14"/>
      <c r="G4852" s="53" t="s">
        <v>54</v>
      </c>
      <c r="H4852" s="14"/>
      <c r="I4852" s="14"/>
      <c r="J4852" s="14"/>
      <c r="K4852" s="14"/>
      <c r="L4852" s="14"/>
      <c r="M4852" s="14"/>
      <c r="N4852" s="53"/>
      <c r="O4852" s="14"/>
      <c r="P4852" s="73" t="s">
        <v>1654</v>
      </c>
      <c r="Q4852" s="73">
        <v>390</v>
      </c>
      <c r="R4852" s="73" t="s">
        <v>2045</v>
      </c>
      <c r="S4852" s="14"/>
      <c r="T4852" s="14"/>
      <c r="U4852" s="14" t="s">
        <v>2956</v>
      </c>
      <c r="V4852" s="140"/>
      <c r="W4852" s="14"/>
      <c r="X4852" s="14"/>
      <c r="Y4852" s="14"/>
      <c r="Z4852" s="14"/>
      <c r="AA4852" s="14"/>
      <c r="AB4852" s="191"/>
    </row>
    <row r="4853" spans="1:28">
      <c r="A4853" s="625"/>
      <c r="B4853" s="14" t="s">
        <v>226</v>
      </c>
      <c r="C4853" s="14">
        <v>3600</v>
      </c>
      <c r="D4853" s="14" t="s">
        <v>2043</v>
      </c>
      <c r="E4853" s="52"/>
      <c r="F4853" s="14"/>
      <c r="G4853" s="53" t="s">
        <v>55</v>
      </c>
      <c r="H4853" s="14"/>
      <c r="I4853" s="14"/>
      <c r="J4853" s="14"/>
      <c r="K4853" s="14"/>
      <c r="L4853" s="14"/>
      <c r="M4853" s="14"/>
      <c r="N4853" s="53"/>
      <c r="O4853" s="14"/>
      <c r="P4853" s="460" t="s">
        <v>3095</v>
      </c>
      <c r="Q4853" s="460">
        <v>420</v>
      </c>
      <c r="R4853" s="460" t="s">
        <v>2045</v>
      </c>
      <c r="S4853" s="14"/>
      <c r="T4853" s="14"/>
      <c r="U4853" s="14" t="s">
        <v>2788</v>
      </c>
      <c r="V4853" s="140"/>
      <c r="W4853" s="14"/>
      <c r="X4853" s="14"/>
      <c r="Y4853" s="14"/>
      <c r="Z4853" s="14"/>
      <c r="AA4853" s="14"/>
      <c r="AB4853" s="191"/>
    </row>
    <row r="4854" spans="1:27">
      <c r="A4854" s="625"/>
      <c r="B4854" s="14" t="s">
        <v>1843</v>
      </c>
      <c r="C4854" s="14">
        <v>200</v>
      </c>
      <c r="D4854" s="14" t="s">
        <v>2043</v>
      </c>
      <c r="E4854" s="52"/>
      <c r="F4854" s="14" t="s">
        <v>2096</v>
      </c>
      <c r="G4854" s="53" t="s">
        <v>55</v>
      </c>
      <c r="H4854" s="14"/>
      <c r="I4854" s="14"/>
      <c r="J4854" s="14"/>
      <c r="K4854" s="14"/>
      <c r="L4854" s="14"/>
      <c r="M4854" s="14"/>
      <c r="N4854" s="53"/>
      <c r="O4854" s="14"/>
      <c r="P4854" s="14" t="s">
        <v>1823</v>
      </c>
      <c r="Q4854" s="14">
        <v>200</v>
      </c>
      <c r="R4854" s="53" t="s">
        <v>2045</v>
      </c>
      <c r="S4854" s="14"/>
      <c r="T4854" s="14" t="s">
        <v>3426</v>
      </c>
      <c r="U4854" s="14" t="s">
        <v>54</v>
      </c>
      <c r="V4854" s="140"/>
      <c r="W4854" s="14"/>
      <c r="X4854" s="14"/>
      <c r="Y4854" s="14"/>
      <c r="Z4854" s="14"/>
      <c r="AA4854" s="14"/>
    </row>
    <row r="4855" spans="1:27">
      <c r="A4855" s="625"/>
      <c r="B4855" s="14"/>
      <c r="C4855" s="14"/>
      <c r="D4855" s="14"/>
      <c r="E4855" s="52"/>
      <c r="F4855" s="14"/>
      <c r="G4855" s="53"/>
      <c r="H4855" s="14"/>
      <c r="I4855" s="14"/>
      <c r="J4855" s="14"/>
      <c r="K4855" s="14"/>
      <c r="L4855" s="14"/>
      <c r="M4855" s="14"/>
      <c r="N4855" s="53"/>
      <c r="O4855" s="14"/>
      <c r="P4855" s="14" t="s">
        <v>907</v>
      </c>
      <c r="Q4855" s="14">
        <v>1600</v>
      </c>
      <c r="R4855" s="53" t="s">
        <v>2045</v>
      </c>
      <c r="S4855" s="14"/>
      <c r="T4855" s="14"/>
      <c r="U4855" s="14" t="s">
        <v>3799</v>
      </c>
      <c r="V4855" s="140"/>
      <c r="W4855" s="14"/>
      <c r="X4855" s="14"/>
      <c r="Y4855" s="14"/>
      <c r="Z4855" s="14"/>
      <c r="AA4855" s="14"/>
    </row>
    <row r="4856" spans="1:27">
      <c r="A4856" s="625"/>
      <c r="B4856" s="14"/>
      <c r="C4856" s="14"/>
      <c r="D4856" s="14"/>
      <c r="E4856" s="52"/>
      <c r="F4856" s="14"/>
      <c r="G4856" s="53"/>
      <c r="H4856" s="14"/>
      <c r="I4856" s="14"/>
      <c r="J4856" s="14"/>
      <c r="K4856" s="14"/>
      <c r="L4856" s="14"/>
      <c r="M4856" s="14"/>
      <c r="N4856" s="53"/>
      <c r="O4856" s="14"/>
      <c r="P4856" s="14" t="s">
        <v>1684</v>
      </c>
      <c r="Q4856" s="14">
        <v>960</v>
      </c>
      <c r="R4856" s="53" t="s">
        <v>2045</v>
      </c>
      <c r="S4856" s="14"/>
      <c r="T4856" s="14"/>
      <c r="U4856" s="14" t="s">
        <v>54</v>
      </c>
      <c r="V4856" s="140"/>
      <c r="W4856" s="14"/>
      <c r="X4856" s="14"/>
      <c r="Y4856" s="14"/>
      <c r="Z4856" s="14"/>
      <c r="AA4856" s="14"/>
    </row>
    <row r="4857" spans="1:27">
      <c r="A4857" s="625"/>
      <c r="B4857" s="14"/>
      <c r="C4857" s="14"/>
      <c r="D4857" s="14"/>
      <c r="E4857" s="52"/>
      <c r="F4857" s="14"/>
      <c r="G4857" s="53"/>
      <c r="H4857" s="14"/>
      <c r="I4857" s="14"/>
      <c r="J4857" s="14"/>
      <c r="K4857" s="14"/>
      <c r="L4857" s="14"/>
      <c r="M4857" s="14"/>
      <c r="N4857" s="53"/>
      <c r="O4857" s="14"/>
      <c r="P4857" s="14" t="s">
        <v>1326</v>
      </c>
      <c r="Q4857" s="14">
        <v>400</v>
      </c>
      <c r="R4857" s="53" t="s">
        <v>2045</v>
      </c>
      <c r="S4857" s="14"/>
      <c r="T4857" s="14"/>
      <c r="U4857" s="14" t="s">
        <v>54</v>
      </c>
      <c r="V4857" s="140"/>
      <c r="W4857" s="14"/>
      <c r="X4857" s="14"/>
      <c r="Y4857" s="14"/>
      <c r="Z4857" s="14"/>
      <c r="AA4857" s="14"/>
    </row>
    <row r="4858" spans="1:27">
      <c r="A4858" s="625"/>
      <c r="B4858" s="14"/>
      <c r="C4858" s="14"/>
      <c r="D4858" s="14"/>
      <c r="E4858" s="52"/>
      <c r="F4858" s="14"/>
      <c r="G4858" s="53"/>
      <c r="H4858" s="14"/>
      <c r="I4858" s="14"/>
      <c r="J4858" s="14"/>
      <c r="K4858" s="14"/>
      <c r="L4858" s="14"/>
      <c r="M4858" s="14"/>
      <c r="N4858" s="53"/>
      <c r="O4858" s="14"/>
      <c r="P4858" s="14" t="s">
        <v>1845</v>
      </c>
      <c r="Q4858" s="14">
        <v>400</v>
      </c>
      <c r="R4858" s="53" t="s">
        <v>2045</v>
      </c>
      <c r="S4858" s="14"/>
      <c r="T4858" s="14" t="s">
        <v>2096</v>
      </c>
      <c r="U4858" s="14" t="s">
        <v>3800</v>
      </c>
      <c r="V4858" s="140"/>
      <c r="W4858" s="14"/>
      <c r="X4858" s="14"/>
      <c r="Y4858" s="14"/>
      <c r="Z4858" s="14"/>
      <c r="AA4858" s="14"/>
    </row>
    <row r="4859" spans="1:27">
      <c r="A4859" s="625"/>
      <c r="B4859" s="14"/>
      <c r="C4859" s="14"/>
      <c r="D4859" s="14"/>
      <c r="E4859" s="52"/>
      <c r="F4859" s="14"/>
      <c r="G4859" s="53"/>
      <c r="H4859" s="14"/>
      <c r="I4859" s="14"/>
      <c r="J4859" s="14"/>
      <c r="K4859" s="14"/>
      <c r="L4859" s="14"/>
      <c r="M4859" s="14"/>
      <c r="N4859" s="53"/>
      <c r="O4859" s="14"/>
      <c r="P4859" s="14" t="s">
        <v>1326</v>
      </c>
      <c r="Q4859" s="14">
        <v>1600</v>
      </c>
      <c r="R4859" s="53" t="s">
        <v>2045</v>
      </c>
      <c r="S4859" s="14"/>
      <c r="T4859" s="14"/>
      <c r="U4859" s="14" t="s">
        <v>54</v>
      </c>
      <c r="V4859" s="140"/>
      <c r="W4859" s="14"/>
      <c r="X4859" s="14"/>
      <c r="Y4859" s="14"/>
      <c r="Z4859" s="14"/>
      <c r="AA4859" s="14"/>
    </row>
    <row r="4860" spans="1:27">
      <c r="A4860" s="625"/>
      <c r="B4860" s="14"/>
      <c r="C4860" s="14"/>
      <c r="D4860" s="14"/>
      <c r="E4860" s="52"/>
      <c r="F4860" s="14"/>
      <c r="G4860" s="53"/>
      <c r="H4860" s="14"/>
      <c r="I4860" s="14"/>
      <c r="J4860" s="14"/>
      <c r="K4860" s="14"/>
      <c r="L4860" s="14"/>
      <c r="M4860" s="14"/>
      <c r="N4860" s="53"/>
      <c r="O4860" s="53"/>
      <c r="P4860" s="73" t="s">
        <v>1268</v>
      </c>
      <c r="Q4860" s="73">
        <v>1700</v>
      </c>
      <c r="R4860" s="73" t="s">
        <v>2045</v>
      </c>
      <c r="S4860" s="14"/>
      <c r="T4860" s="14"/>
      <c r="U4860" s="14" t="s">
        <v>3280</v>
      </c>
      <c r="V4860" s="140"/>
      <c r="W4860" s="14"/>
      <c r="X4860" s="14"/>
      <c r="Y4860" s="14"/>
      <c r="Z4860" s="14"/>
      <c r="AA4860" s="14"/>
    </row>
    <row r="4861" spans="1:27">
      <c r="A4861" s="625"/>
      <c r="B4861" s="14"/>
      <c r="C4861" s="14"/>
      <c r="D4861" s="14"/>
      <c r="E4861" s="52"/>
      <c r="F4861" s="14"/>
      <c r="G4861" s="53"/>
      <c r="H4861" s="14"/>
      <c r="I4861" s="14"/>
      <c r="J4861" s="14"/>
      <c r="K4861" s="14"/>
      <c r="L4861" s="14"/>
      <c r="M4861" s="14"/>
      <c r="N4861" s="53"/>
      <c r="O4861" s="14"/>
      <c r="P4861" s="14"/>
      <c r="Q4861" s="14"/>
      <c r="R4861" s="14"/>
      <c r="S4861" s="14"/>
      <c r="T4861" s="14"/>
      <c r="U4861" s="14"/>
      <c r="V4861" s="140"/>
      <c r="W4861" s="14"/>
      <c r="X4861" s="14"/>
      <c r="Y4861" s="14"/>
      <c r="Z4861" s="14"/>
      <c r="AA4861" s="14"/>
    </row>
    <row r="4862" ht="18" spans="1:27">
      <c r="A4862" s="625"/>
      <c r="B4862" s="629"/>
      <c r="C4862" s="299"/>
      <c r="D4862" s="299"/>
      <c r="E4862" s="630"/>
      <c r="F4862" s="299"/>
      <c r="G4862" s="299"/>
      <c r="H4862" s="269"/>
      <c r="I4862" s="304"/>
      <c r="J4862" s="304"/>
      <c r="K4862" s="304"/>
      <c r="L4862" s="304"/>
      <c r="M4862" s="304"/>
      <c r="N4862" s="304"/>
      <c r="O4862" s="269"/>
      <c r="P4862" s="304"/>
      <c r="Q4862" s="304"/>
      <c r="R4862" s="304"/>
      <c r="S4862" s="304"/>
      <c r="T4862" s="304"/>
      <c r="U4862" s="304"/>
      <c r="V4862" s="269"/>
      <c r="W4862" s="304"/>
      <c r="X4862" s="304"/>
      <c r="Y4862" s="304"/>
      <c r="Z4862" s="304"/>
      <c r="AA4862" s="304"/>
    </row>
    <row r="4863" ht="27.6" spans="1:29">
      <c r="A4863" s="584" t="s">
        <v>2368</v>
      </c>
      <c r="B4863" s="121" t="s">
        <v>12</v>
      </c>
      <c r="C4863" s="122" t="s">
        <v>2501</v>
      </c>
      <c r="D4863" s="122" t="s">
        <v>2466</v>
      </c>
      <c r="E4863" s="123" t="s">
        <v>2456</v>
      </c>
      <c r="F4863" s="121" t="s">
        <v>3121</v>
      </c>
      <c r="G4863" s="121" t="s">
        <v>11</v>
      </c>
      <c r="H4863" s="492"/>
      <c r="I4863" s="121" t="s">
        <v>13</v>
      </c>
      <c r="J4863" s="122" t="s">
        <v>2501</v>
      </c>
      <c r="K4863" s="122" t="s">
        <v>2466</v>
      </c>
      <c r="L4863" s="632" t="s">
        <v>2456</v>
      </c>
      <c r="M4863" s="121" t="s">
        <v>3121</v>
      </c>
      <c r="N4863" s="121" t="s">
        <v>11</v>
      </c>
      <c r="O4863" s="492"/>
      <c r="P4863" s="121" t="s">
        <v>3108</v>
      </c>
      <c r="Q4863" s="122" t="s">
        <v>2501</v>
      </c>
      <c r="R4863" s="122" t="s">
        <v>2466</v>
      </c>
      <c r="S4863" s="632" t="s">
        <v>2456</v>
      </c>
      <c r="T4863" s="121" t="s">
        <v>3121</v>
      </c>
      <c r="U4863" s="121" t="s">
        <v>11</v>
      </c>
      <c r="V4863" s="269"/>
      <c r="W4863" s="121" t="s">
        <v>3336</v>
      </c>
      <c r="X4863" s="122" t="s">
        <v>2501</v>
      </c>
      <c r="Y4863" s="122" t="s">
        <v>2466</v>
      </c>
      <c r="Z4863" s="121" t="s">
        <v>3121</v>
      </c>
      <c r="AA4863" s="121" t="s">
        <v>11</v>
      </c>
      <c r="AB4863" s="594" t="s">
        <v>2557</v>
      </c>
      <c r="AC4863" s="594"/>
    </row>
    <row r="4864" ht="13.8" spans="1:29">
      <c r="A4864" s="690" t="s">
        <v>3801</v>
      </c>
      <c r="B4864" s="14" t="s">
        <v>226</v>
      </c>
      <c r="C4864" s="14">
        <v>3600</v>
      </c>
      <c r="D4864" s="14" t="s">
        <v>2043</v>
      </c>
      <c r="E4864" s="52"/>
      <c r="F4864" s="14"/>
      <c r="G4864" s="53" t="s">
        <v>54</v>
      </c>
      <c r="H4864" s="140"/>
      <c r="I4864" s="53" t="s">
        <v>244</v>
      </c>
      <c r="J4864" s="53">
        <v>2000</v>
      </c>
      <c r="K4864" s="53" t="s">
        <v>2043</v>
      </c>
      <c r="L4864" s="14"/>
      <c r="M4864" s="14"/>
      <c r="N4864" s="53" t="s">
        <v>54</v>
      </c>
      <c r="O4864" s="140"/>
      <c r="P4864" s="356" t="s">
        <v>1257</v>
      </c>
      <c r="Q4864" s="356">
        <v>200</v>
      </c>
      <c r="R4864" s="356" t="s">
        <v>2045</v>
      </c>
      <c r="S4864" s="14"/>
      <c r="T4864" s="14" t="s">
        <v>3802</v>
      </c>
      <c r="U4864" s="14" t="s">
        <v>3503</v>
      </c>
      <c r="V4864" s="14"/>
      <c r="W4864" s="14" t="s">
        <v>291</v>
      </c>
      <c r="X4864" s="14">
        <v>2000</v>
      </c>
      <c r="Y4864" s="14" t="s">
        <v>2043</v>
      </c>
      <c r="Z4864" s="620"/>
      <c r="AA4864" s="53" t="s">
        <v>54</v>
      </c>
      <c r="AB4864" s="525"/>
      <c r="AC4864" s="448" t="s">
        <v>2561</v>
      </c>
    </row>
    <row r="4865" spans="1:29">
      <c r="A4865" s="690"/>
      <c r="B4865" s="14" t="s">
        <v>1843</v>
      </c>
      <c r="C4865" s="14">
        <v>200</v>
      </c>
      <c r="D4865" s="14" t="s">
        <v>2043</v>
      </c>
      <c r="E4865" s="52"/>
      <c r="F4865" s="14" t="s">
        <v>2096</v>
      </c>
      <c r="G4865" s="53" t="s">
        <v>54</v>
      </c>
      <c r="I4865" s="141" t="s">
        <v>1225</v>
      </c>
      <c r="J4865" s="141">
        <v>200</v>
      </c>
      <c r="K4865" s="141" t="s">
        <v>2043</v>
      </c>
      <c r="L4865" s="141"/>
      <c r="M4865" s="141"/>
      <c r="N4865" s="53" t="s">
        <v>54</v>
      </c>
      <c r="O4865" s="140"/>
      <c r="P4865" s="356" t="s">
        <v>2044</v>
      </c>
      <c r="Q4865" s="356">
        <v>500</v>
      </c>
      <c r="R4865" s="356" t="s">
        <v>2045</v>
      </c>
      <c r="S4865" s="14"/>
      <c r="T4865" s="14" t="s">
        <v>2096</v>
      </c>
      <c r="U4865" s="14" t="s">
        <v>3803</v>
      </c>
      <c r="V4865" s="140"/>
      <c r="W4865" s="136" t="s">
        <v>1146</v>
      </c>
      <c r="X4865" s="136">
        <v>1600</v>
      </c>
      <c r="Y4865" s="136" t="s">
        <v>2043</v>
      </c>
      <c r="Z4865" s="620"/>
      <c r="AA4865" s="53" t="s">
        <v>2956</v>
      </c>
      <c r="AB4865" s="460"/>
      <c r="AC4865" s="14" t="s">
        <v>2562</v>
      </c>
    </row>
    <row r="4866" ht="13.8" spans="1:29">
      <c r="A4866" s="690"/>
      <c r="B4866" s="356" t="s">
        <v>1188</v>
      </c>
      <c r="C4866" s="356">
        <v>6000</v>
      </c>
      <c r="D4866" s="356" t="s">
        <v>2043</v>
      </c>
      <c r="E4866" s="620"/>
      <c r="F4866" s="53"/>
      <c r="G4866" s="53" t="s">
        <v>3804</v>
      </c>
      <c r="H4866" s="14"/>
      <c r="I4866" s="53" t="s">
        <v>931</v>
      </c>
      <c r="J4866" s="53">
        <v>800</v>
      </c>
      <c r="K4866" s="53" t="s">
        <v>2043</v>
      </c>
      <c r="L4866" s="53"/>
      <c r="M4866" s="53"/>
      <c r="N4866" s="53" t="s">
        <v>54</v>
      </c>
      <c r="O4866" s="140"/>
      <c r="P4866" s="356" t="s">
        <v>1231</v>
      </c>
      <c r="Q4866" s="356">
        <v>1240</v>
      </c>
      <c r="R4866" s="356" t="s">
        <v>2045</v>
      </c>
      <c r="S4866" s="14"/>
      <c r="T4866" s="14"/>
      <c r="U4866" s="14" t="s">
        <v>3805</v>
      </c>
      <c r="V4866" s="140"/>
      <c r="W4866" s="14" t="s">
        <v>1636</v>
      </c>
      <c r="X4866" s="14">
        <v>1500</v>
      </c>
      <c r="Y4866" s="14" t="s">
        <v>2045</v>
      </c>
      <c r="Z4866" s="620"/>
      <c r="AA4866" s="53" t="s">
        <v>54</v>
      </c>
      <c r="AB4866" s="461"/>
      <c r="AC4866" s="448" t="s">
        <v>2563</v>
      </c>
    </row>
    <row r="4867" ht="26.4" spans="1:29">
      <c r="A4867" s="690"/>
      <c r="B4867" s="356" t="s">
        <v>443</v>
      </c>
      <c r="C4867" s="356">
        <v>3000</v>
      </c>
      <c r="D4867" s="356" t="s">
        <v>2043</v>
      </c>
      <c r="E4867" s="620"/>
      <c r="F4867" s="53"/>
      <c r="G4867" s="53" t="s">
        <v>3804</v>
      </c>
      <c r="H4867" s="14"/>
      <c r="I4867" s="14" t="s">
        <v>1072</v>
      </c>
      <c r="J4867" s="14">
        <v>3200</v>
      </c>
      <c r="K4867" s="53" t="s">
        <v>2043</v>
      </c>
      <c r="L4867" s="14"/>
      <c r="M4867" s="14" t="s">
        <v>2453</v>
      </c>
      <c r="N4867" s="53" t="s">
        <v>3806</v>
      </c>
      <c r="O4867" s="140"/>
      <c r="P4867" s="356" t="s">
        <v>1837</v>
      </c>
      <c r="Q4867" s="356">
        <v>200</v>
      </c>
      <c r="R4867" s="356" t="s">
        <v>2045</v>
      </c>
      <c r="S4867" s="14"/>
      <c r="T4867" s="14"/>
      <c r="U4867" s="14" t="s">
        <v>3751</v>
      </c>
      <c r="V4867" s="140"/>
      <c r="W4867" s="14" t="s">
        <v>319</v>
      </c>
      <c r="X4867" s="14">
        <v>200</v>
      </c>
      <c r="Y4867" s="14" t="s">
        <v>2045</v>
      </c>
      <c r="Z4867" s="14"/>
      <c r="AA4867" s="53" t="s">
        <v>54</v>
      </c>
      <c r="AB4867" s="462"/>
      <c r="AC4867" s="448" t="s">
        <v>2568</v>
      </c>
    </row>
    <row r="4868" ht="26.4" spans="1:29">
      <c r="A4868" s="690"/>
      <c r="B4868" s="356" t="s">
        <v>1060</v>
      </c>
      <c r="C4868" s="356">
        <v>4200</v>
      </c>
      <c r="D4868" s="356" t="s">
        <v>2043</v>
      </c>
      <c r="E4868" s="620"/>
      <c r="F4868" s="53"/>
      <c r="G4868" s="53" t="s">
        <v>3804</v>
      </c>
      <c r="H4868" s="14"/>
      <c r="I4868" s="356" t="s">
        <v>3093</v>
      </c>
      <c r="J4868" s="356">
        <v>200</v>
      </c>
      <c r="K4868" s="356" t="s">
        <v>2045</v>
      </c>
      <c r="L4868" s="14"/>
      <c r="M4868" s="14"/>
      <c r="N4868" s="53" t="s">
        <v>3807</v>
      </c>
      <c r="O4868" s="140"/>
      <c r="P4868" s="14" t="s">
        <v>229</v>
      </c>
      <c r="Q4868" s="14">
        <v>300</v>
      </c>
      <c r="R4868" s="14" t="s">
        <v>2043</v>
      </c>
      <c r="S4868" s="14"/>
      <c r="T4868" s="14"/>
      <c r="U4868" s="14" t="s">
        <v>3388</v>
      </c>
      <c r="V4868" s="140"/>
      <c r="W4868" s="14" t="s">
        <v>235</v>
      </c>
      <c r="X4868" s="14">
        <v>5200</v>
      </c>
      <c r="Y4868" s="14" t="s">
        <v>2043</v>
      </c>
      <c r="Z4868" s="14"/>
      <c r="AA4868" s="53" t="s">
        <v>54</v>
      </c>
      <c r="AB4868" s="142"/>
      <c r="AC4868" s="448" t="s">
        <v>2632</v>
      </c>
    </row>
    <row r="4869" ht="13.8" spans="1:29">
      <c r="A4869" s="690"/>
      <c r="B4869" s="73" t="s">
        <v>1183</v>
      </c>
      <c r="C4869" s="73">
        <v>1200</v>
      </c>
      <c r="D4869" s="73" t="s">
        <v>2043</v>
      </c>
      <c r="E4869" s="14"/>
      <c r="F4869" s="14"/>
      <c r="G4869" s="14" t="s">
        <v>2956</v>
      </c>
      <c r="H4869" s="14"/>
      <c r="I4869" s="14" t="s">
        <v>303</v>
      </c>
      <c r="J4869" s="14">
        <v>2000</v>
      </c>
      <c r="K4869" s="53" t="s">
        <v>2043</v>
      </c>
      <c r="L4869" s="14"/>
      <c r="M4869" s="14"/>
      <c r="N4869" s="53" t="s">
        <v>54</v>
      </c>
      <c r="O4869" s="140"/>
      <c r="P4869" s="14" t="s">
        <v>1839</v>
      </c>
      <c r="Q4869" s="14">
        <v>200</v>
      </c>
      <c r="R4869" s="14" t="s">
        <v>2045</v>
      </c>
      <c r="S4869" s="14"/>
      <c r="T4869" s="14"/>
      <c r="U4869" s="14" t="s">
        <v>54</v>
      </c>
      <c r="V4869" s="140"/>
      <c r="W4869" s="14" t="s">
        <v>835</v>
      </c>
      <c r="X4869" s="14">
        <v>820</v>
      </c>
      <c r="Y4869" s="14" t="s">
        <v>2045</v>
      </c>
      <c r="Z4869" s="620"/>
      <c r="AA4869" s="53" t="s">
        <v>54</v>
      </c>
      <c r="AB4869" s="136"/>
      <c r="AC4869" s="448" t="s">
        <v>2935</v>
      </c>
    </row>
    <row r="4870" spans="1:27">
      <c r="A4870" s="690"/>
      <c r="B4870" s="14" t="s">
        <v>914</v>
      </c>
      <c r="C4870" s="14">
        <v>2000</v>
      </c>
      <c r="D4870" s="14" t="s">
        <v>2045</v>
      </c>
      <c r="E4870" s="52"/>
      <c r="F4870" s="14"/>
      <c r="G4870" s="14" t="s">
        <v>54</v>
      </c>
      <c r="H4870" s="14"/>
      <c r="I4870" s="14" t="s">
        <v>253</v>
      </c>
      <c r="J4870" s="14">
        <v>6000</v>
      </c>
      <c r="K4870" s="53" t="s">
        <v>2043</v>
      </c>
      <c r="L4870" s="14"/>
      <c r="M4870" s="14"/>
      <c r="N4870" s="53" t="s">
        <v>54</v>
      </c>
      <c r="O4870" s="140"/>
      <c r="P4870" s="14" t="s">
        <v>1420</v>
      </c>
      <c r="Q4870" s="14">
        <v>285</v>
      </c>
      <c r="R4870" s="53" t="s">
        <v>2045</v>
      </c>
      <c r="S4870" s="14"/>
      <c r="T4870" s="14"/>
      <c r="U4870" s="14" t="s">
        <v>54</v>
      </c>
      <c r="V4870" s="140"/>
      <c r="W4870" s="14" t="s">
        <v>554</v>
      </c>
      <c r="X4870" s="14">
        <v>1480</v>
      </c>
      <c r="Y4870" s="14" t="s">
        <v>2045</v>
      </c>
      <c r="Z4870" s="620"/>
      <c r="AA4870" s="53" t="s">
        <v>54</v>
      </c>
    </row>
    <row r="4871" spans="1:27">
      <c r="A4871" s="690"/>
      <c r="B4871" s="14" t="s">
        <v>771</v>
      </c>
      <c r="C4871" s="14">
        <v>200</v>
      </c>
      <c r="D4871" s="14" t="s">
        <v>2045</v>
      </c>
      <c r="E4871" s="52"/>
      <c r="F4871" s="14"/>
      <c r="G4871" s="14" t="s">
        <v>3808</v>
      </c>
      <c r="H4871" s="14"/>
      <c r="I4871" s="356" t="s">
        <v>689</v>
      </c>
      <c r="J4871" s="356">
        <v>1200</v>
      </c>
      <c r="K4871" s="356" t="s">
        <v>2043</v>
      </c>
      <c r="L4871" s="356"/>
      <c r="M4871" s="356" t="s">
        <v>3426</v>
      </c>
      <c r="N4871" s="356" t="s">
        <v>3809</v>
      </c>
      <c r="O4871" s="281"/>
      <c r="P4871" s="73" t="s">
        <v>1231</v>
      </c>
      <c r="Q4871" s="73">
        <v>2000</v>
      </c>
      <c r="R4871" s="73" t="s">
        <v>2043</v>
      </c>
      <c r="S4871" s="14"/>
      <c r="T4871" s="14"/>
      <c r="U4871" s="14" t="s">
        <v>2956</v>
      </c>
      <c r="V4871" s="140"/>
      <c r="W4871" s="14" t="s">
        <v>1793</v>
      </c>
      <c r="X4871" s="14">
        <v>860</v>
      </c>
      <c r="Y4871" s="14" t="s">
        <v>2045</v>
      </c>
      <c r="Z4871" s="620"/>
      <c r="AA4871" s="53" t="s">
        <v>54</v>
      </c>
    </row>
    <row r="4872" spans="1:27">
      <c r="A4872" s="690"/>
      <c r="B4872" s="14" t="s">
        <v>316</v>
      </c>
      <c r="C4872" s="14">
        <v>3000</v>
      </c>
      <c r="D4872" s="14" t="s">
        <v>2043</v>
      </c>
      <c r="E4872" s="52"/>
      <c r="F4872" s="14"/>
      <c r="G4872" s="53" t="s">
        <v>54</v>
      </c>
      <c r="H4872" s="14"/>
      <c r="I4872" s="53" t="s">
        <v>175</v>
      </c>
      <c r="J4872" s="53">
        <v>800</v>
      </c>
      <c r="K4872" s="53" t="s">
        <v>2043</v>
      </c>
      <c r="L4872" s="53"/>
      <c r="M4872" s="53"/>
      <c r="N4872" s="53" t="s">
        <v>3810</v>
      </c>
      <c r="O4872" s="281"/>
      <c r="P4872" s="356" t="s">
        <v>2044</v>
      </c>
      <c r="Q4872" s="356">
        <v>1000</v>
      </c>
      <c r="R4872" s="356" t="s">
        <v>2045</v>
      </c>
      <c r="S4872" s="14"/>
      <c r="T4872" s="14" t="s">
        <v>2096</v>
      </c>
      <c r="U4872" s="14" t="s">
        <v>3811</v>
      </c>
      <c r="V4872" s="140"/>
      <c r="W4872" s="14" t="s">
        <v>142</v>
      </c>
      <c r="X4872" s="14">
        <v>12000</v>
      </c>
      <c r="Y4872" s="14" t="s">
        <v>2043</v>
      </c>
      <c r="Z4872" s="14"/>
      <c r="AA4872" s="53" t="s">
        <v>54</v>
      </c>
    </row>
    <row r="4873" spans="1:27">
      <c r="A4873" s="690"/>
      <c r="B4873" s="14" t="s">
        <v>1644</v>
      </c>
      <c r="C4873" s="14">
        <v>3000</v>
      </c>
      <c r="D4873" s="14" t="s">
        <v>2045</v>
      </c>
      <c r="E4873" s="52"/>
      <c r="F4873" s="14"/>
      <c r="G4873" s="53" t="s">
        <v>54</v>
      </c>
      <c r="H4873" s="14"/>
      <c r="I4873" s="14" t="s">
        <v>1718</v>
      </c>
      <c r="J4873" s="14">
        <v>3200</v>
      </c>
      <c r="K4873" s="14" t="s">
        <v>2043</v>
      </c>
      <c r="L4873" s="14"/>
      <c r="M4873" s="14"/>
      <c r="N4873" s="53" t="s">
        <v>3812</v>
      </c>
      <c r="O4873" s="281"/>
      <c r="P4873" s="356" t="s">
        <v>1849</v>
      </c>
      <c r="Q4873" s="356">
        <v>300</v>
      </c>
      <c r="R4873" s="356" t="s">
        <v>2045</v>
      </c>
      <c r="S4873" s="14"/>
      <c r="T4873" s="14" t="s">
        <v>2096</v>
      </c>
      <c r="U4873" s="14" t="s">
        <v>3711</v>
      </c>
      <c r="V4873" s="140"/>
      <c r="W4873" s="14" t="s">
        <v>300</v>
      </c>
      <c r="X4873" s="14">
        <v>2000</v>
      </c>
      <c r="Y4873" s="14" t="s">
        <v>2054</v>
      </c>
      <c r="Z4873" s="14"/>
      <c r="AA4873" s="14" t="s">
        <v>55</v>
      </c>
    </row>
    <row r="4874" spans="1:27">
      <c r="A4874" s="690"/>
      <c r="B4874" s="14" t="s">
        <v>309</v>
      </c>
      <c r="C4874" s="14">
        <v>13200</v>
      </c>
      <c r="D4874" s="14" t="s">
        <v>2043</v>
      </c>
      <c r="E4874" s="52"/>
      <c r="F4874" s="14"/>
      <c r="G4874" s="53" t="s">
        <v>54</v>
      </c>
      <c r="H4874" s="14"/>
      <c r="I4874" s="14" t="s">
        <v>476</v>
      </c>
      <c r="J4874" s="14">
        <v>300</v>
      </c>
      <c r="K4874" s="14" t="s">
        <v>2043</v>
      </c>
      <c r="L4874" s="14"/>
      <c r="M4874" s="14"/>
      <c r="N4874" s="53" t="s">
        <v>3706</v>
      </c>
      <c r="P4874" s="14" t="s">
        <v>720</v>
      </c>
      <c r="Q4874" s="14">
        <v>320</v>
      </c>
      <c r="R4874" s="14" t="s">
        <v>2045</v>
      </c>
      <c r="S4874" s="14"/>
      <c r="T4874" s="14"/>
      <c r="U4874" s="14" t="s">
        <v>54</v>
      </c>
      <c r="V4874" s="140"/>
      <c r="W4874" s="14"/>
      <c r="X4874" s="14"/>
      <c r="Y4874" s="14"/>
      <c r="Z4874" s="14"/>
      <c r="AA4874" s="14"/>
    </row>
    <row r="4875" spans="1:27">
      <c r="A4875" s="690"/>
      <c r="B4875" s="14"/>
      <c r="C4875" s="14"/>
      <c r="D4875" s="14"/>
      <c r="E4875" s="52"/>
      <c r="F4875" s="14"/>
      <c r="G4875" s="53"/>
      <c r="H4875" s="14"/>
      <c r="I4875" s="14" t="s">
        <v>135</v>
      </c>
      <c r="J4875" s="14">
        <v>6000</v>
      </c>
      <c r="K4875" s="53" t="s">
        <v>2043</v>
      </c>
      <c r="L4875" s="14"/>
      <c r="M4875" s="53"/>
      <c r="N4875" s="53" t="s">
        <v>54</v>
      </c>
      <c r="O4875" s="281"/>
      <c r="P4875" s="14" t="s">
        <v>994</v>
      </c>
      <c r="Q4875" s="14">
        <v>200</v>
      </c>
      <c r="R4875" s="14" t="s">
        <v>2045</v>
      </c>
      <c r="S4875" s="14"/>
      <c r="T4875" s="14"/>
      <c r="U4875" s="14" t="s">
        <v>54</v>
      </c>
      <c r="V4875" s="140"/>
      <c r="W4875" s="14"/>
      <c r="X4875" s="14"/>
      <c r="Y4875" s="14"/>
      <c r="Z4875" s="14"/>
      <c r="AA4875" s="14"/>
    </row>
    <row r="4876" spans="1:27">
      <c r="A4876" s="690"/>
      <c r="B4876" s="14"/>
      <c r="C4876" s="14"/>
      <c r="D4876" s="53"/>
      <c r="E4876" s="52"/>
      <c r="F4876" s="14"/>
      <c r="G4876" s="53"/>
      <c r="H4876" s="14"/>
      <c r="I4876" s="14"/>
      <c r="J4876" s="14"/>
      <c r="K4876" s="14"/>
      <c r="L4876" s="14"/>
      <c r="M4876" s="14"/>
      <c r="N4876" s="53"/>
      <c r="O4876" s="14"/>
      <c r="P4876" s="356" t="s">
        <v>757</v>
      </c>
      <c r="Q4876" s="356">
        <v>300</v>
      </c>
      <c r="R4876" s="356" t="s">
        <v>2043</v>
      </c>
      <c r="S4876" s="14"/>
      <c r="T4876" s="14"/>
      <c r="U4876" s="14" t="s">
        <v>3473</v>
      </c>
      <c r="V4876" s="140"/>
      <c r="W4876" s="14"/>
      <c r="X4876" s="14"/>
      <c r="Y4876" s="14"/>
      <c r="Z4876" s="14"/>
      <c r="AA4876" s="14"/>
    </row>
    <row r="4877" spans="1:27">
      <c r="A4877" s="690"/>
      <c r="B4877" s="14"/>
      <c r="C4877" s="14"/>
      <c r="D4877" s="53"/>
      <c r="E4877" s="52"/>
      <c r="F4877" s="14"/>
      <c r="G4877" s="53"/>
      <c r="H4877" s="14"/>
      <c r="I4877" s="14"/>
      <c r="J4877" s="14"/>
      <c r="K4877" s="14"/>
      <c r="L4877" s="14"/>
      <c r="M4877" s="14"/>
      <c r="N4877" s="53"/>
      <c r="O4877" s="14"/>
      <c r="P4877" s="356" t="s">
        <v>1672</v>
      </c>
      <c r="Q4877" s="356">
        <v>1200</v>
      </c>
      <c r="R4877" s="356" t="s">
        <v>2045</v>
      </c>
      <c r="S4877" s="356"/>
      <c r="T4877" s="14"/>
      <c r="U4877" s="14" t="s">
        <v>3813</v>
      </c>
      <c r="V4877" s="140"/>
      <c r="W4877" s="14"/>
      <c r="X4877" s="14"/>
      <c r="Y4877" s="14"/>
      <c r="Z4877" s="14"/>
      <c r="AA4877" s="14"/>
    </row>
    <row r="4878" spans="1:27">
      <c r="A4878" s="690"/>
      <c r="B4878" s="14"/>
      <c r="C4878" s="14"/>
      <c r="D4878" s="53"/>
      <c r="E4878" s="52"/>
      <c r="F4878" s="14"/>
      <c r="G4878" s="53"/>
      <c r="H4878" s="14"/>
      <c r="I4878" s="53"/>
      <c r="J4878" s="53"/>
      <c r="K4878" s="53"/>
      <c r="L4878" s="14"/>
      <c r="M4878" s="14"/>
      <c r="N4878" s="53"/>
      <c r="O4878" s="14"/>
      <c r="P4878" s="14" t="s">
        <v>1079</v>
      </c>
      <c r="Q4878" s="14">
        <v>700</v>
      </c>
      <c r="R4878" s="14" t="s">
        <v>2045</v>
      </c>
      <c r="S4878" s="14"/>
      <c r="T4878" s="14"/>
      <c r="U4878" s="14" t="s">
        <v>3222</v>
      </c>
      <c r="V4878" s="140"/>
      <c r="W4878" s="14"/>
      <c r="X4878" s="14"/>
      <c r="Y4878" s="14"/>
      <c r="Z4878" s="14"/>
      <c r="AA4878" s="14"/>
    </row>
    <row r="4879" spans="1:27">
      <c r="A4879" s="690"/>
      <c r="B4879" s="14"/>
      <c r="C4879" s="14"/>
      <c r="D4879" s="53"/>
      <c r="E4879" s="52"/>
      <c r="F4879" s="14"/>
      <c r="G4879" s="53"/>
      <c r="H4879" s="14"/>
      <c r="I4879" s="53"/>
      <c r="J4879" s="53"/>
      <c r="K4879" s="53"/>
      <c r="L4879" s="53"/>
      <c r="M4879" s="53"/>
      <c r="N4879" s="53"/>
      <c r="O4879" s="14"/>
      <c r="P4879" s="14" t="s">
        <v>1803</v>
      </c>
      <c r="Q4879" s="14">
        <v>1000</v>
      </c>
      <c r="R4879" s="14" t="s">
        <v>2045</v>
      </c>
      <c r="S4879" s="14"/>
      <c r="T4879" s="14"/>
      <c r="U4879" s="14" t="s">
        <v>54</v>
      </c>
      <c r="V4879" s="140"/>
      <c r="W4879" s="14"/>
      <c r="X4879" s="14"/>
      <c r="Y4879" s="14"/>
      <c r="Z4879" s="14"/>
      <c r="AA4879" s="14"/>
    </row>
    <row r="4880" spans="1:27">
      <c r="A4880" s="690"/>
      <c r="B4880" s="14"/>
      <c r="C4880" s="14"/>
      <c r="D4880" s="53"/>
      <c r="E4880" s="52"/>
      <c r="F4880" s="14"/>
      <c r="G4880" s="53"/>
      <c r="H4880" s="14"/>
      <c r="I4880" s="53"/>
      <c r="J4880" s="53"/>
      <c r="K4880" s="53"/>
      <c r="L4880" s="53"/>
      <c r="M4880" s="53"/>
      <c r="N4880" s="53"/>
      <c r="O4880" s="14"/>
      <c r="P4880" s="14" t="s">
        <v>229</v>
      </c>
      <c r="Q4880" s="14">
        <v>300</v>
      </c>
      <c r="R4880" s="14" t="s">
        <v>2043</v>
      </c>
      <c r="S4880" s="14"/>
      <c r="T4880" s="14"/>
      <c r="U4880" s="14" t="s">
        <v>54</v>
      </c>
      <c r="V4880" s="140"/>
      <c r="W4880" s="14"/>
      <c r="X4880" s="14"/>
      <c r="Y4880" s="14"/>
      <c r="Z4880" s="14"/>
      <c r="AA4880" s="14"/>
    </row>
    <row r="4881" spans="1:27">
      <c r="A4881" s="690"/>
      <c r="B4881" s="14"/>
      <c r="C4881" s="14"/>
      <c r="D4881" s="53"/>
      <c r="E4881" s="52"/>
      <c r="F4881" s="14"/>
      <c r="G4881" s="53"/>
      <c r="H4881" s="140"/>
      <c r="I4881" s="53"/>
      <c r="J4881" s="53"/>
      <c r="K4881" s="53"/>
      <c r="L4881" s="53"/>
      <c r="M4881" s="53"/>
      <c r="N4881" s="53"/>
      <c r="O4881" s="14"/>
      <c r="P4881" s="14" t="s">
        <v>757</v>
      </c>
      <c r="Q4881" s="14">
        <v>150</v>
      </c>
      <c r="R4881" s="14" t="s">
        <v>2045</v>
      </c>
      <c r="S4881" s="14"/>
      <c r="T4881" s="14"/>
      <c r="U4881" s="14" t="s">
        <v>54</v>
      </c>
      <c r="V4881" s="140"/>
      <c r="W4881" s="14"/>
      <c r="X4881" s="14"/>
      <c r="Y4881" s="14"/>
      <c r="Z4881" s="14"/>
      <c r="AA4881" s="14"/>
    </row>
    <row r="4882" spans="1:27">
      <c r="A4882" s="690"/>
      <c r="B4882" s="14"/>
      <c r="C4882" s="14"/>
      <c r="D4882" s="53"/>
      <c r="E4882" s="52"/>
      <c r="F4882" s="14"/>
      <c r="G4882" s="53"/>
      <c r="H4882" s="140"/>
      <c r="I4882" s="53"/>
      <c r="J4882" s="53"/>
      <c r="K4882" s="53"/>
      <c r="L4882" s="53"/>
      <c r="M4882" s="53"/>
      <c r="N4882" s="53"/>
      <c r="O4882" s="14"/>
      <c r="P4882" s="14" t="s">
        <v>1672</v>
      </c>
      <c r="Q4882" s="14">
        <v>1200</v>
      </c>
      <c r="R4882" s="14" t="s">
        <v>2045</v>
      </c>
      <c r="S4882" s="14"/>
      <c r="T4882" s="14"/>
      <c r="U4882" s="14" t="s">
        <v>3814</v>
      </c>
      <c r="V4882" s="140"/>
      <c r="W4882" s="14"/>
      <c r="X4882" s="14"/>
      <c r="Y4882" s="14"/>
      <c r="Z4882" s="14"/>
      <c r="AA4882" s="14"/>
    </row>
    <row r="4883" spans="1:27">
      <c r="A4883" s="690"/>
      <c r="B4883" s="14"/>
      <c r="C4883" s="14"/>
      <c r="D4883" s="53"/>
      <c r="E4883" s="52"/>
      <c r="F4883" s="14"/>
      <c r="G4883" s="53"/>
      <c r="H4883" s="140"/>
      <c r="I4883" s="53"/>
      <c r="J4883" s="53"/>
      <c r="K4883" s="53"/>
      <c r="L4883" s="53"/>
      <c r="M4883" s="53"/>
      <c r="N4883" s="53"/>
      <c r="O4883" s="14"/>
      <c r="P4883" s="14" t="s">
        <v>1857</v>
      </c>
      <c r="Q4883" s="14">
        <v>600</v>
      </c>
      <c r="R4883" s="14" t="s">
        <v>2045</v>
      </c>
      <c r="S4883" s="14"/>
      <c r="T4883" s="14" t="s">
        <v>3426</v>
      </c>
      <c r="U4883" s="14" t="s">
        <v>3764</v>
      </c>
      <c r="V4883" s="140"/>
      <c r="W4883" s="14"/>
      <c r="X4883" s="14"/>
      <c r="Y4883" s="14"/>
      <c r="Z4883" s="14"/>
      <c r="AA4883" s="14"/>
    </row>
    <row r="4884" spans="1:27">
      <c r="A4884" s="690"/>
      <c r="B4884" s="14"/>
      <c r="C4884" s="14"/>
      <c r="D4884" s="53"/>
      <c r="E4884" s="52"/>
      <c r="F4884" s="14"/>
      <c r="G4884" s="53"/>
      <c r="H4884" s="140"/>
      <c r="I4884" s="53"/>
      <c r="J4884" s="53"/>
      <c r="K4884" s="53"/>
      <c r="L4884" s="53"/>
      <c r="M4884" s="53"/>
      <c r="N4884" s="53"/>
      <c r="O4884" s="14"/>
      <c r="P4884" s="14" t="s">
        <v>1849</v>
      </c>
      <c r="Q4884" s="14">
        <v>300</v>
      </c>
      <c r="R4884" s="53" t="s">
        <v>2045</v>
      </c>
      <c r="S4884" s="14"/>
      <c r="T4884" s="14" t="s">
        <v>2096</v>
      </c>
      <c r="U4884" s="14" t="s">
        <v>55</v>
      </c>
      <c r="V4884" s="140"/>
      <c r="W4884" s="14"/>
      <c r="X4884" s="14"/>
      <c r="Y4884" s="14"/>
      <c r="Z4884" s="14"/>
      <c r="AA4884" s="14"/>
    </row>
    <row r="4885" spans="1:27">
      <c r="A4885" s="690"/>
      <c r="B4885" s="14"/>
      <c r="C4885" s="14"/>
      <c r="D4885" s="53"/>
      <c r="E4885" s="52"/>
      <c r="F4885" s="14"/>
      <c r="G4885" s="53"/>
      <c r="H4885" s="140"/>
      <c r="I4885" s="53"/>
      <c r="J4885" s="53"/>
      <c r="K4885" s="53"/>
      <c r="L4885" s="53"/>
      <c r="M4885" s="53"/>
      <c r="N4885" s="53"/>
      <c r="O4885" s="14"/>
      <c r="P4885" s="14"/>
      <c r="Q4885" s="14"/>
      <c r="R4885" s="14"/>
      <c r="S4885" s="14"/>
      <c r="T4885" s="14"/>
      <c r="U4885" s="14"/>
      <c r="V4885" s="140"/>
      <c r="W4885" s="14"/>
      <c r="X4885" s="14"/>
      <c r="Y4885" s="14"/>
      <c r="Z4885" s="14"/>
      <c r="AA4885" s="14"/>
    </row>
    <row r="4886" spans="1:27">
      <c r="A4886" s="690"/>
      <c r="B4886" s="14"/>
      <c r="C4886" s="14"/>
      <c r="D4886" s="53"/>
      <c r="E4886" s="52"/>
      <c r="F4886" s="14"/>
      <c r="G4886" s="53"/>
      <c r="H4886" s="140"/>
      <c r="I4886" s="53"/>
      <c r="J4886" s="53"/>
      <c r="K4886" s="53"/>
      <c r="L4886" s="53"/>
      <c r="M4886" s="53"/>
      <c r="N4886" s="53"/>
      <c r="O4886" s="140"/>
      <c r="P4886" s="14"/>
      <c r="Q4886" s="14"/>
      <c r="R4886" s="14"/>
      <c r="S4886" s="14"/>
      <c r="T4886" s="14"/>
      <c r="U4886" s="14"/>
      <c r="V4886" s="140"/>
      <c r="W4886" s="14"/>
      <c r="X4886" s="14"/>
      <c r="Y4886" s="14"/>
      <c r="Z4886" s="14"/>
      <c r="AA4886" s="14"/>
    </row>
    <row r="4887" ht="18" spans="1:27">
      <c r="A4887" s="690"/>
      <c r="B4887" s="629"/>
      <c r="C4887" s="299"/>
      <c r="D4887" s="299"/>
      <c r="E4887" s="630"/>
      <c r="F4887" s="299"/>
      <c r="G4887" s="299"/>
      <c r="H4887" s="269"/>
      <c r="I4887" s="304"/>
      <c r="J4887" s="304"/>
      <c r="K4887" s="304"/>
      <c r="L4887" s="304"/>
      <c r="M4887" s="304"/>
      <c r="N4887" s="304"/>
      <c r="O4887" s="269"/>
      <c r="P4887" s="304"/>
      <c r="Q4887" s="304"/>
      <c r="R4887" s="304"/>
      <c r="S4887" s="304"/>
      <c r="T4887" s="304"/>
      <c r="U4887" s="304"/>
      <c r="V4887" s="269"/>
      <c r="W4887" s="304"/>
      <c r="X4887" s="304"/>
      <c r="Y4887" s="304"/>
      <c r="Z4887" s="304"/>
      <c r="AA4887" s="304"/>
    </row>
    <row r="4888" ht="27.6" spans="1:29">
      <c r="A4888" s="584" t="s">
        <v>2212</v>
      </c>
      <c r="B4888" s="121" t="s">
        <v>12</v>
      </c>
      <c r="C4888" s="122" t="s">
        <v>2501</v>
      </c>
      <c r="D4888" s="122" t="s">
        <v>2466</v>
      </c>
      <c r="E4888" s="123" t="s">
        <v>2456</v>
      </c>
      <c r="F4888" s="121" t="s">
        <v>3121</v>
      </c>
      <c r="G4888" s="121" t="s">
        <v>11</v>
      </c>
      <c r="H4888" s="269"/>
      <c r="I4888" s="121" t="s">
        <v>13</v>
      </c>
      <c r="J4888" s="122" t="s">
        <v>2501</v>
      </c>
      <c r="K4888" s="122" t="s">
        <v>2466</v>
      </c>
      <c r="L4888" s="632" t="s">
        <v>2456</v>
      </c>
      <c r="M4888" s="121" t="s">
        <v>3121</v>
      </c>
      <c r="N4888" s="121" t="s">
        <v>11</v>
      </c>
      <c r="O4888" s="524"/>
      <c r="P4888" s="121" t="s">
        <v>3108</v>
      </c>
      <c r="Q4888" s="122" t="s">
        <v>2501</v>
      </c>
      <c r="R4888" s="122" t="s">
        <v>2466</v>
      </c>
      <c r="S4888" s="632" t="s">
        <v>2456</v>
      </c>
      <c r="T4888" s="121" t="s">
        <v>3121</v>
      </c>
      <c r="U4888" s="121" t="s">
        <v>11</v>
      </c>
      <c r="V4888" s="492"/>
      <c r="W4888" s="121" t="s">
        <v>3336</v>
      </c>
      <c r="X4888" s="122" t="s">
        <v>2501</v>
      </c>
      <c r="Y4888" s="122" t="s">
        <v>2466</v>
      </c>
      <c r="Z4888" s="121" t="s">
        <v>3121</v>
      </c>
      <c r="AA4888" s="121" t="s">
        <v>11</v>
      </c>
      <c r="AB4888" s="594" t="s">
        <v>2557</v>
      </c>
      <c r="AC4888" s="594"/>
    </row>
    <row r="4889" ht="13.8" spans="1:29">
      <c r="A4889" s="690" t="s">
        <v>3815</v>
      </c>
      <c r="B4889" s="53" t="s">
        <v>949</v>
      </c>
      <c r="C4889" s="53">
        <v>11000</v>
      </c>
      <c r="D4889" s="14" t="s">
        <v>2043</v>
      </c>
      <c r="E4889" s="620"/>
      <c r="F4889" s="53" t="s">
        <v>3816</v>
      </c>
      <c r="G4889" s="53" t="s">
        <v>3817</v>
      </c>
      <c r="H4889" s="14"/>
      <c r="I4889" s="14" t="s">
        <v>135</v>
      </c>
      <c r="J4889" s="14">
        <v>14400</v>
      </c>
      <c r="K4889" s="53" t="s">
        <v>2043</v>
      </c>
      <c r="L4889" s="14"/>
      <c r="M4889" s="53"/>
      <c r="N4889" s="53" t="s">
        <v>54</v>
      </c>
      <c r="O4889" s="281"/>
      <c r="P4889" s="14" t="s">
        <v>1849</v>
      </c>
      <c r="Q4889" s="14">
        <v>300</v>
      </c>
      <c r="R4889" s="53" t="s">
        <v>2045</v>
      </c>
      <c r="S4889" s="14"/>
      <c r="T4889" s="14" t="s">
        <v>2096</v>
      </c>
      <c r="U4889" s="14" t="s">
        <v>54</v>
      </c>
      <c r="V4889" s="140"/>
      <c r="W4889" s="14" t="s">
        <v>300</v>
      </c>
      <c r="X4889" s="14">
        <v>700</v>
      </c>
      <c r="Y4889" s="14" t="s">
        <v>2054</v>
      </c>
      <c r="Z4889" s="14"/>
      <c r="AA4889" s="14" t="s">
        <v>54</v>
      </c>
      <c r="AB4889" s="525"/>
      <c r="AC4889" s="448" t="s">
        <v>2561</v>
      </c>
    </row>
    <row r="4890" spans="1:29">
      <c r="A4890" s="690"/>
      <c r="B4890" s="53" t="s">
        <v>124</v>
      </c>
      <c r="C4890" s="53">
        <v>15000</v>
      </c>
      <c r="D4890" s="14" t="s">
        <v>2043</v>
      </c>
      <c r="E4890" s="620"/>
      <c r="F4890" s="53"/>
      <c r="G4890" s="53" t="s">
        <v>54</v>
      </c>
      <c r="H4890" s="14"/>
      <c r="I4890" s="14" t="s">
        <v>220</v>
      </c>
      <c r="J4890" s="14">
        <v>4000</v>
      </c>
      <c r="K4890" s="14" t="s">
        <v>2043</v>
      </c>
      <c r="L4890" s="14"/>
      <c r="M4890" s="14"/>
      <c r="N4890" s="53" t="s">
        <v>54</v>
      </c>
      <c r="O4890" s="281"/>
      <c r="P4890" s="137" t="s">
        <v>2061</v>
      </c>
      <c r="Q4890" s="137">
        <v>2400</v>
      </c>
      <c r="R4890" s="137" t="s">
        <v>2045</v>
      </c>
      <c r="S4890" s="14"/>
      <c r="T4890" s="14"/>
      <c r="U4890" s="14" t="s">
        <v>2788</v>
      </c>
      <c r="V4890" s="140"/>
      <c r="W4890" s="128" t="s">
        <v>1855</v>
      </c>
      <c r="X4890" s="128">
        <v>2000</v>
      </c>
      <c r="Y4890" s="53" t="s">
        <v>2045</v>
      </c>
      <c r="Z4890" s="53" t="s">
        <v>2096</v>
      </c>
      <c r="AA4890" s="14" t="s">
        <v>54</v>
      </c>
      <c r="AB4890" s="460"/>
      <c r="AC4890" s="14" t="s">
        <v>2562</v>
      </c>
    </row>
    <row r="4891" ht="13.8" spans="1:29">
      <c r="A4891" s="690"/>
      <c r="B4891" s="14" t="s">
        <v>145</v>
      </c>
      <c r="C4891" s="14">
        <v>12000</v>
      </c>
      <c r="D4891" s="14" t="s">
        <v>2043</v>
      </c>
      <c r="E4891" s="52"/>
      <c r="F4891" s="14"/>
      <c r="G4891" s="53" t="s">
        <v>55</v>
      </c>
      <c r="H4891" s="14"/>
      <c r="I4891" s="14" t="s">
        <v>615</v>
      </c>
      <c r="J4891" s="14">
        <v>1000</v>
      </c>
      <c r="K4891" s="14" t="s">
        <v>2045</v>
      </c>
      <c r="L4891" s="14"/>
      <c r="M4891" s="14"/>
      <c r="N4891" s="53" t="s">
        <v>54</v>
      </c>
      <c r="O4891" s="281"/>
      <c r="P4891" s="137" t="s">
        <v>2044</v>
      </c>
      <c r="Q4891" s="137">
        <v>1200</v>
      </c>
      <c r="R4891" s="137" t="s">
        <v>2045</v>
      </c>
      <c r="S4891" s="14"/>
      <c r="T4891" s="14" t="s">
        <v>2096</v>
      </c>
      <c r="U4891" s="14" t="s">
        <v>2788</v>
      </c>
      <c r="V4891" s="140"/>
      <c r="W4891" s="128" t="s">
        <v>1650</v>
      </c>
      <c r="X4891" s="128">
        <v>4000</v>
      </c>
      <c r="Y4891" s="53" t="s">
        <v>2043</v>
      </c>
      <c r="Z4891" s="14"/>
      <c r="AA4891" s="14" t="s">
        <v>54</v>
      </c>
      <c r="AB4891" s="461"/>
      <c r="AC4891" s="448" t="s">
        <v>2563</v>
      </c>
    </row>
    <row r="4892" ht="13.8" spans="1:29">
      <c r="A4892" s="690"/>
      <c r="B4892" s="14"/>
      <c r="C4892" s="14"/>
      <c r="D4892" s="14"/>
      <c r="E4892" s="52"/>
      <c r="F4892" s="14"/>
      <c r="G4892" s="53"/>
      <c r="H4892" s="14"/>
      <c r="I4892" s="14" t="s">
        <v>175</v>
      </c>
      <c r="J4892" s="14">
        <v>600</v>
      </c>
      <c r="K4892" s="14" t="s">
        <v>2043</v>
      </c>
      <c r="L4892" s="14"/>
      <c r="M4892" s="14"/>
      <c r="N4892" s="53" t="s">
        <v>3818</v>
      </c>
      <c r="O4892" s="281"/>
      <c r="P4892" s="14" t="s">
        <v>229</v>
      </c>
      <c r="Q4892" s="14">
        <v>300</v>
      </c>
      <c r="R4892" s="14" t="s">
        <v>2043</v>
      </c>
      <c r="S4892" s="14"/>
      <c r="T4892" s="14" t="s">
        <v>3819</v>
      </c>
      <c r="U4892" s="14" t="s">
        <v>54</v>
      </c>
      <c r="V4892" s="140"/>
      <c r="W4892" s="128" t="s">
        <v>389</v>
      </c>
      <c r="X4892" s="128">
        <v>2000</v>
      </c>
      <c r="Y4892" s="53" t="s">
        <v>2043</v>
      </c>
      <c r="Z4892" s="620"/>
      <c r="AA4892" s="14" t="s">
        <v>54</v>
      </c>
      <c r="AB4892" s="462"/>
      <c r="AC4892" s="448" t="s">
        <v>2568</v>
      </c>
    </row>
    <row r="4893" ht="13.8" spans="1:29">
      <c r="A4893" s="690"/>
      <c r="B4893" s="14"/>
      <c r="C4893" s="14"/>
      <c r="D4893" s="14"/>
      <c r="E4893" s="52"/>
      <c r="F4893" s="14"/>
      <c r="G4893" s="53"/>
      <c r="H4893" s="14"/>
      <c r="I4893" s="14" t="s">
        <v>259</v>
      </c>
      <c r="J4893" s="14">
        <v>24000</v>
      </c>
      <c r="K4893" s="53" t="s">
        <v>2043</v>
      </c>
      <c r="L4893" s="14"/>
      <c r="M4893" s="14"/>
      <c r="N4893" s="53" t="s">
        <v>55</v>
      </c>
      <c r="O4893" s="281"/>
      <c r="P4893" s="14" t="s">
        <v>1438</v>
      </c>
      <c r="Q4893" s="14">
        <v>680</v>
      </c>
      <c r="R4893" s="14" t="s">
        <v>2045</v>
      </c>
      <c r="S4893" s="14"/>
      <c r="T4893" s="14"/>
      <c r="U4893" s="14" t="s">
        <v>3820</v>
      </c>
      <c r="V4893" s="140"/>
      <c r="W4893" s="128" t="s">
        <v>1722</v>
      </c>
      <c r="X4893" s="128">
        <v>2000</v>
      </c>
      <c r="Y4893" s="53" t="s">
        <v>2043</v>
      </c>
      <c r="Z4893" s="620"/>
      <c r="AA4893" s="14" t="s">
        <v>54</v>
      </c>
      <c r="AB4893" s="142"/>
      <c r="AC4893" s="448" t="s">
        <v>2632</v>
      </c>
    </row>
    <row r="4894" ht="13.8" spans="1:29">
      <c r="A4894" s="690"/>
      <c r="B4894" s="53"/>
      <c r="C4894" s="53"/>
      <c r="D4894" s="53"/>
      <c r="E4894" s="620"/>
      <c r="F4894" s="53"/>
      <c r="G4894" s="53"/>
      <c r="H4894" s="14"/>
      <c r="I4894" s="14"/>
      <c r="J4894" s="14"/>
      <c r="K4894" s="14"/>
      <c r="L4894" s="14"/>
      <c r="M4894" s="14"/>
      <c r="N4894" s="53"/>
      <c r="O4894" s="281"/>
      <c r="P4894" s="356" t="s">
        <v>383</v>
      </c>
      <c r="Q4894" s="356">
        <v>220</v>
      </c>
      <c r="R4894" s="356" t="s">
        <v>2045</v>
      </c>
      <c r="S4894" s="14"/>
      <c r="T4894" s="14">
        <f>26*20</f>
        <v>520</v>
      </c>
      <c r="U4894" s="14" t="s">
        <v>3821</v>
      </c>
      <c r="V4894" s="140"/>
      <c r="W4894" s="14" t="s">
        <v>1853</v>
      </c>
      <c r="X4894" s="14">
        <v>500</v>
      </c>
      <c r="Y4894" s="14" t="s">
        <v>2045</v>
      </c>
      <c r="Z4894" s="14" t="s">
        <v>2096</v>
      </c>
      <c r="AA4894" s="14" t="s">
        <v>54</v>
      </c>
      <c r="AB4894" s="136"/>
      <c r="AC4894" s="448" t="s">
        <v>2935</v>
      </c>
    </row>
    <row r="4895" spans="1:27">
      <c r="A4895" s="690"/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4"/>
      <c r="M4895" s="14"/>
      <c r="N4895" s="53"/>
      <c r="O4895" s="281"/>
      <c r="P4895" s="14" t="s">
        <v>1849</v>
      </c>
      <c r="Q4895" s="14">
        <v>180</v>
      </c>
      <c r="R4895" s="14" t="s">
        <v>2045</v>
      </c>
      <c r="S4895" s="14"/>
      <c r="T4895" s="14"/>
      <c r="U4895" s="14" t="s">
        <v>54</v>
      </c>
      <c r="V4895" s="140"/>
      <c r="W4895" s="128" t="s">
        <v>280</v>
      </c>
      <c r="X4895" s="128">
        <v>27200</v>
      </c>
      <c r="Y4895" s="53" t="s">
        <v>2043</v>
      </c>
      <c r="Z4895" s="53"/>
      <c r="AA4895" s="14" t="s">
        <v>55</v>
      </c>
    </row>
    <row r="4896" spans="1:27">
      <c r="A4896" s="690"/>
      <c r="B4896" s="53"/>
      <c r="C4896" s="53"/>
      <c r="D4896" s="53"/>
      <c r="E4896" s="620"/>
      <c r="F4896" s="53"/>
      <c r="G4896" s="53"/>
      <c r="H4896" s="14"/>
      <c r="I4896" s="14"/>
      <c r="J4896" s="14"/>
      <c r="K4896" s="14"/>
      <c r="L4896" s="14"/>
      <c r="M4896" s="14"/>
      <c r="N4896" s="53"/>
      <c r="O4896" s="281"/>
      <c r="P4896" s="14" t="s">
        <v>1817</v>
      </c>
      <c r="Q4896" s="14">
        <v>1980</v>
      </c>
      <c r="R4896" s="53" t="s">
        <v>2045</v>
      </c>
      <c r="S4896" s="14"/>
      <c r="T4896" s="14"/>
      <c r="U4896" s="14" t="s">
        <v>54</v>
      </c>
      <c r="V4896" s="140"/>
      <c r="W4896" s="128"/>
      <c r="X4896" s="128"/>
      <c r="Y4896" s="53"/>
      <c r="Z4896" s="53"/>
      <c r="AA4896" s="53"/>
    </row>
    <row r="4897" spans="1:27">
      <c r="A4897" s="690"/>
      <c r="B4897" s="53"/>
      <c r="C4897" s="53"/>
      <c r="D4897" s="53"/>
      <c r="E4897" s="620"/>
      <c r="F4897" s="53"/>
      <c r="G4897" s="53"/>
      <c r="H4897" s="14"/>
      <c r="I4897" s="14"/>
      <c r="J4897" s="14"/>
      <c r="K4897" s="14"/>
      <c r="L4897" s="14"/>
      <c r="M4897" s="14"/>
      <c r="N4897" s="53"/>
      <c r="O4897" s="281"/>
      <c r="P4897" s="14" t="s">
        <v>383</v>
      </c>
      <c r="Q4897" s="14">
        <v>800</v>
      </c>
      <c r="R4897" s="53" t="s">
        <v>2045</v>
      </c>
      <c r="S4897" s="14"/>
      <c r="T4897" s="14"/>
      <c r="U4897" s="14" t="s">
        <v>54</v>
      </c>
      <c r="V4897" s="140"/>
      <c r="W4897" s="128"/>
      <c r="X4897" s="128"/>
      <c r="Y4897" s="14"/>
      <c r="Z4897" s="14"/>
      <c r="AA4897" s="14"/>
    </row>
    <row r="4898" spans="1:27">
      <c r="A4898" s="690"/>
      <c r="B4898" s="53"/>
      <c r="C4898" s="53"/>
      <c r="D4898" s="14"/>
      <c r="E4898" s="620"/>
      <c r="F4898" s="53"/>
      <c r="G4898" s="53"/>
      <c r="H4898" s="140"/>
      <c r="I4898" s="14"/>
      <c r="J4898" s="14"/>
      <c r="K4898" s="14"/>
      <c r="L4898" s="14"/>
      <c r="M4898" s="14"/>
      <c r="N4898" s="53"/>
      <c r="O4898" s="281"/>
      <c r="P4898" s="14" t="s">
        <v>1153</v>
      </c>
      <c r="Q4898" s="14">
        <v>800</v>
      </c>
      <c r="R4898" s="14" t="s">
        <v>2045</v>
      </c>
      <c r="S4898" s="14"/>
      <c r="T4898" s="14"/>
      <c r="U4898" s="14" t="s">
        <v>54</v>
      </c>
      <c r="V4898" s="140"/>
      <c r="W4898" s="14"/>
      <c r="X4898" s="14"/>
      <c r="Y4898" s="14"/>
      <c r="Z4898" s="14"/>
      <c r="AA4898" s="14"/>
    </row>
    <row r="4899" spans="1:27">
      <c r="A4899" s="690"/>
      <c r="B4899" s="53"/>
      <c r="C4899" s="53"/>
      <c r="D4899" s="53"/>
      <c r="E4899" s="620"/>
      <c r="F4899" s="53"/>
      <c r="G4899" s="53"/>
      <c r="H4899" s="140"/>
      <c r="I4899" s="14"/>
      <c r="J4899" s="14"/>
      <c r="K4899" s="14"/>
      <c r="L4899" s="14"/>
      <c r="M4899" s="14"/>
      <c r="N4899" s="53"/>
      <c r="P4899" s="14" t="s">
        <v>558</v>
      </c>
      <c r="Q4899" s="14">
        <v>380</v>
      </c>
      <c r="R4899" s="14" t="s">
        <v>2045</v>
      </c>
      <c r="S4899" s="14"/>
      <c r="T4899" s="14"/>
      <c r="U4899" s="14" t="s">
        <v>54</v>
      </c>
      <c r="V4899" s="140"/>
      <c r="W4899" s="14"/>
      <c r="X4899" s="14"/>
      <c r="Y4899" s="14"/>
      <c r="Z4899" s="14"/>
      <c r="AA4899" s="14"/>
    </row>
    <row r="4900" spans="1:27">
      <c r="A4900" s="690"/>
      <c r="B4900" s="14"/>
      <c r="C4900" s="14"/>
      <c r="D4900" s="14"/>
      <c r="E4900" s="52"/>
      <c r="F4900" s="14"/>
      <c r="G4900" s="53"/>
      <c r="H4900" s="140"/>
      <c r="I4900" s="14"/>
      <c r="J4900" s="14"/>
      <c r="K4900" s="14"/>
      <c r="L4900" s="14"/>
      <c r="M4900" s="14"/>
      <c r="N4900" s="53"/>
      <c r="O4900" s="281"/>
      <c r="P4900" s="356" t="s">
        <v>681</v>
      </c>
      <c r="Q4900" s="356">
        <v>400</v>
      </c>
      <c r="R4900" s="356" t="s">
        <v>2043</v>
      </c>
      <c r="S4900" s="14"/>
      <c r="T4900" s="14"/>
      <c r="U4900" s="14" t="s">
        <v>2439</v>
      </c>
      <c r="V4900" s="140"/>
      <c r="W4900" s="14"/>
      <c r="X4900" s="14"/>
      <c r="Y4900" s="14"/>
      <c r="Z4900" s="14"/>
      <c r="AA4900" s="14"/>
    </row>
    <row r="4901" spans="1:27">
      <c r="A4901" s="690"/>
      <c r="B4901" s="14"/>
      <c r="C4901" s="14"/>
      <c r="D4901" s="14"/>
      <c r="E4901" s="52"/>
      <c r="F4901" s="14"/>
      <c r="G4901" s="53"/>
      <c r="H4901" s="140"/>
      <c r="I4901" s="14"/>
      <c r="J4901" s="14"/>
      <c r="K4901" s="14"/>
      <c r="L4901" s="14"/>
      <c r="M4901" s="14"/>
      <c r="N4901" s="53"/>
      <c r="O4901" s="281"/>
      <c r="P4901" s="14"/>
      <c r="Q4901" s="14"/>
      <c r="R4901" s="14"/>
      <c r="S4901" s="14"/>
      <c r="T4901" s="14"/>
      <c r="U4901" s="14"/>
      <c r="V4901" s="140"/>
      <c r="W4901" s="14"/>
      <c r="X4901" s="14"/>
      <c r="Y4901" s="14"/>
      <c r="Z4901" s="14"/>
      <c r="AA4901" s="14"/>
    </row>
    <row r="4902" spans="1:27">
      <c r="A4902" s="690"/>
      <c r="B4902" s="53"/>
      <c r="C4902" s="53"/>
      <c r="D4902" s="14"/>
      <c r="E4902" s="620"/>
      <c r="F4902" s="53"/>
      <c r="G4902" s="53"/>
      <c r="H4902" s="140"/>
      <c r="I4902" s="14"/>
      <c r="J4902" s="14"/>
      <c r="K4902" s="14"/>
      <c r="L4902" s="14"/>
      <c r="M4902" s="14"/>
      <c r="N4902" s="53"/>
      <c r="O4902" s="281"/>
      <c r="P4902" s="14"/>
      <c r="Q4902" s="14"/>
      <c r="R4902" s="14"/>
      <c r="S4902" s="14"/>
      <c r="T4902" s="14"/>
      <c r="U4902" s="14"/>
      <c r="V4902" s="140"/>
      <c r="W4902" s="14"/>
      <c r="X4902" s="14"/>
      <c r="Y4902" s="14"/>
      <c r="Z4902" s="14"/>
      <c r="AA4902" s="14"/>
    </row>
    <row r="4903" spans="1:27">
      <c r="A4903" s="690"/>
      <c r="B4903" s="14"/>
      <c r="C4903" s="14"/>
      <c r="D4903" s="53"/>
      <c r="E4903" s="52"/>
      <c r="F4903" s="14"/>
      <c r="G4903" s="53"/>
      <c r="H4903" s="140"/>
      <c r="I4903" s="14"/>
      <c r="J4903" s="14"/>
      <c r="K4903" s="14"/>
      <c r="L4903" s="14"/>
      <c r="M4903" s="14"/>
      <c r="N4903" s="53"/>
      <c r="O4903" s="281"/>
      <c r="P4903" s="14"/>
      <c r="Q4903" s="14"/>
      <c r="R4903" s="14"/>
      <c r="S4903" s="14"/>
      <c r="T4903" s="14"/>
      <c r="U4903" s="14"/>
      <c r="V4903" s="140"/>
      <c r="W4903" s="14"/>
      <c r="X4903" s="14"/>
      <c r="Y4903" s="14"/>
      <c r="Z4903" s="14"/>
      <c r="AA4903" s="14"/>
    </row>
    <row r="4904" spans="1:27">
      <c r="A4904" s="690"/>
      <c r="B4904" s="53"/>
      <c r="C4904" s="53"/>
      <c r="D4904" s="53"/>
      <c r="E4904" s="620"/>
      <c r="F4904" s="53"/>
      <c r="G4904" s="53"/>
      <c r="H4904" s="140"/>
      <c r="I4904" s="14"/>
      <c r="J4904" s="14"/>
      <c r="K4904" s="14"/>
      <c r="L4904" s="14"/>
      <c r="M4904" s="14"/>
      <c r="N4904" s="53"/>
      <c r="O4904" s="281"/>
      <c r="P4904" s="14"/>
      <c r="Q4904" s="14"/>
      <c r="R4904" s="14"/>
      <c r="S4904" s="14"/>
      <c r="T4904" s="14"/>
      <c r="U4904" s="14"/>
      <c r="V4904" s="140"/>
      <c r="W4904" s="14"/>
      <c r="X4904" s="14"/>
      <c r="Y4904" s="14"/>
      <c r="Z4904" s="14"/>
      <c r="AA4904" s="14"/>
    </row>
    <row r="4905" spans="1:27">
      <c r="A4905" s="690"/>
      <c r="B4905" s="53"/>
      <c r="C4905" s="53"/>
      <c r="D4905" s="53"/>
      <c r="E4905" s="620"/>
      <c r="F4905" s="53"/>
      <c r="G4905" s="53"/>
      <c r="H4905" s="14"/>
      <c r="I4905" s="14"/>
      <c r="J4905" s="14"/>
      <c r="K4905" s="14"/>
      <c r="L4905" s="14"/>
      <c r="M4905" s="14"/>
      <c r="N4905" s="14"/>
      <c r="O4905" s="281"/>
      <c r="P4905" s="14"/>
      <c r="Q4905" s="14"/>
      <c r="R4905" s="14"/>
      <c r="S4905" s="14"/>
      <c r="T4905" s="14"/>
      <c r="U4905" s="14"/>
      <c r="V4905" s="140"/>
      <c r="W4905" s="14"/>
      <c r="X4905" s="14"/>
      <c r="Y4905" s="14"/>
      <c r="Z4905" s="14"/>
      <c r="AA4905" s="14"/>
    </row>
    <row r="4906" spans="1:27">
      <c r="A4906" s="690"/>
      <c r="B4906" s="53"/>
      <c r="C4906" s="53"/>
      <c r="D4906" s="53"/>
      <c r="E4906" s="620"/>
      <c r="F4906" s="53"/>
      <c r="G4906" s="53"/>
      <c r="H4906" s="14"/>
      <c r="I4906" s="14"/>
      <c r="J4906" s="14"/>
      <c r="K4906" s="14"/>
      <c r="L4906" s="14"/>
      <c r="M4906" s="14"/>
      <c r="N4906" s="14"/>
      <c r="O4906" s="281"/>
      <c r="P4906" s="14"/>
      <c r="Q4906" s="14"/>
      <c r="R4906" s="14"/>
      <c r="S4906" s="14"/>
      <c r="T4906" s="14"/>
      <c r="U4906" s="14"/>
      <c r="V4906" s="140"/>
      <c r="W4906" s="14"/>
      <c r="X4906" s="14"/>
      <c r="Y4906" s="14"/>
      <c r="Z4906" s="14"/>
      <c r="AA4906" s="14"/>
    </row>
    <row r="4907" spans="1:27">
      <c r="A4907" s="690"/>
      <c r="B4907" s="53"/>
      <c r="C4907" s="53"/>
      <c r="D4907" s="53"/>
      <c r="E4907" s="620"/>
      <c r="F4907" s="53"/>
      <c r="G4907" s="53"/>
      <c r="H4907" s="14"/>
      <c r="I4907" s="14"/>
      <c r="J4907" s="14"/>
      <c r="K4907" s="14"/>
      <c r="L4907" s="14"/>
      <c r="M4907" s="14"/>
      <c r="N4907" s="14"/>
      <c r="O4907" s="140"/>
      <c r="P4907" s="499"/>
      <c r="Q4907" s="499"/>
      <c r="R4907" s="499"/>
      <c r="S4907" s="499"/>
      <c r="T4907" s="499"/>
      <c r="U4907" s="499"/>
      <c r="V4907" s="14"/>
      <c r="W4907" s="14"/>
      <c r="X4907" s="14"/>
      <c r="Y4907" s="14"/>
      <c r="Z4907" s="14"/>
      <c r="AA4907" s="14"/>
    </row>
    <row r="4908" ht="18" spans="1:27">
      <c r="A4908" s="690"/>
      <c r="B4908" s="629"/>
      <c r="C4908" s="299"/>
      <c r="D4908" s="299"/>
      <c r="E4908" s="630"/>
      <c r="F4908" s="299"/>
      <c r="G4908" s="299"/>
      <c r="H4908" s="492"/>
      <c r="I4908" s="304"/>
      <c r="J4908" s="304"/>
      <c r="K4908" s="304"/>
      <c r="L4908" s="304"/>
      <c r="M4908" s="304"/>
      <c r="N4908" s="304"/>
      <c r="O4908" s="492"/>
      <c r="P4908" s="304"/>
      <c r="Q4908" s="304"/>
      <c r="R4908" s="304"/>
      <c r="S4908" s="304"/>
      <c r="T4908" s="304"/>
      <c r="U4908" s="304"/>
      <c r="V4908" s="269"/>
      <c r="W4908" s="304"/>
      <c r="X4908" s="304"/>
      <c r="Y4908" s="304"/>
      <c r="Z4908" s="304"/>
      <c r="AA4908" s="304"/>
    </row>
    <row r="4909" ht="27.6" spans="1:29">
      <c r="A4909" s="121" t="s">
        <v>2217</v>
      </c>
      <c r="B4909" s="121" t="s">
        <v>12</v>
      </c>
      <c r="C4909" s="122" t="s">
        <v>2501</v>
      </c>
      <c r="D4909" s="122" t="s">
        <v>2466</v>
      </c>
      <c r="E4909" s="123" t="s">
        <v>2456</v>
      </c>
      <c r="F4909" s="121" t="s">
        <v>3121</v>
      </c>
      <c r="G4909" s="121" t="s">
        <v>11</v>
      </c>
      <c r="H4909" s="269"/>
      <c r="I4909" s="121" t="s">
        <v>13</v>
      </c>
      <c r="J4909" s="122" t="s">
        <v>2501</v>
      </c>
      <c r="K4909" s="122" t="s">
        <v>2466</v>
      </c>
      <c r="L4909" s="632" t="s">
        <v>2456</v>
      </c>
      <c r="M4909" s="121" t="s">
        <v>3121</v>
      </c>
      <c r="N4909" s="121" t="s">
        <v>11</v>
      </c>
      <c r="O4909" s="269"/>
      <c r="P4909" s="121" t="s">
        <v>3108</v>
      </c>
      <c r="Q4909" s="122" t="s">
        <v>2501</v>
      </c>
      <c r="R4909" s="122" t="s">
        <v>2466</v>
      </c>
      <c r="S4909" s="632" t="s">
        <v>2456</v>
      </c>
      <c r="T4909" s="121" t="s">
        <v>3121</v>
      </c>
      <c r="U4909" s="121" t="s">
        <v>11</v>
      </c>
      <c r="V4909" s="492"/>
      <c r="W4909" s="121" t="s">
        <v>3336</v>
      </c>
      <c r="X4909" s="122" t="s">
        <v>2501</v>
      </c>
      <c r="Y4909" s="122" t="s">
        <v>2466</v>
      </c>
      <c r="Z4909" s="121" t="s">
        <v>3121</v>
      </c>
      <c r="AA4909" s="121" t="s">
        <v>11</v>
      </c>
      <c r="AB4909" s="594" t="s">
        <v>2557</v>
      </c>
      <c r="AC4909" s="594"/>
    </row>
    <row r="4910" ht="26.4" spans="1:29">
      <c r="A4910" s="625" t="s">
        <v>3822</v>
      </c>
      <c r="B4910" s="14" t="s">
        <v>145</v>
      </c>
      <c r="C4910" s="14">
        <v>6000</v>
      </c>
      <c r="D4910" s="14" t="s">
        <v>2043</v>
      </c>
      <c r="E4910" s="52"/>
      <c r="F4910" s="14"/>
      <c r="G4910" s="53" t="s">
        <v>54</v>
      </c>
      <c r="H4910" s="14"/>
      <c r="I4910" s="14" t="s">
        <v>259</v>
      </c>
      <c r="J4910" s="14">
        <v>16000</v>
      </c>
      <c r="K4910" s="53" t="s">
        <v>2043</v>
      </c>
      <c r="L4910" s="14"/>
      <c r="M4910" s="14"/>
      <c r="N4910" s="53" t="s">
        <v>54</v>
      </c>
      <c r="O4910" s="14"/>
      <c r="P4910" s="356" t="s">
        <v>1546</v>
      </c>
      <c r="Q4910" s="356">
        <v>600</v>
      </c>
      <c r="R4910" s="356" t="s">
        <v>2054</v>
      </c>
      <c r="S4910" s="14"/>
      <c r="T4910" s="14"/>
      <c r="U4910" s="53" t="s">
        <v>3788</v>
      </c>
      <c r="V4910" s="140"/>
      <c r="W4910" s="128" t="s">
        <v>280</v>
      </c>
      <c r="X4910" s="128">
        <v>14000</v>
      </c>
      <c r="Y4910" s="53" t="s">
        <v>2043</v>
      </c>
      <c r="Z4910" s="53"/>
      <c r="AA4910" s="14" t="s">
        <v>54</v>
      </c>
      <c r="AB4910" s="525"/>
      <c r="AC4910" s="448" t="s">
        <v>2561</v>
      </c>
    </row>
    <row r="4911" spans="1:29">
      <c r="A4911" s="625"/>
      <c r="B4911" s="14" t="s">
        <v>1188</v>
      </c>
      <c r="C4911" s="14">
        <v>3000</v>
      </c>
      <c r="D4911" s="14" t="s">
        <v>2043</v>
      </c>
      <c r="E4911" s="52"/>
      <c r="F4911" s="14" t="s">
        <v>3823</v>
      </c>
      <c r="G4911" s="53" t="s">
        <v>54</v>
      </c>
      <c r="H4911" s="14"/>
      <c r="I4911" s="14" t="s">
        <v>306</v>
      </c>
      <c r="J4911" s="14">
        <v>500</v>
      </c>
      <c r="K4911" s="14" t="s">
        <v>2045</v>
      </c>
      <c r="L4911" s="14"/>
      <c r="M4911" s="14"/>
      <c r="N4911" s="53" t="s">
        <v>54</v>
      </c>
      <c r="O4911" s="14"/>
      <c r="P4911" s="14" t="s">
        <v>1552</v>
      </c>
      <c r="Q4911" s="14">
        <v>200</v>
      </c>
      <c r="R4911" s="14" t="s">
        <v>2045</v>
      </c>
      <c r="S4911" s="14"/>
      <c r="T4911" s="14"/>
      <c r="U4911" s="14" t="s">
        <v>54</v>
      </c>
      <c r="V4911" s="140"/>
      <c r="W4911" s="128" t="s">
        <v>175</v>
      </c>
      <c r="X4911" s="128">
        <v>2000</v>
      </c>
      <c r="Y4911" s="53" t="s">
        <v>2043</v>
      </c>
      <c r="Z4911" s="53"/>
      <c r="AA4911" s="14" t="s">
        <v>54</v>
      </c>
      <c r="AB4911" s="460"/>
      <c r="AC4911" s="14" t="s">
        <v>2562</v>
      </c>
    </row>
    <row r="4912" ht="13.8" spans="1:29">
      <c r="A4912" s="625"/>
      <c r="B4912" s="53" t="s">
        <v>443</v>
      </c>
      <c r="C4912" s="53">
        <v>4200</v>
      </c>
      <c r="D4912" s="14" t="s">
        <v>2043</v>
      </c>
      <c r="E4912" s="620"/>
      <c r="F4912" s="53"/>
      <c r="G4912" s="53" t="s">
        <v>3824</v>
      </c>
      <c r="H4912" s="14"/>
      <c r="I4912" s="53" t="s">
        <v>440</v>
      </c>
      <c r="J4912" s="53">
        <v>1340</v>
      </c>
      <c r="K4912" s="53" t="s">
        <v>2045</v>
      </c>
      <c r="L4912" s="14"/>
      <c r="M4912" s="14"/>
      <c r="N4912" s="53" t="s">
        <v>54</v>
      </c>
      <c r="O4912" s="14"/>
      <c r="P4912" s="14" t="s">
        <v>681</v>
      </c>
      <c r="Q4912" s="14">
        <v>300</v>
      </c>
      <c r="R4912" s="14" t="s">
        <v>2043</v>
      </c>
      <c r="S4912" s="14"/>
      <c r="T4912" s="14"/>
      <c r="U4912" s="14" t="s">
        <v>3825</v>
      </c>
      <c r="V4912" s="140"/>
      <c r="W4912" s="137" t="s">
        <v>2071</v>
      </c>
      <c r="X4912" s="137">
        <v>4000</v>
      </c>
      <c r="Y4912" s="137" t="s">
        <v>2043</v>
      </c>
      <c r="Z4912" s="14"/>
      <c r="AA4912" s="14" t="s">
        <v>54</v>
      </c>
      <c r="AB4912" s="461"/>
      <c r="AC4912" s="448" t="s">
        <v>2563</v>
      </c>
    </row>
    <row r="4913" ht="13.8" spans="1:29">
      <c r="A4913" s="625"/>
      <c r="B4913" s="73" t="s">
        <v>1057</v>
      </c>
      <c r="C4913" s="73">
        <v>7200</v>
      </c>
      <c r="D4913" s="73" t="s">
        <v>2043</v>
      </c>
      <c r="E4913" s="620"/>
      <c r="F4913" s="53"/>
      <c r="G4913" s="53" t="s">
        <v>2956</v>
      </c>
      <c r="H4913" s="14"/>
      <c r="I4913" s="14" t="s">
        <v>636</v>
      </c>
      <c r="J4913" s="14">
        <v>4000</v>
      </c>
      <c r="K4913" s="14" t="s">
        <v>2043</v>
      </c>
      <c r="L4913" s="14"/>
      <c r="M4913" s="14"/>
      <c r="N4913" s="53" t="s">
        <v>54</v>
      </c>
      <c r="O4913" s="14"/>
      <c r="P4913" s="73" t="s">
        <v>1546</v>
      </c>
      <c r="Q4913" s="73">
        <v>600</v>
      </c>
      <c r="R4913" s="73" t="s">
        <v>2054</v>
      </c>
      <c r="S4913" s="14"/>
      <c r="T4913" s="168" t="s">
        <v>3826</v>
      </c>
      <c r="U4913" s="14" t="s">
        <v>2956</v>
      </c>
      <c r="V4913" s="140"/>
      <c r="W4913" s="73" t="s">
        <v>1065</v>
      </c>
      <c r="X4913" s="73">
        <v>4000</v>
      </c>
      <c r="Y4913" s="73" t="s">
        <v>2045</v>
      </c>
      <c r="Z4913" s="14"/>
      <c r="AA4913" s="14" t="s">
        <v>2956</v>
      </c>
      <c r="AB4913" s="462"/>
      <c r="AC4913" s="448" t="s">
        <v>2568</v>
      </c>
    </row>
    <row r="4914" ht="13.8" spans="1:29">
      <c r="A4914" s="625"/>
      <c r="B4914" s="14" t="s">
        <v>464</v>
      </c>
      <c r="C4914" s="14">
        <v>6000</v>
      </c>
      <c r="D4914" s="14" t="s">
        <v>2043</v>
      </c>
      <c r="E4914" s="52"/>
      <c r="F4914" s="14"/>
      <c r="G4914" s="53" t="s">
        <v>54</v>
      </c>
      <c r="H4914" s="14"/>
      <c r="I4914" s="14" t="s">
        <v>241</v>
      </c>
      <c r="J4914" s="14">
        <v>12000</v>
      </c>
      <c r="K4914" s="14" t="s">
        <v>2043</v>
      </c>
      <c r="L4914" s="14"/>
      <c r="M4914" s="14"/>
      <c r="N4914" s="53" t="s">
        <v>54</v>
      </c>
      <c r="O4914" s="14"/>
      <c r="P4914" s="14" t="s">
        <v>914</v>
      </c>
      <c r="Q4914" s="14">
        <v>1000</v>
      </c>
      <c r="R4914" s="14" t="s">
        <v>2045</v>
      </c>
      <c r="S4914" s="14"/>
      <c r="T4914" s="14"/>
      <c r="U4914" s="14" t="s">
        <v>54</v>
      </c>
      <c r="V4914" s="140"/>
      <c r="W4914" s="73" t="s">
        <v>1060</v>
      </c>
      <c r="X4914" s="73">
        <v>6000</v>
      </c>
      <c r="Y4914" s="73" t="s">
        <v>2043</v>
      </c>
      <c r="Z4914" s="620"/>
      <c r="AA4914" s="53" t="s">
        <v>54</v>
      </c>
      <c r="AB4914" s="142"/>
      <c r="AC4914" s="448" t="s">
        <v>2632</v>
      </c>
    </row>
    <row r="4915" ht="13.8" spans="1:29">
      <c r="A4915" s="625"/>
      <c r="B4915" s="53" t="s">
        <v>790</v>
      </c>
      <c r="C4915" s="53">
        <v>4500</v>
      </c>
      <c r="D4915" s="14" t="s">
        <v>2043</v>
      </c>
      <c r="E4915" s="620"/>
      <c r="F4915" s="53"/>
      <c r="G4915" s="53" t="s">
        <v>54</v>
      </c>
      <c r="H4915" s="14"/>
      <c r="I4915" s="14" t="s">
        <v>331</v>
      </c>
      <c r="J4915" s="14">
        <v>6000</v>
      </c>
      <c r="K4915" s="14" t="s">
        <v>2043</v>
      </c>
      <c r="L4915" s="14"/>
      <c r="M4915" s="14" t="s">
        <v>3827</v>
      </c>
      <c r="N4915" s="53" t="s">
        <v>54</v>
      </c>
      <c r="O4915" s="14"/>
      <c r="P4915" s="14" t="s">
        <v>771</v>
      </c>
      <c r="Q4915" s="14">
        <v>120</v>
      </c>
      <c r="R4915" s="14" t="s">
        <v>2045</v>
      </c>
      <c r="S4915" s="14"/>
      <c r="T4915" s="14"/>
      <c r="U4915" s="14" t="s">
        <v>54</v>
      </c>
      <c r="V4915" s="140"/>
      <c r="W4915" s="14" t="s">
        <v>1542</v>
      </c>
      <c r="X4915" s="14">
        <v>5200</v>
      </c>
      <c r="Y4915" s="14" t="s">
        <v>2043</v>
      </c>
      <c r="Z4915" s="14"/>
      <c r="AA4915" s="14" t="s">
        <v>54</v>
      </c>
      <c r="AB4915" s="136"/>
      <c r="AC4915" s="448" t="s">
        <v>2935</v>
      </c>
    </row>
    <row r="4916" spans="1:28">
      <c r="A4916" s="625"/>
      <c r="B4916" s="14" t="s">
        <v>1188</v>
      </c>
      <c r="C4916" s="14">
        <v>4200</v>
      </c>
      <c r="D4916" s="14" t="s">
        <v>2043</v>
      </c>
      <c r="E4916" s="52"/>
      <c r="F4916" s="14"/>
      <c r="G4916" s="53" t="s">
        <v>54</v>
      </c>
      <c r="H4916" s="14"/>
      <c r="I4916" s="14" t="s">
        <v>256</v>
      </c>
      <c r="J4916" s="14">
        <v>12000</v>
      </c>
      <c r="K4916" s="14" t="s">
        <v>2043</v>
      </c>
      <c r="L4916" s="14"/>
      <c r="M4916" s="14"/>
      <c r="N4916" s="53" t="s">
        <v>54</v>
      </c>
      <c r="O4916" s="14"/>
      <c r="P4916" s="14" t="s">
        <v>1830</v>
      </c>
      <c r="Q4916" s="14">
        <v>200</v>
      </c>
      <c r="R4916" s="14" t="s">
        <v>2045</v>
      </c>
      <c r="S4916" s="14"/>
      <c r="T4916" s="14"/>
      <c r="U4916" s="14" t="s">
        <v>54</v>
      </c>
      <c r="V4916" s="140"/>
      <c r="W4916" s="129" t="s">
        <v>151</v>
      </c>
      <c r="X4916" s="129">
        <v>400</v>
      </c>
      <c r="Y4916" s="129" t="s">
        <v>2043</v>
      </c>
      <c r="Z4916" s="129"/>
      <c r="AA4916" s="129" t="s">
        <v>54</v>
      </c>
      <c r="AB4916" s="191"/>
    </row>
    <row r="4917" ht="26.4" spans="1:27">
      <c r="A4917" s="625"/>
      <c r="B4917" s="14" t="s">
        <v>1865</v>
      </c>
      <c r="C4917" s="14">
        <v>900</v>
      </c>
      <c r="D4917" s="14" t="s">
        <v>2045</v>
      </c>
      <c r="E4917" s="52"/>
      <c r="F4917" s="14" t="s">
        <v>2096</v>
      </c>
      <c r="G4917" s="53" t="s">
        <v>3828</v>
      </c>
      <c r="H4917" s="14"/>
      <c r="I4917" s="14" t="s">
        <v>175</v>
      </c>
      <c r="J4917" s="14">
        <v>400</v>
      </c>
      <c r="K4917" s="14" t="s">
        <v>2043</v>
      </c>
      <c r="L4917" s="14"/>
      <c r="M4917" s="14"/>
      <c r="N4917" s="53" t="s">
        <v>54</v>
      </c>
      <c r="O4917" s="14"/>
      <c r="P4917" s="356" t="s">
        <v>1615</v>
      </c>
      <c r="Q4917" s="356">
        <v>200</v>
      </c>
      <c r="R4917" s="356" t="s">
        <v>2045</v>
      </c>
      <c r="S4917" s="14"/>
      <c r="T4917" s="168" t="s">
        <v>3829</v>
      </c>
      <c r="U4917" s="14" t="s">
        <v>3445</v>
      </c>
      <c r="V4917" s="140"/>
      <c r="W4917" s="129" t="s">
        <v>238</v>
      </c>
      <c r="X4917" s="129">
        <v>6000</v>
      </c>
      <c r="Y4917" s="129" t="s">
        <v>2043</v>
      </c>
      <c r="Z4917" s="129"/>
      <c r="AA4917" s="129" t="s">
        <v>54</v>
      </c>
    </row>
    <row r="4918" ht="21.75" customHeight="1" spans="1:27">
      <c r="A4918" s="625"/>
      <c r="B4918" s="14" t="s">
        <v>443</v>
      </c>
      <c r="C4918" s="14">
        <v>1900</v>
      </c>
      <c r="D4918" s="14" t="s">
        <v>2043</v>
      </c>
      <c r="E4918" s="52"/>
      <c r="F4918" s="14"/>
      <c r="G4918" s="53" t="s">
        <v>54</v>
      </c>
      <c r="H4918" s="14"/>
      <c r="I4918" s="14"/>
      <c r="J4918" s="14"/>
      <c r="K4918" s="14"/>
      <c r="L4918" s="14"/>
      <c r="M4918" s="14"/>
      <c r="N4918" s="53"/>
      <c r="O4918" s="14"/>
      <c r="P4918" s="14" t="s">
        <v>1847</v>
      </c>
      <c r="Q4918" s="14">
        <v>200</v>
      </c>
      <c r="R4918" s="14" t="s">
        <v>2045</v>
      </c>
      <c r="S4918" s="14"/>
      <c r="T4918" s="14" t="s">
        <v>2096</v>
      </c>
      <c r="U4918" s="14" t="s">
        <v>54</v>
      </c>
      <c r="V4918" s="140"/>
      <c r="W4918" s="483" t="s">
        <v>1603</v>
      </c>
      <c r="X4918" s="483">
        <v>9000</v>
      </c>
      <c r="Y4918" s="483" t="s">
        <v>2043</v>
      </c>
      <c r="Z4918" s="621" t="s">
        <v>3830</v>
      </c>
      <c r="AA4918" s="203" t="s">
        <v>3280</v>
      </c>
    </row>
    <row r="4919" spans="1:27">
      <c r="A4919" s="625"/>
      <c r="B4919" s="53" t="s">
        <v>540</v>
      </c>
      <c r="C4919" s="53">
        <v>1500</v>
      </c>
      <c r="D4919" s="14" t="s">
        <v>2043</v>
      </c>
      <c r="E4919" s="620"/>
      <c r="F4919" s="53"/>
      <c r="G4919" s="53" t="s">
        <v>54</v>
      </c>
      <c r="H4919" s="14"/>
      <c r="I4919" s="14"/>
      <c r="J4919" s="14"/>
      <c r="K4919" s="14"/>
      <c r="L4919" s="14"/>
      <c r="M4919" s="14"/>
      <c r="N4919" s="53"/>
      <c r="O4919" s="14"/>
      <c r="P4919" s="14" t="s">
        <v>1544</v>
      </c>
      <c r="Q4919" s="14">
        <v>800</v>
      </c>
      <c r="R4919" s="14" t="s">
        <v>2045</v>
      </c>
      <c r="S4919" s="14"/>
      <c r="T4919" s="14"/>
      <c r="U4919" s="14" t="s">
        <v>54</v>
      </c>
      <c r="V4919" s="140"/>
      <c r="W4919" s="14"/>
      <c r="X4919" s="14"/>
      <c r="Y4919" s="14"/>
      <c r="Z4919" s="14"/>
      <c r="AA4919" s="14"/>
    </row>
    <row r="4920" spans="1:27">
      <c r="A4920" s="625"/>
      <c r="B4920" s="53" t="s">
        <v>377</v>
      </c>
      <c r="C4920" s="53">
        <v>2700</v>
      </c>
      <c r="D4920" s="14" t="s">
        <v>2043</v>
      </c>
      <c r="E4920" s="620"/>
      <c r="F4920" s="53"/>
      <c r="G4920" s="53" t="s">
        <v>54</v>
      </c>
      <c r="H4920" s="14"/>
      <c r="I4920" s="14"/>
      <c r="J4920" s="14"/>
      <c r="K4920" s="14"/>
      <c r="L4920" s="14"/>
      <c r="M4920" s="14"/>
      <c r="N4920" s="53"/>
      <c r="O4920" s="14"/>
      <c r="P4920" s="14" t="s">
        <v>513</v>
      </c>
      <c r="Q4920" s="14">
        <v>800</v>
      </c>
      <c r="R4920" s="14" t="s">
        <v>2043</v>
      </c>
      <c r="S4920" s="14"/>
      <c r="T4920" s="14"/>
      <c r="U4920" s="14" t="s">
        <v>54</v>
      </c>
      <c r="V4920" s="140"/>
      <c r="W4920" s="14"/>
      <c r="X4920" s="14"/>
      <c r="Y4920" s="14"/>
      <c r="Z4920" s="14"/>
      <c r="AA4920" s="14"/>
    </row>
    <row r="4921" spans="1:27">
      <c r="A4921" s="625"/>
      <c r="B4921" s="14" t="s">
        <v>1081</v>
      </c>
      <c r="C4921" s="14">
        <v>6000</v>
      </c>
      <c r="D4921" s="14" t="s">
        <v>2043</v>
      </c>
      <c r="E4921" s="52"/>
      <c r="F4921" s="14"/>
      <c r="G4921" s="53" t="s">
        <v>55</v>
      </c>
      <c r="H4921" s="14"/>
      <c r="I4921" s="14"/>
      <c r="J4921" s="14"/>
      <c r="K4921" s="14"/>
      <c r="L4921" s="14"/>
      <c r="M4921" s="14"/>
      <c r="N4921" s="53"/>
      <c r="O4921" s="14"/>
      <c r="P4921" s="14" t="s">
        <v>1615</v>
      </c>
      <c r="Q4921" s="14">
        <v>200</v>
      </c>
      <c r="R4921" s="14" t="s">
        <v>2045</v>
      </c>
      <c r="S4921" s="14"/>
      <c r="T4921" s="14"/>
      <c r="U4921" s="14" t="s">
        <v>2802</v>
      </c>
      <c r="V4921" s="140"/>
      <c r="W4921" s="14"/>
      <c r="X4921" s="14"/>
      <c r="Y4921" s="14"/>
      <c r="Z4921" s="14"/>
      <c r="AA4921" s="14"/>
    </row>
    <row r="4922" spans="1:27">
      <c r="A4922" s="625"/>
      <c r="B4922" s="14"/>
      <c r="C4922" s="14"/>
      <c r="D4922" s="14"/>
      <c r="E4922" s="52"/>
      <c r="F4922" s="14"/>
      <c r="G4922" s="53"/>
      <c r="H4922" s="14"/>
      <c r="I4922" s="14"/>
      <c r="J4922" s="14"/>
      <c r="K4922" s="14"/>
      <c r="L4922" s="14"/>
      <c r="M4922" s="14"/>
      <c r="N4922" s="14"/>
      <c r="O4922" s="14"/>
      <c r="P4922" s="14" t="s">
        <v>1374</v>
      </c>
      <c r="Q4922" s="14">
        <v>120</v>
      </c>
      <c r="R4922" s="14" t="s">
        <v>2045</v>
      </c>
      <c r="S4922" s="14"/>
      <c r="T4922" s="14"/>
      <c r="U4922" s="14" t="s">
        <v>54</v>
      </c>
      <c r="V4922" s="14"/>
      <c r="W4922" s="14"/>
      <c r="X4922" s="14"/>
      <c r="Y4922" s="14"/>
      <c r="Z4922" s="14"/>
      <c r="AA4922" s="14"/>
    </row>
    <row r="4923" spans="1:27">
      <c r="A4923" s="625"/>
      <c r="B4923" s="14"/>
      <c r="C4923" s="14"/>
      <c r="D4923" s="14"/>
      <c r="E4923" s="52"/>
      <c r="F4923" s="14"/>
      <c r="G4923" s="53"/>
      <c r="H4923" s="14"/>
      <c r="I4923" s="14"/>
      <c r="J4923" s="14"/>
      <c r="K4923" s="14"/>
      <c r="L4923" s="14"/>
      <c r="M4923" s="14"/>
      <c r="N4923" s="53"/>
      <c r="O4923" s="14"/>
      <c r="P4923" s="14" t="s">
        <v>337</v>
      </c>
      <c r="Q4923" s="14">
        <v>300</v>
      </c>
      <c r="R4923" s="14" t="s">
        <v>2045</v>
      </c>
      <c r="S4923" s="14"/>
      <c r="T4923" s="14"/>
      <c r="U4923" s="14" t="s">
        <v>54</v>
      </c>
      <c r="V4923" s="140"/>
      <c r="W4923" s="14"/>
      <c r="X4923" s="14"/>
      <c r="Y4923" s="14"/>
      <c r="Z4923" s="14"/>
      <c r="AA4923" s="14"/>
    </row>
    <row r="4924" spans="1:27">
      <c r="A4924" s="625"/>
      <c r="B4924" s="14"/>
      <c r="C4924" s="14"/>
      <c r="D4924" s="14"/>
      <c r="E4924" s="52"/>
      <c r="F4924" s="14"/>
      <c r="G4924" s="53"/>
      <c r="H4924" s="14"/>
      <c r="I4924" s="14"/>
      <c r="J4924" s="14"/>
      <c r="K4924" s="14"/>
      <c r="L4924" s="14"/>
      <c r="M4924" s="14"/>
      <c r="N4924" s="53"/>
      <c r="O4924" s="14"/>
      <c r="P4924" s="73" t="s">
        <v>1482</v>
      </c>
      <c r="Q4924" s="73">
        <v>520</v>
      </c>
      <c r="R4924" s="73" t="s">
        <v>2045</v>
      </c>
      <c r="S4924" s="14"/>
      <c r="T4924" s="14"/>
      <c r="U4924" s="14" t="s">
        <v>2956</v>
      </c>
      <c r="V4924" s="140"/>
      <c r="W4924" s="14"/>
      <c r="X4924" s="14"/>
      <c r="Y4924" s="14"/>
      <c r="Z4924" s="14"/>
      <c r="AA4924" s="14"/>
    </row>
    <row r="4925" spans="1:27">
      <c r="A4925" s="625"/>
      <c r="B4925" s="14"/>
      <c r="C4925" s="14"/>
      <c r="D4925" s="14"/>
      <c r="E4925" s="52"/>
      <c r="F4925" s="14"/>
      <c r="G4925" s="53"/>
      <c r="H4925" s="14"/>
      <c r="I4925" s="14"/>
      <c r="J4925" s="14"/>
      <c r="K4925" s="14"/>
      <c r="L4925" s="14"/>
      <c r="M4925" s="14"/>
      <c r="N4925" s="53"/>
      <c r="O4925" s="14"/>
      <c r="P4925" s="14" t="s">
        <v>1729</v>
      </c>
      <c r="Q4925" s="14">
        <v>1300</v>
      </c>
      <c r="R4925" s="14" t="s">
        <v>2045</v>
      </c>
      <c r="S4925" s="14"/>
      <c r="T4925" s="14"/>
      <c r="U4925" s="14" t="s">
        <v>54</v>
      </c>
      <c r="V4925" s="140"/>
      <c r="W4925" s="14"/>
      <c r="X4925" s="14"/>
      <c r="Y4925" s="14"/>
      <c r="Z4925" s="14"/>
      <c r="AA4925" s="14"/>
    </row>
    <row r="4926" spans="1:27">
      <c r="A4926" s="625"/>
      <c r="B4926" s="14"/>
      <c r="C4926" s="14"/>
      <c r="D4926" s="14"/>
      <c r="E4926" s="52"/>
      <c r="F4926" s="14"/>
      <c r="G4926" s="53"/>
      <c r="H4926" s="14"/>
      <c r="I4926" s="14"/>
      <c r="J4926" s="14"/>
      <c r="K4926" s="14"/>
      <c r="L4926" s="14"/>
      <c r="M4926" s="14"/>
      <c r="N4926" s="53"/>
      <c r="O4926" s="14"/>
      <c r="P4926" s="14" t="s">
        <v>1264</v>
      </c>
      <c r="Q4926" s="14">
        <v>1500</v>
      </c>
      <c r="R4926" s="14" t="s">
        <v>2045</v>
      </c>
      <c r="S4926" s="14"/>
      <c r="T4926" s="14"/>
      <c r="U4926" s="14" t="s">
        <v>54</v>
      </c>
      <c r="V4926" s="140"/>
      <c r="W4926" s="14"/>
      <c r="X4926" s="14"/>
      <c r="Y4926" s="14"/>
      <c r="Z4926" s="14"/>
      <c r="AA4926" s="14"/>
    </row>
    <row r="4927" spans="1:27">
      <c r="A4927" s="625"/>
      <c r="B4927" s="14"/>
      <c r="C4927" s="14"/>
      <c r="D4927" s="14"/>
      <c r="E4927" s="52"/>
      <c r="F4927" s="14"/>
      <c r="G4927" s="53"/>
      <c r="H4927" s="14"/>
      <c r="I4927" s="14"/>
      <c r="J4927" s="14"/>
      <c r="K4927" s="14"/>
      <c r="L4927" s="14"/>
      <c r="M4927" s="14"/>
      <c r="N4927" s="53"/>
      <c r="O4927" s="14"/>
      <c r="P4927" s="14" t="s">
        <v>1668</v>
      </c>
      <c r="Q4927" s="14">
        <v>400</v>
      </c>
      <c r="R4927" s="14" t="s">
        <v>2043</v>
      </c>
      <c r="S4927" s="14"/>
      <c r="T4927" s="14"/>
      <c r="U4927" s="14" t="s">
        <v>54</v>
      </c>
      <c r="V4927" s="140"/>
      <c r="W4927" s="14"/>
      <c r="X4927" s="14"/>
      <c r="Y4927" s="14"/>
      <c r="Z4927" s="14"/>
      <c r="AA4927" s="14"/>
    </row>
    <row r="4928" spans="1:27">
      <c r="A4928" s="625"/>
      <c r="B4928" s="14"/>
      <c r="C4928" s="14"/>
      <c r="D4928" s="14"/>
      <c r="E4928" s="52"/>
      <c r="F4928" s="14"/>
      <c r="G4928" s="53"/>
      <c r="H4928" s="14"/>
      <c r="I4928" s="14"/>
      <c r="J4928" s="14"/>
      <c r="K4928" s="14"/>
      <c r="L4928" s="14"/>
      <c r="M4928" s="14"/>
      <c r="N4928" s="53"/>
      <c r="O4928" s="14"/>
      <c r="P4928" s="14" t="s">
        <v>277</v>
      </c>
      <c r="Q4928" s="14">
        <v>1000</v>
      </c>
      <c r="R4928" s="14" t="s">
        <v>2045</v>
      </c>
      <c r="S4928" s="14"/>
      <c r="T4928" s="14"/>
      <c r="U4928" s="14" t="s">
        <v>55</v>
      </c>
      <c r="V4928" s="140"/>
      <c r="W4928" s="14"/>
      <c r="X4928" s="14"/>
      <c r="Y4928" s="14"/>
      <c r="Z4928" s="14"/>
      <c r="AA4928" s="14"/>
    </row>
    <row r="4929" spans="1:27">
      <c r="A4929" s="625"/>
      <c r="B4929" s="14"/>
      <c r="C4929" s="14"/>
      <c r="D4929" s="14"/>
      <c r="E4929" s="52"/>
      <c r="F4929" s="14"/>
      <c r="G4929" s="53"/>
      <c r="H4929" s="14"/>
      <c r="I4929" s="14"/>
      <c r="J4929" s="14"/>
      <c r="K4929" s="14"/>
      <c r="L4929" s="14"/>
      <c r="M4929" s="14"/>
      <c r="N4929" s="53"/>
      <c r="O4929" s="14"/>
      <c r="P4929" s="14"/>
      <c r="Q4929" s="14"/>
      <c r="R4929" s="14"/>
      <c r="S4929" s="14"/>
      <c r="T4929" s="14"/>
      <c r="U4929" s="14"/>
      <c r="V4929" s="140"/>
      <c r="W4929" s="14"/>
      <c r="X4929" s="14"/>
      <c r="Y4929" s="14"/>
      <c r="Z4929" s="14"/>
      <c r="AA4929" s="14"/>
    </row>
    <row r="4930" spans="1:27">
      <c r="A4930" s="625"/>
      <c r="B4930" s="14"/>
      <c r="C4930" s="14"/>
      <c r="D4930" s="14"/>
      <c r="E4930" s="52"/>
      <c r="F4930" s="14"/>
      <c r="G4930" s="53"/>
      <c r="H4930" s="14"/>
      <c r="I4930" s="14"/>
      <c r="J4930" s="14"/>
      <c r="K4930" s="14"/>
      <c r="L4930" s="14"/>
      <c r="M4930" s="14"/>
      <c r="N4930" s="53"/>
      <c r="O4930" s="14"/>
      <c r="P4930" s="14"/>
      <c r="Q4930" s="14"/>
      <c r="R4930" s="14"/>
      <c r="S4930" s="14"/>
      <c r="T4930" s="14"/>
      <c r="U4930" s="14"/>
      <c r="V4930" s="140"/>
      <c r="W4930" s="14"/>
      <c r="X4930" s="14"/>
      <c r="Y4930" s="14"/>
      <c r="Z4930" s="14"/>
      <c r="AA4930" s="14"/>
    </row>
    <row r="4931" spans="1:27">
      <c r="A4931" s="625"/>
      <c r="B4931" s="14"/>
      <c r="C4931" s="14"/>
      <c r="D4931" s="14"/>
      <c r="E4931" s="52"/>
      <c r="F4931" s="14"/>
      <c r="G4931" s="53"/>
      <c r="H4931" s="14"/>
      <c r="I4931" s="14"/>
      <c r="J4931" s="14"/>
      <c r="K4931" s="14"/>
      <c r="L4931" s="14"/>
      <c r="M4931" s="14"/>
      <c r="N4931" s="53"/>
      <c r="O4931" s="14"/>
      <c r="P4931" s="14"/>
      <c r="Q4931" s="14"/>
      <c r="R4931" s="14"/>
      <c r="S4931" s="14"/>
      <c r="T4931" s="14"/>
      <c r="U4931" s="14"/>
      <c r="V4931" s="140"/>
      <c r="W4931" s="14"/>
      <c r="X4931" s="14"/>
      <c r="Y4931" s="14"/>
      <c r="Z4931" s="14"/>
      <c r="AA4931" s="14"/>
    </row>
    <row r="4932" spans="1:27">
      <c r="A4932" s="625"/>
      <c r="B4932" s="53"/>
      <c r="C4932" s="53"/>
      <c r="D4932" s="53"/>
      <c r="E4932" s="620"/>
      <c r="F4932" s="53"/>
      <c r="G4932" s="53"/>
      <c r="H4932" s="14"/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0"/>
      <c r="W4932" s="14"/>
      <c r="X4932" s="14"/>
      <c r="Y4932" s="14"/>
      <c r="Z4932" s="14"/>
      <c r="AA4932" s="14"/>
    </row>
    <row r="4933" spans="1:27">
      <c r="A4933" s="625"/>
      <c r="B4933" s="53"/>
      <c r="C4933" s="53"/>
      <c r="D4933" s="53"/>
      <c r="E4933" s="620"/>
      <c r="F4933" s="53"/>
      <c r="G4933" s="53"/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0"/>
      <c r="W4933" s="14"/>
      <c r="X4933" s="14"/>
      <c r="Y4933" s="14"/>
      <c r="Z4933" s="14"/>
      <c r="AA4933" s="14"/>
    </row>
    <row r="4934" spans="1:27">
      <c r="A4934" s="625"/>
      <c r="B4934" s="53"/>
      <c r="C4934" s="53"/>
      <c r="D4934" s="53"/>
      <c r="E4934" s="620"/>
      <c r="F4934" s="53"/>
      <c r="G4934" s="53"/>
      <c r="H4934" s="14"/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0"/>
      <c r="W4934" s="14"/>
      <c r="X4934" s="14"/>
      <c r="Y4934" s="14"/>
      <c r="Z4934" s="14"/>
      <c r="AA4934" s="14"/>
    </row>
    <row r="4935" spans="1:27">
      <c r="A4935" s="625"/>
      <c r="B4935" s="53"/>
      <c r="C4935" s="53"/>
      <c r="D4935" s="53"/>
      <c r="E4935" s="620"/>
      <c r="F4935" s="53"/>
      <c r="G4935" s="53"/>
      <c r="H4935" s="14"/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0"/>
      <c r="W4935" s="14"/>
      <c r="X4935" s="14"/>
      <c r="Y4935" s="14"/>
      <c r="Z4935" s="14"/>
      <c r="AA4935" s="14"/>
    </row>
    <row r="4936" spans="1:27">
      <c r="A4936" s="625"/>
      <c r="B4936" s="53"/>
      <c r="C4936" s="53"/>
      <c r="D4936" s="53"/>
      <c r="E4936" s="620"/>
      <c r="F4936" s="53"/>
      <c r="G4936" s="53"/>
      <c r="H4936" s="14"/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</row>
    <row r="4937" ht="18" spans="1:27">
      <c r="A4937" s="625"/>
      <c r="B4937" s="629"/>
      <c r="C4937" s="299"/>
      <c r="D4937" s="299"/>
      <c r="E4937" s="630"/>
      <c r="F4937" s="299"/>
      <c r="G4937" s="299"/>
      <c r="H4937" s="269"/>
      <c r="I4937" s="304"/>
      <c r="J4937" s="304"/>
      <c r="K4937" s="304"/>
      <c r="L4937" s="304"/>
      <c r="M4937" s="304"/>
      <c r="N4937" s="304"/>
      <c r="O4937" s="269"/>
      <c r="P4937" s="304"/>
      <c r="Q4937" s="304"/>
      <c r="R4937" s="304"/>
      <c r="S4937" s="304"/>
      <c r="T4937" s="304"/>
      <c r="U4937" s="304"/>
      <c r="V4937" s="269"/>
      <c r="W4937" s="304"/>
      <c r="X4937" s="304"/>
      <c r="Y4937" s="304"/>
      <c r="Z4937" s="304"/>
      <c r="AA4937" s="304"/>
    </row>
    <row r="4938" ht="27.6" spans="1:29">
      <c r="A4938" s="584" t="s">
        <v>2221</v>
      </c>
      <c r="B4938" s="121" t="s">
        <v>12</v>
      </c>
      <c r="C4938" s="122" t="s">
        <v>2501</v>
      </c>
      <c r="D4938" s="122" t="s">
        <v>2466</v>
      </c>
      <c r="E4938" s="123" t="s">
        <v>2456</v>
      </c>
      <c r="F4938" s="121" t="s">
        <v>3121</v>
      </c>
      <c r="G4938" s="121" t="s">
        <v>11</v>
      </c>
      <c r="H4938" s="492"/>
      <c r="I4938" s="121" t="s">
        <v>13</v>
      </c>
      <c r="J4938" s="122" t="s">
        <v>2501</v>
      </c>
      <c r="K4938" s="122" t="s">
        <v>2466</v>
      </c>
      <c r="L4938" s="632" t="s">
        <v>2456</v>
      </c>
      <c r="M4938" s="121" t="s">
        <v>3121</v>
      </c>
      <c r="N4938" s="121" t="s">
        <v>11</v>
      </c>
      <c r="O4938" s="269"/>
      <c r="P4938" s="121" t="s">
        <v>3108</v>
      </c>
      <c r="Q4938" s="122" t="s">
        <v>2501</v>
      </c>
      <c r="R4938" s="122" t="s">
        <v>2466</v>
      </c>
      <c r="S4938" s="632" t="s">
        <v>2456</v>
      </c>
      <c r="T4938" s="121" t="s">
        <v>3121</v>
      </c>
      <c r="U4938" s="121" t="s">
        <v>11</v>
      </c>
      <c r="V4938" s="492"/>
      <c r="W4938" s="131" t="s">
        <v>3336</v>
      </c>
      <c r="X4938" s="132" t="s">
        <v>2501</v>
      </c>
      <c r="Y4938" s="132" t="s">
        <v>2466</v>
      </c>
      <c r="Z4938" s="131" t="s">
        <v>3121</v>
      </c>
      <c r="AA4938" s="131" t="s">
        <v>11</v>
      </c>
      <c r="AB4938" s="594" t="s">
        <v>2557</v>
      </c>
      <c r="AC4938" s="594"/>
    </row>
    <row r="4939" ht="13.8" spans="1:29">
      <c r="A4939" s="690" t="s">
        <v>3831</v>
      </c>
      <c r="B4939" s="53" t="s">
        <v>1081</v>
      </c>
      <c r="C4939" s="53">
        <v>6000</v>
      </c>
      <c r="D4939" s="14" t="s">
        <v>2043</v>
      </c>
      <c r="E4939" s="620"/>
      <c r="F4939" s="53"/>
      <c r="G4939" s="53" t="s">
        <v>54</v>
      </c>
      <c r="H4939" s="281"/>
      <c r="I4939" s="14" t="s">
        <v>148</v>
      </c>
      <c r="J4939" s="14">
        <v>12000</v>
      </c>
      <c r="K4939" s="14" t="s">
        <v>2043</v>
      </c>
      <c r="L4939" s="14"/>
      <c r="M4939" s="14"/>
      <c r="N4939" s="53" t="s">
        <v>54</v>
      </c>
      <c r="O4939" s="14"/>
      <c r="P4939" s="14" t="s">
        <v>277</v>
      </c>
      <c r="Q4939" s="14">
        <v>600</v>
      </c>
      <c r="R4939" s="14" t="s">
        <v>2045</v>
      </c>
      <c r="S4939" s="14"/>
      <c r="T4939" s="14"/>
      <c r="U4939" s="14" t="s">
        <v>54</v>
      </c>
      <c r="V4939" s="496"/>
      <c r="W4939" s="610" t="s">
        <v>1603</v>
      </c>
      <c r="X4939" s="610">
        <v>3000</v>
      </c>
      <c r="Y4939" s="610" t="s">
        <v>2043</v>
      </c>
      <c r="Z4939" s="697"/>
      <c r="AA4939" s="549" t="s">
        <v>2956</v>
      </c>
      <c r="AB4939" s="525"/>
      <c r="AC4939" s="448" t="s">
        <v>2561</v>
      </c>
    </row>
    <row r="4940" spans="1:29">
      <c r="A4940" s="690"/>
      <c r="B4940" s="53" t="s">
        <v>729</v>
      </c>
      <c r="C4940" s="53">
        <v>7200</v>
      </c>
      <c r="D4940" s="14" t="s">
        <v>2043</v>
      </c>
      <c r="E4940" s="620"/>
      <c r="F4940" s="53"/>
      <c r="G4940" s="53" t="s">
        <v>3566</v>
      </c>
      <c r="I4940" s="14" t="s">
        <v>244</v>
      </c>
      <c r="J4940" s="14">
        <v>10000</v>
      </c>
      <c r="K4940" s="14" t="s">
        <v>2043</v>
      </c>
      <c r="L4940" s="14"/>
      <c r="M4940" s="14"/>
      <c r="N4940" s="53" t="s">
        <v>54</v>
      </c>
      <c r="O4940" s="14"/>
      <c r="P4940" s="14" t="s">
        <v>540</v>
      </c>
      <c r="Q4940" s="14">
        <v>300</v>
      </c>
      <c r="R4940" s="14" t="s">
        <v>2043</v>
      </c>
      <c r="S4940" s="14"/>
      <c r="T4940" s="14"/>
      <c r="U4940" s="14" t="s">
        <v>3520</v>
      </c>
      <c r="V4940" s="14"/>
      <c r="W4940" s="14" t="s">
        <v>238</v>
      </c>
      <c r="X4940" s="14">
        <v>9000</v>
      </c>
      <c r="Y4940" s="14" t="s">
        <v>2043</v>
      </c>
      <c r="Z4940" s="14"/>
      <c r="AA4940" s="14" t="s">
        <v>3832</v>
      </c>
      <c r="AB4940" s="460"/>
      <c r="AC4940" s="14" t="s">
        <v>2562</v>
      </c>
    </row>
    <row r="4941" ht="13.8" spans="1:29">
      <c r="A4941" s="690"/>
      <c r="B4941" s="14" t="s">
        <v>479</v>
      </c>
      <c r="C4941" s="14">
        <v>7200</v>
      </c>
      <c r="D4941" s="14" t="s">
        <v>2043</v>
      </c>
      <c r="E4941" s="52"/>
      <c r="F4941" s="14"/>
      <c r="G4941" s="53" t="s">
        <v>54</v>
      </c>
      <c r="H4941" s="281"/>
      <c r="I4941" s="53" t="s">
        <v>1068</v>
      </c>
      <c r="J4941" s="53">
        <v>200</v>
      </c>
      <c r="K4941" s="53" t="s">
        <v>2045</v>
      </c>
      <c r="L4941" s="14"/>
      <c r="M4941" s="14"/>
      <c r="N4941" s="53" t="s">
        <v>54</v>
      </c>
      <c r="O4941" s="14"/>
      <c r="P4941" s="14" t="s">
        <v>1861</v>
      </c>
      <c r="Q4941" s="14">
        <v>500</v>
      </c>
      <c r="R4941" s="14" t="s">
        <v>2045</v>
      </c>
      <c r="S4941" s="14" t="s">
        <v>2096</v>
      </c>
      <c r="T4941" s="14"/>
      <c r="U4941" s="14" t="s">
        <v>54</v>
      </c>
      <c r="V4941" s="14"/>
      <c r="W4941" s="73" t="s">
        <v>1603</v>
      </c>
      <c r="X4941" s="73">
        <v>4200</v>
      </c>
      <c r="Y4941" s="73" t="s">
        <v>2043</v>
      </c>
      <c r="Z4941" s="14"/>
      <c r="AA4941" s="14" t="s">
        <v>3833</v>
      </c>
      <c r="AB4941" s="461"/>
      <c r="AC4941" s="448" t="s">
        <v>2563</v>
      </c>
    </row>
    <row r="4942" ht="13.8" spans="1:29">
      <c r="A4942" s="690"/>
      <c r="B4942" s="444" t="s">
        <v>464</v>
      </c>
      <c r="C4942" s="444">
        <v>800</v>
      </c>
      <c r="D4942" s="444" t="s">
        <v>2043</v>
      </c>
      <c r="E4942" s="52"/>
      <c r="F4942" s="14"/>
      <c r="G4942" s="53" t="s">
        <v>54</v>
      </c>
      <c r="H4942" s="140"/>
      <c r="I4942" s="53" t="s">
        <v>1314</v>
      </c>
      <c r="J4942" s="53">
        <v>1440</v>
      </c>
      <c r="K4942" s="53" t="s">
        <v>2045</v>
      </c>
      <c r="L4942" s="14"/>
      <c r="M4942" s="14"/>
      <c r="N4942" s="53" t="s">
        <v>54</v>
      </c>
      <c r="O4942" s="14"/>
      <c r="P4942" s="137" t="s">
        <v>2048</v>
      </c>
      <c r="Q4942" s="137">
        <v>1200</v>
      </c>
      <c r="R4942" s="137" t="s">
        <v>2045</v>
      </c>
      <c r="S4942" s="14"/>
      <c r="T4942" s="168" t="s">
        <v>3834</v>
      </c>
      <c r="U4942" s="14" t="s">
        <v>3835</v>
      </c>
      <c r="V4942" s="14"/>
      <c r="W4942" s="14" t="s">
        <v>207</v>
      </c>
      <c r="X4942" s="14">
        <v>1200</v>
      </c>
      <c r="Y4942" s="14" t="s">
        <v>2043</v>
      </c>
      <c r="Z4942" s="14"/>
      <c r="AA4942" s="14" t="s">
        <v>88</v>
      </c>
      <c r="AB4942" s="462"/>
      <c r="AC4942" s="448" t="s">
        <v>2568</v>
      </c>
    </row>
    <row r="4943" ht="13.8" spans="1:29">
      <c r="A4943" s="690"/>
      <c r="B4943" s="356" t="s">
        <v>1135</v>
      </c>
      <c r="C4943" s="356">
        <v>1200</v>
      </c>
      <c r="D4943" s="356" t="s">
        <v>2043</v>
      </c>
      <c r="E4943" s="52"/>
      <c r="F4943" s="14"/>
      <c r="G4943" s="53" t="s">
        <v>3506</v>
      </c>
      <c r="H4943" s="140"/>
      <c r="I4943" s="14" t="s">
        <v>689</v>
      </c>
      <c r="J4943" s="14">
        <v>1200</v>
      </c>
      <c r="K4943" s="53" t="s">
        <v>2043</v>
      </c>
      <c r="L4943" s="14"/>
      <c r="M4943" s="14" t="s">
        <v>3426</v>
      </c>
      <c r="N4943" s="53" t="s">
        <v>3836</v>
      </c>
      <c r="O4943" s="14"/>
      <c r="P4943" s="137" t="s">
        <v>63</v>
      </c>
      <c r="Q4943" s="137">
        <v>800</v>
      </c>
      <c r="R4943" s="137" t="s">
        <v>2045</v>
      </c>
      <c r="S4943" s="14"/>
      <c r="T4943" s="168" t="s">
        <v>3834</v>
      </c>
      <c r="U4943" s="14" t="s">
        <v>3041</v>
      </c>
      <c r="V4943" s="14"/>
      <c r="W4943" s="14" t="s">
        <v>592</v>
      </c>
      <c r="X4943" s="14">
        <v>16800</v>
      </c>
      <c r="Y4943" s="14" t="s">
        <v>2043</v>
      </c>
      <c r="Z4943" s="14"/>
      <c r="AA4943" s="14" t="s">
        <v>88</v>
      </c>
      <c r="AB4943" s="142"/>
      <c r="AC4943" s="448" t="s">
        <v>2632</v>
      </c>
    </row>
    <row r="4944" ht="13.8" spans="1:29">
      <c r="A4944" s="690"/>
      <c r="B4944" s="73" t="s">
        <v>1183</v>
      </c>
      <c r="C4944" s="73">
        <v>800</v>
      </c>
      <c r="D4944" s="73" t="s">
        <v>2043</v>
      </c>
      <c r="E4944" s="52"/>
      <c r="F4944" s="14"/>
      <c r="G4944" s="53" t="s">
        <v>2935</v>
      </c>
      <c r="H4944" s="140"/>
      <c r="I4944" s="14" t="s">
        <v>259</v>
      </c>
      <c r="J4944" s="14">
        <v>24000</v>
      </c>
      <c r="K4944" s="53" t="s">
        <v>2043</v>
      </c>
      <c r="L4944" s="14"/>
      <c r="M4944" s="14"/>
      <c r="N4944" s="53" t="s">
        <v>3837</v>
      </c>
      <c r="O4944" s="14"/>
      <c r="P4944" s="73" t="s">
        <v>1231</v>
      </c>
      <c r="Q4944" s="73">
        <v>1200</v>
      </c>
      <c r="R4944" s="73" t="s">
        <v>2043</v>
      </c>
      <c r="S4944" s="14"/>
      <c r="T4944" s="14"/>
      <c r="U4944" s="14" t="s">
        <v>3693</v>
      </c>
      <c r="V4944" s="14"/>
      <c r="W4944" s="14" t="s">
        <v>587</v>
      </c>
      <c r="X4944" s="14">
        <v>1600</v>
      </c>
      <c r="Y4944" s="14" t="s">
        <v>2043</v>
      </c>
      <c r="Z4944" s="14"/>
      <c r="AA4944" s="14" t="s">
        <v>3838</v>
      </c>
      <c r="AB4944" s="136"/>
      <c r="AC4944" s="448" t="s">
        <v>2935</v>
      </c>
    </row>
    <row r="4945" ht="26.4" spans="1:28">
      <c r="A4945" s="690"/>
      <c r="B4945" s="14" t="s">
        <v>1135</v>
      </c>
      <c r="C4945" s="14">
        <v>1200</v>
      </c>
      <c r="D4945" s="14" t="s">
        <v>2043</v>
      </c>
      <c r="E4945" s="52"/>
      <c r="F4945" s="14"/>
      <c r="G4945" s="53" t="s">
        <v>3839</v>
      </c>
      <c r="H4945" s="140"/>
      <c r="I4945" s="14" t="s">
        <v>175</v>
      </c>
      <c r="J4945" s="14">
        <v>2500</v>
      </c>
      <c r="K4945" s="14" t="s">
        <v>2043</v>
      </c>
      <c r="L4945" s="14"/>
      <c r="M4945" s="14"/>
      <c r="N4945" s="53" t="s">
        <v>3840</v>
      </c>
      <c r="O4945" s="14"/>
      <c r="P4945" s="14" t="s">
        <v>1257</v>
      </c>
      <c r="Q4945" s="14">
        <v>900</v>
      </c>
      <c r="R4945" s="14" t="s">
        <v>2045</v>
      </c>
      <c r="S4945" s="14"/>
      <c r="T4945" s="14"/>
      <c r="U4945" s="14" t="s">
        <v>88</v>
      </c>
      <c r="V4945" s="14"/>
      <c r="W4945" s="14" t="s">
        <v>528</v>
      </c>
      <c r="X4945" s="14">
        <v>2000</v>
      </c>
      <c r="Y4945" s="14" t="s">
        <v>2043</v>
      </c>
      <c r="Z4945" s="14"/>
      <c r="AA4945" s="14" t="s">
        <v>88</v>
      </c>
      <c r="AB4945" s="191"/>
    </row>
    <row r="4946" spans="1:27">
      <c r="A4946" s="690"/>
      <c r="B4946" s="356" t="s">
        <v>316</v>
      </c>
      <c r="C4946" s="356">
        <v>9000</v>
      </c>
      <c r="D4946" s="356" t="s">
        <v>2043</v>
      </c>
      <c r="E4946" s="52"/>
      <c r="F4946" s="14"/>
      <c r="G4946" s="53" t="s">
        <v>3841</v>
      </c>
      <c r="H4946" s="534"/>
      <c r="I4946" s="14" t="s">
        <v>1718</v>
      </c>
      <c r="J4946" s="14">
        <v>4000</v>
      </c>
      <c r="K4946" s="14" t="s">
        <v>2043</v>
      </c>
      <c r="L4946" s="14"/>
      <c r="M4946" s="14"/>
      <c r="N4946" s="53" t="s">
        <v>55</v>
      </c>
      <c r="O4946" s="14"/>
      <c r="P4946" s="356" t="s">
        <v>951</v>
      </c>
      <c r="Q4946" s="356">
        <v>440</v>
      </c>
      <c r="R4946" s="356" t="s">
        <v>2045</v>
      </c>
      <c r="S4946" s="14"/>
      <c r="T4946" s="14"/>
      <c r="U4946" s="14" t="s">
        <v>3628</v>
      </c>
      <c r="V4946" s="14"/>
      <c r="W4946" s="14" t="s">
        <v>994</v>
      </c>
      <c r="X4946" s="14">
        <v>1155</v>
      </c>
      <c r="Y4946" s="14" t="s">
        <v>2045</v>
      </c>
      <c r="Z4946" s="14"/>
      <c r="AA4946" s="14" t="s">
        <v>88</v>
      </c>
    </row>
    <row r="4947" spans="1:27">
      <c r="A4947" s="690"/>
      <c r="B4947" s="14" t="s">
        <v>1867</v>
      </c>
      <c r="C4947" s="14">
        <v>990</v>
      </c>
      <c r="D4947" s="14" t="s">
        <v>2045</v>
      </c>
      <c r="E4947" s="52"/>
      <c r="F4947" s="14" t="s">
        <v>2096</v>
      </c>
      <c r="G4947" s="53" t="s">
        <v>54</v>
      </c>
      <c r="H4947" s="497"/>
      <c r="I4947" s="129"/>
      <c r="J4947" s="129"/>
      <c r="K4947" s="129"/>
      <c r="L4947" s="129"/>
      <c r="M4947" s="129"/>
      <c r="N4947" s="191"/>
      <c r="O4947" s="14"/>
      <c r="P4947" s="14" t="s">
        <v>1334</v>
      </c>
      <c r="Q4947" s="14">
        <v>300</v>
      </c>
      <c r="R4947" s="14" t="s">
        <v>2045</v>
      </c>
      <c r="S4947" s="14"/>
      <c r="T4947" s="14"/>
      <c r="U4947" s="14" t="s">
        <v>88</v>
      </c>
      <c r="V4947" s="14"/>
      <c r="W4947" s="14" t="s">
        <v>1590</v>
      </c>
      <c r="X4947" s="14">
        <v>1300</v>
      </c>
      <c r="Y4947" s="14" t="s">
        <v>2045</v>
      </c>
      <c r="Z4947" s="14"/>
      <c r="AA4947" s="14" t="s">
        <v>3842</v>
      </c>
    </row>
    <row r="4948" spans="1:27">
      <c r="A4948" s="690"/>
      <c r="B4948" s="14" t="s">
        <v>470</v>
      </c>
      <c r="C4948" s="14">
        <v>2400</v>
      </c>
      <c r="D4948" s="14" t="s">
        <v>2043</v>
      </c>
      <c r="E4948" s="14"/>
      <c r="F4948" s="14"/>
      <c r="G4948" s="53" t="s">
        <v>54</v>
      </c>
      <c r="H4948" s="497"/>
      <c r="I4948" s="129"/>
      <c r="J4948" s="129"/>
      <c r="K4948" s="129"/>
      <c r="L4948" s="129"/>
      <c r="M4948" s="129"/>
      <c r="N4948" s="191"/>
      <c r="O4948" s="14"/>
      <c r="P4948" s="73" t="s">
        <v>1654</v>
      </c>
      <c r="Q4948" s="73">
        <v>255</v>
      </c>
      <c r="R4948" s="73" t="s">
        <v>2045</v>
      </c>
      <c r="S4948" s="14"/>
      <c r="T4948" s="14"/>
      <c r="U4948" s="14" t="s">
        <v>3047</v>
      </c>
      <c r="V4948" s="14"/>
      <c r="W4948" s="14"/>
      <c r="X4948" s="14"/>
      <c r="Y4948" s="14"/>
      <c r="Z4948" s="14"/>
      <c r="AA4948" s="14"/>
    </row>
    <row r="4949" spans="1:27">
      <c r="A4949" s="690"/>
      <c r="B4949" s="14" t="s">
        <v>316</v>
      </c>
      <c r="C4949" s="14">
        <v>6000</v>
      </c>
      <c r="D4949" s="14" t="s">
        <v>2043</v>
      </c>
      <c r="E4949" s="52"/>
      <c r="F4949" s="14"/>
      <c r="G4949" s="53" t="s">
        <v>3843</v>
      </c>
      <c r="H4949" s="497"/>
      <c r="I4949" s="129"/>
      <c r="J4949" s="129"/>
      <c r="K4949" s="129"/>
      <c r="L4949" s="129"/>
      <c r="M4949" s="129"/>
      <c r="N4949" s="191"/>
      <c r="O4949" s="14"/>
      <c r="P4949" s="14" t="s">
        <v>1550</v>
      </c>
      <c r="Q4949" s="14">
        <v>400</v>
      </c>
      <c r="R4949" s="14" t="s">
        <v>2045</v>
      </c>
      <c r="S4949" s="14"/>
      <c r="T4949" s="14"/>
      <c r="U4949" s="14" t="s">
        <v>3844</v>
      </c>
      <c r="V4949" s="14"/>
      <c r="W4949" s="14"/>
      <c r="X4949" s="14"/>
      <c r="Y4949" s="14"/>
      <c r="Z4949" s="14"/>
      <c r="AA4949" s="14"/>
    </row>
    <row r="4950" spans="1:27">
      <c r="A4950" s="690"/>
      <c r="B4950" s="14" t="s">
        <v>1135</v>
      </c>
      <c r="C4950" s="14">
        <v>800</v>
      </c>
      <c r="D4950" s="14" t="s">
        <v>2043</v>
      </c>
      <c r="E4950" s="14"/>
      <c r="F4950" s="168" t="s">
        <v>3834</v>
      </c>
      <c r="G4950" s="14" t="s">
        <v>88</v>
      </c>
      <c r="H4950" s="497"/>
      <c r="I4950" s="129"/>
      <c r="J4950" s="129"/>
      <c r="K4950" s="129"/>
      <c r="L4950" s="129"/>
      <c r="M4950" s="129"/>
      <c r="N4950" s="191"/>
      <c r="O4950" s="14"/>
      <c r="P4950" s="14" t="s">
        <v>681</v>
      </c>
      <c r="Q4950" s="14">
        <v>300</v>
      </c>
      <c r="R4950" s="14" t="s">
        <v>2043</v>
      </c>
      <c r="S4950" s="14"/>
      <c r="T4950" s="14"/>
      <c r="U4950" s="14" t="s">
        <v>3845</v>
      </c>
      <c r="V4950" s="14"/>
      <c r="W4950" s="14"/>
      <c r="X4950" s="14"/>
      <c r="Y4950" s="14"/>
      <c r="Z4950" s="14"/>
      <c r="AA4950" s="14"/>
    </row>
    <row r="4951" spans="1:27">
      <c r="A4951" s="690"/>
      <c r="B4951" s="14" t="s">
        <v>1830</v>
      </c>
      <c r="C4951" s="14">
        <v>400</v>
      </c>
      <c r="D4951" s="14" t="s">
        <v>2045</v>
      </c>
      <c r="E4951" s="52"/>
      <c r="F4951" s="14"/>
      <c r="G4951" s="53" t="s">
        <v>88</v>
      </c>
      <c r="H4951" s="497"/>
      <c r="I4951" s="129"/>
      <c r="J4951" s="129"/>
      <c r="K4951" s="129"/>
      <c r="L4951" s="129"/>
      <c r="M4951" s="129"/>
      <c r="N4951" s="191"/>
      <c r="O4951" s="14"/>
      <c r="P4951" s="14" t="s">
        <v>681</v>
      </c>
      <c r="Q4951" s="14">
        <v>800</v>
      </c>
      <c r="R4951" s="14" t="s">
        <v>2043</v>
      </c>
      <c r="S4951" s="14"/>
      <c r="T4951" s="14" t="s">
        <v>3846</v>
      </c>
      <c r="U4951" s="14" t="s">
        <v>88</v>
      </c>
      <c r="V4951" s="14"/>
      <c r="W4951" s="14"/>
      <c r="X4951" s="14"/>
      <c r="Y4951" s="14"/>
      <c r="Z4951" s="14"/>
      <c r="AA4951" s="14"/>
    </row>
    <row r="4952" spans="1:27">
      <c r="A4952" s="690"/>
      <c r="B4952" s="14" t="s">
        <v>1847</v>
      </c>
      <c r="C4952" s="14">
        <v>1000</v>
      </c>
      <c r="D4952" s="14" t="s">
        <v>2045</v>
      </c>
      <c r="E4952" s="52"/>
      <c r="F4952" s="14"/>
      <c r="G4952" s="53" t="s">
        <v>88</v>
      </c>
      <c r="H4952" s="497"/>
      <c r="I4952" s="129"/>
      <c r="J4952" s="129"/>
      <c r="K4952" s="129"/>
      <c r="L4952" s="129"/>
      <c r="M4952" s="129"/>
      <c r="N4952" s="191"/>
      <c r="O4952" s="14"/>
      <c r="P4952" s="14" t="s">
        <v>1370</v>
      </c>
      <c r="Q4952" s="14">
        <v>800</v>
      </c>
      <c r="R4952" s="14" t="s">
        <v>2043</v>
      </c>
      <c r="S4952" s="14"/>
      <c r="T4952" s="14"/>
      <c r="U4952" s="14" t="s">
        <v>88</v>
      </c>
      <c r="V4952" s="14"/>
      <c r="W4952" s="14"/>
      <c r="X4952" s="14"/>
      <c r="Y4952" s="14"/>
      <c r="Z4952" s="14"/>
      <c r="AA4952" s="14"/>
    </row>
    <row r="4953" spans="1:27">
      <c r="A4953" s="690"/>
      <c r="B4953" s="14" t="s">
        <v>1765</v>
      </c>
      <c r="C4953" s="14">
        <v>600</v>
      </c>
      <c r="D4953" s="14" t="s">
        <v>2045</v>
      </c>
      <c r="E4953" s="52"/>
      <c r="F4953" s="14"/>
      <c r="G4953" s="53" t="s">
        <v>88</v>
      </c>
      <c r="H4953" s="497"/>
      <c r="I4953" s="129"/>
      <c r="J4953" s="129"/>
      <c r="K4953" s="129"/>
      <c r="L4953" s="129"/>
      <c r="M4953" s="129"/>
      <c r="N4953" s="191"/>
      <c r="O4953" s="14"/>
      <c r="P4953" s="14" t="s">
        <v>584</v>
      </c>
      <c r="Q4953" s="14">
        <v>8000</v>
      </c>
      <c r="R4953" s="14" t="s">
        <v>2043</v>
      </c>
      <c r="S4953" s="14"/>
      <c r="T4953" s="14"/>
      <c r="U4953" s="14" t="s">
        <v>55</v>
      </c>
      <c r="V4953" s="14"/>
      <c r="W4953" s="14"/>
      <c r="X4953" s="14"/>
      <c r="Y4953" s="14"/>
      <c r="Z4953" s="14"/>
      <c r="AA4953" s="14"/>
    </row>
    <row r="4954" spans="1:27">
      <c r="A4954" s="690"/>
      <c r="B4954" s="14"/>
      <c r="C4954" s="14"/>
      <c r="D4954" s="14"/>
      <c r="E4954" s="52"/>
      <c r="F4954" s="14"/>
      <c r="G4954" s="53"/>
      <c r="H4954" s="497"/>
      <c r="I4954" s="129"/>
      <c r="J4954" s="129"/>
      <c r="K4954" s="129"/>
      <c r="L4954" s="129"/>
      <c r="M4954" s="129"/>
      <c r="N4954" s="191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</row>
    <row r="4955" spans="1:27">
      <c r="A4955" s="690"/>
      <c r="B4955" s="14"/>
      <c r="C4955" s="14"/>
      <c r="D4955" s="14"/>
      <c r="E4955" s="52"/>
      <c r="F4955" s="14"/>
      <c r="G4955" s="53"/>
      <c r="H4955" s="497"/>
      <c r="I4955" s="129"/>
      <c r="J4955" s="129"/>
      <c r="K4955" s="129"/>
      <c r="L4955" s="129"/>
      <c r="M4955" s="129"/>
      <c r="N4955" s="191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</row>
    <row r="4956" spans="1:27">
      <c r="A4956" s="690"/>
      <c r="B4956" s="14"/>
      <c r="C4956" s="14"/>
      <c r="D4956" s="14"/>
      <c r="E4956" s="52"/>
      <c r="F4956" s="14"/>
      <c r="G4956" s="53"/>
      <c r="H4956" s="497"/>
      <c r="I4956" s="129"/>
      <c r="J4956" s="129"/>
      <c r="K4956" s="129"/>
      <c r="L4956" s="129"/>
      <c r="M4956" s="129"/>
      <c r="N4956" s="191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</row>
    <row r="4957" spans="1:27">
      <c r="A4957" s="690"/>
      <c r="B4957" s="14"/>
      <c r="C4957" s="14"/>
      <c r="D4957" s="14"/>
      <c r="E4957" s="52"/>
      <c r="F4957" s="14"/>
      <c r="G4957" s="53"/>
      <c r="H4957" s="497"/>
      <c r="I4957" s="129"/>
      <c r="J4957" s="129"/>
      <c r="K4957" s="129"/>
      <c r="L4957" s="129"/>
      <c r="M4957" s="129"/>
      <c r="N4957" s="191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</row>
    <row r="4958" spans="1:27">
      <c r="A4958" s="690"/>
      <c r="B4958" s="14"/>
      <c r="C4958" s="14"/>
      <c r="D4958" s="14"/>
      <c r="E4958" s="52"/>
      <c r="F4958" s="14"/>
      <c r="G4958" s="53"/>
      <c r="H4958" s="497"/>
      <c r="I4958" s="129"/>
      <c r="J4958" s="129"/>
      <c r="K4958" s="129"/>
      <c r="L4958" s="129"/>
      <c r="M4958" s="129"/>
      <c r="N4958" s="140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</row>
    <row r="4959" spans="1:27">
      <c r="A4959" s="690"/>
      <c r="B4959" s="14"/>
      <c r="C4959" s="14"/>
      <c r="D4959" s="14"/>
      <c r="E4959" s="52"/>
      <c r="F4959" s="14"/>
      <c r="G4959" s="53"/>
      <c r="H4959" s="497"/>
      <c r="I4959" s="129"/>
      <c r="J4959" s="129"/>
      <c r="K4959" s="129"/>
      <c r="L4959" s="129"/>
      <c r="M4959" s="129"/>
      <c r="N4959" s="140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</row>
    <row r="4960" spans="1:27">
      <c r="A4960" s="690"/>
      <c r="B4960" s="499"/>
      <c r="C4960" s="499"/>
      <c r="D4960" s="499"/>
      <c r="E4960" s="500"/>
      <c r="F4960" s="499"/>
      <c r="G4960" s="501"/>
      <c r="H4960" s="129"/>
      <c r="I4960" s="129"/>
      <c r="J4960" s="129"/>
      <c r="K4960" s="129"/>
      <c r="L4960" s="129"/>
      <c r="M4960" s="129"/>
      <c r="N4960" s="140"/>
      <c r="O4960" s="14"/>
      <c r="P4960" s="103"/>
      <c r="Q4960" s="696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</row>
    <row r="4961" spans="1:27">
      <c r="A4961" s="690"/>
      <c r="B4961" s="499"/>
      <c r="C4961" s="499"/>
      <c r="D4961" s="499"/>
      <c r="E4961" s="500"/>
      <c r="F4961" s="499"/>
      <c r="G4961" s="501"/>
      <c r="H4961" s="129"/>
      <c r="I4961" s="129"/>
      <c r="J4961" s="129"/>
      <c r="K4961" s="129"/>
      <c r="L4961" s="129"/>
      <c r="M4961" s="129"/>
      <c r="N4961" s="140"/>
      <c r="O4961" s="14"/>
      <c r="P4961" s="103"/>
      <c r="Q4961" s="696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</row>
    <row r="4962" spans="1:27">
      <c r="A4962" s="690"/>
      <c r="B4962" s="499"/>
      <c r="C4962" s="499"/>
      <c r="D4962" s="499"/>
      <c r="E4962" s="500"/>
      <c r="F4962" s="499"/>
      <c r="G4962" s="501"/>
      <c r="H4962" s="139"/>
      <c r="I4962" s="139"/>
      <c r="J4962" s="139"/>
      <c r="K4962" s="139"/>
      <c r="L4962" s="139"/>
      <c r="M4962" s="139"/>
      <c r="N4962" s="14"/>
      <c r="O4962" s="14"/>
      <c r="P4962" s="103"/>
      <c r="Q4962" s="696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</row>
    <row r="4963" spans="1:27">
      <c r="A4963" s="690"/>
      <c r="B4963" s="499"/>
      <c r="C4963" s="499"/>
      <c r="D4963" s="499"/>
      <c r="E4963" s="500"/>
      <c r="F4963" s="499"/>
      <c r="G4963" s="501"/>
      <c r="H4963" s="14"/>
      <c r="I4963" s="14"/>
      <c r="J4963" s="14"/>
      <c r="K4963" s="14"/>
      <c r="L4963" s="14"/>
      <c r="M4963" s="14"/>
      <c r="N4963" s="14"/>
      <c r="O4963" s="14"/>
      <c r="P4963" s="103"/>
      <c r="Q4963" s="696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</row>
    <row r="4964" ht="18" spans="1:27">
      <c r="A4964" s="690"/>
      <c r="B4964" s="629"/>
      <c r="C4964" s="299"/>
      <c r="D4964" s="299"/>
      <c r="E4964" s="630"/>
      <c r="F4964" s="299"/>
      <c r="G4964" s="299"/>
      <c r="H4964" s="269"/>
      <c r="I4964" s="304"/>
      <c r="J4964" s="304"/>
      <c r="K4964" s="304"/>
      <c r="L4964" s="304"/>
      <c r="M4964" s="304"/>
      <c r="N4964" s="304"/>
      <c r="O4964" s="269"/>
      <c r="P4964" s="304"/>
      <c r="Q4964" s="304"/>
      <c r="R4964" s="304"/>
      <c r="S4964" s="304"/>
      <c r="T4964" s="304"/>
      <c r="U4964" s="304"/>
      <c r="V4964" s="269"/>
      <c r="W4964" s="304"/>
      <c r="X4964" s="304"/>
      <c r="Y4964" s="304"/>
      <c r="Z4964" s="304"/>
      <c r="AA4964" s="304"/>
    </row>
    <row r="4965" ht="27.6" spans="1:29">
      <c r="A4965" s="584" t="s">
        <v>2223</v>
      </c>
      <c r="B4965" s="121" t="s">
        <v>12</v>
      </c>
      <c r="C4965" s="122" t="s">
        <v>2501</v>
      </c>
      <c r="D4965" s="122" t="s">
        <v>2466</v>
      </c>
      <c r="E4965" s="123" t="s">
        <v>2456</v>
      </c>
      <c r="F4965" s="121" t="s">
        <v>3121</v>
      </c>
      <c r="G4965" s="121" t="s">
        <v>11</v>
      </c>
      <c r="H4965" s="492"/>
      <c r="I4965" s="121" t="s">
        <v>13</v>
      </c>
      <c r="J4965" s="122" t="s">
        <v>2501</v>
      </c>
      <c r="K4965" s="122" t="s">
        <v>2466</v>
      </c>
      <c r="L4965" s="632" t="s">
        <v>2456</v>
      </c>
      <c r="M4965" s="121" t="s">
        <v>3121</v>
      </c>
      <c r="N4965" s="121" t="s">
        <v>11</v>
      </c>
      <c r="O4965" s="269"/>
      <c r="P4965" s="121" t="s">
        <v>3108</v>
      </c>
      <c r="Q4965" s="122" t="s">
        <v>2501</v>
      </c>
      <c r="R4965" s="122" t="s">
        <v>2466</v>
      </c>
      <c r="S4965" s="632" t="s">
        <v>2456</v>
      </c>
      <c r="T4965" s="121" t="s">
        <v>3121</v>
      </c>
      <c r="U4965" s="121" t="s">
        <v>11</v>
      </c>
      <c r="V4965" s="269"/>
      <c r="W4965" s="121" t="s">
        <v>3336</v>
      </c>
      <c r="X4965" s="122" t="s">
        <v>2501</v>
      </c>
      <c r="Y4965" s="122" t="s">
        <v>2466</v>
      </c>
      <c r="Z4965" s="121" t="s">
        <v>3121</v>
      </c>
      <c r="AA4965" s="121" t="s">
        <v>11</v>
      </c>
      <c r="AB4965" s="594" t="s">
        <v>2557</v>
      </c>
      <c r="AC4965" s="594"/>
    </row>
    <row r="4966" ht="13.8" spans="1:29">
      <c r="A4966" s="690" t="s">
        <v>3847</v>
      </c>
      <c r="B4966" s="14" t="s">
        <v>1135</v>
      </c>
      <c r="C4966" s="14">
        <v>800</v>
      </c>
      <c r="D4966" s="14" t="s">
        <v>2043</v>
      </c>
      <c r="E4966" s="14"/>
      <c r="F4966" s="168" t="s">
        <v>3834</v>
      </c>
      <c r="G4966" s="14" t="s">
        <v>88</v>
      </c>
      <c r="H4966" s="140"/>
      <c r="I4966" s="14" t="s">
        <v>1718</v>
      </c>
      <c r="J4966" s="14">
        <v>800</v>
      </c>
      <c r="K4966" s="14" t="s">
        <v>2043</v>
      </c>
      <c r="L4966" s="14"/>
      <c r="M4966" s="14"/>
      <c r="N4966" s="53" t="s">
        <v>54</v>
      </c>
      <c r="O4966" s="14"/>
      <c r="P4966" s="14" t="s">
        <v>584</v>
      </c>
      <c r="Q4966" s="14">
        <v>1200</v>
      </c>
      <c r="R4966" s="14" t="s">
        <v>2043</v>
      </c>
      <c r="S4966" s="14"/>
      <c r="T4966" s="14"/>
      <c r="U4966" s="14" t="s">
        <v>54</v>
      </c>
      <c r="V4966" s="14"/>
      <c r="W4966" s="14" t="s">
        <v>1869</v>
      </c>
      <c r="X4966" s="14">
        <v>500</v>
      </c>
      <c r="Y4966" s="14" t="s">
        <v>2045</v>
      </c>
      <c r="Z4966" s="14"/>
      <c r="AA4966" s="14" t="s">
        <v>88</v>
      </c>
      <c r="AB4966" s="525"/>
      <c r="AC4966" s="448" t="s">
        <v>2561</v>
      </c>
    </row>
    <row r="4967" spans="1:29">
      <c r="A4967" s="690"/>
      <c r="B4967" s="14" t="s">
        <v>1830</v>
      </c>
      <c r="C4967" s="14">
        <v>400</v>
      </c>
      <c r="D4967" s="14" t="s">
        <v>2045</v>
      </c>
      <c r="E4967" s="52"/>
      <c r="F4967" s="14"/>
      <c r="G4967" s="53" t="s">
        <v>3848</v>
      </c>
      <c r="H4967" s="140"/>
      <c r="I4967" s="356" t="s">
        <v>67</v>
      </c>
      <c r="J4967" s="356">
        <v>2400</v>
      </c>
      <c r="K4967" s="356" t="s">
        <v>2054</v>
      </c>
      <c r="L4967" s="14"/>
      <c r="M4967" s="14"/>
      <c r="N4967" s="53" t="s">
        <v>3553</v>
      </c>
      <c r="O4967" s="14"/>
      <c r="P4967" s="14" t="s">
        <v>1138</v>
      </c>
      <c r="Q4967" s="14">
        <v>200</v>
      </c>
      <c r="R4967" s="14" t="s">
        <v>2045</v>
      </c>
      <c r="S4967" s="14"/>
      <c r="T4967" s="14"/>
      <c r="U4967" s="14" t="s">
        <v>54</v>
      </c>
      <c r="V4967" s="14"/>
      <c r="W4967" s="14" t="s">
        <v>1159</v>
      </c>
      <c r="X4967" s="14">
        <v>2010</v>
      </c>
      <c r="Y4967" s="14" t="s">
        <v>2045</v>
      </c>
      <c r="Z4967" s="14"/>
      <c r="AA4967" s="14" t="s">
        <v>3571</v>
      </c>
      <c r="AB4967" s="460"/>
      <c r="AC4967" s="14" t="s">
        <v>2562</v>
      </c>
    </row>
    <row r="4968" ht="13.8" spans="1:29">
      <c r="A4968" s="690"/>
      <c r="B4968" s="14" t="s">
        <v>1847</v>
      </c>
      <c r="C4968" s="14">
        <v>1000</v>
      </c>
      <c r="D4968" s="14" t="s">
        <v>2045</v>
      </c>
      <c r="E4968" s="52"/>
      <c r="F4968" s="14"/>
      <c r="G4968" s="53" t="s">
        <v>88</v>
      </c>
      <c r="H4968" s="140"/>
      <c r="I4968" s="356" t="s">
        <v>1720</v>
      </c>
      <c r="J4968" s="356">
        <v>2000</v>
      </c>
      <c r="K4968" s="356" t="s">
        <v>2045</v>
      </c>
      <c r="L4968" s="14"/>
      <c r="M4968" s="14" t="s">
        <v>3251</v>
      </c>
      <c r="N4968" s="53" t="s">
        <v>88</v>
      </c>
      <c r="O4968" s="14"/>
      <c r="P4968" s="14" t="s">
        <v>681</v>
      </c>
      <c r="Q4968" s="14">
        <v>200</v>
      </c>
      <c r="R4968" s="14" t="s">
        <v>2043</v>
      </c>
      <c r="S4968" s="14"/>
      <c r="T4968" s="14"/>
      <c r="U4968" s="14" t="s">
        <v>54</v>
      </c>
      <c r="V4968" s="14"/>
      <c r="W4968" s="356" t="s">
        <v>1849</v>
      </c>
      <c r="X4968" s="356">
        <v>1500</v>
      </c>
      <c r="Y4968" s="356" t="s">
        <v>2045</v>
      </c>
      <c r="Z4968" s="14"/>
      <c r="AA4968" s="14" t="s">
        <v>3849</v>
      </c>
      <c r="AB4968" s="461"/>
      <c r="AC4968" s="448" t="s">
        <v>2563</v>
      </c>
    </row>
    <row r="4969" ht="13.8" spans="1:29">
      <c r="A4969" s="690"/>
      <c r="B4969" s="14" t="s">
        <v>1765</v>
      </c>
      <c r="C4969" s="14">
        <v>600</v>
      </c>
      <c r="D4969" s="14" t="s">
        <v>2045</v>
      </c>
      <c r="E4969" s="52"/>
      <c r="F4969" s="14"/>
      <c r="G4969" s="53" t="s">
        <v>88</v>
      </c>
      <c r="H4969" s="140"/>
      <c r="I4969" s="53" t="s">
        <v>135</v>
      </c>
      <c r="J4969" s="53">
        <v>16000</v>
      </c>
      <c r="K4969" s="53" t="s">
        <v>2043</v>
      </c>
      <c r="L4969" s="53"/>
      <c r="M4969" s="53"/>
      <c r="N4969" s="53" t="s">
        <v>88</v>
      </c>
      <c r="O4969" s="14"/>
      <c r="P4969" s="14" t="s">
        <v>1621</v>
      </c>
      <c r="Q4969" s="14">
        <v>300</v>
      </c>
      <c r="R4969" s="14" t="s">
        <v>2045</v>
      </c>
      <c r="S4969" s="14"/>
      <c r="T4969" s="14"/>
      <c r="U4969" s="14" t="s">
        <v>54</v>
      </c>
      <c r="V4969" s="14"/>
      <c r="W4969" s="14" t="s">
        <v>464</v>
      </c>
      <c r="X4969" s="14">
        <v>1200</v>
      </c>
      <c r="Y4969" s="14" t="s">
        <v>2043</v>
      </c>
      <c r="Z4969" s="14"/>
      <c r="AA4969" s="14" t="s">
        <v>3529</v>
      </c>
      <c r="AB4969" s="462"/>
      <c r="AC4969" s="448" t="s">
        <v>2568</v>
      </c>
    </row>
    <row r="4970" ht="13.8" spans="1:29">
      <c r="A4970" s="690"/>
      <c r="B4970" s="73" t="s">
        <v>1062</v>
      </c>
      <c r="C4970" s="73">
        <v>4200</v>
      </c>
      <c r="D4970" s="73" t="s">
        <v>2043</v>
      </c>
      <c r="E4970" s="620"/>
      <c r="F4970" s="53"/>
      <c r="G4970" s="53" t="s">
        <v>3047</v>
      </c>
      <c r="H4970" s="140"/>
      <c r="I4970" s="14" t="s">
        <v>1863</v>
      </c>
      <c r="J4970" s="14">
        <v>1005</v>
      </c>
      <c r="K4970" s="14" t="s">
        <v>2045</v>
      </c>
      <c r="L4970" s="14"/>
      <c r="M4970" s="14"/>
      <c r="N4970" s="53" t="s">
        <v>88</v>
      </c>
      <c r="O4970" s="14"/>
      <c r="P4970" s="73" t="s">
        <v>1670</v>
      </c>
      <c r="Q4970" s="73">
        <v>100</v>
      </c>
      <c r="R4970" s="73" t="s">
        <v>2045</v>
      </c>
      <c r="S4970" s="14"/>
      <c r="T4970" s="14"/>
      <c r="U4970" s="14" t="s">
        <v>3047</v>
      </c>
      <c r="V4970" s="14"/>
      <c r="W4970" s="14" t="s">
        <v>787</v>
      </c>
      <c r="X4970" s="14">
        <v>4000</v>
      </c>
      <c r="Y4970" s="14" t="s">
        <v>2043</v>
      </c>
      <c r="Z4970" s="14"/>
      <c r="AA4970" s="14" t="s">
        <v>88</v>
      </c>
      <c r="AB4970" s="142"/>
      <c r="AC4970" s="448" t="s">
        <v>2632</v>
      </c>
    </row>
    <row r="4971" ht="13.8" spans="1:29">
      <c r="A4971" s="690"/>
      <c r="B4971" s="14" t="s">
        <v>537</v>
      </c>
      <c r="C4971" s="14">
        <v>6000</v>
      </c>
      <c r="D4971" s="14" t="s">
        <v>2043</v>
      </c>
      <c r="E4971" s="52"/>
      <c r="F4971" s="14"/>
      <c r="G4971" s="53" t="s">
        <v>88</v>
      </c>
      <c r="H4971" s="140"/>
      <c r="I4971" s="14" t="s">
        <v>1855</v>
      </c>
      <c r="J4971" s="14">
        <v>3200</v>
      </c>
      <c r="K4971" s="14" t="s">
        <v>2045</v>
      </c>
      <c r="L4971" s="14"/>
      <c r="M4971" s="14"/>
      <c r="N4971" s="53" t="s">
        <v>88</v>
      </c>
      <c r="O4971" s="14"/>
      <c r="P4971" s="14" t="s">
        <v>286</v>
      </c>
      <c r="Q4971" s="14">
        <v>840</v>
      </c>
      <c r="R4971" s="14" t="s">
        <v>2045</v>
      </c>
      <c r="S4971" s="14"/>
      <c r="T4971" s="14"/>
      <c r="U4971" s="14" t="s">
        <v>88</v>
      </c>
      <c r="V4971" s="14"/>
      <c r="W4971" s="14" t="s">
        <v>196</v>
      </c>
      <c r="X4971" s="14">
        <v>4800</v>
      </c>
      <c r="Y4971" s="14" t="s">
        <v>2043</v>
      </c>
      <c r="Z4971" s="14"/>
      <c r="AA4971" s="14" t="s">
        <v>88</v>
      </c>
      <c r="AB4971" s="136"/>
      <c r="AC4971" s="448" t="s">
        <v>2935</v>
      </c>
    </row>
    <row r="4972" spans="1:28">
      <c r="A4972" s="690"/>
      <c r="B4972" s="137" t="s">
        <v>2044</v>
      </c>
      <c r="C4972" s="137">
        <v>3945</v>
      </c>
      <c r="D4972" s="137" t="s">
        <v>2045</v>
      </c>
      <c r="E4972" s="620"/>
      <c r="F4972" s="53"/>
      <c r="G4972" s="53" t="s">
        <v>3177</v>
      </c>
      <c r="H4972" s="140"/>
      <c r="I4972" s="14" t="s">
        <v>1720</v>
      </c>
      <c r="J4972" s="14">
        <v>2000</v>
      </c>
      <c r="K4972" s="14" t="s">
        <v>2045</v>
      </c>
      <c r="L4972" s="14"/>
      <c r="M4972" s="14"/>
      <c r="N4972" s="53" t="s">
        <v>3850</v>
      </c>
      <c r="O4972" s="14"/>
      <c r="P4972" s="14" t="s">
        <v>408</v>
      </c>
      <c r="Q4972" s="14">
        <v>200</v>
      </c>
      <c r="R4972" s="14" t="s">
        <v>2045</v>
      </c>
      <c r="S4972" s="14"/>
      <c r="T4972" s="14"/>
      <c r="U4972" s="14" t="s">
        <v>88</v>
      </c>
      <c r="V4972" s="14"/>
      <c r="W4972" s="14" t="s">
        <v>923</v>
      </c>
      <c r="X4972" s="14">
        <v>3000</v>
      </c>
      <c r="Y4972" s="14" t="s">
        <v>2045</v>
      </c>
      <c r="Z4972" s="14"/>
      <c r="AA4972" s="14" t="s">
        <v>3851</v>
      </c>
      <c r="AB4972" s="191"/>
    </row>
    <row r="4973" spans="1:27">
      <c r="A4973" s="690"/>
      <c r="B4973" s="53" t="s">
        <v>1188</v>
      </c>
      <c r="C4973" s="53">
        <v>10200</v>
      </c>
      <c r="D4973" s="14" t="s">
        <v>2043</v>
      </c>
      <c r="E4973" s="620"/>
      <c r="F4973" s="53" t="s">
        <v>3852</v>
      </c>
      <c r="G4973" s="53" t="s">
        <v>88</v>
      </c>
      <c r="H4973" s="140"/>
      <c r="I4973" s="14" t="s">
        <v>223</v>
      </c>
      <c r="J4973" s="14">
        <v>4000</v>
      </c>
      <c r="K4973" s="14" t="s">
        <v>2043</v>
      </c>
      <c r="L4973" s="14"/>
      <c r="M4973" s="14"/>
      <c r="N4973" s="53" t="s">
        <v>88</v>
      </c>
      <c r="O4973" s="14"/>
      <c r="P4973" s="73" t="s">
        <v>1133</v>
      </c>
      <c r="Q4973" s="73">
        <v>180</v>
      </c>
      <c r="R4973" s="73" t="s">
        <v>2045</v>
      </c>
      <c r="S4973" s="14"/>
      <c r="T4973" s="14"/>
      <c r="U4973" s="14" t="s">
        <v>3703</v>
      </c>
      <c r="V4973" s="14"/>
      <c r="W4973" s="14" t="s">
        <v>1416</v>
      </c>
      <c r="X4973" s="14">
        <v>2000</v>
      </c>
      <c r="Y4973" s="14" t="s">
        <v>2045</v>
      </c>
      <c r="Z4973" s="14"/>
      <c r="AA4973" s="14" t="s">
        <v>88</v>
      </c>
    </row>
    <row r="4974" spans="1:27">
      <c r="A4974" s="690"/>
      <c r="B4974" s="14" t="s">
        <v>1865</v>
      </c>
      <c r="C4974" s="14">
        <v>600</v>
      </c>
      <c r="D4974" s="14" t="s">
        <v>2045</v>
      </c>
      <c r="E4974" s="620"/>
      <c r="F4974" s="53" t="s">
        <v>3852</v>
      </c>
      <c r="G4974" s="53" t="s">
        <v>3853</v>
      </c>
      <c r="H4974" s="140"/>
      <c r="I4974" s="14" t="s">
        <v>220</v>
      </c>
      <c r="J4974" s="14">
        <v>4000</v>
      </c>
      <c r="K4974" s="14" t="s">
        <v>2043</v>
      </c>
      <c r="L4974" s="14"/>
      <c r="M4974" s="14"/>
      <c r="N4974" s="53" t="s">
        <v>88</v>
      </c>
      <c r="O4974" s="14"/>
      <c r="P4974" s="14" t="s">
        <v>1605</v>
      </c>
      <c r="Q4974" s="14">
        <v>200</v>
      </c>
      <c r="R4974" s="14" t="s">
        <v>2045</v>
      </c>
      <c r="S4974" s="14"/>
      <c r="T4974" s="14"/>
      <c r="U4974" s="14" t="s">
        <v>88</v>
      </c>
      <c r="V4974" s="14"/>
      <c r="W4974" s="14" t="s">
        <v>340</v>
      </c>
      <c r="X4974" s="14">
        <v>330</v>
      </c>
      <c r="Y4974" s="14" t="s">
        <v>2045</v>
      </c>
      <c r="Z4974" s="14"/>
      <c r="AA4974" s="14" t="s">
        <v>3571</v>
      </c>
    </row>
    <row r="4975" spans="1:27">
      <c r="A4975" s="690"/>
      <c r="B4975" s="14" t="s">
        <v>443</v>
      </c>
      <c r="C4975" s="14">
        <v>5200</v>
      </c>
      <c r="D4975" s="14" t="s">
        <v>2043</v>
      </c>
      <c r="E4975" s="52"/>
      <c r="F4975" s="14"/>
      <c r="G4975" s="53" t="s">
        <v>88</v>
      </c>
      <c r="H4975" s="140"/>
      <c r="I4975" s="14" t="s">
        <v>1720</v>
      </c>
      <c r="J4975" s="14">
        <v>1500</v>
      </c>
      <c r="K4975" s="14" t="s">
        <v>2045</v>
      </c>
      <c r="L4975" s="14"/>
      <c r="M4975" s="14"/>
      <c r="N4975" s="53" t="s">
        <v>3436</v>
      </c>
      <c r="O4975" s="14"/>
      <c r="P4975" s="137" t="s">
        <v>2065</v>
      </c>
      <c r="Q4975" s="137">
        <v>200</v>
      </c>
      <c r="R4975" s="137" t="s">
        <v>2045</v>
      </c>
      <c r="S4975" s="14"/>
      <c r="T4975" s="14" t="s">
        <v>3530</v>
      </c>
      <c r="U4975" s="14" t="s">
        <v>3041</v>
      </c>
      <c r="V4975" s="14"/>
      <c r="W4975" s="14" t="s">
        <v>309</v>
      </c>
      <c r="X4975" s="14">
        <v>18000</v>
      </c>
      <c r="Y4975" s="14" t="s">
        <v>2043</v>
      </c>
      <c r="Z4975" s="14"/>
      <c r="AA4975" s="14" t="s">
        <v>88</v>
      </c>
    </row>
    <row r="4976" spans="1:27">
      <c r="A4976" s="690"/>
      <c r="B4976" s="14" t="s">
        <v>464</v>
      </c>
      <c r="C4976" s="14">
        <v>1200</v>
      </c>
      <c r="D4976" s="14" t="s">
        <v>2043</v>
      </c>
      <c r="E4976" s="52"/>
      <c r="F4976" s="14"/>
      <c r="G4976" s="53" t="s">
        <v>88</v>
      </c>
      <c r="H4976" s="140"/>
      <c r="I4976" s="14" t="s">
        <v>280</v>
      </c>
      <c r="J4976" s="14">
        <v>2000</v>
      </c>
      <c r="K4976" s="14" t="s">
        <v>2043</v>
      </c>
      <c r="L4976" s="14"/>
      <c r="M4976" s="14"/>
      <c r="N4976" s="53" t="s">
        <v>54</v>
      </c>
      <c r="O4976" s="14"/>
      <c r="P4976" s="14" t="s">
        <v>1641</v>
      </c>
      <c r="Q4976" s="14">
        <v>700</v>
      </c>
      <c r="R4976" s="14" t="s">
        <v>2045</v>
      </c>
      <c r="S4976" s="14"/>
      <c r="T4976" s="14" t="s">
        <v>3530</v>
      </c>
      <c r="U4976" s="14" t="s">
        <v>88</v>
      </c>
      <c r="V4976" s="14"/>
      <c r="W4976" s="14" t="s">
        <v>464</v>
      </c>
      <c r="X4976" s="14">
        <v>2000</v>
      </c>
      <c r="Y4976" s="14" t="s">
        <v>2043</v>
      </c>
      <c r="Z4976" s="14"/>
      <c r="AA4976" s="53" t="s">
        <v>3854</v>
      </c>
    </row>
    <row r="4977" spans="1:27">
      <c r="A4977" s="690"/>
      <c r="B4977" s="53" t="s">
        <v>1686</v>
      </c>
      <c r="C4977" s="53">
        <v>3600</v>
      </c>
      <c r="D4977" s="14" t="s">
        <v>2043</v>
      </c>
      <c r="E4977" s="620"/>
      <c r="F4977" s="53"/>
      <c r="G4977" s="53" t="s">
        <v>3855</v>
      </c>
      <c r="H4977" s="140"/>
      <c r="I4977" s="14"/>
      <c r="J4977" s="14"/>
      <c r="K4977" s="14"/>
      <c r="L4977" s="14"/>
      <c r="M4977" s="14"/>
      <c r="N4977" s="53"/>
      <c r="O4977" s="14"/>
      <c r="P4977" s="137" t="s">
        <v>3404</v>
      </c>
      <c r="Q4977" s="137">
        <v>350</v>
      </c>
      <c r="R4977" s="137" t="s">
        <v>2045</v>
      </c>
      <c r="S4977" s="14"/>
      <c r="T4977" s="14"/>
      <c r="U4977" s="14" t="s">
        <v>3856</v>
      </c>
      <c r="V4977" s="14"/>
      <c r="W4977" s="14" t="s">
        <v>145</v>
      </c>
      <c r="X4977" s="14">
        <v>3000</v>
      </c>
      <c r="Y4977" s="14" t="s">
        <v>2043</v>
      </c>
      <c r="Z4977" s="14"/>
      <c r="AA4977" s="14" t="s">
        <v>3857</v>
      </c>
    </row>
    <row r="4978" spans="1:27">
      <c r="A4978" s="690"/>
      <c r="B4978" s="14" t="s">
        <v>1345</v>
      </c>
      <c r="C4978" s="14">
        <v>200</v>
      </c>
      <c r="D4978" s="14" t="s">
        <v>2045</v>
      </c>
      <c r="E4978" s="52"/>
      <c r="F4978" s="14"/>
      <c r="G4978" s="53" t="s">
        <v>3858</v>
      </c>
      <c r="H4978" s="140"/>
      <c r="I4978" s="14"/>
      <c r="J4978" s="14"/>
      <c r="K4978" s="14"/>
      <c r="L4978" s="14"/>
      <c r="M4978" s="14"/>
      <c r="N4978" s="53"/>
      <c r="O4978" s="14"/>
      <c r="P4978" s="137" t="s">
        <v>3407</v>
      </c>
      <c r="Q4978" s="137">
        <v>230</v>
      </c>
      <c r="R4978" s="137" t="s">
        <v>2045</v>
      </c>
      <c r="S4978" s="14"/>
      <c r="T4978" s="14"/>
      <c r="U4978" s="14" t="s">
        <v>3856</v>
      </c>
      <c r="V4978" s="14"/>
      <c r="W4978" s="14" t="s">
        <v>464</v>
      </c>
      <c r="X4978" s="14">
        <v>2000</v>
      </c>
      <c r="Y4978" s="14" t="s">
        <v>2043</v>
      </c>
      <c r="Z4978" s="14"/>
      <c r="AA4978" s="14"/>
    </row>
    <row r="4979" spans="1:27">
      <c r="A4979" s="690"/>
      <c r="B4979" s="14"/>
      <c r="C4979" s="14"/>
      <c r="D4979" s="14"/>
      <c r="E4979" s="52"/>
      <c r="F4979" s="14"/>
      <c r="G4979" s="53"/>
      <c r="H4979" s="140"/>
      <c r="I4979" s="14"/>
      <c r="J4979" s="14"/>
      <c r="K4979" s="14"/>
      <c r="L4979" s="14"/>
      <c r="M4979" s="14"/>
      <c r="N4979" s="53"/>
      <c r="O4979" s="14"/>
      <c r="P4979" s="14" t="s">
        <v>1851</v>
      </c>
      <c r="Q4979" s="14">
        <v>500</v>
      </c>
      <c r="R4979" s="14" t="s">
        <v>2045</v>
      </c>
      <c r="S4979" s="14"/>
      <c r="T4979" s="14" t="s">
        <v>2096</v>
      </c>
      <c r="U4979" s="14" t="s">
        <v>88</v>
      </c>
      <c r="V4979" s="14"/>
      <c r="W4979" s="14" t="s">
        <v>124</v>
      </c>
      <c r="X4979" s="14">
        <v>12000</v>
      </c>
      <c r="Y4979" s="14" t="s">
        <v>2043</v>
      </c>
      <c r="Z4979" s="14"/>
      <c r="AA4979" s="14" t="s">
        <v>55</v>
      </c>
    </row>
    <row r="4980" spans="1:27">
      <c r="A4980" s="690"/>
      <c r="B4980" s="14"/>
      <c r="C4980" s="14"/>
      <c r="D4980" s="14"/>
      <c r="E4980" s="52"/>
      <c r="F4980" s="14"/>
      <c r="G4980" s="53"/>
      <c r="H4980" s="484"/>
      <c r="I4980" s="14"/>
      <c r="J4980" s="14"/>
      <c r="K4980" s="14"/>
      <c r="L4980" s="14"/>
      <c r="M4980" s="14"/>
      <c r="N4980" s="53"/>
      <c r="O4980" s="14"/>
      <c r="P4980" s="14" t="s">
        <v>1584</v>
      </c>
      <c r="Q4980" s="14">
        <v>200</v>
      </c>
      <c r="R4980" s="14" t="s">
        <v>2045</v>
      </c>
      <c r="S4980" s="14"/>
      <c r="T4980" s="14"/>
      <c r="U4980" s="14" t="s">
        <v>88</v>
      </c>
      <c r="V4980" s="14"/>
      <c r="W4980" s="14"/>
      <c r="X4980" s="14"/>
      <c r="Y4980" s="14"/>
      <c r="Z4980" s="14"/>
      <c r="AA4980" s="14"/>
    </row>
    <row r="4981" spans="1:27">
      <c r="A4981" s="690"/>
      <c r="B4981" s="14"/>
      <c r="C4981" s="14"/>
      <c r="D4981" s="14"/>
      <c r="E4981" s="52"/>
      <c r="F4981" s="14"/>
      <c r="G4981" s="53"/>
      <c r="H4981" s="140"/>
      <c r="I4981" s="14"/>
      <c r="J4981" s="14"/>
      <c r="K4981" s="14"/>
      <c r="L4981" s="14"/>
      <c r="M4981" s="14"/>
      <c r="N4981" s="53"/>
      <c r="O4981" s="14"/>
      <c r="P4981" s="14" t="s">
        <v>244</v>
      </c>
      <c r="Q4981" s="14">
        <v>300</v>
      </c>
      <c r="R4981" s="14" t="s">
        <v>2045</v>
      </c>
      <c r="S4981" s="14"/>
      <c r="T4981" s="14"/>
      <c r="U4981" s="14"/>
      <c r="V4981" s="14"/>
      <c r="W4981" s="14"/>
      <c r="X4981" s="14"/>
      <c r="Y4981" s="14"/>
      <c r="Z4981" s="14"/>
      <c r="AA4981" s="14"/>
    </row>
    <row r="4982" spans="1:27">
      <c r="A4982" s="690"/>
      <c r="B4982" s="14"/>
      <c r="C4982" s="14"/>
      <c r="D4982" s="14"/>
      <c r="E4982" s="52"/>
      <c r="F4982" s="14"/>
      <c r="G4982" s="53"/>
      <c r="H4982" s="140"/>
      <c r="I4982" s="14"/>
      <c r="J4982" s="14"/>
      <c r="K4982" s="14"/>
      <c r="L4982" s="14"/>
      <c r="M4982" s="14"/>
      <c r="N4982" s="53"/>
      <c r="O4982" s="14"/>
      <c r="P4982" s="137" t="s">
        <v>3093</v>
      </c>
      <c r="Q4982" s="137">
        <v>200</v>
      </c>
      <c r="R4982" s="137" t="s">
        <v>2045</v>
      </c>
      <c r="S4982" s="14"/>
      <c r="T4982" s="14"/>
      <c r="U4982" s="14" t="s">
        <v>3041</v>
      </c>
      <c r="V4982" s="14"/>
      <c r="W4982" s="14"/>
      <c r="X4982" s="14"/>
      <c r="Y4982" s="14"/>
      <c r="Z4982" s="14"/>
      <c r="AA4982" s="14"/>
    </row>
    <row r="4983" spans="1:27">
      <c r="A4983" s="690"/>
      <c r="B4983" s="14"/>
      <c r="C4983" s="14"/>
      <c r="D4983" s="14"/>
      <c r="E4983" s="52"/>
      <c r="F4983" s="14"/>
      <c r="G4983" s="53"/>
      <c r="H4983" s="140"/>
      <c r="I4983" s="14"/>
      <c r="J4983" s="14"/>
      <c r="K4983" s="14"/>
      <c r="L4983" s="14"/>
      <c r="M4983" s="14"/>
      <c r="N4983" s="53"/>
      <c r="O4983" s="14"/>
      <c r="P4983" s="14" t="s">
        <v>411</v>
      </c>
      <c r="Q4983" s="14">
        <v>300</v>
      </c>
      <c r="R4983" s="14" t="s">
        <v>2045</v>
      </c>
      <c r="S4983" s="14"/>
      <c r="T4983" s="14" t="s">
        <v>3859</v>
      </c>
      <c r="U4983" s="14" t="s">
        <v>3571</v>
      </c>
      <c r="V4983" s="14"/>
      <c r="W4983" s="14"/>
      <c r="X4983" s="14"/>
      <c r="Y4983" s="14"/>
      <c r="Z4983" s="14"/>
      <c r="AA4983" s="14"/>
    </row>
    <row r="4984" spans="1:27">
      <c r="A4984" s="690"/>
      <c r="B4984" s="14"/>
      <c r="C4984" s="14"/>
      <c r="D4984" s="14"/>
      <c r="E4984" s="52"/>
      <c r="F4984" s="14"/>
      <c r="G4984" s="53"/>
      <c r="H4984" s="140"/>
      <c r="I4984" s="14"/>
      <c r="J4984" s="14"/>
      <c r="K4984" s="14"/>
      <c r="L4984" s="14"/>
      <c r="M4984" s="14"/>
      <c r="N4984" s="53"/>
      <c r="O4984" s="14"/>
      <c r="P4984" s="14" t="s">
        <v>1693</v>
      </c>
      <c r="Q4984" s="14">
        <v>860</v>
      </c>
      <c r="R4984" s="14" t="s">
        <v>2045</v>
      </c>
      <c r="S4984" s="14"/>
      <c r="T4984" s="14"/>
      <c r="U4984" s="14" t="s">
        <v>3703</v>
      </c>
      <c r="V4984" s="14"/>
      <c r="W4984" s="14"/>
      <c r="X4984" s="14"/>
      <c r="Y4984" s="14"/>
      <c r="Z4984" s="14"/>
      <c r="AA4984" s="14"/>
    </row>
    <row r="4985" spans="1:27">
      <c r="A4985" s="690"/>
      <c r="B4985" s="14"/>
      <c r="C4985" s="14"/>
      <c r="D4985" s="14"/>
      <c r="E4985" s="52"/>
      <c r="F4985" s="14"/>
      <c r="G4985" s="53"/>
      <c r="H4985" s="140"/>
      <c r="I4985" s="14"/>
      <c r="J4985" s="14"/>
      <c r="K4985" s="14"/>
      <c r="L4985" s="14"/>
      <c r="M4985" s="14"/>
      <c r="N4985" s="53"/>
      <c r="O4985" s="14"/>
      <c r="P4985" s="14" t="s">
        <v>334</v>
      </c>
      <c r="Q4985" s="14">
        <v>1200</v>
      </c>
      <c r="R4985" s="14" t="s">
        <v>2043</v>
      </c>
      <c r="S4985" s="14"/>
      <c r="T4985" s="14"/>
      <c r="U4985" s="14" t="s">
        <v>88</v>
      </c>
      <c r="V4985" s="14"/>
      <c r="W4985" s="14"/>
      <c r="X4985" s="14"/>
      <c r="Y4985" s="14"/>
      <c r="Z4985" s="14"/>
      <c r="AA4985" s="14"/>
    </row>
    <row r="4986" spans="1:27">
      <c r="A4986" s="690"/>
      <c r="B4986" s="14"/>
      <c r="C4986" s="14"/>
      <c r="D4986" s="14"/>
      <c r="E4986" s="52"/>
      <c r="F4986" s="14"/>
      <c r="G4986" s="53"/>
      <c r="H4986" s="140"/>
      <c r="I4986" s="14"/>
      <c r="J4986" s="14"/>
      <c r="K4986" s="14"/>
      <c r="L4986" s="14"/>
      <c r="M4986" s="14"/>
      <c r="N4986" s="53"/>
      <c r="O4986" s="14"/>
      <c r="P4986" s="356" t="s">
        <v>3860</v>
      </c>
      <c r="Q4986" s="356">
        <v>300</v>
      </c>
      <c r="R4986" s="356" t="s">
        <v>2045</v>
      </c>
      <c r="S4986" s="14"/>
      <c r="T4986" s="14" t="s">
        <v>2096</v>
      </c>
      <c r="U4986" s="14" t="s">
        <v>3437</v>
      </c>
      <c r="V4986" s="14"/>
      <c r="W4986" s="14"/>
      <c r="X4986" s="497"/>
      <c r="Y4986" s="129"/>
      <c r="Z4986" s="129"/>
      <c r="AA4986" s="14"/>
    </row>
    <row r="4987" spans="1:27">
      <c r="A4987" s="690"/>
      <c r="B4987" s="14"/>
      <c r="C4987" s="14"/>
      <c r="D4987" s="14"/>
      <c r="E4987" s="52"/>
      <c r="F4987" s="14"/>
      <c r="G4987" s="53"/>
      <c r="H4987" s="140"/>
      <c r="I4987" s="14"/>
      <c r="J4987" s="14"/>
      <c r="K4987" s="14"/>
      <c r="L4987" s="14"/>
      <c r="M4987" s="14"/>
      <c r="N4987" s="53"/>
      <c r="O4987" s="14"/>
      <c r="P4987" s="14"/>
      <c r="Q4987" s="14"/>
      <c r="R4987" s="14"/>
      <c r="S4987" s="14"/>
      <c r="T4987" s="14"/>
      <c r="U4987" s="14"/>
      <c r="V4987" s="14"/>
      <c r="W4987" s="14"/>
      <c r="X4987" s="497"/>
      <c r="Y4987" s="129"/>
      <c r="Z4987" s="129"/>
      <c r="AA4987" s="129"/>
    </row>
    <row r="4988" spans="1:27">
      <c r="A4988" s="690"/>
      <c r="B4988" s="14"/>
      <c r="C4988" s="14"/>
      <c r="D4988" s="14"/>
      <c r="E4988" s="52"/>
      <c r="F4988" s="14"/>
      <c r="G4988" s="53"/>
      <c r="H4988" s="140"/>
      <c r="I4988" s="14"/>
      <c r="J4988" s="14"/>
      <c r="K4988" s="14"/>
      <c r="L4988" s="14"/>
      <c r="M4988" s="14"/>
      <c r="N4988" s="53"/>
      <c r="O4988" s="14"/>
      <c r="P4988" s="14"/>
      <c r="Q4988" s="14"/>
      <c r="R4988" s="14"/>
      <c r="S4988" s="14"/>
      <c r="T4988" s="14"/>
      <c r="U4988" s="14"/>
      <c r="V4988" s="14"/>
      <c r="W4988" s="14"/>
      <c r="X4988" s="497"/>
      <c r="Y4988" s="129"/>
      <c r="Z4988" s="129"/>
      <c r="AA4988" s="129"/>
    </row>
    <row r="4989" spans="1:27">
      <c r="A4989" s="690"/>
      <c r="B4989" s="14"/>
      <c r="C4989" s="14"/>
      <c r="D4989" s="14"/>
      <c r="E4989" s="52"/>
      <c r="F4989" s="14"/>
      <c r="G4989" s="53"/>
      <c r="H4989" s="140"/>
      <c r="I4989" s="14"/>
      <c r="J4989" s="14"/>
      <c r="K4989" s="14"/>
      <c r="L4989" s="14"/>
      <c r="M4989" s="14"/>
      <c r="N4989" s="53"/>
      <c r="O4989" s="14"/>
      <c r="P4989" s="14"/>
      <c r="Q4989" s="14"/>
      <c r="R4989" s="14"/>
      <c r="S4989" s="14"/>
      <c r="T4989" s="14"/>
      <c r="U4989" s="14"/>
      <c r="V4989" s="14"/>
      <c r="W4989" s="14"/>
      <c r="X4989" s="497"/>
      <c r="Y4989" s="129"/>
      <c r="Z4989" s="129"/>
      <c r="AA4989" s="129"/>
    </row>
    <row r="4990" spans="1:27">
      <c r="A4990" s="690"/>
      <c r="B4990" s="14"/>
      <c r="C4990" s="14"/>
      <c r="D4990" s="14"/>
      <c r="E4990" s="52"/>
      <c r="F4990" s="14"/>
      <c r="G4990" s="53"/>
      <c r="H4990" s="140"/>
      <c r="I4990" s="14"/>
      <c r="J4990" s="14"/>
      <c r="K4990" s="14"/>
      <c r="L4990" s="14"/>
      <c r="M4990" s="14"/>
      <c r="N4990" s="53"/>
      <c r="O4990" s="14"/>
      <c r="P4990" s="14"/>
      <c r="Q4990" s="14"/>
      <c r="R4990" s="14"/>
      <c r="S4990" s="14"/>
      <c r="T4990" s="14"/>
      <c r="U4990" s="14"/>
      <c r="V4990" s="14"/>
      <c r="W4990" s="14"/>
      <c r="X4990" s="497"/>
      <c r="Y4990" s="129"/>
      <c r="Z4990" s="129"/>
      <c r="AA4990" s="129"/>
    </row>
    <row r="4991" spans="1:27">
      <c r="A4991" s="690"/>
      <c r="B4991" s="14"/>
      <c r="C4991" s="14"/>
      <c r="D4991" s="14"/>
      <c r="E4991" s="52"/>
      <c r="F4991" s="14"/>
      <c r="G4991" s="53"/>
      <c r="H4991" s="140"/>
      <c r="I4991" s="14" t="s">
        <v>3861</v>
      </c>
      <c r="J4991" s="14">
        <v>300</v>
      </c>
      <c r="K4991" s="14" t="s">
        <v>2045</v>
      </c>
      <c r="L4991" s="14"/>
      <c r="M4991" s="14" t="s">
        <v>2096</v>
      </c>
      <c r="N4991" s="53" t="s">
        <v>3862</v>
      </c>
      <c r="O4991" s="14"/>
      <c r="P4991" s="14"/>
      <c r="Q4991" s="14"/>
      <c r="R4991" s="14"/>
      <c r="S4991" s="14"/>
      <c r="T4991" s="14"/>
      <c r="U4991" s="14"/>
      <c r="V4991" s="14"/>
      <c r="W4991" s="14"/>
      <c r="X4991" s="497"/>
      <c r="Y4991" s="129"/>
      <c r="Z4991" s="129"/>
      <c r="AA4991" s="129"/>
    </row>
    <row r="4992" spans="1:27">
      <c r="A4992" s="690"/>
      <c r="B4992" s="14"/>
      <c r="C4992" s="14"/>
      <c r="D4992" s="14"/>
      <c r="E4992" s="52"/>
      <c r="F4992" s="14"/>
      <c r="G4992" s="53"/>
      <c r="H4992" s="140"/>
      <c r="I4992" s="14"/>
      <c r="J4992" s="14"/>
      <c r="K4992" s="14"/>
      <c r="L4992" s="14"/>
      <c r="M4992" s="14"/>
      <c r="N4992" s="53"/>
      <c r="O4992" s="14"/>
      <c r="P4992" s="14"/>
      <c r="Q4992" s="14"/>
      <c r="R4992" s="14"/>
      <c r="S4992" s="14"/>
      <c r="T4992" s="14"/>
      <c r="U4992" s="14"/>
      <c r="V4992" s="14"/>
      <c r="W4992" s="14"/>
      <c r="X4992" s="497"/>
      <c r="Y4992" s="129"/>
      <c r="Z4992" s="129"/>
      <c r="AA4992" s="129"/>
    </row>
    <row r="4993" spans="1:27">
      <c r="A4993" s="690"/>
      <c r="B4993" s="14"/>
      <c r="C4993" s="14"/>
      <c r="D4993" s="14"/>
      <c r="E4993" s="52"/>
      <c r="F4993" s="14"/>
      <c r="G4993" s="53"/>
      <c r="H4993" s="140"/>
      <c r="I4993" s="14"/>
      <c r="J4993" s="14"/>
      <c r="K4993" s="14"/>
      <c r="L4993" s="14"/>
      <c r="M4993" s="14"/>
      <c r="N4993" s="53"/>
      <c r="O4993" s="14"/>
      <c r="P4993" s="14"/>
      <c r="Q4993" s="14"/>
      <c r="R4993" s="14"/>
      <c r="S4993" s="14"/>
      <c r="T4993" s="14"/>
      <c r="U4993" s="14"/>
      <c r="V4993" s="14"/>
      <c r="W4993" s="14"/>
      <c r="X4993" s="497"/>
      <c r="Y4993" s="129"/>
      <c r="Z4993" s="129"/>
      <c r="AA4993" s="129"/>
    </row>
    <row r="4994" spans="1:27">
      <c r="A4994" s="690"/>
      <c r="B4994" s="14"/>
      <c r="C4994" s="14"/>
      <c r="D4994" s="14"/>
      <c r="E4994" s="52"/>
      <c r="F4994" s="14"/>
      <c r="G4994" s="53"/>
      <c r="H4994" s="140"/>
      <c r="I4994" s="14"/>
      <c r="J4994" s="14"/>
      <c r="K4994" s="14"/>
      <c r="L4994" s="14"/>
      <c r="M4994" s="14"/>
      <c r="N4994" s="53"/>
      <c r="O4994" s="14"/>
      <c r="P4994" s="14"/>
      <c r="Q4994" s="14"/>
      <c r="R4994" s="14"/>
      <c r="S4994" s="14"/>
      <c r="T4994" s="14"/>
      <c r="U4994" s="14"/>
      <c r="V4994" s="14"/>
      <c r="W4994" s="14"/>
      <c r="X4994" s="497"/>
      <c r="Y4994" s="129"/>
      <c r="Z4994" s="129"/>
      <c r="AA4994" s="129"/>
    </row>
    <row r="4995" spans="1:27">
      <c r="A4995" s="690"/>
      <c r="B4995" s="14"/>
      <c r="C4995" s="14"/>
      <c r="D4995" s="14"/>
      <c r="E4995" s="52"/>
      <c r="F4995" s="14"/>
      <c r="G4995" s="53"/>
      <c r="H4995" s="140"/>
      <c r="I4995" s="14"/>
      <c r="J4995" s="14"/>
      <c r="K4995" s="14"/>
      <c r="L4995" s="14"/>
      <c r="M4995" s="14"/>
      <c r="N4995" s="53"/>
      <c r="O4995" s="14"/>
      <c r="P4995" s="14"/>
      <c r="Q4995" s="14"/>
      <c r="R4995" s="14"/>
      <c r="S4995" s="14"/>
      <c r="T4995" s="14"/>
      <c r="U4995" s="14"/>
      <c r="V4995" s="14"/>
      <c r="W4995" s="14"/>
      <c r="X4995" s="497"/>
      <c r="Y4995" s="129"/>
      <c r="Z4995" s="129"/>
      <c r="AA4995" s="129"/>
    </row>
    <row r="4996" spans="1:27">
      <c r="A4996" s="690"/>
      <c r="B4996" s="53"/>
      <c r="C4996" s="53"/>
      <c r="D4996" s="53"/>
      <c r="E4996" s="620"/>
      <c r="F4996" s="53"/>
      <c r="G4996" s="53"/>
      <c r="H4996" s="14"/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</row>
    <row r="4997" ht="18" spans="1:27">
      <c r="A4997" s="690"/>
      <c r="B4997" s="629"/>
      <c r="C4997" s="299"/>
      <c r="D4997" s="299"/>
      <c r="E4997" s="630"/>
      <c r="F4997" s="299"/>
      <c r="G4997" s="299"/>
      <c r="H4997" s="269"/>
      <c r="I4997" s="304"/>
      <c r="J4997" s="304"/>
      <c r="K4997" s="304"/>
      <c r="L4997" s="304"/>
      <c r="M4997" s="304"/>
      <c r="N4997" s="304"/>
      <c r="O4997" s="269"/>
      <c r="P4997" s="304"/>
      <c r="Q4997" s="304"/>
      <c r="R4997" s="304"/>
      <c r="S4997" s="304"/>
      <c r="T4997" s="304"/>
      <c r="U4997" s="304"/>
      <c r="V4997" s="269"/>
      <c r="W4997" s="304"/>
      <c r="X4997" s="304"/>
      <c r="Y4997" s="304"/>
      <c r="Z4997" s="304"/>
      <c r="AA4997" s="304"/>
    </row>
    <row r="4998" ht="27.6" spans="1:29">
      <c r="A4998" s="584" t="s">
        <v>2224</v>
      </c>
      <c r="B4998" s="121" t="s">
        <v>12</v>
      </c>
      <c r="C4998" s="122" t="s">
        <v>2501</v>
      </c>
      <c r="D4998" s="122" t="s">
        <v>2466</v>
      </c>
      <c r="E4998" s="123" t="s">
        <v>2456</v>
      </c>
      <c r="F4998" s="121" t="s">
        <v>3121</v>
      </c>
      <c r="G4998" s="121" t="s">
        <v>11</v>
      </c>
      <c r="H4998" s="492"/>
      <c r="I4998" s="121" t="s">
        <v>13</v>
      </c>
      <c r="J4998" s="122" t="s">
        <v>2501</v>
      </c>
      <c r="K4998" s="122" t="s">
        <v>2466</v>
      </c>
      <c r="L4998" s="632" t="s">
        <v>2456</v>
      </c>
      <c r="M4998" s="121" t="s">
        <v>3121</v>
      </c>
      <c r="N4998" s="121" t="s">
        <v>11</v>
      </c>
      <c r="O4998" s="269"/>
      <c r="P4998" s="121" t="s">
        <v>3108</v>
      </c>
      <c r="Q4998" s="122" t="s">
        <v>2501</v>
      </c>
      <c r="R4998" s="122" t="s">
        <v>2466</v>
      </c>
      <c r="S4998" s="632" t="s">
        <v>2456</v>
      </c>
      <c r="T4998" s="584" t="s">
        <v>3121</v>
      </c>
      <c r="U4998" s="121" t="s">
        <v>11</v>
      </c>
      <c r="V4998" s="269"/>
      <c r="W4998" s="121" t="s">
        <v>3336</v>
      </c>
      <c r="X4998" s="122" t="s">
        <v>2501</v>
      </c>
      <c r="Y4998" s="122" t="s">
        <v>2466</v>
      </c>
      <c r="Z4998" s="121" t="s">
        <v>3121</v>
      </c>
      <c r="AA4998" s="121" t="s">
        <v>11</v>
      </c>
      <c r="AB4998" s="594" t="s">
        <v>2557</v>
      </c>
      <c r="AC4998" s="594"/>
    </row>
    <row r="4999" ht="13.8" spans="1:29">
      <c r="A4999" s="690" t="s">
        <v>3863</v>
      </c>
      <c r="B4999" s="14" t="s">
        <v>145</v>
      </c>
      <c r="C4999" s="14">
        <v>12000</v>
      </c>
      <c r="D4999" s="14" t="s">
        <v>2043</v>
      </c>
      <c r="E4999" s="52"/>
      <c r="F4999" s="14"/>
      <c r="G4999" s="53" t="s">
        <v>54</v>
      </c>
      <c r="H4999" s="140"/>
      <c r="I4999" s="53" t="s">
        <v>280</v>
      </c>
      <c r="J4999" s="53">
        <v>16000</v>
      </c>
      <c r="K4999" s="53" t="s">
        <v>2043</v>
      </c>
      <c r="L4999" s="53"/>
      <c r="M4999" s="53"/>
      <c r="N4999" s="53" t="s">
        <v>54</v>
      </c>
      <c r="O4999" s="14"/>
      <c r="P4999" s="356" t="s">
        <v>706</v>
      </c>
      <c r="Q4999" s="356">
        <v>180</v>
      </c>
      <c r="R4999" s="356" t="s">
        <v>2045</v>
      </c>
      <c r="S4999" s="14"/>
      <c r="T4999" s="162"/>
      <c r="U4999" s="14" t="s">
        <v>3810</v>
      </c>
      <c r="V4999" s="14"/>
      <c r="W4999" s="14" t="s">
        <v>124</v>
      </c>
      <c r="X4999" s="14">
        <v>9000</v>
      </c>
      <c r="Y4999" s="14" t="s">
        <v>2043</v>
      </c>
      <c r="Z4999" s="14"/>
      <c r="AA4999" s="14" t="s">
        <v>54</v>
      </c>
      <c r="AB4999" s="525"/>
      <c r="AC4999" s="448" t="s">
        <v>2561</v>
      </c>
    </row>
    <row r="5000" spans="1:29">
      <c r="A5000" s="690"/>
      <c r="B5000" s="14" t="s">
        <v>949</v>
      </c>
      <c r="C5000" s="14">
        <v>15000</v>
      </c>
      <c r="D5000" s="14" t="s">
        <v>2043</v>
      </c>
      <c r="E5000" s="52"/>
      <c r="F5000" s="14"/>
      <c r="G5000" s="53" t="s">
        <v>54</v>
      </c>
      <c r="H5000" s="140"/>
      <c r="I5000" s="53" t="s">
        <v>148</v>
      </c>
      <c r="J5000" s="53">
        <v>10000</v>
      </c>
      <c r="K5000" s="53" t="s">
        <v>2043</v>
      </c>
      <c r="L5000" s="14"/>
      <c r="M5000" s="14"/>
      <c r="N5000" s="53" t="s">
        <v>54</v>
      </c>
      <c r="O5000" s="14"/>
      <c r="P5000" s="14" t="s">
        <v>1873</v>
      </c>
      <c r="Q5000" s="14">
        <v>200</v>
      </c>
      <c r="R5000" s="14" t="s">
        <v>2045</v>
      </c>
      <c r="S5000" s="14"/>
      <c r="T5000" s="162" t="s">
        <v>3426</v>
      </c>
      <c r="U5000" s="14" t="s">
        <v>54</v>
      </c>
      <c r="V5000" s="14"/>
      <c r="W5000" s="14" t="s">
        <v>720</v>
      </c>
      <c r="X5000" s="14">
        <v>1100</v>
      </c>
      <c r="Y5000" s="14" t="s">
        <v>2045</v>
      </c>
      <c r="Z5000" s="14"/>
      <c r="AA5000" s="14" t="s">
        <v>3203</v>
      </c>
      <c r="AB5000" s="460"/>
      <c r="AC5000" s="14" t="s">
        <v>2562</v>
      </c>
    </row>
    <row r="5001" ht="13.8" spans="1:29">
      <c r="A5001" s="690"/>
      <c r="B5001" s="14" t="s">
        <v>262</v>
      </c>
      <c r="C5001" s="14">
        <v>6000</v>
      </c>
      <c r="D5001" s="14" t="s">
        <v>2043</v>
      </c>
      <c r="E5001" s="14"/>
      <c r="F5001" s="14"/>
      <c r="G5001" s="53" t="s">
        <v>54</v>
      </c>
      <c r="H5001" s="140"/>
      <c r="I5001" s="14" t="s">
        <v>458</v>
      </c>
      <c r="J5001" s="14">
        <v>6000</v>
      </c>
      <c r="K5001" s="14" t="s">
        <v>2043</v>
      </c>
      <c r="L5001" s="14"/>
      <c r="M5001" s="14"/>
      <c r="N5001" s="53" t="s">
        <v>54</v>
      </c>
      <c r="O5001" s="14"/>
      <c r="P5001" s="137" t="s">
        <v>60</v>
      </c>
      <c r="Q5001" s="137">
        <v>1600</v>
      </c>
      <c r="R5001" s="137" t="s">
        <v>2054</v>
      </c>
      <c r="S5001" s="14"/>
      <c r="T5001" s="162"/>
      <c r="U5001" s="14" t="s">
        <v>2788</v>
      </c>
      <c r="V5001" s="14"/>
      <c r="W5001" s="14" t="s">
        <v>464</v>
      </c>
      <c r="X5001" s="14">
        <v>600</v>
      </c>
      <c r="Y5001" s="14" t="s">
        <v>2043</v>
      </c>
      <c r="Z5001" s="14"/>
      <c r="AA5001" s="14" t="s">
        <v>88</v>
      </c>
      <c r="AB5001" s="461"/>
      <c r="AC5001" s="448" t="s">
        <v>2563</v>
      </c>
    </row>
    <row r="5002" ht="13.8" spans="1:29">
      <c r="A5002" s="690"/>
      <c r="B5002" s="356" t="s">
        <v>1345</v>
      </c>
      <c r="C5002" s="356">
        <v>200</v>
      </c>
      <c r="D5002" s="356" t="s">
        <v>2045</v>
      </c>
      <c r="E5002" s="52"/>
      <c r="F5002" s="14"/>
      <c r="G5002" s="53" t="s">
        <v>3804</v>
      </c>
      <c r="H5002" s="140"/>
      <c r="I5002" s="14" t="s">
        <v>461</v>
      </c>
      <c r="J5002" s="14">
        <v>3200</v>
      </c>
      <c r="K5002" s="14" t="s">
        <v>2043</v>
      </c>
      <c r="L5002" s="14"/>
      <c r="M5002" s="14"/>
      <c r="N5002" s="53" t="s">
        <v>54</v>
      </c>
      <c r="O5002" s="141"/>
      <c r="P5002" s="14" t="s">
        <v>1436</v>
      </c>
      <c r="Q5002" s="14">
        <v>200</v>
      </c>
      <c r="R5002" s="14" t="s">
        <v>2045</v>
      </c>
      <c r="S5002" s="14"/>
      <c r="T5002" s="162"/>
      <c r="U5002" s="14" t="s">
        <v>54</v>
      </c>
      <c r="V5002" s="14"/>
      <c r="W5002" s="356" t="s">
        <v>513</v>
      </c>
      <c r="X5002" s="356">
        <v>1200</v>
      </c>
      <c r="Y5002" s="356" t="s">
        <v>2043</v>
      </c>
      <c r="Z5002" s="52"/>
      <c r="AA5002" s="14" t="s">
        <v>3864</v>
      </c>
      <c r="AB5002" s="462"/>
      <c r="AC5002" s="448" t="s">
        <v>2568</v>
      </c>
    </row>
    <row r="5003" ht="13.8" spans="1:29">
      <c r="A5003" s="690"/>
      <c r="B5003" s="356" t="s">
        <v>316</v>
      </c>
      <c r="C5003" s="356">
        <v>3200</v>
      </c>
      <c r="D5003" s="356" t="s">
        <v>2043</v>
      </c>
      <c r="E5003" s="52"/>
      <c r="F5003" s="14"/>
      <c r="G5003" s="53" t="s">
        <v>3865</v>
      </c>
      <c r="H5003" s="140"/>
      <c r="I5003" s="14" t="s">
        <v>496</v>
      </c>
      <c r="J5003" s="14">
        <v>4000</v>
      </c>
      <c r="K5003" s="14" t="s">
        <v>2043</v>
      </c>
      <c r="L5003" s="14"/>
      <c r="M5003" s="162"/>
      <c r="N5003" s="53" t="s">
        <v>54</v>
      </c>
      <c r="O5003" s="129"/>
      <c r="P5003" s="137" t="s">
        <v>110</v>
      </c>
      <c r="Q5003" s="137">
        <v>560</v>
      </c>
      <c r="R5003" s="137" t="s">
        <v>2045</v>
      </c>
      <c r="S5003" s="14"/>
      <c r="T5003" s="162" t="s">
        <v>3177</v>
      </c>
      <c r="U5003" s="14" t="s">
        <v>3580</v>
      </c>
      <c r="V5003" s="14"/>
      <c r="W5003" s="14" t="s">
        <v>1847</v>
      </c>
      <c r="X5003" s="14">
        <v>2000</v>
      </c>
      <c r="Y5003" s="14" t="s">
        <v>2045</v>
      </c>
      <c r="Z5003" s="52"/>
      <c r="AA5003" s="14" t="s">
        <v>3580</v>
      </c>
      <c r="AB5003" s="142"/>
      <c r="AC5003" s="448" t="s">
        <v>2632</v>
      </c>
    </row>
    <row r="5004" ht="13.8" spans="1:29">
      <c r="A5004" s="690"/>
      <c r="B5004" s="14" t="s">
        <v>790</v>
      </c>
      <c r="C5004" s="14">
        <v>6000</v>
      </c>
      <c r="D5004" s="14" t="s">
        <v>2043</v>
      </c>
      <c r="E5004" s="52"/>
      <c r="F5004" s="14" t="s">
        <v>3866</v>
      </c>
      <c r="G5004" s="53" t="s">
        <v>55</v>
      </c>
      <c r="H5004" s="140"/>
      <c r="I5004" s="14" t="s">
        <v>1811</v>
      </c>
      <c r="J5004" s="14">
        <v>600</v>
      </c>
      <c r="K5004" s="14" t="s">
        <v>2045</v>
      </c>
      <c r="L5004" s="14"/>
      <c r="M5004" s="162"/>
      <c r="N5004" s="53" t="s">
        <v>54</v>
      </c>
      <c r="O5004" s="129"/>
      <c r="P5004" s="14" t="s">
        <v>1550</v>
      </c>
      <c r="Q5004" s="14">
        <v>400</v>
      </c>
      <c r="R5004" s="14" t="s">
        <v>2045</v>
      </c>
      <c r="S5004" s="14"/>
      <c r="T5004" s="162"/>
      <c r="U5004" s="14" t="s">
        <v>3270</v>
      </c>
      <c r="V5004" s="14"/>
      <c r="W5004" s="14" t="s">
        <v>316</v>
      </c>
      <c r="X5004" s="14">
        <v>6000</v>
      </c>
      <c r="Y5004" s="14" t="s">
        <v>2043</v>
      </c>
      <c r="Z5004" s="14" t="s">
        <v>88</v>
      </c>
      <c r="AA5004" s="14">
        <f>3200+3520+300</f>
        <v>7020</v>
      </c>
      <c r="AB5004" s="136"/>
      <c r="AC5004" s="448" t="s">
        <v>2935</v>
      </c>
    </row>
    <row r="5005" spans="1:27">
      <c r="A5005" s="690"/>
      <c r="B5005" s="14"/>
      <c r="C5005" s="14"/>
      <c r="D5005" s="14"/>
      <c r="E5005" s="52"/>
      <c r="F5005" s="14"/>
      <c r="G5005" s="53"/>
      <c r="H5005" s="140"/>
      <c r="I5005" s="14" t="s">
        <v>291</v>
      </c>
      <c r="J5005" s="14">
        <v>2400</v>
      </c>
      <c r="K5005" s="14" t="s">
        <v>2043</v>
      </c>
      <c r="L5005" s="14"/>
      <c r="M5005" s="162"/>
      <c r="N5005" s="53" t="s">
        <v>54</v>
      </c>
      <c r="O5005" s="129"/>
      <c r="P5005" s="14" t="s">
        <v>1301</v>
      </c>
      <c r="Q5005" s="14">
        <v>200</v>
      </c>
      <c r="R5005" s="14" t="s">
        <v>2045</v>
      </c>
      <c r="S5005" s="14"/>
      <c r="T5005" s="162"/>
      <c r="U5005" s="14" t="s">
        <v>54</v>
      </c>
      <c r="V5005" s="162"/>
      <c r="W5005" s="14" t="s">
        <v>513</v>
      </c>
      <c r="X5005" s="14">
        <v>1200</v>
      </c>
      <c r="Y5005" s="14" t="s">
        <v>2043</v>
      </c>
      <c r="Z5005" s="14"/>
      <c r="AA5005" s="14" t="s">
        <v>3173</v>
      </c>
    </row>
    <row r="5006" spans="1:27">
      <c r="A5006" s="690"/>
      <c r="B5006" s="14"/>
      <c r="C5006" s="14"/>
      <c r="D5006" s="14"/>
      <c r="E5006" s="52"/>
      <c r="F5006" s="14"/>
      <c r="G5006" s="53"/>
      <c r="H5006" s="140"/>
      <c r="I5006" s="14"/>
      <c r="J5006" s="14"/>
      <c r="K5006" s="14"/>
      <c r="L5006" s="14"/>
      <c r="M5006" s="162"/>
      <c r="N5006" s="203"/>
      <c r="O5006" s="129"/>
      <c r="P5006" s="141" t="s">
        <v>1324</v>
      </c>
      <c r="Q5006" s="141">
        <v>405</v>
      </c>
      <c r="R5006" s="141" t="s">
        <v>2045</v>
      </c>
      <c r="S5006" s="141"/>
      <c r="T5006" s="285"/>
      <c r="U5006" s="14" t="s">
        <v>54</v>
      </c>
      <c r="V5006" s="162"/>
      <c r="W5006" s="14" t="s">
        <v>1830</v>
      </c>
      <c r="X5006" s="14">
        <v>200</v>
      </c>
      <c r="Y5006" s="14" t="s">
        <v>2045</v>
      </c>
      <c r="Z5006" s="14"/>
      <c r="AA5006" s="14" t="s">
        <v>3867</v>
      </c>
    </row>
    <row r="5007" spans="1:27">
      <c r="A5007" s="690"/>
      <c r="B5007" s="14"/>
      <c r="C5007" s="14"/>
      <c r="D5007" s="14"/>
      <c r="E5007" s="52"/>
      <c r="F5007" s="14"/>
      <c r="G5007" s="53"/>
      <c r="H5007" s="140"/>
      <c r="I5007" s="14"/>
      <c r="J5007" s="14"/>
      <c r="K5007" s="14"/>
      <c r="L5007" s="14"/>
      <c r="M5007" s="162"/>
      <c r="N5007" s="203"/>
      <c r="O5007" s="129"/>
      <c r="P5007" s="129" t="s">
        <v>951</v>
      </c>
      <c r="Q5007" s="129">
        <v>680</v>
      </c>
      <c r="R5007" s="129" t="s">
        <v>2045</v>
      </c>
      <c r="S5007" s="129"/>
      <c r="T5007" s="575"/>
      <c r="U5007" s="14" t="s">
        <v>3225</v>
      </c>
      <c r="V5007" s="162"/>
      <c r="W5007" s="14" t="s">
        <v>216</v>
      </c>
      <c r="X5007" s="14">
        <v>9000</v>
      </c>
      <c r="Y5007" s="14" t="s">
        <v>2043</v>
      </c>
      <c r="Z5007" s="14"/>
      <c r="AA5007" s="14" t="s">
        <v>55</v>
      </c>
    </row>
    <row r="5008" spans="1:27">
      <c r="A5008" s="690"/>
      <c r="B5008" s="14"/>
      <c r="C5008" s="14"/>
      <c r="D5008" s="14"/>
      <c r="E5008" s="52"/>
      <c r="F5008" s="14"/>
      <c r="G5008" s="53"/>
      <c r="H5008" s="140"/>
      <c r="I5008" s="14"/>
      <c r="J5008" s="14"/>
      <c r="K5008" s="14"/>
      <c r="L5008" s="14"/>
      <c r="M5008" s="162"/>
      <c r="N5008" s="203"/>
      <c r="O5008" s="129"/>
      <c r="P5008" s="129" t="s">
        <v>1725</v>
      </c>
      <c r="Q5008" s="129">
        <v>180</v>
      </c>
      <c r="R5008" s="129" t="s">
        <v>2045</v>
      </c>
      <c r="S5008" s="129"/>
      <c r="T5008" s="129"/>
      <c r="U5008" s="499" t="s">
        <v>54</v>
      </c>
      <c r="V5008" s="689"/>
      <c r="W5008" s="14"/>
      <c r="X5008" s="14"/>
      <c r="Y5008" s="14"/>
      <c r="Z5008" s="14"/>
      <c r="AA5008" s="14"/>
    </row>
    <row r="5009" spans="1:27">
      <c r="A5009" s="690"/>
      <c r="B5009" s="14"/>
      <c r="C5009" s="14"/>
      <c r="D5009" s="14"/>
      <c r="E5009" s="52"/>
      <c r="F5009" s="14"/>
      <c r="G5009" s="53"/>
      <c r="H5009" s="140"/>
      <c r="I5009" s="14"/>
      <c r="J5009" s="14"/>
      <c r="K5009" s="14"/>
      <c r="L5009" s="14"/>
      <c r="M5009" s="162"/>
      <c r="N5009" s="203"/>
      <c r="O5009" s="129"/>
      <c r="P5009" s="129" t="s">
        <v>1255</v>
      </c>
      <c r="Q5009" s="129">
        <v>200</v>
      </c>
      <c r="R5009" s="129" t="s">
        <v>2045</v>
      </c>
      <c r="S5009" s="129"/>
      <c r="T5009" s="129"/>
      <c r="U5009" s="129" t="s">
        <v>54</v>
      </c>
      <c r="V5009" s="575"/>
      <c r="W5009" s="14"/>
      <c r="X5009" s="14"/>
      <c r="Y5009" s="14"/>
      <c r="Z5009" s="14"/>
      <c r="AA5009" s="14"/>
    </row>
    <row r="5010" spans="1:27">
      <c r="A5010" s="690"/>
      <c r="B5010" s="14"/>
      <c r="C5010" s="14"/>
      <c r="D5010" s="14"/>
      <c r="E5010" s="52"/>
      <c r="F5010" s="14"/>
      <c r="G5010" s="53"/>
      <c r="H5010" s="140"/>
      <c r="I5010" s="14"/>
      <c r="J5010" s="14"/>
      <c r="K5010" s="14"/>
      <c r="L5010" s="14"/>
      <c r="M5010" s="162"/>
      <c r="N5010" s="203"/>
      <c r="O5010" s="129"/>
      <c r="P5010" s="129" t="s">
        <v>1159</v>
      </c>
      <c r="Q5010" s="129">
        <v>300</v>
      </c>
      <c r="R5010" s="129" t="s">
        <v>2045</v>
      </c>
      <c r="S5010" s="129"/>
      <c r="T5010" s="685" t="s">
        <v>3868</v>
      </c>
      <c r="U5010" s="129" t="s">
        <v>54</v>
      </c>
      <c r="V5010" s="575"/>
      <c r="W5010" s="14"/>
      <c r="X5010" s="14"/>
      <c r="Y5010" s="14"/>
      <c r="Z5010" s="14"/>
      <c r="AA5010" s="14"/>
    </row>
    <row r="5011" spans="1:27">
      <c r="A5011" s="690"/>
      <c r="B5011" s="14"/>
      <c r="C5011" s="14"/>
      <c r="D5011" s="14"/>
      <c r="E5011" s="52"/>
      <c r="F5011" s="14"/>
      <c r="G5011" s="53"/>
      <c r="H5011" s="140"/>
      <c r="I5011" s="14"/>
      <c r="J5011" s="14"/>
      <c r="K5011" s="14"/>
      <c r="L5011" s="14"/>
      <c r="M5011" s="162"/>
      <c r="N5011" s="203"/>
      <c r="O5011" s="515"/>
      <c r="P5011" s="515" t="s">
        <v>1849</v>
      </c>
      <c r="Q5011" s="515">
        <v>1500</v>
      </c>
      <c r="R5011" s="515" t="s">
        <v>2045</v>
      </c>
      <c r="S5011" s="515"/>
      <c r="T5011" s="515"/>
      <c r="U5011" s="515" t="s">
        <v>54</v>
      </c>
      <c r="V5011" s="576"/>
      <c r="W5011" s="14"/>
      <c r="X5011" s="14"/>
      <c r="Y5011" s="14"/>
      <c r="Z5011" s="14"/>
      <c r="AA5011" s="14"/>
    </row>
    <row r="5012" spans="1:27">
      <c r="A5012" s="690"/>
      <c r="B5012" s="14"/>
      <c r="C5012" s="14"/>
      <c r="D5012" s="14"/>
      <c r="E5012" s="52"/>
      <c r="F5012" s="14"/>
      <c r="G5012" s="53"/>
      <c r="H5012" s="140"/>
      <c r="I5012" s="14"/>
      <c r="J5012" s="14"/>
      <c r="K5012" s="14"/>
      <c r="L5012" s="14"/>
      <c r="M5012" s="162"/>
      <c r="N5012" s="210"/>
      <c r="O5012" s="14"/>
      <c r="P5012" s="356" t="s">
        <v>1420</v>
      </c>
      <c r="Q5012" s="356">
        <v>720</v>
      </c>
      <c r="R5012" s="356" t="s">
        <v>2045</v>
      </c>
      <c r="S5012" s="14"/>
      <c r="T5012" s="14"/>
      <c r="U5012" s="14" t="s">
        <v>2784</v>
      </c>
      <c r="V5012" s="162"/>
      <c r="W5012" s="14"/>
      <c r="X5012" s="14"/>
      <c r="Y5012" s="14"/>
      <c r="Z5012" s="14"/>
      <c r="AA5012" s="14"/>
    </row>
    <row r="5013" spans="1:27">
      <c r="A5013" s="690"/>
      <c r="B5013" s="14"/>
      <c r="C5013" s="14"/>
      <c r="D5013" s="14"/>
      <c r="E5013" s="52"/>
      <c r="F5013" s="14"/>
      <c r="G5013" s="53"/>
      <c r="H5013" s="140"/>
      <c r="I5013" s="14"/>
      <c r="J5013" s="14"/>
      <c r="K5013" s="14"/>
      <c r="L5013" s="14"/>
      <c r="M5013" s="162"/>
      <c r="N5013" s="210"/>
      <c r="O5013" s="14"/>
      <c r="P5013" s="73" t="s">
        <v>1330</v>
      </c>
      <c r="Q5013" s="73">
        <v>1200</v>
      </c>
      <c r="R5013" s="73" t="s">
        <v>2045</v>
      </c>
      <c r="S5013" s="14"/>
      <c r="T5013" s="14"/>
      <c r="U5013" s="14" t="s">
        <v>2956</v>
      </c>
      <c r="V5013" s="162"/>
      <c r="W5013" s="14"/>
      <c r="X5013" s="14"/>
      <c r="Y5013" s="14"/>
      <c r="Z5013" s="14"/>
      <c r="AA5013" s="14"/>
    </row>
    <row r="5014" spans="1:27">
      <c r="A5014" s="690"/>
      <c r="B5014" s="14"/>
      <c r="C5014" s="14"/>
      <c r="D5014" s="14"/>
      <c r="E5014" s="52"/>
      <c r="F5014" s="14"/>
      <c r="G5014" s="53"/>
      <c r="H5014" s="140"/>
      <c r="I5014" s="14"/>
      <c r="J5014" s="14"/>
      <c r="K5014" s="14"/>
      <c r="L5014" s="14"/>
      <c r="M5014" s="162"/>
      <c r="N5014" s="210"/>
      <c r="O5014" s="14"/>
      <c r="P5014" s="14" t="s">
        <v>1079</v>
      </c>
      <c r="Q5014" s="14">
        <v>420</v>
      </c>
      <c r="R5014" s="14" t="s">
        <v>2045</v>
      </c>
      <c r="S5014" s="14"/>
      <c r="T5014" s="14"/>
      <c r="U5014" s="14" t="s">
        <v>3869</v>
      </c>
      <c r="V5014" s="162"/>
      <c r="W5014" s="14"/>
      <c r="X5014" s="14"/>
      <c r="Y5014" s="14"/>
      <c r="Z5014" s="14"/>
      <c r="AA5014" s="14"/>
    </row>
    <row r="5015" spans="1:27">
      <c r="A5015" s="690"/>
      <c r="B5015" s="14"/>
      <c r="C5015" s="14"/>
      <c r="D5015" s="14"/>
      <c r="E5015" s="52"/>
      <c r="F5015" s="14"/>
      <c r="G5015" s="53"/>
      <c r="H5015" s="140"/>
      <c r="I5015" s="14"/>
      <c r="J5015" s="14"/>
      <c r="K5015" s="14"/>
      <c r="L5015" s="14"/>
      <c r="M5015" s="162"/>
      <c r="N5015" s="210"/>
      <c r="O5015" s="14"/>
      <c r="P5015" s="14"/>
      <c r="Q5015" s="14"/>
      <c r="R5015" s="14"/>
      <c r="S5015" s="14"/>
      <c r="T5015" s="14"/>
      <c r="U5015" s="14"/>
      <c r="V5015" s="162"/>
      <c r="W5015" s="14"/>
      <c r="X5015" s="14"/>
      <c r="Y5015" s="14"/>
      <c r="Z5015" s="14"/>
      <c r="AA5015" s="14"/>
    </row>
    <row r="5016" spans="1:27">
      <c r="A5016" s="690"/>
      <c r="B5016" s="53"/>
      <c r="C5016" s="53"/>
      <c r="D5016" s="53"/>
      <c r="E5016" s="620"/>
      <c r="F5016" s="53"/>
      <c r="G5016" s="53"/>
      <c r="H5016" s="14"/>
      <c r="I5016" s="14"/>
      <c r="J5016" s="14"/>
      <c r="K5016" s="14"/>
      <c r="L5016" s="14"/>
      <c r="M5016" s="14"/>
      <c r="N5016" s="14"/>
      <c r="O5016" s="14"/>
      <c r="P5016" s="103"/>
      <c r="Q5016" s="696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</row>
    <row r="5017" spans="1:27">
      <c r="A5017" s="690"/>
      <c r="B5017" s="53"/>
      <c r="C5017" s="53"/>
      <c r="D5017" s="53"/>
      <c r="E5017" s="620"/>
      <c r="F5017" s="53"/>
      <c r="G5017" s="53"/>
      <c r="H5017" s="14"/>
      <c r="I5017" s="14"/>
      <c r="J5017" s="14"/>
      <c r="K5017" s="14"/>
      <c r="L5017" s="14"/>
      <c r="M5017" s="162"/>
      <c r="N5017" s="14"/>
      <c r="O5017" s="14"/>
      <c r="P5017" s="103"/>
      <c r="Q5017" s="696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</row>
    <row r="5018" ht="18" spans="1:27">
      <c r="A5018" s="690"/>
      <c r="B5018" s="629"/>
      <c r="C5018" s="299"/>
      <c r="D5018" s="299"/>
      <c r="E5018" s="630"/>
      <c r="F5018" s="299"/>
      <c r="G5018" s="299"/>
      <c r="H5018" s="269"/>
      <c r="I5018" s="304"/>
      <c r="J5018" s="304"/>
      <c r="K5018" s="304"/>
      <c r="L5018" s="304"/>
      <c r="M5018" s="304"/>
      <c r="N5018" s="304"/>
      <c r="O5018" s="269"/>
      <c r="P5018" s="304"/>
      <c r="Q5018" s="304"/>
      <c r="R5018" s="304"/>
      <c r="S5018" s="304"/>
      <c r="T5018" s="304"/>
      <c r="U5018" s="304"/>
      <c r="V5018" s="269"/>
      <c r="W5018" s="304"/>
      <c r="X5018" s="304"/>
      <c r="Y5018" s="304"/>
      <c r="Z5018" s="304"/>
      <c r="AA5018" s="304"/>
    </row>
    <row r="5019" ht="27.6" spans="1:29">
      <c r="A5019" s="121" t="s">
        <v>2226</v>
      </c>
      <c r="B5019" s="121" t="s">
        <v>12</v>
      </c>
      <c r="C5019" s="122" t="s">
        <v>2501</v>
      </c>
      <c r="D5019" s="122" t="s">
        <v>2466</v>
      </c>
      <c r="E5019" s="123" t="s">
        <v>2456</v>
      </c>
      <c r="F5019" s="121" t="s">
        <v>3121</v>
      </c>
      <c r="G5019" s="121" t="s">
        <v>11</v>
      </c>
      <c r="H5019" s="269"/>
      <c r="I5019" s="121" t="s">
        <v>13</v>
      </c>
      <c r="J5019" s="122" t="s">
        <v>2501</v>
      </c>
      <c r="K5019" s="122" t="s">
        <v>2466</v>
      </c>
      <c r="L5019" s="632" t="s">
        <v>2456</v>
      </c>
      <c r="M5019" s="121" t="s">
        <v>3121</v>
      </c>
      <c r="N5019" s="121" t="s">
        <v>11</v>
      </c>
      <c r="O5019" s="269"/>
      <c r="P5019" s="121" t="s">
        <v>3108</v>
      </c>
      <c r="Q5019" s="122" t="s">
        <v>2501</v>
      </c>
      <c r="R5019" s="122" t="s">
        <v>2466</v>
      </c>
      <c r="S5019" s="632" t="s">
        <v>2456</v>
      </c>
      <c r="T5019" s="121" t="s">
        <v>3121</v>
      </c>
      <c r="U5019" s="121" t="s">
        <v>11</v>
      </c>
      <c r="V5019" s="524"/>
      <c r="W5019" s="121" t="s">
        <v>3336</v>
      </c>
      <c r="X5019" s="122" t="s">
        <v>2501</v>
      </c>
      <c r="Y5019" s="122" t="s">
        <v>2466</v>
      </c>
      <c r="Z5019" s="121" t="s">
        <v>3121</v>
      </c>
      <c r="AA5019" s="121" t="s">
        <v>11</v>
      </c>
      <c r="AB5019" s="594" t="s">
        <v>2557</v>
      </c>
      <c r="AC5019" s="594"/>
    </row>
    <row r="5020" ht="12.95" customHeight="1" spans="1:29">
      <c r="A5020" s="625" t="s">
        <v>3870</v>
      </c>
      <c r="B5020" s="14" t="s">
        <v>790</v>
      </c>
      <c r="C5020" s="14">
        <v>3000</v>
      </c>
      <c r="D5020" s="14" t="s">
        <v>2043</v>
      </c>
      <c r="E5020" s="52"/>
      <c r="F5020" s="14"/>
      <c r="G5020" s="53" t="s">
        <v>54</v>
      </c>
      <c r="H5020" s="14"/>
      <c r="I5020" s="14" t="s">
        <v>175</v>
      </c>
      <c r="J5020" s="14">
        <v>6000</v>
      </c>
      <c r="K5020" s="14" t="s">
        <v>2043</v>
      </c>
      <c r="L5020" s="14"/>
      <c r="M5020" s="14"/>
      <c r="N5020" s="53" t="s">
        <v>3871</v>
      </c>
      <c r="O5020" s="140"/>
      <c r="P5020" s="47" t="s">
        <v>1079</v>
      </c>
      <c r="Q5020" s="47">
        <v>200</v>
      </c>
      <c r="R5020" s="129" t="s">
        <v>2045</v>
      </c>
      <c r="U5020" s="47" t="s">
        <v>54</v>
      </c>
      <c r="V5020" s="281"/>
      <c r="W5020" s="499" t="s">
        <v>216</v>
      </c>
      <c r="X5020" s="698">
        <v>3000</v>
      </c>
      <c r="Y5020" s="499" t="s">
        <v>2043</v>
      </c>
      <c r="Z5020" s="499" t="s">
        <v>3226</v>
      </c>
      <c r="AA5020" s="499" t="s">
        <v>54</v>
      </c>
      <c r="AB5020" s="525"/>
      <c r="AC5020" s="448" t="s">
        <v>2561</v>
      </c>
    </row>
    <row r="5021" spans="1:29">
      <c r="A5021" s="625"/>
      <c r="B5021" s="14" t="s">
        <v>729</v>
      </c>
      <c r="C5021" s="14">
        <v>8400</v>
      </c>
      <c r="D5021" s="14" t="s">
        <v>2043</v>
      </c>
      <c r="E5021" s="52"/>
      <c r="F5021" s="14"/>
      <c r="G5021" s="53" t="s">
        <v>54</v>
      </c>
      <c r="H5021" s="14"/>
      <c r="I5021" s="137" t="s">
        <v>67</v>
      </c>
      <c r="J5021" s="137">
        <v>2400</v>
      </c>
      <c r="K5021" s="137" t="s">
        <v>2054</v>
      </c>
      <c r="L5021" s="14"/>
      <c r="M5021" s="14"/>
      <c r="N5021" s="53" t="s">
        <v>2788</v>
      </c>
      <c r="O5021" s="140"/>
      <c r="P5021" s="129" t="s">
        <v>277</v>
      </c>
      <c r="Q5021" s="129">
        <v>600</v>
      </c>
      <c r="R5021" s="129" t="s">
        <v>2045</v>
      </c>
      <c r="S5021" s="129"/>
      <c r="T5021" s="129">
        <v>1200</v>
      </c>
      <c r="U5021" s="129" t="s">
        <v>3580</v>
      </c>
      <c r="V5021" s="281"/>
      <c r="W5021" s="515" t="s">
        <v>528</v>
      </c>
      <c r="X5021" s="688">
        <v>3000</v>
      </c>
      <c r="Y5021" s="515" t="s">
        <v>2043</v>
      </c>
      <c r="Z5021" s="129"/>
      <c r="AA5021" s="499" t="s">
        <v>54</v>
      </c>
      <c r="AB5021" s="460"/>
      <c r="AC5021" s="14" t="s">
        <v>2562</v>
      </c>
    </row>
    <row r="5022" ht="13.8" spans="1:29">
      <c r="A5022" s="625"/>
      <c r="B5022" s="14" t="s">
        <v>479</v>
      </c>
      <c r="C5022" s="14">
        <v>7200</v>
      </c>
      <c r="D5022" s="14" t="s">
        <v>2043</v>
      </c>
      <c r="E5022" s="52"/>
      <c r="F5022" s="14"/>
      <c r="G5022" s="53" t="s">
        <v>54</v>
      </c>
      <c r="H5022" s="14"/>
      <c r="I5022" s="14" t="s">
        <v>259</v>
      </c>
      <c r="J5022" s="14">
        <v>32000</v>
      </c>
      <c r="K5022" s="14" t="s">
        <v>2043</v>
      </c>
      <c r="L5022" s="14"/>
      <c r="M5022" s="14"/>
      <c r="N5022" s="53" t="s">
        <v>54</v>
      </c>
      <c r="O5022" s="140"/>
      <c r="P5022" s="515" t="s">
        <v>1871</v>
      </c>
      <c r="Q5022" s="515">
        <v>210</v>
      </c>
      <c r="R5022" s="515" t="s">
        <v>2045</v>
      </c>
      <c r="S5022" s="515"/>
      <c r="T5022" s="515" t="s">
        <v>2096</v>
      </c>
      <c r="U5022" s="515" t="s">
        <v>54</v>
      </c>
      <c r="V5022" s="496"/>
      <c r="W5022" s="14" t="s">
        <v>464</v>
      </c>
      <c r="X5022" s="14">
        <f>3000</f>
        <v>3000</v>
      </c>
      <c r="Y5022" s="14" t="s">
        <v>2043</v>
      </c>
      <c r="AA5022" s="499" t="s">
        <v>54</v>
      </c>
      <c r="AB5022" s="461"/>
      <c r="AC5022" s="448" t="s">
        <v>2563</v>
      </c>
    </row>
    <row r="5023" ht="13.8" spans="1:29">
      <c r="A5023" s="625"/>
      <c r="B5023" s="14" t="s">
        <v>1686</v>
      </c>
      <c r="C5023" s="14">
        <v>4800</v>
      </c>
      <c r="D5023" s="14" t="s">
        <v>2043</v>
      </c>
      <c r="E5023" s="52"/>
      <c r="F5023" s="14"/>
      <c r="G5023" s="53" t="s">
        <v>54</v>
      </c>
      <c r="H5023" s="14"/>
      <c r="I5023" s="14" t="s">
        <v>1133</v>
      </c>
      <c r="J5023" s="14">
        <v>2000</v>
      </c>
      <c r="K5023" s="14" t="s">
        <v>2045</v>
      </c>
      <c r="L5023" s="14"/>
      <c r="M5023" s="168"/>
      <c r="N5023" s="53" t="s">
        <v>54</v>
      </c>
      <c r="O5023" s="496"/>
      <c r="P5023" s="14" t="s">
        <v>1875</v>
      </c>
      <c r="Q5023" s="14">
        <v>200</v>
      </c>
      <c r="R5023" s="14" t="s">
        <v>2045</v>
      </c>
      <c r="S5023" s="14"/>
      <c r="T5023" s="14" t="s">
        <v>2096</v>
      </c>
      <c r="U5023" s="14" t="s">
        <v>54</v>
      </c>
      <c r="V5023" s="14"/>
      <c r="W5023" s="699" t="s">
        <v>1060</v>
      </c>
      <c r="X5023" s="700">
        <v>3200</v>
      </c>
      <c r="Y5023" s="699" t="s">
        <v>2043</v>
      </c>
      <c r="Z5023" s="515"/>
      <c r="AA5023" s="515" t="s">
        <v>3267</v>
      </c>
      <c r="AB5023" s="462"/>
      <c r="AC5023" s="448" t="s">
        <v>2568</v>
      </c>
    </row>
    <row r="5024" ht="13.8" spans="1:29">
      <c r="A5024" s="625"/>
      <c r="B5024" s="14" t="s">
        <v>226</v>
      </c>
      <c r="C5024" s="14">
        <v>6000</v>
      </c>
      <c r="D5024" s="14" t="s">
        <v>2043</v>
      </c>
      <c r="E5024" s="52"/>
      <c r="F5024" s="14"/>
      <c r="G5024" s="187" t="s">
        <v>54</v>
      </c>
      <c r="H5024" s="141"/>
      <c r="I5024" s="187" t="s">
        <v>331</v>
      </c>
      <c r="J5024" s="187">
        <v>10000</v>
      </c>
      <c r="K5024" s="141" t="s">
        <v>2043</v>
      </c>
      <c r="L5024" s="141"/>
      <c r="M5024" s="141"/>
      <c r="N5024" s="187" t="s">
        <v>54</v>
      </c>
      <c r="O5024" s="289"/>
      <c r="P5024" s="141" t="s">
        <v>1729</v>
      </c>
      <c r="Q5024" s="141">
        <v>1300</v>
      </c>
      <c r="R5024" s="141" t="s">
        <v>2045</v>
      </c>
      <c r="S5024" s="141"/>
      <c r="T5024" s="141">
        <v>1600</v>
      </c>
      <c r="U5024" s="141" t="s">
        <v>3225</v>
      </c>
      <c r="V5024" s="14"/>
      <c r="W5024" s="14" t="s">
        <v>1046</v>
      </c>
      <c r="X5024" s="14">
        <v>3200</v>
      </c>
      <c r="Y5024" s="14" t="s">
        <v>2043</v>
      </c>
      <c r="Z5024" s="14"/>
      <c r="AA5024" s="14" t="s">
        <v>88</v>
      </c>
      <c r="AB5024" s="142"/>
      <c r="AC5024" s="448" t="s">
        <v>2632</v>
      </c>
    </row>
    <row r="5025" ht="13.8" spans="1:29">
      <c r="A5025" s="625"/>
      <c r="B5025" s="14" t="s">
        <v>1686</v>
      </c>
      <c r="C5025" s="14">
        <v>6000</v>
      </c>
      <c r="D5025" s="14" t="s">
        <v>2043</v>
      </c>
      <c r="E5025" s="52"/>
      <c r="F5025" s="14"/>
      <c r="G5025" s="53" t="s">
        <v>54</v>
      </c>
      <c r="H5025" s="14"/>
      <c r="I5025" s="14" t="s">
        <v>175</v>
      </c>
      <c r="J5025" s="14">
        <v>2000</v>
      </c>
      <c r="K5025" s="14" t="s">
        <v>2043</v>
      </c>
      <c r="L5025" s="14"/>
      <c r="M5025" s="14"/>
      <c r="N5025" s="53" t="s">
        <v>54</v>
      </c>
      <c r="O5025" s="14"/>
      <c r="P5025" s="14" t="s">
        <v>1351</v>
      </c>
      <c r="Q5025" s="14">
        <v>3200</v>
      </c>
      <c r="R5025" s="14" t="s">
        <v>2045</v>
      </c>
      <c r="S5025" s="14"/>
      <c r="T5025" s="14"/>
      <c r="U5025" s="14" t="s">
        <v>54</v>
      </c>
      <c r="V5025" s="14"/>
      <c r="W5025" s="14" t="s">
        <v>774</v>
      </c>
      <c r="X5025" s="14">
        <v>4800</v>
      </c>
      <c r="Y5025" s="53" t="s">
        <v>2043</v>
      </c>
      <c r="Z5025" s="14"/>
      <c r="AA5025" s="14" t="s">
        <v>88</v>
      </c>
      <c r="AB5025" s="136"/>
      <c r="AC5025" s="448" t="s">
        <v>2935</v>
      </c>
    </row>
    <row r="5026" spans="1:27">
      <c r="A5026" s="625"/>
      <c r="B5026" s="14" t="s">
        <v>1865</v>
      </c>
      <c r="C5026" s="14">
        <v>3000</v>
      </c>
      <c r="D5026" s="14" t="s">
        <v>2045</v>
      </c>
      <c r="E5026" s="52"/>
      <c r="F5026" s="14"/>
      <c r="G5026" s="53" t="s">
        <v>54</v>
      </c>
      <c r="H5026" s="14"/>
      <c r="I5026" s="137" t="s">
        <v>72</v>
      </c>
      <c r="J5026" s="137">
        <v>2400</v>
      </c>
      <c r="K5026" s="137" t="s">
        <v>2054</v>
      </c>
      <c r="L5026" s="14"/>
      <c r="M5026" s="14"/>
      <c r="N5026" s="53" t="s">
        <v>54</v>
      </c>
      <c r="O5026" s="14"/>
      <c r="P5026" s="14" t="s">
        <v>630</v>
      </c>
      <c r="Q5026" s="14">
        <v>1200</v>
      </c>
      <c r="R5026" s="14" t="s">
        <v>2043</v>
      </c>
      <c r="S5026" s="14"/>
      <c r="T5026" s="14"/>
      <c r="U5026" s="14" t="s">
        <v>54</v>
      </c>
      <c r="V5026" s="14"/>
      <c r="W5026" s="14" t="s">
        <v>907</v>
      </c>
      <c r="X5026" s="14">
        <v>4000</v>
      </c>
      <c r="Y5026" s="14" t="s">
        <v>2045</v>
      </c>
      <c r="Z5026" s="14" t="s">
        <v>88</v>
      </c>
      <c r="AA5026" s="14" t="s">
        <v>3872</v>
      </c>
    </row>
    <row r="5027" spans="1:27">
      <c r="A5027" s="625"/>
      <c r="B5027" s="14" t="s">
        <v>1188</v>
      </c>
      <c r="C5027" s="14">
        <v>6000</v>
      </c>
      <c r="D5027" s="14" t="s">
        <v>2043</v>
      </c>
      <c r="E5027" s="52"/>
      <c r="F5027" s="14" t="s">
        <v>3852</v>
      </c>
      <c r="G5027" s="53" t="s">
        <v>54</v>
      </c>
      <c r="H5027" s="14"/>
      <c r="I5027" s="53" t="s">
        <v>692</v>
      </c>
      <c r="J5027" s="53">
        <v>6000</v>
      </c>
      <c r="K5027" s="14" t="s">
        <v>2043</v>
      </c>
      <c r="L5027" s="14"/>
      <c r="M5027" s="14"/>
      <c r="N5027" s="53" t="s">
        <v>55</v>
      </c>
      <c r="O5027" s="14"/>
      <c r="P5027" s="14" t="s">
        <v>1540</v>
      </c>
      <c r="Q5027" s="14">
        <v>300</v>
      </c>
      <c r="R5027" s="14" t="s">
        <v>2045</v>
      </c>
      <c r="S5027" s="14"/>
      <c r="T5027" s="14"/>
      <c r="U5027" s="14" t="s">
        <v>54</v>
      </c>
      <c r="V5027" s="168"/>
      <c r="W5027" s="14" t="s">
        <v>584</v>
      </c>
      <c r="X5027" s="14">
        <v>3600</v>
      </c>
      <c r="Y5027" s="14" t="s">
        <v>2043</v>
      </c>
      <c r="Z5027" s="14"/>
      <c r="AA5027" s="14" t="s">
        <v>3854</v>
      </c>
    </row>
    <row r="5028" spans="1:27">
      <c r="A5028" s="625"/>
      <c r="B5028" s="14" t="s">
        <v>1175</v>
      </c>
      <c r="C5028" s="14">
        <v>3600</v>
      </c>
      <c r="D5028" s="14" t="s">
        <v>2043</v>
      </c>
      <c r="E5028" s="52"/>
      <c r="F5028" s="14"/>
      <c r="G5028" s="53" t="s">
        <v>54</v>
      </c>
      <c r="H5028" s="14"/>
      <c r="I5028" s="14"/>
      <c r="J5028" s="14"/>
      <c r="K5028" s="14"/>
      <c r="L5028" s="14"/>
      <c r="M5028" s="14"/>
      <c r="N5028" s="53"/>
      <c r="O5028" s="14"/>
      <c r="P5028" s="14" t="s">
        <v>820</v>
      </c>
      <c r="Q5028" s="14">
        <v>200</v>
      </c>
      <c r="R5028" s="14" t="s">
        <v>2045</v>
      </c>
      <c r="S5028" s="14"/>
      <c r="T5028" s="14"/>
      <c r="U5028" s="14" t="s">
        <v>54</v>
      </c>
      <c r="V5028" s="14"/>
      <c r="W5028" s="14" t="s">
        <v>1138</v>
      </c>
      <c r="X5028" s="14">
        <v>200</v>
      </c>
      <c r="Y5028" s="14" t="s">
        <v>2045</v>
      </c>
      <c r="Z5028" s="14"/>
      <c r="AA5028" s="14" t="s">
        <v>88</v>
      </c>
    </row>
    <row r="5029" spans="1:27">
      <c r="A5029" s="625"/>
      <c r="B5029" s="73" t="s">
        <v>1062</v>
      </c>
      <c r="C5029" s="73">
        <v>6000</v>
      </c>
      <c r="D5029" s="73" t="s">
        <v>2043</v>
      </c>
      <c r="E5029" s="52"/>
      <c r="F5029" s="14"/>
      <c r="G5029" s="53" t="s">
        <v>2956</v>
      </c>
      <c r="H5029" s="14"/>
      <c r="I5029" s="14"/>
      <c r="J5029" s="14"/>
      <c r="K5029" s="14"/>
      <c r="L5029" s="14"/>
      <c r="M5029" s="14"/>
      <c r="N5029" s="53"/>
      <c r="O5029" s="14"/>
      <c r="P5029" s="14" t="s">
        <v>1830</v>
      </c>
      <c r="Q5029" s="14">
        <f>49*15</f>
        <v>735</v>
      </c>
      <c r="R5029" s="14" t="s">
        <v>2045</v>
      </c>
      <c r="S5029" s="14"/>
      <c r="T5029" s="14"/>
      <c r="U5029" s="14" t="s">
        <v>54</v>
      </c>
      <c r="V5029" s="14"/>
      <c r="W5029" s="14"/>
      <c r="X5029" s="14"/>
      <c r="Y5029" s="14"/>
      <c r="Z5029" s="14"/>
      <c r="AA5029" s="14"/>
    </row>
    <row r="5030" spans="1:27">
      <c r="A5030" s="625"/>
      <c r="B5030" s="14" t="s">
        <v>537</v>
      </c>
      <c r="C5030" s="14">
        <v>6000</v>
      </c>
      <c r="D5030" s="14" t="s">
        <v>2043</v>
      </c>
      <c r="E5030" s="52"/>
      <c r="F5030" s="14"/>
      <c r="G5030" s="53" t="s">
        <v>54</v>
      </c>
      <c r="H5030" s="14"/>
      <c r="I5030" s="14"/>
      <c r="J5030" s="14"/>
      <c r="K5030" s="14"/>
      <c r="L5030" s="14"/>
      <c r="M5030" s="14"/>
      <c r="N5030" s="53"/>
      <c r="O5030" s="14"/>
      <c r="P5030" s="14" t="s">
        <v>1544</v>
      </c>
      <c r="Q5030" s="14">
        <v>540</v>
      </c>
      <c r="R5030" s="14" t="s">
        <v>2045</v>
      </c>
      <c r="S5030" s="14"/>
      <c r="T5030" s="14"/>
      <c r="U5030" s="14" t="s">
        <v>54</v>
      </c>
      <c r="V5030" s="14"/>
      <c r="W5030" s="14"/>
      <c r="X5030" s="14"/>
      <c r="Y5030" s="14"/>
      <c r="Z5030" s="14"/>
      <c r="AA5030" s="14"/>
    </row>
    <row r="5031" spans="1:27">
      <c r="A5031" s="625"/>
      <c r="B5031" s="14"/>
      <c r="C5031" s="14"/>
      <c r="D5031" s="14"/>
      <c r="E5031" s="52"/>
      <c r="F5031" s="14"/>
      <c r="G5031" s="53"/>
      <c r="H5031" s="14"/>
      <c r="I5031" s="14"/>
      <c r="J5031" s="14"/>
      <c r="K5031" s="14"/>
      <c r="L5031" s="14"/>
      <c r="M5031" s="14"/>
      <c r="N5031" s="53"/>
      <c r="O5031" s="14"/>
      <c r="P5031" s="14" t="s">
        <v>1428</v>
      </c>
      <c r="Q5031" s="14">
        <v>200</v>
      </c>
      <c r="R5031" s="14" t="s">
        <v>2045</v>
      </c>
      <c r="S5031" s="14"/>
      <c r="T5031" s="14"/>
      <c r="U5031" s="14" t="s">
        <v>54</v>
      </c>
      <c r="V5031" s="14"/>
      <c r="W5031" s="14"/>
      <c r="X5031" s="14"/>
      <c r="Y5031" s="14"/>
      <c r="Z5031" s="14"/>
      <c r="AA5031" s="14"/>
    </row>
    <row r="5032" spans="1:27">
      <c r="A5032" s="625"/>
      <c r="B5032" s="14"/>
      <c r="C5032" s="14"/>
      <c r="D5032" s="14"/>
      <c r="E5032" s="52"/>
      <c r="F5032" s="14"/>
      <c r="G5032" s="53"/>
      <c r="H5032" s="14"/>
      <c r="I5032" s="14"/>
      <c r="J5032" s="14"/>
      <c r="K5032" s="14"/>
      <c r="L5032" s="14"/>
      <c r="M5032" s="14"/>
      <c r="N5032" s="53"/>
      <c r="O5032" s="14"/>
      <c r="P5032" s="14" t="s">
        <v>1538</v>
      </c>
      <c r="Q5032" s="14">
        <v>200</v>
      </c>
      <c r="R5032" s="14" t="s">
        <v>2045</v>
      </c>
      <c r="S5032" s="14"/>
      <c r="T5032" s="14"/>
      <c r="U5032" s="14" t="s">
        <v>54</v>
      </c>
      <c r="V5032" s="14"/>
      <c r="W5032" s="14"/>
      <c r="X5032" s="14"/>
      <c r="Y5032" s="14"/>
      <c r="Z5032" s="14"/>
      <c r="AA5032" s="14"/>
    </row>
    <row r="5033" spans="1:27">
      <c r="A5033" s="625"/>
      <c r="B5033" s="14"/>
      <c r="C5033" s="14"/>
      <c r="D5033" s="14"/>
      <c r="E5033" s="52"/>
      <c r="F5033" s="14"/>
      <c r="G5033" s="53"/>
      <c r="H5033" s="14"/>
      <c r="I5033" s="14"/>
      <c r="J5033" s="14"/>
      <c r="K5033" s="14"/>
      <c r="L5033" s="14"/>
      <c r="M5033" s="14"/>
      <c r="N5033" s="53"/>
      <c r="O5033" s="14"/>
      <c r="P5033" s="14" t="s">
        <v>464</v>
      </c>
      <c r="Q5033" s="14">
        <v>300</v>
      </c>
      <c r="R5033" s="14" t="s">
        <v>2045</v>
      </c>
      <c r="S5033" s="14"/>
      <c r="T5033" s="14"/>
      <c r="U5033" s="14" t="s">
        <v>54</v>
      </c>
      <c r="V5033" s="14"/>
      <c r="W5033" s="14"/>
      <c r="X5033" s="14"/>
      <c r="Y5033" s="14"/>
      <c r="Z5033" s="14"/>
      <c r="AA5033" s="14"/>
    </row>
    <row r="5034" spans="1:27">
      <c r="A5034" s="625"/>
      <c r="B5034" s="14"/>
      <c r="C5034" s="14"/>
      <c r="D5034" s="14"/>
      <c r="E5034" s="52"/>
      <c r="F5034" s="14"/>
      <c r="G5034" s="53"/>
      <c r="H5034" s="14"/>
      <c r="I5034" s="14"/>
      <c r="J5034" s="14"/>
      <c r="K5034" s="14"/>
      <c r="L5034" s="14"/>
      <c r="M5034" s="14"/>
      <c r="N5034" s="53"/>
      <c r="O5034" s="14"/>
      <c r="P5034" s="14" t="s">
        <v>1438</v>
      </c>
      <c r="Q5034" s="14">
        <v>200</v>
      </c>
      <c r="R5034" s="14" t="s">
        <v>2045</v>
      </c>
      <c r="S5034" s="14"/>
      <c r="T5034" s="14"/>
      <c r="U5034" s="14" t="s">
        <v>54</v>
      </c>
      <c r="V5034" s="14"/>
      <c r="W5034" s="14"/>
      <c r="X5034" s="14"/>
      <c r="Y5034" s="14"/>
      <c r="Z5034" s="14"/>
      <c r="AA5034" s="14"/>
    </row>
    <row r="5035" spans="1:27">
      <c r="A5035" s="625"/>
      <c r="B5035" s="14"/>
      <c r="C5035" s="14"/>
      <c r="D5035" s="14"/>
      <c r="E5035" s="52"/>
      <c r="F5035" s="14"/>
      <c r="G5035" s="53"/>
      <c r="H5035" s="14"/>
      <c r="I5035" s="14"/>
      <c r="J5035" s="14"/>
      <c r="K5035" s="14"/>
      <c r="L5035" s="14"/>
      <c r="M5035" s="14"/>
      <c r="N5035" s="53"/>
      <c r="O5035" s="14"/>
      <c r="P5035" s="356" t="s">
        <v>383</v>
      </c>
      <c r="Q5035" s="356">
        <v>2000</v>
      </c>
      <c r="R5035" s="356" t="s">
        <v>2045</v>
      </c>
      <c r="S5035" s="14"/>
      <c r="T5035" s="168" t="s">
        <v>3873</v>
      </c>
      <c r="U5035" s="14" t="s">
        <v>3502</v>
      </c>
      <c r="V5035" s="14"/>
      <c r="W5035" s="14"/>
      <c r="X5035" s="14"/>
      <c r="Y5035" s="14"/>
      <c r="Z5035" s="14"/>
      <c r="AA5035" s="14"/>
    </row>
    <row r="5036" spans="1:27">
      <c r="A5036" s="625"/>
      <c r="B5036" s="14"/>
      <c r="C5036" s="14"/>
      <c r="D5036" s="14"/>
      <c r="E5036" s="52"/>
      <c r="F5036" s="14"/>
      <c r="G5036" s="53"/>
      <c r="H5036" s="14"/>
      <c r="I5036" s="14"/>
      <c r="J5036" s="14"/>
      <c r="K5036" s="14"/>
      <c r="L5036" s="14"/>
      <c r="M5036" s="14"/>
      <c r="N5036" s="53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</row>
    <row r="5037" spans="1:27">
      <c r="A5037" s="625"/>
      <c r="B5037" s="53"/>
      <c r="C5037" s="53"/>
      <c r="D5037" s="53"/>
      <c r="E5037" s="620"/>
      <c r="F5037" s="53"/>
      <c r="G5037" s="53"/>
      <c r="H5037" s="14"/>
      <c r="I5037" s="14"/>
      <c r="J5037" s="14"/>
      <c r="K5037" s="14"/>
      <c r="L5037" s="14"/>
      <c r="M5037" s="162"/>
      <c r="N5037" s="14"/>
      <c r="O5037" s="14"/>
      <c r="P5037" s="103"/>
      <c r="Q5037" s="696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</row>
    <row r="5038" ht="18" spans="1:27">
      <c r="A5038" s="625"/>
      <c r="B5038" s="629"/>
      <c r="C5038" s="299"/>
      <c r="D5038" s="299"/>
      <c r="E5038" s="630"/>
      <c r="F5038" s="299"/>
      <c r="G5038" s="299"/>
      <c r="H5038" s="269"/>
      <c r="I5038" s="304"/>
      <c r="J5038" s="304"/>
      <c r="K5038" s="304"/>
      <c r="L5038" s="304"/>
      <c r="M5038" s="304"/>
      <c r="N5038" s="304"/>
      <c r="O5038" s="269"/>
      <c r="P5038" s="304"/>
      <c r="Q5038" s="304"/>
      <c r="R5038" s="304"/>
      <c r="S5038" s="304"/>
      <c r="T5038" s="304"/>
      <c r="U5038" s="304"/>
      <c r="V5038" s="269"/>
      <c r="W5038" s="431"/>
      <c r="X5038" s="431"/>
      <c r="Y5038" s="431"/>
      <c r="Z5038" s="431"/>
      <c r="AA5038" s="431"/>
    </row>
    <row r="5039" ht="27.6" spans="1:29">
      <c r="A5039" s="131" t="s">
        <v>2230</v>
      </c>
      <c r="B5039" s="131" t="s">
        <v>12</v>
      </c>
      <c r="C5039" s="132" t="s">
        <v>2501</v>
      </c>
      <c r="D5039" s="132" t="s">
        <v>2466</v>
      </c>
      <c r="E5039" s="133" t="s">
        <v>2456</v>
      </c>
      <c r="F5039" s="131" t="s">
        <v>3121</v>
      </c>
      <c r="G5039" s="131" t="s">
        <v>11</v>
      </c>
      <c r="H5039" s="338"/>
      <c r="I5039" s="131" t="s">
        <v>13</v>
      </c>
      <c r="J5039" s="132" t="s">
        <v>2501</v>
      </c>
      <c r="K5039" s="132" t="s">
        <v>2466</v>
      </c>
      <c r="L5039" s="644" t="s">
        <v>2456</v>
      </c>
      <c r="M5039" s="131" t="s">
        <v>3121</v>
      </c>
      <c r="N5039" s="131" t="s">
        <v>11</v>
      </c>
      <c r="O5039" s="338"/>
      <c r="P5039" s="131" t="s">
        <v>3108</v>
      </c>
      <c r="Q5039" s="132" t="s">
        <v>2501</v>
      </c>
      <c r="R5039" s="132" t="s">
        <v>2466</v>
      </c>
      <c r="S5039" s="644" t="s">
        <v>2456</v>
      </c>
      <c r="T5039" s="131" t="s">
        <v>3121</v>
      </c>
      <c r="U5039" s="131" t="s">
        <v>11</v>
      </c>
      <c r="V5039" s="701"/>
      <c r="W5039" s="287" t="s">
        <v>3336</v>
      </c>
      <c r="X5039" s="288" t="s">
        <v>2501</v>
      </c>
      <c r="Y5039" s="288" t="s">
        <v>2466</v>
      </c>
      <c r="Z5039" s="287" t="s">
        <v>3121</v>
      </c>
      <c r="AA5039" s="287" t="s">
        <v>11</v>
      </c>
      <c r="AB5039" s="594" t="s">
        <v>2557</v>
      </c>
      <c r="AC5039" s="594"/>
    </row>
    <row r="5040" ht="13.8" spans="1:29">
      <c r="A5040" s="625" t="s">
        <v>3874</v>
      </c>
      <c r="B5040" s="14" t="s">
        <v>348</v>
      </c>
      <c r="C5040" s="14">
        <v>2000</v>
      </c>
      <c r="D5040" s="14" t="s">
        <v>2043</v>
      </c>
      <c r="E5040" s="52"/>
      <c r="F5040" s="14"/>
      <c r="G5040" s="53" t="s">
        <v>54</v>
      </c>
      <c r="H5040" s="14"/>
      <c r="I5040" s="53" t="s">
        <v>692</v>
      </c>
      <c r="J5040" s="53">
        <v>5000</v>
      </c>
      <c r="K5040" s="14" t="s">
        <v>2043</v>
      </c>
      <c r="L5040" s="14"/>
      <c r="M5040" s="14"/>
      <c r="N5040" s="53" t="s">
        <v>54</v>
      </c>
      <c r="O5040" s="14"/>
      <c r="P5040" s="14" t="s">
        <v>482</v>
      </c>
      <c r="Q5040" s="14">
        <v>400</v>
      </c>
      <c r="R5040" s="14" t="s">
        <v>2045</v>
      </c>
      <c r="S5040" s="14"/>
      <c r="T5040" s="14">
        <v>900</v>
      </c>
      <c r="U5040" s="14" t="s">
        <v>3465</v>
      </c>
      <c r="V5040" s="14"/>
      <c r="W5040" s="137" t="s">
        <v>2061</v>
      </c>
      <c r="X5040" s="137">
        <v>3080</v>
      </c>
      <c r="Y5040" s="137" t="s">
        <v>2045</v>
      </c>
      <c r="Z5040" s="14"/>
      <c r="AA5040" s="14" t="s">
        <v>3875</v>
      </c>
      <c r="AB5040" s="525"/>
      <c r="AC5040" s="448" t="s">
        <v>2561</v>
      </c>
    </row>
    <row r="5041" spans="1:29">
      <c r="A5041" s="625"/>
      <c r="B5041" s="73" t="s">
        <v>1065</v>
      </c>
      <c r="C5041" s="73">
        <v>9400</v>
      </c>
      <c r="D5041" s="73" t="s">
        <v>2043</v>
      </c>
      <c r="E5041" s="52"/>
      <c r="F5041" s="14" t="s">
        <v>3876</v>
      </c>
      <c r="G5041" s="53" t="s">
        <v>2956</v>
      </c>
      <c r="H5041" s="14"/>
      <c r="I5041" s="73" t="s">
        <v>1747</v>
      </c>
      <c r="J5041" s="73">
        <v>1000</v>
      </c>
      <c r="K5041" s="73" t="s">
        <v>2045</v>
      </c>
      <c r="L5041" s="14"/>
      <c r="M5041" s="14"/>
      <c r="N5041" s="53" t="s">
        <v>2956</v>
      </c>
      <c r="O5041" s="14"/>
      <c r="P5041" s="14" t="s">
        <v>783</v>
      </c>
      <c r="Q5041" s="14">
        <v>210</v>
      </c>
      <c r="R5041" s="14" t="s">
        <v>2045</v>
      </c>
      <c r="S5041" s="14"/>
      <c r="T5041" s="14"/>
      <c r="U5041" s="14" t="s">
        <v>54</v>
      </c>
      <c r="V5041" s="14"/>
      <c r="W5041" s="14" t="s">
        <v>1817</v>
      </c>
      <c r="X5041" s="14">
        <v>3000</v>
      </c>
      <c r="Y5041" s="14" t="s">
        <v>2045</v>
      </c>
      <c r="Z5041" s="14"/>
      <c r="AA5041" s="14" t="s">
        <v>54</v>
      </c>
      <c r="AB5041" s="460"/>
      <c r="AC5041" s="14" t="s">
        <v>2562</v>
      </c>
    </row>
    <row r="5042" ht="13.8" spans="1:29">
      <c r="A5042" s="625"/>
      <c r="B5042" s="14" t="s">
        <v>954</v>
      </c>
      <c r="C5042" s="14">
        <v>3000</v>
      </c>
      <c r="D5042" s="14" t="s">
        <v>2043</v>
      </c>
      <c r="E5042" s="52"/>
      <c r="F5042" s="14">
        <f>127*20</f>
        <v>2540</v>
      </c>
      <c r="G5042" s="53" t="s">
        <v>54</v>
      </c>
      <c r="H5042" s="14"/>
      <c r="I5042" s="14" t="s">
        <v>253</v>
      </c>
      <c r="J5042" s="14">
        <v>6000</v>
      </c>
      <c r="K5042" s="14" t="s">
        <v>2043</v>
      </c>
      <c r="L5042" s="14"/>
      <c r="M5042" s="14"/>
      <c r="N5042" s="53" t="s">
        <v>54</v>
      </c>
      <c r="O5042" s="14"/>
      <c r="P5042" s="14" t="s">
        <v>1845</v>
      </c>
      <c r="Q5042" s="14">
        <v>600</v>
      </c>
      <c r="R5042" s="14" t="s">
        <v>2045</v>
      </c>
      <c r="S5042" s="14"/>
      <c r="T5042" s="14"/>
      <c r="U5042" s="14" t="s">
        <v>54</v>
      </c>
      <c r="V5042" s="14"/>
      <c r="W5042" s="14" t="s">
        <v>151</v>
      </c>
      <c r="X5042" s="14">
        <v>1600</v>
      </c>
      <c r="Y5042" s="14" t="s">
        <v>2043</v>
      </c>
      <c r="Z5042" s="14"/>
      <c r="AA5042" s="14" t="s">
        <v>54</v>
      </c>
      <c r="AB5042" s="461"/>
      <c r="AC5042" s="448" t="s">
        <v>2563</v>
      </c>
    </row>
    <row r="5043" ht="13.8" spans="1:29">
      <c r="A5043" s="625"/>
      <c r="B5043" s="73" t="s">
        <v>1057</v>
      </c>
      <c r="C5043" s="73">
        <v>6000</v>
      </c>
      <c r="D5043" s="73" t="s">
        <v>2043</v>
      </c>
      <c r="E5043" s="52"/>
      <c r="F5043" s="14"/>
      <c r="G5043" s="53" t="s">
        <v>2956</v>
      </c>
      <c r="H5043" s="14"/>
      <c r="I5043" s="14" t="s">
        <v>303</v>
      </c>
      <c r="J5043" s="14">
        <v>4000</v>
      </c>
      <c r="K5043" s="14" t="s">
        <v>2043</v>
      </c>
      <c r="L5043" s="14"/>
      <c r="M5043" s="14"/>
      <c r="N5043" s="53" t="s">
        <v>54</v>
      </c>
      <c r="O5043" s="14"/>
      <c r="P5043" s="14" t="s">
        <v>1326</v>
      </c>
      <c r="Q5043" s="14">
        <v>1000</v>
      </c>
      <c r="R5043" s="14" t="s">
        <v>2045</v>
      </c>
      <c r="S5043" s="14"/>
      <c r="T5043" s="14">
        <v>2000</v>
      </c>
      <c r="U5043" s="14" t="s">
        <v>3203</v>
      </c>
      <c r="V5043" s="14"/>
      <c r="W5043" s="14" t="s">
        <v>238</v>
      </c>
      <c r="X5043" s="14">
        <v>12000</v>
      </c>
      <c r="Y5043" s="14" t="s">
        <v>2043</v>
      </c>
      <c r="Z5043" s="14"/>
      <c r="AA5043" s="14" t="s">
        <v>54</v>
      </c>
      <c r="AB5043" s="462"/>
      <c r="AC5043" s="448" t="s">
        <v>2568</v>
      </c>
    </row>
    <row r="5044" ht="13.8" spans="1:29">
      <c r="A5044" s="625"/>
      <c r="B5044" s="73" t="s">
        <v>1085</v>
      </c>
      <c r="C5044" s="73">
        <v>18000</v>
      </c>
      <c r="D5044" s="73" t="s">
        <v>2043</v>
      </c>
      <c r="E5044" s="52"/>
      <c r="F5044" s="14"/>
      <c r="G5044" s="53" t="s">
        <v>2956</v>
      </c>
      <c r="H5044" s="14"/>
      <c r="I5044" s="14" t="s">
        <v>244</v>
      </c>
      <c r="J5044" s="14">
        <v>4000</v>
      </c>
      <c r="K5044" s="14" t="s">
        <v>2043</v>
      </c>
      <c r="L5044" s="14"/>
      <c r="M5044" s="14"/>
      <c r="N5044" s="53" t="s">
        <v>54</v>
      </c>
      <c r="O5044" s="14"/>
      <c r="P5044" s="14" t="s">
        <v>620</v>
      </c>
      <c r="Q5044" s="14">
        <v>200</v>
      </c>
      <c r="R5044" s="14" t="s">
        <v>2045</v>
      </c>
      <c r="S5044" s="14"/>
      <c r="T5044" s="14"/>
      <c r="U5044" s="14" t="s">
        <v>54</v>
      </c>
      <c r="V5044" s="14"/>
      <c r="W5044" s="73" t="s">
        <v>1603</v>
      </c>
      <c r="X5044" s="73">
        <v>9000</v>
      </c>
      <c r="Y5044" s="73" t="s">
        <v>2043</v>
      </c>
      <c r="Z5044" s="14"/>
      <c r="AA5044" s="14" t="s">
        <v>2956</v>
      </c>
      <c r="AB5044" s="142"/>
      <c r="AC5044" s="448" t="s">
        <v>2632</v>
      </c>
    </row>
    <row r="5045" ht="13.8" spans="1:29">
      <c r="A5045" s="625"/>
      <c r="B5045" s="14" t="s">
        <v>790</v>
      </c>
      <c r="C5045" s="14">
        <v>4200</v>
      </c>
      <c r="D5045" s="14" t="s">
        <v>2043</v>
      </c>
      <c r="E5045" s="52"/>
      <c r="F5045" s="14"/>
      <c r="G5045" s="53" t="s">
        <v>54</v>
      </c>
      <c r="H5045" s="14"/>
      <c r="I5045" s="14" t="s">
        <v>931</v>
      </c>
      <c r="J5045" s="14">
        <v>800</v>
      </c>
      <c r="K5045" s="14" t="s">
        <v>2045</v>
      </c>
      <c r="L5045" s="14"/>
      <c r="M5045" s="14"/>
      <c r="N5045" s="53" t="s">
        <v>54</v>
      </c>
      <c r="O5045" s="14"/>
      <c r="P5045" s="14" t="s">
        <v>681</v>
      </c>
      <c r="Q5045" s="14">
        <v>300</v>
      </c>
      <c r="R5045" s="14" t="s">
        <v>2043</v>
      </c>
      <c r="S5045" s="14"/>
      <c r="T5045" s="14"/>
      <c r="U5045" s="14" t="s">
        <v>3877</v>
      </c>
      <c r="V5045" s="14"/>
      <c r="W5045" s="14" t="s">
        <v>238</v>
      </c>
      <c r="X5045" s="14">
        <v>6000</v>
      </c>
      <c r="Y5045" s="14" t="s">
        <v>2043</v>
      </c>
      <c r="Z5045" s="14"/>
      <c r="AA5045" s="14" t="s">
        <v>54</v>
      </c>
      <c r="AB5045" s="136"/>
      <c r="AC5045" s="448" t="s">
        <v>2935</v>
      </c>
    </row>
    <row r="5046" spans="1:27">
      <c r="A5046" s="625"/>
      <c r="B5046" s="14"/>
      <c r="C5046" s="14"/>
      <c r="D5046" s="14"/>
      <c r="E5046" s="52"/>
      <c r="F5046" s="14"/>
      <c r="G5046" s="53"/>
      <c r="H5046" s="14"/>
      <c r="I5046" s="14" t="s">
        <v>175</v>
      </c>
      <c r="J5046" s="14">
        <v>4100</v>
      </c>
      <c r="K5046" s="14" t="s">
        <v>2043</v>
      </c>
      <c r="L5046" s="14"/>
      <c r="M5046" s="14"/>
      <c r="N5046" s="53" t="s">
        <v>54</v>
      </c>
      <c r="O5046" s="14"/>
      <c r="P5046" s="14" t="s">
        <v>681</v>
      </c>
      <c r="Q5046" s="14">
        <v>800</v>
      </c>
      <c r="R5046" s="14" t="s">
        <v>2043</v>
      </c>
      <c r="S5046" s="14"/>
      <c r="T5046" s="14"/>
      <c r="U5046" s="14" t="s">
        <v>54</v>
      </c>
      <c r="V5046" s="14"/>
      <c r="W5046" s="14" t="s">
        <v>1672</v>
      </c>
      <c r="X5046" s="14">
        <v>660</v>
      </c>
      <c r="Y5046" s="14" t="s">
        <v>2045</v>
      </c>
      <c r="Z5046" s="14"/>
      <c r="AA5046" s="14" t="s">
        <v>3203</v>
      </c>
    </row>
    <row r="5047" spans="1:27">
      <c r="A5047" s="625"/>
      <c r="B5047" s="14"/>
      <c r="C5047" s="14"/>
      <c r="D5047" s="14"/>
      <c r="E5047" s="52"/>
      <c r="F5047" s="14"/>
      <c r="G5047" s="53"/>
      <c r="H5047" s="14"/>
      <c r="I5047" s="444" t="s">
        <v>1761</v>
      </c>
      <c r="J5047" s="444">
        <f>14*15</f>
        <v>210</v>
      </c>
      <c r="K5047" s="444" t="s">
        <v>2045</v>
      </c>
      <c r="L5047" s="14"/>
      <c r="M5047" s="14"/>
      <c r="N5047" s="53" t="s">
        <v>3878</v>
      </c>
      <c r="O5047" s="14"/>
      <c r="P5047" s="444" t="s">
        <v>316</v>
      </c>
      <c r="Q5047" s="444">
        <f>320*2</f>
        <v>640</v>
      </c>
      <c r="R5047" s="444" t="s">
        <v>2043</v>
      </c>
      <c r="S5047" s="14"/>
      <c r="T5047" s="14"/>
      <c r="U5047" s="14" t="s">
        <v>3879</v>
      </c>
      <c r="V5047" s="14"/>
      <c r="W5047" s="14" t="s">
        <v>207</v>
      </c>
      <c r="X5047" s="14">
        <v>1600</v>
      </c>
      <c r="Y5047" s="14" t="s">
        <v>2043</v>
      </c>
      <c r="Z5047" s="14"/>
      <c r="AA5047" s="14" t="s">
        <v>54</v>
      </c>
    </row>
    <row r="5048" spans="1:27">
      <c r="A5048" s="625"/>
      <c r="B5048" s="14"/>
      <c r="C5048" s="14"/>
      <c r="D5048" s="14"/>
      <c r="E5048" s="52"/>
      <c r="F5048" s="14"/>
      <c r="G5048" s="53"/>
      <c r="H5048" s="14"/>
      <c r="I5048" s="14" t="s">
        <v>1700</v>
      </c>
      <c r="J5048" s="14">
        <v>4000</v>
      </c>
      <c r="K5048" s="53" t="s">
        <v>2043</v>
      </c>
      <c r="L5048" s="14"/>
      <c r="M5048" s="14"/>
      <c r="N5048" s="53" t="s">
        <v>54</v>
      </c>
      <c r="O5048" s="14"/>
      <c r="P5048" s="14" t="s">
        <v>681</v>
      </c>
      <c r="Q5048" s="14">
        <v>300</v>
      </c>
      <c r="R5048" s="14" t="s">
        <v>2043</v>
      </c>
      <c r="S5048" s="14"/>
      <c r="T5048" s="14"/>
      <c r="U5048" s="14" t="s">
        <v>3877</v>
      </c>
      <c r="V5048" s="14"/>
      <c r="W5048" s="14" t="s">
        <v>592</v>
      </c>
      <c r="X5048" s="14">
        <v>12000</v>
      </c>
      <c r="Y5048" s="14" t="s">
        <v>2043</v>
      </c>
      <c r="Z5048" s="14"/>
      <c r="AA5048" s="14" t="s">
        <v>54</v>
      </c>
    </row>
    <row r="5049" spans="1:27">
      <c r="A5049" s="625"/>
      <c r="B5049" s="14"/>
      <c r="C5049" s="14"/>
      <c r="D5049" s="14"/>
      <c r="E5049" s="52"/>
      <c r="F5049" s="14"/>
      <c r="G5049" s="53"/>
      <c r="H5049" s="14"/>
      <c r="I5049" s="53" t="s">
        <v>1855</v>
      </c>
      <c r="J5049" s="53">
        <v>5200</v>
      </c>
      <c r="K5049" s="14" t="s">
        <v>2043</v>
      </c>
      <c r="L5049" s="53"/>
      <c r="M5049" s="53"/>
      <c r="N5049" s="53" t="s">
        <v>54</v>
      </c>
      <c r="O5049" s="14"/>
      <c r="P5049" s="14" t="s">
        <v>1666</v>
      </c>
      <c r="Q5049" s="14">
        <v>300</v>
      </c>
      <c r="R5049" s="14" t="s">
        <v>2045</v>
      </c>
      <c r="S5049" s="14"/>
      <c r="T5049" s="14">
        <v>600</v>
      </c>
      <c r="U5049" s="14" t="s">
        <v>3224</v>
      </c>
      <c r="V5049" s="14"/>
      <c r="W5049" s="14" t="s">
        <v>587</v>
      </c>
      <c r="X5049" s="14">
        <v>2000</v>
      </c>
      <c r="Y5049" s="14" t="s">
        <v>2043</v>
      </c>
      <c r="Z5049" s="14"/>
      <c r="AA5049" s="14" t="s">
        <v>3880</v>
      </c>
    </row>
    <row r="5050" spans="1:27">
      <c r="A5050" s="625"/>
      <c r="B5050" s="14"/>
      <c r="C5050" s="14"/>
      <c r="D5050" s="14"/>
      <c r="E5050" s="52"/>
      <c r="F5050" s="14"/>
      <c r="G5050" s="53"/>
      <c r="H5050" s="14"/>
      <c r="I5050" s="14" t="s">
        <v>403</v>
      </c>
      <c r="J5050" s="14">
        <v>1600</v>
      </c>
      <c r="K5050" s="14" t="s">
        <v>2043</v>
      </c>
      <c r="L5050" s="14"/>
      <c r="M5050" s="14"/>
      <c r="N5050" s="53" t="s">
        <v>54</v>
      </c>
      <c r="O5050" s="14"/>
      <c r="P5050" s="14" t="s">
        <v>1893</v>
      </c>
      <c r="Q5050" s="14">
        <v>300</v>
      </c>
      <c r="R5050" s="14" t="s">
        <v>2045</v>
      </c>
      <c r="S5050" s="14"/>
      <c r="T5050" s="14" t="s">
        <v>2096</v>
      </c>
      <c r="U5050" s="14" t="s">
        <v>54</v>
      </c>
      <c r="V5050" s="14"/>
      <c r="W5050" s="14" t="s">
        <v>196</v>
      </c>
      <c r="X5050" s="14">
        <v>6000</v>
      </c>
      <c r="Y5050" s="14" t="s">
        <v>2043</v>
      </c>
      <c r="Z5050" s="14"/>
      <c r="AA5050" s="14" t="s">
        <v>55</v>
      </c>
    </row>
    <row r="5051" spans="1:27">
      <c r="A5051" s="625"/>
      <c r="B5051" s="14"/>
      <c r="C5051" s="14"/>
      <c r="D5051" s="14"/>
      <c r="E5051" s="52"/>
      <c r="F5051" s="14"/>
      <c r="G5051" s="53"/>
      <c r="H5051" s="14"/>
      <c r="I5051" s="53" t="s">
        <v>911</v>
      </c>
      <c r="J5051" s="53">
        <v>300</v>
      </c>
      <c r="K5051" s="53" t="s">
        <v>2045</v>
      </c>
      <c r="L5051" s="14"/>
      <c r="M5051" s="14"/>
      <c r="N5051" s="53" t="s">
        <v>54</v>
      </c>
      <c r="O5051" s="14"/>
      <c r="P5051" s="14" t="s">
        <v>681</v>
      </c>
      <c r="Q5051" s="14">
        <v>400</v>
      </c>
      <c r="R5051" s="14" t="s">
        <v>2043</v>
      </c>
      <c r="S5051" s="14"/>
      <c r="T5051" s="14" t="s">
        <v>3881</v>
      </c>
      <c r="U5051" s="14" t="s">
        <v>3877</v>
      </c>
      <c r="V5051" s="14"/>
      <c r="W5051" s="14"/>
      <c r="X5051" s="14"/>
      <c r="Y5051" s="14"/>
      <c r="Z5051" s="14"/>
      <c r="AA5051" s="14"/>
    </row>
    <row r="5052" spans="1:27">
      <c r="A5052" s="625"/>
      <c r="B5052" s="14"/>
      <c r="C5052" s="14"/>
      <c r="D5052" s="14"/>
      <c r="E5052" s="52"/>
      <c r="F5052" s="14"/>
      <c r="G5052" s="53"/>
      <c r="H5052" s="14"/>
      <c r="I5052" s="14" t="s">
        <v>1879</v>
      </c>
      <c r="J5052" s="14">
        <v>500</v>
      </c>
      <c r="K5052" s="14" t="s">
        <v>2045</v>
      </c>
      <c r="L5052" s="14"/>
      <c r="M5052" s="14" t="s">
        <v>2096</v>
      </c>
      <c r="N5052" s="53" t="s">
        <v>54</v>
      </c>
      <c r="O5052" s="14"/>
      <c r="P5052" s="356" t="s">
        <v>923</v>
      </c>
      <c r="Q5052" s="356">
        <v>360</v>
      </c>
      <c r="R5052" s="356" t="s">
        <v>2045</v>
      </c>
      <c r="S5052" s="14"/>
      <c r="T5052" s="14"/>
      <c r="U5052" s="14" t="s">
        <v>3380</v>
      </c>
      <c r="V5052" s="14"/>
      <c r="W5052" s="14"/>
      <c r="X5052" s="14"/>
      <c r="Y5052" s="14"/>
      <c r="Z5052" s="14"/>
      <c r="AA5052" s="14"/>
    </row>
    <row r="5053" ht="26.4" spans="1:27">
      <c r="A5053" s="625"/>
      <c r="B5053" s="14"/>
      <c r="C5053" s="14"/>
      <c r="D5053" s="14"/>
      <c r="E5053" s="52"/>
      <c r="F5053" s="14"/>
      <c r="G5053" s="53"/>
      <c r="H5053" s="14"/>
      <c r="I5053" s="356" t="s">
        <v>265</v>
      </c>
      <c r="J5053" s="356">
        <v>3200</v>
      </c>
      <c r="K5053" s="356" t="s">
        <v>2043</v>
      </c>
      <c r="L5053" s="14"/>
      <c r="M5053" s="14"/>
      <c r="N5053" s="53" t="s">
        <v>3882</v>
      </c>
      <c r="O5053" s="14"/>
      <c r="P5053" s="356" t="s">
        <v>340</v>
      </c>
      <c r="Q5053" s="356">
        <v>330</v>
      </c>
      <c r="R5053" s="356" t="s">
        <v>2045</v>
      </c>
      <c r="S5053" s="14"/>
      <c r="T5053" s="14"/>
      <c r="U5053" s="14" t="s">
        <v>3261</v>
      </c>
      <c r="V5053" s="14"/>
      <c r="W5053" s="14"/>
      <c r="X5053" s="14"/>
      <c r="Y5053" s="14"/>
      <c r="Z5053" s="14"/>
      <c r="AA5053" s="14"/>
    </row>
    <row r="5054" spans="1:27">
      <c r="A5054" s="625"/>
      <c r="B5054" s="14"/>
      <c r="C5054" s="14"/>
      <c r="D5054" s="14"/>
      <c r="E5054" s="52"/>
      <c r="F5054" s="14"/>
      <c r="G5054" s="53"/>
      <c r="H5054" s="14"/>
      <c r="I5054" s="356" t="s">
        <v>1636</v>
      </c>
      <c r="J5054" s="356">
        <v>480</v>
      </c>
      <c r="K5054" s="356" t="s">
        <v>2045</v>
      </c>
      <c r="L5054" s="14"/>
      <c r="M5054" s="14"/>
      <c r="N5054" s="53" t="s">
        <v>3503</v>
      </c>
      <c r="O5054" s="14"/>
      <c r="P5054" s="14" t="s">
        <v>738</v>
      </c>
      <c r="Q5054" s="14">
        <v>210</v>
      </c>
      <c r="R5054" s="14" t="s">
        <v>2045</v>
      </c>
      <c r="S5054" s="14"/>
      <c r="T5054" s="14"/>
      <c r="U5054" s="14" t="s">
        <v>54</v>
      </c>
      <c r="V5054" s="14"/>
      <c r="W5054" s="14"/>
      <c r="X5054" s="14"/>
      <c r="Y5054" s="14"/>
      <c r="Z5054" s="14"/>
      <c r="AA5054" s="14"/>
    </row>
    <row r="5055" ht="26.4" spans="1:27">
      <c r="A5055" s="625"/>
      <c r="B5055" s="14"/>
      <c r="C5055" s="14"/>
      <c r="D5055" s="14"/>
      <c r="E5055" s="52"/>
      <c r="F5055" s="14"/>
      <c r="G5055" s="53"/>
      <c r="H5055" s="14"/>
      <c r="I5055" s="14" t="s">
        <v>667</v>
      </c>
      <c r="J5055" s="14">
        <v>4000</v>
      </c>
      <c r="K5055" s="53" t="s">
        <v>2043</v>
      </c>
      <c r="L5055" s="14"/>
      <c r="M5055" s="14"/>
      <c r="N5055" s="53" t="s">
        <v>3603</v>
      </c>
      <c r="O5055" s="14"/>
      <c r="P5055" s="14" t="s">
        <v>1303</v>
      </c>
      <c r="Q5055" s="14">
        <v>600</v>
      </c>
      <c r="R5055" s="14" t="s">
        <v>2045</v>
      </c>
      <c r="S5055" s="14"/>
      <c r="T5055" s="14"/>
      <c r="U5055" s="14" t="s">
        <v>54</v>
      </c>
      <c r="V5055" s="14"/>
      <c r="W5055" s="14"/>
      <c r="X5055" s="14"/>
      <c r="Y5055" s="14"/>
      <c r="Z5055" s="14"/>
      <c r="AA5055" s="14"/>
    </row>
    <row r="5056" spans="1:27">
      <c r="A5056" s="625"/>
      <c r="B5056" s="14"/>
      <c r="C5056" s="14"/>
      <c r="D5056" s="14"/>
      <c r="E5056" s="52"/>
      <c r="F5056" s="14"/>
      <c r="G5056" s="53"/>
      <c r="H5056" s="14"/>
      <c r="I5056" s="137" t="s">
        <v>2071</v>
      </c>
      <c r="J5056" s="137">
        <v>4000</v>
      </c>
      <c r="K5056" s="137" t="s">
        <v>2043</v>
      </c>
      <c r="L5056" s="14"/>
      <c r="M5056" s="14"/>
      <c r="N5056" s="53" t="s">
        <v>3446</v>
      </c>
      <c r="O5056" s="14"/>
      <c r="P5056" s="137" t="s">
        <v>90</v>
      </c>
      <c r="Q5056" s="137">
        <v>620</v>
      </c>
      <c r="R5056" s="137" t="s">
        <v>2045</v>
      </c>
      <c r="S5056" s="14"/>
      <c r="T5056" s="14"/>
      <c r="U5056" s="14" t="s">
        <v>2788</v>
      </c>
      <c r="V5056" s="14"/>
      <c r="W5056" s="14"/>
      <c r="X5056" s="14"/>
      <c r="Y5056" s="14"/>
      <c r="Z5056" s="14"/>
      <c r="AA5056" s="14"/>
    </row>
    <row r="5057" spans="1:27">
      <c r="A5057" s="625"/>
      <c r="B5057" s="14"/>
      <c r="C5057" s="14"/>
      <c r="D5057" s="14"/>
      <c r="E5057" s="52"/>
      <c r="F5057" s="14"/>
      <c r="G5057" s="53"/>
      <c r="H5057" s="14"/>
      <c r="I5057" s="14"/>
      <c r="J5057" s="14"/>
      <c r="K5057" s="14"/>
      <c r="L5057" s="14"/>
      <c r="M5057" s="14"/>
      <c r="N5057" s="53"/>
      <c r="O5057" s="14"/>
      <c r="P5057" s="14" t="s">
        <v>1605</v>
      </c>
      <c r="Q5057" s="14">
        <v>500</v>
      </c>
      <c r="R5057" s="14" t="s">
        <v>2045</v>
      </c>
      <c r="S5057" s="14"/>
      <c r="T5057" s="14"/>
      <c r="U5057" s="14" t="s">
        <v>54</v>
      </c>
      <c r="V5057" s="14"/>
      <c r="W5057" s="14"/>
      <c r="X5057" s="14"/>
      <c r="Y5057" s="14"/>
      <c r="Z5057" s="14"/>
      <c r="AA5057" s="14"/>
    </row>
    <row r="5058" spans="1:27">
      <c r="A5058" s="625"/>
      <c r="B5058" s="14"/>
      <c r="C5058" s="14"/>
      <c r="D5058" s="14"/>
      <c r="E5058" s="52"/>
      <c r="F5058" s="14"/>
      <c r="G5058" s="53"/>
      <c r="H5058" s="14"/>
      <c r="I5058" s="14"/>
      <c r="J5058" s="14"/>
      <c r="K5058" s="14"/>
      <c r="L5058" s="14"/>
      <c r="M5058" s="14"/>
      <c r="N5058" s="53"/>
      <c r="O5058" s="14"/>
      <c r="P5058" s="14" t="s">
        <v>1305</v>
      </c>
      <c r="Q5058" s="14">
        <v>225</v>
      </c>
      <c r="R5058" s="14" t="s">
        <v>2045</v>
      </c>
      <c r="S5058" s="14"/>
      <c r="T5058" s="14"/>
      <c r="U5058" s="14" t="s">
        <v>54</v>
      </c>
      <c r="V5058" s="14"/>
      <c r="W5058" s="14"/>
      <c r="X5058" s="14"/>
      <c r="Y5058" s="14"/>
      <c r="Z5058" s="14"/>
      <c r="AA5058" s="14"/>
    </row>
    <row r="5059" spans="1:27">
      <c r="A5059" s="625"/>
      <c r="B5059" s="14"/>
      <c r="C5059" s="14"/>
      <c r="D5059" s="14"/>
      <c r="E5059" s="52"/>
      <c r="F5059" s="14"/>
      <c r="G5059" s="53"/>
      <c r="H5059" s="14"/>
      <c r="I5059" s="14"/>
      <c r="J5059" s="14"/>
      <c r="K5059" s="14"/>
      <c r="L5059" s="14"/>
      <c r="M5059" s="14"/>
      <c r="N5059" s="53"/>
      <c r="O5059" s="14"/>
      <c r="P5059" s="356" t="s">
        <v>1759</v>
      </c>
      <c r="Q5059" s="356">
        <v>200</v>
      </c>
      <c r="R5059" s="356" t="s">
        <v>2045</v>
      </c>
      <c r="S5059" s="14"/>
      <c r="T5059" s="14"/>
      <c r="U5059" s="14" t="s">
        <v>3883</v>
      </c>
      <c r="V5059" s="14"/>
      <c r="W5059" s="14"/>
      <c r="X5059" s="14"/>
      <c r="Y5059" s="14"/>
      <c r="Z5059" s="14"/>
      <c r="AA5059" s="14"/>
    </row>
    <row r="5060" spans="1:27">
      <c r="A5060" s="625"/>
      <c r="B5060" s="14"/>
      <c r="C5060" s="14"/>
      <c r="D5060" s="14"/>
      <c r="E5060" s="52"/>
      <c r="F5060" s="14"/>
      <c r="G5060" s="53"/>
      <c r="H5060" s="14"/>
      <c r="I5060" s="14"/>
      <c r="J5060" s="14"/>
      <c r="K5060" s="14"/>
      <c r="L5060" s="14"/>
      <c r="M5060" s="14"/>
      <c r="N5060" s="53"/>
      <c r="O5060" s="14"/>
      <c r="P5060" s="14" t="s">
        <v>1693</v>
      </c>
      <c r="Q5060" s="14">
        <v>320</v>
      </c>
      <c r="R5060" s="14" t="s">
        <v>2045</v>
      </c>
      <c r="S5060" s="14"/>
      <c r="T5060" s="14"/>
      <c r="U5060" s="14" t="s">
        <v>3869</v>
      </c>
      <c r="V5060" s="14"/>
      <c r="W5060" s="14"/>
      <c r="X5060" s="14"/>
      <c r="Y5060" s="14"/>
      <c r="Z5060" s="14"/>
      <c r="AA5060" s="14"/>
    </row>
    <row r="5061" spans="1:27">
      <c r="A5061" s="625"/>
      <c r="B5061" s="53"/>
      <c r="C5061" s="53"/>
      <c r="D5061" s="53"/>
      <c r="E5061" s="620"/>
      <c r="F5061" s="53"/>
      <c r="G5061" s="53"/>
      <c r="H5061" s="14"/>
      <c r="I5061" s="14"/>
      <c r="J5061" s="14"/>
      <c r="K5061" s="14"/>
      <c r="L5061" s="14"/>
      <c r="M5061" s="14"/>
      <c r="N5061" s="14"/>
      <c r="O5061" s="14"/>
      <c r="P5061" s="103"/>
      <c r="Q5061" s="696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</row>
    <row r="5062" ht="18" spans="1:27">
      <c r="A5062" s="625"/>
      <c r="B5062" s="629"/>
      <c r="C5062" s="299"/>
      <c r="D5062" s="299"/>
      <c r="E5062" s="630"/>
      <c r="F5062" s="299"/>
      <c r="G5062" s="299"/>
      <c r="H5062" s="269"/>
      <c r="I5062" s="304"/>
      <c r="J5062" s="304"/>
      <c r="K5062" s="304"/>
      <c r="L5062" s="304"/>
      <c r="M5062" s="304"/>
      <c r="N5062" s="304"/>
      <c r="O5062" s="269"/>
      <c r="P5062" s="304"/>
      <c r="Q5062" s="304"/>
      <c r="R5062" s="304"/>
      <c r="S5062" s="304"/>
      <c r="T5062" s="304"/>
      <c r="U5062" s="304"/>
      <c r="V5062" s="269"/>
      <c r="W5062" s="304"/>
      <c r="X5062" s="304"/>
      <c r="Y5062" s="304"/>
      <c r="Z5062" s="304"/>
      <c r="AA5062" s="304"/>
    </row>
    <row r="5063" ht="26.1" customHeight="1" spans="1:29">
      <c r="A5063" s="121" t="s">
        <v>2231</v>
      </c>
      <c r="B5063" s="121" t="s">
        <v>12</v>
      </c>
      <c r="C5063" s="122" t="s">
        <v>2501</v>
      </c>
      <c r="D5063" s="122" t="s">
        <v>2466</v>
      </c>
      <c r="E5063" s="123" t="s">
        <v>2456</v>
      </c>
      <c r="F5063" s="121" t="s">
        <v>3121</v>
      </c>
      <c r="G5063" s="121" t="s">
        <v>11</v>
      </c>
      <c r="H5063" s="269"/>
      <c r="I5063" s="121" t="s">
        <v>13</v>
      </c>
      <c r="J5063" s="122" t="s">
        <v>2501</v>
      </c>
      <c r="K5063" s="122" t="s">
        <v>2466</v>
      </c>
      <c r="L5063" s="632" t="s">
        <v>2456</v>
      </c>
      <c r="M5063" s="121" t="s">
        <v>3121</v>
      </c>
      <c r="N5063" s="121" t="s">
        <v>11</v>
      </c>
      <c r="O5063" s="269"/>
      <c r="P5063" s="121" t="s">
        <v>3108</v>
      </c>
      <c r="Q5063" s="122" t="s">
        <v>2501</v>
      </c>
      <c r="R5063" s="122" t="s">
        <v>2466</v>
      </c>
      <c r="S5063" s="632" t="s">
        <v>2456</v>
      </c>
      <c r="T5063" s="121" t="s">
        <v>3121</v>
      </c>
      <c r="U5063" s="121" t="s">
        <v>11</v>
      </c>
      <c r="V5063" s="269"/>
      <c r="W5063" s="121" t="s">
        <v>3336</v>
      </c>
      <c r="X5063" s="122" t="s">
        <v>2501</v>
      </c>
      <c r="Y5063" s="122" t="s">
        <v>2466</v>
      </c>
      <c r="Z5063" s="121" t="s">
        <v>3121</v>
      </c>
      <c r="AA5063" s="121" t="s">
        <v>11</v>
      </c>
      <c r="AB5063" s="594" t="s">
        <v>2557</v>
      </c>
      <c r="AC5063" s="594"/>
    </row>
    <row r="5064" ht="26.4" spans="1:29">
      <c r="A5064" s="625" t="s">
        <v>3884</v>
      </c>
      <c r="B5064" s="14" t="s">
        <v>124</v>
      </c>
      <c r="C5064" s="14">
        <v>15000</v>
      </c>
      <c r="D5064" s="14" t="s">
        <v>2043</v>
      </c>
      <c r="E5064" s="52"/>
      <c r="F5064" s="14">
        <f>6000+1800</f>
        <v>7800</v>
      </c>
      <c r="G5064" s="53" t="s">
        <v>3885</v>
      </c>
      <c r="H5064" s="14"/>
      <c r="I5064" s="137" t="s">
        <v>2071</v>
      </c>
      <c r="J5064" s="137">
        <v>1400</v>
      </c>
      <c r="K5064" s="137" t="s">
        <v>2043</v>
      </c>
      <c r="L5064" s="14"/>
      <c r="M5064" s="14"/>
      <c r="N5064" s="53" t="s">
        <v>2788</v>
      </c>
      <c r="O5064" s="14"/>
      <c r="P5064" s="14" t="s">
        <v>1693</v>
      </c>
      <c r="Q5064" s="14">
        <v>400</v>
      </c>
      <c r="R5064" s="14" t="s">
        <v>2045</v>
      </c>
      <c r="S5064" s="14"/>
      <c r="T5064" s="14"/>
      <c r="U5064" s="14" t="s">
        <v>3270</v>
      </c>
      <c r="V5064" s="14"/>
      <c r="W5064" s="14" t="s">
        <v>196</v>
      </c>
      <c r="X5064" s="14">
        <v>4000</v>
      </c>
      <c r="Y5064" s="14" t="s">
        <v>2043</v>
      </c>
      <c r="Z5064" s="14"/>
      <c r="AA5064" s="14" t="s">
        <v>3886</v>
      </c>
      <c r="AB5064" s="525"/>
      <c r="AC5064" s="448" t="s">
        <v>2561</v>
      </c>
    </row>
    <row r="5065" spans="1:29">
      <c r="A5065" s="625"/>
      <c r="B5065" s="14" t="s">
        <v>145</v>
      </c>
      <c r="C5065" s="14">
        <v>3000</v>
      </c>
      <c r="D5065" s="14" t="s">
        <v>2043</v>
      </c>
      <c r="E5065" s="52"/>
      <c r="F5065" s="14" t="s">
        <v>3887</v>
      </c>
      <c r="G5065" s="53" t="s">
        <v>54</v>
      </c>
      <c r="H5065" s="14"/>
      <c r="I5065" s="14" t="s">
        <v>581</v>
      </c>
      <c r="J5065" s="14">
        <v>6000</v>
      </c>
      <c r="K5065" s="53" t="s">
        <v>2043</v>
      </c>
      <c r="L5065" s="14"/>
      <c r="M5065" s="14" t="s">
        <v>3888</v>
      </c>
      <c r="N5065" s="53" t="s">
        <v>54</v>
      </c>
      <c r="O5065" s="14"/>
      <c r="P5065" s="137" t="s">
        <v>3338</v>
      </c>
      <c r="Q5065" s="137">
        <v>500</v>
      </c>
      <c r="R5065" s="137" t="s">
        <v>2045</v>
      </c>
      <c r="S5065" s="14"/>
      <c r="T5065" s="14"/>
      <c r="U5065" s="14" t="s">
        <v>2788</v>
      </c>
      <c r="V5065" s="14"/>
      <c r="W5065" s="14" t="s">
        <v>1108</v>
      </c>
      <c r="X5065" s="14">
        <v>1005</v>
      </c>
      <c r="Y5065" s="14" t="s">
        <v>2045</v>
      </c>
      <c r="Z5065" s="14"/>
      <c r="AA5065" s="14" t="s">
        <v>3886</v>
      </c>
      <c r="AB5065" s="460"/>
      <c r="AC5065" s="14" t="s">
        <v>2562</v>
      </c>
    </row>
    <row r="5066" ht="13.8" spans="1:29">
      <c r="A5066" s="625"/>
      <c r="B5066" s="14"/>
      <c r="C5066" s="14"/>
      <c r="D5066" s="14"/>
      <c r="E5066" s="52"/>
      <c r="F5066" s="14"/>
      <c r="G5066" s="53"/>
      <c r="H5066" s="14"/>
      <c r="I5066" s="14" t="s">
        <v>223</v>
      </c>
      <c r="J5066" s="14">
        <v>3200</v>
      </c>
      <c r="K5066" s="14" t="s">
        <v>2043</v>
      </c>
      <c r="L5066" s="14"/>
      <c r="M5066" s="14"/>
      <c r="N5066" s="53" t="s">
        <v>54</v>
      </c>
      <c r="O5066" s="14"/>
      <c r="P5066" s="14" t="s">
        <v>1883</v>
      </c>
      <c r="Q5066" s="14">
        <v>400</v>
      </c>
      <c r="R5066" s="14" t="s">
        <v>2045</v>
      </c>
      <c r="S5066" s="14"/>
      <c r="T5066" s="14" t="s">
        <v>2096</v>
      </c>
      <c r="U5066" s="14" t="s">
        <v>54</v>
      </c>
      <c r="V5066" s="14"/>
      <c r="W5066" s="73" t="s">
        <v>1183</v>
      </c>
      <c r="X5066" s="73">
        <v>1400</v>
      </c>
      <c r="Y5066" s="73" t="s">
        <v>2043</v>
      </c>
      <c r="Z5066" s="14"/>
      <c r="AA5066" s="14" t="s">
        <v>2956</v>
      </c>
      <c r="AB5066" s="461"/>
      <c r="AC5066" s="448" t="s">
        <v>2563</v>
      </c>
    </row>
    <row r="5067" ht="13.8" spans="1:29">
      <c r="A5067" s="625"/>
      <c r="B5067" s="14"/>
      <c r="C5067" s="14"/>
      <c r="D5067" s="14"/>
      <c r="E5067" s="52"/>
      <c r="F5067" s="14"/>
      <c r="G5067" s="53"/>
      <c r="H5067" s="14"/>
      <c r="I5067" s="14" t="s">
        <v>1877</v>
      </c>
      <c r="J5067" s="14">
        <v>300</v>
      </c>
      <c r="K5067" s="14" t="s">
        <v>2045</v>
      </c>
      <c r="L5067" s="14"/>
      <c r="M5067" s="14" t="s">
        <v>2096</v>
      </c>
      <c r="N5067" s="14" t="s">
        <v>54</v>
      </c>
      <c r="O5067" s="14"/>
      <c r="P5067" s="14" t="s">
        <v>1811</v>
      </c>
      <c r="Q5067" s="14">
        <v>600</v>
      </c>
      <c r="R5067" s="14" t="s">
        <v>2045</v>
      </c>
      <c r="S5067" s="14"/>
      <c r="T5067" s="14"/>
      <c r="U5067" s="14" t="s">
        <v>54</v>
      </c>
      <c r="V5067" s="14"/>
      <c r="W5067" s="14" t="s">
        <v>313</v>
      </c>
      <c r="X5067" s="14">
        <v>260</v>
      </c>
      <c r="Y5067" s="14" t="s">
        <v>2045</v>
      </c>
      <c r="Z5067" s="14"/>
      <c r="AA5067" s="14" t="s">
        <v>3224</v>
      </c>
      <c r="AB5067" s="462"/>
      <c r="AC5067" s="448" t="s">
        <v>2568</v>
      </c>
    </row>
    <row r="5068" ht="13.8" spans="1:29">
      <c r="A5068" s="625"/>
      <c r="B5068" s="14"/>
      <c r="C5068" s="14"/>
      <c r="D5068" s="14"/>
      <c r="E5068" s="52"/>
      <c r="F5068" s="14"/>
      <c r="G5068" s="53"/>
      <c r="H5068" s="14"/>
      <c r="I5068" s="14" t="s">
        <v>220</v>
      </c>
      <c r="J5068" s="14">
        <v>3000</v>
      </c>
      <c r="K5068" s="14" t="s">
        <v>2043</v>
      </c>
      <c r="L5068" s="14"/>
      <c r="M5068" s="168"/>
      <c r="N5068" s="14" t="s">
        <v>54</v>
      </c>
      <c r="O5068" s="14"/>
      <c r="P5068" s="14" t="s">
        <v>1759</v>
      </c>
      <c r="Q5068" s="14">
        <v>400</v>
      </c>
      <c r="R5068" s="14" t="s">
        <v>2045</v>
      </c>
      <c r="S5068" s="14"/>
      <c r="T5068" s="14"/>
      <c r="U5068" s="14" t="s">
        <v>3436</v>
      </c>
      <c r="V5068" s="14"/>
      <c r="W5068" s="14" t="s">
        <v>840</v>
      </c>
      <c r="X5068" s="14">
        <v>500</v>
      </c>
      <c r="Y5068" s="14" t="s">
        <v>2045</v>
      </c>
      <c r="Z5068" s="14"/>
      <c r="AA5068" s="14" t="s">
        <v>3886</v>
      </c>
      <c r="AB5068" s="142"/>
      <c r="AC5068" s="448" t="s">
        <v>2632</v>
      </c>
    </row>
    <row r="5069" ht="13.8" spans="1:29">
      <c r="A5069" s="625"/>
      <c r="B5069" s="14"/>
      <c r="C5069" s="14"/>
      <c r="D5069" s="14"/>
      <c r="E5069" s="52"/>
      <c r="F5069" s="14"/>
      <c r="G5069" s="53"/>
      <c r="H5069" s="14"/>
      <c r="I5069" s="14"/>
      <c r="J5069" s="14"/>
      <c r="K5069" s="14"/>
      <c r="L5069" s="14"/>
      <c r="M5069" s="14"/>
      <c r="N5069" s="53"/>
      <c r="O5069" s="14"/>
      <c r="P5069" s="14" t="s">
        <v>1851</v>
      </c>
      <c r="Q5069" s="14">
        <v>200</v>
      </c>
      <c r="R5069" s="14" t="s">
        <v>2045</v>
      </c>
      <c r="S5069" s="14"/>
      <c r="T5069" s="14"/>
      <c r="U5069" s="14" t="s">
        <v>54</v>
      </c>
      <c r="V5069" s="14"/>
      <c r="W5069" s="14" t="s">
        <v>337</v>
      </c>
      <c r="X5069" s="14">
        <v>200</v>
      </c>
      <c r="Y5069" s="14" t="s">
        <v>2045</v>
      </c>
      <c r="Z5069" s="14"/>
      <c r="AA5069" s="14" t="s">
        <v>3886</v>
      </c>
      <c r="AB5069" s="136"/>
      <c r="AC5069" s="448" t="s">
        <v>2935</v>
      </c>
    </row>
    <row r="5070" spans="1:27">
      <c r="A5070" s="625"/>
      <c r="B5070" s="14"/>
      <c r="C5070" s="14"/>
      <c r="D5070" s="14"/>
      <c r="E5070" s="52"/>
      <c r="F5070" s="14"/>
      <c r="G5070" s="53"/>
      <c r="H5070" s="14"/>
      <c r="I5070" s="14"/>
      <c r="J5070" s="14"/>
      <c r="K5070" s="14"/>
      <c r="L5070" s="14"/>
      <c r="M5070" s="14"/>
      <c r="N5070" s="53"/>
      <c r="O5070" s="14"/>
      <c r="P5070" s="137" t="s">
        <v>2894</v>
      </c>
      <c r="Q5070" s="137">
        <v>240</v>
      </c>
      <c r="R5070" s="137" t="s">
        <v>2045</v>
      </c>
      <c r="S5070" s="14"/>
      <c r="T5070" s="14" t="s">
        <v>88</v>
      </c>
      <c r="U5070" s="14" t="s">
        <v>3367</v>
      </c>
      <c r="V5070" s="14"/>
      <c r="W5070" s="14" t="s">
        <v>513</v>
      </c>
      <c r="X5070" s="14">
        <v>1600</v>
      </c>
      <c r="Y5070" s="14" t="s">
        <v>2043</v>
      </c>
      <c r="Z5070" s="14"/>
      <c r="AA5070" s="14" t="s">
        <v>3886</v>
      </c>
    </row>
    <row r="5071" spans="1:27">
      <c r="A5071" s="625"/>
      <c r="B5071" s="14"/>
      <c r="C5071" s="14"/>
      <c r="D5071" s="14"/>
      <c r="E5071" s="52"/>
      <c r="F5071" s="14"/>
      <c r="G5071" s="53"/>
      <c r="H5071" s="14"/>
      <c r="I5071" s="14"/>
      <c r="J5071" s="14"/>
      <c r="K5071" s="14"/>
      <c r="L5071" s="14"/>
      <c r="M5071" s="14"/>
      <c r="N5071" s="53"/>
      <c r="O5071" s="14"/>
      <c r="P5071" s="137" t="s">
        <v>3406</v>
      </c>
      <c r="Q5071" s="137">
        <v>150</v>
      </c>
      <c r="R5071" s="137" t="s">
        <v>2045</v>
      </c>
      <c r="S5071" s="14"/>
      <c r="T5071" s="14" t="s">
        <v>88</v>
      </c>
      <c r="U5071" s="14" t="s">
        <v>3889</v>
      </c>
      <c r="V5071" s="14"/>
      <c r="W5071" s="14" t="s">
        <v>1135</v>
      </c>
      <c r="X5071" s="14">
        <v>2400</v>
      </c>
      <c r="Y5071" s="14" t="s">
        <v>2043</v>
      </c>
      <c r="Z5071" s="14"/>
      <c r="AA5071" s="14" t="s">
        <v>3886</v>
      </c>
    </row>
    <row r="5072" spans="1:27">
      <c r="A5072" s="625"/>
      <c r="B5072" s="14"/>
      <c r="C5072" s="14"/>
      <c r="D5072" s="14"/>
      <c r="E5072" s="52"/>
      <c r="F5072" s="14"/>
      <c r="G5072" s="53"/>
      <c r="H5072" s="14"/>
      <c r="I5072" s="14"/>
      <c r="J5072" s="14"/>
      <c r="K5072" s="14"/>
      <c r="L5072" s="14"/>
      <c r="M5072" s="14"/>
      <c r="N5072" s="53"/>
      <c r="O5072" s="14"/>
      <c r="P5072" s="444" t="s">
        <v>1891</v>
      </c>
      <c r="Q5072" s="444">
        <v>200</v>
      </c>
      <c r="R5072" s="444" t="s">
        <v>2045</v>
      </c>
      <c r="S5072" s="14"/>
      <c r="T5072" s="14" t="s">
        <v>3426</v>
      </c>
      <c r="U5072" s="14" t="s">
        <v>3879</v>
      </c>
      <c r="V5072" s="14"/>
      <c r="W5072" s="14" t="s">
        <v>1544</v>
      </c>
      <c r="X5072" s="14">
        <v>400</v>
      </c>
      <c r="Y5072" s="14" t="s">
        <v>2045</v>
      </c>
      <c r="Z5072" s="14"/>
      <c r="AA5072" s="14" t="s">
        <v>3886</v>
      </c>
    </row>
    <row r="5073" spans="1:27">
      <c r="A5073" s="625"/>
      <c r="B5073" s="14"/>
      <c r="C5073" s="14"/>
      <c r="D5073" s="14"/>
      <c r="E5073" s="52"/>
      <c r="F5073" s="14"/>
      <c r="G5073" s="53"/>
      <c r="H5073" s="14"/>
      <c r="I5073" s="14"/>
      <c r="J5073" s="14"/>
      <c r="K5073" s="14"/>
      <c r="L5073" s="14"/>
      <c r="M5073" s="14"/>
      <c r="N5073" s="53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</row>
    <row r="5074" spans="1:27">
      <c r="A5074" s="625"/>
      <c r="B5074" s="14"/>
      <c r="C5074" s="14"/>
      <c r="D5074" s="14"/>
      <c r="E5074" s="52"/>
      <c r="F5074" s="14"/>
      <c r="G5074" s="53"/>
      <c r="H5074" s="14"/>
      <c r="I5074" s="14"/>
      <c r="J5074" s="14"/>
      <c r="K5074" s="14"/>
      <c r="L5074" s="14"/>
      <c r="M5074" s="14"/>
      <c r="N5074" s="53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</row>
    <row r="5075" spans="1:27">
      <c r="A5075" s="625"/>
      <c r="B5075" s="53"/>
      <c r="C5075" s="53"/>
      <c r="D5075" s="53"/>
      <c r="E5075" s="620"/>
      <c r="F5075" s="53"/>
      <c r="G5075" s="53"/>
      <c r="H5075" s="14"/>
      <c r="I5075" s="14"/>
      <c r="J5075" s="14"/>
      <c r="K5075" s="14"/>
      <c r="L5075" s="14"/>
      <c r="M5075" s="14"/>
      <c r="N5075" s="14"/>
      <c r="O5075" s="14"/>
      <c r="P5075" s="103"/>
      <c r="Q5075" s="696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</row>
    <row r="5076" spans="1:27">
      <c r="A5076" s="625"/>
      <c r="B5076" s="53"/>
      <c r="C5076" s="53"/>
      <c r="D5076" s="53"/>
      <c r="E5076" s="620"/>
      <c r="F5076" s="53"/>
      <c r="G5076" s="53"/>
      <c r="H5076" s="14"/>
      <c r="I5076" s="14"/>
      <c r="J5076" s="14"/>
      <c r="K5076" s="14"/>
      <c r="L5076" s="14"/>
      <c r="M5076" s="14"/>
      <c r="N5076" s="14"/>
      <c r="O5076" s="14"/>
      <c r="P5076" s="103"/>
      <c r="Q5076" s="696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</row>
    <row r="5077" ht="18" spans="1:27">
      <c r="A5077" s="625"/>
      <c r="B5077" s="629"/>
      <c r="C5077" s="299"/>
      <c r="D5077" s="299"/>
      <c r="E5077" s="630"/>
      <c r="F5077" s="299"/>
      <c r="G5077" s="299"/>
      <c r="H5077" s="269"/>
      <c r="I5077" s="304"/>
      <c r="J5077" s="304"/>
      <c r="K5077" s="304"/>
      <c r="L5077" s="304"/>
      <c r="M5077" s="304"/>
      <c r="N5077" s="304"/>
      <c r="O5077" s="269"/>
      <c r="P5077" s="304"/>
      <c r="Q5077" s="304"/>
      <c r="R5077" s="304"/>
      <c r="S5077" s="304"/>
      <c r="T5077" s="304"/>
      <c r="U5077" s="304"/>
      <c r="V5077" s="269"/>
      <c r="W5077" s="304"/>
      <c r="X5077" s="304"/>
      <c r="Y5077" s="304"/>
      <c r="Z5077" s="304"/>
      <c r="AA5077" s="304"/>
    </row>
    <row r="5078" ht="27.6" spans="1:29">
      <c r="A5078" s="121" t="s">
        <v>2232</v>
      </c>
      <c r="B5078" s="121" t="s">
        <v>12</v>
      </c>
      <c r="C5078" s="122" t="s">
        <v>2501</v>
      </c>
      <c r="D5078" s="122" t="s">
        <v>2466</v>
      </c>
      <c r="E5078" s="123" t="s">
        <v>2456</v>
      </c>
      <c r="F5078" s="121" t="s">
        <v>3121</v>
      </c>
      <c r="G5078" s="121" t="s">
        <v>11</v>
      </c>
      <c r="H5078" s="269"/>
      <c r="I5078" s="121" t="s">
        <v>13</v>
      </c>
      <c r="J5078" s="122" t="s">
        <v>2501</v>
      </c>
      <c r="K5078" s="122" t="s">
        <v>2466</v>
      </c>
      <c r="L5078" s="632" t="s">
        <v>2456</v>
      </c>
      <c r="M5078" s="121" t="s">
        <v>3121</v>
      </c>
      <c r="N5078" s="121" t="s">
        <v>11</v>
      </c>
      <c r="O5078" s="269"/>
      <c r="P5078" s="121" t="s">
        <v>3108</v>
      </c>
      <c r="Q5078" s="122" t="s">
        <v>2501</v>
      </c>
      <c r="R5078" s="122" t="s">
        <v>2466</v>
      </c>
      <c r="S5078" s="632" t="s">
        <v>2456</v>
      </c>
      <c r="T5078" s="121" t="s">
        <v>3121</v>
      </c>
      <c r="U5078" s="121" t="s">
        <v>11</v>
      </c>
      <c r="V5078" s="269"/>
      <c r="W5078" s="121" t="s">
        <v>3336</v>
      </c>
      <c r="X5078" s="122" t="s">
        <v>2501</v>
      </c>
      <c r="Y5078" s="122" t="s">
        <v>2466</v>
      </c>
      <c r="Z5078" s="121" t="s">
        <v>3121</v>
      </c>
      <c r="AA5078" s="121" t="s">
        <v>11</v>
      </c>
      <c r="AB5078" s="594" t="s">
        <v>2557</v>
      </c>
      <c r="AC5078" s="594"/>
    </row>
    <row r="5079" ht="12.75" customHeight="1" spans="1:29">
      <c r="A5079" s="124" t="s">
        <v>3890</v>
      </c>
      <c r="B5079" s="14" t="s">
        <v>145</v>
      </c>
      <c r="C5079" s="14">
        <v>13800</v>
      </c>
      <c r="D5079" s="14" t="s">
        <v>2043</v>
      </c>
      <c r="E5079" s="52"/>
      <c r="F5079" s="14" t="s">
        <v>54</v>
      </c>
      <c r="G5079" s="53" t="s">
        <v>3891</v>
      </c>
      <c r="H5079" s="14"/>
      <c r="I5079" s="14" t="s">
        <v>220</v>
      </c>
      <c r="J5079" s="14">
        <v>3000</v>
      </c>
      <c r="K5079" s="14" t="s">
        <v>2043</v>
      </c>
      <c r="L5079" s="14"/>
      <c r="M5079" s="168"/>
      <c r="N5079" s="14" t="s">
        <v>54</v>
      </c>
      <c r="O5079" s="14"/>
      <c r="P5079" s="137" t="s">
        <v>3398</v>
      </c>
      <c r="Q5079" s="137">
        <v>960</v>
      </c>
      <c r="R5079" s="137" t="s">
        <v>2045</v>
      </c>
      <c r="S5079" s="14"/>
      <c r="T5079" s="14"/>
      <c r="U5079" s="14" t="s">
        <v>3889</v>
      </c>
      <c r="V5079" s="14"/>
      <c r="W5079" s="14" t="s">
        <v>470</v>
      </c>
      <c r="X5079" s="14">
        <v>1200</v>
      </c>
      <c r="Y5079" s="14" t="s">
        <v>2043</v>
      </c>
      <c r="Z5079" s="14"/>
      <c r="AA5079" s="14" t="s">
        <v>54</v>
      </c>
      <c r="AB5079" s="525"/>
      <c r="AC5079" s="448" t="s">
        <v>2561</v>
      </c>
    </row>
    <row r="5080" ht="12.75" customHeight="1" spans="1:29">
      <c r="A5080" s="124"/>
      <c r="B5080" s="14" t="s">
        <v>124</v>
      </c>
      <c r="C5080" s="14">
        <v>7940</v>
      </c>
      <c r="D5080" s="14" t="s">
        <v>2043</v>
      </c>
      <c r="E5080" s="52"/>
      <c r="F5080" s="14"/>
      <c r="G5080" s="53" t="s">
        <v>3892</v>
      </c>
      <c r="H5080" s="14"/>
      <c r="I5080" s="14" t="s">
        <v>706</v>
      </c>
      <c r="J5080" s="14">
        <v>380</v>
      </c>
      <c r="K5080" s="14" t="s">
        <v>2045</v>
      </c>
      <c r="L5080" s="14"/>
      <c r="M5080" s="14"/>
      <c r="N5080" s="53" t="s">
        <v>3224</v>
      </c>
      <c r="O5080" s="14"/>
      <c r="P5080" s="137" t="s">
        <v>2892</v>
      </c>
      <c r="Q5080" s="137">
        <v>2300</v>
      </c>
      <c r="R5080" s="137" t="s">
        <v>2045</v>
      </c>
      <c r="S5080" s="14"/>
      <c r="T5080" s="14"/>
      <c r="U5080" s="14" t="s">
        <v>3367</v>
      </c>
      <c r="V5080" s="14"/>
      <c r="W5080" s="73" t="s">
        <v>1270</v>
      </c>
      <c r="X5080" s="73">
        <v>320</v>
      </c>
      <c r="Y5080" s="73" t="s">
        <v>2045</v>
      </c>
      <c r="Z5080" s="14"/>
      <c r="AA5080" s="14" t="s">
        <v>2956</v>
      </c>
      <c r="AB5080" s="460"/>
      <c r="AC5080" s="14" t="s">
        <v>2562</v>
      </c>
    </row>
    <row r="5081" ht="26.4" spans="1:29">
      <c r="A5081" s="124"/>
      <c r="B5081" s="14" t="s">
        <v>729</v>
      </c>
      <c r="C5081" s="14">
        <f>4800*2</f>
        <v>9600</v>
      </c>
      <c r="D5081" s="14" t="s">
        <v>2043</v>
      </c>
      <c r="E5081" s="52"/>
      <c r="F5081" s="14"/>
      <c r="G5081" s="53" t="s">
        <v>3893</v>
      </c>
      <c r="H5081" s="14"/>
      <c r="I5081" s="14" t="s">
        <v>414</v>
      </c>
      <c r="J5081" s="14">
        <v>1600</v>
      </c>
      <c r="K5081" s="53" t="s">
        <v>2054</v>
      </c>
      <c r="L5081" s="14"/>
      <c r="M5081" s="14"/>
      <c r="N5081" s="53" t="s">
        <v>54</v>
      </c>
      <c r="O5081" s="14"/>
      <c r="P5081" s="14" t="s">
        <v>1881</v>
      </c>
      <c r="Q5081" s="14">
        <v>500</v>
      </c>
      <c r="R5081" s="14" t="s">
        <v>2045</v>
      </c>
      <c r="S5081" s="14"/>
      <c r="T5081" s="14" t="s">
        <v>2096</v>
      </c>
      <c r="U5081" s="14" t="s">
        <v>54</v>
      </c>
      <c r="V5081" s="14"/>
      <c r="W5081" s="14" t="s">
        <v>316</v>
      </c>
      <c r="X5081" s="14">
        <v>7000</v>
      </c>
      <c r="Y5081" s="14" t="s">
        <v>2043</v>
      </c>
      <c r="Z5081" s="14"/>
      <c r="AA5081" s="14" t="s">
        <v>3894</v>
      </c>
      <c r="AB5081" s="461"/>
      <c r="AC5081" s="448" t="s">
        <v>2563</v>
      </c>
    </row>
    <row r="5082" ht="12.75" customHeight="1" spans="1:29">
      <c r="A5082" s="124"/>
      <c r="B5082" s="14" t="s">
        <v>464</v>
      </c>
      <c r="C5082" s="14">
        <v>4000</v>
      </c>
      <c r="D5082" s="14" t="s">
        <v>2043</v>
      </c>
      <c r="E5082" s="52"/>
      <c r="F5082" s="14"/>
      <c r="G5082" s="53" t="s">
        <v>54</v>
      </c>
      <c r="H5082" s="14"/>
      <c r="I5082" s="14" t="s">
        <v>160</v>
      </c>
      <c r="J5082" s="14">
        <v>5200</v>
      </c>
      <c r="K5082" s="14" t="s">
        <v>2043</v>
      </c>
      <c r="L5082" s="14"/>
      <c r="M5082" s="14"/>
      <c r="N5082" s="53" t="s">
        <v>54</v>
      </c>
      <c r="O5082" s="14"/>
      <c r="P5082" s="14" t="s">
        <v>1680</v>
      </c>
      <c r="Q5082" s="14">
        <v>1100</v>
      </c>
      <c r="R5082" s="14" t="s">
        <v>2045</v>
      </c>
      <c r="S5082" s="14"/>
      <c r="T5082" s="14"/>
      <c r="U5082" s="14" t="s">
        <v>54</v>
      </c>
      <c r="V5082" s="14"/>
      <c r="W5082" s="14" t="s">
        <v>1159</v>
      </c>
      <c r="X5082" s="14">
        <v>1200</v>
      </c>
      <c r="Y5082" s="14" t="s">
        <v>2045</v>
      </c>
      <c r="Z5082" s="14" t="s">
        <v>3895</v>
      </c>
      <c r="AA5082" s="14" t="s">
        <v>3896</v>
      </c>
      <c r="AB5082" s="462"/>
      <c r="AC5082" s="448" t="s">
        <v>2568</v>
      </c>
    </row>
    <row r="5083" ht="26.4" spans="1:29">
      <c r="A5083" s="124"/>
      <c r="B5083" s="14" t="s">
        <v>226</v>
      </c>
      <c r="C5083" s="14">
        <v>4000</v>
      </c>
      <c r="D5083" s="14" t="s">
        <v>2043</v>
      </c>
      <c r="E5083" s="52"/>
      <c r="F5083" s="14"/>
      <c r="G5083" s="53" t="s">
        <v>54</v>
      </c>
      <c r="H5083" s="14"/>
      <c r="I5083" s="14" t="s">
        <v>148</v>
      </c>
      <c r="J5083" s="14">
        <v>10000</v>
      </c>
      <c r="K5083" s="14" t="s">
        <v>2043</v>
      </c>
      <c r="L5083" s="14"/>
      <c r="M5083" s="14" t="s">
        <v>3816</v>
      </c>
      <c r="N5083" s="53" t="s">
        <v>3897</v>
      </c>
      <c r="O5083" s="14"/>
      <c r="P5083" s="14" t="s">
        <v>1828</v>
      </c>
      <c r="Q5083" s="14">
        <v>210</v>
      </c>
      <c r="R5083" s="14" t="s">
        <v>2045</v>
      </c>
      <c r="S5083" s="14"/>
      <c r="T5083" s="14"/>
      <c r="U5083" s="14" t="s">
        <v>54</v>
      </c>
      <c r="V5083" s="14"/>
      <c r="W5083" s="14" t="s">
        <v>1869</v>
      </c>
      <c r="X5083" s="14">
        <v>500</v>
      </c>
      <c r="Y5083" s="14" t="s">
        <v>2045</v>
      </c>
      <c r="Z5083" s="14" t="s">
        <v>3898</v>
      </c>
      <c r="AA5083" s="14" t="s">
        <v>54</v>
      </c>
      <c r="AB5083" s="142"/>
      <c r="AC5083" s="448" t="s">
        <v>2632</v>
      </c>
    </row>
    <row r="5084" ht="12.75" customHeight="1" spans="1:29">
      <c r="A5084" s="124"/>
      <c r="B5084" s="14" t="s">
        <v>1188</v>
      </c>
      <c r="C5084" s="14">
        <v>4000</v>
      </c>
      <c r="D5084" s="14" t="s">
        <v>2043</v>
      </c>
      <c r="E5084" s="52"/>
      <c r="F5084" s="14" t="s">
        <v>3899</v>
      </c>
      <c r="G5084" s="53" t="s">
        <v>54</v>
      </c>
      <c r="H5084" s="14"/>
      <c r="I5084" s="14" t="s">
        <v>835</v>
      </c>
      <c r="J5084" s="14">
        <v>1000</v>
      </c>
      <c r="K5084" s="14" t="s">
        <v>2045</v>
      </c>
      <c r="L5084" s="14"/>
      <c r="M5084" s="14"/>
      <c r="N5084" s="53" t="s">
        <v>54</v>
      </c>
      <c r="O5084" s="14"/>
      <c r="P5084" s="137" t="s">
        <v>3900</v>
      </c>
      <c r="Q5084" s="137">
        <v>500</v>
      </c>
      <c r="R5084" s="137" t="s">
        <v>2045</v>
      </c>
      <c r="S5084" s="14"/>
      <c r="T5084" s="14" t="s">
        <v>2096</v>
      </c>
      <c r="U5084" s="14" t="s">
        <v>2788</v>
      </c>
      <c r="V5084" s="14"/>
      <c r="W5084" s="14" t="s">
        <v>720</v>
      </c>
      <c r="X5084" s="14">
        <v>360</v>
      </c>
      <c r="Y5084" s="14" t="s">
        <v>2045</v>
      </c>
      <c r="Z5084" s="14"/>
      <c r="AA5084" s="14" t="s">
        <v>3222</v>
      </c>
      <c r="AB5084" s="136"/>
      <c r="AC5084" s="448" t="s">
        <v>2935</v>
      </c>
    </row>
    <row r="5085" ht="12.75" customHeight="1" spans="1:27">
      <c r="A5085" s="124"/>
      <c r="B5085" s="14"/>
      <c r="C5085" s="14"/>
      <c r="D5085" s="14"/>
      <c r="E5085" s="52"/>
      <c r="F5085" s="14"/>
      <c r="G5085" s="53"/>
      <c r="H5085" s="14"/>
      <c r="I5085" s="14" t="s">
        <v>1125</v>
      </c>
      <c r="J5085" s="14">
        <v>4000</v>
      </c>
      <c r="K5085" s="14" t="s">
        <v>2043</v>
      </c>
      <c r="L5085" s="14"/>
      <c r="M5085" s="14"/>
      <c r="N5085" s="53" t="s">
        <v>54</v>
      </c>
      <c r="O5085" s="14"/>
      <c r="P5085" s="137" t="s">
        <v>68</v>
      </c>
      <c r="Q5085" s="137">
        <v>800</v>
      </c>
      <c r="R5085" s="137" t="s">
        <v>2045</v>
      </c>
      <c r="S5085" s="14"/>
      <c r="T5085" s="14"/>
      <c r="U5085" s="14" t="s">
        <v>2788</v>
      </c>
      <c r="V5085" s="14"/>
      <c r="W5085" s="14" t="s">
        <v>309</v>
      </c>
      <c r="X5085" s="14">
        <v>4000</v>
      </c>
      <c r="Y5085" s="14" t="s">
        <v>2043</v>
      </c>
      <c r="Z5085" s="14"/>
      <c r="AA5085" s="14" t="s">
        <v>54</v>
      </c>
    </row>
    <row r="5086" ht="12.75" customHeight="1" spans="1:27">
      <c r="A5086" s="124"/>
      <c r="B5086" s="14"/>
      <c r="C5086" s="14"/>
      <c r="D5086" s="14"/>
      <c r="E5086" s="52"/>
      <c r="F5086" s="14"/>
      <c r="G5086" s="53"/>
      <c r="H5086" s="14"/>
      <c r="I5086" s="14" t="s">
        <v>931</v>
      </c>
      <c r="J5086" s="14">
        <v>800</v>
      </c>
      <c r="K5086" s="14" t="s">
        <v>2045</v>
      </c>
      <c r="L5086" s="14"/>
      <c r="M5086" s="14"/>
      <c r="N5086" s="53" t="s">
        <v>54</v>
      </c>
      <c r="O5086" s="14"/>
      <c r="P5086" s="14" t="s">
        <v>951</v>
      </c>
      <c r="Q5086" s="14">
        <v>1100</v>
      </c>
      <c r="R5086" s="14" t="s">
        <v>2045</v>
      </c>
      <c r="S5086" s="14"/>
      <c r="T5086" s="14" t="s">
        <v>54</v>
      </c>
      <c r="U5086" s="14" t="s">
        <v>3901</v>
      </c>
      <c r="V5086" s="14"/>
      <c r="W5086" s="14" t="s">
        <v>923</v>
      </c>
      <c r="X5086" s="14">
        <v>800</v>
      </c>
      <c r="Y5086" s="14" t="s">
        <v>2045</v>
      </c>
      <c r="Z5086" s="14" t="s">
        <v>3902</v>
      </c>
      <c r="AA5086" s="14" t="s">
        <v>54</v>
      </c>
    </row>
    <row r="5087" ht="12.75" customHeight="1" spans="1:27">
      <c r="A5087" s="124"/>
      <c r="B5087" s="14"/>
      <c r="C5087" s="14"/>
      <c r="D5087" s="14"/>
      <c r="E5087" s="52"/>
      <c r="F5087" s="14"/>
      <c r="G5087" s="53"/>
      <c r="H5087" s="14"/>
      <c r="I5087" s="525" t="s">
        <v>1793</v>
      </c>
      <c r="J5087" s="525">
        <v>600</v>
      </c>
      <c r="K5087" s="525" t="s">
        <v>2045</v>
      </c>
      <c r="L5087" s="14"/>
      <c r="M5087" s="14"/>
      <c r="N5087" s="53" t="s">
        <v>3903</v>
      </c>
      <c r="O5087" s="14"/>
      <c r="P5087" s="14" t="s">
        <v>3904</v>
      </c>
      <c r="Q5087" s="14">
        <v>300</v>
      </c>
      <c r="R5087" s="14" t="s">
        <v>2045</v>
      </c>
      <c r="S5087" s="14"/>
      <c r="T5087" s="14"/>
      <c r="U5087" s="14" t="s">
        <v>3224</v>
      </c>
      <c r="V5087" s="14"/>
      <c r="W5087" s="14" t="s">
        <v>340</v>
      </c>
      <c r="X5087" s="14">
        <v>300</v>
      </c>
      <c r="Y5087" s="14" t="s">
        <v>2045</v>
      </c>
      <c r="Z5087" s="14"/>
      <c r="AA5087" s="14" t="s">
        <v>54</v>
      </c>
    </row>
    <row r="5088" ht="12.75" customHeight="1" spans="1:27">
      <c r="A5088" s="124"/>
      <c r="B5088" s="14"/>
      <c r="C5088" s="14"/>
      <c r="D5088" s="14"/>
      <c r="E5088" s="52"/>
      <c r="F5088" s="14"/>
      <c r="G5088" s="53"/>
      <c r="H5088" s="14"/>
      <c r="I5088" s="14" t="s">
        <v>244</v>
      </c>
      <c r="J5088" s="14">
        <v>8000</v>
      </c>
      <c r="K5088" s="14" t="s">
        <v>2043</v>
      </c>
      <c r="L5088" s="14"/>
      <c r="M5088" s="14"/>
      <c r="N5088" s="53" t="s">
        <v>54</v>
      </c>
      <c r="O5088" s="14"/>
      <c r="P5088" s="14" t="s">
        <v>1791</v>
      </c>
      <c r="Q5088" s="14">
        <v>990</v>
      </c>
      <c r="R5088" s="14" t="s">
        <v>2045</v>
      </c>
      <c r="S5088" s="14"/>
      <c r="T5088" s="14"/>
      <c r="U5088" s="14" t="s">
        <v>54</v>
      </c>
      <c r="V5088" s="14"/>
      <c r="W5088" s="14" t="s">
        <v>309</v>
      </c>
      <c r="X5088" s="14">
        <v>5200</v>
      </c>
      <c r="Y5088" s="14" t="s">
        <v>2043</v>
      </c>
      <c r="Z5088" s="14"/>
      <c r="AA5088" s="14" t="s">
        <v>54</v>
      </c>
    </row>
    <row r="5089" ht="12.75" customHeight="1" spans="1:27">
      <c r="A5089" s="124"/>
      <c r="B5089" s="14"/>
      <c r="C5089" s="14"/>
      <c r="D5089" s="14"/>
      <c r="E5089" s="52"/>
      <c r="F5089" s="14"/>
      <c r="G5089" s="53"/>
      <c r="H5089" s="14"/>
      <c r="I5089" s="14" t="s">
        <v>259</v>
      </c>
      <c r="J5089" s="14">
        <v>30000</v>
      </c>
      <c r="K5089" s="14" t="s">
        <v>2043</v>
      </c>
      <c r="L5089" s="14"/>
      <c r="M5089" s="14"/>
      <c r="N5089" s="53" t="s">
        <v>55</v>
      </c>
      <c r="O5089" s="14"/>
      <c r="P5089" s="525" t="s">
        <v>1257</v>
      </c>
      <c r="Q5089" s="525">
        <v>200</v>
      </c>
      <c r="R5089" s="525" t="s">
        <v>2045</v>
      </c>
      <c r="S5089" s="14"/>
      <c r="T5089" s="14"/>
      <c r="U5089" s="14" t="s">
        <v>3192</v>
      </c>
      <c r="V5089" s="14"/>
      <c r="W5089" s="14" t="s">
        <v>229</v>
      </c>
      <c r="X5089" s="14">
        <v>4000</v>
      </c>
      <c r="Y5089" s="14" t="s">
        <v>2043</v>
      </c>
      <c r="Z5089" s="14"/>
      <c r="AA5089" s="14" t="s">
        <v>54</v>
      </c>
    </row>
    <row r="5090" ht="12.75" customHeight="1" spans="1:27">
      <c r="A5090" s="124"/>
      <c r="B5090" s="14"/>
      <c r="C5090" s="14"/>
      <c r="D5090" s="14"/>
      <c r="E5090" s="52"/>
      <c r="F5090" s="14"/>
      <c r="G5090" s="53"/>
      <c r="H5090" s="14"/>
      <c r="I5090" s="14"/>
      <c r="J5090" s="14"/>
      <c r="K5090" s="14"/>
      <c r="L5090" s="14"/>
      <c r="M5090" s="168"/>
      <c r="N5090" s="53"/>
      <c r="O5090" s="14"/>
      <c r="P5090" s="137" t="s">
        <v>3905</v>
      </c>
      <c r="Q5090" s="137">
        <v>500</v>
      </c>
      <c r="R5090" s="137" t="s">
        <v>2045</v>
      </c>
      <c r="S5090" s="14"/>
      <c r="T5090" s="14" t="s">
        <v>2096</v>
      </c>
      <c r="U5090" s="14" t="s">
        <v>2788</v>
      </c>
      <c r="V5090" s="14"/>
      <c r="W5090" s="137" t="s">
        <v>2108</v>
      </c>
      <c r="X5090" s="137">
        <v>1600</v>
      </c>
      <c r="Y5090" s="137" t="s">
        <v>2045</v>
      </c>
      <c r="Z5090" s="14"/>
      <c r="AA5090" s="14" t="s">
        <v>3446</v>
      </c>
    </row>
    <row r="5091" ht="12.75" customHeight="1" spans="1:27">
      <c r="A5091" s="124"/>
      <c r="B5091" s="14"/>
      <c r="C5091" s="14"/>
      <c r="D5091" s="14"/>
      <c r="E5091" s="52"/>
      <c r="F5091" s="14"/>
      <c r="G5091" s="53"/>
      <c r="H5091" s="14"/>
      <c r="I5091" s="14"/>
      <c r="J5091" s="14"/>
      <c r="K5091" s="14"/>
      <c r="L5091" s="14"/>
      <c r="M5091" s="14"/>
      <c r="N5091" s="53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</row>
    <row r="5092" ht="12.75" customHeight="1" spans="1:27">
      <c r="A5092" s="124"/>
      <c r="B5092" s="14"/>
      <c r="C5092" s="14"/>
      <c r="D5092" s="14"/>
      <c r="E5092" s="52"/>
      <c r="F5092" s="14"/>
      <c r="G5092" s="53"/>
      <c r="H5092" s="14"/>
      <c r="I5092" s="14"/>
      <c r="J5092" s="14"/>
      <c r="K5092" s="14"/>
      <c r="L5092" s="14"/>
      <c r="M5092" s="14"/>
      <c r="N5092" s="53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</row>
    <row r="5093" ht="12.75" customHeight="1" spans="1:27">
      <c r="A5093" s="124"/>
      <c r="B5093" s="14"/>
      <c r="C5093" s="14"/>
      <c r="D5093" s="14"/>
      <c r="E5093" s="52"/>
      <c r="F5093" s="14"/>
      <c r="G5093" s="53"/>
      <c r="H5093" s="14"/>
      <c r="I5093" s="14"/>
      <c r="J5093" s="14"/>
      <c r="K5093" s="14"/>
      <c r="L5093" s="14"/>
      <c r="M5093" s="14"/>
      <c r="N5093" s="53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</row>
    <row r="5094" ht="16.5" customHeight="1" spans="1:29">
      <c r="A5094" s="121" t="s">
        <v>2237</v>
      </c>
      <c r="B5094" s="121" t="s">
        <v>12</v>
      </c>
      <c r="C5094" s="122" t="s">
        <v>2501</v>
      </c>
      <c r="D5094" s="122" t="s">
        <v>2466</v>
      </c>
      <c r="E5094" s="123" t="s">
        <v>2456</v>
      </c>
      <c r="F5094" s="121" t="s">
        <v>3121</v>
      </c>
      <c r="G5094" s="121" t="s">
        <v>11</v>
      </c>
      <c r="H5094" s="524"/>
      <c r="I5094" s="121" t="s">
        <v>13</v>
      </c>
      <c r="J5094" s="122" t="s">
        <v>2501</v>
      </c>
      <c r="K5094" s="122" t="s">
        <v>2466</v>
      </c>
      <c r="L5094" s="632" t="s">
        <v>2456</v>
      </c>
      <c r="M5094" s="121" t="s">
        <v>3121</v>
      </c>
      <c r="N5094" s="121" t="s">
        <v>11</v>
      </c>
      <c r="O5094" s="269"/>
      <c r="P5094" s="121" t="s">
        <v>3108</v>
      </c>
      <c r="Q5094" s="122" t="s">
        <v>2501</v>
      </c>
      <c r="R5094" s="122" t="s">
        <v>2466</v>
      </c>
      <c r="S5094" s="632" t="s">
        <v>2456</v>
      </c>
      <c r="T5094" s="121" t="s">
        <v>3121</v>
      </c>
      <c r="U5094" s="121" t="s">
        <v>11</v>
      </c>
      <c r="V5094" s="269"/>
      <c r="W5094" s="121" t="s">
        <v>3336</v>
      </c>
      <c r="X5094" s="122" t="s">
        <v>2501</v>
      </c>
      <c r="Y5094" s="122" t="s">
        <v>2466</v>
      </c>
      <c r="Z5094" s="121" t="s">
        <v>3121</v>
      </c>
      <c r="AA5094" s="121" t="s">
        <v>11</v>
      </c>
      <c r="AB5094" s="594" t="s">
        <v>2557</v>
      </c>
      <c r="AC5094" s="594"/>
    </row>
    <row r="5095" ht="12.75" customHeight="1" spans="1:29">
      <c r="A5095" s="124" t="s">
        <v>3906</v>
      </c>
      <c r="B5095" s="14" t="s">
        <v>1865</v>
      </c>
      <c r="C5095" s="14">
        <v>2500</v>
      </c>
      <c r="D5095" s="14" t="s">
        <v>2045</v>
      </c>
      <c r="E5095" s="52"/>
      <c r="F5095" s="14"/>
      <c r="G5095" s="53" t="s">
        <v>54</v>
      </c>
      <c r="H5095" s="140"/>
      <c r="I5095" s="14" t="s">
        <v>259</v>
      </c>
      <c r="J5095" s="14">
        <v>27200</v>
      </c>
      <c r="K5095" s="14" t="s">
        <v>2043</v>
      </c>
      <c r="L5095" s="14"/>
      <c r="M5095" s="14"/>
      <c r="N5095" s="53" t="s">
        <v>54</v>
      </c>
      <c r="O5095" s="14"/>
      <c r="P5095" s="73" t="s">
        <v>1388</v>
      </c>
      <c r="Q5095" s="73">
        <v>405</v>
      </c>
      <c r="R5095" s="73" t="s">
        <v>2045</v>
      </c>
      <c r="S5095" s="14"/>
      <c r="T5095" s="14"/>
      <c r="U5095" s="14" t="s">
        <v>2956</v>
      </c>
      <c r="V5095" s="14"/>
      <c r="W5095" s="137" t="s">
        <v>2108</v>
      </c>
      <c r="X5095" s="137">
        <v>1600</v>
      </c>
      <c r="Y5095" s="137" t="s">
        <v>2045</v>
      </c>
      <c r="Z5095" s="14"/>
      <c r="AA5095" s="14" t="s">
        <v>2788</v>
      </c>
      <c r="AB5095" s="525"/>
      <c r="AC5095" s="448" t="s">
        <v>2561</v>
      </c>
    </row>
    <row r="5096" ht="12.75" customHeight="1" spans="1:29">
      <c r="A5096" s="124"/>
      <c r="B5096" s="14" t="s">
        <v>790</v>
      </c>
      <c r="C5096" s="14">
        <v>2000</v>
      </c>
      <c r="D5096" s="14" t="s">
        <v>2043</v>
      </c>
      <c r="E5096" s="52"/>
      <c r="F5096" s="14"/>
      <c r="G5096" s="53" t="s">
        <v>54</v>
      </c>
      <c r="H5096" s="140"/>
      <c r="I5096" s="14" t="s">
        <v>599</v>
      </c>
      <c r="J5096" s="14">
        <v>940</v>
      </c>
      <c r="K5096" s="14" t="s">
        <v>2045</v>
      </c>
      <c r="L5096" s="14"/>
      <c r="M5096" s="14"/>
      <c r="N5096" s="53" t="s">
        <v>3459</v>
      </c>
      <c r="O5096" s="14"/>
      <c r="P5096" s="14" t="s">
        <v>1885</v>
      </c>
      <c r="Q5096" s="14">
        <v>300</v>
      </c>
      <c r="R5096" s="14" t="s">
        <v>2045</v>
      </c>
      <c r="S5096" s="14"/>
      <c r="T5096" s="14" t="s">
        <v>2096</v>
      </c>
      <c r="U5096" s="14" t="s">
        <v>54</v>
      </c>
      <c r="V5096" s="14"/>
      <c r="W5096" s="14" t="s">
        <v>584</v>
      </c>
      <c r="X5096" s="14">
        <v>4000</v>
      </c>
      <c r="Y5096" s="14" t="s">
        <v>2043</v>
      </c>
      <c r="Z5096" s="14"/>
      <c r="AA5096" s="14" t="s">
        <v>54</v>
      </c>
      <c r="AB5096" s="460"/>
      <c r="AC5096" s="14" t="s">
        <v>2562</v>
      </c>
    </row>
    <row r="5097" ht="12.75" customHeight="1" spans="1:29">
      <c r="A5097" s="124"/>
      <c r="B5097" s="14" t="s">
        <v>1686</v>
      </c>
      <c r="C5097" s="14">
        <v>13600</v>
      </c>
      <c r="D5097" s="14" t="s">
        <v>2043</v>
      </c>
      <c r="E5097" s="52"/>
      <c r="F5097" s="14"/>
      <c r="G5097" s="53" t="s">
        <v>54</v>
      </c>
      <c r="H5097" s="140"/>
      <c r="I5097" s="14" t="s">
        <v>519</v>
      </c>
      <c r="J5097" s="14">
        <v>6000</v>
      </c>
      <c r="K5097" s="14" t="s">
        <v>2043</v>
      </c>
      <c r="L5097" s="14"/>
      <c r="M5097" s="14"/>
      <c r="N5097" s="53" t="s">
        <v>54</v>
      </c>
      <c r="O5097" s="14"/>
      <c r="P5097" s="356" t="s">
        <v>1465</v>
      </c>
      <c r="Q5097" s="525">
        <v>180</v>
      </c>
      <c r="R5097" s="356" t="s">
        <v>2045</v>
      </c>
      <c r="S5097" s="14"/>
      <c r="T5097" s="168"/>
      <c r="U5097" s="168" t="s">
        <v>3907</v>
      </c>
      <c r="V5097" s="14"/>
      <c r="W5097" s="14" t="s">
        <v>1138</v>
      </c>
      <c r="X5097" s="14">
        <v>400</v>
      </c>
      <c r="Y5097" s="14" t="s">
        <v>2045</v>
      </c>
      <c r="Z5097" s="14"/>
      <c r="AA5097" s="14" t="s">
        <v>54</v>
      </c>
      <c r="AB5097" s="461"/>
      <c r="AC5097" s="448" t="s">
        <v>2563</v>
      </c>
    </row>
    <row r="5098" ht="12.75" customHeight="1" spans="1:29">
      <c r="A5098" s="124"/>
      <c r="B5098" s="14" t="s">
        <v>729</v>
      </c>
      <c r="C5098" s="14">
        <v>1800</v>
      </c>
      <c r="D5098" s="14" t="s">
        <v>2043</v>
      </c>
      <c r="E5098" s="52"/>
      <c r="F5098" s="14"/>
      <c r="G5098" s="53" t="s">
        <v>3908</v>
      </c>
      <c r="H5098" s="140"/>
      <c r="I5098" s="14" t="s">
        <v>405</v>
      </c>
      <c r="J5098" s="14">
        <v>2000</v>
      </c>
      <c r="K5098" s="14" t="s">
        <v>2045</v>
      </c>
      <c r="L5098" s="14"/>
      <c r="M5098" s="14"/>
      <c r="N5098" s="53" t="s">
        <v>54</v>
      </c>
      <c r="O5098" s="14"/>
      <c r="P5098" s="356" t="s">
        <v>1238</v>
      </c>
      <c r="Q5098" s="525">
        <v>1200</v>
      </c>
      <c r="R5098" s="356" t="s">
        <v>2054</v>
      </c>
      <c r="S5098" s="14"/>
      <c r="T5098" s="168"/>
      <c r="U5098" s="168" t="s">
        <v>3907</v>
      </c>
      <c r="V5098" s="14"/>
      <c r="W5098" s="47" t="s">
        <v>907</v>
      </c>
      <c r="X5098" s="47">
        <v>3000</v>
      </c>
      <c r="Y5098" s="47" t="s">
        <v>2045</v>
      </c>
      <c r="AA5098" s="47" t="s">
        <v>54</v>
      </c>
      <c r="AB5098" s="462"/>
      <c r="AC5098" s="448" t="s">
        <v>2568</v>
      </c>
    </row>
    <row r="5099" ht="39.6" spans="1:29">
      <c r="A5099" s="124"/>
      <c r="B5099" s="14" t="s">
        <v>464</v>
      </c>
      <c r="C5099" s="14">
        <v>4000</v>
      </c>
      <c r="D5099" s="14" t="s">
        <v>2043</v>
      </c>
      <c r="E5099" s="52"/>
      <c r="F5099" s="14"/>
      <c r="G5099" s="53" t="s">
        <v>54</v>
      </c>
      <c r="H5099" s="14"/>
      <c r="I5099" s="356" t="s">
        <v>1026</v>
      </c>
      <c r="J5099" s="356">
        <v>1720</v>
      </c>
      <c r="K5099" s="356" t="s">
        <v>2045</v>
      </c>
      <c r="L5099" s="14"/>
      <c r="M5099" s="14"/>
      <c r="N5099" s="53" t="s">
        <v>3909</v>
      </c>
      <c r="O5099" s="140"/>
      <c r="P5099" s="356" t="s">
        <v>733</v>
      </c>
      <c r="Q5099" s="525">
        <v>400</v>
      </c>
      <c r="R5099" s="356" t="s">
        <v>2045</v>
      </c>
      <c r="S5099" s="14"/>
      <c r="T5099" s="168"/>
      <c r="U5099" s="168" t="s">
        <v>3907</v>
      </c>
      <c r="V5099" s="14"/>
      <c r="W5099" s="14" t="s">
        <v>151</v>
      </c>
      <c r="X5099" s="14">
        <v>1600</v>
      </c>
      <c r="Y5099" s="14" t="s">
        <v>2043</v>
      </c>
      <c r="Z5099" s="14"/>
      <c r="AA5099" s="47" t="s">
        <v>54</v>
      </c>
      <c r="AB5099" s="142"/>
      <c r="AC5099" s="448" t="s">
        <v>2632</v>
      </c>
    </row>
    <row r="5100" ht="12.75" customHeight="1" spans="1:29">
      <c r="A5100" s="124"/>
      <c r="B5100" s="14" t="s">
        <v>145</v>
      </c>
      <c r="C5100" s="14">
        <v>18200</v>
      </c>
      <c r="D5100" s="14" t="s">
        <v>2043</v>
      </c>
      <c r="E5100" s="52"/>
      <c r="F5100" s="14"/>
      <c r="G5100" s="53" t="s">
        <v>54</v>
      </c>
      <c r="H5100" s="14"/>
      <c r="I5100" s="356" t="s">
        <v>241</v>
      </c>
      <c r="J5100" s="356">
        <v>10000</v>
      </c>
      <c r="K5100" s="356" t="s">
        <v>2043</v>
      </c>
      <c r="L5100" s="14"/>
      <c r="M5100" s="168"/>
      <c r="N5100" s="53" t="s">
        <v>2920</v>
      </c>
      <c r="O5100" s="140"/>
      <c r="P5100" s="356" t="s">
        <v>1839</v>
      </c>
      <c r="Q5100" s="525">
        <v>380</v>
      </c>
      <c r="R5100" s="356" t="s">
        <v>2045</v>
      </c>
      <c r="S5100" s="14"/>
      <c r="T5100" s="168"/>
      <c r="U5100" s="168" t="s">
        <v>3907</v>
      </c>
      <c r="V5100" s="14"/>
      <c r="W5100" s="141" t="s">
        <v>238</v>
      </c>
      <c r="X5100" s="141">
        <v>10000</v>
      </c>
      <c r="Y5100" s="141" t="s">
        <v>2043</v>
      </c>
      <c r="Z5100" s="141"/>
      <c r="AA5100" s="47" t="s">
        <v>54</v>
      </c>
      <c r="AB5100" s="136"/>
      <c r="AC5100" s="448" t="s">
        <v>2935</v>
      </c>
    </row>
    <row r="5101" ht="12.75" customHeight="1" spans="1:27">
      <c r="A5101" s="124"/>
      <c r="B5101" s="14" t="s">
        <v>124</v>
      </c>
      <c r="C5101" s="14">
        <v>10000</v>
      </c>
      <c r="D5101" s="14" t="s">
        <v>2043</v>
      </c>
      <c r="E5101" s="52"/>
      <c r="F5101" s="14"/>
      <c r="G5101" s="53" t="s">
        <v>54</v>
      </c>
      <c r="H5101" s="14"/>
      <c r="I5101" s="14" t="s">
        <v>175</v>
      </c>
      <c r="J5101" s="14">
        <v>4000</v>
      </c>
      <c r="K5101" s="14" t="s">
        <v>2043</v>
      </c>
      <c r="L5101" s="14"/>
      <c r="M5101" s="14"/>
      <c r="N5101" s="53" t="s">
        <v>54</v>
      </c>
      <c r="O5101" s="140"/>
      <c r="P5101" s="14" t="s">
        <v>3910</v>
      </c>
      <c r="Q5101" s="140">
        <v>300</v>
      </c>
      <c r="R5101" s="14" t="s">
        <v>3911</v>
      </c>
      <c r="S5101" s="14"/>
      <c r="T5101" s="14"/>
      <c r="U5101" s="162" t="s">
        <v>3912</v>
      </c>
      <c r="V5101" s="14"/>
      <c r="W5101" s="14" t="s">
        <v>250</v>
      </c>
      <c r="X5101" s="14">
        <v>2000</v>
      </c>
      <c r="Y5101" s="14" t="s">
        <v>2043</v>
      </c>
      <c r="Z5101" s="14"/>
      <c r="AA5101" s="14" t="s">
        <v>54</v>
      </c>
    </row>
    <row r="5102" ht="12.75" customHeight="1" spans="1:27">
      <c r="A5102" s="124"/>
      <c r="B5102" s="14"/>
      <c r="C5102" s="14"/>
      <c r="D5102" s="14"/>
      <c r="E5102" s="52"/>
      <c r="F5102" s="14"/>
      <c r="G5102" s="53"/>
      <c r="H5102" s="14"/>
      <c r="I5102" s="137" t="s">
        <v>2194</v>
      </c>
      <c r="J5102" s="137">
        <v>2000</v>
      </c>
      <c r="K5102" s="137" t="s">
        <v>2045</v>
      </c>
      <c r="L5102" s="14"/>
      <c r="M5102" s="14">
        <f>240-217</f>
        <v>23</v>
      </c>
      <c r="N5102" s="53" t="s">
        <v>2788</v>
      </c>
      <c r="O5102" s="140"/>
      <c r="P5102" s="356" t="s">
        <v>903</v>
      </c>
      <c r="Q5102" s="356">
        <v>500</v>
      </c>
      <c r="R5102" s="356" t="s">
        <v>2045</v>
      </c>
      <c r="S5102" s="14"/>
      <c r="T5102" s="14"/>
      <c r="U5102" s="162" t="s">
        <v>3913</v>
      </c>
      <c r="V5102" s="14"/>
      <c r="W5102" s="14" t="s">
        <v>513</v>
      </c>
      <c r="X5102" s="14">
        <v>1200</v>
      </c>
      <c r="Y5102" s="14" t="s">
        <v>2043</v>
      </c>
      <c r="Z5102" s="14"/>
      <c r="AA5102" s="14" t="s">
        <v>54</v>
      </c>
    </row>
    <row r="5103" ht="12.75" customHeight="1" spans="1:27">
      <c r="A5103" s="124"/>
      <c r="B5103" s="14"/>
      <c r="C5103" s="14"/>
      <c r="D5103" s="14"/>
      <c r="E5103" s="52"/>
      <c r="F5103" s="14"/>
      <c r="G5103" s="53"/>
      <c r="H5103" s="14"/>
      <c r="I5103" s="14" t="s">
        <v>175</v>
      </c>
      <c r="J5103" s="14">
        <v>900</v>
      </c>
      <c r="K5103" s="14" t="s">
        <v>2043</v>
      </c>
      <c r="L5103" s="14"/>
      <c r="M5103" s="14"/>
      <c r="N5103" s="53" t="s">
        <v>54</v>
      </c>
      <c r="O5103" s="140"/>
      <c r="P5103" s="356" t="s">
        <v>1542</v>
      </c>
      <c r="Q5103" s="356">
        <v>200</v>
      </c>
      <c r="R5103" s="356" t="s">
        <v>2043</v>
      </c>
      <c r="U5103" s="47" t="s">
        <v>3462</v>
      </c>
      <c r="V5103" s="14"/>
      <c r="W5103" s="14" t="s">
        <v>316</v>
      </c>
      <c r="X5103" s="14">
        <v>7000</v>
      </c>
      <c r="Y5103" s="14" t="s">
        <v>2043</v>
      </c>
      <c r="Z5103" s="14"/>
      <c r="AA5103" s="14" t="s">
        <v>54</v>
      </c>
    </row>
    <row r="5104" ht="12.75" customHeight="1" spans="1:27">
      <c r="A5104" s="124"/>
      <c r="B5104" s="14"/>
      <c r="C5104" s="14"/>
      <c r="D5104" s="14"/>
      <c r="E5104" s="52"/>
      <c r="F5104" s="14"/>
      <c r="G5104" s="53"/>
      <c r="H5104" s="14"/>
      <c r="I5104" s="14"/>
      <c r="J5104" s="14"/>
      <c r="K5104" s="14"/>
      <c r="L5104" s="14"/>
      <c r="M5104" s="14"/>
      <c r="N5104" s="53"/>
      <c r="O5104" s="140"/>
      <c r="P5104" s="356" t="s">
        <v>903</v>
      </c>
      <c r="Q5104" s="356">
        <v>500</v>
      </c>
      <c r="R5104" s="356" t="s">
        <v>2045</v>
      </c>
      <c r="U5104" s="47" t="s">
        <v>2883</v>
      </c>
      <c r="V5104" s="14"/>
      <c r="W5104" s="356" t="s">
        <v>630</v>
      </c>
      <c r="X5104" s="356">
        <v>1200</v>
      </c>
      <c r="Y5104" s="356" t="s">
        <v>2043</v>
      </c>
      <c r="Z5104" s="14"/>
      <c r="AA5104" s="14" t="s">
        <v>3914</v>
      </c>
    </row>
    <row r="5105" ht="12.75" customHeight="1" spans="1:27">
      <c r="A5105" s="124"/>
      <c r="B5105" s="14"/>
      <c r="C5105" s="14"/>
      <c r="D5105" s="14"/>
      <c r="E5105" s="52"/>
      <c r="F5105" s="14"/>
      <c r="G5105" s="53"/>
      <c r="H5105" s="14"/>
      <c r="I5105" s="14"/>
      <c r="J5105" s="14"/>
      <c r="K5105" s="14"/>
      <c r="L5105" s="14"/>
      <c r="M5105" s="14"/>
      <c r="N5105" s="53"/>
      <c r="O5105" s="140"/>
      <c r="P5105" s="14" t="s">
        <v>1889</v>
      </c>
      <c r="Q5105" s="140">
        <f>500+300</f>
        <v>800</v>
      </c>
      <c r="R5105" s="14" t="s">
        <v>2045</v>
      </c>
      <c r="S5105" s="14"/>
      <c r="T5105" s="14" t="s">
        <v>2096</v>
      </c>
      <c r="U5105" s="162" t="s">
        <v>3915</v>
      </c>
      <c r="V5105" s="14"/>
      <c r="W5105" s="14" t="s">
        <v>592</v>
      </c>
      <c r="X5105" s="14">
        <v>6000</v>
      </c>
      <c r="Y5105" s="14" t="s">
        <v>2043</v>
      </c>
      <c r="Z5105" s="14"/>
      <c r="AA5105" s="14" t="s">
        <v>55</v>
      </c>
    </row>
    <row r="5106" ht="12.75" customHeight="1" spans="1:27">
      <c r="A5106" s="124"/>
      <c r="B5106" s="14"/>
      <c r="C5106" s="14"/>
      <c r="D5106" s="14"/>
      <c r="E5106" s="52"/>
      <c r="F5106" s="14"/>
      <c r="G5106" s="53"/>
      <c r="H5106" s="14"/>
      <c r="I5106" s="14"/>
      <c r="J5106" s="14"/>
      <c r="K5106" s="14"/>
      <c r="L5106" s="14"/>
      <c r="M5106" s="14"/>
      <c r="N5106" s="53"/>
      <c r="O5106" s="140"/>
      <c r="P5106" s="14" t="s">
        <v>1895</v>
      </c>
      <c r="Q5106" s="140">
        <v>1200</v>
      </c>
      <c r="R5106" s="14" t="s">
        <v>2045</v>
      </c>
      <c r="S5106" s="14"/>
      <c r="T5106" s="14" t="s">
        <v>3426</v>
      </c>
      <c r="U5106" s="162" t="s">
        <v>54</v>
      </c>
      <c r="V5106" s="14"/>
      <c r="W5106" s="14"/>
      <c r="X5106" s="14"/>
      <c r="Y5106" s="14"/>
      <c r="Z5106" s="14"/>
      <c r="AA5106" s="14"/>
    </row>
    <row r="5107" ht="12.75" customHeight="1" spans="1:27">
      <c r="A5107" s="124"/>
      <c r="B5107" s="14"/>
      <c r="C5107" s="14"/>
      <c r="D5107" s="14"/>
      <c r="E5107" s="52"/>
      <c r="F5107" s="14"/>
      <c r="G5107" s="53"/>
      <c r="H5107" s="14"/>
      <c r="I5107" s="14"/>
      <c r="J5107" s="14"/>
      <c r="K5107" s="14"/>
      <c r="L5107" s="14"/>
      <c r="M5107" s="14"/>
      <c r="N5107" s="53"/>
      <c r="O5107" s="140"/>
      <c r="P5107" s="73" t="s">
        <v>1654</v>
      </c>
      <c r="Q5107" s="73">
        <v>210</v>
      </c>
      <c r="R5107" s="73" t="s">
        <v>2045</v>
      </c>
      <c r="S5107" s="14"/>
      <c r="T5107" s="14"/>
      <c r="U5107" s="193" t="s">
        <v>2956</v>
      </c>
      <c r="V5107" s="14"/>
      <c r="W5107" s="14"/>
      <c r="X5107" s="14"/>
      <c r="Y5107" s="14"/>
      <c r="Z5107" s="14"/>
      <c r="AA5107" s="14"/>
    </row>
    <row r="5108" ht="12.75" customHeight="1" spans="1:27">
      <c r="A5108" s="124"/>
      <c r="B5108" s="14"/>
      <c r="C5108" s="14"/>
      <c r="D5108" s="14"/>
      <c r="E5108" s="52"/>
      <c r="F5108" s="14"/>
      <c r="G5108" s="53"/>
      <c r="H5108" s="14"/>
      <c r="I5108" s="14"/>
      <c r="J5108" s="14"/>
      <c r="K5108" s="14"/>
      <c r="L5108" s="14"/>
      <c r="M5108" s="14"/>
      <c r="N5108" s="53"/>
      <c r="O5108" s="140"/>
      <c r="P5108" s="14" t="s">
        <v>681</v>
      </c>
      <c r="Q5108" s="140">
        <v>300</v>
      </c>
      <c r="R5108" s="14" t="s">
        <v>2043</v>
      </c>
      <c r="S5108" s="14"/>
      <c r="T5108" s="14"/>
      <c r="U5108" s="162" t="s">
        <v>3916</v>
      </c>
      <c r="V5108" s="14"/>
      <c r="W5108" s="14"/>
      <c r="X5108" s="14"/>
      <c r="Y5108" s="14"/>
      <c r="Z5108" s="14"/>
      <c r="AA5108" s="14"/>
    </row>
    <row r="5109" ht="12.75" customHeight="1" spans="1:27">
      <c r="A5109" s="124"/>
      <c r="B5109" s="14"/>
      <c r="C5109" s="14"/>
      <c r="D5109" s="14"/>
      <c r="E5109" s="52"/>
      <c r="F5109" s="14"/>
      <c r="G5109" s="53"/>
      <c r="H5109" s="14"/>
      <c r="I5109" s="14"/>
      <c r="J5109" s="14"/>
      <c r="K5109" s="14"/>
      <c r="L5109" s="14"/>
      <c r="M5109" s="14"/>
      <c r="N5109" s="53"/>
      <c r="O5109" s="140"/>
      <c r="P5109" s="14" t="s">
        <v>1264</v>
      </c>
      <c r="Q5109" s="14">
        <v>300</v>
      </c>
      <c r="R5109" s="14" t="s">
        <v>2045</v>
      </c>
      <c r="S5109" s="14"/>
      <c r="T5109" s="14"/>
      <c r="U5109" s="14" t="s">
        <v>54</v>
      </c>
      <c r="V5109" s="14"/>
      <c r="W5109" s="14"/>
      <c r="X5109" s="14"/>
      <c r="Y5109" s="14"/>
      <c r="Z5109" s="14"/>
      <c r="AA5109" s="14"/>
    </row>
    <row r="5110" ht="12.75" customHeight="1" spans="1:27">
      <c r="A5110" s="124"/>
      <c r="B5110" s="14"/>
      <c r="C5110" s="14"/>
      <c r="D5110" s="14"/>
      <c r="E5110" s="52"/>
      <c r="F5110" s="14"/>
      <c r="G5110" s="53"/>
      <c r="H5110" s="14"/>
      <c r="I5110" s="14"/>
      <c r="J5110" s="14"/>
      <c r="K5110" s="14"/>
      <c r="L5110" s="14"/>
      <c r="M5110" s="14"/>
      <c r="N5110" s="53"/>
      <c r="O5110" s="14"/>
      <c r="P5110" s="14" t="s">
        <v>1903</v>
      </c>
      <c r="Q5110" s="14">
        <v>200</v>
      </c>
      <c r="R5110" s="14" t="s">
        <v>2045</v>
      </c>
      <c r="S5110" s="14"/>
      <c r="T5110" s="14" t="s">
        <v>2096</v>
      </c>
      <c r="U5110" s="14" t="s">
        <v>54</v>
      </c>
      <c r="V5110" s="14"/>
      <c r="W5110" s="14"/>
      <c r="X5110" s="14"/>
      <c r="Y5110" s="14"/>
      <c r="Z5110" s="14"/>
      <c r="AA5110" s="14"/>
    </row>
    <row r="5111" ht="12.75" customHeight="1" spans="1:27">
      <c r="A5111" s="124"/>
      <c r="B5111" s="14"/>
      <c r="C5111" s="14"/>
      <c r="D5111" s="14"/>
      <c r="E5111" s="52"/>
      <c r="F5111" s="14"/>
      <c r="G5111" s="53"/>
      <c r="H5111" s="14"/>
      <c r="I5111" s="14"/>
      <c r="J5111" s="14"/>
      <c r="K5111" s="14"/>
      <c r="L5111" s="14"/>
      <c r="M5111" s="14"/>
      <c r="N5111" s="53"/>
      <c r="O5111" s="14"/>
      <c r="P5111" s="356" t="s">
        <v>383</v>
      </c>
      <c r="Q5111" s="356">
        <v>500</v>
      </c>
      <c r="R5111" s="356" t="s">
        <v>2045</v>
      </c>
      <c r="S5111" s="14"/>
      <c r="T5111" s="14"/>
      <c r="U5111" s="14" t="s">
        <v>3917</v>
      </c>
      <c r="V5111" s="14"/>
      <c r="W5111" s="14"/>
      <c r="X5111" s="14"/>
      <c r="Y5111" s="14"/>
      <c r="Z5111" s="14"/>
      <c r="AA5111" s="14"/>
    </row>
    <row r="5112" ht="12.75" customHeight="1" spans="1:27">
      <c r="A5112" s="124"/>
      <c r="B5112" s="14"/>
      <c r="C5112" s="14"/>
      <c r="D5112" s="14"/>
      <c r="E5112" s="52"/>
      <c r="F5112" s="14"/>
      <c r="G5112" s="53"/>
      <c r="H5112" s="14"/>
      <c r="I5112" s="14"/>
      <c r="J5112" s="14"/>
      <c r="K5112" s="14"/>
      <c r="L5112" s="14"/>
      <c r="M5112" s="14"/>
      <c r="N5112" s="53"/>
      <c r="O5112" s="14"/>
      <c r="P5112" s="356" t="s">
        <v>1901</v>
      </c>
      <c r="Q5112" s="356">
        <v>200</v>
      </c>
      <c r="R5112" s="356" t="s">
        <v>2045</v>
      </c>
      <c r="S5112" s="14"/>
      <c r="T5112" s="14" t="s">
        <v>2096</v>
      </c>
      <c r="U5112" s="14" t="s">
        <v>3918</v>
      </c>
      <c r="V5112" s="14"/>
      <c r="W5112" s="14"/>
      <c r="X5112" s="14"/>
      <c r="Y5112" s="14"/>
      <c r="Z5112" s="14"/>
      <c r="AA5112" s="14"/>
    </row>
    <row r="5113" ht="12.75" customHeight="1" spans="1:27">
      <c r="A5113" s="124"/>
      <c r="B5113" s="14"/>
      <c r="C5113" s="14"/>
      <c r="D5113" s="14"/>
      <c r="E5113" s="52"/>
      <c r="F5113" s="14"/>
      <c r="G5113" s="53"/>
      <c r="H5113" s="14"/>
      <c r="I5113" s="14"/>
      <c r="J5113" s="14"/>
      <c r="K5113" s="14"/>
      <c r="L5113" s="14"/>
      <c r="M5113" s="14"/>
      <c r="N5113" s="53"/>
      <c r="O5113" s="14"/>
      <c r="P5113" s="356" t="s">
        <v>383</v>
      </c>
      <c r="Q5113" s="356">
        <v>500</v>
      </c>
      <c r="R5113" s="356" t="s">
        <v>2045</v>
      </c>
      <c r="S5113" s="14"/>
      <c r="T5113" s="14" t="s">
        <v>3173</v>
      </c>
      <c r="U5113" s="14" t="s">
        <v>3917</v>
      </c>
      <c r="V5113" s="14"/>
      <c r="W5113" s="14"/>
      <c r="X5113" s="14"/>
      <c r="Y5113" s="14"/>
      <c r="Z5113" s="14"/>
      <c r="AA5113" s="14"/>
    </row>
    <row r="5114" ht="12.75" customHeight="1" spans="1:27">
      <c r="A5114" s="124"/>
      <c r="B5114" s="14"/>
      <c r="C5114" s="14"/>
      <c r="D5114" s="14"/>
      <c r="E5114" s="52"/>
      <c r="F5114" s="14"/>
      <c r="G5114" s="53"/>
      <c r="H5114" s="14"/>
      <c r="I5114" s="14"/>
      <c r="J5114" s="14"/>
      <c r="K5114" s="14"/>
      <c r="L5114" s="14"/>
      <c r="M5114" s="14"/>
      <c r="N5114" s="53"/>
      <c r="O5114" s="14"/>
      <c r="P5114" s="14" t="s">
        <v>1238</v>
      </c>
      <c r="Q5114" s="14">
        <v>1200</v>
      </c>
      <c r="R5114" s="14" t="s">
        <v>2054</v>
      </c>
      <c r="S5114" s="14"/>
      <c r="T5114" s="14"/>
      <c r="U5114" s="14" t="s">
        <v>54</v>
      </c>
      <c r="V5114" s="14"/>
      <c r="W5114" s="14"/>
      <c r="X5114" s="14"/>
      <c r="Y5114" s="14"/>
      <c r="Z5114" s="14"/>
      <c r="AA5114" s="14"/>
    </row>
    <row r="5115" ht="12.75" customHeight="1" spans="1:27">
      <c r="A5115" s="124"/>
      <c r="B5115" s="14"/>
      <c r="C5115" s="14"/>
      <c r="D5115" s="14"/>
      <c r="E5115" s="52"/>
      <c r="F5115" s="14"/>
      <c r="G5115" s="53"/>
      <c r="H5115" s="14"/>
      <c r="I5115" s="14"/>
      <c r="J5115" s="14"/>
      <c r="K5115" s="14"/>
      <c r="L5115" s="14"/>
      <c r="M5115" s="14"/>
      <c r="N5115" s="53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</row>
    <row r="5116" ht="12.75" customHeight="1" spans="1:27">
      <c r="A5116" s="124"/>
      <c r="B5116" s="14"/>
      <c r="C5116" s="14"/>
      <c r="D5116" s="14"/>
      <c r="E5116" s="52"/>
      <c r="F5116" s="14"/>
      <c r="G5116" s="53"/>
      <c r="H5116" s="14"/>
      <c r="I5116" s="14"/>
      <c r="J5116" s="14"/>
      <c r="K5116" s="14"/>
      <c r="L5116" s="14"/>
      <c r="M5116" s="14"/>
      <c r="N5116" s="53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</row>
    <row r="5117" ht="12.75" customHeight="1" spans="1:27">
      <c r="A5117" s="124"/>
      <c r="B5117" s="53"/>
      <c r="C5117" s="53"/>
      <c r="D5117" s="53"/>
      <c r="E5117" s="620"/>
      <c r="F5117" s="53"/>
      <c r="G5117" s="53"/>
      <c r="H5117" s="140"/>
      <c r="I5117" s="14"/>
      <c r="J5117" s="14"/>
      <c r="K5117" s="14"/>
      <c r="L5117" s="14"/>
      <c r="M5117" s="14"/>
      <c r="N5117" s="14"/>
      <c r="O5117" s="14"/>
      <c r="P5117" s="103"/>
      <c r="Q5117" s="696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</row>
    <row r="5118" ht="18.75" customHeight="1" spans="1:27">
      <c r="A5118" s="124"/>
      <c r="B5118" s="623"/>
      <c r="C5118" s="324"/>
      <c r="D5118" s="324"/>
      <c r="E5118" s="624"/>
      <c r="F5118" s="324"/>
      <c r="G5118" s="324"/>
      <c r="H5118" s="269"/>
      <c r="I5118" s="304"/>
      <c r="J5118" s="304"/>
      <c r="K5118" s="304"/>
      <c r="L5118" s="304"/>
      <c r="M5118" s="304"/>
      <c r="N5118" s="304"/>
      <c r="O5118" s="269"/>
      <c r="P5118" s="304"/>
      <c r="Q5118" s="304"/>
      <c r="R5118" s="304"/>
      <c r="S5118" s="304"/>
      <c r="T5118" s="304"/>
      <c r="U5118" s="304"/>
      <c r="V5118" s="269"/>
      <c r="W5118" s="304"/>
      <c r="X5118" s="304"/>
      <c r="Y5118" s="304"/>
      <c r="Z5118" s="304"/>
      <c r="AA5118" s="304"/>
    </row>
    <row r="5119" ht="27.6" spans="1:29">
      <c r="A5119" s="121" t="s">
        <v>2239</v>
      </c>
      <c r="B5119" s="121" t="s">
        <v>12</v>
      </c>
      <c r="C5119" s="122" t="s">
        <v>2501</v>
      </c>
      <c r="D5119" s="122" t="s">
        <v>2466</v>
      </c>
      <c r="E5119" s="123" t="s">
        <v>2456</v>
      </c>
      <c r="F5119" s="121" t="s">
        <v>3121</v>
      </c>
      <c r="G5119" s="121" t="s">
        <v>11</v>
      </c>
      <c r="H5119" s="517"/>
      <c r="I5119" s="121" t="s">
        <v>13</v>
      </c>
      <c r="J5119" s="122" t="s">
        <v>2501</v>
      </c>
      <c r="K5119" s="122" t="s">
        <v>2466</v>
      </c>
      <c r="L5119" s="632" t="s">
        <v>2456</v>
      </c>
      <c r="M5119" s="121" t="s">
        <v>3121</v>
      </c>
      <c r="N5119" s="121" t="s">
        <v>11</v>
      </c>
      <c r="O5119" s="269"/>
      <c r="P5119" s="121" t="s">
        <v>3108</v>
      </c>
      <c r="Q5119" s="122" t="s">
        <v>2501</v>
      </c>
      <c r="R5119" s="122" t="s">
        <v>2466</v>
      </c>
      <c r="S5119" s="632" t="s">
        <v>2456</v>
      </c>
      <c r="T5119" s="121" t="s">
        <v>3121</v>
      </c>
      <c r="U5119" s="121" t="s">
        <v>11</v>
      </c>
      <c r="V5119" s="517"/>
      <c r="W5119" s="121" t="s">
        <v>3336</v>
      </c>
      <c r="X5119" s="122" t="s">
        <v>2501</v>
      </c>
      <c r="Y5119" s="122" t="s">
        <v>2466</v>
      </c>
      <c r="Z5119" s="121" t="s">
        <v>3121</v>
      </c>
      <c r="AA5119" s="121" t="s">
        <v>11</v>
      </c>
      <c r="AB5119" s="594" t="s">
        <v>2557</v>
      </c>
      <c r="AC5119" s="594"/>
    </row>
    <row r="5120" ht="12.95" customHeight="1" spans="1:29">
      <c r="A5120" s="124" t="s">
        <v>3919</v>
      </c>
      <c r="B5120" s="14" t="s">
        <v>949</v>
      </c>
      <c r="C5120" s="14">
        <v>12000</v>
      </c>
      <c r="D5120" s="14" t="s">
        <v>2043</v>
      </c>
      <c r="E5120" s="52"/>
      <c r="F5120" s="14"/>
      <c r="G5120" s="53" t="s">
        <v>54</v>
      </c>
      <c r="H5120" s="14"/>
      <c r="I5120" s="14" t="s">
        <v>175</v>
      </c>
      <c r="J5120" s="14">
        <v>1700</v>
      </c>
      <c r="K5120" s="14" t="s">
        <v>2043</v>
      </c>
      <c r="L5120" s="14"/>
      <c r="M5120" s="14"/>
      <c r="N5120" s="53" t="s">
        <v>54</v>
      </c>
      <c r="O5120" s="14"/>
      <c r="P5120" s="14" t="s">
        <v>1465</v>
      </c>
      <c r="Q5120" s="14">
        <v>180</v>
      </c>
      <c r="R5120" s="14" t="s">
        <v>2045</v>
      </c>
      <c r="S5120" s="14"/>
      <c r="T5120" s="14"/>
      <c r="U5120" s="14" t="s">
        <v>54</v>
      </c>
      <c r="V5120" s="162"/>
      <c r="W5120" s="14" t="s">
        <v>592</v>
      </c>
      <c r="X5120" s="14">
        <v>1500</v>
      </c>
      <c r="Y5120" s="14" t="s">
        <v>2043</v>
      </c>
      <c r="Z5120" s="14"/>
      <c r="AA5120" s="14" t="s">
        <v>54</v>
      </c>
      <c r="AB5120" s="525"/>
      <c r="AC5120" s="448" t="s">
        <v>2561</v>
      </c>
    </row>
    <row r="5121" spans="1:29">
      <c r="A5121" s="124"/>
      <c r="B5121" s="73" t="s">
        <v>1085</v>
      </c>
      <c r="C5121" s="73">
        <v>18000</v>
      </c>
      <c r="D5121" s="73" t="s">
        <v>2043</v>
      </c>
      <c r="E5121" s="620"/>
      <c r="F5121" s="53"/>
      <c r="G5121" s="53" t="s">
        <v>2956</v>
      </c>
      <c r="H5121" s="14"/>
      <c r="I5121" s="14" t="s">
        <v>160</v>
      </c>
      <c r="J5121" s="14">
        <v>4800</v>
      </c>
      <c r="K5121" s="14" t="s">
        <v>2043</v>
      </c>
      <c r="L5121" s="14"/>
      <c r="M5121" s="14"/>
      <c r="N5121" s="53" t="s">
        <v>54</v>
      </c>
      <c r="O5121" s="14"/>
      <c r="P5121" s="14" t="s">
        <v>1899</v>
      </c>
      <c r="Q5121" s="14">
        <v>400</v>
      </c>
      <c r="R5121" s="14" t="s">
        <v>2045</v>
      </c>
      <c r="S5121" s="14"/>
      <c r="T5121" s="14" t="s">
        <v>2096</v>
      </c>
      <c r="U5121" s="14" t="s">
        <v>54</v>
      </c>
      <c r="V5121" s="162"/>
      <c r="W5121" s="14" t="s">
        <v>1590</v>
      </c>
      <c r="X5121" s="14">
        <v>2800</v>
      </c>
      <c r="Y5121" s="14" t="s">
        <v>2043</v>
      </c>
      <c r="Z5121" s="14"/>
      <c r="AA5121" s="14" t="s">
        <v>54</v>
      </c>
      <c r="AB5121" s="460"/>
      <c r="AC5121" s="14" t="s">
        <v>2562</v>
      </c>
    </row>
    <row r="5122" ht="13.8" spans="1:29">
      <c r="A5122" s="124"/>
      <c r="B5122" s="137" t="s">
        <v>3920</v>
      </c>
      <c r="C5122" s="137">
        <v>1200</v>
      </c>
      <c r="D5122" s="137" t="s">
        <v>2045</v>
      </c>
      <c r="E5122" s="52"/>
      <c r="F5122" s="14"/>
      <c r="G5122" s="53" t="s">
        <v>2788</v>
      </c>
      <c r="H5122" s="14"/>
      <c r="I5122" s="14" t="s">
        <v>667</v>
      </c>
      <c r="J5122" s="14">
        <v>3000</v>
      </c>
      <c r="K5122" s="14" t="s">
        <v>2043</v>
      </c>
      <c r="L5122" s="14"/>
      <c r="M5122" s="14"/>
      <c r="N5122" s="53" t="s">
        <v>54</v>
      </c>
      <c r="O5122" s="14"/>
      <c r="P5122" s="14" t="s">
        <v>1839</v>
      </c>
      <c r="Q5122" s="14">
        <v>980</v>
      </c>
      <c r="R5122" s="14" t="s">
        <v>2045</v>
      </c>
      <c r="S5122" s="14"/>
      <c r="T5122" s="14"/>
      <c r="U5122" s="14" t="s">
        <v>54</v>
      </c>
      <c r="V5122" s="162"/>
      <c r="W5122" s="14" t="s">
        <v>1817</v>
      </c>
      <c r="X5122" s="14">
        <v>7000</v>
      </c>
      <c r="Y5122" s="14" t="s">
        <v>2045</v>
      </c>
      <c r="Z5122" s="14"/>
      <c r="AA5122" s="14" t="s">
        <v>54</v>
      </c>
      <c r="AB5122" s="461"/>
      <c r="AC5122" s="448" t="s">
        <v>2563</v>
      </c>
    </row>
    <row r="5123" ht="13.8" spans="1:29">
      <c r="A5123" s="124"/>
      <c r="B5123" s="137" t="s">
        <v>2053</v>
      </c>
      <c r="C5123" s="137">
        <v>1200</v>
      </c>
      <c r="D5123" s="137" t="s">
        <v>2045</v>
      </c>
      <c r="E5123" s="620"/>
      <c r="F5123" s="53" t="s">
        <v>3921</v>
      </c>
      <c r="G5123" s="53" t="s">
        <v>2788</v>
      </c>
      <c r="H5123" s="14"/>
      <c r="I5123" s="137" t="s">
        <v>2071</v>
      </c>
      <c r="J5123" s="137">
        <v>2000</v>
      </c>
      <c r="K5123" s="137" t="s">
        <v>2043</v>
      </c>
      <c r="L5123" s="14"/>
      <c r="M5123" s="14"/>
      <c r="N5123" s="53" t="s">
        <v>2788</v>
      </c>
      <c r="O5123" s="14"/>
      <c r="P5123" s="14" t="s">
        <v>1897</v>
      </c>
      <c r="Q5123" s="14">
        <v>200</v>
      </c>
      <c r="R5123" s="14" t="s">
        <v>2045</v>
      </c>
      <c r="S5123" s="14"/>
      <c r="T5123" s="14" t="s">
        <v>2096</v>
      </c>
      <c r="U5123" s="14" t="s">
        <v>54</v>
      </c>
      <c r="V5123" s="162"/>
      <c r="W5123" s="14" t="s">
        <v>229</v>
      </c>
      <c r="X5123" s="14">
        <v>2400</v>
      </c>
      <c r="Y5123" s="14" t="s">
        <v>2043</v>
      </c>
      <c r="Z5123" s="14"/>
      <c r="AA5123" s="14" t="s">
        <v>54</v>
      </c>
      <c r="AB5123" s="462"/>
      <c r="AC5123" s="448" t="s">
        <v>2568</v>
      </c>
    </row>
    <row r="5124" ht="13.8" spans="1:29">
      <c r="A5124" s="124"/>
      <c r="B5124" s="14" t="s">
        <v>540</v>
      </c>
      <c r="C5124" s="14">
        <v>2000</v>
      </c>
      <c r="D5124" s="14" t="s">
        <v>2043</v>
      </c>
      <c r="E5124" s="52"/>
      <c r="F5124" s="14"/>
      <c r="G5124" s="53" t="s">
        <v>54</v>
      </c>
      <c r="H5124" s="14"/>
      <c r="I5124" s="14" t="s">
        <v>1887</v>
      </c>
      <c r="J5124" s="14">
        <v>2200</v>
      </c>
      <c r="K5124" s="14" t="s">
        <v>2045</v>
      </c>
      <c r="L5124" s="14"/>
      <c r="M5124" s="14" t="s">
        <v>2096</v>
      </c>
      <c r="N5124" s="14" t="s">
        <v>3922</v>
      </c>
      <c r="O5124" s="14"/>
      <c r="P5124" s="14" t="s">
        <v>1470</v>
      </c>
      <c r="Q5124" s="14">
        <v>200</v>
      </c>
      <c r="R5124" s="14" t="s">
        <v>2045</v>
      </c>
      <c r="S5124" s="14"/>
      <c r="T5124" s="14"/>
      <c r="U5124" s="14" t="s">
        <v>54</v>
      </c>
      <c r="V5124" s="162"/>
      <c r="W5124" s="14" t="s">
        <v>681</v>
      </c>
      <c r="X5124" s="14">
        <v>6000</v>
      </c>
      <c r="Y5124" s="14" t="s">
        <v>2043</v>
      </c>
      <c r="Z5124" s="14"/>
      <c r="AA5124" s="14" t="s">
        <v>54</v>
      </c>
      <c r="AB5124" s="142"/>
      <c r="AC5124" s="448" t="s">
        <v>2632</v>
      </c>
    </row>
    <row r="5125" ht="13.8" spans="1:29">
      <c r="A5125" s="124"/>
      <c r="B5125" s="14" t="s">
        <v>377</v>
      </c>
      <c r="C5125" s="14">
        <v>3200</v>
      </c>
      <c r="D5125" s="14" t="s">
        <v>2043</v>
      </c>
      <c r="E5125" s="52"/>
      <c r="F5125" s="14"/>
      <c r="G5125" s="53" t="s">
        <v>54</v>
      </c>
      <c r="H5125" s="14"/>
      <c r="I5125" s="14" t="s">
        <v>581</v>
      </c>
      <c r="J5125" s="14">
        <v>800</v>
      </c>
      <c r="K5125" s="14" t="s">
        <v>2043</v>
      </c>
      <c r="L5125" s="14"/>
      <c r="M5125" s="14"/>
      <c r="N5125" s="53" t="s">
        <v>54</v>
      </c>
      <c r="O5125" s="14"/>
      <c r="P5125" s="14" t="s">
        <v>733</v>
      </c>
      <c r="Q5125" s="14">
        <v>400</v>
      </c>
      <c r="R5125" s="14" t="s">
        <v>2045</v>
      </c>
      <c r="S5125" s="14"/>
      <c r="T5125" s="14"/>
      <c r="U5125" s="14" t="s">
        <v>54</v>
      </c>
      <c r="V5125" s="162"/>
      <c r="W5125" s="14" t="s">
        <v>316</v>
      </c>
      <c r="X5125" s="14">
        <v>7500</v>
      </c>
      <c r="Y5125" s="14" t="s">
        <v>2043</v>
      </c>
      <c r="Z5125" s="14"/>
      <c r="AA5125" s="14" t="s">
        <v>54</v>
      </c>
      <c r="AB5125" s="136"/>
      <c r="AC5125" s="448" t="s">
        <v>2935</v>
      </c>
    </row>
    <row r="5126" spans="1:27">
      <c r="A5126" s="124"/>
      <c r="B5126" s="14" t="s">
        <v>464</v>
      </c>
      <c r="C5126" s="14">
        <v>1800</v>
      </c>
      <c r="D5126" s="14" t="s">
        <v>2043</v>
      </c>
      <c r="E5126" s="52"/>
      <c r="F5126" s="14"/>
      <c r="G5126" s="53" t="s">
        <v>54</v>
      </c>
      <c r="H5126" s="14"/>
      <c r="I5126" s="14" t="s">
        <v>280</v>
      </c>
      <c r="J5126" s="14">
        <v>10000</v>
      </c>
      <c r="K5126" s="14" t="s">
        <v>2043</v>
      </c>
      <c r="L5126" s="14"/>
      <c r="M5126" s="14"/>
      <c r="N5126" s="53" t="s">
        <v>54</v>
      </c>
      <c r="O5126" s="14"/>
      <c r="P5126" s="14" t="s">
        <v>1729</v>
      </c>
      <c r="Q5126" s="14">
        <v>300</v>
      </c>
      <c r="R5126" s="14" t="s">
        <v>2045</v>
      </c>
      <c r="S5126" s="14"/>
      <c r="T5126" s="14"/>
      <c r="U5126" s="14" t="s">
        <v>3520</v>
      </c>
      <c r="V5126" s="162"/>
      <c r="W5126" s="14" t="s">
        <v>630</v>
      </c>
      <c r="X5126" s="14">
        <v>1500</v>
      </c>
      <c r="Y5126" s="14" t="s">
        <v>2043</v>
      </c>
      <c r="Z5126" s="14"/>
      <c r="AA5126" s="14" t="s">
        <v>54</v>
      </c>
    </row>
    <row r="5127" ht="26.4" spans="1:27">
      <c r="A5127" s="124"/>
      <c r="B5127" s="53" t="s">
        <v>729</v>
      </c>
      <c r="C5127" s="53">
        <v>7000</v>
      </c>
      <c r="D5127" s="14" t="s">
        <v>2043</v>
      </c>
      <c r="E5127" s="620"/>
      <c r="F5127" s="53"/>
      <c r="G5127" s="53" t="s">
        <v>3603</v>
      </c>
      <c r="H5127" s="14"/>
      <c r="I5127" s="14" t="s">
        <v>135</v>
      </c>
      <c r="J5127" s="14">
        <v>16000</v>
      </c>
      <c r="K5127" s="14" t="s">
        <v>2043</v>
      </c>
      <c r="L5127" s="14"/>
      <c r="M5127" s="168"/>
      <c r="N5127" s="53" t="s">
        <v>54</v>
      </c>
      <c r="O5127" s="14"/>
      <c r="P5127" s="14" t="s">
        <v>1926</v>
      </c>
      <c r="Q5127" s="14">
        <v>200</v>
      </c>
      <c r="R5127" s="14" t="s">
        <v>2045</v>
      </c>
      <c r="S5127" s="14"/>
      <c r="T5127" s="14" t="s">
        <v>2096</v>
      </c>
      <c r="U5127" s="14" t="s">
        <v>54</v>
      </c>
      <c r="V5127" s="162"/>
      <c r="W5127" s="73" t="s">
        <v>1060</v>
      </c>
      <c r="X5127" s="73">
        <v>800</v>
      </c>
      <c r="Y5127" s="73" t="s">
        <v>2043</v>
      </c>
      <c r="Z5127" s="14"/>
      <c r="AA5127" s="14" t="s">
        <v>3923</v>
      </c>
    </row>
    <row r="5128" spans="1:27">
      <c r="A5128" s="124"/>
      <c r="B5128" s="14" t="s">
        <v>479</v>
      </c>
      <c r="C5128" s="14">
        <v>4000</v>
      </c>
      <c r="D5128" s="14" t="s">
        <v>2043</v>
      </c>
      <c r="E5128" s="14"/>
      <c r="F5128" s="14"/>
      <c r="G5128" s="53" t="s">
        <v>54</v>
      </c>
      <c r="H5128" s="14"/>
      <c r="I5128" s="14" t="s">
        <v>280</v>
      </c>
      <c r="J5128" s="14">
        <v>10000</v>
      </c>
      <c r="K5128" s="14" t="s">
        <v>2043</v>
      </c>
      <c r="L5128" s="14"/>
      <c r="M5128" s="14"/>
      <c r="N5128" s="14" t="s">
        <v>55</v>
      </c>
      <c r="O5128" s="14"/>
      <c r="P5128" s="14" t="s">
        <v>1905</v>
      </c>
      <c r="Q5128" s="14">
        <v>300</v>
      </c>
      <c r="R5128" s="14" t="s">
        <v>2045</v>
      </c>
      <c r="S5128" s="14"/>
      <c r="T5128" s="14" t="s">
        <v>2096</v>
      </c>
      <c r="U5128" s="14" t="s">
        <v>54</v>
      </c>
      <c r="V5128" s="14"/>
      <c r="W5128" s="14" t="s">
        <v>903</v>
      </c>
      <c r="X5128" s="14">
        <v>1000</v>
      </c>
      <c r="Y5128" s="14" t="s">
        <v>2045</v>
      </c>
      <c r="Z5128" s="14"/>
      <c r="AA5128" s="14" t="s">
        <v>3924</v>
      </c>
    </row>
    <row r="5129" spans="1:27">
      <c r="A5129" s="124"/>
      <c r="B5129" s="53"/>
      <c r="C5129" s="53"/>
      <c r="D5129" s="14"/>
      <c r="E5129" s="620"/>
      <c r="F5129" s="53"/>
      <c r="G5129" s="53"/>
      <c r="H5129" s="14"/>
      <c r="I5129" s="14"/>
      <c r="J5129" s="14"/>
      <c r="K5129" s="14"/>
      <c r="L5129" s="14"/>
      <c r="M5129" s="14"/>
      <c r="N5129" s="53"/>
      <c r="O5129" s="14"/>
      <c r="P5129" s="14" t="s">
        <v>1907</v>
      </c>
      <c r="Q5129" s="14">
        <v>300</v>
      </c>
      <c r="R5129" s="14" t="s">
        <v>2045</v>
      </c>
      <c r="S5129" s="14"/>
      <c r="T5129" s="14" t="s">
        <v>2096</v>
      </c>
      <c r="U5129" s="14" t="s">
        <v>54</v>
      </c>
      <c r="V5129" s="14"/>
      <c r="W5129" s="14" t="s">
        <v>1889</v>
      </c>
      <c r="X5129" s="14">
        <v>2200</v>
      </c>
      <c r="Y5129" s="14" t="s">
        <v>2045</v>
      </c>
      <c r="Z5129" s="14"/>
      <c r="AA5129" s="14" t="s">
        <v>54</v>
      </c>
    </row>
    <row r="5130" spans="1:27">
      <c r="A5130" s="124"/>
      <c r="B5130" s="53"/>
      <c r="C5130" s="53"/>
      <c r="D5130" s="14"/>
      <c r="E5130" s="620"/>
      <c r="F5130" s="53"/>
      <c r="G5130" s="53"/>
      <c r="H5130" s="14"/>
      <c r="I5130" s="14"/>
      <c r="J5130" s="14"/>
      <c r="K5130" s="14"/>
      <c r="L5130" s="14"/>
      <c r="M5130" s="14"/>
      <c r="N5130" s="53"/>
      <c r="O5130" s="14"/>
      <c r="P5130" s="356" t="s">
        <v>1615</v>
      </c>
      <c r="Q5130" s="356">
        <v>200</v>
      </c>
      <c r="R5130" s="356" t="s">
        <v>2045</v>
      </c>
      <c r="S5130" s="14"/>
      <c r="T5130" s="14"/>
      <c r="U5130" s="14" t="s">
        <v>3925</v>
      </c>
      <c r="V5130" s="14"/>
      <c r="W5130" s="14"/>
      <c r="X5130" s="14"/>
      <c r="Y5130" s="14"/>
      <c r="Z5130" s="14"/>
      <c r="AA5130" s="14"/>
    </row>
    <row r="5131" spans="1:27">
      <c r="A5131" s="124"/>
      <c r="B5131" s="53"/>
      <c r="C5131" s="53"/>
      <c r="D5131" s="14"/>
      <c r="E5131" s="620"/>
      <c r="F5131" s="53"/>
      <c r="G5131" s="53"/>
      <c r="H5131" s="14"/>
      <c r="I5131" s="14"/>
      <c r="J5131" s="14"/>
      <c r="K5131" s="14"/>
      <c r="L5131" s="14"/>
      <c r="M5131" s="14"/>
      <c r="N5131" s="53"/>
      <c r="O5131" s="14"/>
      <c r="P5131" s="14" t="s">
        <v>337</v>
      </c>
      <c r="Q5131" s="14">
        <v>300</v>
      </c>
      <c r="R5131" s="14" t="s">
        <v>2045</v>
      </c>
      <c r="S5131" s="14"/>
      <c r="T5131" s="14"/>
      <c r="U5131" s="14" t="s">
        <v>54</v>
      </c>
      <c r="V5131" s="14"/>
      <c r="W5131" s="14"/>
      <c r="X5131" s="14"/>
      <c r="Y5131" s="14"/>
      <c r="Z5131" s="14"/>
      <c r="AA5131" s="14"/>
    </row>
    <row r="5132" spans="1:27">
      <c r="A5132" s="124"/>
      <c r="B5132" s="53"/>
      <c r="C5132" s="53"/>
      <c r="D5132" s="14"/>
      <c r="E5132" s="620"/>
      <c r="F5132" s="53"/>
      <c r="G5132" s="53"/>
      <c r="H5132" s="14"/>
      <c r="I5132" s="14"/>
      <c r="J5132" s="14"/>
      <c r="K5132" s="14"/>
      <c r="L5132" s="14"/>
      <c r="M5132" s="14"/>
      <c r="N5132" s="53"/>
      <c r="O5132" s="14"/>
      <c r="P5132" s="14" t="s">
        <v>1374</v>
      </c>
      <c r="Q5132" s="14">
        <v>800</v>
      </c>
      <c r="R5132" s="14" t="s">
        <v>2045</v>
      </c>
      <c r="S5132" s="14"/>
      <c r="T5132" s="14"/>
      <c r="U5132" s="14" t="s">
        <v>54</v>
      </c>
      <c r="V5132" s="14"/>
      <c r="W5132" s="14"/>
      <c r="X5132" s="14"/>
      <c r="Y5132" s="14"/>
      <c r="Z5132" s="14"/>
      <c r="AA5132" s="14"/>
    </row>
    <row r="5133" spans="1:27">
      <c r="A5133" s="124"/>
      <c r="B5133" s="53"/>
      <c r="C5133" s="53"/>
      <c r="D5133" s="14"/>
      <c r="E5133" s="620"/>
      <c r="F5133" s="53"/>
      <c r="G5133" s="53"/>
      <c r="H5133" s="14"/>
      <c r="I5133" s="14"/>
      <c r="J5133" s="14"/>
      <c r="K5133" s="14"/>
      <c r="L5133" s="14"/>
      <c r="M5133" s="14"/>
      <c r="N5133" s="53"/>
      <c r="O5133" s="14"/>
      <c r="P5133" s="14" t="s">
        <v>1775</v>
      </c>
      <c r="Q5133" s="14">
        <v>400</v>
      </c>
      <c r="R5133" s="14" t="s">
        <v>2045</v>
      </c>
      <c r="S5133" s="14"/>
      <c r="T5133" s="14"/>
      <c r="U5133" s="14" t="s">
        <v>54</v>
      </c>
      <c r="V5133" s="14"/>
      <c r="W5133" s="14"/>
      <c r="X5133" s="14"/>
      <c r="Y5133" s="14"/>
      <c r="Z5133" s="14"/>
      <c r="AA5133" s="14"/>
    </row>
    <row r="5134" spans="1:27">
      <c r="A5134" s="124"/>
      <c r="B5134" s="53"/>
      <c r="C5134" s="53"/>
      <c r="D5134" s="14"/>
      <c r="E5134" s="620"/>
      <c r="F5134" s="53"/>
      <c r="G5134" s="53"/>
      <c r="H5134" s="14"/>
      <c r="I5134" s="14"/>
      <c r="J5134" s="14"/>
      <c r="K5134" s="14"/>
      <c r="L5134" s="14"/>
      <c r="M5134" s="14"/>
      <c r="N5134" s="53"/>
      <c r="O5134" s="14"/>
      <c r="P5134" s="14" t="s">
        <v>1615</v>
      </c>
      <c r="Q5134" s="14">
        <v>200</v>
      </c>
      <c r="R5134" s="14" t="s">
        <v>2045</v>
      </c>
      <c r="S5134" s="14"/>
      <c r="T5134" s="14"/>
      <c r="U5134" s="14" t="s">
        <v>2802</v>
      </c>
      <c r="V5134" s="14"/>
      <c r="W5134" s="14"/>
      <c r="X5134" s="14"/>
      <c r="Y5134" s="14"/>
      <c r="Z5134" s="14"/>
      <c r="AA5134" s="14"/>
    </row>
    <row r="5135" spans="1:27">
      <c r="A5135" s="124"/>
      <c r="B5135" s="53"/>
      <c r="C5135" s="53"/>
      <c r="D5135" s="14"/>
      <c r="E5135" s="620"/>
      <c r="F5135" s="53"/>
      <c r="G5135" s="53"/>
      <c r="H5135" s="14"/>
      <c r="I5135" s="14"/>
      <c r="J5135" s="14"/>
      <c r="K5135" s="14"/>
      <c r="L5135" s="14"/>
      <c r="M5135" s="14"/>
      <c r="N5135" s="53"/>
      <c r="O5135" s="14"/>
      <c r="P5135" s="73" t="s">
        <v>1765</v>
      </c>
      <c r="Q5135" s="73">
        <v>120</v>
      </c>
      <c r="R5135" s="73" t="s">
        <v>2045</v>
      </c>
      <c r="S5135" s="14"/>
      <c r="T5135" s="14"/>
      <c r="U5135" s="14" t="s">
        <v>2956</v>
      </c>
      <c r="V5135" s="14"/>
      <c r="W5135" s="14"/>
      <c r="X5135" s="14"/>
      <c r="Y5135" s="14"/>
      <c r="Z5135" s="14"/>
      <c r="AA5135" s="14"/>
    </row>
    <row r="5136" spans="1:27">
      <c r="A5136" s="124"/>
      <c r="B5136" s="53"/>
      <c r="C5136" s="53"/>
      <c r="D5136" s="14"/>
      <c r="E5136" s="620"/>
      <c r="F5136" s="53"/>
      <c r="G5136" s="53"/>
      <c r="H5136" s="14"/>
      <c r="I5136" s="14"/>
      <c r="J5136" s="14"/>
      <c r="K5136" s="14"/>
      <c r="L5136" s="14"/>
      <c r="M5136" s="14"/>
      <c r="N5136" s="53"/>
      <c r="O5136" s="14"/>
      <c r="P5136" s="356" t="s">
        <v>1928</v>
      </c>
      <c r="Q5136" s="356">
        <v>200</v>
      </c>
      <c r="R5136" s="356" t="s">
        <v>2045</v>
      </c>
      <c r="S5136" s="14"/>
      <c r="T5136" s="14" t="s">
        <v>3426</v>
      </c>
      <c r="U5136" s="14" t="s">
        <v>3926</v>
      </c>
      <c r="V5136" s="14"/>
      <c r="W5136" s="14"/>
      <c r="X5136" s="14"/>
      <c r="Y5136" s="14"/>
      <c r="Z5136" s="14"/>
      <c r="AA5136" s="14"/>
    </row>
    <row r="5137" spans="1:27">
      <c r="A5137" s="124"/>
      <c r="B5137" s="53"/>
      <c r="C5137" s="53"/>
      <c r="D5137" s="14"/>
      <c r="E5137" s="620"/>
      <c r="F5137" s="53"/>
      <c r="G5137" s="53"/>
      <c r="H5137" s="14"/>
      <c r="I5137" s="14"/>
      <c r="J5137" s="14"/>
      <c r="K5137" s="14"/>
      <c r="L5137" s="14"/>
      <c r="M5137" s="14"/>
      <c r="N5137" s="53"/>
      <c r="O5137" s="14"/>
      <c r="P5137" s="14" t="s">
        <v>1514</v>
      </c>
      <c r="Q5137" s="14">
        <v>390</v>
      </c>
      <c r="R5137" s="14" t="s">
        <v>2045</v>
      </c>
      <c r="S5137" s="14"/>
      <c r="T5137" s="14"/>
      <c r="U5137" s="14" t="s">
        <v>54</v>
      </c>
      <c r="V5137" s="14"/>
      <c r="W5137" s="14"/>
      <c r="X5137" s="14"/>
      <c r="Y5137" s="14"/>
      <c r="Z5137" s="14"/>
      <c r="AA5137" s="14"/>
    </row>
    <row r="5138" spans="1:27">
      <c r="A5138" s="124"/>
      <c r="B5138" s="53"/>
      <c r="C5138" s="53"/>
      <c r="D5138" s="14"/>
      <c r="E5138" s="620"/>
      <c r="F5138" s="53"/>
      <c r="G5138" s="53"/>
      <c r="H5138" s="14"/>
      <c r="I5138" s="14"/>
      <c r="J5138" s="14"/>
      <c r="K5138" s="14"/>
      <c r="L5138" s="14"/>
      <c r="M5138" s="14"/>
      <c r="N5138" s="53"/>
      <c r="O5138" s="14"/>
      <c r="P5138" s="14" t="s">
        <v>1244</v>
      </c>
      <c r="Q5138" s="14">
        <v>500</v>
      </c>
      <c r="R5138" s="14" t="s">
        <v>2045</v>
      </c>
      <c r="S5138" s="14"/>
      <c r="T5138" s="14"/>
      <c r="U5138" s="14" t="s">
        <v>54</v>
      </c>
      <c r="V5138" s="14"/>
      <c r="W5138" s="14"/>
      <c r="X5138" s="14"/>
      <c r="Y5138" s="14"/>
      <c r="Z5138" s="14"/>
      <c r="AA5138" s="14"/>
    </row>
    <row r="5139" spans="1:27">
      <c r="A5139" s="124"/>
      <c r="B5139" s="53"/>
      <c r="C5139" s="53"/>
      <c r="D5139" s="14"/>
      <c r="E5139" s="620"/>
      <c r="F5139" s="53"/>
      <c r="G5139" s="53"/>
      <c r="H5139" s="14"/>
      <c r="I5139" s="14"/>
      <c r="J5139" s="14"/>
      <c r="K5139" s="14"/>
      <c r="L5139" s="14"/>
      <c r="M5139" s="14"/>
      <c r="N5139" s="53"/>
      <c r="O5139" s="14"/>
      <c r="P5139" s="14" t="s">
        <v>1901</v>
      </c>
      <c r="Q5139" s="14">
        <v>200</v>
      </c>
      <c r="R5139" s="14" t="s">
        <v>2045</v>
      </c>
      <c r="S5139" s="14"/>
      <c r="T5139" s="14" t="s">
        <v>2096</v>
      </c>
      <c r="U5139" s="14" t="s">
        <v>54</v>
      </c>
      <c r="V5139" s="14"/>
      <c r="W5139" s="14"/>
      <c r="X5139" s="14"/>
      <c r="Y5139" s="14"/>
      <c r="Z5139" s="14"/>
      <c r="AA5139" s="14"/>
    </row>
    <row r="5140" spans="1:27">
      <c r="A5140" s="124"/>
      <c r="B5140" s="53"/>
      <c r="C5140" s="53"/>
      <c r="D5140" s="14"/>
      <c r="E5140" s="620"/>
      <c r="F5140" s="53"/>
      <c r="G5140" s="53"/>
      <c r="H5140" s="14"/>
      <c r="I5140" s="14"/>
      <c r="J5140" s="14"/>
      <c r="K5140" s="14"/>
      <c r="L5140" s="14"/>
      <c r="M5140" s="14"/>
      <c r="N5140" s="53"/>
      <c r="O5140" s="14"/>
      <c r="P5140" s="47" t="s">
        <v>383</v>
      </c>
      <c r="Q5140" s="47">
        <v>2800</v>
      </c>
      <c r="R5140" s="14" t="s">
        <v>2045</v>
      </c>
      <c r="U5140" s="47" t="s">
        <v>55</v>
      </c>
      <c r="V5140" s="14"/>
      <c r="W5140" s="14"/>
      <c r="X5140" s="14"/>
      <c r="Y5140" s="14"/>
      <c r="Z5140" s="14"/>
      <c r="AA5140" s="14"/>
    </row>
    <row r="5141" spans="1:27">
      <c r="A5141" s="124"/>
      <c r="B5141" s="14"/>
      <c r="C5141" s="14"/>
      <c r="D5141" s="14"/>
      <c r="E5141" s="14"/>
      <c r="F5141" s="14"/>
      <c r="G5141" s="14"/>
      <c r="H5141" s="14"/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</row>
    <row r="5142" spans="1:27">
      <c r="A5142" s="124"/>
      <c r="B5142" s="14"/>
      <c r="C5142" s="14"/>
      <c r="D5142" s="14"/>
      <c r="E5142" s="14"/>
      <c r="F5142" s="14"/>
      <c r="G5142" s="14"/>
      <c r="H5142" s="14"/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</row>
    <row r="5143" ht="18.75" customHeight="1" spans="1:27">
      <c r="A5143" s="124"/>
      <c r="B5143" s="629"/>
      <c r="C5143" s="299"/>
      <c r="D5143" s="299"/>
      <c r="E5143" s="630"/>
      <c r="F5143" s="299"/>
      <c r="G5143" s="299"/>
      <c r="H5143" s="269"/>
      <c r="I5143" s="304"/>
      <c r="J5143" s="304"/>
      <c r="K5143" s="304"/>
      <c r="L5143" s="304"/>
      <c r="M5143" s="304"/>
      <c r="N5143" s="304"/>
      <c r="O5143" s="269"/>
      <c r="P5143" s="304"/>
      <c r="Q5143" s="304"/>
      <c r="R5143" s="304"/>
      <c r="S5143" s="304"/>
      <c r="T5143" s="304"/>
      <c r="U5143" s="304"/>
      <c r="V5143" s="269"/>
      <c r="W5143" s="304"/>
      <c r="X5143" s="304"/>
      <c r="Y5143" s="304"/>
      <c r="Z5143" s="304"/>
      <c r="AA5143" s="304"/>
    </row>
    <row r="5144" ht="27.6" spans="1:29">
      <c r="A5144" s="121" t="s">
        <v>2243</v>
      </c>
      <c r="B5144" s="121" t="s">
        <v>12</v>
      </c>
      <c r="C5144" s="122" t="s">
        <v>2501</v>
      </c>
      <c r="D5144" s="122" t="s">
        <v>2466</v>
      </c>
      <c r="E5144" s="123" t="s">
        <v>2456</v>
      </c>
      <c r="F5144" s="121" t="s">
        <v>3121</v>
      </c>
      <c r="G5144" s="121" t="s">
        <v>11</v>
      </c>
      <c r="H5144" s="517"/>
      <c r="I5144" s="121" t="s">
        <v>13</v>
      </c>
      <c r="J5144" s="122" t="s">
        <v>2501</v>
      </c>
      <c r="K5144" s="122" t="s">
        <v>2466</v>
      </c>
      <c r="L5144" s="632" t="s">
        <v>2456</v>
      </c>
      <c r="M5144" s="121" t="s">
        <v>3121</v>
      </c>
      <c r="N5144" s="121" t="s">
        <v>11</v>
      </c>
      <c r="O5144" s="269"/>
      <c r="P5144" s="121" t="s">
        <v>3108</v>
      </c>
      <c r="Q5144" s="122" t="s">
        <v>2501</v>
      </c>
      <c r="R5144" s="122" t="s">
        <v>2466</v>
      </c>
      <c r="S5144" s="632" t="s">
        <v>2456</v>
      </c>
      <c r="T5144" s="121" t="s">
        <v>3121</v>
      </c>
      <c r="U5144" s="121" t="s">
        <v>11</v>
      </c>
      <c r="V5144" s="517"/>
      <c r="W5144" s="121" t="s">
        <v>3336</v>
      </c>
      <c r="X5144" s="122" t="s">
        <v>2501</v>
      </c>
      <c r="Y5144" s="122" t="s">
        <v>2466</v>
      </c>
      <c r="Z5144" s="121" t="s">
        <v>3121</v>
      </c>
      <c r="AA5144" s="121" t="s">
        <v>11</v>
      </c>
      <c r="AB5144" s="594" t="s">
        <v>2557</v>
      </c>
      <c r="AC5144" s="594"/>
    </row>
    <row r="5145" ht="26.4" spans="1:29">
      <c r="A5145" s="124" t="s">
        <v>3927</v>
      </c>
      <c r="B5145" s="14" t="s">
        <v>729</v>
      </c>
      <c r="C5145" s="14">
        <v>2000</v>
      </c>
      <c r="D5145" s="14" t="s">
        <v>2043</v>
      </c>
      <c r="E5145" s="52"/>
      <c r="F5145" s="14"/>
      <c r="G5145" s="53" t="s">
        <v>3928</v>
      </c>
      <c r="H5145" s="14"/>
      <c r="I5145" s="14" t="s">
        <v>280</v>
      </c>
      <c r="J5145" s="14">
        <v>4000</v>
      </c>
      <c r="K5145" s="14" t="s">
        <v>2043</v>
      </c>
      <c r="L5145" s="14"/>
      <c r="M5145" s="14"/>
      <c r="N5145" s="14" t="s">
        <v>54</v>
      </c>
      <c r="O5145" s="14"/>
      <c r="P5145" s="14" t="s">
        <v>383</v>
      </c>
      <c r="Q5145" s="14">
        <v>1000</v>
      </c>
      <c r="R5145" s="14" t="s">
        <v>2045</v>
      </c>
      <c r="S5145" s="14"/>
      <c r="T5145" s="14"/>
      <c r="U5145" s="14" t="s">
        <v>54</v>
      </c>
      <c r="V5145" s="162"/>
      <c r="W5145" s="14" t="s">
        <v>972</v>
      </c>
      <c r="X5145" s="14">
        <v>1600</v>
      </c>
      <c r="Y5145" s="14" t="s">
        <v>2043</v>
      </c>
      <c r="Z5145" s="14"/>
      <c r="AA5145" s="14" t="s">
        <v>54</v>
      </c>
      <c r="AB5145" s="525"/>
      <c r="AC5145" s="448" t="s">
        <v>2561</v>
      </c>
    </row>
    <row r="5146" spans="1:29">
      <c r="A5146" s="124"/>
      <c r="B5146" s="73" t="s">
        <v>1065</v>
      </c>
      <c r="C5146" s="73">
        <v>4000</v>
      </c>
      <c r="D5146" s="73" t="s">
        <v>2043</v>
      </c>
      <c r="E5146" s="14"/>
      <c r="F5146" s="14" t="s">
        <v>3929</v>
      </c>
      <c r="G5146" s="14" t="s">
        <v>2956</v>
      </c>
      <c r="H5146" s="14"/>
      <c r="I5146" s="14" t="s">
        <v>455</v>
      </c>
      <c r="J5146" s="14">
        <v>4000</v>
      </c>
      <c r="K5146" s="14" t="s">
        <v>2043</v>
      </c>
      <c r="L5146" s="14"/>
      <c r="M5146" s="14"/>
      <c r="N5146" s="14" t="s">
        <v>54</v>
      </c>
      <c r="O5146" s="14"/>
      <c r="P5146" s="14" t="s">
        <v>1470</v>
      </c>
      <c r="Q5146" s="14">
        <v>440</v>
      </c>
      <c r="R5146" s="14" t="s">
        <v>2045</v>
      </c>
      <c r="S5146" s="14"/>
      <c r="T5146" s="14"/>
      <c r="U5146" s="14" t="s">
        <v>3930</v>
      </c>
      <c r="V5146" s="162"/>
      <c r="W5146" s="73" t="s">
        <v>1299</v>
      </c>
      <c r="X5146" s="73">
        <v>2000</v>
      </c>
      <c r="Y5146" s="73" t="s">
        <v>2043</v>
      </c>
      <c r="Z5146" s="14"/>
      <c r="AA5146" s="14" t="s">
        <v>54</v>
      </c>
      <c r="AB5146" s="460"/>
      <c r="AC5146" s="14" t="s">
        <v>2562</v>
      </c>
    </row>
    <row r="5147" ht="13.8" spans="1:29">
      <c r="A5147" s="124"/>
      <c r="B5147" s="14" t="s">
        <v>954</v>
      </c>
      <c r="C5147" s="14">
        <v>2000</v>
      </c>
      <c r="D5147" s="14" t="s">
        <v>2043</v>
      </c>
      <c r="E5147" s="52"/>
      <c r="F5147" s="14"/>
      <c r="G5147" s="14" t="s">
        <v>54</v>
      </c>
      <c r="H5147" s="14"/>
      <c r="I5147" s="14" t="s">
        <v>1793</v>
      </c>
      <c r="J5147" s="14">
        <v>600</v>
      </c>
      <c r="K5147" s="14" t="s">
        <v>2045</v>
      </c>
      <c r="L5147" s="14"/>
      <c r="M5147" s="14"/>
      <c r="N5147" s="53" t="s">
        <v>3222</v>
      </c>
      <c r="O5147" s="14"/>
      <c r="P5147" s="14" t="s">
        <v>1406</v>
      </c>
      <c r="Q5147" s="14">
        <v>2000</v>
      </c>
      <c r="R5147" s="14" t="s">
        <v>2045</v>
      </c>
      <c r="S5147" s="14"/>
      <c r="T5147" s="14"/>
      <c r="U5147" s="14" t="s">
        <v>54</v>
      </c>
      <c r="V5147" s="162"/>
      <c r="W5147" s="14" t="s">
        <v>1301</v>
      </c>
      <c r="X5147" s="14">
        <v>600</v>
      </c>
      <c r="Y5147" s="14" t="s">
        <v>2045</v>
      </c>
      <c r="Z5147" s="14"/>
      <c r="AA5147" s="14" t="s">
        <v>54</v>
      </c>
      <c r="AB5147" s="461"/>
      <c r="AC5147" s="448" t="s">
        <v>2563</v>
      </c>
    </row>
    <row r="5148" ht="13.8" spans="1:29">
      <c r="A5148" s="124"/>
      <c r="B5148" s="73" t="s">
        <v>1057</v>
      </c>
      <c r="C5148" s="73">
        <v>6000</v>
      </c>
      <c r="D5148" s="73" t="s">
        <v>2043</v>
      </c>
      <c r="E5148" s="14"/>
      <c r="F5148" s="14"/>
      <c r="G5148" s="14" t="s">
        <v>2956</v>
      </c>
      <c r="H5148" s="14"/>
      <c r="I5148" s="14" t="s">
        <v>785</v>
      </c>
      <c r="J5148" s="14">
        <v>400</v>
      </c>
      <c r="K5148" s="14" t="s">
        <v>2045</v>
      </c>
      <c r="L5148" s="14"/>
      <c r="M5148" s="14"/>
      <c r="N5148" s="53" t="s">
        <v>54</v>
      </c>
      <c r="O5148" s="14"/>
      <c r="P5148" s="525" t="s">
        <v>681</v>
      </c>
      <c r="Q5148" s="525">
        <v>200</v>
      </c>
      <c r="R5148" s="525" t="s">
        <v>2045</v>
      </c>
      <c r="S5148" s="14"/>
      <c r="T5148" s="14"/>
      <c r="U5148" s="14" t="s">
        <v>3931</v>
      </c>
      <c r="V5148" s="162"/>
      <c r="W5148" s="73" t="s">
        <v>1060</v>
      </c>
      <c r="X5148" s="73">
        <v>6200</v>
      </c>
      <c r="Y5148" s="73" t="s">
        <v>2043</v>
      </c>
      <c r="Z5148" s="14"/>
      <c r="AA5148" s="14" t="s">
        <v>54</v>
      </c>
      <c r="AB5148" s="462"/>
      <c r="AC5148" s="448" t="s">
        <v>2568</v>
      </c>
    </row>
    <row r="5149" ht="13.8" spans="1:29">
      <c r="A5149" s="124"/>
      <c r="B5149" s="14" t="s">
        <v>537</v>
      </c>
      <c r="C5149" s="14">
        <v>4000</v>
      </c>
      <c r="D5149" s="14" t="s">
        <v>2043</v>
      </c>
      <c r="E5149" s="14"/>
      <c r="F5149" s="14"/>
      <c r="G5149" s="14" t="s">
        <v>54</v>
      </c>
      <c r="H5149" s="14"/>
      <c r="I5149" s="14" t="s">
        <v>1700</v>
      </c>
      <c r="J5149" s="14">
        <v>4000</v>
      </c>
      <c r="K5149" s="14" t="s">
        <v>2043</v>
      </c>
      <c r="L5149" s="14"/>
      <c r="M5149" s="14"/>
      <c r="N5149" s="53" t="s">
        <v>54</v>
      </c>
      <c r="O5149" s="14"/>
      <c r="P5149" s="14" t="s">
        <v>681</v>
      </c>
      <c r="Q5149" s="14">
        <v>1600</v>
      </c>
      <c r="R5149" s="14" t="s">
        <v>2043</v>
      </c>
      <c r="S5149" s="14"/>
      <c r="T5149" s="14"/>
      <c r="U5149" s="14" t="s">
        <v>54</v>
      </c>
      <c r="V5149" s="14"/>
      <c r="W5149" s="73" t="s">
        <v>1231</v>
      </c>
      <c r="X5149" s="73">
        <v>3000</v>
      </c>
      <c r="Y5149" s="73" t="s">
        <v>2043</v>
      </c>
      <c r="Z5149" s="14"/>
      <c r="AA5149" s="14" t="s">
        <v>54</v>
      </c>
      <c r="AB5149" s="142"/>
      <c r="AC5149" s="448" t="s">
        <v>2632</v>
      </c>
    </row>
    <row r="5150" ht="13.8" spans="1:29">
      <c r="A5150" s="124"/>
      <c r="B5150" s="14" t="s">
        <v>1188</v>
      </c>
      <c r="C5150" s="14">
        <v>6000</v>
      </c>
      <c r="D5150" s="14" t="s">
        <v>2043</v>
      </c>
      <c r="E5150" s="52"/>
      <c r="F5150" s="14"/>
      <c r="G5150" s="14" t="s">
        <v>54</v>
      </c>
      <c r="H5150" s="14"/>
      <c r="I5150" s="14" t="s">
        <v>1922</v>
      </c>
      <c r="J5150" s="14">
        <v>240</v>
      </c>
      <c r="K5150" s="14" t="s">
        <v>2045</v>
      </c>
      <c r="L5150" s="14"/>
      <c r="M5150" s="14" t="s">
        <v>2096</v>
      </c>
      <c r="N5150" s="53" t="s">
        <v>54</v>
      </c>
      <c r="O5150" s="14"/>
      <c r="P5150" s="14" t="s">
        <v>357</v>
      </c>
      <c r="Q5150" s="14">
        <v>495</v>
      </c>
      <c r="R5150" s="14" t="s">
        <v>2045</v>
      </c>
      <c r="S5150" s="14"/>
      <c r="T5150" s="14"/>
      <c r="U5150" s="14" t="s">
        <v>54</v>
      </c>
      <c r="V5150" s="14"/>
      <c r="W5150" s="14" t="s">
        <v>1241</v>
      </c>
      <c r="X5150" s="14">
        <v>420</v>
      </c>
      <c r="Y5150" s="14" t="s">
        <v>2045</v>
      </c>
      <c r="Z5150" s="14"/>
      <c r="AA5150" s="14" t="s">
        <v>54</v>
      </c>
      <c r="AB5150" s="136"/>
      <c r="AC5150" s="448" t="s">
        <v>2935</v>
      </c>
    </row>
    <row r="5151" spans="1:27">
      <c r="A5151" s="124"/>
      <c r="B5151" s="14" t="s">
        <v>790</v>
      </c>
      <c r="C5151" s="14">
        <v>3000</v>
      </c>
      <c r="D5151" s="14" t="s">
        <v>2043</v>
      </c>
      <c r="E5151" s="52"/>
      <c r="F5151" s="14"/>
      <c r="G5151" s="14" t="s">
        <v>54</v>
      </c>
      <c r="H5151" s="14"/>
      <c r="I5151" s="73" t="s">
        <v>1930</v>
      </c>
      <c r="J5151" s="73">
        <v>300</v>
      </c>
      <c r="K5151" s="73" t="s">
        <v>2045</v>
      </c>
      <c r="L5151" s="14"/>
      <c r="M5151" s="14" t="s">
        <v>2096</v>
      </c>
      <c r="N5151" s="53" t="s">
        <v>2956</v>
      </c>
      <c r="O5151" s="14"/>
      <c r="P5151" s="14" t="s">
        <v>1936</v>
      </c>
      <c r="Q5151" s="14">
        <v>200</v>
      </c>
      <c r="R5151" s="14" t="s">
        <v>2045</v>
      </c>
      <c r="S5151" s="14"/>
      <c r="T5151" s="14" t="s">
        <v>2096</v>
      </c>
      <c r="U5151" s="14" t="s">
        <v>54</v>
      </c>
      <c r="V5151" s="14"/>
      <c r="W5151" s="14" t="s">
        <v>229</v>
      </c>
      <c r="X5151" s="14">
        <v>2000</v>
      </c>
      <c r="Y5151" s="14" t="s">
        <v>2043</v>
      </c>
      <c r="Z5151" s="14"/>
      <c r="AA5151" s="14" t="s">
        <v>54</v>
      </c>
    </row>
    <row r="5152" spans="1:27">
      <c r="A5152" s="124"/>
      <c r="B5152" s="14"/>
      <c r="C5152" s="14"/>
      <c r="D5152" s="14"/>
      <c r="E5152" s="52"/>
      <c r="F5152" s="14"/>
      <c r="G5152" s="53"/>
      <c r="H5152" s="14"/>
      <c r="I5152" s="14" t="s">
        <v>931</v>
      </c>
      <c r="J5152" s="14">
        <v>260</v>
      </c>
      <c r="K5152" s="14" t="s">
        <v>2045</v>
      </c>
      <c r="L5152" s="14"/>
      <c r="M5152" s="14"/>
      <c r="N5152" s="14" t="s">
        <v>3225</v>
      </c>
      <c r="O5152" s="14"/>
      <c r="P5152" s="702" t="s">
        <v>1938</v>
      </c>
      <c r="Q5152" s="14">
        <v>300</v>
      </c>
      <c r="R5152" s="14" t="s">
        <v>2045</v>
      </c>
      <c r="S5152" s="14"/>
      <c r="T5152" s="14" t="s">
        <v>2096</v>
      </c>
      <c r="U5152" s="14" t="s">
        <v>54</v>
      </c>
      <c r="V5152" s="14"/>
      <c r="W5152" s="73" t="s">
        <v>1183</v>
      </c>
      <c r="X5152" s="73">
        <v>2000</v>
      </c>
      <c r="Y5152" s="73" t="s">
        <v>2043</v>
      </c>
      <c r="Z5152" s="14"/>
      <c r="AA5152" s="14" t="s">
        <v>54</v>
      </c>
    </row>
    <row r="5153" spans="1:27">
      <c r="A5153" s="124"/>
      <c r="B5153" s="14"/>
      <c r="C5153" s="14"/>
      <c r="D5153" s="14"/>
      <c r="E5153" s="52"/>
      <c r="F5153" s="14"/>
      <c r="G5153" s="53"/>
      <c r="H5153" s="14"/>
      <c r="I5153" s="14" t="s">
        <v>306</v>
      </c>
      <c r="J5153" s="14">
        <v>5200</v>
      </c>
      <c r="K5153" s="14" t="s">
        <v>2043</v>
      </c>
      <c r="L5153" s="14"/>
      <c r="M5153" s="14">
        <f>J5153/20</f>
        <v>260</v>
      </c>
      <c r="N5153" s="14" t="s">
        <v>54</v>
      </c>
      <c r="O5153" s="14"/>
      <c r="P5153" s="702" t="s">
        <v>694</v>
      </c>
      <c r="Q5153" s="14">
        <v>900</v>
      </c>
      <c r="R5153" s="14" t="s">
        <v>2045</v>
      </c>
      <c r="S5153" s="14"/>
      <c r="T5153" s="14"/>
      <c r="U5153" s="14" t="s">
        <v>54</v>
      </c>
      <c r="V5153" s="14"/>
      <c r="W5153" s="14" t="s">
        <v>316</v>
      </c>
      <c r="X5153" s="14">
        <v>2500</v>
      </c>
      <c r="Y5153" s="14" t="s">
        <v>2043</v>
      </c>
      <c r="Z5153" s="14"/>
      <c r="AA5153" s="14" t="s">
        <v>54</v>
      </c>
    </row>
    <row r="5154" spans="1:27">
      <c r="A5154" s="124"/>
      <c r="B5154" s="14"/>
      <c r="C5154" s="14"/>
      <c r="D5154" s="14"/>
      <c r="E5154" s="52"/>
      <c r="F5154" s="14"/>
      <c r="G5154" s="53"/>
      <c r="H5154" s="14"/>
      <c r="I5154" s="14" t="s">
        <v>256</v>
      </c>
      <c r="J5154" s="14">
        <v>10600</v>
      </c>
      <c r="K5154" s="14" t="s">
        <v>2043</v>
      </c>
      <c r="L5154" s="14"/>
      <c r="M5154" s="14"/>
      <c r="N5154" s="14" t="s">
        <v>54</v>
      </c>
      <c r="O5154" s="14"/>
      <c r="P5154" s="525" t="s">
        <v>1932</v>
      </c>
      <c r="Q5154" s="525">
        <v>200</v>
      </c>
      <c r="R5154" s="525" t="s">
        <v>2045</v>
      </c>
      <c r="S5154" s="14"/>
      <c r="T5154" s="14" t="s">
        <v>3426</v>
      </c>
      <c r="U5154" s="14" t="s">
        <v>3932</v>
      </c>
      <c r="V5154" s="14"/>
      <c r="W5154" s="14"/>
      <c r="X5154" s="14"/>
      <c r="Y5154" s="14"/>
      <c r="Z5154" s="14"/>
      <c r="AA5154" s="14"/>
    </row>
    <row r="5155" spans="1:27">
      <c r="A5155" s="124"/>
      <c r="B5155" s="14"/>
      <c r="C5155" s="14"/>
      <c r="D5155" s="14"/>
      <c r="E5155" s="52"/>
      <c r="F5155" s="14"/>
      <c r="G5155" s="53"/>
      <c r="H5155" s="14"/>
      <c r="I5155" s="14"/>
      <c r="J5155" s="14"/>
      <c r="K5155" s="14"/>
      <c r="L5155" s="14"/>
      <c r="M5155" s="14"/>
      <c r="N5155" s="53"/>
      <c r="O5155" s="14"/>
      <c r="P5155" s="14" t="s">
        <v>1826</v>
      </c>
      <c r="Q5155" s="14">
        <v>1000</v>
      </c>
      <c r="R5155" s="14" t="s">
        <v>2045</v>
      </c>
      <c r="S5155" s="14"/>
      <c r="T5155" s="14"/>
      <c r="U5155" s="14" t="s">
        <v>54</v>
      </c>
      <c r="V5155" s="14"/>
      <c r="W5155" s="14"/>
      <c r="X5155" s="14"/>
      <c r="Y5155" s="14"/>
      <c r="Z5155" s="14"/>
      <c r="AA5155" s="14"/>
    </row>
    <row r="5156" spans="1:27">
      <c r="A5156" s="124"/>
      <c r="B5156" s="14"/>
      <c r="C5156" s="14"/>
      <c r="D5156" s="14"/>
      <c r="E5156" s="52"/>
      <c r="F5156" s="14"/>
      <c r="G5156" s="53"/>
      <c r="H5156" s="14"/>
      <c r="I5156" s="14"/>
      <c r="J5156" s="14"/>
      <c r="K5156" s="14"/>
      <c r="L5156" s="14"/>
      <c r="M5156" s="14"/>
      <c r="N5156" s="53"/>
      <c r="O5156" s="14"/>
      <c r="P5156" s="14" t="s">
        <v>1153</v>
      </c>
      <c r="Q5156" s="14">
        <v>200</v>
      </c>
      <c r="R5156" s="14" t="s">
        <v>2045</v>
      </c>
      <c r="S5156" s="14"/>
      <c r="T5156" s="14"/>
      <c r="U5156" s="14" t="s">
        <v>54</v>
      </c>
      <c r="V5156" s="14"/>
      <c r="W5156" s="14"/>
      <c r="X5156" s="14"/>
      <c r="Y5156" s="14"/>
      <c r="Z5156" s="14"/>
      <c r="AA5156" s="14"/>
    </row>
    <row r="5157" spans="1:27">
      <c r="A5157" s="124"/>
      <c r="B5157" s="14"/>
      <c r="C5157" s="14"/>
      <c r="D5157" s="14"/>
      <c r="E5157" s="52"/>
      <c r="F5157" s="14"/>
      <c r="G5157" s="53"/>
      <c r="H5157" s="14"/>
      <c r="I5157" s="14"/>
      <c r="J5157" s="14"/>
      <c r="K5157" s="14"/>
      <c r="L5157" s="14"/>
      <c r="M5157" s="14"/>
      <c r="N5157" s="53"/>
      <c r="O5157" s="14"/>
      <c r="P5157" s="14" t="s">
        <v>951</v>
      </c>
      <c r="Q5157" s="14">
        <v>600</v>
      </c>
      <c r="R5157" s="14" t="s">
        <v>2045</v>
      </c>
      <c r="S5157" s="14"/>
      <c r="T5157" s="14"/>
      <c r="U5157" s="14" t="s">
        <v>54</v>
      </c>
      <c r="V5157" s="14"/>
      <c r="W5157" s="14"/>
      <c r="X5157" s="14"/>
      <c r="Y5157" s="14"/>
      <c r="Z5157" s="14"/>
      <c r="AA5157" s="14"/>
    </row>
    <row r="5158" spans="1:27">
      <c r="A5158" s="124"/>
      <c r="B5158" s="14"/>
      <c r="C5158" s="14"/>
      <c r="D5158" s="14"/>
      <c r="E5158" s="52"/>
      <c r="F5158" s="14"/>
      <c r="G5158" s="53"/>
      <c r="H5158" s="14"/>
      <c r="I5158" s="14"/>
      <c r="J5158" s="14"/>
      <c r="K5158" s="14"/>
      <c r="L5158" s="14"/>
      <c r="M5158" s="14"/>
      <c r="N5158" s="53"/>
      <c r="O5158" s="14"/>
      <c r="P5158" s="14" t="s">
        <v>1382</v>
      </c>
      <c r="Q5158" s="14">
        <v>500</v>
      </c>
      <c r="R5158" s="14" t="s">
        <v>2045</v>
      </c>
      <c r="S5158" s="14"/>
      <c r="T5158" s="14"/>
      <c r="U5158" s="14" t="s">
        <v>54</v>
      </c>
      <c r="V5158" s="14"/>
      <c r="W5158" s="14"/>
      <c r="X5158" s="14"/>
      <c r="Y5158" s="14"/>
      <c r="Z5158" s="14"/>
      <c r="AA5158" s="14"/>
    </row>
    <row r="5159" spans="1:27">
      <c r="A5159" s="124"/>
      <c r="B5159" s="14"/>
      <c r="C5159" s="14"/>
      <c r="D5159" s="14"/>
      <c r="E5159" s="52"/>
      <c r="F5159" s="14"/>
      <c r="G5159" s="53"/>
      <c r="H5159" s="14"/>
      <c r="I5159" s="14"/>
      <c r="J5159" s="14"/>
      <c r="K5159" s="14"/>
      <c r="L5159" s="14"/>
      <c r="M5159" s="14"/>
      <c r="N5159" s="53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</row>
    <row r="5160" spans="1:27">
      <c r="A5160" s="124"/>
      <c r="B5160" s="14"/>
      <c r="C5160" s="14"/>
      <c r="D5160" s="14"/>
      <c r="E5160" s="14"/>
      <c r="F5160" s="14"/>
      <c r="G5160" s="14"/>
      <c r="H5160" s="14"/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</row>
    <row r="5161" spans="1:27">
      <c r="A5161" s="124"/>
      <c r="B5161" s="14"/>
      <c r="C5161" s="14"/>
      <c r="D5161" s="14"/>
      <c r="E5161" s="14"/>
      <c r="F5161" s="14"/>
      <c r="G5161" s="14"/>
      <c r="H5161" s="14"/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</row>
    <row r="5162" spans="1:27">
      <c r="A5162" s="124"/>
      <c r="B5162" s="14"/>
      <c r="C5162" s="14"/>
      <c r="D5162" s="14"/>
      <c r="E5162" s="14"/>
      <c r="F5162" s="14"/>
      <c r="G5162" s="14"/>
      <c r="H5162" s="14"/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</row>
    <row r="5163" ht="18" spans="1:27">
      <c r="A5163" s="124"/>
      <c r="B5163" s="629"/>
      <c r="C5163" s="299"/>
      <c r="D5163" s="299"/>
      <c r="E5163" s="630"/>
      <c r="F5163" s="299"/>
      <c r="G5163" s="299"/>
      <c r="H5163" s="269"/>
      <c r="I5163" s="304"/>
      <c r="J5163" s="304"/>
      <c r="K5163" s="304"/>
      <c r="L5163" s="304"/>
      <c r="M5163" s="304"/>
      <c r="N5163" s="304"/>
      <c r="O5163" s="269"/>
      <c r="P5163" s="304"/>
      <c r="Q5163" s="304"/>
      <c r="R5163" s="304"/>
      <c r="S5163" s="304"/>
      <c r="T5163" s="304"/>
      <c r="U5163" s="304"/>
      <c r="V5163" s="269"/>
      <c r="W5163" s="431"/>
      <c r="X5163" s="431"/>
      <c r="Y5163" s="431"/>
      <c r="Z5163" s="431"/>
      <c r="AA5163" s="431"/>
    </row>
    <row r="5164" ht="27.6" spans="1:29">
      <c r="A5164" s="121" t="s">
        <v>2248</v>
      </c>
      <c r="B5164" s="121" t="s">
        <v>12</v>
      </c>
      <c r="C5164" s="122" t="s">
        <v>2501</v>
      </c>
      <c r="D5164" s="122" t="s">
        <v>2466</v>
      </c>
      <c r="E5164" s="123" t="s">
        <v>2456</v>
      </c>
      <c r="F5164" s="121" t="s">
        <v>3121</v>
      </c>
      <c r="G5164" s="121" t="s">
        <v>11</v>
      </c>
      <c r="H5164" s="269"/>
      <c r="I5164" s="121" t="s">
        <v>13</v>
      </c>
      <c r="J5164" s="122" t="s">
        <v>2501</v>
      </c>
      <c r="K5164" s="122" t="s">
        <v>2466</v>
      </c>
      <c r="L5164" s="632" t="s">
        <v>2456</v>
      </c>
      <c r="M5164" s="121" t="s">
        <v>3121</v>
      </c>
      <c r="N5164" s="121" t="s">
        <v>11</v>
      </c>
      <c r="O5164" s="269"/>
      <c r="P5164" s="121" t="s">
        <v>3108</v>
      </c>
      <c r="Q5164" s="122" t="s">
        <v>2501</v>
      </c>
      <c r="R5164" s="122" t="s">
        <v>2466</v>
      </c>
      <c r="S5164" s="632" t="s">
        <v>2456</v>
      </c>
      <c r="T5164" s="121" t="s">
        <v>3121</v>
      </c>
      <c r="U5164" s="121" t="s">
        <v>11</v>
      </c>
      <c r="V5164" s="517"/>
      <c r="W5164" s="606" t="s">
        <v>3336</v>
      </c>
      <c r="X5164" s="642" t="s">
        <v>2501</v>
      </c>
      <c r="Y5164" s="642" t="s">
        <v>2466</v>
      </c>
      <c r="Z5164" s="606" t="s">
        <v>3121</v>
      </c>
      <c r="AA5164" s="606" t="s">
        <v>11</v>
      </c>
      <c r="AB5164" s="594" t="s">
        <v>2557</v>
      </c>
      <c r="AC5164" s="594"/>
    </row>
    <row r="5165" ht="12.75" customHeight="1" spans="1:29">
      <c r="A5165" s="270" t="s">
        <v>3933</v>
      </c>
      <c r="B5165" s="14" t="s">
        <v>1686</v>
      </c>
      <c r="C5165" s="14">
        <v>12000</v>
      </c>
      <c r="D5165" s="14" t="s">
        <v>2043</v>
      </c>
      <c r="E5165" s="52"/>
      <c r="F5165" s="14"/>
      <c r="G5165" s="53" t="s">
        <v>54</v>
      </c>
      <c r="H5165" s="14"/>
      <c r="I5165" s="14" t="s">
        <v>256</v>
      </c>
      <c r="J5165" s="14">
        <v>3400</v>
      </c>
      <c r="K5165" s="14" t="s">
        <v>2043</v>
      </c>
      <c r="L5165" s="14"/>
      <c r="M5165" s="14"/>
      <c r="N5165" s="53" t="s">
        <v>54</v>
      </c>
      <c r="O5165" s="14"/>
      <c r="P5165" s="14" t="s">
        <v>1382</v>
      </c>
      <c r="Q5165" s="14">
        <v>1100</v>
      </c>
      <c r="R5165" s="14" t="s">
        <v>2045</v>
      </c>
      <c r="U5165" s="14" t="s">
        <v>54</v>
      </c>
      <c r="V5165" s="162"/>
      <c r="W5165" s="129" t="s">
        <v>316</v>
      </c>
      <c r="X5165" s="129">
        <v>10000</v>
      </c>
      <c r="Y5165" s="129" t="s">
        <v>2043</v>
      </c>
      <c r="Z5165" s="129"/>
      <c r="AA5165" s="14" t="s">
        <v>54</v>
      </c>
      <c r="AB5165" s="525"/>
      <c r="AC5165" s="448" t="s">
        <v>2561</v>
      </c>
    </row>
    <row r="5166" ht="12.75" customHeight="1" spans="1:29">
      <c r="A5166" s="270"/>
      <c r="B5166" s="14" t="s">
        <v>145</v>
      </c>
      <c r="C5166" s="14">
        <v>24000</v>
      </c>
      <c r="D5166" s="14" t="s">
        <v>2043</v>
      </c>
      <c r="E5166" s="14"/>
      <c r="F5166" s="14"/>
      <c r="G5166" s="53" t="s">
        <v>54</v>
      </c>
      <c r="H5166" s="14"/>
      <c r="I5166" s="14" t="s">
        <v>331</v>
      </c>
      <c r="J5166" s="14">
        <v>8000</v>
      </c>
      <c r="K5166" s="14" t="s">
        <v>2043</v>
      </c>
      <c r="L5166" s="14"/>
      <c r="M5166" s="14"/>
      <c r="N5166" s="53" t="s">
        <v>54</v>
      </c>
      <c r="O5166" s="14"/>
      <c r="P5166" s="14" t="s">
        <v>1881</v>
      </c>
      <c r="Q5166" s="14">
        <v>540</v>
      </c>
      <c r="R5166" s="14" t="s">
        <v>2045</v>
      </c>
      <c r="S5166" s="14"/>
      <c r="T5166" s="14"/>
      <c r="U5166" s="14" t="s">
        <v>54</v>
      </c>
      <c r="V5166" s="162"/>
      <c r="W5166" s="129" t="s">
        <v>1628</v>
      </c>
      <c r="X5166" s="129">
        <f>65*15</f>
        <v>975</v>
      </c>
      <c r="Y5166" s="129" t="s">
        <v>2043</v>
      </c>
      <c r="Z5166" s="129"/>
      <c r="AA5166" s="14" t="s">
        <v>54</v>
      </c>
      <c r="AB5166" s="460"/>
      <c r="AC5166" s="14" t="s">
        <v>2562</v>
      </c>
    </row>
    <row r="5167" ht="12.75" customHeight="1" spans="1:29">
      <c r="A5167" s="270"/>
      <c r="B5167" s="14" t="s">
        <v>124</v>
      </c>
      <c r="C5167" s="14">
        <v>9000</v>
      </c>
      <c r="D5167" s="14" t="s">
        <v>2043</v>
      </c>
      <c r="E5167" s="14"/>
      <c r="F5167" s="14"/>
      <c r="G5167" s="53" t="s">
        <v>54</v>
      </c>
      <c r="H5167" s="14"/>
      <c r="I5167" s="14" t="s">
        <v>1562</v>
      </c>
      <c r="J5167" s="14">
        <v>2000</v>
      </c>
      <c r="K5167" s="14" t="s">
        <v>2043</v>
      </c>
      <c r="L5167" s="14"/>
      <c r="M5167" s="14"/>
      <c r="N5167" s="53" t="s">
        <v>54</v>
      </c>
      <c r="O5167" s="14"/>
      <c r="P5167" s="73" t="s">
        <v>1654</v>
      </c>
      <c r="Q5167" s="73">
        <v>270</v>
      </c>
      <c r="R5167" s="73" t="s">
        <v>2045</v>
      </c>
      <c r="S5167" s="14"/>
      <c r="T5167" s="14"/>
      <c r="U5167" s="14" t="s">
        <v>54</v>
      </c>
      <c r="V5167" s="162"/>
      <c r="W5167" s="525" t="s">
        <v>1942</v>
      </c>
      <c r="X5167" s="525">
        <v>200</v>
      </c>
      <c r="Y5167" s="525" t="s">
        <v>2045</v>
      </c>
      <c r="Z5167" s="129" t="s">
        <v>2096</v>
      </c>
      <c r="AA5167" s="129" t="s">
        <v>3261</v>
      </c>
      <c r="AB5167" s="461"/>
      <c r="AC5167" s="448" t="s">
        <v>2563</v>
      </c>
    </row>
    <row r="5168" ht="12.75" customHeight="1" spans="1:29">
      <c r="A5168" s="270"/>
      <c r="H5168" s="14"/>
      <c r="I5168" s="14" t="s">
        <v>476</v>
      </c>
      <c r="J5168" s="14">
        <v>800</v>
      </c>
      <c r="K5168" s="14" t="s">
        <v>2043</v>
      </c>
      <c r="L5168" s="14"/>
      <c r="M5168" s="14"/>
      <c r="N5168" s="53" t="s">
        <v>54</v>
      </c>
      <c r="O5168" s="14"/>
      <c r="P5168" s="14" t="s">
        <v>928</v>
      </c>
      <c r="Q5168" s="14">
        <v>300</v>
      </c>
      <c r="R5168" s="14" t="s">
        <v>2045</v>
      </c>
      <c r="S5168" s="14"/>
      <c r="T5168" s="14" t="s">
        <v>3426</v>
      </c>
      <c r="U5168" s="14" t="s">
        <v>54</v>
      </c>
      <c r="V5168" s="162"/>
      <c r="W5168" s="129" t="s">
        <v>513</v>
      </c>
      <c r="X5168" s="129">
        <v>1000</v>
      </c>
      <c r="Y5168" s="129" t="s">
        <v>2043</v>
      </c>
      <c r="Z5168" s="129"/>
      <c r="AA5168" s="129" t="s">
        <v>54</v>
      </c>
      <c r="AB5168" s="462"/>
      <c r="AC5168" s="448" t="s">
        <v>2568</v>
      </c>
    </row>
    <row r="5169" ht="12.75" customHeight="1" spans="1:29">
      <c r="A5169" s="270"/>
      <c r="B5169" s="129"/>
      <c r="C5169" s="129"/>
      <c r="D5169" s="129"/>
      <c r="E5169" s="140"/>
      <c r="F5169" s="14"/>
      <c r="G5169" s="53"/>
      <c r="H5169" s="14"/>
      <c r="I5169" s="14" t="s">
        <v>1853</v>
      </c>
      <c r="J5169" s="14">
        <v>4000</v>
      </c>
      <c r="K5169" s="14" t="s">
        <v>2045</v>
      </c>
      <c r="L5169" s="14"/>
      <c r="M5169" s="14" t="s">
        <v>3934</v>
      </c>
      <c r="N5169" s="53" t="s">
        <v>54</v>
      </c>
      <c r="O5169" s="14"/>
      <c r="P5169" s="14" t="s">
        <v>1678</v>
      </c>
      <c r="Q5169" s="14">
        <v>1080</v>
      </c>
      <c r="R5169" s="14" t="s">
        <v>2045</v>
      </c>
      <c r="S5169" s="14"/>
      <c r="T5169" s="14"/>
      <c r="U5169" s="14" t="s">
        <v>54</v>
      </c>
      <c r="V5169" s="162"/>
      <c r="W5169" s="129" t="s">
        <v>840</v>
      </c>
      <c r="X5169" s="129">
        <v>300</v>
      </c>
      <c r="Y5169" s="129" t="s">
        <v>2045</v>
      </c>
      <c r="Z5169" s="129" t="s">
        <v>88</v>
      </c>
      <c r="AA5169" s="129" t="s">
        <v>54</v>
      </c>
      <c r="AB5169" s="142"/>
      <c r="AC5169" s="448" t="s">
        <v>2632</v>
      </c>
    </row>
    <row r="5170" ht="12.75" customHeight="1" spans="1:29">
      <c r="A5170" s="270"/>
      <c r="B5170" s="139"/>
      <c r="C5170" s="139"/>
      <c r="D5170" s="139"/>
      <c r="E5170" s="52"/>
      <c r="F5170" s="14"/>
      <c r="G5170" s="53"/>
      <c r="H5170" s="14"/>
      <c r="I5170" s="14" t="s">
        <v>1722</v>
      </c>
      <c r="J5170" s="14">
        <v>3200</v>
      </c>
      <c r="K5170" s="14" t="s">
        <v>2043</v>
      </c>
      <c r="L5170" s="14"/>
      <c r="M5170" s="14"/>
      <c r="N5170" s="53" t="s">
        <v>54</v>
      </c>
      <c r="O5170" s="14"/>
      <c r="P5170" s="14" t="s">
        <v>1570</v>
      </c>
      <c r="Q5170" s="14">
        <v>200</v>
      </c>
      <c r="R5170" s="14" t="s">
        <v>2045</v>
      </c>
      <c r="S5170" s="14"/>
      <c r="T5170" s="14" t="s">
        <v>3426</v>
      </c>
      <c r="U5170" s="14" t="s">
        <v>54</v>
      </c>
      <c r="V5170" s="162"/>
      <c r="W5170" s="515" t="s">
        <v>592</v>
      </c>
      <c r="X5170" s="515">
        <v>6000</v>
      </c>
      <c r="Y5170" s="515" t="s">
        <v>2043</v>
      </c>
      <c r="Z5170" s="515"/>
      <c r="AA5170" s="515" t="s">
        <v>54</v>
      </c>
      <c r="AB5170" s="136"/>
      <c r="AC5170" s="448" t="s">
        <v>2935</v>
      </c>
    </row>
    <row r="5171" ht="12.75" customHeight="1" spans="1:27">
      <c r="A5171" s="270"/>
      <c r="B5171" s="14"/>
      <c r="C5171" s="14"/>
      <c r="D5171" s="14"/>
      <c r="E5171" s="52"/>
      <c r="F5171" s="14"/>
      <c r="G5171" s="53"/>
      <c r="H5171" s="14"/>
      <c r="I5171" s="14" t="s">
        <v>1855</v>
      </c>
      <c r="J5171" s="14">
        <v>6000</v>
      </c>
      <c r="K5171" s="14" t="s">
        <v>2043</v>
      </c>
      <c r="L5171" s="14"/>
      <c r="M5171" s="14"/>
      <c r="N5171" s="53" t="s">
        <v>54</v>
      </c>
      <c r="O5171" s="14"/>
      <c r="P5171" s="14" t="s">
        <v>1733</v>
      </c>
      <c r="Q5171" s="14">
        <v>510</v>
      </c>
      <c r="R5171" s="14" t="s">
        <v>2045</v>
      </c>
      <c r="S5171" s="14"/>
      <c r="T5171" s="14"/>
      <c r="U5171" s="14" t="s">
        <v>54</v>
      </c>
      <c r="V5171" s="162"/>
      <c r="W5171" s="14" t="s">
        <v>528</v>
      </c>
      <c r="X5171" s="14">
        <v>2000</v>
      </c>
      <c r="Y5171" s="14" t="s">
        <v>2043</v>
      </c>
      <c r="Z5171" s="14"/>
      <c r="AA5171" s="14" t="s">
        <v>54</v>
      </c>
    </row>
    <row r="5172" ht="12.75" customHeight="1" spans="1:27">
      <c r="A5172" s="270"/>
      <c r="B5172" s="14"/>
      <c r="C5172" s="14"/>
      <c r="D5172" s="14"/>
      <c r="E5172" s="52"/>
      <c r="F5172" s="14"/>
      <c r="G5172" s="53"/>
      <c r="H5172" s="14"/>
      <c r="I5172" s="525" t="s">
        <v>1777</v>
      </c>
      <c r="J5172" s="525">
        <v>400</v>
      </c>
      <c r="K5172" s="525" t="s">
        <v>2045</v>
      </c>
      <c r="L5172" s="14"/>
      <c r="M5172" s="14"/>
      <c r="N5172" s="53" t="s">
        <v>3935</v>
      </c>
      <c r="O5172" s="14"/>
      <c r="P5172" s="14" t="s">
        <v>334</v>
      </c>
      <c r="Q5172" s="14">
        <v>1600</v>
      </c>
      <c r="R5172" s="14" t="s">
        <v>2043</v>
      </c>
      <c r="S5172" s="14"/>
      <c r="T5172" s="14"/>
      <c r="U5172" s="14" t="s">
        <v>54</v>
      </c>
      <c r="V5172" s="162"/>
      <c r="W5172" s="14" t="s">
        <v>196</v>
      </c>
      <c r="X5172" s="14">
        <v>4000</v>
      </c>
      <c r="Y5172" s="14" t="s">
        <v>2043</v>
      </c>
      <c r="Z5172" s="14"/>
      <c r="AA5172" s="14" t="s">
        <v>54</v>
      </c>
    </row>
    <row r="5173" ht="12.75" customHeight="1" spans="1:27">
      <c r="A5173" s="270"/>
      <c r="B5173" s="14"/>
      <c r="C5173" s="14"/>
      <c r="D5173" s="14"/>
      <c r="E5173" s="52"/>
      <c r="F5173" s="14"/>
      <c r="G5173" s="53"/>
      <c r="H5173" s="14"/>
      <c r="I5173" s="14" t="s">
        <v>280</v>
      </c>
      <c r="J5173" s="14">
        <v>11200</v>
      </c>
      <c r="K5173" s="14" t="s">
        <v>2043</v>
      </c>
      <c r="L5173" s="14"/>
      <c r="M5173" s="14"/>
      <c r="N5173" s="53" t="s">
        <v>54</v>
      </c>
      <c r="O5173" s="14"/>
      <c r="P5173" s="14" t="s">
        <v>1916</v>
      </c>
      <c r="Q5173" s="14">
        <v>200</v>
      </c>
      <c r="R5173" s="14" t="s">
        <v>2045</v>
      </c>
      <c r="S5173" s="14"/>
      <c r="T5173" s="14" t="s">
        <v>2096</v>
      </c>
      <c r="U5173" s="14" t="s">
        <v>54</v>
      </c>
      <c r="V5173" s="162"/>
      <c r="W5173" s="14" t="s">
        <v>1781</v>
      </c>
      <c r="X5173" s="14">
        <v>200</v>
      </c>
      <c r="Y5173" s="14" t="s">
        <v>2045</v>
      </c>
      <c r="Z5173" s="14"/>
      <c r="AA5173" s="14" t="s">
        <v>54</v>
      </c>
    </row>
    <row r="5174" ht="12.75" customHeight="1" spans="1:27">
      <c r="A5174" s="270"/>
      <c r="B5174" s="14"/>
      <c r="C5174" s="14"/>
      <c r="D5174" s="14"/>
      <c r="E5174" s="52"/>
      <c r="F5174" s="14"/>
      <c r="G5174" s="53"/>
      <c r="H5174" s="14"/>
      <c r="I5174" s="141"/>
      <c r="J5174" s="141"/>
      <c r="K5174" s="141"/>
      <c r="L5174" s="14"/>
      <c r="M5174" s="162"/>
      <c r="N5174" s="53"/>
      <c r="O5174" s="14"/>
      <c r="P5174" s="14" t="s">
        <v>706</v>
      </c>
      <c r="Q5174" s="14">
        <v>300</v>
      </c>
      <c r="R5174" s="14" t="s">
        <v>2045</v>
      </c>
      <c r="S5174" s="14"/>
      <c r="T5174" s="14"/>
      <c r="U5174" s="14" t="s">
        <v>54</v>
      </c>
      <c r="V5174" s="162"/>
      <c r="W5174" s="14" t="s">
        <v>151</v>
      </c>
      <c r="X5174" s="14">
        <v>1600</v>
      </c>
      <c r="Y5174" s="14" t="s">
        <v>2043</v>
      </c>
      <c r="Z5174" s="14"/>
      <c r="AA5174" s="14" t="s">
        <v>54</v>
      </c>
    </row>
    <row r="5175" ht="12.75" customHeight="1" spans="1:27">
      <c r="A5175" s="270"/>
      <c r="B5175" s="14"/>
      <c r="C5175" s="14"/>
      <c r="D5175" s="14"/>
      <c r="E5175" s="52"/>
      <c r="F5175" s="14"/>
      <c r="G5175" s="53"/>
      <c r="H5175" s="162"/>
      <c r="I5175" s="129"/>
      <c r="J5175" s="129"/>
      <c r="K5175" s="129"/>
      <c r="L5175" s="140"/>
      <c r="M5175" s="14"/>
      <c r="N5175" s="53"/>
      <c r="O5175" s="14"/>
      <c r="P5175" s="14" t="s">
        <v>1695</v>
      </c>
      <c r="Q5175" s="14">
        <v>240</v>
      </c>
      <c r="R5175" s="14" t="s">
        <v>2045</v>
      </c>
      <c r="S5175" s="14"/>
      <c r="T5175" s="14"/>
      <c r="U5175" s="14" t="s">
        <v>3736</v>
      </c>
      <c r="V5175" s="162"/>
      <c r="W5175" s="73" t="s">
        <v>1603</v>
      </c>
      <c r="X5175" s="73">
        <v>2000</v>
      </c>
      <c r="Y5175" s="73" t="s">
        <v>2043</v>
      </c>
      <c r="Z5175" s="14"/>
      <c r="AA5175" s="14" t="s">
        <v>2956</v>
      </c>
    </row>
    <row r="5176" ht="12.75" customHeight="1" spans="1:27">
      <c r="A5176" s="270"/>
      <c r="B5176" s="14"/>
      <c r="C5176" s="14"/>
      <c r="D5176" s="14"/>
      <c r="E5176" s="52"/>
      <c r="F5176" s="14"/>
      <c r="G5176" s="53"/>
      <c r="H5176" s="14"/>
      <c r="I5176" s="139"/>
      <c r="J5176" s="139"/>
      <c r="K5176" s="139"/>
      <c r="L5176" s="14"/>
      <c r="M5176" s="14"/>
      <c r="N5176" s="53"/>
      <c r="O5176" s="14"/>
      <c r="P5176" s="525" t="s">
        <v>2097</v>
      </c>
      <c r="Q5176" s="525">
        <v>500</v>
      </c>
      <c r="R5176" s="525" t="s">
        <v>2045</v>
      </c>
      <c r="S5176" s="14"/>
      <c r="T5176" s="14"/>
      <c r="U5176" s="14" t="s">
        <v>3936</v>
      </c>
      <c r="V5176" s="162"/>
      <c r="W5176" s="14"/>
      <c r="X5176" s="14"/>
      <c r="Y5176" s="14"/>
      <c r="Z5176" s="14"/>
      <c r="AA5176" s="14"/>
    </row>
    <row r="5177" ht="12.75" customHeight="1" spans="1:27">
      <c r="A5177" s="270"/>
      <c r="B5177" s="14"/>
      <c r="C5177" s="14"/>
      <c r="D5177" s="14"/>
      <c r="E5177" s="52"/>
      <c r="F5177" s="14"/>
      <c r="G5177" s="53"/>
      <c r="H5177" s="14"/>
      <c r="I5177" s="14"/>
      <c r="J5177" s="14"/>
      <c r="K5177" s="14"/>
      <c r="L5177" s="14"/>
      <c r="M5177" s="14"/>
      <c r="N5177" s="53"/>
      <c r="O5177" s="14"/>
      <c r="P5177" s="137" t="s">
        <v>90</v>
      </c>
      <c r="Q5177" s="137">
        <v>500</v>
      </c>
      <c r="R5177" s="137" t="s">
        <v>2045</v>
      </c>
      <c r="S5177" s="14"/>
      <c r="T5177" s="14"/>
      <c r="U5177" s="14" t="s">
        <v>2788</v>
      </c>
      <c r="V5177" s="162"/>
      <c r="W5177" s="14"/>
      <c r="X5177" s="14"/>
      <c r="Y5177" s="14"/>
      <c r="Z5177" s="14"/>
      <c r="AA5177" s="14"/>
    </row>
    <row r="5178" ht="12.75" customHeight="1" spans="1:27">
      <c r="A5178" s="270"/>
      <c r="B5178" s="14"/>
      <c r="C5178" s="14"/>
      <c r="D5178" s="14"/>
      <c r="E5178" s="52"/>
      <c r="F5178" s="14"/>
      <c r="G5178" s="53"/>
      <c r="H5178" s="14"/>
      <c r="I5178" s="14"/>
      <c r="J5178" s="14"/>
      <c r="K5178" s="14"/>
      <c r="L5178" s="14"/>
      <c r="M5178" s="14"/>
      <c r="N5178" s="53"/>
      <c r="O5178" s="14"/>
      <c r="P5178" s="73" t="s">
        <v>1131</v>
      </c>
      <c r="Q5178" s="73">
        <v>520</v>
      </c>
      <c r="R5178" s="73" t="s">
        <v>2045</v>
      </c>
      <c r="S5178" s="14"/>
      <c r="T5178" s="14"/>
      <c r="U5178" s="14" t="s">
        <v>2956</v>
      </c>
      <c r="V5178" s="162"/>
      <c r="W5178" s="14"/>
      <c r="X5178" s="14"/>
      <c r="Y5178" s="14"/>
      <c r="Z5178" s="14"/>
      <c r="AA5178" s="14"/>
    </row>
    <row r="5179" ht="12.75" customHeight="1" spans="1:27">
      <c r="A5179" s="270"/>
      <c r="B5179" s="14"/>
      <c r="C5179" s="14"/>
      <c r="D5179" s="14"/>
      <c r="E5179" s="52"/>
      <c r="F5179" s="14"/>
      <c r="G5179" s="53"/>
      <c r="H5179" s="14"/>
      <c r="I5179" s="14"/>
      <c r="J5179" s="14"/>
      <c r="K5179" s="14"/>
      <c r="L5179" s="14"/>
      <c r="M5179" s="14"/>
      <c r="N5179" s="53"/>
      <c r="O5179" s="14"/>
      <c r="P5179" s="14" t="s">
        <v>1520</v>
      </c>
      <c r="Q5179" s="14">
        <v>300</v>
      </c>
      <c r="R5179" s="14" t="s">
        <v>2045</v>
      </c>
      <c r="S5179" s="14"/>
      <c r="T5179" s="14"/>
      <c r="U5179" s="129" t="s">
        <v>54</v>
      </c>
      <c r="V5179" s="162"/>
      <c r="W5179" s="14"/>
      <c r="X5179" s="14"/>
      <c r="Y5179" s="14"/>
      <c r="Z5179" s="14"/>
      <c r="AA5179" s="14"/>
    </row>
    <row r="5180" ht="12.75" customHeight="1" spans="1:27">
      <c r="A5180" s="270"/>
      <c r="B5180" s="14"/>
      <c r="C5180" s="14"/>
      <c r="D5180" s="14"/>
      <c r="E5180" s="52"/>
      <c r="F5180" s="14"/>
      <c r="G5180" s="53"/>
      <c r="H5180" s="14"/>
      <c r="I5180" s="14"/>
      <c r="J5180" s="14"/>
      <c r="K5180" s="14"/>
      <c r="L5180" s="14"/>
      <c r="M5180" s="14"/>
      <c r="N5180" s="53"/>
      <c r="O5180" s="14"/>
      <c r="P5180" s="14" t="s">
        <v>1946</v>
      </c>
      <c r="Q5180" s="14">
        <v>300</v>
      </c>
      <c r="R5180" s="14" t="s">
        <v>2045</v>
      </c>
      <c r="S5180" s="14"/>
      <c r="T5180" s="14" t="s">
        <v>2096</v>
      </c>
      <c r="U5180" s="129" t="s">
        <v>54</v>
      </c>
      <c r="V5180" s="162"/>
      <c r="W5180" s="14"/>
      <c r="X5180" s="14"/>
      <c r="Y5180" s="14"/>
      <c r="Z5180" s="14"/>
      <c r="AA5180" s="14"/>
    </row>
    <row r="5181" ht="12.75" customHeight="1" spans="1:27">
      <c r="A5181" s="270"/>
      <c r="B5181" s="14"/>
      <c r="C5181" s="14"/>
      <c r="D5181" s="14"/>
      <c r="E5181" s="52"/>
      <c r="F5181" s="14"/>
      <c r="G5181" s="53"/>
      <c r="H5181" s="14"/>
      <c r="I5181" s="14"/>
      <c r="J5181" s="14"/>
      <c r="K5181" s="14"/>
      <c r="L5181" s="14"/>
      <c r="M5181" s="14"/>
      <c r="N5181" s="53"/>
      <c r="O5181" s="14"/>
      <c r="P5181" s="73" t="s">
        <v>1418</v>
      </c>
      <c r="Q5181" s="73">
        <v>300</v>
      </c>
      <c r="R5181" s="73" t="s">
        <v>2045</v>
      </c>
      <c r="S5181" s="14"/>
      <c r="T5181" s="14"/>
      <c r="U5181" s="14" t="s">
        <v>2956</v>
      </c>
      <c r="V5181" s="162"/>
      <c r="W5181" s="499"/>
      <c r="X5181" s="499"/>
      <c r="Y5181" s="499"/>
      <c r="Z5181" s="499"/>
      <c r="AA5181" s="484"/>
    </row>
    <row r="5182" ht="12.75" customHeight="1" spans="1:26">
      <c r="A5182" s="270"/>
      <c r="B5182" s="14"/>
      <c r="C5182" s="14"/>
      <c r="D5182" s="14"/>
      <c r="E5182" s="52"/>
      <c r="F5182" s="14"/>
      <c r="G5182" s="53"/>
      <c r="H5182" s="14"/>
      <c r="I5182" s="14"/>
      <c r="J5182" s="14"/>
      <c r="K5182" s="14"/>
      <c r="L5182" s="14"/>
      <c r="M5182" s="14"/>
      <c r="N5182" s="53"/>
      <c r="O5182" s="14"/>
      <c r="P5182" s="141" t="s">
        <v>1556</v>
      </c>
      <c r="Q5182" s="141">
        <v>400</v>
      </c>
      <c r="R5182" s="141" t="s">
        <v>2045</v>
      </c>
      <c r="S5182" s="141"/>
      <c r="T5182" s="141"/>
      <c r="U5182" s="129" t="s">
        <v>54</v>
      </c>
      <c r="V5182" s="162"/>
      <c r="W5182" s="499"/>
      <c r="X5182" s="499"/>
      <c r="Y5182" s="499"/>
      <c r="Z5182" s="499"/>
    </row>
    <row r="5183" ht="12.75" customHeight="1" spans="1:27">
      <c r="A5183" s="270"/>
      <c r="B5183" s="14"/>
      <c r="C5183" s="14"/>
      <c r="D5183" s="14"/>
      <c r="E5183" s="52"/>
      <c r="F5183" s="14"/>
      <c r="G5183" s="53"/>
      <c r="H5183" s="14"/>
      <c r="I5183" s="14"/>
      <c r="J5183" s="14"/>
      <c r="K5183" s="14"/>
      <c r="L5183" s="14"/>
      <c r="M5183" s="14"/>
      <c r="N5183" s="53"/>
      <c r="O5183" s="162"/>
      <c r="P5183" s="141" t="s">
        <v>1944</v>
      </c>
      <c r="Q5183" s="141">
        <v>400</v>
      </c>
      <c r="R5183" s="141" t="s">
        <v>2045</v>
      </c>
      <c r="S5183" s="141"/>
      <c r="T5183" s="141" t="s">
        <v>2096</v>
      </c>
      <c r="U5183" s="129" t="s">
        <v>54</v>
      </c>
      <c r="V5183" s="140"/>
      <c r="W5183" s="139"/>
      <c r="X5183" s="139"/>
      <c r="Y5183" s="139"/>
      <c r="Z5183" s="139"/>
      <c r="AA5183" s="14"/>
    </row>
    <row r="5184" ht="12.75" customHeight="1" spans="1:27">
      <c r="A5184" s="270"/>
      <c r="B5184" s="14"/>
      <c r="C5184" s="14"/>
      <c r="D5184" s="14"/>
      <c r="E5184" s="52"/>
      <c r="F5184" s="14"/>
      <c r="G5184" s="53"/>
      <c r="H5184" s="14"/>
      <c r="I5184" s="14"/>
      <c r="J5184" s="14"/>
      <c r="K5184" s="14"/>
      <c r="L5184" s="14"/>
      <c r="M5184" s="14"/>
      <c r="N5184" s="53"/>
      <c r="O5184" s="162"/>
      <c r="P5184" s="14" t="s">
        <v>1932</v>
      </c>
      <c r="Q5184" s="14">
        <v>300</v>
      </c>
      <c r="R5184" s="14" t="s">
        <v>2045</v>
      </c>
      <c r="S5184" s="14"/>
      <c r="T5184" s="14" t="s">
        <v>3426</v>
      </c>
      <c r="U5184" s="129" t="s">
        <v>54</v>
      </c>
      <c r="V5184" s="140"/>
      <c r="W5184" s="14"/>
      <c r="X5184" s="14"/>
      <c r="Y5184" s="14"/>
      <c r="Z5184" s="14"/>
      <c r="AA5184" s="14"/>
    </row>
    <row r="5185" ht="12.75" customHeight="1" spans="1:27">
      <c r="A5185" s="270"/>
      <c r="B5185" s="14"/>
      <c r="C5185" s="14"/>
      <c r="D5185" s="14"/>
      <c r="E5185" s="52"/>
      <c r="F5185" s="14"/>
      <c r="G5185" s="53"/>
      <c r="H5185" s="14"/>
      <c r="I5185" s="14"/>
      <c r="J5185" s="14"/>
      <c r="K5185" s="14"/>
      <c r="L5185" s="14"/>
      <c r="M5185" s="14"/>
      <c r="N5185" s="53"/>
      <c r="O5185" s="162"/>
      <c r="P5185" s="129"/>
      <c r="Q5185" s="129"/>
      <c r="R5185" s="129"/>
      <c r="S5185" s="141"/>
      <c r="T5185" s="141"/>
      <c r="U5185" s="129"/>
      <c r="V5185" s="140"/>
      <c r="W5185" s="14"/>
      <c r="X5185" s="14"/>
      <c r="Y5185" s="14"/>
      <c r="Z5185" s="14"/>
      <c r="AA5185" s="14"/>
    </row>
    <row r="5186" ht="12.75" customHeight="1" spans="1:27">
      <c r="A5186" s="270"/>
      <c r="B5186" s="14"/>
      <c r="C5186" s="14"/>
      <c r="D5186" s="14"/>
      <c r="E5186" s="52"/>
      <c r="F5186" s="14"/>
      <c r="G5186" s="53"/>
      <c r="H5186" s="14"/>
      <c r="I5186" s="14"/>
      <c r="J5186" s="14"/>
      <c r="K5186" s="14"/>
      <c r="L5186" s="14"/>
      <c r="M5186" s="162"/>
      <c r="N5186" s="53"/>
      <c r="O5186" s="162"/>
      <c r="P5186" s="141"/>
      <c r="Q5186" s="141"/>
      <c r="R5186" s="141"/>
      <c r="T5186" s="129"/>
      <c r="U5186" s="497"/>
      <c r="V5186" s="140"/>
      <c r="W5186" s="14"/>
      <c r="X5186" s="14"/>
      <c r="Y5186" s="14"/>
      <c r="Z5186" s="14"/>
      <c r="AA5186" s="14"/>
    </row>
    <row r="5187" ht="12.75" customHeight="1" spans="1:27">
      <c r="A5187" s="270"/>
      <c r="B5187" s="14"/>
      <c r="C5187" s="14"/>
      <c r="D5187" s="14"/>
      <c r="E5187" s="52"/>
      <c r="F5187" s="14"/>
      <c r="G5187" s="53"/>
      <c r="H5187" s="14"/>
      <c r="I5187" s="141"/>
      <c r="J5187" s="141"/>
      <c r="K5187" s="141"/>
      <c r="L5187" s="141"/>
      <c r="M5187" s="285"/>
      <c r="N5187" s="187"/>
      <c r="O5187" s="162"/>
      <c r="P5187" s="515"/>
      <c r="Q5187" s="515"/>
      <c r="R5187" s="515"/>
      <c r="S5187" s="515"/>
      <c r="T5187" s="515"/>
      <c r="U5187" s="515"/>
      <c r="V5187" s="140"/>
      <c r="W5187" s="14"/>
      <c r="X5187" s="14"/>
      <c r="Y5187" s="14"/>
      <c r="Z5187" s="14"/>
      <c r="AA5187" s="14"/>
    </row>
    <row r="5188" ht="18" spans="1:27">
      <c r="A5188" s="270"/>
      <c r="B5188" s="629"/>
      <c r="C5188" s="299"/>
      <c r="D5188" s="299"/>
      <c r="E5188" s="630"/>
      <c r="F5188" s="299"/>
      <c r="G5188" s="299"/>
      <c r="H5188" s="269"/>
      <c r="I5188" s="304"/>
      <c r="J5188" s="304"/>
      <c r="K5188" s="304"/>
      <c r="L5188" s="304"/>
      <c r="M5188" s="304"/>
      <c r="N5188" s="304"/>
      <c r="O5188" s="269"/>
      <c r="P5188" s="304"/>
      <c r="Q5188" s="304"/>
      <c r="R5188" s="304"/>
      <c r="S5188" s="304"/>
      <c r="T5188" s="304"/>
      <c r="U5188" s="304"/>
      <c r="V5188" s="269"/>
      <c r="W5188" s="431"/>
      <c r="X5188" s="431"/>
      <c r="Y5188" s="431"/>
      <c r="Z5188" s="431"/>
      <c r="AA5188" s="431"/>
    </row>
    <row r="5189" ht="27.6" spans="1:29">
      <c r="A5189" s="121" t="s">
        <v>2255</v>
      </c>
      <c r="B5189" s="121" t="s">
        <v>12</v>
      </c>
      <c r="C5189" s="122" t="s">
        <v>2501</v>
      </c>
      <c r="D5189" s="122" t="s">
        <v>2466</v>
      </c>
      <c r="E5189" s="123" t="s">
        <v>2456</v>
      </c>
      <c r="F5189" s="121" t="s">
        <v>3121</v>
      </c>
      <c r="G5189" s="121" t="s">
        <v>11</v>
      </c>
      <c r="H5189" s="269"/>
      <c r="I5189" s="121" t="s">
        <v>13</v>
      </c>
      <c r="J5189" s="122" t="s">
        <v>2501</v>
      </c>
      <c r="K5189" s="122" t="s">
        <v>2466</v>
      </c>
      <c r="L5189" s="632" t="s">
        <v>2456</v>
      </c>
      <c r="M5189" s="121" t="s">
        <v>3121</v>
      </c>
      <c r="N5189" s="131" t="s">
        <v>11</v>
      </c>
      <c r="O5189" s="527"/>
      <c r="P5189" s="287" t="s">
        <v>3108</v>
      </c>
      <c r="Q5189" s="288" t="s">
        <v>2501</v>
      </c>
      <c r="R5189" s="288" t="s">
        <v>2466</v>
      </c>
      <c r="S5189" s="703" t="s">
        <v>2456</v>
      </c>
      <c r="T5189" s="686" t="s">
        <v>3121</v>
      </c>
      <c r="U5189" s="121" t="s">
        <v>11</v>
      </c>
      <c r="V5189" s="269"/>
      <c r="W5189" s="121" t="s">
        <v>3336</v>
      </c>
      <c r="X5189" s="122" t="s">
        <v>2501</v>
      </c>
      <c r="Y5189" s="122" t="s">
        <v>2466</v>
      </c>
      <c r="Z5189" s="121" t="s">
        <v>3121</v>
      </c>
      <c r="AA5189" s="121" t="s">
        <v>11</v>
      </c>
      <c r="AB5189" s="594" t="s">
        <v>2557</v>
      </c>
      <c r="AC5189" s="594"/>
    </row>
    <row r="5190" ht="12.75" customHeight="1" spans="1:29">
      <c r="A5190" s="124" t="s">
        <v>3937</v>
      </c>
      <c r="B5190" s="356" t="s">
        <v>949</v>
      </c>
      <c r="C5190" s="356">
        <v>6000</v>
      </c>
      <c r="D5190" s="356" t="s">
        <v>2043</v>
      </c>
      <c r="E5190" s="52"/>
      <c r="F5190" s="14"/>
      <c r="G5190" s="53" t="s">
        <v>3488</v>
      </c>
      <c r="H5190" s="14"/>
      <c r="I5190" s="14" t="s">
        <v>280</v>
      </c>
      <c r="J5190" s="14">
        <v>800</v>
      </c>
      <c r="K5190" s="14" t="s">
        <v>2043</v>
      </c>
      <c r="L5190" s="14"/>
      <c r="M5190" s="14"/>
      <c r="N5190" s="53" t="s">
        <v>54</v>
      </c>
      <c r="O5190" s="14"/>
      <c r="P5190" s="14" t="s">
        <v>1940</v>
      </c>
      <c r="Q5190" s="14">
        <v>210</v>
      </c>
      <c r="R5190" s="14" t="s">
        <v>2045</v>
      </c>
      <c r="S5190" s="14"/>
      <c r="T5190" s="162" t="s">
        <v>2096</v>
      </c>
      <c r="U5190" s="14" t="s">
        <v>54</v>
      </c>
      <c r="V5190" s="14"/>
      <c r="W5190" s="73" t="s">
        <v>1603</v>
      </c>
      <c r="X5190" s="73">
        <v>7000</v>
      </c>
      <c r="Y5190" s="73" t="s">
        <v>2043</v>
      </c>
      <c r="Z5190" s="14"/>
      <c r="AA5190" s="14" t="s">
        <v>2956</v>
      </c>
      <c r="AB5190" s="525"/>
      <c r="AC5190" s="448" t="s">
        <v>2561</v>
      </c>
    </row>
    <row r="5191" ht="12.75" customHeight="1" spans="1:29">
      <c r="A5191" s="124"/>
      <c r="B5191" s="356" t="s">
        <v>479</v>
      </c>
      <c r="C5191" s="356">
        <v>6000</v>
      </c>
      <c r="D5191" s="356" t="s">
        <v>2043</v>
      </c>
      <c r="E5191" s="52"/>
      <c r="F5191" s="14"/>
      <c r="G5191" s="53" t="s">
        <v>3488</v>
      </c>
      <c r="H5191" s="14"/>
      <c r="I5191" s="14" t="s">
        <v>220</v>
      </c>
      <c r="J5191" s="14">
        <v>6000</v>
      </c>
      <c r="K5191" s="14" t="s">
        <v>2043</v>
      </c>
      <c r="L5191" s="14"/>
      <c r="M5191" s="14"/>
      <c r="N5191" s="53" t="s">
        <v>54</v>
      </c>
      <c r="O5191" s="14"/>
      <c r="P5191" s="14" t="s">
        <v>1079</v>
      </c>
      <c r="Q5191" s="14">
        <v>900</v>
      </c>
      <c r="R5191" s="14" t="s">
        <v>2045</v>
      </c>
      <c r="S5191" s="14"/>
      <c r="T5191" s="162"/>
      <c r="U5191" s="14" t="s">
        <v>54</v>
      </c>
      <c r="V5191" s="14"/>
      <c r="W5191" s="14" t="s">
        <v>238</v>
      </c>
      <c r="X5191" s="14">
        <v>6000</v>
      </c>
      <c r="Y5191" s="14" t="s">
        <v>2043</v>
      </c>
      <c r="Z5191" s="14"/>
      <c r="AA5191" s="14" t="s">
        <v>54</v>
      </c>
      <c r="AB5191" s="460"/>
      <c r="AC5191" s="14" t="s">
        <v>2562</v>
      </c>
    </row>
    <row r="5192" ht="12.75" customHeight="1" spans="1:29">
      <c r="A5192" s="124"/>
      <c r="B5192" s="73" t="s">
        <v>1085</v>
      </c>
      <c r="C5192" s="73">
        <v>6000</v>
      </c>
      <c r="D5192" s="73" t="s">
        <v>2043</v>
      </c>
      <c r="E5192" s="52"/>
      <c r="F5192" s="14"/>
      <c r="G5192" s="53" t="s">
        <v>3240</v>
      </c>
      <c r="H5192" s="14"/>
      <c r="I5192" s="14" t="s">
        <v>223</v>
      </c>
      <c r="J5192" s="14">
        <v>6000</v>
      </c>
      <c r="K5192" s="14" t="s">
        <v>2043</v>
      </c>
      <c r="L5192" s="14"/>
      <c r="M5192" s="14"/>
      <c r="N5192" s="53" t="s">
        <v>54</v>
      </c>
      <c r="O5192" s="14"/>
      <c r="P5192" s="14" t="s">
        <v>1781</v>
      </c>
      <c r="Q5192" s="14">
        <v>200</v>
      </c>
      <c r="R5192" s="14" t="s">
        <v>2045</v>
      </c>
      <c r="S5192" s="14"/>
      <c r="T5192" s="162"/>
      <c r="U5192" s="14" t="s">
        <v>54</v>
      </c>
      <c r="V5192" s="14"/>
      <c r="W5192" s="137" t="s">
        <v>2108</v>
      </c>
      <c r="X5192" s="137">
        <v>2500</v>
      </c>
      <c r="Y5192" s="137" t="s">
        <v>2045</v>
      </c>
      <c r="Z5192" s="14"/>
      <c r="AA5192" s="14" t="s">
        <v>2788</v>
      </c>
      <c r="AB5192" s="461"/>
      <c r="AC5192" s="448" t="s">
        <v>2563</v>
      </c>
    </row>
    <row r="5193" ht="12.75" customHeight="1" spans="1:29">
      <c r="A5193" s="124"/>
      <c r="B5193" s="73" t="s">
        <v>1065</v>
      </c>
      <c r="C5193" s="73">
        <v>3200</v>
      </c>
      <c r="D5193" s="73" t="s">
        <v>2043</v>
      </c>
      <c r="E5193" s="52"/>
      <c r="F5193" s="14"/>
      <c r="G5193" s="53" t="s">
        <v>3240</v>
      </c>
      <c r="H5193" s="14"/>
      <c r="I5193" s="14" t="s">
        <v>135</v>
      </c>
      <c r="J5193" s="14">
        <v>6000</v>
      </c>
      <c r="K5193" s="14" t="s">
        <v>2043</v>
      </c>
      <c r="L5193" s="14"/>
      <c r="M5193" s="14"/>
      <c r="N5193" s="53" t="s">
        <v>2352</v>
      </c>
      <c r="O5193" s="14"/>
      <c r="P5193" s="14" t="s">
        <v>1839</v>
      </c>
      <c r="Q5193" s="14">
        <v>600</v>
      </c>
      <c r="R5193" s="14" t="s">
        <v>2045</v>
      </c>
      <c r="S5193" s="14"/>
      <c r="T5193" s="162"/>
      <c r="U5193" s="14" t="s">
        <v>54</v>
      </c>
      <c r="V5193" s="14"/>
      <c r="W5193" s="14" t="s">
        <v>683</v>
      </c>
      <c r="X5193" s="14">
        <v>2000</v>
      </c>
      <c r="Y5193" s="14" t="s">
        <v>2043</v>
      </c>
      <c r="Z5193" s="14"/>
      <c r="AA5193" s="14" t="s">
        <v>54</v>
      </c>
      <c r="AB5193" s="462"/>
      <c r="AC5193" s="448" t="s">
        <v>2568</v>
      </c>
    </row>
    <row r="5194" ht="12.75" customHeight="1" spans="1:29">
      <c r="A5194" s="124"/>
      <c r="B5194" s="14" t="s">
        <v>1562</v>
      </c>
      <c r="C5194" s="14">
        <v>1000</v>
      </c>
      <c r="D5194" s="14" t="s">
        <v>2043</v>
      </c>
      <c r="E5194" s="14"/>
      <c r="F5194" s="14"/>
      <c r="G5194" s="14" t="s">
        <v>54</v>
      </c>
      <c r="H5194" s="14"/>
      <c r="I5194" s="14" t="s">
        <v>1934</v>
      </c>
      <c r="J5194" s="14">
        <v>1000</v>
      </c>
      <c r="K5194" s="14" t="s">
        <v>2045</v>
      </c>
      <c r="L5194" s="14"/>
      <c r="M5194" s="14" t="s">
        <v>2096</v>
      </c>
      <c r="N5194" s="53" t="s">
        <v>88</v>
      </c>
      <c r="O5194" s="14"/>
      <c r="P5194" s="14" t="s">
        <v>1340</v>
      </c>
      <c r="Q5194" s="14">
        <v>200</v>
      </c>
      <c r="R5194" s="14" t="s">
        <v>2045</v>
      </c>
      <c r="S5194" s="14"/>
      <c r="T5194" s="162"/>
      <c r="U5194" s="14" t="s">
        <v>54</v>
      </c>
      <c r="V5194" s="14"/>
      <c r="W5194" s="14" t="s">
        <v>972</v>
      </c>
      <c r="X5194" s="14">
        <v>1600</v>
      </c>
      <c r="Y5194" s="14" t="s">
        <v>2043</v>
      </c>
      <c r="Z5194" s="14"/>
      <c r="AA5194" s="14" t="s">
        <v>2210</v>
      </c>
      <c r="AB5194" s="142"/>
      <c r="AC5194" s="448" t="s">
        <v>2632</v>
      </c>
    </row>
    <row r="5195" ht="12.75" customHeight="1" spans="1:29">
      <c r="A5195" s="124"/>
      <c r="B5195" s="14" t="s">
        <v>175</v>
      </c>
      <c r="C5195" s="14">
        <v>2000</v>
      </c>
      <c r="D5195" s="14" t="s">
        <v>2043</v>
      </c>
      <c r="E5195" s="52"/>
      <c r="F5195" s="14"/>
      <c r="G5195" s="14" t="s">
        <v>54</v>
      </c>
      <c r="H5195" s="14"/>
      <c r="I5195" s="14" t="s">
        <v>389</v>
      </c>
      <c r="J5195" s="14">
        <v>3200</v>
      </c>
      <c r="K5195" s="14" t="s">
        <v>2043</v>
      </c>
      <c r="L5195" s="439"/>
      <c r="M5195" s="14"/>
      <c r="N5195" s="53" t="s">
        <v>88</v>
      </c>
      <c r="O5195" s="14"/>
      <c r="P5195" s="14" t="s">
        <v>1406</v>
      </c>
      <c r="Q5195" s="14">
        <v>1000</v>
      </c>
      <c r="R5195" s="14" t="s">
        <v>2045</v>
      </c>
      <c r="S5195" s="14"/>
      <c r="T5195" s="162"/>
      <c r="U5195" s="14" t="s">
        <v>54</v>
      </c>
      <c r="V5195" s="14"/>
      <c r="W5195" s="14" t="s">
        <v>774</v>
      </c>
      <c r="X5195" s="14">
        <v>3600</v>
      </c>
      <c r="Y5195" s="14" t="s">
        <v>2043</v>
      </c>
      <c r="Z5195" s="14"/>
      <c r="AA5195" s="14" t="s">
        <v>88</v>
      </c>
      <c r="AB5195" s="136"/>
      <c r="AC5195" s="448" t="s">
        <v>2935</v>
      </c>
    </row>
    <row r="5196" ht="12.75" customHeight="1" spans="1:27">
      <c r="A5196" s="124"/>
      <c r="B5196" s="14" t="s">
        <v>244</v>
      </c>
      <c r="C5196" s="14">
        <v>4000</v>
      </c>
      <c r="D5196" s="14" t="s">
        <v>2043</v>
      </c>
      <c r="E5196" s="14"/>
      <c r="F5196" s="14"/>
      <c r="G5196" s="14" t="s">
        <v>54</v>
      </c>
      <c r="H5196" s="14"/>
      <c r="I5196" s="14" t="s">
        <v>265</v>
      </c>
      <c r="J5196" s="14">
        <v>2800</v>
      </c>
      <c r="K5196" s="14" t="s">
        <v>2043</v>
      </c>
      <c r="L5196" s="14"/>
      <c r="M5196" s="14"/>
      <c r="N5196" s="14" t="s">
        <v>88</v>
      </c>
      <c r="O5196" s="14"/>
      <c r="P5196" s="14" t="s">
        <v>1948</v>
      </c>
      <c r="Q5196" s="14">
        <v>555</v>
      </c>
      <c r="R5196" s="14" t="s">
        <v>2045</v>
      </c>
      <c r="S5196" s="14"/>
      <c r="T5196" s="162" t="s">
        <v>2096</v>
      </c>
      <c r="U5196" s="14" t="s">
        <v>54</v>
      </c>
      <c r="V5196" s="14"/>
      <c r="W5196" s="14" t="s">
        <v>681</v>
      </c>
      <c r="X5196" s="14">
        <v>300</v>
      </c>
      <c r="Y5196" s="14" t="s">
        <v>2043</v>
      </c>
      <c r="Z5196" s="14"/>
      <c r="AA5196" s="14" t="s">
        <v>3048</v>
      </c>
    </row>
    <row r="5197" ht="12.75" customHeight="1" spans="1:27">
      <c r="A5197" s="124"/>
      <c r="B5197" s="14" t="s">
        <v>491</v>
      </c>
      <c r="C5197" s="14">
        <v>2000</v>
      </c>
      <c r="D5197" s="14" t="s">
        <v>2043</v>
      </c>
      <c r="E5197" s="52"/>
      <c r="F5197" s="14"/>
      <c r="G5197" s="14" t="s">
        <v>54</v>
      </c>
      <c r="H5197" s="14"/>
      <c r="I5197" s="14" t="s">
        <v>667</v>
      </c>
      <c r="J5197" s="14">
        <v>5200</v>
      </c>
      <c r="K5197" s="14" t="s">
        <v>2043</v>
      </c>
      <c r="L5197" s="14"/>
      <c r="M5197" s="14"/>
      <c r="N5197" s="14" t="s">
        <v>88</v>
      </c>
      <c r="O5197" s="14"/>
      <c r="P5197" s="14" t="s">
        <v>1104</v>
      </c>
      <c r="Q5197" s="14">
        <v>400</v>
      </c>
      <c r="R5197" s="14" t="s">
        <v>2045</v>
      </c>
      <c r="S5197" s="14"/>
      <c r="T5197" s="162"/>
      <c r="U5197" s="14" t="s">
        <v>54</v>
      </c>
      <c r="V5197" s="14"/>
      <c r="W5197" s="14" t="s">
        <v>949</v>
      </c>
      <c r="X5197" s="14">
        <v>6000</v>
      </c>
      <c r="Y5197" s="14" t="s">
        <v>2043</v>
      </c>
      <c r="Z5197" s="52"/>
      <c r="AA5197" s="53" t="s">
        <v>3938</v>
      </c>
    </row>
    <row r="5198" ht="12.75" customHeight="1" spans="1:27">
      <c r="A5198" s="124"/>
      <c r="B5198" s="356" t="s">
        <v>187</v>
      </c>
      <c r="C5198" s="356">
        <v>1200</v>
      </c>
      <c r="D5198" s="356" t="s">
        <v>2043</v>
      </c>
      <c r="E5198" s="52"/>
      <c r="F5198" s="14"/>
      <c r="G5198" s="53" t="s">
        <v>3939</v>
      </c>
      <c r="H5198" s="14"/>
      <c r="I5198" s="14"/>
      <c r="J5198" s="14"/>
      <c r="K5198" s="14"/>
      <c r="L5198" s="14"/>
      <c r="M5198" s="14"/>
      <c r="N5198" s="14"/>
      <c r="O5198" s="14"/>
      <c r="P5198" s="14" t="s">
        <v>1928</v>
      </c>
      <c r="Q5198" s="14">
        <v>200</v>
      </c>
      <c r="R5198" s="14" t="s">
        <v>2045</v>
      </c>
      <c r="S5198" s="14"/>
      <c r="T5198" s="162"/>
      <c r="U5198" s="14" t="s">
        <v>54</v>
      </c>
      <c r="V5198" s="14"/>
      <c r="W5198" s="14" t="s">
        <v>262</v>
      </c>
      <c r="X5198" s="14">
        <v>4000</v>
      </c>
      <c r="Y5198" s="14" t="s">
        <v>2043</v>
      </c>
      <c r="Z5198" s="14"/>
      <c r="AA5198" s="53" t="s">
        <v>3938</v>
      </c>
    </row>
    <row r="5199" ht="12.75" customHeight="1" spans="1:27">
      <c r="A5199" s="124"/>
      <c r="B5199" s="14" t="s">
        <v>291</v>
      </c>
      <c r="C5199" s="14">
        <v>2000</v>
      </c>
      <c r="D5199" s="14" t="s">
        <v>2043</v>
      </c>
      <c r="E5199" s="14"/>
      <c r="F5199" s="14"/>
      <c r="G5199" s="14" t="s">
        <v>54</v>
      </c>
      <c r="H5199" s="14"/>
      <c r="I5199" s="14"/>
      <c r="J5199" s="14"/>
      <c r="K5199" s="14"/>
      <c r="L5199" s="14"/>
      <c r="M5199" s="14"/>
      <c r="N5199" s="53"/>
      <c r="O5199" s="14"/>
      <c r="P5199" s="14" t="s">
        <v>1942</v>
      </c>
      <c r="Q5199" s="14">
        <v>210</v>
      </c>
      <c r="R5199" s="14" t="s">
        <v>2045</v>
      </c>
      <c r="S5199" s="14"/>
      <c r="T5199" s="162" t="s">
        <v>2096</v>
      </c>
      <c r="U5199" s="14" t="s">
        <v>54</v>
      </c>
      <c r="V5199" s="14"/>
      <c r="W5199" s="14"/>
      <c r="X5199" s="14"/>
      <c r="Y5199" s="14"/>
      <c r="Z5199" s="14"/>
      <c r="AA5199" s="14"/>
    </row>
    <row r="5200" ht="12.75" customHeight="1" spans="1:27">
      <c r="A5200" s="124"/>
      <c r="B5200" s="14" t="s">
        <v>148</v>
      </c>
      <c r="C5200" s="14">
        <v>1600</v>
      </c>
      <c r="D5200" s="14" t="s">
        <v>2043</v>
      </c>
      <c r="E5200" s="14"/>
      <c r="F5200" s="14"/>
      <c r="G5200" s="14" t="s">
        <v>54</v>
      </c>
      <c r="H5200" s="14"/>
      <c r="I5200" s="14"/>
      <c r="J5200" s="14"/>
      <c r="K5200" s="14"/>
      <c r="L5200" s="14"/>
      <c r="M5200" s="14"/>
      <c r="N5200" s="53"/>
      <c r="O5200" s="14"/>
      <c r="P5200" s="14" t="s">
        <v>1517</v>
      </c>
      <c r="Q5200" s="14">
        <v>600</v>
      </c>
      <c r="R5200" s="14" t="s">
        <v>2045</v>
      </c>
      <c r="S5200" s="127"/>
      <c r="T5200" s="143"/>
      <c r="U5200" s="14" t="s">
        <v>54</v>
      </c>
      <c r="V5200" s="14"/>
      <c r="W5200" s="14" t="s">
        <v>479</v>
      </c>
      <c r="X5200" s="14">
        <v>6000</v>
      </c>
      <c r="Y5200" s="14" t="s">
        <v>2043</v>
      </c>
      <c r="Z5200" s="14" t="s">
        <v>3940</v>
      </c>
      <c r="AA5200" s="14" t="s">
        <v>3941</v>
      </c>
    </row>
    <row r="5201" ht="12.75" customHeight="1" spans="1:27">
      <c r="A5201" s="124"/>
      <c r="B5201" s="14"/>
      <c r="C5201" s="14"/>
      <c r="D5201" s="14"/>
      <c r="E5201" s="52"/>
      <c r="F5201" s="14"/>
      <c r="G5201" s="53"/>
      <c r="H5201" s="14"/>
      <c r="I5201" s="14"/>
      <c r="J5201" s="14"/>
      <c r="K5201" s="14"/>
      <c r="L5201" s="14"/>
      <c r="M5201" s="14"/>
      <c r="N5201" s="53"/>
      <c r="O5201" s="14"/>
      <c r="P5201" s="444" t="s">
        <v>1950</v>
      </c>
      <c r="Q5201" s="444">
        <v>200</v>
      </c>
      <c r="R5201" s="444" t="s">
        <v>2045</v>
      </c>
      <c r="S5201" s="14"/>
      <c r="T5201" s="162" t="s">
        <v>2096</v>
      </c>
      <c r="U5201" s="14" t="s">
        <v>3879</v>
      </c>
      <c r="V5201" s="14"/>
      <c r="W5201" s="14"/>
      <c r="X5201" s="14"/>
      <c r="Y5201" s="14"/>
      <c r="Z5201" s="14"/>
      <c r="AA5201" s="14"/>
    </row>
    <row r="5202" ht="12.75" customHeight="1" spans="1:27">
      <c r="A5202" s="124"/>
      <c r="B5202" s="14"/>
      <c r="C5202" s="14"/>
      <c r="D5202" s="14"/>
      <c r="E5202" s="52"/>
      <c r="F5202" s="14"/>
      <c r="G5202" s="53"/>
      <c r="H5202" s="14"/>
      <c r="I5202" s="14"/>
      <c r="J5202" s="14"/>
      <c r="K5202" s="14"/>
      <c r="L5202" s="14"/>
      <c r="M5202" s="14"/>
      <c r="N5202" s="53"/>
      <c r="O5202" s="14"/>
      <c r="P5202" s="14" t="s">
        <v>1771</v>
      </c>
      <c r="Q5202" s="14">
        <v>400</v>
      </c>
      <c r="R5202" s="14" t="s">
        <v>2045</v>
      </c>
      <c r="S5202" s="14"/>
      <c r="T5202" s="162"/>
      <c r="U5202" s="14" t="s">
        <v>54</v>
      </c>
      <c r="V5202" s="14"/>
      <c r="W5202" s="14"/>
      <c r="X5202" s="14"/>
      <c r="Y5202" s="14"/>
      <c r="Z5202" s="14"/>
      <c r="AA5202" s="14"/>
    </row>
    <row r="5203" ht="12.75" customHeight="1" spans="1:27">
      <c r="A5203" s="124"/>
      <c r="B5203" s="14"/>
      <c r="C5203" s="14"/>
      <c r="D5203" s="14"/>
      <c r="E5203" s="52"/>
      <c r="F5203" s="14"/>
      <c r="G5203" s="53"/>
      <c r="H5203" s="14"/>
      <c r="I5203" s="14"/>
      <c r="J5203" s="14"/>
      <c r="K5203" s="14"/>
      <c r="L5203" s="14"/>
      <c r="M5203" s="14"/>
      <c r="N5203" s="53"/>
      <c r="O5203" s="14"/>
      <c r="P5203" s="137" t="s">
        <v>2143</v>
      </c>
      <c r="Q5203" s="137">
        <v>300</v>
      </c>
      <c r="R5203" s="137" t="s">
        <v>2045</v>
      </c>
      <c r="S5203" s="14"/>
      <c r="T5203" s="162" t="s">
        <v>3942</v>
      </c>
      <c r="U5203" s="14" t="s">
        <v>2788</v>
      </c>
      <c r="V5203" s="14"/>
      <c r="W5203" s="14"/>
      <c r="X5203" s="14"/>
      <c r="Y5203" s="14"/>
      <c r="Z5203" s="14"/>
      <c r="AA5203" s="14"/>
    </row>
    <row r="5204" ht="12.75" customHeight="1" spans="1:27">
      <c r="A5204" s="124"/>
      <c r="B5204" s="14"/>
      <c r="C5204" s="14"/>
      <c r="D5204" s="14"/>
      <c r="E5204" s="52"/>
      <c r="F5204" s="14"/>
      <c r="G5204" s="53"/>
      <c r="H5204" s="14"/>
      <c r="I5204" s="14"/>
      <c r="J5204" s="14"/>
      <c r="K5204" s="14"/>
      <c r="L5204" s="14"/>
      <c r="M5204" s="14"/>
      <c r="N5204" s="53"/>
      <c r="O5204" s="14"/>
      <c r="P5204" s="14" t="s">
        <v>1771</v>
      </c>
      <c r="Q5204" s="14">
        <v>2100</v>
      </c>
      <c r="R5204" s="14" t="s">
        <v>2045</v>
      </c>
      <c r="S5204" s="14"/>
      <c r="T5204" s="162"/>
      <c r="U5204" s="14" t="s">
        <v>54</v>
      </c>
      <c r="V5204" s="14"/>
      <c r="W5204" s="14"/>
      <c r="X5204" s="14"/>
      <c r="Y5204" s="14"/>
      <c r="Z5204" s="14"/>
      <c r="AA5204" s="14"/>
    </row>
    <row r="5205" ht="12.75" customHeight="1" spans="1:27">
      <c r="A5205" s="124"/>
      <c r="B5205" s="14"/>
      <c r="C5205" s="14"/>
      <c r="D5205" s="14"/>
      <c r="E5205" s="52"/>
      <c r="F5205" s="14"/>
      <c r="G5205" s="53"/>
      <c r="H5205" s="14"/>
      <c r="I5205" s="14"/>
      <c r="J5205" s="14"/>
      <c r="K5205" s="14"/>
      <c r="L5205" s="14"/>
      <c r="M5205" s="14"/>
      <c r="N5205" s="53"/>
      <c r="O5205" s="14"/>
      <c r="P5205" s="14" t="s">
        <v>1869</v>
      </c>
      <c r="Q5205" s="14">
        <v>700</v>
      </c>
      <c r="R5205" s="14" t="s">
        <v>2045</v>
      </c>
      <c r="S5205" s="14"/>
      <c r="T5205" s="162"/>
      <c r="U5205" s="14" t="s">
        <v>3943</v>
      </c>
      <c r="V5205" s="14"/>
      <c r="W5205" s="14"/>
      <c r="X5205" s="14"/>
      <c r="Y5205" s="14"/>
      <c r="Z5205" s="14"/>
      <c r="AA5205" s="14"/>
    </row>
    <row r="5206" ht="12.75" customHeight="1" spans="1:27">
      <c r="A5206" s="124"/>
      <c r="B5206" s="14"/>
      <c r="C5206" s="14"/>
      <c r="D5206" s="14"/>
      <c r="E5206" s="52"/>
      <c r="F5206" s="14"/>
      <c r="G5206" s="53"/>
      <c r="H5206" s="14"/>
      <c r="I5206" s="14"/>
      <c r="J5206" s="14"/>
      <c r="K5206" s="14"/>
      <c r="L5206" s="14"/>
      <c r="M5206" s="14"/>
      <c r="N5206" s="14"/>
      <c r="O5206" s="14"/>
      <c r="P5206" s="14" t="s">
        <v>720</v>
      </c>
      <c r="Q5206" s="14">
        <v>1000</v>
      </c>
      <c r="R5206" s="14" t="s">
        <v>2045</v>
      </c>
      <c r="S5206" s="14" t="s">
        <v>3636</v>
      </c>
      <c r="U5206" s="14" t="s">
        <v>55</v>
      </c>
      <c r="V5206" s="14"/>
      <c r="W5206" s="14"/>
      <c r="X5206" s="14"/>
      <c r="Y5206" s="14"/>
      <c r="Z5206" s="14"/>
      <c r="AA5206" s="14"/>
    </row>
    <row r="5207" ht="12.75" customHeight="1" spans="1:27">
      <c r="A5207" s="124"/>
      <c r="B5207" s="14"/>
      <c r="C5207" s="14"/>
      <c r="D5207" s="14"/>
      <c r="E5207" s="52"/>
      <c r="F5207" s="14"/>
      <c r="G5207" s="53"/>
      <c r="H5207" s="140"/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62"/>
      <c r="U5207" s="14"/>
      <c r="V5207" s="14"/>
      <c r="W5207" s="14"/>
      <c r="X5207" s="14"/>
      <c r="Y5207" s="14"/>
      <c r="Z5207" s="14"/>
      <c r="AA5207" s="14"/>
    </row>
    <row r="5208" ht="18" spans="1:27">
      <c r="A5208" s="124"/>
      <c r="B5208" s="629"/>
      <c r="C5208" s="299"/>
      <c r="D5208" s="299"/>
      <c r="E5208" s="630"/>
      <c r="F5208" s="299"/>
      <c r="G5208" s="299"/>
      <c r="H5208" s="492"/>
      <c r="I5208" s="304"/>
      <c r="J5208" s="304"/>
      <c r="K5208" s="304"/>
      <c r="L5208" s="304"/>
      <c r="M5208" s="304"/>
      <c r="N5208" s="304"/>
      <c r="O5208" s="269"/>
      <c r="P5208" s="304"/>
      <c r="Q5208" s="304"/>
      <c r="R5208" s="304"/>
      <c r="S5208" s="304"/>
      <c r="T5208" s="682"/>
      <c r="U5208" s="304"/>
      <c r="V5208" s="269"/>
      <c r="W5208" s="304"/>
      <c r="X5208" s="304"/>
      <c r="Y5208" s="304"/>
      <c r="Z5208" s="304"/>
      <c r="AA5208" s="304"/>
    </row>
    <row r="5209" ht="16.5" customHeight="1" spans="1:29">
      <c r="A5209" s="121" t="s">
        <v>3383</v>
      </c>
      <c r="B5209" s="121" t="s">
        <v>12</v>
      </c>
      <c r="C5209" s="122" t="s">
        <v>2501</v>
      </c>
      <c r="D5209" s="122" t="s">
        <v>2466</v>
      </c>
      <c r="E5209" s="123" t="s">
        <v>2456</v>
      </c>
      <c r="F5209" s="121" t="s">
        <v>3121</v>
      </c>
      <c r="G5209" s="121" t="s">
        <v>11</v>
      </c>
      <c r="H5209" s="269"/>
      <c r="I5209" s="121" t="s">
        <v>13</v>
      </c>
      <c r="J5209" s="122" t="s">
        <v>2501</v>
      </c>
      <c r="K5209" s="122" t="s">
        <v>2466</v>
      </c>
      <c r="L5209" s="632" t="s">
        <v>2456</v>
      </c>
      <c r="M5209" s="121" t="s">
        <v>3121</v>
      </c>
      <c r="N5209" s="121" t="s">
        <v>11</v>
      </c>
      <c r="O5209" s="517"/>
      <c r="P5209" s="121" t="s">
        <v>3108</v>
      </c>
      <c r="Q5209" s="122" t="s">
        <v>2501</v>
      </c>
      <c r="R5209" s="122" t="s">
        <v>2466</v>
      </c>
      <c r="S5209" s="632" t="s">
        <v>2456</v>
      </c>
      <c r="T5209" s="121" t="s">
        <v>3121</v>
      </c>
      <c r="U5209" s="121" t="s">
        <v>11</v>
      </c>
      <c r="V5209" s="492"/>
      <c r="W5209" s="121" t="s">
        <v>3336</v>
      </c>
      <c r="X5209" s="122" t="s">
        <v>2501</v>
      </c>
      <c r="Y5209" s="122" t="s">
        <v>2466</v>
      </c>
      <c r="Z5209" s="121" t="s">
        <v>3121</v>
      </c>
      <c r="AA5209" s="121" t="s">
        <v>11</v>
      </c>
      <c r="AB5209" s="594" t="s">
        <v>2557</v>
      </c>
      <c r="AC5209" s="594"/>
    </row>
    <row r="5210" ht="12.75" customHeight="1" spans="1:29">
      <c r="A5210" s="625" t="s">
        <v>3944</v>
      </c>
      <c r="B5210" s="14" t="s">
        <v>148</v>
      </c>
      <c r="C5210" s="14">
        <v>3000</v>
      </c>
      <c r="D5210" s="14" t="s">
        <v>2043</v>
      </c>
      <c r="E5210" s="52"/>
      <c r="F5210" s="14"/>
      <c r="G5210" s="53" t="s">
        <v>54</v>
      </c>
      <c r="H5210" s="14"/>
      <c r="I5210" s="14" t="s">
        <v>403</v>
      </c>
      <c r="J5210" s="14">
        <v>1200</v>
      </c>
      <c r="K5210" s="14" t="s">
        <v>2043</v>
      </c>
      <c r="L5210" s="14"/>
      <c r="M5210" s="14"/>
      <c r="N5210" s="53" t="s">
        <v>54</v>
      </c>
      <c r="O5210" s="162"/>
      <c r="P5210" s="14" t="s">
        <v>720</v>
      </c>
      <c r="Q5210" s="14">
        <v>340</v>
      </c>
      <c r="R5210" s="14" t="s">
        <v>2045</v>
      </c>
      <c r="S5210" s="14" t="s">
        <v>3636</v>
      </c>
      <c r="T5210" s="14"/>
      <c r="U5210" s="14" t="s">
        <v>54</v>
      </c>
      <c r="V5210" s="140"/>
      <c r="W5210" s="47" t="s">
        <v>262</v>
      </c>
      <c r="X5210" s="47">
        <v>3000</v>
      </c>
      <c r="Y5210" s="14" t="s">
        <v>2043</v>
      </c>
      <c r="AA5210" s="47" t="s">
        <v>54</v>
      </c>
      <c r="AB5210" s="525"/>
      <c r="AC5210" s="448" t="s">
        <v>2561</v>
      </c>
    </row>
    <row r="5211" ht="12.75" customHeight="1" spans="1:29">
      <c r="A5211" s="625"/>
      <c r="B5211" s="14" t="s">
        <v>160</v>
      </c>
      <c r="C5211" s="14">
        <v>6000</v>
      </c>
      <c r="D5211" s="14" t="s">
        <v>2043</v>
      </c>
      <c r="E5211" s="14"/>
      <c r="F5211" s="14"/>
      <c r="G5211" s="53" t="s">
        <v>54</v>
      </c>
      <c r="H5211" s="140"/>
      <c r="I5211" s="14" t="s">
        <v>1636</v>
      </c>
      <c r="J5211" s="14">
        <v>500</v>
      </c>
      <c r="K5211" s="14" t="s">
        <v>2045</v>
      </c>
      <c r="L5211" s="439"/>
      <c r="M5211" s="14"/>
      <c r="N5211" s="14" t="s">
        <v>3270</v>
      </c>
      <c r="O5211" s="162"/>
      <c r="P5211" s="14" t="s">
        <v>1869</v>
      </c>
      <c r="Q5211" s="14">
        <v>640</v>
      </c>
      <c r="R5211" s="14" t="s">
        <v>2045</v>
      </c>
      <c r="S5211" s="14"/>
      <c r="T5211" s="14"/>
      <c r="U5211" s="14" t="s">
        <v>3713</v>
      </c>
      <c r="V5211" s="140"/>
      <c r="W5211" s="129" t="s">
        <v>1542</v>
      </c>
      <c r="X5211" s="129">
        <v>2000</v>
      </c>
      <c r="Y5211" s="129" t="s">
        <v>2043</v>
      </c>
      <c r="Z5211" s="129"/>
      <c r="AA5211" s="129" t="s">
        <v>54</v>
      </c>
      <c r="AB5211" s="460"/>
      <c r="AC5211" s="14" t="s">
        <v>2562</v>
      </c>
    </row>
    <row r="5212" ht="12.75" customHeight="1" spans="1:29">
      <c r="A5212" s="625"/>
      <c r="B5212" s="14" t="s">
        <v>461</v>
      </c>
      <c r="C5212" s="14">
        <v>4800</v>
      </c>
      <c r="D5212" s="14" t="s">
        <v>2043</v>
      </c>
      <c r="E5212" s="14"/>
      <c r="F5212" s="14"/>
      <c r="G5212" s="53" t="s">
        <v>54</v>
      </c>
      <c r="H5212" s="140"/>
      <c r="I5212" s="14" t="s">
        <v>148</v>
      </c>
      <c r="J5212" s="14">
        <v>7400</v>
      </c>
      <c r="K5212" s="14" t="s">
        <v>2043</v>
      </c>
      <c r="L5212" s="14"/>
      <c r="M5212" s="14"/>
      <c r="N5212" s="53" t="s">
        <v>54</v>
      </c>
      <c r="O5212" s="162"/>
      <c r="P5212" s="14" t="s">
        <v>1406</v>
      </c>
      <c r="Q5212" s="14">
        <v>1700</v>
      </c>
      <c r="R5212" s="14" t="s">
        <v>2045</v>
      </c>
      <c r="S5212" s="14"/>
      <c r="T5212" s="14"/>
      <c r="U5212" s="14" t="s">
        <v>54</v>
      </c>
      <c r="V5212" s="140"/>
      <c r="W5212" s="172" t="s">
        <v>2061</v>
      </c>
      <c r="X5212" s="172">
        <v>2400</v>
      </c>
      <c r="Y5212" s="172" t="s">
        <v>2043</v>
      </c>
      <c r="Z5212" s="129"/>
      <c r="AA5212" s="129" t="s">
        <v>2788</v>
      </c>
      <c r="AB5212" s="461"/>
      <c r="AC5212" s="448" t="s">
        <v>2563</v>
      </c>
    </row>
    <row r="5213" ht="12.75" customHeight="1" spans="1:29">
      <c r="A5213" s="625"/>
      <c r="B5213" s="356" t="s">
        <v>496</v>
      </c>
      <c r="C5213" s="356">
        <v>3200</v>
      </c>
      <c r="D5213" s="356" t="s">
        <v>2043</v>
      </c>
      <c r="E5213" s="14"/>
      <c r="F5213" s="14"/>
      <c r="G5213" s="14" t="s">
        <v>3234</v>
      </c>
      <c r="H5213" s="140"/>
      <c r="I5213" s="14" t="s">
        <v>700</v>
      </c>
      <c r="J5213" s="14">
        <v>500</v>
      </c>
      <c r="K5213" s="14" t="s">
        <v>2045</v>
      </c>
      <c r="L5213" s="14"/>
      <c r="M5213" s="14"/>
      <c r="N5213" s="53" t="s">
        <v>54</v>
      </c>
      <c r="O5213" s="162"/>
      <c r="P5213" s="14" t="s">
        <v>951</v>
      </c>
      <c r="Q5213" s="14">
        <v>280</v>
      </c>
      <c r="R5213" s="14" t="s">
        <v>2045</v>
      </c>
      <c r="S5213" s="14"/>
      <c r="T5213" s="14"/>
      <c r="U5213" s="14" t="s">
        <v>3232</v>
      </c>
      <c r="V5213" s="140"/>
      <c r="W5213" s="136" t="s">
        <v>1060</v>
      </c>
      <c r="X5213" s="136">
        <v>6000</v>
      </c>
      <c r="Y5213" s="136" t="s">
        <v>2043</v>
      </c>
      <c r="Z5213" s="129"/>
      <c r="AA5213" s="129" t="s">
        <v>2956</v>
      </c>
      <c r="AB5213" s="462"/>
      <c r="AC5213" s="448" t="s">
        <v>2568</v>
      </c>
    </row>
    <row r="5214" ht="12.75" customHeight="1" spans="1:29">
      <c r="A5214" s="625"/>
      <c r="B5214" s="356" t="s">
        <v>458</v>
      </c>
      <c r="C5214" s="356">
        <v>3200</v>
      </c>
      <c r="D5214" s="356" t="s">
        <v>2043</v>
      </c>
      <c r="E5214" s="14"/>
      <c r="F5214" s="14"/>
      <c r="G5214" s="14" t="s">
        <v>3234</v>
      </c>
      <c r="H5214" s="534"/>
      <c r="I5214" s="141" t="s">
        <v>244</v>
      </c>
      <c r="J5214" s="141">
        <v>4000</v>
      </c>
      <c r="K5214" s="141" t="s">
        <v>2043</v>
      </c>
      <c r="L5214" s="141"/>
      <c r="M5214" s="141"/>
      <c r="N5214" s="187" t="s">
        <v>54</v>
      </c>
      <c r="O5214" s="162"/>
      <c r="P5214" s="14" t="s">
        <v>1621</v>
      </c>
      <c r="Q5214" s="14">
        <v>300</v>
      </c>
      <c r="R5214" s="14" t="s">
        <v>2045</v>
      </c>
      <c r="S5214" s="14"/>
      <c r="T5214" s="14"/>
      <c r="U5214" s="14" t="s">
        <v>54</v>
      </c>
      <c r="V5214" s="140"/>
      <c r="W5214" s="129" t="s">
        <v>681</v>
      </c>
      <c r="X5214" s="129">
        <v>6000</v>
      </c>
      <c r="Y5214" s="129" t="s">
        <v>2043</v>
      </c>
      <c r="Z5214" s="129"/>
      <c r="AA5214" s="129" t="s">
        <v>54</v>
      </c>
      <c r="AB5214" s="142"/>
      <c r="AC5214" s="448" t="s">
        <v>2632</v>
      </c>
    </row>
    <row r="5215" ht="12.75" customHeight="1" spans="1:29">
      <c r="A5215" s="625"/>
      <c r="B5215" s="14" t="s">
        <v>689</v>
      </c>
      <c r="C5215" s="14">
        <v>4000</v>
      </c>
      <c r="D5215" s="14" t="s">
        <v>2043</v>
      </c>
      <c r="E5215" s="14"/>
      <c r="F5215" s="14"/>
      <c r="G5215" s="14" t="s">
        <v>54</v>
      </c>
      <c r="H5215" s="140"/>
      <c r="I5215" s="14" t="s">
        <v>1718</v>
      </c>
      <c r="J5215" s="14">
        <v>4000</v>
      </c>
      <c r="K5215" s="14" t="s">
        <v>2043</v>
      </c>
      <c r="L5215" s="14"/>
      <c r="M5215" s="14"/>
      <c r="N5215" s="53" t="s">
        <v>54</v>
      </c>
      <c r="O5215" s="281"/>
      <c r="P5215" s="14" t="s">
        <v>606</v>
      </c>
      <c r="Q5215" s="14">
        <v>220</v>
      </c>
      <c r="R5215" s="14" t="s">
        <v>2045</v>
      </c>
      <c r="S5215" s="14"/>
      <c r="T5215" s="14"/>
      <c r="U5215" s="14" t="s">
        <v>54</v>
      </c>
      <c r="V5215" s="140"/>
      <c r="W5215" s="129" t="s">
        <v>1817</v>
      </c>
      <c r="X5215" s="129">
        <v>10000</v>
      </c>
      <c r="Y5215" s="129" t="s">
        <v>2043</v>
      </c>
      <c r="Z5215" s="129"/>
      <c r="AA5215" s="129" t="s">
        <v>54</v>
      </c>
      <c r="AB5215" s="136"/>
      <c r="AC5215" s="448" t="s">
        <v>2935</v>
      </c>
    </row>
    <row r="5216" ht="12.75" customHeight="1" spans="1:27">
      <c r="A5216" s="625"/>
      <c r="B5216" s="14" t="s">
        <v>241</v>
      </c>
      <c r="C5216" s="14">
        <v>7200</v>
      </c>
      <c r="D5216" s="14" t="s">
        <v>2043</v>
      </c>
      <c r="E5216" s="14"/>
      <c r="F5216" s="168"/>
      <c r="G5216" s="14" t="s">
        <v>54</v>
      </c>
      <c r="H5216" s="140"/>
      <c r="I5216" s="14" t="s">
        <v>1133</v>
      </c>
      <c r="J5216" s="14">
        <v>1000</v>
      </c>
      <c r="K5216" s="14" t="s">
        <v>2045</v>
      </c>
      <c r="L5216" s="14"/>
      <c r="M5216" s="14"/>
      <c r="N5216" s="53" t="s">
        <v>3203</v>
      </c>
      <c r="O5216" s="281"/>
      <c r="P5216" s="14" t="s">
        <v>804</v>
      </c>
      <c r="Q5216" s="14">
        <v>800</v>
      </c>
      <c r="R5216" s="14" t="s">
        <v>2043</v>
      </c>
      <c r="S5216" s="14"/>
      <c r="T5216" s="14"/>
      <c r="U5216" s="14" t="s">
        <v>54</v>
      </c>
      <c r="V5216" s="140"/>
      <c r="W5216" s="129" t="s">
        <v>309</v>
      </c>
      <c r="X5216" s="129">
        <v>5200</v>
      </c>
      <c r="Y5216" s="129" t="s">
        <v>2043</v>
      </c>
      <c r="Z5216" s="129"/>
      <c r="AA5216" s="129" t="s">
        <v>54</v>
      </c>
    </row>
    <row r="5217" ht="12.75" customHeight="1" spans="1:27">
      <c r="A5217" s="625"/>
      <c r="B5217" s="14" t="s">
        <v>259</v>
      </c>
      <c r="C5217" s="14">
        <v>25000</v>
      </c>
      <c r="D5217" s="14" t="s">
        <v>2043</v>
      </c>
      <c r="E5217" s="14"/>
      <c r="F5217" s="14"/>
      <c r="G5217" s="14" t="s">
        <v>54</v>
      </c>
      <c r="H5217" s="140"/>
      <c r="I5217" s="14" t="s">
        <v>519</v>
      </c>
      <c r="J5217" s="14">
        <v>4000</v>
      </c>
      <c r="K5217" s="14" t="s">
        <v>2043</v>
      </c>
      <c r="L5217" s="14"/>
      <c r="M5217" s="14"/>
      <c r="N5217" s="53" t="s">
        <v>54</v>
      </c>
      <c r="O5217" s="281"/>
      <c r="P5217" s="356" t="s">
        <v>1747</v>
      </c>
      <c r="Q5217" s="356">
        <v>1000</v>
      </c>
      <c r="R5217" s="356" t="s">
        <v>2045</v>
      </c>
      <c r="S5217" s="14"/>
      <c r="T5217" s="14"/>
      <c r="U5217" s="14" t="s">
        <v>3945</v>
      </c>
      <c r="V5217" s="140"/>
      <c r="W5217" s="541" t="s">
        <v>923</v>
      </c>
      <c r="X5217" s="541">
        <v>200</v>
      </c>
      <c r="Y5217" s="541" t="s">
        <v>2045</v>
      </c>
      <c r="Z5217" s="129"/>
      <c r="AA5217" s="129" t="s">
        <v>3946</v>
      </c>
    </row>
    <row r="5218" ht="12.75" customHeight="1" spans="1:27">
      <c r="A5218" s="625"/>
      <c r="B5218" s="444" t="s">
        <v>1026</v>
      </c>
      <c r="C5218" s="444">
        <v>300</v>
      </c>
      <c r="D5218" s="444" t="s">
        <v>2045</v>
      </c>
      <c r="E5218" s="52"/>
      <c r="F5218" s="14"/>
      <c r="G5218" s="53" t="s">
        <v>3947</v>
      </c>
      <c r="H5218" s="140"/>
      <c r="I5218" s="14" t="s">
        <v>331</v>
      </c>
      <c r="J5218" s="14">
        <v>6000</v>
      </c>
      <c r="K5218" s="14" t="s">
        <v>2043</v>
      </c>
      <c r="L5218" s="14"/>
      <c r="M5218" s="14"/>
      <c r="N5218" s="53" t="s">
        <v>54</v>
      </c>
      <c r="O5218" s="281"/>
      <c r="P5218" s="14" t="s">
        <v>175</v>
      </c>
      <c r="Q5218" s="14">
        <v>200</v>
      </c>
      <c r="R5218" s="14" t="s">
        <v>2043</v>
      </c>
      <c r="S5218" s="14"/>
      <c r="T5218" s="14"/>
      <c r="U5218" s="14" t="s">
        <v>54</v>
      </c>
      <c r="V5218" s="140"/>
      <c r="W5218" s="129" t="s">
        <v>1079</v>
      </c>
      <c r="X5218" s="129">
        <v>400</v>
      </c>
      <c r="Y5218" s="129" t="s">
        <v>2045</v>
      </c>
      <c r="Z5218" s="129"/>
      <c r="AA5218" s="129" t="s">
        <v>54</v>
      </c>
    </row>
    <row r="5219" ht="12.75" customHeight="1" spans="1:27">
      <c r="A5219" s="625"/>
      <c r="B5219" s="14" t="s">
        <v>259</v>
      </c>
      <c r="C5219" s="14">
        <v>1000</v>
      </c>
      <c r="D5219" s="14" t="s">
        <v>2043</v>
      </c>
      <c r="E5219" s="14"/>
      <c r="F5219" s="14"/>
      <c r="G5219" s="14" t="s">
        <v>54</v>
      </c>
      <c r="H5219" s="140"/>
      <c r="I5219" s="356" t="s">
        <v>1026</v>
      </c>
      <c r="J5219" s="356">
        <v>700</v>
      </c>
      <c r="K5219" s="356" t="s">
        <v>2045</v>
      </c>
      <c r="L5219" s="14"/>
      <c r="M5219" s="14"/>
      <c r="N5219" s="53" t="s">
        <v>3445</v>
      </c>
      <c r="O5219" s="281"/>
      <c r="P5219" s="356" t="s">
        <v>1954</v>
      </c>
      <c r="Q5219" s="356">
        <v>210</v>
      </c>
      <c r="R5219" s="356" t="s">
        <v>2045</v>
      </c>
      <c r="S5219" s="14"/>
      <c r="T5219" s="14" t="s">
        <v>3426</v>
      </c>
      <c r="U5219" s="14" t="s">
        <v>2439</v>
      </c>
      <c r="V5219" s="140"/>
      <c r="W5219" s="129" t="s">
        <v>1418</v>
      </c>
      <c r="X5219" s="129">
        <v>300</v>
      </c>
      <c r="Y5219" s="129" t="s">
        <v>2045</v>
      </c>
      <c r="Z5219" s="129">
        <f>X5216/15</f>
        <v>346.666666666667</v>
      </c>
      <c r="AA5219" s="129" t="s">
        <v>54</v>
      </c>
    </row>
    <row r="5220" ht="12.75" customHeight="1" spans="1:27">
      <c r="A5220" s="625"/>
      <c r="B5220" s="14"/>
      <c r="C5220" s="14"/>
      <c r="D5220" s="14"/>
      <c r="E5220" s="52"/>
      <c r="F5220" s="14"/>
      <c r="G5220" s="53"/>
      <c r="H5220" s="140"/>
      <c r="I5220" s="14" t="s">
        <v>256</v>
      </c>
      <c r="J5220" s="14">
        <v>10000</v>
      </c>
      <c r="K5220" s="14" t="s">
        <v>2043</v>
      </c>
      <c r="L5220" s="14"/>
      <c r="M5220" s="14"/>
      <c r="N5220" s="53" t="s">
        <v>54</v>
      </c>
      <c r="O5220" s="281"/>
      <c r="P5220" s="14" t="s">
        <v>1793</v>
      </c>
      <c r="Q5220" s="14">
        <v>200</v>
      </c>
      <c r="R5220" s="14" t="s">
        <v>2045</v>
      </c>
      <c r="S5220" s="14"/>
      <c r="T5220" s="14"/>
      <c r="U5220" s="14" t="s">
        <v>3510</v>
      </c>
      <c r="V5220" s="140"/>
      <c r="W5220" s="541" t="s">
        <v>733</v>
      </c>
      <c r="X5220" s="541">
        <v>400</v>
      </c>
      <c r="Y5220" s="541" t="s">
        <v>2045</v>
      </c>
      <c r="Z5220" s="129"/>
      <c r="AA5220" s="129" t="s">
        <v>3437</v>
      </c>
    </row>
    <row r="5221" ht="12.75" customHeight="1" spans="1:27">
      <c r="A5221" s="625"/>
      <c r="B5221" s="14"/>
      <c r="C5221" s="14"/>
      <c r="D5221" s="14"/>
      <c r="E5221" s="52"/>
      <c r="F5221" s="14"/>
      <c r="G5221" s="53"/>
      <c r="H5221" s="140"/>
      <c r="I5221" s="14" t="s">
        <v>175</v>
      </c>
      <c r="J5221" s="14">
        <v>400</v>
      </c>
      <c r="K5221" s="14" t="s">
        <v>2043</v>
      </c>
      <c r="L5221" s="14"/>
      <c r="M5221" s="14"/>
      <c r="N5221" s="53" t="s">
        <v>54</v>
      </c>
      <c r="O5221" s="281"/>
      <c r="P5221" s="14" t="s">
        <v>319</v>
      </c>
      <c r="Q5221" s="14">
        <v>200</v>
      </c>
      <c r="R5221" s="14" t="s">
        <v>2045</v>
      </c>
      <c r="S5221" s="14"/>
      <c r="T5221" s="14"/>
      <c r="U5221" s="14" t="s">
        <v>54</v>
      </c>
      <c r="V5221" s="140"/>
      <c r="W5221" s="129" t="s">
        <v>1899</v>
      </c>
      <c r="X5221" s="129">
        <v>400</v>
      </c>
      <c r="Y5221" s="129" t="s">
        <v>2045</v>
      </c>
      <c r="Z5221" s="129"/>
      <c r="AA5221" s="129" t="s">
        <v>54</v>
      </c>
    </row>
    <row r="5222" ht="12.75" customHeight="1" spans="1:27">
      <c r="A5222" s="625"/>
      <c r="B5222" s="14"/>
      <c r="C5222" s="14"/>
      <c r="D5222" s="14"/>
      <c r="E5222" s="52"/>
      <c r="F5222" s="14"/>
      <c r="G5222" s="53"/>
      <c r="H5222" s="140"/>
      <c r="I5222" s="356" t="s">
        <v>476</v>
      </c>
      <c r="J5222" s="356">
        <v>400</v>
      </c>
      <c r="K5222" s="356" t="s">
        <v>2043</v>
      </c>
      <c r="L5222" s="52"/>
      <c r="M5222" s="14"/>
      <c r="N5222" s="14" t="s">
        <v>3948</v>
      </c>
      <c r="O5222" s="496"/>
      <c r="P5222" s="14" t="s">
        <v>1956</v>
      </c>
      <c r="Q5222" s="14">
        <v>200</v>
      </c>
      <c r="R5222" s="14" t="s">
        <v>2045</v>
      </c>
      <c r="S5222" s="14"/>
      <c r="T5222" s="14" t="s">
        <v>3426</v>
      </c>
      <c r="U5222" s="14" t="s">
        <v>3764</v>
      </c>
      <c r="V5222" s="534"/>
      <c r="W5222" s="129" t="s">
        <v>729</v>
      </c>
      <c r="X5222" s="129">
        <v>7400</v>
      </c>
      <c r="Y5222" s="129" t="s">
        <v>2043</v>
      </c>
      <c r="Z5222" s="129"/>
      <c r="AA5222" s="129" t="s">
        <v>88</v>
      </c>
    </row>
    <row r="5223" ht="12.75" customHeight="1" spans="1:27">
      <c r="A5223" s="625"/>
      <c r="B5223" s="14"/>
      <c r="C5223" s="14"/>
      <c r="D5223" s="14"/>
      <c r="E5223" s="52"/>
      <c r="F5223" s="14"/>
      <c r="G5223" s="53"/>
      <c r="H5223" s="140"/>
      <c r="I5223" s="14" t="s">
        <v>280</v>
      </c>
      <c r="J5223" s="14">
        <v>7000</v>
      </c>
      <c r="K5223" s="14" t="s">
        <v>2043</v>
      </c>
      <c r="L5223" s="14"/>
      <c r="M5223" s="14"/>
      <c r="N5223" s="53" t="s">
        <v>54</v>
      </c>
      <c r="O5223" s="602"/>
      <c r="P5223" s="356" t="s">
        <v>1127</v>
      </c>
      <c r="Q5223" s="356">
        <v>200</v>
      </c>
      <c r="R5223" s="356" t="s">
        <v>2045</v>
      </c>
      <c r="S5223" s="14"/>
      <c r="T5223" s="14"/>
      <c r="U5223" s="14" t="s">
        <v>3711</v>
      </c>
      <c r="V5223" s="497"/>
      <c r="W5223" s="129"/>
      <c r="X5223" s="129"/>
      <c r="Y5223" s="129"/>
      <c r="Z5223" s="129"/>
      <c r="AA5223" s="129"/>
    </row>
    <row r="5224" ht="12.75" customHeight="1" spans="1:27">
      <c r="A5224" s="625"/>
      <c r="B5224" s="14"/>
      <c r="C5224" s="14"/>
      <c r="D5224" s="14"/>
      <c r="E5224" s="14"/>
      <c r="F5224" s="14"/>
      <c r="G5224" s="14"/>
      <c r="H5224" s="140"/>
      <c r="I5224" s="14"/>
      <c r="J5224" s="14"/>
      <c r="K5224" s="14"/>
      <c r="L5224" s="14"/>
      <c r="M5224" s="14"/>
      <c r="N5224" s="53"/>
      <c r="O5224" s="602"/>
      <c r="P5224" s="14" t="s">
        <v>1954</v>
      </c>
      <c r="Q5224" s="14">
        <v>210</v>
      </c>
      <c r="R5224" s="14" t="s">
        <v>2045</v>
      </c>
      <c r="S5224" s="14"/>
      <c r="T5224" s="14"/>
      <c r="U5224" s="14" t="s">
        <v>2802</v>
      </c>
      <c r="V5224" s="497"/>
      <c r="W5224" s="129"/>
      <c r="X5224" s="140"/>
      <c r="Y5224" s="14"/>
      <c r="Z5224" s="14"/>
      <c r="AA5224" s="14"/>
    </row>
    <row r="5225" ht="12.75" customHeight="1" spans="1:27">
      <c r="A5225" s="625"/>
      <c r="B5225" s="14"/>
      <c r="C5225" s="14"/>
      <c r="D5225" s="14"/>
      <c r="E5225" s="14"/>
      <c r="F5225" s="14"/>
      <c r="G5225" s="14"/>
      <c r="H5225" s="140"/>
      <c r="I5225" s="14"/>
      <c r="J5225" s="14"/>
      <c r="K5225" s="14"/>
      <c r="L5225" s="14"/>
      <c r="M5225" s="14"/>
      <c r="N5225" s="53"/>
      <c r="O5225" s="602"/>
      <c r="P5225" s="14" t="s">
        <v>1759</v>
      </c>
      <c r="Q5225" s="14">
        <v>300</v>
      </c>
      <c r="R5225" s="14" t="s">
        <v>2045</v>
      </c>
      <c r="S5225" s="14"/>
      <c r="T5225" s="14"/>
      <c r="U5225" s="14" t="s">
        <v>54</v>
      </c>
      <c r="V5225" s="497"/>
      <c r="W5225" s="129"/>
      <c r="X5225" s="140"/>
      <c r="Y5225" s="14"/>
      <c r="Z5225" s="14"/>
      <c r="AA5225" s="14"/>
    </row>
    <row r="5226" ht="12.75" customHeight="1" spans="1:27">
      <c r="A5226" s="625"/>
      <c r="B5226" s="14"/>
      <c r="C5226" s="14"/>
      <c r="D5226" s="14"/>
      <c r="E5226" s="14"/>
      <c r="F5226" s="14"/>
      <c r="G5226" s="14"/>
      <c r="H5226" s="140"/>
      <c r="I5226" s="14"/>
      <c r="J5226" s="14"/>
      <c r="K5226" s="14"/>
      <c r="L5226" s="14"/>
      <c r="M5226" s="14"/>
      <c r="N5226" s="53"/>
      <c r="O5226" s="602"/>
      <c r="P5226" s="14" t="s">
        <v>1952</v>
      </c>
      <c r="Q5226" s="14">
        <v>200</v>
      </c>
      <c r="R5226" s="14" t="s">
        <v>2045</v>
      </c>
      <c r="S5226" s="14"/>
      <c r="T5226" s="14" t="s">
        <v>3426</v>
      </c>
      <c r="U5226" s="14" t="s">
        <v>54</v>
      </c>
      <c r="V5226" s="497"/>
      <c r="W5226" s="129"/>
      <c r="X5226" s="140"/>
      <c r="Y5226" s="14"/>
      <c r="Z5226" s="14"/>
      <c r="AA5226" s="14"/>
    </row>
    <row r="5227" ht="12.75" customHeight="1" spans="1:27">
      <c r="A5227" s="625"/>
      <c r="B5227" s="14"/>
      <c r="C5227" s="14"/>
      <c r="D5227" s="14"/>
      <c r="E5227" s="14"/>
      <c r="F5227" s="14"/>
      <c r="G5227" s="14"/>
      <c r="H5227" s="140"/>
      <c r="I5227" s="14"/>
      <c r="J5227" s="14"/>
      <c r="K5227" s="14"/>
      <c r="L5227" s="14"/>
      <c r="M5227" s="14"/>
      <c r="N5227" s="53"/>
      <c r="O5227" s="602"/>
      <c r="P5227" s="356" t="s">
        <v>1916</v>
      </c>
      <c r="Q5227" s="356">
        <v>220</v>
      </c>
      <c r="R5227" s="356" t="s">
        <v>2045</v>
      </c>
      <c r="S5227" s="14"/>
      <c r="T5227" s="14"/>
      <c r="U5227" s="14" t="s">
        <v>3949</v>
      </c>
      <c r="V5227" s="497"/>
      <c r="W5227" s="129"/>
      <c r="X5227" s="140"/>
      <c r="Y5227" s="14"/>
      <c r="Z5227" s="14"/>
      <c r="AA5227" s="14"/>
    </row>
    <row r="5228" ht="12.75" customHeight="1" spans="1:27">
      <c r="A5228" s="625"/>
      <c r="B5228" s="14"/>
      <c r="C5228" s="14"/>
      <c r="D5228" s="14"/>
      <c r="E5228" s="14"/>
      <c r="F5228" s="14"/>
      <c r="G5228" s="14"/>
      <c r="H5228" s="578"/>
      <c r="I5228" s="499"/>
      <c r="J5228" s="499"/>
      <c r="K5228" s="499"/>
      <c r="L5228" s="499"/>
      <c r="M5228" s="499"/>
      <c r="N5228" s="501"/>
      <c r="O5228" s="602"/>
      <c r="P5228" s="14" t="s">
        <v>1305</v>
      </c>
      <c r="Q5228" s="14">
        <v>250</v>
      </c>
      <c r="R5228" s="14" t="s">
        <v>2045</v>
      </c>
      <c r="S5228" s="14"/>
      <c r="T5228" s="14"/>
      <c r="U5228" s="14" t="s">
        <v>54</v>
      </c>
      <c r="V5228" s="497"/>
      <c r="W5228" s="129"/>
      <c r="X5228" s="140"/>
      <c r="Y5228" s="14"/>
      <c r="Z5228" s="14"/>
      <c r="AA5228" s="14"/>
    </row>
    <row r="5229" ht="12.75" customHeight="1" spans="1:27">
      <c r="A5229" s="625"/>
      <c r="B5229" s="14"/>
      <c r="C5229" s="14"/>
      <c r="D5229" s="14"/>
      <c r="E5229" s="14"/>
      <c r="F5229" s="14"/>
      <c r="G5229" s="14"/>
      <c r="H5229" s="578"/>
      <c r="I5229" s="499"/>
      <c r="J5229" s="499"/>
      <c r="K5229" s="499"/>
      <c r="L5229" s="499"/>
      <c r="M5229" s="499"/>
      <c r="N5229" s="638"/>
      <c r="O5229" s="289"/>
      <c r="P5229" s="460" t="s">
        <v>110</v>
      </c>
      <c r="Q5229" s="460">
        <v>1200</v>
      </c>
      <c r="R5229" s="460" t="s">
        <v>2045</v>
      </c>
      <c r="S5229" s="14"/>
      <c r="T5229" s="14"/>
      <c r="U5229" s="14" t="s">
        <v>2788</v>
      </c>
      <c r="V5229" s="497"/>
      <c r="W5229" s="129"/>
      <c r="X5229" s="140"/>
      <c r="Y5229" s="14"/>
      <c r="Z5229" s="14"/>
      <c r="AA5229" s="14"/>
    </row>
    <row r="5230" ht="12.75" customHeight="1" spans="1:27">
      <c r="A5230" s="625"/>
      <c r="B5230" s="14"/>
      <c r="C5230" s="14"/>
      <c r="D5230" s="14"/>
      <c r="E5230" s="14"/>
      <c r="F5230" s="14"/>
      <c r="G5230" s="14"/>
      <c r="H5230" s="578"/>
      <c r="I5230" s="499"/>
      <c r="J5230" s="499"/>
      <c r="K5230" s="499"/>
      <c r="L5230" s="499"/>
      <c r="M5230" s="689"/>
      <c r="N5230" s="53"/>
      <c r="O5230" s="14"/>
      <c r="P5230" s="14"/>
      <c r="Q5230" s="14"/>
      <c r="R5230" s="14"/>
      <c r="S5230" s="14"/>
      <c r="T5230" s="14"/>
      <c r="U5230" s="14"/>
      <c r="V5230" s="497"/>
      <c r="W5230" s="129"/>
      <c r="X5230" s="140"/>
      <c r="Y5230" s="14"/>
      <c r="Z5230" s="14"/>
      <c r="AA5230" s="14"/>
    </row>
    <row r="5231" ht="12.75" customHeight="1" spans="1:27">
      <c r="A5231" s="625"/>
      <c r="B5231" s="14"/>
      <c r="C5231" s="14"/>
      <c r="D5231" s="14"/>
      <c r="E5231" s="14"/>
      <c r="F5231" s="14"/>
      <c r="G5231" s="14"/>
      <c r="H5231" s="578"/>
      <c r="I5231" s="499"/>
      <c r="J5231" s="499"/>
      <c r="K5231" s="499"/>
      <c r="L5231" s="499"/>
      <c r="M5231" s="689"/>
      <c r="N5231" s="53"/>
      <c r="O5231" s="14"/>
      <c r="P5231" s="14"/>
      <c r="Q5231" s="14"/>
      <c r="R5231" s="14"/>
      <c r="S5231" s="14"/>
      <c r="T5231" s="14"/>
      <c r="U5231" s="14"/>
      <c r="V5231" s="497"/>
      <c r="W5231" s="129"/>
      <c r="X5231" s="140"/>
      <c r="Y5231" s="14"/>
      <c r="Z5231" s="14"/>
      <c r="AA5231" s="14"/>
    </row>
    <row r="5232" ht="12.75" customHeight="1" spans="1:27">
      <c r="A5232" s="625"/>
      <c r="B5232" s="14"/>
      <c r="C5232" s="14"/>
      <c r="D5232" s="14"/>
      <c r="E5232" s="14"/>
      <c r="F5232" s="14"/>
      <c r="G5232" s="14"/>
      <c r="H5232" s="281"/>
      <c r="I5232" s="129"/>
      <c r="J5232" s="129"/>
      <c r="K5232" s="129"/>
      <c r="L5232" s="129"/>
      <c r="M5232" s="575"/>
      <c r="N5232" s="53"/>
      <c r="O5232" s="14"/>
      <c r="P5232" s="14"/>
      <c r="Q5232" s="14"/>
      <c r="R5232" s="14"/>
      <c r="S5232" s="14"/>
      <c r="T5232" s="14"/>
      <c r="U5232" s="14"/>
      <c r="V5232" s="497"/>
      <c r="W5232" s="129"/>
      <c r="X5232" s="140"/>
      <c r="Y5232" s="14"/>
      <c r="Z5232" s="14"/>
      <c r="AA5232" s="14"/>
    </row>
    <row r="5233" ht="12.75" customHeight="1" spans="1:27">
      <c r="A5233" s="625"/>
      <c r="B5233" s="14"/>
      <c r="C5233" s="14"/>
      <c r="D5233" s="14"/>
      <c r="E5233" s="14"/>
      <c r="F5233" s="14"/>
      <c r="G5233" s="14"/>
      <c r="H5233" s="14"/>
      <c r="I5233" s="14"/>
      <c r="J5233" s="14"/>
      <c r="K5233" s="14"/>
      <c r="L5233" s="14"/>
      <c r="M5233" s="162"/>
      <c r="N5233" s="14"/>
      <c r="O5233" s="14"/>
      <c r="P5233" s="14"/>
      <c r="Q5233" s="14"/>
      <c r="R5233" s="14"/>
      <c r="S5233" s="14"/>
      <c r="T5233" s="14"/>
      <c r="U5233" s="14"/>
      <c r="V5233" s="140"/>
      <c r="W5233" s="14"/>
      <c r="X5233" s="14"/>
      <c r="Y5233" s="14"/>
      <c r="Z5233" s="14"/>
      <c r="AA5233" s="14"/>
    </row>
    <row r="5234" ht="12.75" customHeight="1" spans="1:27">
      <c r="A5234" s="625"/>
      <c r="B5234" s="14"/>
      <c r="C5234" s="14"/>
      <c r="D5234" s="14"/>
      <c r="E5234" s="14"/>
      <c r="F5234" s="14"/>
      <c r="G5234" s="14"/>
      <c r="H5234" s="14"/>
      <c r="I5234" s="14"/>
      <c r="J5234" s="14"/>
      <c r="K5234" s="14"/>
      <c r="L5234" s="14"/>
      <c r="M5234" s="162"/>
      <c r="N5234" s="14"/>
      <c r="O5234" s="14"/>
      <c r="P5234" s="14"/>
      <c r="Q5234" s="14"/>
      <c r="R5234" s="14"/>
      <c r="S5234" s="14"/>
      <c r="T5234" s="14"/>
      <c r="U5234" s="14"/>
      <c r="V5234" s="140"/>
      <c r="W5234" s="14"/>
      <c r="X5234" s="14"/>
      <c r="Y5234" s="14"/>
      <c r="Z5234" s="14"/>
      <c r="AA5234" s="14"/>
    </row>
    <row r="5235" ht="12.75" customHeight="1" spans="1:27">
      <c r="A5235" s="625"/>
      <c r="B5235" s="14"/>
      <c r="C5235" s="14"/>
      <c r="D5235" s="14"/>
      <c r="E5235" s="14"/>
      <c r="F5235" s="14"/>
      <c r="G5235" s="14"/>
      <c r="H5235" s="14"/>
      <c r="I5235" s="14"/>
      <c r="J5235" s="14"/>
      <c r="K5235" s="14"/>
      <c r="L5235" s="14"/>
      <c r="M5235" s="162"/>
      <c r="N5235" s="14"/>
      <c r="O5235" s="14"/>
      <c r="P5235" s="14"/>
      <c r="Q5235" s="14"/>
      <c r="R5235" s="14"/>
      <c r="S5235" s="14"/>
      <c r="T5235" s="14"/>
      <c r="U5235" s="14"/>
      <c r="V5235" s="140"/>
      <c r="W5235" s="14"/>
      <c r="X5235" s="14"/>
      <c r="Y5235" s="14"/>
      <c r="Z5235" s="14"/>
      <c r="AA5235" s="14"/>
    </row>
    <row r="5236" ht="12.75" customHeight="1" spans="1:27">
      <c r="A5236" s="625"/>
      <c r="B5236" s="14"/>
      <c r="C5236" s="14"/>
      <c r="D5236" s="14"/>
      <c r="E5236" s="14"/>
      <c r="F5236" s="14"/>
      <c r="G5236" s="14"/>
      <c r="H5236" s="14"/>
      <c r="I5236" s="14"/>
      <c r="J5236" s="14"/>
      <c r="K5236" s="14"/>
      <c r="L5236" s="14"/>
      <c r="M5236" s="162"/>
      <c r="N5236" s="14"/>
      <c r="O5236" s="14"/>
      <c r="P5236" s="14"/>
      <c r="Q5236" s="14"/>
      <c r="R5236" s="14"/>
      <c r="S5236" s="14"/>
      <c r="T5236" s="14"/>
      <c r="U5236" s="14"/>
      <c r="V5236" s="140"/>
      <c r="W5236" s="14"/>
      <c r="X5236" s="14"/>
      <c r="Y5236" s="14"/>
      <c r="Z5236" s="14"/>
      <c r="AA5236" s="14"/>
    </row>
    <row r="5237" ht="18.75" customHeight="1" spans="1:27">
      <c r="A5237" s="625"/>
      <c r="B5237" s="629"/>
      <c r="C5237" s="299"/>
      <c r="D5237" s="299"/>
      <c r="E5237" s="630"/>
      <c r="F5237" s="299"/>
      <c r="G5237" s="299"/>
      <c r="H5237" s="269"/>
      <c r="I5237" s="304"/>
      <c r="J5237" s="304"/>
      <c r="K5237" s="304"/>
      <c r="L5237" s="304"/>
      <c r="M5237" s="682"/>
      <c r="N5237" s="304"/>
      <c r="O5237" s="269"/>
      <c r="P5237" s="304"/>
      <c r="Q5237" s="304"/>
      <c r="R5237" s="304"/>
      <c r="S5237" s="304"/>
      <c r="T5237" s="304"/>
      <c r="U5237" s="304"/>
      <c r="V5237" s="492"/>
      <c r="W5237" s="304"/>
      <c r="X5237" s="304"/>
      <c r="Y5237" s="304"/>
      <c r="Z5237" s="304"/>
      <c r="AA5237" s="304"/>
    </row>
    <row r="5238" ht="16.5" customHeight="1" spans="1:29">
      <c r="A5238" s="121" t="s">
        <v>3394</v>
      </c>
      <c r="B5238" s="121" t="s">
        <v>12</v>
      </c>
      <c r="C5238" s="122" t="s">
        <v>2501</v>
      </c>
      <c r="D5238" s="122" t="s">
        <v>2466</v>
      </c>
      <c r="E5238" s="123" t="s">
        <v>2456</v>
      </c>
      <c r="F5238" s="121" t="s">
        <v>3121</v>
      </c>
      <c r="G5238" s="121" t="s">
        <v>11</v>
      </c>
      <c r="H5238" s="269"/>
      <c r="I5238" s="121" t="s">
        <v>13</v>
      </c>
      <c r="J5238" s="122" t="s">
        <v>2501</v>
      </c>
      <c r="K5238" s="122" t="s">
        <v>2466</v>
      </c>
      <c r="L5238" s="632" t="s">
        <v>2456</v>
      </c>
      <c r="M5238" s="121" t="s">
        <v>3121</v>
      </c>
      <c r="N5238" s="121" t="s">
        <v>11</v>
      </c>
      <c r="O5238" s="269"/>
      <c r="P5238" s="121" t="s">
        <v>3108</v>
      </c>
      <c r="Q5238" s="122" t="s">
        <v>2501</v>
      </c>
      <c r="R5238" s="122" t="s">
        <v>2466</v>
      </c>
      <c r="S5238" s="632" t="s">
        <v>2456</v>
      </c>
      <c r="T5238" s="121" t="s">
        <v>3121</v>
      </c>
      <c r="U5238" s="121" t="s">
        <v>11</v>
      </c>
      <c r="V5238" s="269"/>
      <c r="W5238" s="121" t="s">
        <v>3336</v>
      </c>
      <c r="X5238" s="122" t="s">
        <v>2501</v>
      </c>
      <c r="Y5238" s="122" t="s">
        <v>2466</v>
      </c>
      <c r="Z5238" s="121" t="s">
        <v>3121</v>
      </c>
      <c r="AA5238" s="121" t="s">
        <v>11</v>
      </c>
      <c r="AB5238" s="594" t="s">
        <v>2557</v>
      </c>
      <c r="AC5238" s="594"/>
    </row>
    <row r="5239" ht="12.75" customHeight="1" spans="1:29">
      <c r="A5239" s="124" t="s">
        <v>3950</v>
      </c>
      <c r="B5239" s="14" t="s">
        <v>259</v>
      </c>
      <c r="C5239" s="14">
        <v>2000</v>
      </c>
      <c r="D5239" s="14" t="s">
        <v>2043</v>
      </c>
      <c r="E5239" s="52"/>
      <c r="F5239" s="14"/>
      <c r="G5239" s="53" t="s">
        <v>54</v>
      </c>
      <c r="H5239" s="14"/>
      <c r="I5239" s="14" t="s">
        <v>280</v>
      </c>
      <c r="J5239" s="14">
        <v>19000</v>
      </c>
      <c r="K5239" s="14" t="s">
        <v>2043</v>
      </c>
      <c r="L5239" s="14"/>
      <c r="M5239" s="14"/>
      <c r="N5239" s="53" t="s">
        <v>54</v>
      </c>
      <c r="O5239" s="14"/>
      <c r="P5239" s="444" t="s">
        <v>1964</v>
      </c>
      <c r="Q5239" s="444">
        <v>300</v>
      </c>
      <c r="R5239" s="444" t="s">
        <v>2045</v>
      </c>
      <c r="S5239" s="14"/>
      <c r="T5239" s="14" t="s">
        <v>2096</v>
      </c>
      <c r="U5239" s="14" t="s">
        <v>3879</v>
      </c>
      <c r="V5239" s="14"/>
      <c r="W5239" s="14" t="s">
        <v>729</v>
      </c>
      <c r="X5239" s="14">
        <v>4600</v>
      </c>
      <c r="Y5239" s="14" t="s">
        <v>2043</v>
      </c>
      <c r="Z5239" s="14"/>
      <c r="AA5239" s="14" t="s">
        <v>54</v>
      </c>
      <c r="AB5239" s="525"/>
      <c r="AC5239" s="448" t="s">
        <v>2561</v>
      </c>
    </row>
    <row r="5240" ht="12.75" customHeight="1" spans="1:29">
      <c r="A5240" s="124"/>
      <c r="B5240" s="14" t="s">
        <v>241</v>
      </c>
      <c r="C5240" s="14">
        <v>2800</v>
      </c>
      <c r="D5240" s="14" t="s">
        <v>2043</v>
      </c>
      <c r="E5240" s="52"/>
      <c r="F5240" s="14"/>
      <c r="G5240" s="53" t="s">
        <v>54</v>
      </c>
      <c r="H5240" s="14"/>
      <c r="I5240" s="14" t="s">
        <v>1650</v>
      </c>
      <c r="J5240" s="14">
        <v>900</v>
      </c>
      <c r="K5240" s="14" t="s">
        <v>2043</v>
      </c>
      <c r="L5240" s="14"/>
      <c r="M5240" s="14"/>
      <c r="N5240" s="53" t="s">
        <v>3951</v>
      </c>
      <c r="O5240" s="14"/>
      <c r="P5240" s="14" t="s">
        <v>681</v>
      </c>
      <c r="Q5240" s="14">
        <v>150</v>
      </c>
      <c r="R5240" s="14" t="s">
        <v>2043</v>
      </c>
      <c r="S5240" s="14"/>
      <c r="T5240" s="14"/>
      <c r="U5240" s="14" t="s">
        <v>3952</v>
      </c>
      <c r="V5240" s="14"/>
      <c r="W5240" s="73" t="s">
        <v>1062</v>
      </c>
      <c r="X5240" s="73">
        <v>7200</v>
      </c>
      <c r="Y5240" s="73" t="s">
        <v>2043</v>
      </c>
      <c r="Z5240" s="14"/>
      <c r="AA5240" s="14" t="s">
        <v>2956</v>
      </c>
      <c r="AB5240" s="460"/>
      <c r="AC5240" s="14" t="s">
        <v>2562</v>
      </c>
    </row>
    <row r="5241" ht="12.75" customHeight="1" spans="1:29">
      <c r="A5241" s="124"/>
      <c r="B5241" s="73" t="s">
        <v>1747</v>
      </c>
      <c r="C5241" s="73">
        <v>1000</v>
      </c>
      <c r="D5241" s="73" t="s">
        <v>2045</v>
      </c>
      <c r="E5241" s="52"/>
      <c r="F5241" s="14"/>
      <c r="G5241" s="53" t="s">
        <v>3953</v>
      </c>
      <c r="H5241" s="14"/>
      <c r="I5241" s="14" t="s">
        <v>142</v>
      </c>
      <c r="J5241" s="14">
        <v>2000</v>
      </c>
      <c r="K5241" s="14" t="s">
        <v>2043</v>
      </c>
      <c r="L5241" s="14"/>
      <c r="M5241" s="14"/>
      <c r="N5241" s="53" t="s">
        <v>54</v>
      </c>
      <c r="O5241" s="14"/>
      <c r="P5241" s="14" t="s">
        <v>1522</v>
      </c>
      <c r="Q5241" s="14">
        <v>300</v>
      </c>
      <c r="R5241" s="14" t="s">
        <v>2045</v>
      </c>
      <c r="S5241" s="14"/>
      <c r="T5241" s="14"/>
      <c r="U5241" s="14" t="s">
        <v>54</v>
      </c>
      <c r="V5241" s="14"/>
      <c r="W5241" s="14" t="s">
        <v>1175</v>
      </c>
      <c r="X5241" s="14">
        <v>2400</v>
      </c>
      <c r="Y5241" s="14" t="s">
        <v>2043</v>
      </c>
      <c r="Z5241" s="14"/>
      <c r="AA5241" s="14" t="s">
        <v>54</v>
      </c>
      <c r="AB5241" s="461"/>
      <c r="AC5241" s="448" t="s">
        <v>2563</v>
      </c>
    </row>
    <row r="5242" ht="12.75" customHeight="1" spans="1:29">
      <c r="A5242" s="124"/>
      <c r="B5242" s="14" t="s">
        <v>692</v>
      </c>
      <c r="C5242" s="14">
        <v>4000</v>
      </c>
      <c r="D5242" s="14" t="s">
        <v>2043</v>
      </c>
      <c r="E5242" s="14"/>
      <c r="F5242" s="14"/>
      <c r="G5242" s="53" t="s">
        <v>54</v>
      </c>
      <c r="H5242" s="14"/>
      <c r="I5242" s="14" t="s">
        <v>280</v>
      </c>
      <c r="J5242" s="14">
        <v>12000</v>
      </c>
      <c r="K5242" s="14" t="s">
        <v>2043</v>
      </c>
      <c r="L5242" s="14"/>
      <c r="M5242" s="14"/>
      <c r="N5242" s="53" t="s">
        <v>54</v>
      </c>
      <c r="O5242" s="14"/>
      <c r="P5242" s="14" t="s">
        <v>909</v>
      </c>
      <c r="Q5242" s="14">
        <v>400</v>
      </c>
      <c r="R5242" s="14" t="s">
        <v>2045</v>
      </c>
      <c r="S5242" s="14"/>
      <c r="T5242" s="14"/>
      <c r="U5242" s="14" t="s">
        <v>54</v>
      </c>
      <c r="V5242" s="14"/>
      <c r="W5242" s="14" t="s">
        <v>537</v>
      </c>
      <c r="X5242" s="14">
        <v>4000</v>
      </c>
      <c r="Y5242" s="14" t="s">
        <v>2043</v>
      </c>
      <c r="Z5242" s="14"/>
      <c r="AA5242" s="14" t="s">
        <v>54</v>
      </c>
      <c r="AB5242" s="462"/>
      <c r="AC5242" s="448" t="s">
        <v>2568</v>
      </c>
    </row>
    <row r="5243" ht="12.75" customHeight="1" spans="1:29">
      <c r="A5243" s="124"/>
      <c r="B5243" s="14" t="s">
        <v>253</v>
      </c>
      <c r="C5243" s="14">
        <v>10000</v>
      </c>
      <c r="D5243" s="14" t="s">
        <v>2043</v>
      </c>
      <c r="E5243" s="14"/>
      <c r="F5243" s="14"/>
      <c r="G5243" s="53" t="s">
        <v>54</v>
      </c>
      <c r="H5243" s="14"/>
      <c r="I5243" s="141" t="s">
        <v>220</v>
      </c>
      <c r="J5243" s="141">
        <v>4000</v>
      </c>
      <c r="K5243" s="141" t="s">
        <v>2043</v>
      </c>
      <c r="L5243" s="141"/>
      <c r="M5243" s="141"/>
      <c r="N5243" s="53" t="s">
        <v>54</v>
      </c>
      <c r="O5243" s="14"/>
      <c r="P5243" s="14" t="s">
        <v>1958</v>
      </c>
      <c r="Q5243" s="14">
        <v>300</v>
      </c>
      <c r="R5243" s="14" t="s">
        <v>2045</v>
      </c>
      <c r="S5243" s="14"/>
      <c r="T5243" s="14" t="s">
        <v>2096</v>
      </c>
      <c r="U5243" s="14" t="s">
        <v>54</v>
      </c>
      <c r="V5243" s="14"/>
      <c r="W5243" s="14" t="s">
        <v>733</v>
      </c>
      <c r="X5243" s="14">
        <v>400</v>
      </c>
      <c r="Y5243" s="14" t="s">
        <v>2045</v>
      </c>
      <c r="Z5243" s="14"/>
      <c r="AA5243" s="14" t="s">
        <v>54</v>
      </c>
      <c r="AB5243" s="142"/>
      <c r="AC5243" s="448" t="s">
        <v>2632</v>
      </c>
    </row>
    <row r="5244" ht="12.75" customHeight="1" spans="1:29">
      <c r="A5244" s="124"/>
      <c r="B5244" s="14" t="s">
        <v>455</v>
      </c>
      <c r="C5244" s="14">
        <v>1600</v>
      </c>
      <c r="D5244" s="14" t="s">
        <v>2043</v>
      </c>
      <c r="E5244" s="52"/>
      <c r="F5244" s="14"/>
      <c r="G5244" s="53" t="s">
        <v>54</v>
      </c>
      <c r="H5244" s="162"/>
      <c r="I5244" s="14" t="s">
        <v>1205</v>
      </c>
      <c r="J5244" s="14">
        <v>2000</v>
      </c>
      <c r="K5244" s="14" t="s">
        <v>2043</v>
      </c>
      <c r="L5244" s="14"/>
      <c r="M5244" s="14"/>
      <c r="N5244" s="53" t="s">
        <v>54</v>
      </c>
      <c r="O5244" s="14"/>
      <c r="P5244" s="14" t="s">
        <v>1960</v>
      </c>
      <c r="Q5244" s="14">
        <v>300</v>
      </c>
      <c r="R5244" s="14" t="s">
        <v>2045</v>
      </c>
      <c r="S5244" s="14"/>
      <c r="T5244" s="14" t="s">
        <v>2096</v>
      </c>
      <c r="U5244" s="14" t="s">
        <v>3954</v>
      </c>
      <c r="V5244" s="14"/>
      <c r="W5244" s="14" t="s">
        <v>1686</v>
      </c>
      <c r="X5244" s="14">
        <v>2400</v>
      </c>
      <c r="Y5244" s="14" t="s">
        <v>2043</v>
      </c>
      <c r="Z5244" s="14"/>
      <c r="AA5244" s="14" t="s">
        <v>54</v>
      </c>
      <c r="AB5244" s="136"/>
      <c r="AC5244" s="448" t="s">
        <v>2935</v>
      </c>
    </row>
    <row r="5245" ht="12.75" customHeight="1" spans="1:27">
      <c r="A5245" s="124"/>
      <c r="B5245" s="141" t="s">
        <v>689</v>
      </c>
      <c r="C5245" s="141">
        <v>800</v>
      </c>
      <c r="D5245" s="141" t="s">
        <v>2043</v>
      </c>
      <c r="E5245" s="465"/>
      <c r="F5245" s="141"/>
      <c r="G5245" s="187" t="s">
        <v>3520</v>
      </c>
      <c r="H5245" s="285"/>
      <c r="I5245" s="14" t="s">
        <v>615</v>
      </c>
      <c r="J5245" s="14">
        <v>1000</v>
      </c>
      <c r="K5245" s="14" t="s">
        <v>2045</v>
      </c>
      <c r="L5245" s="14"/>
      <c r="M5245" s="14"/>
      <c r="N5245" s="53" t="s">
        <v>54</v>
      </c>
      <c r="O5245" s="14"/>
      <c r="P5245" s="897" t="s">
        <v>1962</v>
      </c>
      <c r="Q5245" s="14">
        <v>390</v>
      </c>
      <c r="R5245" s="14" t="s">
        <v>2045</v>
      </c>
      <c r="S5245" s="14"/>
      <c r="T5245" s="14" t="s">
        <v>2096</v>
      </c>
      <c r="U5245" s="14" t="s">
        <v>54</v>
      </c>
      <c r="V5245" s="14"/>
      <c r="W5245" s="14" t="s">
        <v>151</v>
      </c>
      <c r="X5245" s="14">
        <v>2000</v>
      </c>
      <c r="Y5245" s="14" t="s">
        <v>2043</v>
      </c>
      <c r="Z5245" s="14"/>
      <c r="AA5245" s="14" t="s">
        <v>54</v>
      </c>
    </row>
    <row r="5246" ht="12.75" customHeight="1" spans="1:27">
      <c r="A5246" s="124"/>
      <c r="B5246" s="14" t="s">
        <v>476</v>
      </c>
      <c r="C5246" s="14">
        <v>400</v>
      </c>
      <c r="D5246" s="14" t="s">
        <v>2043</v>
      </c>
      <c r="E5246" s="52"/>
      <c r="F5246" s="14"/>
      <c r="G5246" s="187" t="s">
        <v>3520</v>
      </c>
      <c r="H5246" s="162"/>
      <c r="I5246" s="14" t="s">
        <v>476</v>
      </c>
      <c r="J5246" s="14">
        <v>300</v>
      </c>
      <c r="K5246" s="14" t="s">
        <v>2043</v>
      </c>
      <c r="L5246" s="14"/>
      <c r="M5246" s="14"/>
      <c r="N5246" s="53" t="s">
        <v>54</v>
      </c>
      <c r="O5246" s="14"/>
      <c r="P5246" s="356" t="s">
        <v>1138</v>
      </c>
      <c r="Q5246" s="356">
        <v>320</v>
      </c>
      <c r="R5246" s="356" t="s">
        <v>2045</v>
      </c>
      <c r="S5246" s="14"/>
      <c r="T5246" s="14"/>
      <c r="U5246" s="14" t="s">
        <v>3955</v>
      </c>
      <c r="V5246" s="14"/>
      <c r="W5246" s="14" t="s">
        <v>250</v>
      </c>
      <c r="X5246" s="14">
        <v>2000</v>
      </c>
      <c r="Y5246" s="14" t="s">
        <v>2043</v>
      </c>
      <c r="Z5246" s="14"/>
      <c r="AA5246" s="14" t="s">
        <v>54</v>
      </c>
    </row>
    <row r="5247" ht="12.75" customHeight="1" spans="1:27">
      <c r="A5247" s="124"/>
      <c r="B5247" s="14" t="s">
        <v>135</v>
      </c>
      <c r="C5247" s="14">
        <v>19200</v>
      </c>
      <c r="D5247" s="14" t="s">
        <v>2043</v>
      </c>
      <c r="E5247" s="14"/>
      <c r="F5247" s="14"/>
      <c r="G5247" s="53" t="s">
        <v>3956</v>
      </c>
      <c r="H5247" s="162"/>
      <c r="I5247" s="14" t="s">
        <v>280</v>
      </c>
      <c r="J5247" s="14">
        <v>8500</v>
      </c>
      <c r="K5247" s="14" t="s">
        <v>2043</v>
      </c>
      <c r="L5247" s="14"/>
      <c r="M5247" s="14"/>
      <c r="N5247" s="53" t="s">
        <v>54</v>
      </c>
      <c r="O5247" s="14"/>
      <c r="P5247" s="14" t="s">
        <v>694</v>
      </c>
      <c r="Q5247" s="14">
        <v>1500</v>
      </c>
      <c r="R5247" s="14" t="s">
        <v>2045</v>
      </c>
      <c r="S5247" s="14"/>
      <c r="T5247" s="14"/>
      <c r="U5247" s="14" t="s">
        <v>3225</v>
      </c>
      <c r="V5247" s="14"/>
      <c r="W5247" s="14" t="s">
        <v>238</v>
      </c>
      <c r="X5247" s="14">
        <v>12000</v>
      </c>
      <c r="Y5247" s="14" t="s">
        <v>2043</v>
      </c>
      <c r="Z5247" s="14"/>
      <c r="AA5247" s="14" t="s">
        <v>54</v>
      </c>
    </row>
    <row r="5248" ht="12.75" customHeight="1" spans="1:27">
      <c r="A5248" s="124"/>
      <c r="B5248" s="14" t="s">
        <v>187</v>
      </c>
      <c r="C5248" s="14">
        <v>2000</v>
      </c>
      <c r="D5248" s="14" t="s">
        <v>2043</v>
      </c>
      <c r="E5248" s="14"/>
      <c r="F5248" s="14"/>
      <c r="G5248" s="53" t="s">
        <v>54</v>
      </c>
      <c r="H5248" s="14"/>
      <c r="I5248" s="141"/>
      <c r="J5248" s="141"/>
      <c r="K5248" s="141"/>
      <c r="L5248" s="141"/>
      <c r="M5248" s="141"/>
      <c r="N5248" s="14"/>
      <c r="O5248" s="14"/>
      <c r="P5248" s="14" t="s">
        <v>1138</v>
      </c>
      <c r="Q5248" s="14">
        <v>320</v>
      </c>
      <c r="R5248" s="14" t="s">
        <v>2045</v>
      </c>
      <c r="S5248" s="14"/>
      <c r="T5248" s="14"/>
      <c r="U5248" s="14" t="s">
        <v>3957</v>
      </c>
      <c r="V5248" s="14"/>
      <c r="W5248" s="356" t="s">
        <v>1603</v>
      </c>
      <c r="X5248" s="356">
        <v>6000</v>
      </c>
      <c r="Y5248" s="356" t="s">
        <v>2043</v>
      </c>
      <c r="Z5248" s="14"/>
      <c r="AA5248" s="14" t="s">
        <v>3958</v>
      </c>
    </row>
    <row r="5249" ht="12.75" customHeight="1" spans="1:27">
      <c r="A5249" s="124"/>
      <c r="B5249" s="14" t="s">
        <v>458</v>
      </c>
      <c r="C5249" s="14">
        <v>4000</v>
      </c>
      <c r="D5249" s="14" t="s">
        <v>2043</v>
      </c>
      <c r="E5249" s="14"/>
      <c r="F5249" s="14"/>
      <c r="G5249" s="14" t="s">
        <v>54</v>
      </c>
      <c r="H5249" s="14"/>
      <c r="I5249" s="141"/>
      <c r="J5249" s="141"/>
      <c r="K5249" s="141"/>
      <c r="L5249" s="141"/>
      <c r="M5249" s="141"/>
      <c r="N5249" s="14"/>
      <c r="O5249" s="14"/>
      <c r="P5249" s="897" t="s">
        <v>1390</v>
      </c>
      <c r="Q5249" s="14">
        <v>200</v>
      </c>
      <c r="R5249" s="897" t="s">
        <v>2045</v>
      </c>
      <c r="S5249" s="14"/>
      <c r="T5249" s="14"/>
      <c r="U5249" s="897" t="s">
        <v>3510</v>
      </c>
      <c r="V5249" s="14"/>
      <c r="W5249" s="14" t="s">
        <v>587</v>
      </c>
      <c r="X5249" s="14">
        <v>3200</v>
      </c>
      <c r="Y5249" s="14" t="s">
        <v>2043</v>
      </c>
      <c r="Z5249" s="14" t="s">
        <v>88</v>
      </c>
      <c r="AA5249" s="14" t="s">
        <v>3959</v>
      </c>
    </row>
    <row r="5250" ht="12.75" customHeight="1" spans="1:27">
      <c r="A5250" s="124"/>
      <c r="B5250" s="14" t="s">
        <v>496</v>
      </c>
      <c r="C5250" s="14">
        <v>2000</v>
      </c>
      <c r="D5250" s="14" t="s">
        <v>2043</v>
      </c>
      <c r="E5250" s="14"/>
      <c r="F5250" s="14"/>
      <c r="G5250" s="14" t="s">
        <v>54</v>
      </c>
      <c r="H5250" s="14"/>
      <c r="I5250" s="141"/>
      <c r="J5250" s="141"/>
      <c r="K5250" s="141"/>
      <c r="L5250" s="141"/>
      <c r="M5250" s="141"/>
      <c r="N5250" s="14"/>
      <c r="O5250" s="14"/>
      <c r="P5250" s="14" t="s">
        <v>1757</v>
      </c>
      <c r="Q5250" s="14">
        <v>300</v>
      </c>
      <c r="R5250" s="14" t="s">
        <v>2045</v>
      </c>
      <c r="S5250" s="14"/>
      <c r="T5250" s="14"/>
      <c r="U5250" s="53" t="s">
        <v>54</v>
      </c>
      <c r="V5250" s="14"/>
      <c r="W5250" s="14" t="s">
        <v>592</v>
      </c>
      <c r="X5250" s="14">
        <v>3200</v>
      </c>
      <c r="Y5250" s="14" t="s">
        <v>2043</v>
      </c>
      <c r="Z5250" s="14"/>
      <c r="AA5250" s="53" t="s">
        <v>54</v>
      </c>
    </row>
    <row r="5251" ht="12.75" customHeight="1" spans="1:27">
      <c r="A5251" s="124"/>
      <c r="B5251" s="14" t="s">
        <v>461</v>
      </c>
      <c r="C5251" s="14">
        <v>3200</v>
      </c>
      <c r="D5251" s="14" t="s">
        <v>2043</v>
      </c>
      <c r="E5251" s="52"/>
      <c r="F5251" s="14"/>
      <c r="G5251" s="14" t="s">
        <v>54</v>
      </c>
      <c r="H5251" s="14"/>
      <c r="I5251" s="141"/>
      <c r="J5251" s="141"/>
      <c r="K5251" s="141"/>
      <c r="L5251" s="141"/>
      <c r="M5251" s="141"/>
      <c r="N5251" s="14"/>
      <c r="O5251" s="14"/>
      <c r="P5251" s="897" t="s">
        <v>1845</v>
      </c>
      <c r="Q5251" s="14">
        <v>210</v>
      </c>
      <c r="R5251" s="14" t="s">
        <v>2045</v>
      </c>
      <c r="S5251" s="14"/>
      <c r="T5251" s="14"/>
      <c r="U5251" s="53" t="s">
        <v>54</v>
      </c>
      <c r="V5251" s="14"/>
      <c r="W5251" s="14"/>
      <c r="X5251" s="14"/>
      <c r="Y5251" s="14"/>
      <c r="Z5251" s="14"/>
      <c r="AA5251" s="14"/>
    </row>
    <row r="5252" ht="12.75" customHeight="1" spans="1:27">
      <c r="A5252" s="124"/>
      <c r="B5252" s="14" t="s">
        <v>291</v>
      </c>
      <c r="C5252" s="14">
        <v>1200</v>
      </c>
      <c r="D5252" s="14" t="s">
        <v>2043</v>
      </c>
      <c r="E5252" s="52"/>
      <c r="F5252" s="14"/>
      <c r="G5252" s="14" t="s">
        <v>54</v>
      </c>
      <c r="H5252" s="14"/>
      <c r="I5252" s="14"/>
      <c r="J5252" s="14"/>
      <c r="K5252" s="14"/>
      <c r="L5252" s="14"/>
      <c r="M5252" s="14"/>
      <c r="N5252" s="53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</row>
    <row r="5253" ht="12.75" customHeight="1" spans="1:27">
      <c r="A5253" s="124"/>
      <c r="B5253" s="14" t="s">
        <v>1495</v>
      </c>
      <c r="C5253" s="14">
        <v>210</v>
      </c>
      <c r="D5253" s="14" t="s">
        <v>2045</v>
      </c>
      <c r="E5253" s="52"/>
      <c r="F5253" s="14"/>
      <c r="G5253" s="14" t="s">
        <v>54</v>
      </c>
      <c r="H5253" s="14"/>
      <c r="I5253" s="14"/>
      <c r="J5253" s="14"/>
      <c r="K5253" s="14"/>
      <c r="L5253" s="14"/>
      <c r="M5253" s="14"/>
      <c r="N5253" s="53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</row>
    <row r="5254" ht="12.75" customHeight="1" spans="1:27">
      <c r="A5254" s="124"/>
      <c r="B5254" s="14"/>
      <c r="C5254" s="14"/>
      <c r="D5254" s="14"/>
      <c r="E5254" s="52"/>
      <c r="F5254" s="14"/>
      <c r="G5254" s="14"/>
      <c r="H5254" s="14"/>
      <c r="I5254" s="14"/>
      <c r="J5254" s="14"/>
      <c r="K5254" s="14"/>
      <c r="L5254" s="14"/>
      <c r="M5254" s="162"/>
      <c r="N5254" s="53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</row>
    <row r="5255" ht="12.75" customHeight="1" spans="1:27">
      <c r="A5255" s="124"/>
      <c r="B5255" s="14"/>
      <c r="C5255" s="14"/>
      <c r="D5255" s="14"/>
      <c r="E5255" s="52"/>
      <c r="F5255" s="14"/>
      <c r="G5255" s="14"/>
      <c r="H5255" s="14"/>
      <c r="I5255" s="14"/>
      <c r="J5255" s="14"/>
      <c r="K5255" s="14"/>
      <c r="L5255" s="14"/>
      <c r="M5255" s="162"/>
      <c r="N5255" s="53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</row>
    <row r="5256" ht="18.75" customHeight="1" spans="1:27">
      <c r="A5256" s="124"/>
      <c r="B5256" s="629"/>
      <c r="C5256" s="299"/>
      <c r="D5256" s="299"/>
      <c r="E5256" s="630"/>
      <c r="F5256" s="299"/>
      <c r="G5256" s="299"/>
      <c r="H5256" s="269"/>
      <c r="I5256" s="304"/>
      <c r="J5256" s="304"/>
      <c r="K5256" s="304"/>
      <c r="L5256" s="304"/>
      <c r="M5256" s="682"/>
      <c r="N5256" s="304"/>
      <c r="O5256" s="269"/>
      <c r="P5256" s="304"/>
      <c r="Q5256" s="304"/>
      <c r="R5256" s="304"/>
      <c r="S5256" s="304"/>
      <c r="T5256" s="304"/>
      <c r="U5256" s="304"/>
      <c r="V5256" s="492"/>
      <c r="W5256" s="304"/>
      <c r="X5256" s="304"/>
      <c r="Y5256" s="304"/>
      <c r="Z5256" s="304"/>
      <c r="AA5256" s="304"/>
    </row>
    <row r="5257" ht="16.5" customHeight="1" spans="1:29">
      <c r="A5257" s="121" t="s">
        <v>3410</v>
      </c>
      <c r="B5257" s="121" t="s">
        <v>12</v>
      </c>
      <c r="C5257" s="122" t="s">
        <v>2501</v>
      </c>
      <c r="D5257" s="122" t="s">
        <v>2466</v>
      </c>
      <c r="E5257" s="123" t="s">
        <v>2456</v>
      </c>
      <c r="F5257" s="121" t="s">
        <v>3121</v>
      </c>
      <c r="G5257" s="121" t="s">
        <v>11</v>
      </c>
      <c r="H5257" s="269"/>
      <c r="I5257" s="121" t="s">
        <v>13</v>
      </c>
      <c r="J5257" s="122" t="s">
        <v>2501</v>
      </c>
      <c r="K5257" s="122" t="s">
        <v>2466</v>
      </c>
      <c r="L5257" s="632" t="s">
        <v>2456</v>
      </c>
      <c r="M5257" s="121" t="s">
        <v>3121</v>
      </c>
      <c r="N5257" s="121" t="s">
        <v>11</v>
      </c>
      <c r="O5257" s="269"/>
      <c r="P5257" s="268" t="s">
        <v>3108</v>
      </c>
      <c r="Q5257" s="267" t="s">
        <v>2501</v>
      </c>
      <c r="R5257" s="267" t="s">
        <v>2466</v>
      </c>
      <c r="S5257" s="658" t="s">
        <v>2456</v>
      </c>
      <c r="T5257" s="268" t="s">
        <v>3121</v>
      </c>
      <c r="U5257" s="268" t="s">
        <v>11</v>
      </c>
      <c r="V5257" s="269"/>
      <c r="W5257" s="268" t="s">
        <v>3336</v>
      </c>
      <c r="X5257" s="267" t="s">
        <v>2501</v>
      </c>
      <c r="Y5257" s="712" t="s">
        <v>2466</v>
      </c>
      <c r="Z5257" s="268" t="s">
        <v>3121</v>
      </c>
      <c r="AA5257" s="268" t="s">
        <v>11</v>
      </c>
      <c r="AB5257" s="594" t="s">
        <v>2557</v>
      </c>
      <c r="AC5257" s="594"/>
    </row>
    <row r="5258" ht="12.75" customHeight="1" spans="1:29">
      <c r="A5258" s="704" t="s">
        <v>3960</v>
      </c>
      <c r="B5258" s="14" t="s">
        <v>1002</v>
      </c>
      <c r="C5258" s="14">
        <v>200</v>
      </c>
      <c r="D5258" s="14" t="s">
        <v>2045</v>
      </c>
      <c r="E5258" s="14"/>
      <c r="F5258" s="14"/>
      <c r="G5258" s="53" t="s">
        <v>54</v>
      </c>
      <c r="H5258" s="14"/>
      <c r="I5258" s="14" t="s">
        <v>280</v>
      </c>
      <c r="J5258" s="14">
        <v>3600</v>
      </c>
      <c r="K5258" s="14" t="s">
        <v>2043</v>
      </c>
      <c r="L5258" s="14"/>
      <c r="M5258" s="14"/>
      <c r="N5258" s="53" t="s">
        <v>54</v>
      </c>
      <c r="O5258" s="14"/>
      <c r="P5258" s="73" t="s">
        <v>1966</v>
      </c>
      <c r="Q5258" s="73">
        <v>300</v>
      </c>
      <c r="R5258" s="73" t="s">
        <v>2045</v>
      </c>
      <c r="S5258" s="14"/>
      <c r="T5258" s="14" t="s">
        <v>2096</v>
      </c>
      <c r="U5258" s="14" t="s">
        <v>2956</v>
      </c>
      <c r="V5258" s="14"/>
      <c r="W5258" s="73" t="s">
        <v>1183</v>
      </c>
      <c r="X5258" s="73">
        <v>1200</v>
      </c>
      <c r="Y5258" s="73" t="s">
        <v>2043</v>
      </c>
      <c r="Z5258" s="14"/>
      <c r="AA5258" s="14" t="s">
        <v>2956</v>
      </c>
      <c r="AB5258" s="525"/>
      <c r="AC5258" s="448" t="s">
        <v>2561</v>
      </c>
    </row>
    <row r="5259" ht="12.75" customHeight="1" spans="1:29">
      <c r="A5259" s="704"/>
      <c r="B5259" s="14" t="s">
        <v>241</v>
      </c>
      <c r="C5259" s="14">
        <v>12000</v>
      </c>
      <c r="D5259" s="14" t="s">
        <v>2043</v>
      </c>
      <c r="E5259" s="52"/>
      <c r="F5259" s="168" t="s">
        <v>3961</v>
      </c>
      <c r="G5259" s="53" t="s">
        <v>54</v>
      </c>
      <c r="H5259" s="14"/>
      <c r="I5259" s="141" t="s">
        <v>148</v>
      </c>
      <c r="J5259" s="141">
        <v>10000</v>
      </c>
      <c r="K5259" s="141" t="s">
        <v>2043</v>
      </c>
      <c r="L5259" s="141"/>
      <c r="M5259" s="141"/>
      <c r="N5259" s="53" t="s">
        <v>54</v>
      </c>
      <c r="O5259" s="14"/>
      <c r="P5259" s="897" t="s">
        <v>1324</v>
      </c>
      <c r="Q5259" s="14">
        <v>405</v>
      </c>
      <c r="R5259" s="897" t="s">
        <v>2045</v>
      </c>
      <c r="S5259" s="14"/>
      <c r="T5259" s="14"/>
      <c r="U5259" s="53" t="s">
        <v>54</v>
      </c>
      <c r="V5259" s="14"/>
      <c r="W5259" s="14" t="s">
        <v>1135</v>
      </c>
      <c r="X5259" s="14">
        <v>2000</v>
      </c>
      <c r="Y5259" s="14" t="s">
        <v>2043</v>
      </c>
      <c r="Z5259" s="14"/>
      <c r="AA5259" s="53" t="s">
        <v>54</v>
      </c>
      <c r="AB5259" s="460"/>
      <c r="AC5259" s="14" t="s">
        <v>2562</v>
      </c>
    </row>
    <row r="5260" ht="12.75" customHeight="1" spans="1:29">
      <c r="A5260" s="704"/>
      <c r="B5260" s="14" t="s">
        <v>519</v>
      </c>
      <c r="C5260" s="14">
        <v>6000</v>
      </c>
      <c r="D5260" s="14" t="s">
        <v>2043</v>
      </c>
      <c r="E5260" s="14"/>
      <c r="F5260" s="14"/>
      <c r="G5260" s="53" t="s">
        <v>54</v>
      </c>
      <c r="H5260" s="14"/>
      <c r="I5260" s="14" t="s">
        <v>1127</v>
      </c>
      <c r="J5260" s="14">
        <v>200</v>
      </c>
      <c r="K5260" s="14" t="s">
        <v>2045</v>
      </c>
      <c r="L5260" s="14"/>
      <c r="M5260" s="14"/>
      <c r="N5260" s="53" t="s">
        <v>54</v>
      </c>
      <c r="O5260" s="14"/>
      <c r="P5260" s="897" t="s">
        <v>1382</v>
      </c>
      <c r="Q5260" s="14">
        <v>740</v>
      </c>
      <c r="R5260" s="897" t="s">
        <v>2045</v>
      </c>
      <c r="S5260" s="14"/>
      <c r="T5260" s="14"/>
      <c r="U5260" s="53" t="s">
        <v>3225</v>
      </c>
      <c r="V5260" s="14"/>
      <c r="W5260" s="14" t="s">
        <v>513</v>
      </c>
      <c r="X5260" s="14">
        <v>1200</v>
      </c>
      <c r="Y5260" s="14" t="s">
        <v>2043</v>
      </c>
      <c r="Z5260" s="14"/>
      <c r="AA5260" s="53" t="s">
        <v>54</v>
      </c>
      <c r="AB5260" s="461"/>
      <c r="AC5260" s="448" t="s">
        <v>2563</v>
      </c>
    </row>
    <row r="5261" ht="12.75" customHeight="1" spans="1:29">
      <c r="A5261" s="704"/>
      <c r="B5261" s="14" t="s">
        <v>259</v>
      </c>
      <c r="C5261" s="14">
        <v>10000</v>
      </c>
      <c r="D5261" s="14" t="s">
        <v>2043</v>
      </c>
      <c r="E5261" s="14"/>
      <c r="F5261" s="14"/>
      <c r="G5261" s="53" t="s">
        <v>54</v>
      </c>
      <c r="H5261" s="14"/>
      <c r="I5261" s="14" t="s">
        <v>1879</v>
      </c>
      <c r="J5261" s="14">
        <v>500</v>
      </c>
      <c r="K5261" s="14" t="s">
        <v>2045</v>
      </c>
      <c r="L5261" s="14"/>
      <c r="M5261" s="14"/>
      <c r="N5261" s="53" t="s">
        <v>54</v>
      </c>
      <c r="O5261" s="14"/>
      <c r="P5261" s="73" t="s">
        <v>1318</v>
      </c>
      <c r="Q5261" s="73">
        <v>500</v>
      </c>
      <c r="R5261" s="73" t="s">
        <v>2045</v>
      </c>
      <c r="S5261" s="14"/>
      <c r="T5261" s="14" t="s">
        <v>3426</v>
      </c>
      <c r="U5261" s="53" t="s">
        <v>3240</v>
      </c>
      <c r="V5261" s="14"/>
      <c r="W5261" s="14" t="s">
        <v>630</v>
      </c>
      <c r="X5261" s="14">
        <v>1200</v>
      </c>
      <c r="Y5261" s="14" t="s">
        <v>2043</v>
      </c>
      <c r="Z5261" s="14"/>
      <c r="AA5261" s="53" t="s">
        <v>54</v>
      </c>
      <c r="AB5261" s="462"/>
      <c r="AC5261" s="448" t="s">
        <v>2568</v>
      </c>
    </row>
    <row r="5262" ht="12.75" customHeight="1" spans="1:29">
      <c r="A5262" s="704"/>
      <c r="B5262" s="73" t="s">
        <v>1057</v>
      </c>
      <c r="C5262" s="73">
        <v>7000</v>
      </c>
      <c r="D5262" s="73" t="s">
        <v>2043</v>
      </c>
      <c r="E5262" s="14"/>
      <c r="F5262" s="14"/>
      <c r="G5262" s="14" t="s">
        <v>2956</v>
      </c>
      <c r="H5262" s="14"/>
      <c r="I5262" s="14" t="s">
        <v>1969</v>
      </c>
      <c r="J5262" s="14">
        <v>200</v>
      </c>
      <c r="K5262" s="14" t="s">
        <v>2045</v>
      </c>
      <c r="L5262" s="14"/>
      <c r="M5262" s="14" t="s">
        <v>2096</v>
      </c>
      <c r="N5262" s="53" t="s">
        <v>54</v>
      </c>
      <c r="O5262" s="14"/>
      <c r="P5262" s="897" t="s">
        <v>1301</v>
      </c>
      <c r="Q5262" s="14">
        <v>240</v>
      </c>
      <c r="R5262" s="897" t="s">
        <v>2045</v>
      </c>
      <c r="S5262" s="14"/>
      <c r="T5262" s="14"/>
      <c r="U5262" s="14" t="s">
        <v>3510</v>
      </c>
      <c r="V5262" s="14"/>
      <c r="W5262" s="14"/>
      <c r="X5262" s="14"/>
      <c r="Y5262" s="14"/>
      <c r="Z5262" s="14"/>
      <c r="AA5262" s="14"/>
      <c r="AB5262" s="142"/>
      <c r="AC5262" s="448" t="s">
        <v>2632</v>
      </c>
    </row>
    <row r="5263" ht="12.75" customHeight="1" spans="1:29">
      <c r="A5263" s="704"/>
      <c r="B5263" s="14" t="s">
        <v>954</v>
      </c>
      <c r="C5263" s="14">
        <v>2400</v>
      </c>
      <c r="D5263" s="14" t="s">
        <v>2043</v>
      </c>
      <c r="E5263" s="14"/>
      <c r="F5263" s="14"/>
      <c r="G5263" s="14" t="s">
        <v>54</v>
      </c>
      <c r="H5263" s="14"/>
      <c r="I5263" s="14" t="s">
        <v>265</v>
      </c>
      <c r="J5263" s="14">
        <v>1600</v>
      </c>
      <c r="K5263" s="14" t="s">
        <v>2043</v>
      </c>
      <c r="L5263" s="14"/>
      <c r="M5263" s="168"/>
      <c r="N5263" s="53" t="s">
        <v>54</v>
      </c>
      <c r="O5263" s="14"/>
      <c r="P5263" s="525" t="s">
        <v>1402</v>
      </c>
      <c r="Q5263" s="525">
        <v>300</v>
      </c>
      <c r="R5263" s="525" t="s">
        <v>2045</v>
      </c>
      <c r="S5263" s="14"/>
      <c r="T5263" s="14" t="s">
        <v>3426</v>
      </c>
      <c r="U5263" s="47" t="s">
        <v>3962</v>
      </c>
      <c r="V5263" s="14"/>
      <c r="W5263" s="14" t="s">
        <v>316</v>
      </c>
      <c r="X5263" s="14">
        <v>5600</v>
      </c>
      <c r="Y5263" s="14" t="s">
        <v>2043</v>
      </c>
      <c r="Z5263" s="168"/>
      <c r="AA5263" s="53" t="s">
        <v>54</v>
      </c>
      <c r="AB5263" s="136"/>
      <c r="AC5263" s="448" t="s">
        <v>2935</v>
      </c>
    </row>
    <row r="5264" ht="12.75" customHeight="1" spans="1:27">
      <c r="A5264" s="704"/>
      <c r="B5264" s="14" t="s">
        <v>1188</v>
      </c>
      <c r="C5264" s="14">
        <v>7200</v>
      </c>
      <c r="D5264" s="14" t="s">
        <v>2043</v>
      </c>
      <c r="E5264" s="52"/>
      <c r="F5264" s="14"/>
      <c r="G5264" s="14" t="s">
        <v>54</v>
      </c>
      <c r="H5264" s="14"/>
      <c r="I5264" s="14" t="s">
        <v>175</v>
      </c>
      <c r="J5264" s="14">
        <v>1200</v>
      </c>
      <c r="K5264" s="14" t="s">
        <v>2043</v>
      </c>
      <c r="L5264" s="14"/>
      <c r="M5264" s="14"/>
      <c r="N5264" s="53" t="s">
        <v>54</v>
      </c>
      <c r="O5264" s="14"/>
      <c r="P5264" s="14" t="s">
        <v>951</v>
      </c>
      <c r="Q5264" s="14">
        <v>1380</v>
      </c>
      <c r="R5264" s="897" t="s">
        <v>2045</v>
      </c>
      <c r="S5264" s="14"/>
      <c r="T5264" s="14"/>
      <c r="U5264" s="14" t="s">
        <v>54</v>
      </c>
      <c r="V5264" s="14"/>
      <c r="W5264" s="14" t="s">
        <v>1644</v>
      </c>
      <c r="X5264" s="14">
        <f>67*15</f>
        <v>1005</v>
      </c>
      <c r="Y5264" s="14" t="s">
        <v>2045</v>
      </c>
      <c r="Z5264" s="14"/>
      <c r="AA5264" s="53" t="s">
        <v>54</v>
      </c>
    </row>
    <row r="5265" ht="12.75" customHeight="1" spans="1:27">
      <c r="A5265" s="704"/>
      <c r="B5265" s="14" t="s">
        <v>537</v>
      </c>
      <c r="C5265" s="14">
        <v>3200</v>
      </c>
      <c r="D5265" s="14" t="s">
        <v>2043</v>
      </c>
      <c r="G5265" s="14" t="s">
        <v>54</v>
      </c>
      <c r="H5265" s="14"/>
      <c r="I5265" s="460" t="s">
        <v>67</v>
      </c>
      <c r="J5265" s="460">
        <v>1600</v>
      </c>
      <c r="K5265" s="460" t="s">
        <v>2045</v>
      </c>
      <c r="L5265" s="14"/>
      <c r="M5265" s="14"/>
      <c r="N5265" s="53" t="s">
        <v>2788</v>
      </c>
      <c r="O5265" s="14"/>
      <c r="P5265" s="14" t="s">
        <v>1402</v>
      </c>
      <c r="Q5265" s="14">
        <v>300</v>
      </c>
      <c r="R5265" s="897" t="s">
        <v>2045</v>
      </c>
      <c r="U5265" s="47" t="s">
        <v>2802</v>
      </c>
      <c r="V5265" s="14"/>
      <c r="W5265" s="141" t="s">
        <v>196</v>
      </c>
      <c r="X5265" s="141">
        <v>3200</v>
      </c>
      <c r="Y5265" s="141" t="s">
        <v>2043</v>
      </c>
      <c r="Z5265" s="141"/>
      <c r="AA5265" s="53" t="s">
        <v>54</v>
      </c>
    </row>
    <row r="5266" ht="12.75" customHeight="1" spans="1:27">
      <c r="A5266" s="704"/>
      <c r="B5266" s="14"/>
      <c r="C5266" s="14"/>
      <c r="D5266" s="14"/>
      <c r="E5266" s="14"/>
      <c r="F5266" s="14"/>
      <c r="G5266" s="14"/>
      <c r="H5266" s="14"/>
      <c r="I5266" s="460" t="s">
        <v>2081</v>
      </c>
      <c r="J5266" s="460">
        <v>500</v>
      </c>
      <c r="K5266" s="460" t="s">
        <v>2045</v>
      </c>
      <c r="L5266" s="14"/>
      <c r="M5266" s="14"/>
      <c r="N5266" s="53" t="s">
        <v>2788</v>
      </c>
      <c r="O5266" s="14"/>
      <c r="P5266" s="14" t="s">
        <v>1244</v>
      </c>
      <c r="Q5266" s="14">
        <v>500</v>
      </c>
      <c r="R5266" s="897" t="s">
        <v>2045</v>
      </c>
      <c r="S5266" s="14"/>
      <c r="T5266" s="14"/>
      <c r="U5266" s="14" t="s">
        <v>54</v>
      </c>
      <c r="V5266" s="14"/>
      <c r="W5266" s="14" t="s">
        <v>528</v>
      </c>
      <c r="X5266" s="14">
        <v>2000</v>
      </c>
      <c r="Y5266" s="140" t="s">
        <v>2043</v>
      </c>
      <c r="Z5266" s="14"/>
      <c r="AA5266" s="53" t="s">
        <v>54</v>
      </c>
    </row>
    <row r="5267" ht="12.75" customHeight="1" spans="1:27">
      <c r="A5267" s="704"/>
      <c r="B5267" s="14"/>
      <c r="C5267" s="14"/>
      <c r="D5267" s="14"/>
      <c r="E5267" s="14"/>
      <c r="F5267" s="14"/>
      <c r="G5267" s="14"/>
      <c r="H5267" s="14"/>
      <c r="I5267" s="14" t="s">
        <v>259</v>
      </c>
      <c r="J5267" s="14">
        <v>18000</v>
      </c>
      <c r="K5267" s="14" t="s">
        <v>2043</v>
      </c>
      <c r="L5267" s="52"/>
      <c r="M5267" s="14"/>
      <c r="N5267" s="53" t="s">
        <v>54</v>
      </c>
      <c r="O5267" s="14"/>
      <c r="P5267" s="14" t="s">
        <v>1272</v>
      </c>
      <c r="Q5267" s="14">
        <v>300</v>
      </c>
      <c r="R5267" s="897" t="s">
        <v>2045</v>
      </c>
      <c r="S5267" s="14"/>
      <c r="T5267" s="14"/>
      <c r="U5267" s="14" t="s">
        <v>54</v>
      </c>
      <c r="V5267" s="14"/>
      <c r="W5267" s="14" t="s">
        <v>277</v>
      </c>
      <c r="X5267" s="14">
        <v>1000</v>
      </c>
      <c r="Y5267" s="140" t="s">
        <v>2045</v>
      </c>
      <c r="Z5267" s="14"/>
      <c r="AA5267" s="53" t="s">
        <v>54</v>
      </c>
    </row>
    <row r="5268" ht="12.75" customHeight="1" spans="1:27">
      <c r="A5268" s="704"/>
      <c r="B5268" s="14"/>
      <c r="C5268" s="14"/>
      <c r="D5268" s="14"/>
      <c r="E5268" s="14"/>
      <c r="F5268" s="14"/>
      <c r="G5268" s="14"/>
      <c r="H5268" s="14"/>
      <c r="I5268" s="14" t="s">
        <v>599</v>
      </c>
      <c r="J5268" s="14">
        <v>1000</v>
      </c>
      <c r="K5268" s="14" t="s">
        <v>2045</v>
      </c>
      <c r="L5268" s="14"/>
      <c r="M5268" s="14"/>
      <c r="N5268" s="53" t="s">
        <v>54</v>
      </c>
      <c r="O5268" s="14"/>
      <c r="P5268" s="14" t="s">
        <v>709</v>
      </c>
      <c r="Q5268" s="14">
        <v>300</v>
      </c>
      <c r="R5268" s="897" t="s">
        <v>2045</v>
      </c>
      <c r="S5268" s="14"/>
      <c r="T5268" s="14"/>
      <c r="U5268" s="14" t="s">
        <v>54</v>
      </c>
      <c r="V5268" s="14"/>
      <c r="W5268" s="525" t="s">
        <v>949</v>
      </c>
      <c r="X5268" s="525">
        <v>6000</v>
      </c>
      <c r="Y5268" s="525" t="s">
        <v>2043</v>
      </c>
      <c r="Z5268" s="14"/>
      <c r="AA5268" s="53" t="s">
        <v>3963</v>
      </c>
    </row>
    <row r="5269" ht="12.75" customHeight="1" spans="1:27">
      <c r="A5269" s="704"/>
      <c r="B5269" s="14"/>
      <c r="C5269" s="14"/>
      <c r="D5269" s="14"/>
      <c r="E5269" s="14"/>
      <c r="F5269" s="14"/>
      <c r="G5269" s="14"/>
      <c r="H5269" s="14"/>
      <c r="I5269" s="14" t="s">
        <v>1700</v>
      </c>
      <c r="J5269" s="14">
        <v>3600</v>
      </c>
      <c r="K5269" s="14" t="s">
        <v>2043</v>
      </c>
      <c r="L5269" s="14"/>
      <c r="M5269" s="14"/>
      <c r="N5269" s="53" t="s">
        <v>54</v>
      </c>
      <c r="O5269" s="14"/>
      <c r="P5269" s="14" t="s">
        <v>1467</v>
      </c>
      <c r="Q5269" s="14">
        <v>100</v>
      </c>
      <c r="R5269" s="897" t="s">
        <v>2045</v>
      </c>
      <c r="S5269" s="14"/>
      <c r="T5269" s="14"/>
      <c r="U5269" s="14" t="s">
        <v>54</v>
      </c>
      <c r="V5269" s="14"/>
      <c r="W5269" s="14" t="s">
        <v>124</v>
      </c>
      <c r="X5269" s="14">
        <v>3300</v>
      </c>
      <c r="Y5269" s="14" t="s">
        <v>2043</v>
      </c>
      <c r="Z5269" s="14"/>
      <c r="AA5269" s="14" t="s">
        <v>54</v>
      </c>
    </row>
    <row r="5270" ht="12.75" customHeight="1" spans="1:27">
      <c r="A5270" s="704"/>
      <c r="B5270" s="14"/>
      <c r="C5270" s="14"/>
      <c r="D5270" s="14"/>
      <c r="E5270" s="14"/>
      <c r="F5270" s="14"/>
      <c r="G5270" s="14"/>
      <c r="H5270" s="14"/>
      <c r="I5270" s="14" t="s">
        <v>1314</v>
      </c>
      <c r="J5270" s="14">
        <v>1500</v>
      </c>
      <c r="K5270" s="14" t="s">
        <v>2045</v>
      </c>
      <c r="L5270" s="14"/>
      <c r="M5270" s="14"/>
      <c r="N5270" s="53" t="s">
        <v>54</v>
      </c>
      <c r="O5270" s="14"/>
      <c r="P5270" s="14" t="s">
        <v>669</v>
      </c>
      <c r="Q5270" s="14">
        <v>210</v>
      </c>
      <c r="R5270" s="897" t="s">
        <v>2045</v>
      </c>
      <c r="S5270" s="14"/>
      <c r="T5270" s="14"/>
      <c r="U5270" s="14" t="s">
        <v>54</v>
      </c>
      <c r="V5270" s="14"/>
      <c r="W5270" s="14"/>
      <c r="X5270" s="14"/>
      <c r="Y5270" s="140"/>
      <c r="Z5270" s="14"/>
      <c r="AA5270" s="14"/>
    </row>
    <row r="5271" ht="12.75" customHeight="1" spans="1:27">
      <c r="A5271" s="704"/>
      <c r="B5271" s="14"/>
      <c r="C5271" s="14"/>
      <c r="D5271" s="14"/>
      <c r="E5271" s="14"/>
      <c r="F5271" s="14"/>
      <c r="G5271" s="14"/>
      <c r="H5271" s="14"/>
      <c r="I5271" s="14" t="s">
        <v>1777</v>
      </c>
      <c r="J5271" s="14">
        <v>1000</v>
      </c>
      <c r="K5271" s="14" t="s">
        <v>2045</v>
      </c>
      <c r="L5271" s="14"/>
      <c r="M5271" s="14"/>
      <c r="N5271" s="53" t="s">
        <v>54</v>
      </c>
      <c r="O5271" s="14"/>
      <c r="P5271" s="14" t="s">
        <v>1723</v>
      </c>
      <c r="Q5271" s="14">
        <v>600</v>
      </c>
      <c r="R5271" s="897" t="s">
        <v>2045</v>
      </c>
      <c r="S5271" s="14"/>
      <c r="T5271" s="14" t="s">
        <v>58</v>
      </c>
      <c r="U5271" s="14" t="s">
        <v>54</v>
      </c>
      <c r="V5271" s="14"/>
      <c r="W5271" s="14"/>
      <c r="X5271" s="14"/>
      <c r="Y5271" s="534"/>
      <c r="Z5271" s="141"/>
      <c r="AA5271" s="141"/>
    </row>
    <row r="5272" ht="12.75" customHeight="1" spans="1:27">
      <c r="A5272" s="704"/>
      <c r="B5272" s="14"/>
      <c r="C5272" s="14"/>
      <c r="D5272" s="14"/>
      <c r="E5272" s="14"/>
      <c r="F5272" s="14"/>
      <c r="G5272" s="14"/>
      <c r="H5272" s="14"/>
      <c r="I5272" s="14" t="s">
        <v>1499</v>
      </c>
      <c r="J5272" s="14">
        <f>26*20</f>
        <v>520</v>
      </c>
      <c r="K5272" s="14" t="s">
        <v>2045</v>
      </c>
      <c r="L5272" s="14"/>
      <c r="M5272" s="14"/>
      <c r="N5272" s="53" t="s">
        <v>54</v>
      </c>
      <c r="O5272" s="14"/>
      <c r="P5272" s="14" t="s">
        <v>1079</v>
      </c>
      <c r="Q5272" s="14">
        <v>800</v>
      </c>
      <c r="R5272" s="14" t="s">
        <v>2045</v>
      </c>
      <c r="S5272" s="14"/>
      <c r="T5272" s="14"/>
      <c r="U5272" s="14" t="s">
        <v>54</v>
      </c>
      <c r="V5272" s="14"/>
      <c r="W5272" s="14"/>
      <c r="X5272" s="14"/>
      <c r="Y5272" s="497"/>
      <c r="Z5272" s="129"/>
      <c r="AA5272" s="129"/>
    </row>
    <row r="5273" ht="12.75" customHeight="1" spans="1:27">
      <c r="A5273" s="704"/>
      <c r="B5273" s="14"/>
      <c r="C5273" s="14"/>
      <c r="D5273" s="14"/>
      <c r="E5273" s="14"/>
      <c r="F5273" s="14"/>
      <c r="G5273" s="14"/>
      <c r="H5273" s="14"/>
      <c r="I5273" s="14"/>
      <c r="J5273" s="14"/>
      <c r="K5273" s="14"/>
      <c r="L5273" s="14"/>
      <c r="M5273" s="14"/>
      <c r="N5273" s="53"/>
      <c r="O5273" s="14"/>
      <c r="P5273" s="14" t="s">
        <v>1465</v>
      </c>
      <c r="Q5273" s="14">
        <f>23*20</f>
        <v>460</v>
      </c>
      <c r="R5273" s="14" t="s">
        <v>2045</v>
      </c>
      <c r="S5273" s="14"/>
      <c r="T5273" s="14"/>
      <c r="U5273" s="14" t="s">
        <v>54</v>
      </c>
      <c r="V5273" s="14"/>
      <c r="W5273" s="14"/>
      <c r="X5273" s="14"/>
      <c r="Y5273" s="497"/>
      <c r="Z5273" s="129"/>
      <c r="AA5273" s="129"/>
    </row>
    <row r="5274" ht="12.75" customHeight="1" spans="1:27">
      <c r="A5274" s="704"/>
      <c r="B5274" s="14"/>
      <c r="C5274" s="14"/>
      <c r="D5274" s="14"/>
      <c r="E5274" s="14"/>
      <c r="F5274" s="14"/>
      <c r="G5274" s="14"/>
      <c r="H5274" s="14"/>
      <c r="I5274" s="14"/>
      <c r="J5274" s="14"/>
      <c r="K5274" s="14"/>
      <c r="L5274" s="14"/>
      <c r="M5274" s="14"/>
      <c r="N5274" s="53"/>
      <c r="O5274" s="14"/>
      <c r="P5274" s="73" t="s">
        <v>1330</v>
      </c>
      <c r="Q5274" s="73">
        <v>200</v>
      </c>
      <c r="R5274" s="73" t="s">
        <v>2045</v>
      </c>
      <c r="S5274" s="14"/>
      <c r="T5274" s="14"/>
      <c r="U5274" s="14" t="s">
        <v>2956</v>
      </c>
      <c r="V5274" s="14"/>
      <c r="W5274" s="14"/>
      <c r="X5274" s="14"/>
      <c r="Y5274" s="497"/>
      <c r="Z5274" s="129"/>
      <c r="AA5274" s="129"/>
    </row>
    <row r="5275" ht="12.75" customHeight="1" spans="1:27">
      <c r="A5275" s="704"/>
      <c r="B5275" s="14"/>
      <c r="C5275" s="14"/>
      <c r="D5275" s="14"/>
      <c r="E5275" s="14"/>
      <c r="F5275" s="14"/>
      <c r="G5275" s="14"/>
      <c r="H5275" s="162"/>
      <c r="I5275" s="14"/>
      <c r="J5275" s="14"/>
      <c r="K5275" s="14"/>
      <c r="L5275" s="14"/>
      <c r="M5275" s="14"/>
      <c r="N5275" s="14"/>
      <c r="O5275" s="14"/>
      <c r="P5275" s="356" t="s">
        <v>681</v>
      </c>
      <c r="Q5275" s="356">
        <v>200</v>
      </c>
      <c r="R5275" s="356" t="s">
        <v>2043</v>
      </c>
      <c r="S5275" s="14"/>
      <c r="T5275" s="14"/>
      <c r="U5275" s="14" t="s">
        <v>3750</v>
      </c>
      <c r="V5275" s="14"/>
      <c r="W5275" s="14"/>
      <c r="X5275" s="14"/>
      <c r="Y5275" s="497"/>
      <c r="Z5275" s="129"/>
      <c r="AA5275" s="129"/>
    </row>
    <row r="5276" ht="12.75" customHeight="1" spans="1:27">
      <c r="A5276" s="704"/>
      <c r="B5276" s="14"/>
      <c r="C5276" s="14"/>
      <c r="D5276" s="14"/>
      <c r="E5276" s="14"/>
      <c r="F5276" s="14"/>
      <c r="G5276" s="14"/>
      <c r="H5276" s="162"/>
      <c r="I5276" s="14"/>
      <c r="J5276" s="14"/>
      <c r="K5276" s="14"/>
      <c r="L5276" s="14"/>
      <c r="M5276" s="14"/>
      <c r="N5276" s="14"/>
      <c r="O5276" s="14"/>
      <c r="P5276" s="14" t="s">
        <v>1552</v>
      </c>
      <c r="Q5276" s="14">
        <v>200</v>
      </c>
      <c r="R5276" s="14" t="s">
        <v>2045</v>
      </c>
      <c r="S5276" s="14"/>
      <c r="T5276" s="14"/>
      <c r="U5276" s="14" t="s">
        <v>54</v>
      </c>
      <c r="V5276" s="14"/>
      <c r="W5276" s="14"/>
      <c r="X5276" s="14"/>
      <c r="Y5276" s="497"/>
      <c r="Z5276" s="129"/>
      <c r="AA5276" s="129"/>
    </row>
    <row r="5277" ht="12.75" customHeight="1" spans="1:27">
      <c r="A5277" s="704"/>
      <c r="B5277" s="14"/>
      <c r="C5277" s="14"/>
      <c r="D5277" s="14"/>
      <c r="E5277" s="14"/>
      <c r="F5277" s="14"/>
      <c r="G5277" s="14"/>
      <c r="H5277" s="162"/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497"/>
      <c r="Z5277" s="129"/>
      <c r="AA5277" s="129"/>
    </row>
    <row r="5278" ht="12.75" customHeight="1" spans="1:27">
      <c r="A5278" s="704"/>
      <c r="B5278" s="14"/>
      <c r="C5278" s="14"/>
      <c r="D5278" s="14"/>
      <c r="E5278" s="14"/>
      <c r="F5278" s="14"/>
      <c r="G5278" s="14"/>
      <c r="H5278" s="14"/>
      <c r="I5278" s="14"/>
      <c r="J5278" s="14"/>
      <c r="K5278" s="14"/>
      <c r="L5278" s="14"/>
      <c r="M5278" s="14"/>
      <c r="N5278" s="53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497"/>
      <c r="Z5278" s="129"/>
      <c r="AA5278" s="129"/>
    </row>
    <row r="5279" ht="12.75" customHeight="1" spans="1:27">
      <c r="A5279" s="704"/>
      <c r="B5279" s="14"/>
      <c r="C5279" s="14"/>
      <c r="D5279" s="14"/>
      <c r="E5279" s="14"/>
      <c r="F5279" s="14"/>
      <c r="G5279" s="14"/>
      <c r="H5279" s="14"/>
      <c r="I5279" s="14"/>
      <c r="J5279" s="14"/>
      <c r="K5279" s="14"/>
      <c r="L5279" s="14"/>
      <c r="M5279" s="14"/>
      <c r="N5279" s="185"/>
      <c r="O5279" s="578"/>
      <c r="P5279" s="499"/>
      <c r="Q5279" s="499"/>
      <c r="R5279" s="709"/>
      <c r="S5279" s="484"/>
      <c r="T5279" s="516"/>
      <c r="U5279" s="499"/>
      <c r="V5279" s="578"/>
      <c r="W5279" s="130"/>
      <c r="X5279" s="130"/>
      <c r="Y5279" s="130"/>
      <c r="Z5279" s="130"/>
      <c r="AA5279" s="130"/>
    </row>
    <row r="5280" ht="18.75" customHeight="1" spans="1:27">
      <c r="A5280" s="704"/>
      <c r="B5280" s="629"/>
      <c r="C5280" s="299"/>
      <c r="D5280" s="299"/>
      <c r="E5280" s="630"/>
      <c r="F5280" s="299"/>
      <c r="G5280" s="299"/>
      <c r="H5280" s="269"/>
      <c r="I5280" s="304"/>
      <c r="J5280" s="304"/>
      <c r="K5280" s="304"/>
      <c r="L5280" s="304"/>
      <c r="M5280" s="682"/>
      <c r="N5280" s="304"/>
      <c r="O5280" s="269"/>
      <c r="P5280" s="304"/>
      <c r="Q5280" s="304"/>
      <c r="R5280" s="304"/>
      <c r="S5280" s="304"/>
      <c r="T5280" s="304"/>
      <c r="U5280" s="304"/>
      <c r="V5280" s="492"/>
      <c r="W5280" s="304"/>
      <c r="X5280" s="304"/>
      <c r="Y5280" s="304"/>
      <c r="Z5280" s="304"/>
      <c r="AA5280" s="304"/>
    </row>
    <row r="5281" ht="20.1" customHeight="1" spans="1:29">
      <c r="A5281" s="131" t="s">
        <v>3420</v>
      </c>
      <c r="B5281" s="131" t="s">
        <v>12</v>
      </c>
      <c r="C5281" s="132" t="s">
        <v>2501</v>
      </c>
      <c r="D5281" s="132" t="s">
        <v>2466</v>
      </c>
      <c r="E5281" s="133" t="s">
        <v>2456</v>
      </c>
      <c r="F5281" s="131" t="s">
        <v>3121</v>
      </c>
      <c r="G5281" s="131" t="s">
        <v>11</v>
      </c>
      <c r="H5281" s="338"/>
      <c r="I5281" s="131" t="s">
        <v>13</v>
      </c>
      <c r="J5281" s="132" t="s">
        <v>2501</v>
      </c>
      <c r="K5281" s="132" t="s">
        <v>2466</v>
      </c>
      <c r="L5281" s="644" t="s">
        <v>2456</v>
      </c>
      <c r="M5281" s="131" t="s">
        <v>3121</v>
      </c>
      <c r="N5281" s="131" t="s">
        <v>11</v>
      </c>
      <c r="O5281" s="338"/>
      <c r="P5281" s="706" t="s">
        <v>3108</v>
      </c>
      <c r="Q5281" s="710" t="s">
        <v>2501</v>
      </c>
      <c r="R5281" s="710" t="s">
        <v>2466</v>
      </c>
      <c r="S5281" s="711" t="s">
        <v>2456</v>
      </c>
      <c r="T5281" s="706" t="s">
        <v>3121</v>
      </c>
      <c r="U5281" s="706" t="s">
        <v>11</v>
      </c>
      <c r="V5281" s="338"/>
      <c r="W5281" s="131" t="s">
        <v>3336</v>
      </c>
      <c r="X5281" s="132" t="s">
        <v>2501</v>
      </c>
      <c r="Y5281" s="132" t="s">
        <v>2466</v>
      </c>
      <c r="Z5281" s="131" t="s">
        <v>3121</v>
      </c>
      <c r="AA5281" s="131" t="s">
        <v>11</v>
      </c>
      <c r="AB5281" s="594" t="s">
        <v>2557</v>
      </c>
      <c r="AC5281" s="594"/>
    </row>
    <row r="5282" ht="12.75" customHeight="1" spans="1:29">
      <c r="A5282" s="625" t="s">
        <v>3964</v>
      </c>
      <c r="B5282" s="14" t="s">
        <v>348</v>
      </c>
      <c r="C5282" s="14">
        <v>2000</v>
      </c>
      <c r="D5282" s="14" t="s">
        <v>2043</v>
      </c>
      <c r="E5282" s="14"/>
      <c r="F5282" s="14"/>
      <c r="G5282" s="14" t="s">
        <v>54</v>
      </c>
      <c r="H5282" s="14"/>
      <c r="I5282" s="14" t="s">
        <v>1503</v>
      </c>
      <c r="J5282" s="14">
        <v>1000</v>
      </c>
      <c r="K5282" s="14" t="s">
        <v>2045</v>
      </c>
      <c r="L5282" s="14"/>
      <c r="M5282" s="14"/>
      <c r="N5282" s="14" t="s">
        <v>54</v>
      </c>
      <c r="O5282" s="14"/>
      <c r="P5282" s="14" t="s">
        <v>213</v>
      </c>
      <c r="Q5282" s="14">
        <v>300</v>
      </c>
      <c r="R5282" s="14" t="s">
        <v>2043</v>
      </c>
      <c r="S5282" s="14"/>
      <c r="T5282" s="14" t="s">
        <v>3426</v>
      </c>
      <c r="U5282" s="14" t="s">
        <v>3965</v>
      </c>
      <c r="V5282" s="14"/>
      <c r="W5282" s="14" t="s">
        <v>124</v>
      </c>
      <c r="X5282" s="14">
        <v>2000</v>
      </c>
      <c r="Y5282" s="14" t="s">
        <v>2043</v>
      </c>
      <c r="Z5282" s="14"/>
      <c r="AA5282" s="14" t="s">
        <v>54</v>
      </c>
      <c r="AB5282" s="525"/>
      <c r="AC5282" s="448" t="s">
        <v>2561</v>
      </c>
    </row>
    <row r="5283" ht="12.75" customHeight="1" spans="1:29">
      <c r="A5283" s="625"/>
      <c r="B5283" s="14" t="s">
        <v>443</v>
      </c>
      <c r="C5283" s="14">
        <v>4800</v>
      </c>
      <c r="D5283" s="14" t="s">
        <v>2043</v>
      </c>
      <c r="E5283" s="14"/>
      <c r="F5283" s="14"/>
      <c r="G5283" s="14" t="s">
        <v>54</v>
      </c>
      <c r="H5283" s="14"/>
      <c r="I5283" s="14" t="s">
        <v>681</v>
      </c>
      <c r="J5283" s="14">
        <v>6000</v>
      </c>
      <c r="K5283" s="14" t="s">
        <v>2043</v>
      </c>
      <c r="L5283" s="14"/>
      <c r="M5283" s="14"/>
      <c r="N5283" s="14" t="s">
        <v>54</v>
      </c>
      <c r="O5283" s="14"/>
      <c r="P5283" s="14" t="s">
        <v>1544</v>
      </c>
      <c r="Q5283" s="14">
        <v>300</v>
      </c>
      <c r="R5283" s="14" t="s">
        <v>2045</v>
      </c>
      <c r="S5283" s="14"/>
      <c r="T5283" s="14"/>
      <c r="U5283" s="14" t="s">
        <v>54</v>
      </c>
      <c r="V5283" s="14"/>
      <c r="W5283" s="14" t="s">
        <v>949</v>
      </c>
      <c r="X5283" s="14">
        <v>2000</v>
      </c>
      <c r="Y5283" s="14" t="s">
        <v>2043</v>
      </c>
      <c r="Z5283" s="14"/>
      <c r="AA5283" s="14" t="s">
        <v>54</v>
      </c>
      <c r="AB5283" s="460"/>
      <c r="AC5283" s="14" t="s">
        <v>2562</v>
      </c>
    </row>
    <row r="5284" ht="12.75" customHeight="1" spans="1:29">
      <c r="A5284" s="625"/>
      <c r="B5284" s="73" t="s">
        <v>1085</v>
      </c>
      <c r="C5284" s="73">
        <v>12000</v>
      </c>
      <c r="D5284" s="73" t="s">
        <v>2043</v>
      </c>
      <c r="E5284" s="14"/>
      <c r="F5284" s="14"/>
      <c r="G5284" s="14" t="s">
        <v>2956</v>
      </c>
      <c r="H5284" s="14"/>
      <c r="I5284" s="14" t="s">
        <v>187</v>
      </c>
      <c r="J5284" s="14">
        <v>800</v>
      </c>
      <c r="K5284" s="14" t="s">
        <v>2043</v>
      </c>
      <c r="L5284" s="14"/>
      <c r="M5284" s="14"/>
      <c r="N5284" s="14" t="s">
        <v>54</v>
      </c>
      <c r="O5284" s="14"/>
      <c r="P5284" s="14" t="s">
        <v>1841</v>
      </c>
      <c r="Q5284" s="14">
        <v>1300</v>
      </c>
      <c r="R5284" s="14" t="s">
        <v>2045</v>
      </c>
      <c r="S5284" s="14"/>
      <c r="T5284" s="14"/>
      <c r="U5284" s="14" t="s">
        <v>54</v>
      </c>
      <c r="V5284" s="14"/>
      <c r="W5284" s="14" t="s">
        <v>262</v>
      </c>
      <c r="X5284" s="14">
        <v>3000</v>
      </c>
      <c r="Y5284" s="14" t="s">
        <v>2043</v>
      </c>
      <c r="Z5284" s="14"/>
      <c r="AA5284" s="14" t="s">
        <v>54</v>
      </c>
      <c r="AB5284" s="461"/>
      <c r="AC5284" s="448" t="s">
        <v>2563</v>
      </c>
    </row>
    <row r="5285" ht="12.75" customHeight="1" spans="1:29">
      <c r="A5285" s="625"/>
      <c r="B5285" s="14" t="s">
        <v>464</v>
      </c>
      <c r="C5285" s="14">
        <v>2000</v>
      </c>
      <c r="D5285" s="14" t="s">
        <v>2043</v>
      </c>
      <c r="E5285" s="14"/>
      <c r="F5285" s="14"/>
      <c r="G5285" s="53" t="s">
        <v>54</v>
      </c>
      <c r="H5285" s="14"/>
      <c r="I5285" s="14" t="s">
        <v>235</v>
      </c>
      <c r="J5285" s="14">
        <v>1600</v>
      </c>
      <c r="K5285" s="14" t="s">
        <v>2043</v>
      </c>
      <c r="L5285" s="14"/>
      <c r="M5285" s="14"/>
      <c r="N5285" s="14" t="s">
        <v>54</v>
      </c>
      <c r="O5285" s="14"/>
      <c r="P5285" s="14" t="s">
        <v>840</v>
      </c>
      <c r="Q5285" s="14">
        <v>1200</v>
      </c>
      <c r="R5285" s="14" t="s">
        <v>2045</v>
      </c>
      <c r="S5285" s="14"/>
      <c r="T5285" s="14"/>
      <c r="U5285" s="14" t="s">
        <v>54</v>
      </c>
      <c r="V5285" s="14"/>
      <c r="W5285" s="14" t="s">
        <v>216</v>
      </c>
      <c r="X5285" s="14">
        <v>4400</v>
      </c>
      <c r="Y5285" s="14" t="s">
        <v>2043</v>
      </c>
      <c r="Z5285" s="14"/>
      <c r="AA5285" s="14" t="s">
        <v>54</v>
      </c>
      <c r="AB5285" s="462"/>
      <c r="AC5285" s="448" t="s">
        <v>2568</v>
      </c>
    </row>
    <row r="5286" ht="12.75" customHeight="1" spans="1:29">
      <c r="A5286" s="625"/>
      <c r="B5286" s="14" t="s">
        <v>1977</v>
      </c>
      <c r="C5286" s="14">
        <v>1700</v>
      </c>
      <c r="D5286" s="14" t="s">
        <v>2045</v>
      </c>
      <c r="E5286" s="14"/>
      <c r="F5286" s="14" t="s">
        <v>2096</v>
      </c>
      <c r="G5286" s="14" t="s">
        <v>54</v>
      </c>
      <c r="H5286" s="14"/>
      <c r="I5286" s="14" t="s">
        <v>835</v>
      </c>
      <c r="J5286" s="14">
        <v>1000</v>
      </c>
      <c r="K5286" s="14" t="s">
        <v>2045</v>
      </c>
      <c r="L5286" s="14"/>
      <c r="M5286" s="14"/>
      <c r="N5286" s="14" t="s">
        <v>54</v>
      </c>
      <c r="O5286" s="14"/>
      <c r="P5286" s="356" t="s">
        <v>1597</v>
      </c>
      <c r="Q5286" s="356">
        <v>400</v>
      </c>
      <c r="R5286" s="356" t="s">
        <v>2045</v>
      </c>
      <c r="S5286" s="14"/>
      <c r="T5286" s="14"/>
      <c r="U5286" s="14" t="s">
        <v>3445</v>
      </c>
      <c r="V5286" s="14"/>
      <c r="W5286" s="14" t="s">
        <v>1817</v>
      </c>
      <c r="X5286" s="14">
        <v>5200</v>
      </c>
      <c r="Y5286" s="14" t="s">
        <v>2043</v>
      </c>
      <c r="Z5286" s="14"/>
      <c r="AA5286" s="14" t="s">
        <v>54</v>
      </c>
      <c r="AB5286" s="142"/>
      <c r="AC5286" s="448" t="s">
        <v>2632</v>
      </c>
    </row>
    <row r="5287" ht="12.75" customHeight="1" spans="1:29">
      <c r="A5287" s="625"/>
      <c r="B5287" s="14" t="s">
        <v>790</v>
      </c>
      <c r="C5287" s="14">
        <v>3000</v>
      </c>
      <c r="D5287" s="14" t="s">
        <v>2043</v>
      </c>
      <c r="E5287" s="14"/>
      <c r="F5287" s="168" t="s">
        <v>3966</v>
      </c>
      <c r="G5287" s="14" t="s">
        <v>3237</v>
      </c>
      <c r="H5287" s="14"/>
      <c r="I5287" s="14" t="s">
        <v>265</v>
      </c>
      <c r="J5287" s="14">
        <v>4000</v>
      </c>
      <c r="K5287" s="14" t="s">
        <v>2043</v>
      </c>
      <c r="L5287" s="14"/>
      <c r="M5287" s="14"/>
      <c r="N5287" s="14" t="s">
        <v>54</v>
      </c>
      <c r="O5287" s="14"/>
      <c r="P5287" s="14" t="s">
        <v>1186</v>
      </c>
      <c r="Q5287" s="14">
        <v>500</v>
      </c>
      <c r="R5287" s="14" t="s">
        <v>2045</v>
      </c>
      <c r="S5287" s="14"/>
      <c r="T5287" s="14"/>
      <c r="U5287" s="14" t="s">
        <v>54</v>
      </c>
      <c r="V5287" s="14"/>
      <c r="W5287" s="14" t="s">
        <v>1416</v>
      </c>
      <c r="X5287" s="14">
        <v>3200</v>
      </c>
      <c r="Y5287" s="14" t="s">
        <v>2045</v>
      </c>
      <c r="Z5287" s="14"/>
      <c r="AA5287" s="14" t="s">
        <v>54</v>
      </c>
      <c r="AB5287" s="136"/>
      <c r="AC5287" s="448" t="s">
        <v>2935</v>
      </c>
    </row>
    <row r="5288" ht="12.75" customHeight="1" spans="1:27">
      <c r="A5288" s="625"/>
      <c r="B5288" s="14"/>
      <c r="C5288" s="14"/>
      <c r="D5288" s="14"/>
      <c r="E5288" s="52"/>
      <c r="F5288" s="14"/>
      <c r="G5288" s="53"/>
      <c r="H5288" s="14"/>
      <c r="I5288" s="14" t="s">
        <v>148</v>
      </c>
      <c r="J5288" s="14">
        <v>12000</v>
      </c>
      <c r="K5288" s="14" t="s">
        <v>2043</v>
      </c>
      <c r="L5288" s="14"/>
      <c r="M5288" s="14" t="s">
        <v>3816</v>
      </c>
      <c r="N5288" s="14" t="s">
        <v>54</v>
      </c>
      <c r="O5288" s="14"/>
      <c r="P5288" s="14" t="s">
        <v>1971</v>
      </c>
      <c r="Q5288" s="14">
        <f>11*20</f>
        <v>220</v>
      </c>
      <c r="R5288" s="14" t="s">
        <v>2045</v>
      </c>
      <c r="S5288" s="14"/>
      <c r="T5288" s="14" t="s">
        <v>3426</v>
      </c>
      <c r="U5288" s="14" t="s">
        <v>54</v>
      </c>
      <c r="V5288" s="14"/>
      <c r="W5288" s="14" t="s">
        <v>309</v>
      </c>
      <c r="X5288" s="14">
        <v>3000</v>
      </c>
      <c r="Y5288" s="14" t="s">
        <v>2043</v>
      </c>
      <c r="Z5288" s="14"/>
      <c r="AA5288" s="14" t="s">
        <v>54</v>
      </c>
    </row>
    <row r="5289" ht="12.75" customHeight="1" spans="1:27">
      <c r="A5289" s="625"/>
      <c r="B5289" s="14"/>
      <c r="C5289" s="14"/>
      <c r="D5289" s="14"/>
      <c r="E5289" s="52"/>
      <c r="F5289" s="14"/>
      <c r="G5289" s="53"/>
      <c r="H5289" s="14"/>
      <c r="I5289" s="14"/>
      <c r="J5289" s="14"/>
      <c r="K5289" s="14"/>
      <c r="L5289" s="14"/>
      <c r="M5289" s="14"/>
      <c r="N5289" s="53"/>
      <c r="O5289" s="14"/>
      <c r="P5289" s="14" t="s">
        <v>1973</v>
      </c>
      <c r="Q5289" s="14">
        <v>240</v>
      </c>
      <c r="R5289" s="14" t="s">
        <v>2045</v>
      </c>
      <c r="S5289" s="14"/>
      <c r="T5289" s="14" t="s">
        <v>3426</v>
      </c>
      <c r="U5289" s="14" t="s">
        <v>54</v>
      </c>
      <c r="V5289" s="14"/>
      <c r="W5289" s="14" t="s">
        <v>340</v>
      </c>
      <c r="X5289" s="14">
        <v>900</v>
      </c>
      <c r="Y5289" s="14" t="s">
        <v>2045</v>
      </c>
      <c r="Z5289" s="14"/>
      <c r="AA5289" s="14" t="s">
        <v>54</v>
      </c>
    </row>
    <row r="5290" ht="12.75" customHeight="1" spans="1:27">
      <c r="A5290" s="625"/>
      <c r="B5290" s="14"/>
      <c r="C5290" s="14"/>
      <c r="D5290" s="14"/>
      <c r="E5290" s="14"/>
      <c r="F5290" s="14"/>
      <c r="G5290" s="53"/>
      <c r="H5290" s="14"/>
      <c r="I5290" s="14"/>
      <c r="J5290" s="14"/>
      <c r="K5290" s="14"/>
      <c r="L5290" s="14"/>
      <c r="M5290" s="14"/>
      <c r="N5290" s="53"/>
      <c r="O5290" s="14"/>
      <c r="P5290" s="14" t="s">
        <v>754</v>
      </c>
      <c r="Q5290" s="14">
        <v>600</v>
      </c>
      <c r="R5290" s="14" t="s">
        <v>2045</v>
      </c>
      <c r="S5290" s="14"/>
      <c r="T5290" s="14"/>
      <c r="U5290" s="14" t="s">
        <v>54</v>
      </c>
      <c r="V5290" s="14"/>
      <c r="W5290" s="14" t="s">
        <v>229</v>
      </c>
      <c r="X5290" s="14">
        <v>3200</v>
      </c>
      <c r="Y5290" s="14" t="s">
        <v>2043</v>
      </c>
      <c r="Z5290" s="14"/>
      <c r="AA5290" s="14" t="s">
        <v>54</v>
      </c>
    </row>
    <row r="5291" ht="12.75" customHeight="1" spans="1:27">
      <c r="A5291" s="625"/>
      <c r="B5291" s="14"/>
      <c r="C5291" s="14"/>
      <c r="D5291" s="14"/>
      <c r="E5291" s="52"/>
      <c r="F5291" s="14"/>
      <c r="G5291" s="14"/>
      <c r="H5291" s="14"/>
      <c r="I5291" s="14"/>
      <c r="J5291" s="14"/>
      <c r="K5291" s="14"/>
      <c r="L5291" s="14"/>
      <c r="M5291" s="14"/>
      <c r="N5291" s="53"/>
      <c r="O5291" s="14"/>
      <c r="P5291" s="171" t="s">
        <v>2143</v>
      </c>
      <c r="Q5291" s="171">
        <v>500</v>
      </c>
      <c r="R5291" s="171" t="s">
        <v>2045</v>
      </c>
      <c r="S5291" s="141"/>
      <c r="T5291" s="141"/>
      <c r="U5291" s="141" t="s">
        <v>3967</v>
      </c>
      <c r="V5291" s="14"/>
      <c r="W5291" s="14"/>
      <c r="X5291" s="14"/>
      <c r="Y5291" s="14"/>
      <c r="Z5291" s="14"/>
      <c r="AA5291" s="14"/>
    </row>
    <row r="5292" ht="12.75" customHeight="1" spans="1:27">
      <c r="A5292" s="625"/>
      <c r="B5292" s="14"/>
      <c r="C5292" s="14"/>
      <c r="D5292" s="14"/>
      <c r="E5292" s="52"/>
      <c r="F5292" s="14"/>
      <c r="G5292" s="53"/>
      <c r="H5292" s="14"/>
      <c r="I5292" s="14"/>
      <c r="J5292" s="14"/>
      <c r="K5292" s="14"/>
      <c r="L5292" s="14"/>
      <c r="M5292" s="14"/>
      <c r="N5292" s="53"/>
      <c r="O5292" s="162"/>
      <c r="P5292" s="129"/>
      <c r="Q5292" s="129"/>
      <c r="R5292" s="129"/>
      <c r="S5292" s="129"/>
      <c r="T5292" s="129"/>
      <c r="U5292" s="129"/>
      <c r="V5292" s="140"/>
      <c r="W5292" s="14"/>
      <c r="X5292" s="14"/>
      <c r="Y5292" s="14"/>
      <c r="Z5292" s="14"/>
      <c r="AA5292" s="14"/>
    </row>
    <row r="5293" ht="12.75" customHeight="1" spans="1:27">
      <c r="A5293" s="625"/>
      <c r="B5293" s="14"/>
      <c r="C5293" s="14"/>
      <c r="D5293" s="14"/>
      <c r="E5293" s="52"/>
      <c r="F5293" s="14"/>
      <c r="G5293" s="53"/>
      <c r="H5293" s="14"/>
      <c r="I5293" s="14"/>
      <c r="J5293" s="14"/>
      <c r="K5293" s="14"/>
      <c r="L5293" s="14"/>
      <c r="M5293" s="14"/>
      <c r="N5293" s="53"/>
      <c r="O5293" s="162"/>
      <c r="P5293" s="129"/>
      <c r="Q5293" s="129"/>
      <c r="R5293" s="129"/>
      <c r="S5293" s="129"/>
      <c r="T5293" s="129"/>
      <c r="U5293" s="129"/>
      <c r="V5293" s="140"/>
      <c r="W5293" s="14"/>
      <c r="X5293" s="14"/>
      <c r="Y5293" s="14"/>
      <c r="Z5293" s="14"/>
      <c r="AA5293" s="14"/>
    </row>
    <row r="5294" ht="12.75" customHeight="1" spans="1:27">
      <c r="A5294" s="625"/>
      <c r="B5294" s="14"/>
      <c r="C5294" s="14"/>
      <c r="D5294" s="14"/>
      <c r="E5294" s="52"/>
      <c r="F5294" s="14"/>
      <c r="G5294" s="53"/>
      <c r="H5294" s="14"/>
      <c r="I5294" s="14"/>
      <c r="J5294" s="14"/>
      <c r="K5294" s="14"/>
      <c r="L5294" s="14"/>
      <c r="M5294" s="14"/>
      <c r="N5294" s="53"/>
      <c r="O5294" s="14"/>
      <c r="P5294" s="139"/>
      <c r="Q5294" s="139"/>
      <c r="R5294" s="139"/>
      <c r="S5294" s="139"/>
      <c r="T5294" s="139"/>
      <c r="U5294" s="139"/>
      <c r="V5294" s="14"/>
      <c r="W5294" s="14"/>
      <c r="X5294" s="14"/>
      <c r="Y5294" s="14"/>
      <c r="Z5294" s="14"/>
      <c r="AA5294" s="14"/>
    </row>
    <row r="5295" ht="12.75" customHeight="1" spans="1:27">
      <c r="A5295" s="625"/>
      <c r="B5295" s="14"/>
      <c r="C5295" s="14"/>
      <c r="D5295" s="14"/>
      <c r="E5295" s="14"/>
      <c r="F5295" s="14"/>
      <c r="G5295" s="14"/>
      <c r="H5295" s="14"/>
      <c r="I5295" s="14"/>
      <c r="J5295" s="14"/>
      <c r="K5295" s="14"/>
      <c r="L5295" s="14"/>
      <c r="M5295" s="14"/>
      <c r="N5295" s="53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</row>
    <row r="5296" ht="12.75" customHeight="1" spans="1:27">
      <c r="A5296" s="625"/>
      <c r="B5296" s="14"/>
      <c r="C5296" s="14"/>
      <c r="D5296" s="14"/>
      <c r="E5296" s="14"/>
      <c r="F5296" s="14"/>
      <c r="G5296" s="14"/>
      <c r="H5296" s="14"/>
      <c r="I5296" s="14"/>
      <c r="J5296" s="14"/>
      <c r="K5296" s="14"/>
      <c r="L5296" s="14"/>
      <c r="M5296" s="14"/>
      <c r="N5296" s="53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</row>
    <row r="5297" ht="12.75" customHeight="1" spans="1:27">
      <c r="A5297" s="625"/>
      <c r="B5297" s="14"/>
      <c r="C5297" s="14"/>
      <c r="D5297" s="14"/>
      <c r="E5297" s="14"/>
      <c r="F5297" s="14"/>
      <c r="G5297" s="14"/>
      <c r="H5297" s="14"/>
      <c r="I5297" s="14"/>
      <c r="J5297" s="14"/>
      <c r="K5297" s="14"/>
      <c r="L5297" s="14"/>
      <c r="M5297" s="14"/>
      <c r="N5297" s="53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</row>
    <row r="5298" ht="12.75" customHeight="1" spans="1:27">
      <c r="A5298" s="625"/>
      <c r="B5298" s="14"/>
      <c r="C5298" s="14"/>
      <c r="D5298" s="14"/>
      <c r="E5298" s="14"/>
      <c r="F5298" s="14"/>
      <c r="G5298" s="14"/>
      <c r="H5298" s="14"/>
      <c r="I5298" s="14"/>
      <c r="J5298" s="14"/>
      <c r="K5298" s="14"/>
      <c r="L5298" s="14"/>
      <c r="M5298" s="14"/>
      <c r="N5298" s="53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</row>
    <row r="5299" ht="12.75" customHeight="1" spans="1:27">
      <c r="A5299" s="625"/>
      <c r="B5299" s="14"/>
      <c r="C5299" s="14"/>
      <c r="D5299" s="14"/>
      <c r="E5299" s="14"/>
      <c r="F5299" s="14"/>
      <c r="G5299" s="14"/>
      <c r="H5299" s="14"/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</row>
    <row r="5300" ht="18.75" customHeight="1" spans="1:27">
      <c r="A5300" s="625"/>
      <c r="B5300" s="639"/>
      <c r="C5300" s="426"/>
      <c r="D5300" s="426"/>
      <c r="E5300" s="640"/>
      <c r="F5300" s="426"/>
      <c r="G5300" s="426"/>
      <c r="H5300" s="338"/>
      <c r="I5300" s="431"/>
      <c r="J5300" s="431"/>
      <c r="K5300" s="431"/>
      <c r="L5300" s="431"/>
      <c r="M5300" s="431"/>
      <c r="N5300" s="431"/>
      <c r="O5300" s="269"/>
      <c r="P5300" s="304"/>
      <c r="Q5300" s="304"/>
      <c r="R5300" s="304"/>
      <c r="S5300" s="304"/>
      <c r="T5300" s="304"/>
      <c r="U5300" s="304"/>
      <c r="V5300" s="269"/>
      <c r="W5300" s="304"/>
      <c r="X5300" s="304"/>
      <c r="Y5300" s="304"/>
      <c r="Z5300" s="304"/>
      <c r="AA5300" s="304"/>
    </row>
    <row r="5301" ht="22.5" customHeight="1" spans="1:29">
      <c r="A5301" s="266" t="s">
        <v>3434</v>
      </c>
      <c r="B5301" s="121" t="s">
        <v>12</v>
      </c>
      <c r="C5301" s="122" t="s">
        <v>2501</v>
      </c>
      <c r="D5301" s="122" t="s">
        <v>2466</v>
      </c>
      <c r="E5301" s="123" t="s">
        <v>2456</v>
      </c>
      <c r="F5301" s="584" t="s">
        <v>3121</v>
      </c>
      <c r="G5301" s="121" t="s">
        <v>11</v>
      </c>
      <c r="H5301" s="269"/>
      <c r="I5301" s="121" t="s">
        <v>13</v>
      </c>
      <c r="J5301" s="122" t="s">
        <v>2501</v>
      </c>
      <c r="K5301" s="122" t="s">
        <v>2466</v>
      </c>
      <c r="L5301" s="632" t="s">
        <v>2456</v>
      </c>
      <c r="M5301" s="121" t="s">
        <v>3121</v>
      </c>
      <c r="N5301" s="121" t="s">
        <v>11</v>
      </c>
      <c r="O5301" s="707"/>
      <c r="P5301" s="268" t="s">
        <v>3108</v>
      </c>
      <c r="Q5301" s="267" t="s">
        <v>2501</v>
      </c>
      <c r="R5301" s="267" t="s">
        <v>2466</v>
      </c>
      <c r="S5301" s="658" t="s">
        <v>2456</v>
      </c>
      <c r="T5301" s="268" t="s">
        <v>3121</v>
      </c>
      <c r="U5301" s="268" t="s">
        <v>11</v>
      </c>
      <c r="V5301" s="326"/>
      <c r="W5301" s="268" t="s">
        <v>3336</v>
      </c>
      <c r="X5301" s="267" t="s">
        <v>2501</v>
      </c>
      <c r="Y5301" s="267" t="s">
        <v>2466</v>
      </c>
      <c r="Z5301" s="268" t="s">
        <v>3121</v>
      </c>
      <c r="AA5301" s="268" t="s">
        <v>11</v>
      </c>
      <c r="AB5301" s="594" t="s">
        <v>2557</v>
      </c>
      <c r="AC5301" s="594"/>
    </row>
    <row r="5302" s="179" customFormat="1" ht="12.75" customHeight="1" spans="1:29">
      <c r="A5302" s="270" t="s">
        <v>3968</v>
      </c>
      <c r="B5302" s="14" t="s">
        <v>479</v>
      </c>
      <c r="C5302" s="14">
        <v>6000</v>
      </c>
      <c r="D5302" s="14" t="s">
        <v>2043</v>
      </c>
      <c r="E5302" s="14"/>
      <c r="F5302" s="162"/>
      <c r="G5302" s="14" t="s">
        <v>2218</v>
      </c>
      <c r="H5302" s="134"/>
      <c r="I5302" s="14" t="s">
        <v>244</v>
      </c>
      <c r="J5302" s="14">
        <v>6000</v>
      </c>
      <c r="K5302" s="14" t="s">
        <v>2043</v>
      </c>
      <c r="L5302" s="14"/>
      <c r="M5302" s="14"/>
      <c r="N5302" s="14" t="s">
        <v>2210</v>
      </c>
      <c r="O5302" s="708"/>
      <c r="P5302" s="14" t="s">
        <v>1630</v>
      </c>
      <c r="Q5302" s="14">
        <v>200</v>
      </c>
      <c r="R5302" s="14" t="s">
        <v>2045</v>
      </c>
      <c r="S5302" s="14"/>
      <c r="T5302" s="14"/>
      <c r="U5302" s="14" t="s">
        <v>54</v>
      </c>
      <c r="V5302" s="134"/>
      <c r="W5302" s="14" t="s">
        <v>229</v>
      </c>
      <c r="X5302" s="14">
        <v>1100</v>
      </c>
      <c r="Y5302" s="14" t="s">
        <v>2043</v>
      </c>
      <c r="Z5302" s="14"/>
      <c r="AA5302" s="14" t="s">
        <v>54</v>
      </c>
      <c r="AB5302" s="525"/>
      <c r="AC5302" s="448" t="s">
        <v>2561</v>
      </c>
    </row>
    <row r="5303" ht="12.75" customHeight="1" spans="1:29">
      <c r="A5303" s="271"/>
      <c r="B5303" s="14" t="s">
        <v>1686</v>
      </c>
      <c r="C5303" s="14">
        <f>6400+4000</f>
        <v>10400</v>
      </c>
      <c r="D5303" s="14" t="s">
        <v>2043</v>
      </c>
      <c r="E5303" s="14"/>
      <c r="F5303" s="705"/>
      <c r="G5303" s="14" t="s">
        <v>2218</v>
      </c>
      <c r="H5303" s="14"/>
      <c r="I5303" s="525" t="s">
        <v>458</v>
      </c>
      <c r="J5303" s="525">
        <v>4000</v>
      </c>
      <c r="K5303" s="525" t="s">
        <v>2043</v>
      </c>
      <c r="L5303" s="14"/>
      <c r="M5303" s="14"/>
      <c r="N5303" s="53" t="s">
        <v>3969</v>
      </c>
      <c r="O5303" s="140"/>
      <c r="P5303" s="14" t="s">
        <v>1791</v>
      </c>
      <c r="Q5303" s="14">
        <v>2400</v>
      </c>
      <c r="R5303" s="14" t="s">
        <v>2043</v>
      </c>
      <c r="S5303" s="14"/>
      <c r="T5303" s="14"/>
      <c r="U5303" s="14" t="s">
        <v>2210</v>
      </c>
      <c r="V5303" s="162"/>
      <c r="W5303" s="14" t="s">
        <v>145</v>
      </c>
      <c r="X5303" s="14">
        <v>12000</v>
      </c>
      <c r="Y5303" s="14" t="s">
        <v>2043</v>
      </c>
      <c r="Z5303" s="14"/>
      <c r="AA5303" s="14" t="s">
        <v>54</v>
      </c>
      <c r="AB5303" s="460"/>
      <c r="AC5303" s="14" t="s">
        <v>2562</v>
      </c>
    </row>
    <row r="5304" ht="12.75" customHeight="1" spans="1:29">
      <c r="A5304" s="271"/>
      <c r="B5304" s="14" t="s">
        <v>729</v>
      </c>
      <c r="C5304" s="14">
        <v>6000</v>
      </c>
      <c r="D5304" s="14" t="s">
        <v>2043</v>
      </c>
      <c r="E5304" s="52"/>
      <c r="F5304" s="162"/>
      <c r="G5304" s="14" t="s">
        <v>2218</v>
      </c>
      <c r="H5304" s="14"/>
      <c r="I5304" s="525" t="s">
        <v>1811</v>
      </c>
      <c r="J5304" s="525">
        <v>500</v>
      </c>
      <c r="K5304" s="525" t="s">
        <v>2045</v>
      </c>
      <c r="L5304" s="14"/>
      <c r="M5304" s="14"/>
      <c r="N5304" s="53" t="s">
        <v>3969</v>
      </c>
      <c r="O5304" s="140"/>
      <c r="P5304" s="14" t="s">
        <v>1390</v>
      </c>
      <c r="Q5304" s="14">
        <v>500</v>
      </c>
      <c r="R5304" s="14" t="s">
        <v>2045</v>
      </c>
      <c r="S5304" s="14"/>
      <c r="T5304" s="14"/>
      <c r="U5304" s="14" t="s">
        <v>88</v>
      </c>
      <c r="V5304" s="162"/>
      <c r="W5304" s="14" t="s">
        <v>1590</v>
      </c>
      <c r="X5304" s="14">
        <v>3200</v>
      </c>
      <c r="Y5304" s="14" t="s">
        <v>2043</v>
      </c>
      <c r="Z5304" s="14"/>
      <c r="AA5304" s="14" t="s">
        <v>54</v>
      </c>
      <c r="AB5304" s="461"/>
      <c r="AC5304" s="448" t="s">
        <v>2563</v>
      </c>
    </row>
    <row r="5305" ht="12.75" customHeight="1" spans="1:29">
      <c r="A5305" s="271"/>
      <c r="B5305" s="14" t="s">
        <v>1686</v>
      </c>
      <c r="C5305" s="14">
        <v>6000</v>
      </c>
      <c r="D5305" s="14" t="s">
        <v>2043</v>
      </c>
      <c r="E5305" s="14"/>
      <c r="F5305" s="168"/>
      <c r="G5305" s="14" t="s">
        <v>2218</v>
      </c>
      <c r="H5305" s="141"/>
      <c r="I5305" s="171" t="s">
        <v>2065</v>
      </c>
      <c r="J5305" s="171">
        <v>500</v>
      </c>
      <c r="K5305" s="171" t="s">
        <v>2045</v>
      </c>
      <c r="L5305" s="141"/>
      <c r="M5305" s="141"/>
      <c r="N5305" s="187" t="s">
        <v>3041</v>
      </c>
      <c r="O5305" s="140"/>
      <c r="P5305" s="127" t="s">
        <v>1597</v>
      </c>
      <c r="Q5305" s="127">
        <v>400</v>
      </c>
      <c r="R5305" s="127" t="s">
        <v>2045</v>
      </c>
      <c r="S5305" s="127"/>
      <c r="T5305" s="127"/>
      <c r="U5305" s="127" t="s">
        <v>3173</v>
      </c>
      <c r="V5305" s="162"/>
      <c r="W5305" s="14" t="s">
        <v>151</v>
      </c>
      <c r="X5305" s="14">
        <v>2000</v>
      </c>
      <c r="Y5305" s="14" t="s">
        <v>2043</v>
      </c>
      <c r="Z5305" s="14"/>
      <c r="AA5305" s="14" t="s">
        <v>54</v>
      </c>
      <c r="AB5305" s="462"/>
      <c r="AC5305" s="448" t="s">
        <v>2568</v>
      </c>
    </row>
    <row r="5306" ht="12.75" customHeight="1" spans="1:29">
      <c r="A5306" s="271"/>
      <c r="B5306" s="14" t="s">
        <v>1081</v>
      </c>
      <c r="C5306" s="14">
        <v>2000</v>
      </c>
      <c r="D5306" s="14" t="s">
        <v>2043</v>
      </c>
      <c r="E5306" s="52"/>
      <c r="F5306" s="162"/>
      <c r="G5306" s="187"/>
      <c r="H5306" s="14"/>
      <c r="I5306" s="14" t="s">
        <v>259</v>
      </c>
      <c r="J5306" s="14">
        <v>16000</v>
      </c>
      <c r="K5306" s="14" t="s">
        <v>2043</v>
      </c>
      <c r="L5306" s="14"/>
      <c r="M5306" s="14"/>
      <c r="N5306" s="53" t="s">
        <v>54</v>
      </c>
      <c r="O5306" s="140"/>
      <c r="P5306" s="14" t="s">
        <v>313</v>
      </c>
      <c r="Q5306" s="14">
        <v>680</v>
      </c>
      <c r="R5306" s="14" t="s">
        <v>2045</v>
      </c>
      <c r="S5306" s="14"/>
      <c r="T5306" s="14"/>
      <c r="U5306" s="14" t="s">
        <v>3970</v>
      </c>
      <c r="V5306" s="162"/>
      <c r="W5306" s="14" t="s">
        <v>238</v>
      </c>
      <c r="X5306" s="14">
        <v>8000</v>
      </c>
      <c r="Y5306" s="14" t="s">
        <v>2043</v>
      </c>
      <c r="Z5306" s="14"/>
      <c r="AA5306" s="14" t="s">
        <v>54</v>
      </c>
      <c r="AB5306" s="142"/>
      <c r="AC5306" s="448" t="s">
        <v>2632</v>
      </c>
    </row>
    <row r="5307" ht="12.75" customHeight="1" spans="1:29">
      <c r="A5307" s="271"/>
      <c r="B5307" s="73" t="s">
        <v>1062</v>
      </c>
      <c r="C5307" s="73">
        <v>6000</v>
      </c>
      <c r="D5307" s="73" t="s">
        <v>2043</v>
      </c>
      <c r="E5307" s="52"/>
      <c r="F5307" s="162"/>
      <c r="G5307" s="14" t="s">
        <v>2218</v>
      </c>
      <c r="H5307" s="14"/>
      <c r="I5307" s="14" t="s">
        <v>256</v>
      </c>
      <c r="J5307" s="14">
        <v>9000</v>
      </c>
      <c r="K5307" s="14" t="s">
        <v>2043</v>
      </c>
      <c r="L5307" s="14"/>
      <c r="M5307" s="14"/>
      <c r="N5307" s="53" t="s">
        <v>54</v>
      </c>
      <c r="O5307" s="140"/>
      <c r="P5307" s="14" t="s">
        <v>1975</v>
      </c>
      <c r="Q5307" s="14">
        <f>16*15</f>
        <v>240</v>
      </c>
      <c r="R5307" s="14" t="s">
        <v>2045</v>
      </c>
      <c r="S5307" s="127"/>
      <c r="T5307" s="127" t="s">
        <v>3426</v>
      </c>
      <c r="U5307" s="127" t="s">
        <v>88</v>
      </c>
      <c r="V5307" s="162"/>
      <c r="W5307" s="73" t="s">
        <v>1603</v>
      </c>
      <c r="X5307" s="73">
        <v>8000</v>
      </c>
      <c r="Y5307" s="73" t="s">
        <v>2043</v>
      </c>
      <c r="Z5307" s="14"/>
      <c r="AA5307" s="14" t="s">
        <v>54</v>
      </c>
      <c r="AB5307" s="136"/>
      <c r="AC5307" s="448" t="s">
        <v>2935</v>
      </c>
    </row>
    <row r="5308" ht="12.75" customHeight="1" spans="1:27">
      <c r="A5308" s="271"/>
      <c r="B5308" s="73" t="s">
        <v>1065</v>
      </c>
      <c r="C5308" s="73">
        <v>6000</v>
      </c>
      <c r="D5308" s="73" t="s">
        <v>2043</v>
      </c>
      <c r="E5308" s="52"/>
      <c r="F5308" s="285"/>
      <c r="G5308" s="14" t="s">
        <v>2218</v>
      </c>
      <c r="H5308" s="14"/>
      <c r="I5308" s="14" t="s">
        <v>175</v>
      </c>
      <c r="J5308" s="14">
        <v>1200</v>
      </c>
      <c r="K5308" s="14" t="s">
        <v>2043</v>
      </c>
      <c r="L5308" s="14"/>
      <c r="M5308" s="14"/>
      <c r="N5308" s="53" t="s">
        <v>54</v>
      </c>
      <c r="O5308" s="140"/>
      <c r="P5308" s="14" t="s">
        <v>1079</v>
      </c>
      <c r="Q5308" s="14">
        <v>200</v>
      </c>
      <c r="R5308" s="14" t="s">
        <v>2045</v>
      </c>
      <c r="S5308" s="14"/>
      <c r="T5308" s="14"/>
      <c r="U5308" s="14" t="s">
        <v>2359</v>
      </c>
      <c r="V5308" s="162"/>
      <c r="W5308" s="14" t="s">
        <v>1672</v>
      </c>
      <c r="X5308" s="14">
        <v>1200</v>
      </c>
      <c r="Y5308" s="14" t="s">
        <v>2045</v>
      </c>
      <c r="Z5308" s="14"/>
      <c r="AA5308" s="14" t="s">
        <v>54</v>
      </c>
    </row>
    <row r="5309" ht="12.75" customHeight="1" spans="1:27">
      <c r="A5309" s="271"/>
      <c r="B5309" s="14" t="s">
        <v>1057</v>
      </c>
      <c r="C5309" s="14">
        <v>6000</v>
      </c>
      <c r="D5309" s="14" t="s">
        <v>2043</v>
      </c>
      <c r="F5309" s="129"/>
      <c r="G5309" s="203" t="s">
        <v>2298</v>
      </c>
      <c r="H5309" s="140"/>
      <c r="I5309" s="14" t="s">
        <v>331</v>
      </c>
      <c r="J5309" s="14">
        <v>4000</v>
      </c>
      <c r="K5309" s="14" t="s">
        <v>2043</v>
      </c>
      <c r="L5309" s="14"/>
      <c r="M5309" s="14"/>
      <c r="N5309" s="53" t="s">
        <v>54</v>
      </c>
      <c r="O5309" s="534"/>
      <c r="P5309" s="137" t="s">
        <v>70</v>
      </c>
      <c r="Q5309" s="137">
        <v>400</v>
      </c>
      <c r="R5309" s="137" t="s">
        <v>2045</v>
      </c>
      <c r="S5309" s="14"/>
      <c r="T5309" s="14"/>
      <c r="U5309" s="14" t="s">
        <v>3041</v>
      </c>
      <c r="V5309" s="14"/>
      <c r="W5309" s="14"/>
      <c r="X5309" s="14"/>
      <c r="Y5309" s="14"/>
      <c r="Z5309" s="14"/>
      <c r="AA5309" s="14"/>
    </row>
    <row r="5310" ht="12.75" customHeight="1" spans="1:27">
      <c r="A5310" s="271"/>
      <c r="B5310" s="141" t="s">
        <v>1085</v>
      </c>
      <c r="C5310" s="141">
        <v>12000</v>
      </c>
      <c r="D5310" s="141" t="s">
        <v>2043</v>
      </c>
      <c r="F5310" s="515"/>
      <c r="G5310" s="203" t="s">
        <v>88</v>
      </c>
      <c r="H5310" s="534"/>
      <c r="I5310" s="141" t="s">
        <v>241</v>
      </c>
      <c r="J5310" s="141">
        <v>6000</v>
      </c>
      <c r="K5310" s="141" t="s">
        <v>2043</v>
      </c>
      <c r="L5310" s="141"/>
      <c r="M5310" s="141"/>
      <c r="N5310" s="53" t="s">
        <v>54</v>
      </c>
      <c r="O5310" s="140"/>
      <c r="P5310" s="14" t="s">
        <v>720</v>
      </c>
      <c r="Q5310" s="14">
        <v>1200</v>
      </c>
      <c r="R5310" s="14" t="s">
        <v>2045</v>
      </c>
      <c r="S5310" s="14"/>
      <c r="T5310" s="14"/>
      <c r="U5310" s="14" t="s">
        <v>3971</v>
      </c>
      <c r="V5310" s="14"/>
      <c r="W5310" s="127"/>
      <c r="X5310" s="127"/>
      <c r="Y5310" s="127"/>
      <c r="Z5310" s="14"/>
      <c r="AA5310" s="14"/>
    </row>
    <row r="5311" ht="12.75" customHeight="1" spans="1:27">
      <c r="A5311" s="271"/>
      <c r="B5311" s="515"/>
      <c r="C5311" s="515"/>
      <c r="D5311" s="515"/>
      <c r="E5311" s="514"/>
      <c r="F5311" s="515"/>
      <c r="H5311" s="14"/>
      <c r="I5311" s="14" t="s">
        <v>692</v>
      </c>
      <c r="J5311" s="14">
        <v>4000</v>
      </c>
      <c r="K5311" s="14" t="s">
        <v>2043</v>
      </c>
      <c r="L5311" s="14"/>
      <c r="M5311" s="14"/>
      <c r="N5311" s="53" t="s">
        <v>54</v>
      </c>
      <c r="O5311" s="140"/>
      <c r="P5311" s="137" t="s">
        <v>2103</v>
      </c>
      <c r="Q5311" s="137">
        <v>200</v>
      </c>
      <c r="R5311" s="137" t="s">
        <v>2045</v>
      </c>
      <c r="S5311" s="14"/>
      <c r="T5311" s="14" t="s">
        <v>2096</v>
      </c>
      <c r="U5311" s="14" t="s">
        <v>3177</v>
      </c>
      <c r="V5311" s="14"/>
      <c r="W5311" s="127"/>
      <c r="X5311" s="127"/>
      <c r="Y5311" s="127"/>
      <c r="Z5311" s="141"/>
      <c r="AA5311" s="141"/>
    </row>
    <row r="5312" ht="12.75" customHeight="1" spans="1:27">
      <c r="A5312" s="271"/>
      <c r="B5312" s="129"/>
      <c r="C5312" s="129"/>
      <c r="D5312" s="129"/>
      <c r="E5312" s="466"/>
      <c r="F5312" s="129"/>
      <c r="G5312" s="203"/>
      <c r="H5312" s="534"/>
      <c r="I5312" s="141" t="s">
        <v>244</v>
      </c>
      <c r="J5312" s="141">
        <v>1200</v>
      </c>
      <c r="K5312" s="141" t="s">
        <v>2043</v>
      </c>
      <c r="L5312" s="141"/>
      <c r="M5312" s="141"/>
      <c r="N5312" s="53" t="s">
        <v>54</v>
      </c>
      <c r="O5312" s="140"/>
      <c r="P5312" s="137" t="s">
        <v>76</v>
      </c>
      <c r="Q5312" s="137">
        <v>600</v>
      </c>
      <c r="R5312" s="137" t="s">
        <v>2045</v>
      </c>
      <c r="S5312" s="14"/>
      <c r="T5312" s="14"/>
      <c r="U5312" s="14" t="s">
        <v>3177</v>
      </c>
      <c r="V5312" s="14"/>
      <c r="W5312" s="127"/>
      <c r="X5312" s="138"/>
      <c r="Y5312" s="143"/>
      <c r="Z5312" s="129"/>
      <c r="AA5312" s="129"/>
    </row>
    <row r="5313" ht="12.75" customHeight="1" spans="1:27">
      <c r="A5313" s="271"/>
      <c r="B5313" s="129"/>
      <c r="C5313" s="129"/>
      <c r="D5313" s="129"/>
      <c r="E5313" s="466"/>
      <c r="F5313" s="129"/>
      <c r="G5313" s="210"/>
      <c r="H5313" s="129"/>
      <c r="I5313" s="172" t="s">
        <v>2894</v>
      </c>
      <c r="J5313" s="172">
        <v>600</v>
      </c>
      <c r="K5313" s="172" t="s">
        <v>2045</v>
      </c>
      <c r="L5313" s="129"/>
      <c r="M5313" s="129"/>
      <c r="N5313" s="203" t="s">
        <v>3458</v>
      </c>
      <c r="O5313" s="140"/>
      <c r="P5313" s="722" t="s">
        <v>2176</v>
      </c>
      <c r="Q5313" s="722"/>
      <c r="R5313" s="722" t="s">
        <v>2045</v>
      </c>
      <c r="S5313" s="333"/>
      <c r="T5313" s="333" t="s">
        <v>2096</v>
      </c>
      <c r="U5313" s="333" t="s">
        <v>3033</v>
      </c>
      <c r="V5313" s="14"/>
      <c r="W5313" s="127"/>
      <c r="X5313" s="127"/>
      <c r="Y5313" s="127"/>
      <c r="Z5313" s="139"/>
      <c r="AA5313" s="139"/>
    </row>
    <row r="5314" ht="12.75" customHeight="1" spans="1:27">
      <c r="A5314" s="271"/>
      <c r="B5314" s="139"/>
      <c r="C5314" s="139"/>
      <c r="D5314" s="139"/>
      <c r="E5314" s="467"/>
      <c r="F5314" s="516"/>
      <c r="G5314" s="694"/>
      <c r="H5314" s="129"/>
      <c r="I5314" s="129" t="s">
        <v>1979</v>
      </c>
      <c r="J5314" s="129">
        <v>300</v>
      </c>
      <c r="K5314" s="129" t="s">
        <v>2045</v>
      </c>
      <c r="L5314" s="129"/>
      <c r="M5314" s="129" t="s">
        <v>3426</v>
      </c>
      <c r="N5314" s="203" t="s">
        <v>3487</v>
      </c>
      <c r="O5314" s="140"/>
      <c r="P5314" s="137" t="s">
        <v>2137</v>
      </c>
      <c r="Q5314" s="137">
        <v>200</v>
      </c>
      <c r="R5314" s="137" t="s">
        <v>2045</v>
      </c>
      <c r="S5314" s="14"/>
      <c r="T5314" s="14" t="s">
        <v>2096</v>
      </c>
      <c r="U5314" s="14" t="s">
        <v>3972</v>
      </c>
      <c r="V5314" s="14"/>
      <c r="W5314" s="127"/>
      <c r="X5314" s="127"/>
      <c r="Y5314" s="127"/>
      <c r="Z5314" s="14"/>
      <c r="AA5314" s="14"/>
    </row>
    <row r="5315" ht="12.75" customHeight="1" spans="1:27">
      <c r="A5315" s="271"/>
      <c r="B5315" s="14"/>
      <c r="C5315" s="14"/>
      <c r="D5315" s="14"/>
      <c r="E5315" s="14"/>
      <c r="F5315" s="162"/>
      <c r="G5315" s="162"/>
      <c r="H5315" s="129"/>
      <c r="I5315" s="169" t="s">
        <v>455</v>
      </c>
      <c r="J5315" s="169">
        <v>1200</v>
      </c>
      <c r="K5315" s="169" t="s">
        <v>2043</v>
      </c>
      <c r="L5315" s="129"/>
      <c r="M5315" s="129"/>
      <c r="N5315" s="53" t="s">
        <v>54</v>
      </c>
      <c r="O5315" s="140"/>
      <c r="P5315" s="127"/>
      <c r="Q5315" s="127"/>
      <c r="R5315" s="127"/>
      <c r="S5315" s="14"/>
      <c r="T5315" s="14"/>
      <c r="U5315" s="14"/>
      <c r="V5315" s="14"/>
      <c r="W5315" s="127"/>
      <c r="X5315" s="127"/>
      <c r="Y5315" s="127"/>
      <c r="Z5315" s="14"/>
      <c r="AA5315" s="14"/>
    </row>
    <row r="5316" ht="12.75" customHeight="1" spans="1:27">
      <c r="A5316" s="271"/>
      <c r="B5316" s="14"/>
      <c r="C5316" s="14"/>
      <c r="D5316" s="14"/>
      <c r="E5316" s="14"/>
      <c r="F5316" s="162"/>
      <c r="G5316" s="162"/>
      <c r="H5316" s="129"/>
      <c r="I5316" s="129"/>
      <c r="J5316" s="129"/>
      <c r="K5316" s="129"/>
      <c r="L5316" s="129"/>
      <c r="M5316" s="129"/>
      <c r="N5316" s="53"/>
      <c r="O5316" s="140"/>
      <c r="P5316" s="127"/>
      <c r="Q5316" s="127"/>
      <c r="R5316" s="127"/>
      <c r="S5316" s="14"/>
      <c r="T5316" s="14"/>
      <c r="U5316" s="14"/>
      <c r="V5316" s="14"/>
      <c r="W5316" s="14"/>
      <c r="X5316" s="14"/>
      <c r="Y5316" s="14"/>
      <c r="Z5316" s="14"/>
      <c r="AA5316" s="14"/>
    </row>
    <row r="5317" ht="12.75" customHeight="1" spans="1:27">
      <c r="A5317" s="271"/>
      <c r="B5317" s="14"/>
      <c r="C5317" s="14"/>
      <c r="D5317" s="14"/>
      <c r="E5317" s="14"/>
      <c r="F5317" s="162"/>
      <c r="G5317" s="162"/>
      <c r="H5317" s="129"/>
      <c r="I5317" s="129"/>
      <c r="J5317" s="129"/>
      <c r="K5317" s="129"/>
      <c r="L5317" s="129"/>
      <c r="M5317" s="129"/>
      <c r="N5317" s="129"/>
      <c r="O5317" s="140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</row>
    <row r="5318" ht="12.75" customHeight="1" spans="1:27">
      <c r="A5318" s="271"/>
      <c r="B5318" s="141"/>
      <c r="C5318" s="141"/>
      <c r="D5318" s="141"/>
      <c r="E5318" s="141"/>
      <c r="F5318" s="141"/>
      <c r="G5318" s="139"/>
      <c r="H5318" s="14"/>
      <c r="I5318" s="14"/>
      <c r="J5318" s="14"/>
      <c r="K5318" s="14"/>
      <c r="L5318" s="14"/>
      <c r="M5318" s="14"/>
      <c r="N5318" s="14"/>
      <c r="O5318" s="162"/>
      <c r="P5318" s="129"/>
      <c r="Q5318" s="129"/>
      <c r="R5318" s="129"/>
      <c r="T5318" s="129"/>
      <c r="U5318" s="129"/>
      <c r="V5318" s="140"/>
      <c r="W5318" s="14"/>
      <c r="X5318" s="14"/>
      <c r="Y5318" s="14"/>
      <c r="Z5318" s="14"/>
      <c r="AA5318" s="14"/>
    </row>
    <row r="5319" ht="12.75" customHeight="1" spans="1:27">
      <c r="A5319" s="713"/>
      <c r="B5319" s="129"/>
      <c r="C5319" s="129"/>
      <c r="D5319" s="129"/>
      <c r="E5319" s="466"/>
      <c r="F5319" s="129"/>
      <c r="G5319" s="140"/>
      <c r="H5319" s="14"/>
      <c r="I5319" s="14"/>
      <c r="J5319" s="14"/>
      <c r="K5319" s="14"/>
      <c r="L5319" s="14"/>
      <c r="M5319" s="14"/>
      <c r="N5319" s="14"/>
      <c r="O5319" s="14"/>
      <c r="P5319" s="139"/>
      <c r="Q5319" s="139"/>
      <c r="R5319" s="139"/>
      <c r="S5319" s="14"/>
      <c r="T5319" s="139"/>
      <c r="U5319" s="139"/>
      <c r="V5319" s="14"/>
      <c r="W5319" s="14"/>
      <c r="X5319" s="14"/>
      <c r="Y5319" s="14"/>
      <c r="Z5319" s="14"/>
      <c r="AA5319" s="14"/>
    </row>
    <row r="5320" ht="18.75" customHeight="1" spans="1:27">
      <c r="A5320" s="714"/>
      <c r="B5320" s="623"/>
      <c r="C5320" s="324"/>
      <c r="D5320" s="324"/>
      <c r="E5320" s="624"/>
      <c r="F5320" s="324"/>
      <c r="G5320" s="299"/>
      <c r="H5320" s="269"/>
      <c r="I5320" s="304"/>
      <c r="J5320" s="304"/>
      <c r="K5320" s="304"/>
      <c r="L5320" s="304"/>
      <c r="M5320" s="304"/>
      <c r="N5320" s="304"/>
      <c r="O5320" s="269"/>
      <c r="P5320" s="304"/>
      <c r="Q5320" s="304"/>
      <c r="R5320" s="304"/>
      <c r="S5320" s="304"/>
      <c r="T5320" s="304"/>
      <c r="U5320" s="304"/>
      <c r="V5320" s="269"/>
      <c r="W5320" s="304"/>
      <c r="X5320" s="304"/>
      <c r="Y5320" s="304"/>
      <c r="Z5320" s="304"/>
      <c r="AA5320" s="304"/>
    </row>
    <row r="5321" ht="27.6" spans="1:29">
      <c r="A5321" s="266" t="s">
        <v>3447</v>
      </c>
      <c r="B5321" s="131" t="s">
        <v>12</v>
      </c>
      <c r="C5321" s="132" t="s">
        <v>2501</v>
      </c>
      <c r="D5321" s="132" t="s">
        <v>2466</v>
      </c>
      <c r="E5321" s="133" t="s">
        <v>2456</v>
      </c>
      <c r="F5321" s="715" t="s">
        <v>3121</v>
      </c>
      <c r="G5321" s="131" t="s">
        <v>11</v>
      </c>
      <c r="H5321" s="269"/>
      <c r="I5321" s="121" t="s">
        <v>13</v>
      </c>
      <c r="J5321" s="122" t="s">
        <v>2501</v>
      </c>
      <c r="K5321" s="122" t="s">
        <v>2466</v>
      </c>
      <c r="L5321" s="632" t="s">
        <v>2456</v>
      </c>
      <c r="M5321" s="121" t="s">
        <v>3121</v>
      </c>
      <c r="N5321" s="121" t="s">
        <v>11</v>
      </c>
      <c r="O5321" s="707"/>
      <c r="P5321" s="268" t="s">
        <v>3108</v>
      </c>
      <c r="Q5321" s="267" t="s">
        <v>2501</v>
      </c>
      <c r="R5321" s="267" t="s">
        <v>2466</v>
      </c>
      <c r="S5321" s="658" t="s">
        <v>2456</v>
      </c>
      <c r="T5321" s="268" t="s">
        <v>3121</v>
      </c>
      <c r="U5321" s="268" t="s">
        <v>11</v>
      </c>
      <c r="V5321" s="326"/>
      <c r="W5321" s="268" t="s">
        <v>3336</v>
      </c>
      <c r="X5321" s="267" t="s">
        <v>2501</v>
      </c>
      <c r="Y5321" s="267" t="s">
        <v>2466</v>
      </c>
      <c r="Z5321" s="268" t="s">
        <v>3121</v>
      </c>
      <c r="AA5321" s="268" t="s">
        <v>11</v>
      </c>
      <c r="AB5321" s="594" t="s">
        <v>2557</v>
      </c>
      <c r="AC5321" s="594"/>
    </row>
    <row r="5322" ht="12.95" customHeight="1" spans="1:31">
      <c r="A5322" s="270" t="s">
        <v>3973</v>
      </c>
      <c r="B5322" s="129" t="s">
        <v>1085</v>
      </c>
      <c r="C5322" s="129">
        <v>12000</v>
      </c>
      <c r="D5322" s="129" t="s">
        <v>2043</v>
      </c>
      <c r="E5322" s="466"/>
      <c r="F5322" s="129"/>
      <c r="G5322" s="203" t="s">
        <v>54</v>
      </c>
      <c r="H5322" s="140"/>
      <c r="I5322" s="14" t="s">
        <v>1916</v>
      </c>
      <c r="J5322" s="14">
        <v>2000</v>
      </c>
      <c r="K5322" s="14" t="s">
        <v>2045</v>
      </c>
      <c r="L5322" s="14"/>
      <c r="M5322" s="14"/>
      <c r="N5322" s="203" t="s">
        <v>54</v>
      </c>
      <c r="O5322" s="14"/>
      <c r="P5322" s="137" t="s">
        <v>2123</v>
      </c>
      <c r="Q5322" s="137">
        <v>200</v>
      </c>
      <c r="R5322" s="137" t="s">
        <v>2045</v>
      </c>
      <c r="S5322" s="14"/>
      <c r="T5322" s="14" t="s">
        <v>2096</v>
      </c>
      <c r="U5322" s="203" t="s">
        <v>54</v>
      </c>
      <c r="V5322" s="14"/>
      <c r="W5322" s="14" t="s">
        <v>1672</v>
      </c>
      <c r="X5322" s="14">
        <v>1200</v>
      </c>
      <c r="Y5322" s="14" t="s">
        <v>2045</v>
      </c>
      <c r="Z5322" s="14"/>
      <c r="AA5322" s="203" t="s">
        <v>54</v>
      </c>
      <c r="AD5322" s="179"/>
      <c r="AE5322" s="179"/>
    </row>
    <row r="5323" spans="1:27">
      <c r="A5323" s="271"/>
      <c r="B5323" s="130" t="s">
        <v>540</v>
      </c>
      <c r="C5323" s="130">
        <v>2000</v>
      </c>
      <c r="D5323" s="130" t="s">
        <v>2043</v>
      </c>
      <c r="E5323" s="467"/>
      <c r="F5323" s="516"/>
      <c r="G5323" s="203" t="s">
        <v>54</v>
      </c>
      <c r="H5323" s="140"/>
      <c r="I5323" s="129" t="s">
        <v>148</v>
      </c>
      <c r="J5323" s="129">
        <v>6000</v>
      </c>
      <c r="K5323" s="129" t="s">
        <v>2043</v>
      </c>
      <c r="L5323" s="140"/>
      <c r="M5323" s="14"/>
      <c r="N5323" s="14" t="s">
        <v>3974</v>
      </c>
      <c r="O5323" s="14"/>
      <c r="P5323" s="137" t="s">
        <v>110</v>
      </c>
      <c r="Q5323" s="137">
        <v>1200</v>
      </c>
      <c r="R5323" s="137" t="s">
        <v>2043</v>
      </c>
      <c r="S5323" s="14"/>
      <c r="T5323" s="14"/>
      <c r="U5323" s="203" t="s">
        <v>54</v>
      </c>
      <c r="V5323" s="14"/>
      <c r="W5323" s="14" t="s">
        <v>592</v>
      </c>
      <c r="X5323" s="14">
        <v>12000</v>
      </c>
      <c r="Y5323" s="14" t="s">
        <v>2043</v>
      </c>
      <c r="Z5323" s="14" t="s">
        <v>3636</v>
      </c>
      <c r="AA5323" s="203" t="s">
        <v>54</v>
      </c>
    </row>
    <row r="5324" spans="1:27">
      <c r="A5324" s="271"/>
      <c r="B5324" s="716" t="s">
        <v>1188</v>
      </c>
      <c r="C5324" s="716">
        <v>6000</v>
      </c>
      <c r="D5324" s="716" t="s">
        <v>2043</v>
      </c>
      <c r="E5324" s="717"/>
      <c r="F5324" s="515"/>
      <c r="G5324" s="203" t="s">
        <v>54</v>
      </c>
      <c r="H5324" s="140"/>
      <c r="I5324" s="14" t="s">
        <v>160</v>
      </c>
      <c r="J5324" s="14">
        <v>5200</v>
      </c>
      <c r="K5324" s="127" t="s">
        <v>2043</v>
      </c>
      <c r="L5324" s="14"/>
      <c r="M5324" s="14"/>
      <c r="N5324" s="203" t="s">
        <v>54</v>
      </c>
      <c r="O5324" s="14"/>
      <c r="P5324" s="14" t="s">
        <v>2091</v>
      </c>
      <c r="Q5324" s="14">
        <v>400</v>
      </c>
      <c r="R5324" s="14" t="s">
        <v>2045</v>
      </c>
      <c r="S5324" s="14"/>
      <c r="T5324" s="14"/>
      <c r="U5324" s="203" t="s">
        <v>54</v>
      </c>
      <c r="V5324" s="14"/>
      <c r="W5324" s="14" t="s">
        <v>277</v>
      </c>
      <c r="X5324" s="14">
        <v>300</v>
      </c>
      <c r="Y5324" s="14" t="s">
        <v>2045</v>
      </c>
      <c r="Z5324" s="14"/>
      <c r="AA5324" s="203" t="s">
        <v>54</v>
      </c>
    </row>
    <row r="5325" spans="1:27">
      <c r="A5325" s="271"/>
      <c r="B5325" s="716" t="s">
        <v>1865</v>
      </c>
      <c r="C5325" s="716">
        <v>900</v>
      </c>
      <c r="D5325" s="716" t="s">
        <v>2045</v>
      </c>
      <c r="E5325" s="718"/>
      <c r="F5325" s="575"/>
      <c r="G5325" s="203" t="s">
        <v>54</v>
      </c>
      <c r="H5325" s="140"/>
      <c r="I5325" s="141" t="s">
        <v>403</v>
      </c>
      <c r="J5325" s="141">
        <v>1200</v>
      </c>
      <c r="K5325" s="141" t="s">
        <v>2043</v>
      </c>
      <c r="L5325" s="534"/>
      <c r="M5325" s="141"/>
      <c r="N5325" s="203" t="s">
        <v>54</v>
      </c>
      <c r="O5325" s="14"/>
      <c r="P5325" s="14" t="s">
        <v>408</v>
      </c>
      <c r="Q5325" s="14">
        <v>740</v>
      </c>
      <c r="R5325" s="14" t="s">
        <v>2045</v>
      </c>
      <c r="S5325" s="14"/>
      <c r="T5325" s="14"/>
      <c r="U5325" s="203" t="s">
        <v>54</v>
      </c>
      <c r="V5325" s="14"/>
      <c r="W5325" s="14" t="s">
        <v>528</v>
      </c>
      <c r="X5325" s="14">
        <v>2000</v>
      </c>
      <c r="Y5325" s="14" t="s">
        <v>2045</v>
      </c>
      <c r="Z5325" s="14"/>
      <c r="AA5325" s="203" t="s">
        <v>54</v>
      </c>
    </row>
    <row r="5326" spans="1:27">
      <c r="A5326" s="271"/>
      <c r="B5326" s="139" t="s">
        <v>1981</v>
      </c>
      <c r="C5326" s="139">
        <v>200</v>
      </c>
      <c r="D5326" s="139" t="s">
        <v>2045</v>
      </c>
      <c r="E5326" s="14"/>
      <c r="F5326" s="162" t="s">
        <v>2096</v>
      </c>
      <c r="G5326" s="14" t="s">
        <v>54</v>
      </c>
      <c r="H5326" s="281"/>
      <c r="I5326" s="129" t="s">
        <v>1316</v>
      </c>
      <c r="J5326" s="129">
        <v>200</v>
      </c>
      <c r="K5326" s="129" t="s">
        <v>2045</v>
      </c>
      <c r="L5326" s="129"/>
      <c r="M5326" s="129"/>
      <c r="N5326" s="203" t="s">
        <v>54</v>
      </c>
      <c r="O5326" s="140"/>
      <c r="P5326" s="137" t="s">
        <v>2119</v>
      </c>
      <c r="Q5326" s="137">
        <v>200</v>
      </c>
      <c r="R5326" s="137" t="s">
        <v>2045</v>
      </c>
      <c r="S5326" s="14"/>
      <c r="T5326" s="14" t="s">
        <v>2096</v>
      </c>
      <c r="U5326" s="203" t="s">
        <v>54</v>
      </c>
      <c r="V5326" s="162"/>
      <c r="W5326" s="14" t="s">
        <v>316</v>
      </c>
      <c r="X5326" s="14">
        <v>4000</v>
      </c>
      <c r="Y5326" s="14" t="s">
        <v>2043</v>
      </c>
      <c r="Z5326" s="14"/>
      <c r="AA5326" s="14" t="s">
        <v>3975</v>
      </c>
    </row>
    <row r="5327" spans="1:27">
      <c r="A5327" s="271"/>
      <c r="B5327" s="14" t="s">
        <v>1081</v>
      </c>
      <c r="C5327" s="14">
        <v>800</v>
      </c>
      <c r="D5327" s="14" t="s">
        <v>2043</v>
      </c>
      <c r="E5327" s="14"/>
      <c r="F5327" s="14"/>
      <c r="G5327" s="129" t="s">
        <v>54</v>
      </c>
      <c r="H5327" s="281"/>
      <c r="I5327" s="129" t="s">
        <v>1636</v>
      </c>
      <c r="J5327" s="129">
        <v>800</v>
      </c>
      <c r="K5327" s="129" t="s">
        <v>2045</v>
      </c>
      <c r="L5327" s="129"/>
      <c r="M5327" s="129"/>
      <c r="N5327" s="203" t="s">
        <v>54</v>
      </c>
      <c r="O5327" s="140"/>
      <c r="P5327" s="137" t="s">
        <v>68</v>
      </c>
      <c r="Q5327" s="137">
        <v>1400</v>
      </c>
      <c r="R5327" s="137" t="s">
        <v>2045</v>
      </c>
      <c r="S5327" s="14"/>
      <c r="T5327" s="14"/>
      <c r="U5327" s="203" t="s">
        <v>54</v>
      </c>
      <c r="V5327" s="162"/>
      <c r="W5327" s="14" t="s">
        <v>470</v>
      </c>
      <c r="X5327" s="14">
        <v>1200</v>
      </c>
      <c r="Y5327" s="14" t="s">
        <v>2043</v>
      </c>
      <c r="Z5327" s="14"/>
      <c r="AA5327" s="203" t="s">
        <v>54</v>
      </c>
    </row>
    <row r="5328" spans="1:27">
      <c r="A5328" s="271"/>
      <c r="B5328" s="14" t="s">
        <v>124</v>
      </c>
      <c r="C5328" s="14">
        <v>12000</v>
      </c>
      <c r="D5328" s="14" t="s">
        <v>2043</v>
      </c>
      <c r="E5328" s="14"/>
      <c r="F5328" s="162"/>
      <c r="G5328" s="129" t="s">
        <v>54</v>
      </c>
      <c r="H5328" s="281"/>
      <c r="I5328" s="158" t="s">
        <v>319</v>
      </c>
      <c r="J5328" s="158">
        <v>240</v>
      </c>
      <c r="K5328" s="158" t="s">
        <v>2045</v>
      </c>
      <c r="L5328" s="14"/>
      <c r="M5328" s="14"/>
      <c r="N5328" s="53" t="s">
        <v>3976</v>
      </c>
      <c r="O5328" s="14"/>
      <c r="P5328" s="137" t="s">
        <v>2100</v>
      </c>
      <c r="Q5328" s="137">
        <v>200</v>
      </c>
      <c r="R5328" s="137" t="s">
        <v>2045</v>
      </c>
      <c r="S5328" s="14"/>
      <c r="T5328" s="14" t="s">
        <v>2096</v>
      </c>
      <c r="U5328" s="203" t="s">
        <v>54</v>
      </c>
      <c r="V5328" s="162"/>
      <c r="W5328" s="14" t="s">
        <v>1534</v>
      </c>
      <c r="X5328" s="126">
        <v>500</v>
      </c>
      <c r="Y5328" s="14" t="s">
        <v>2045</v>
      </c>
      <c r="Z5328" s="14"/>
      <c r="AA5328" s="203" t="s">
        <v>54</v>
      </c>
    </row>
    <row r="5329" spans="1:27">
      <c r="A5329" s="271"/>
      <c r="B5329" s="141" t="s">
        <v>145</v>
      </c>
      <c r="C5329" s="141">
        <v>12000</v>
      </c>
      <c r="D5329" s="141" t="s">
        <v>2043</v>
      </c>
      <c r="E5329" s="141"/>
      <c r="F5329" s="141"/>
      <c r="G5329" s="515" t="s">
        <v>54</v>
      </c>
      <c r="H5329" s="281"/>
      <c r="I5329" s="14" t="s">
        <v>2071</v>
      </c>
      <c r="J5329" s="14">
        <v>400</v>
      </c>
      <c r="K5329" s="14" t="s">
        <v>2043</v>
      </c>
      <c r="L5329" s="14"/>
      <c r="M5329" s="14"/>
      <c r="N5329" s="203" t="s">
        <v>54</v>
      </c>
      <c r="O5329" s="14"/>
      <c r="P5329" s="14" t="s">
        <v>1761</v>
      </c>
      <c r="Q5329" s="14">
        <v>510</v>
      </c>
      <c r="R5329" s="14" t="s">
        <v>2045</v>
      </c>
      <c r="S5329" s="14"/>
      <c r="T5329" s="14"/>
      <c r="U5329" s="203" t="s">
        <v>54</v>
      </c>
      <c r="V5329" s="162"/>
      <c r="W5329" s="14" t="s">
        <v>1610</v>
      </c>
      <c r="X5329" s="14">
        <v>400</v>
      </c>
      <c r="Y5329" s="14" t="s">
        <v>2045</v>
      </c>
      <c r="Z5329" s="14"/>
      <c r="AA5329" s="203" t="s">
        <v>54</v>
      </c>
    </row>
    <row r="5330" spans="1:27">
      <c r="A5330" s="271"/>
      <c r="B5330" s="14"/>
      <c r="C5330" s="14"/>
      <c r="D5330" s="14"/>
      <c r="E5330" s="52"/>
      <c r="F5330" s="14"/>
      <c r="G5330" s="53"/>
      <c r="H5330" s="281"/>
      <c r="I5330" s="14" t="s">
        <v>581</v>
      </c>
      <c r="J5330" s="14">
        <v>1200</v>
      </c>
      <c r="K5330" s="14" t="s">
        <v>2043</v>
      </c>
      <c r="L5330" s="14"/>
      <c r="M5330" s="14"/>
      <c r="N5330" s="203" t="s">
        <v>54</v>
      </c>
      <c r="O5330" s="14"/>
      <c r="P5330" s="14" t="s">
        <v>1983</v>
      </c>
      <c r="Q5330" s="14">
        <v>200</v>
      </c>
      <c r="R5330" s="14" t="s">
        <v>2045</v>
      </c>
      <c r="S5330" s="14"/>
      <c r="T5330" s="14"/>
      <c r="U5330" s="203" t="s">
        <v>54</v>
      </c>
      <c r="V5330" s="162"/>
      <c r="W5330" s="73" t="s">
        <v>1060</v>
      </c>
      <c r="X5330" s="73">
        <v>6000</v>
      </c>
      <c r="Y5330" s="73" t="s">
        <v>2043</v>
      </c>
      <c r="Z5330" s="141"/>
      <c r="AA5330" s="203" t="s">
        <v>54</v>
      </c>
    </row>
    <row r="5331" spans="1:27">
      <c r="A5331" s="271"/>
      <c r="B5331" s="499"/>
      <c r="C5331" s="499"/>
      <c r="D5331" s="499"/>
      <c r="E5331" s="499"/>
      <c r="F5331" s="499"/>
      <c r="G5331" s="719"/>
      <c r="H5331" s="162"/>
      <c r="I5331" s="14" t="s">
        <v>280</v>
      </c>
      <c r="J5331" s="14">
        <v>24000</v>
      </c>
      <c r="K5331" s="14" t="s">
        <v>2043</v>
      </c>
      <c r="L5331" s="14"/>
      <c r="M5331" s="14"/>
      <c r="N5331" s="203" t="s">
        <v>54</v>
      </c>
      <c r="O5331" s="14"/>
      <c r="P5331" s="14" t="s">
        <v>334</v>
      </c>
      <c r="Q5331" s="14">
        <v>1600</v>
      </c>
      <c r="R5331" s="14" t="s">
        <v>2043</v>
      </c>
      <c r="S5331" s="14"/>
      <c r="T5331" s="162"/>
      <c r="U5331" s="203" t="s">
        <v>54</v>
      </c>
      <c r="V5331" s="14"/>
      <c r="W5331" s="724"/>
      <c r="X5331" s="724"/>
      <c r="Y5331" s="724"/>
      <c r="Z5331" s="141"/>
      <c r="AA5331" s="141"/>
    </row>
    <row r="5332" spans="1:27">
      <c r="A5332" s="271"/>
      <c r="B5332" s="141"/>
      <c r="C5332" s="141"/>
      <c r="D5332" s="141"/>
      <c r="E5332" s="141"/>
      <c r="F5332" s="285"/>
      <c r="G5332" s="515"/>
      <c r="H5332" s="281"/>
      <c r="I5332" s="139" t="s">
        <v>135</v>
      </c>
      <c r="J5332" s="139">
        <v>2500</v>
      </c>
      <c r="K5332" s="139" t="s">
        <v>2043</v>
      </c>
      <c r="L5332" s="139"/>
      <c r="M5332" s="139"/>
      <c r="N5332" s="53" t="s">
        <v>2352</v>
      </c>
      <c r="O5332" s="14"/>
      <c r="P5332" s="14" t="s">
        <v>1305</v>
      </c>
      <c r="Q5332" s="14">
        <v>200</v>
      </c>
      <c r="R5332" s="14" t="s">
        <v>2045</v>
      </c>
      <c r="S5332" s="14"/>
      <c r="T5332" s="14"/>
      <c r="U5332" s="203" t="s">
        <v>54</v>
      </c>
      <c r="V5332" s="14"/>
      <c r="W5332" s="14"/>
      <c r="X5332" s="140"/>
      <c r="Y5332" s="162"/>
      <c r="Z5332" s="129"/>
      <c r="AA5332" s="129"/>
    </row>
    <row r="5333" spans="1:27">
      <c r="A5333" s="271"/>
      <c r="B5333" s="129"/>
      <c r="C5333" s="129"/>
      <c r="D5333" s="129"/>
      <c r="E5333" s="129"/>
      <c r="F5333" s="129"/>
      <c r="G5333" s="515"/>
      <c r="H5333" s="534"/>
      <c r="I5333" s="154"/>
      <c r="J5333" s="154"/>
      <c r="K5333" s="154"/>
      <c r="L5333" s="141"/>
      <c r="M5333" s="141"/>
      <c r="N5333" s="141"/>
      <c r="O5333" s="141"/>
      <c r="P5333" s="141"/>
      <c r="Q5333" s="14"/>
      <c r="R5333" s="14"/>
      <c r="S5333" s="14"/>
      <c r="T5333" s="14"/>
      <c r="U5333" s="14"/>
      <c r="V5333" s="14"/>
      <c r="W5333" s="14"/>
      <c r="X5333" s="14"/>
      <c r="Y5333" s="14"/>
      <c r="Z5333" s="139"/>
      <c r="AA5333" s="139"/>
    </row>
    <row r="5334" spans="1:27">
      <c r="A5334" s="271"/>
      <c r="B5334" s="139"/>
      <c r="C5334" s="139"/>
      <c r="D5334" s="139"/>
      <c r="E5334" s="139"/>
      <c r="F5334" s="516"/>
      <c r="G5334" s="129"/>
      <c r="H5334" s="129"/>
      <c r="I5334" s="515"/>
      <c r="J5334" s="515"/>
      <c r="K5334" s="515"/>
      <c r="L5334" s="515"/>
      <c r="M5334" s="515"/>
      <c r="N5334" s="515"/>
      <c r="O5334" s="129"/>
      <c r="P5334" s="129"/>
      <c r="Q5334" s="140"/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</row>
    <row r="5335" spans="1:27">
      <c r="A5335" s="271"/>
      <c r="B5335" s="14"/>
      <c r="C5335" s="14"/>
      <c r="D5335" s="14"/>
      <c r="E5335" s="14"/>
      <c r="F5335" s="162"/>
      <c r="G5335" s="129"/>
      <c r="H5335" s="575"/>
      <c r="I5335" s="14"/>
      <c r="J5335" s="14"/>
      <c r="K5335" s="14"/>
      <c r="L5335" s="14"/>
      <c r="M5335" s="14"/>
      <c r="N5335" s="53"/>
      <c r="O5335" s="497"/>
      <c r="P5335" s="129"/>
      <c r="Q5335" s="140"/>
      <c r="R5335" s="14"/>
      <c r="S5335" s="14"/>
      <c r="T5335" s="14"/>
      <c r="U5335" s="14"/>
      <c r="V5335" s="14"/>
      <c r="W5335" s="154"/>
      <c r="X5335" s="154"/>
      <c r="Y5335" s="154"/>
      <c r="Z5335" s="141"/>
      <c r="AA5335" s="141"/>
    </row>
    <row r="5336" spans="1:27">
      <c r="A5336" s="271"/>
      <c r="B5336" s="14"/>
      <c r="C5336" s="14"/>
      <c r="D5336" s="14"/>
      <c r="E5336" s="14"/>
      <c r="F5336" s="162"/>
      <c r="G5336" s="129"/>
      <c r="H5336" s="575"/>
      <c r="I5336" s="14"/>
      <c r="J5336" s="14"/>
      <c r="K5336" s="14"/>
      <c r="L5336" s="14"/>
      <c r="M5336" s="14"/>
      <c r="N5336" s="53"/>
      <c r="O5336" s="497"/>
      <c r="P5336" s="129"/>
      <c r="Q5336" s="484"/>
      <c r="R5336" s="139"/>
      <c r="S5336" s="14"/>
      <c r="T5336" s="14"/>
      <c r="U5336" s="14"/>
      <c r="V5336" s="14"/>
      <c r="W5336" s="14"/>
      <c r="X5336" s="14"/>
      <c r="Y5336" s="14"/>
      <c r="Z5336" s="14"/>
      <c r="AA5336" s="14"/>
    </row>
    <row r="5337" spans="1:27">
      <c r="A5337" s="271"/>
      <c r="B5337" s="14"/>
      <c r="C5337" s="14"/>
      <c r="D5337" s="14"/>
      <c r="E5337" s="14"/>
      <c r="F5337" s="162"/>
      <c r="G5337" s="129"/>
      <c r="H5337" s="129"/>
      <c r="I5337" s="499"/>
      <c r="J5337" s="499"/>
      <c r="K5337" s="499"/>
      <c r="L5337" s="499"/>
      <c r="M5337" s="499"/>
      <c r="N5337" s="499"/>
      <c r="O5337" s="129"/>
      <c r="P5337" s="129"/>
      <c r="Q5337" s="140"/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</row>
    <row r="5338" spans="1:27">
      <c r="A5338" s="271"/>
      <c r="B5338" s="14"/>
      <c r="C5338" s="14"/>
      <c r="D5338" s="14"/>
      <c r="E5338" s="14"/>
      <c r="F5338" s="162"/>
      <c r="G5338" s="129"/>
      <c r="H5338" s="129"/>
      <c r="I5338" s="129"/>
      <c r="J5338" s="129"/>
      <c r="K5338" s="129"/>
      <c r="L5338" s="129"/>
      <c r="M5338" s="129"/>
      <c r="N5338" s="203"/>
      <c r="O5338" s="129"/>
      <c r="P5338" s="129"/>
      <c r="Q5338" s="140"/>
      <c r="R5338" s="14"/>
      <c r="S5338" s="14"/>
      <c r="T5338" s="14"/>
      <c r="U5338" s="14"/>
      <c r="V5338" s="14"/>
      <c r="W5338" s="127"/>
      <c r="X5338" s="127"/>
      <c r="Y5338" s="127"/>
      <c r="Z5338" s="141"/>
      <c r="AA5338" s="141"/>
    </row>
    <row r="5339" ht="18.75" customHeight="1" spans="1:27">
      <c r="A5339" s="271"/>
      <c r="B5339" s="623"/>
      <c r="C5339" s="324"/>
      <c r="D5339" s="324"/>
      <c r="E5339" s="624"/>
      <c r="F5339" s="324"/>
      <c r="G5339" s="299"/>
      <c r="H5339" s="269"/>
      <c r="I5339" s="304"/>
      <c r="J5339" s="304"/>
      <c r="K5339" s="304"/>
      <c r="L5339" s="304"/>
      <c r="M5339" s="304"/>
      <c r="N5339" s="304"/>
      <c r="O5339" s="269"/>
      <c r="P5339" s="304"/>
      <c r="Q5339" s="304"/>
      <c r="R5339" s="304"/>
      <c r="S5339" s="304"/>
      <c r="T5339" s="304"/>
      <c r="U5339" s="304"/>
      <c r="V5339" s="269"/>
      <c r="W5339" s="304"/>
      <c r="X5339" s="304"/>
      <c r="Y5339" s="304"/>
      <c r="Z5339" s="304"/>
      <c r="AA5339" s="304"/>
    </row>
    <row r="5340" ht="23.4" spans="1:27">
      <c r="A5340" s="720"/>
      <c r="B5340" s="14"/>
      <c r="C5340" s="14"/>
      <c r="D5340" s="14"/>
      <c r="E5340" s="14"/>
      <c r="F5340" s="162"/>
      <c r="G5340" s="129"/>
      <c r="H5340" s="129"/>
      <c r="I5340" s="515"/>
      <c r="J5340" s="515"/>
      <c r="K5340" s="515"/>
      <c r="L5340" s="515"/>
      <c r="M5340" s="515"/>
      <c r="N5340" s="549"/>
      <c r="O5340" s="515"/>
      <c r="P5340" s="129"/>
      <c r="Q5340" s="140"/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</row>
    <row r="5341" ht="27.6" spans="1:29">
      <c r="A5341" s="721" t="s">
        <v>3456</v>
      </c>
      <c r="B5341" s="131" t="s">
        <v>12</v>
      </c>
      <c r="C5341" s="132" t="s">
        <v>2501</v>
      </c>
      <c r="D5341" s="132" t="s">
        <v>2466</v>
      </c>
      <c r="E5341" s="133" t="s">
        <v>2456</v>
      </c>
      <c r="F5341" s="715" t="s">
        <v>3121</v>
      </c>
      <c r="G5341" s="131" t="s">
        <v>11</v>
      </c>
      <c r="H5341" s="701"/>
      <c r="I5341" s="131" t="s">
        <v>13</v>
      </c>
      <c r="J5341" s="132" t="s">
        <v>2501</v>
      </c>
      <c r="K5341" s="132" t="s">
        <v>2466</v>
      </c>
      <c r="L5341" s="644" t="s">
        <v>2456</v>
      </c>
      <c r="M5341" s="131" t="s">
        <v>3121</v>
      </c>
      <c r="N5341" s="131" t="s">
        <v>11</v>
      </c>
      <c r="O5341" s="338"/>
      <c r="P5341" s="723" t="s">
        <v>3108</v>
      </c>
      <c r="Q5341" s="710" t="s">
        <v>2501</v>
      </c>
      <c r="R5341" s="710" t="s">
        <v>2466</v>
      </c>
      <c r="S5341" s="711" t="s">
        <v>2456</v>
      </c>
      <c r="T5341" s="706" t="s">
        <v>3121</v>
      </c>
      <c r="U5341" s="706" t="s">
        <v>11</v>
      </c>
      <c r="V5341" s="725"/>
      <c r="W5341" s="706" t="s">
        <v>3336</v>
      </c>
      <c r="X5341" s="710" t="s">
        <v>2501</v>
      </c>
      <c r="Y5341" s="710" t="s">
        <v>2466</v>
      </c>
      <c r="Z5341" s="706" t="s">
        <v>3121</v>
      </c>
      <c r="AA5341" s="706" t="s">
        <v>11</v>
      </c>
      <c r="AB5341" s="594" t="s">
        <v>2557</v>
      </c>
      <c r="AC5341" s="594"/>
    </row>
    <row r="5342" ht="12.95" customHeight="1" spans="1:31">
      <c r="A5342" s="625" t="s">
        <v>3977</v>
      </c>
      <c r="B5342" s="137" t="s">
        <v>2060</v>
      </c>
      <c r="C5342" s="137">
        <v>4000</v>
      </c>
      <c r="D5342" s="137" t="s">
        <v>2045</v>
      </c>
      <c r="E5342" s="14"/>
      <c r="F5342" s="14"/>
      <c r="G5342" s="14" t="s">
        <v>3978</v>
      </c>
      <c r="H5342" s="14"/>
      <c r="I5342" s="14" t="s">
        <v>135</v>
      </c>
      <c r="J5342" s="14">
        <v>6000</v>
      </c>
      <c r="K5342" s="14" t="s">
        <v>2043</v>
      </c>
      <c r="L5342" s="14"/>
      <c r="M5342" s="14"/>
      <c r="N5342" s="53" t="s">
        <v>3895</v>
      </c>
      <c r="O5342" s="14"/>
      <c r="P5342" s="14" t="s">
        <v>1811</v>
      </c>
      <c r="Q5342" s="14">
        <v>500</v>
      </c>
      <c r="R5342" s="14" t="s">
        <v>2045</v>
      </c>
      <c r="S5342" s="14"/>
      <c r="T5342" s="14"/>
      <c r="U5342" s="14" t="s">
        <v>54</v>
      </c>
      <c r="V5342" s="14"/>
      <c r="W5342" s="14" t="s">
        <v>1889</v>
      </c>
      <c r="X5342" s="14">
        <v>1400</v>
      </c>
      <c r="Y5342" s="14" t="s">
        <v>2045</v>
      </c>
      <c r="Z5342" s="14"/>
      <c r="AA5342" s="14" t="s">
        <v>54</v>
      </c>
      <c r="AB5342" s="525"/>
      <c r="AC5342" s="448" t="s">
        <v>2561</v>
      </c>
      <c r="AD5342" s="179"/>
      <c r="AE5342" s="179"/>
    </row>
    <row r="5343" spans="1:29">
      <c r="A5343" s="625"/>
      <c r="B5343" s="14" t="s">
        <v>949</v>
      </c>
      <c r="C5343" s="14">
        <v>10000</v>
      </c>
      <c r="D5343" s="14" t="s">
        <v>2043</v>
      </c>
      <c r="E5343" s="14"/>
      <c r="F5343" s="14"/>
      <c r="G5343" s="14" t="s">
        <v>54</v>
      </c>
      <c r="H5343" s="14"/>
      <c r="I5343" s="127" t="s">
        <v>1934</v>
      </c>
      <c r="J5343" s="127">
        <v>735</v>
      </c>
      <c r="K5343" s="127" t="s">
        <v>2045</v>
      </c>
      <c r="L5343" s="14"/>
      <c r="M5343" s="14"/>
      <c r="N5343" s="14" t="s">
        <v>2218</v>
      </c>
      <c r="O5343" s="14"/>
      <c r="P5343" s="14" t="s">
        <v>1979</v>
      </c>
      <c r="Q5343" s="14">
        <v>100</v>
      </c>
      <c r="R5343" s="14" t="s">
        <v>2045</v>
      </c>
      <c r="S5343" s="14"/>
      <c r="T5343" s="14"/>
      <c r="U5343" s="14" t="s">
        <v>3979</v>
      </c>
      <c r="V5343" s="14"/>
      <c r="W5343" s="14" t="s">
        <v>774</v>
      </c>
      <c r="X5343" s="14">
        <v>3200</v>
      </c>
      <c r="Y5343" s="14" t="s">
        <v>2043</v>
      </c>
      <c r="Z5343" s="14"/>
      <c r="AA5343" s="14" t="s">
        <v>54</v>
      </c>
      <c r="AB5343" s="460"/>
      <c r="AC5343" s="14" t="s">
        <v>2562</v>
      </c>
    </row>
    <row r="5344" ht="13.8" spans="1:29">
      <c r="A5344" s="625"/>
      <c r="B5344" s="190" t="s">
        <v>1686</v>
      </c>
      <c r="C5344" s="190">
        <v>4000</v>
      </c>
      <c r="D5344" s="190" t="s">
        <v>2043</v>
      </c>
      <c r="E5344" s="14"/>
      <c r="F5344" s="14"/>
      <c r="G5344" s="14" t="s">
        <v>54</v>
      </c>
      <c r="H5344" s="14"/>
      <c r="I5344" s="14" t="s">
        <v>142</v>
      </c>
      <c r="J5344" s="14">
        <v>6000</v>
      </c>
      <c r="K5344" s="14" t="s">
        <v>2043</v>
      </c>
      <c r="L5344" s="14"/>
      <c r="M5344" s="14"/>
      <c r="N5344" s="14" t="s">
        <v>2218</v>
      </c>
      <c r="O5344" s="14"/>
      <c r="P5344" s="14" t="s">
        <v>1979</v>
      </c>
      <c r="Q5344" s="14">
        <v>300</v>
      </c>
      <c r="R5344" s="14" t="s">
        <v>2045</v>
      </c>
      <c r="T5344" s="47" t="s">
        <v>3980</v>
      </c>
      <c r="U5344" s="47" t="s">
        <v>3981</v>
      </c>
      <c r="V5344" s="14"/>
      <c r="W5344" s="14" t="s">
        <v>972</v>
      </c>
      <c r="X5344" s="14">
        <v>1200</v>
      </c>
      <c r="Y5344" s="14" t="s">
        <v>2043</v>
      </c>
      <c r="Z5344" s="14" t="s">
        <v>3636</v>
      </c>
      <c r="AA5344" s="14" t="s">
        <v>54</v>
      </c>
      <c r="AB5344" s="461"/>
      <c r="AC5344" s="448" t="s">
        <v>2563</v>
      </c>
    </row>
    <row r="5345" ht="13.8" spans="1:29">
      <c r="A5345" s="625"/>
      <c r="B5345" s="190" t="s">
        <v>729</v>
      </c>
      <c r="C5345" s="190">
        <v>8000</v>
      </c>
      <c r="D5345" s="190" t="s">
        <v>2043</v>
      </c>
      <c r="E5345" s="14"/>
      <c r="F5345" s="14"/>
      <c r="G5345" s="14" t="s">
        <v>54</v>
      </c>
      <c r="H5345" s="14"/>
      <c r="I5345" s="14" t="s">
        <v>1853</v>
      </c>
      <c r="J5345" s="14">
        <v>4000</v>
      </c>
      <c r="K5345" s="14" t="s">
        <v>2045</v>
      </c>
      <c r="L5345" s="14"/>
      <c r="M5345" s="14"/>
      <c r="N5345" s="14" t="s">
        <v>2218</v>
      </c>
      <c r="O5345" s="14"/>
      <c r="P5345" s="14" t="s">
        <v>175</v>
      </c>
      <c r="Q5345" s="14">
        <v>200</v>
      </c>
      <c r="R5345" s="14" t="s">
        <v>2043</v>
      </c>
      <c r="S5345" s="14"/>
      <c r="T5345" s="14"/>
      <c r="U5345" s="14" t="s">
        <v>2803</v>
      </c>
      <c r="V5345" s="14"/>
      <c r="W5345" s="137" t="s">
        <v>2892</v>
      </c>
      <c r="X5345" s="137">
        <v>3600</v>
      </c>
      <c r="Y5345" s="137" t="s">
        <v>2045</v>
      </c>
      <c r="Z5345" s="14"/>
      <c r="AA5345" s="14" t="s">
        <v>54</v>
      </c>
      <c r="AB5345" s="462"/>
      <c r="AC5345" s="448" t="s">
        <v>2568</v>
      </c>
    </row>
    <row r="5346" ht="13.8" spans="1:29">
      <c r="A5346" s="625"/>
      <c r="B5346" s="14" t="s">
        <v>1081</v>
      </c>
      <c r="C5346" s="14">
        <v>2000</v>
      </c>
      <c r="D5346" s="14" t="s">
        <v>2043</v>
      </c>
      <c r="E5346" s="14"/>
      <c r="F5346" s="14"/>
      <c r="G5346" s="14" t="s">
        <v>54</v>
      </c>
      <c r="H5346" s="14"/>
      <c r="I5346" s="14" t="s">
        <v>1722</v>
      </c>
      <c r="J5346" s="14">
        <v>1000</v>
      </c>
      <c r="K5346" s="14" t="s">
        <v>2043</v>
      </c>
      <c r="L5346" s="14"/>
      <c r="M5346" s="14"/>
      <c r="N5346" s="14" t="s">
        <v>2218</v>
      </c>
      <c r="O5346" s="14"/>
      <c r="P5346" s="14" t="s">
        <v>1887</v>
      </c>
      <c r="Q5346" s="14">
        <v>1800</v>
      </c>
      <c r="R5346" s="14" t="s">
        <v>2045</v>
      </c>
      <c r="S5346" s="14"/>
      <c r="T5346" s="14"/>
      <c r="U5346" s="14" t="s">
        <v>54</v>
      </c>
      <c r="V5346" s="14"/>
      <c r="W5346" s="14" t="s">
        <v>738</v>
      </c>
      <c r="X5346" s="14">
        <v>2000</v>
      </c>
      <c r="Y5346" s="14"/>
      <c r="Z5346" s="14"/>
      <c r="AA5346" s="14" t="s">
        <v>54</v>
      </c>
      <c r="AB5346" s="142"/>
      <c r="AC5346" s="448" t="s">
        <v>2632</v>
      </c>
    </row>
    <row r="5347" ht="13.8" spans="1:29">
      <c r="A5347" s="625"/>
      <c r="B5347" s="190" t="s">
        <v>790</v>
      </c>
      <c r="C5347" s="190">
        <v>4000</v>
      </c>
      <c r="D5347" s="190" t="s">
        <v>2043</v>
      </c>
      <c r="E5347" s="126"/>
      <c r="F5347" s="14"/>
      <c r="G5347" s="14" t="s">
        <v>54</v>
      </c>
      <c r="H5347" s="14"/>
      <c r="I5347" s="14" t="s">
        <v>280</v>
      </c>
      <c r="J5347" s="14">
        <v>21600</v>
      </c>
      <c r="K5347" s="14" t="s">
        <v>2043</v>
      </c>
      <c r="L5347" s="14"/>
      <c r="M5347" s="14"/>
      <c r="N5347" s="14" t="s">
        <v>2218</v>
      </c>
      <c r="O5347" s="14"/>
      <c r="P5347" s="14" t="s">
        <v>1303</v>
      </c>
      <c r="Q5347" s="14">
        <v>1100</v>
      </c>
      <c r="R5347" s="14" t="s">
        <v>2045</v>
      </c>
      <c r="S5347" s="14"/>
      <c r="T5347" s="14"/>
      <c r="U5347" s="14" t="s">
        <v>54</v>
      </c>
      <c r="V5347" s="14"/>
      <c r="W5347" s="137" t="s">
        <v>2061</v>
      </c>
      <c r="X5347" s="137">
        <v>3000</v>
      </c>
      <c r="Y5347" s="137" t="s">
        <v>2141</v>
      </c>
      <c r="Z5347" s="14"/>
      <c r="AA5347" s="14" t="s">
        <v>54</v>
      </c>
      <c r="AB5347" s="136"/>
      <c r="AC5347" s="448" t="s">
        <v>2935</v>
      </c>
    </row>
    <row r="5348" spans="1:27">
      <c r="A5348" s="625"/>
      <c r="B5348" s="73" t="s">
        <v>1085</v>
      </c>
      <c r="C5348" s="73">
        <v>3000</v>
      </c>
      <c r="D5348" s="73" t="s">
        <v>2043</v>
      </c>
      <c r="E5348" s="307"/>
      <c r="F5348" s="14"/>
      <c r="G5348" s="14" t="s">
        <v>54</v>
      </c>
      <c r="H5348" s="14"/>
      <c r="I5348" s="158" t="s">
        <v>220</v>
      </c>
      <c r="J5348" s="158">
        <v>8000</v>
      </c>
      <c r="K5348" s="158" t="s">
        <v>2043</v>
      </c>
      <c r="L5348" s="14"/>
      <c r="M5348" s="14"/>
      <c r="N5348" s="53" t="s">
        <v>3982</v>
      </c>
      <c r="O5348" s="14"/>
      <c r="P5348" s="14" t="s">
        <v>1985</v>
      </c>
      <c r="Q5348" s="14">
        <v>195</v>
      </c>
      <c r="R5348" s="14" t="s">
        <v>2045</v>
      </c>
      <c r="S5348" s="14"/>
      <c r="T5348" s="14" t="s">
        <v>3426</v>
      </c>
      <c r="U5348" s="14" t="s">
        <v>54</v>
      </c>
      <c r="V5348" s="14"/>
      <c r="W5348" s="137" t="s">
        <v>2048</v>
      </c>
      <c r="X5348" s="137">
        <v>900</v>
      </c>
      <c r="Y5348" s="137" t="s">
        <v>2045</v>
      </c>
      <c r="Z5348" s="14"/>
      <c r="AA5348" s="14" t="s">
        <v>54</v>
      </c>
    </row>
    <row r="5349" spans="1:27">
      <c r="A5349" s="625"/>
      <c r="B5349" s="14" t="s">
        <v>1175</v>
      </c>
      <c r="C5349" s="14">
        <v>3000</v>
      </c>
      <c r="D5349" s="14" t="s">
        <v>2054</v>
      </c>
      <c r="E5349" s="14"/>
      <c r="F5349" s="14"/>
      <c r="G5349" s="14" t="s">
        <v>54</v>
      </c>
      <c r="H5349" s="14"/>
      <c r="I5349" s="158" t="s">
        <v>135</v>
      </c>
      <c r="J5349" s="158">
        <v>22000</v>
      </c>
      <c r="K5349" s="158" t="s">
        <v>2043</v>
      </c>
      <c r="L5349" s="14"/>
      <c r="M5349" s="14"/>
      <c r="N5349" s="53" t="s">
        <v>3982</v>
      </c>
      <c r="O5349" s="14"/>
      <c r="P5349" s="73" t="s">
        <v>1993</v>
      </c>
      <c r="Q5349" s="73">
        <v>200</v>
      </c>
      <c r="R5349" s="73" t="s">
        <v>2045</v>
      </c>
      <c r="S5349" s="551"/>
      <c r="T5349" s="551" t="s">
        <v>2096</v>
      </c>
      <c r="U5349" s="14" t="s">
        <v>3983</v>
      </c>
      <c r="V5349" s="14"/>
      <c r="W5349" s="73" t="s">
        <v>1060</v>
      </c>
      <c r="X5349" s="73">
        <v>3200</v>
      </c>
      <c r="Y5349" s="73" t="s">
        <v>2043</v>
      </c>
      <c r="Z5349" s="14"/>
      <c r="AA5349" s="14" t="s">
        <v>54</v>
      </c>
    </row>
    <row r="5350" spans="1:27">
      <c r="A5350" s="625"/>
      <c r="B5350" s="14" t="s">
        <v>537</v>
      </c>
      <c r="C5350" s="14">
        <v>2800</v>
      </c>
      <c r="D5350" s="14" t="s">
        <v>2043</v>
      </c>
      <c r="E5350" s="14"/>
      <c r="F5350" s="14">
        <f>4000-(40*15)</f>
        <v>3400</v>
      </c>
      <c r="G5350" s="14" t="s">
        <v>54</v>
      </c>
      <c r="H5350" s="14"/>
      <c r="I5350" s="14" t="s">
        <v>148</v>
      </c>
      <c r="J5350" s="14">
        <v>15000</v>
      </c>
      <c r="K5350" s="14" t="s">
        <v>2043</v>
      </c>
      <c r="L5350" s="14"/>
      <c r="M5350" s="14"/>
      <c r="N5350" s="53" t="s">
        <v>2218</v>
      </c>
      <c r="O5350" s="14"/>
      <c r="P5350" s="551" t="s">
        <v>1995</v>
      </c>
      <c r="Q5350" s="551">
        <v>500</v>
      </c>
      <c r="R5350" s="551" t="s">
        <v>2045</v>
      </c>
      <c r="S5350" s="551"/>
      <c r="T5350" s="551" t="s">
        <v>2096</v>
      </c>
      <c r="U5350" s="14" t="s">
        <v>54</v>
      </c>
      <c r="V5350" s="14"/>
      <c r="W5350" s="525" t="s">
        <v>907</v>
      </c>
      <c r="X5350" s="525">
        <v>2000</v>
      </c>
      <c r="Y5350" s="525" t="s">
        <v>2043</v>
      </c>
      <c r="Z5350" s="168" t="s">
        <v>3984</v>
      </c>
      <c r="AA5350" s="14" t="s">
        <v>54</v>
      </c>
    </row>
    <row r="5351" spans="1:27">
      <c r="A5351" s="625"/>
      <c r="B5351" s="14"/>
      <c r="C5351" s="14"/>
      <c r="D5351" s="14"/>
      <c r="E5351" s="14"/>
      <c r="F5351" s="14"/>
      <c r="G5351" s="14"/>
      <c r="H5351" s="14"/>
      <c r="I5351" s="14" t="s">
        <v>265</v>
      </c>
      <c r="J5351" s="14">
        <v>6000</v>
      </c>
      <c r="K5351" s="14" t="s">
        <v>2043</v>
      </c>
      <c r="L5351" s="14"/>
      <c r="M5351" s="14" t="s">
        <v>3985</v>
      </c>
      <c r="N5351" s="53" t="s">
        <v>2400</v>
      </c>
      <c r="O5351" s="14"/>
      <c r="P5351" s="14" t="s">
        <v>3093</v>
      </c>
      <c r="Q5351" s="14">
        <v>100</v>
      </c>
      <c r="R5351" s="14" t="s">
        <v>2045</v>
      </c>
      <c r="S5351" s="14"/>
      <c r="T5351" s="14"/>
      <c r="U5351" s="14" t="s">
        <v>54</v>
      </c>
      <c r="V5351" s="14"/>
      <c r="W5351" s="14" t="s">
        <v>584</v>
      </c>
      <c r="X5351" s="14">
        <v>4800</v>
      </c>
      <c r="Y5351" s="14" t="s">
        <v>2043</v>
      </c>
      <c r="Z5351" s="127"/>
      <c r="AA5351" s="14" t="s">
        <v>54</v>
      </c>
    </row>
    <row r="5352" spans="1:27">
      <c r="A5352" s="625"/>
      <c r="B5352" s="14"/>
      <c r="C5352" s="14"/>
      <c r="D5352" s="14"/>
      <c r="E5352" s="52"/>
      <c r="F5352" s="14"/>
      <c r="G5352" s="53"/>
      <c r="H5352" s="14"/>
      <c r="I5352" s="14"/>
      <c r="J5352" s="14"/>
      <c r="K5352" s="14"/>
      <c r="L5352" s="14"/>
      <c r="M5352" s="14"/>
      <c r="N5352" s="53"/>
      <c r="O5352" s="14"/>
      <c r="P5352" s="14" t="s">
        <v>3095</v>
      </c>
      <c r="Q5352" s="14">
        <v>540</v>
      </c>
      <c r="R5352" s="14" t="s">
        <v>2045</v>
      </c>
      <c r="S5352" s="14"/>
      <c r="T5352" s="14"/>
      <c r="U5352" s="14" t="s">
        <v>54</v>
      </c>
      <c r="V5352" s="14"/>
      <c r="W5352" s="14"/>
      <c r="X5352" s="14"/>
      <c r="Y5352" s="14"/>
      <c r="Z5352" s="14"/>
      <c r="AA5352" s="14"/>
    </row>
    <row r="5353" spans="1:27">
      <c r="A5353" s="625"/>
      <c r="B5353" s="14"/>
      <c r="C5353" s="14"/>
      <c r="D5353" s="14"/>
      <c r="E5353" s="52"/>
      <c r="F5353" s="14"/>
      <c r="G5353" s="53"/>
      <c r="H5353" s="14"/>
      <c r="I5353" s="14"/>
      <c r="J5353" s="14"/>
      <c r="K5353" s="14"/>
      <c r="L5353" s="14"/>
      <c r="M5353" s="14"/>
      <c r="N5353" s="53"/>
      <c r="O5353" s="14"/>
      <c r="P5353" s="551" t="s">
        <v>1989</v>
      </c>
      <c r="Q5353" s="551">
        <v>900</v>
      </c>
      <c r="R5353" s="551" t="s">
        <v>2045</v>
      </c>
      <c r="S5353" s="551"/>
      <c r="T5353" s="551" t="s">
        <v>2096</v>
      </c>
      <c r="U5353" s="14" t="s">
        <v>54</v>
      </c>
      <c r="V5353" s="14"/>
      <c r="W5353" s="14"/>
      <c r="X5353" s="14"/>
      <c r="Y5353" s="14"/>
      <c r="Z5353" s="14"/>
      <c r="AA5353" s="14"/>
    </row>
    <row r="5354" spans="1:27">
      <c r="A5354" s="625"/>
      <c r="B5354" s="14"/>
      <c r="C5354" s="14"/>
      <c r="D5354" s="14"/>
      <c r="E5354" s="52"/>
      <c r="F5354" s="14"/>
      <c r="G5354" s="53"/>
      <c r="H5354" s="14"/>
      <c r="I5354" s="14"/>
      <c r="J5354" s="14"/>
      <c r="K5354" s="14"/>
      <c r="L5354" s="14"/>
      <c r="M5354" s="14"/>
      <c r="N5354" s="53"/>
      <c r="O5354" s="14"/>
      <c r="P5354" s="14" t="s">
        <v>951</v>
      </c>
      <c r="Q5354" s="14">
        <v>600</v>
      </c>
      <c r="R5354" s="14" t="s">
        <v>2045</v>
      </c>
      <c r="S5354" s="14"/>
      <c r="T5354" s="14"/>
      <c r="U5354" s="14" t="s">
        <v>54</v>
      </c>
      <c r="V5354" s="14"/>
      <c r="W5354" s="14"/>
      <c r="X5354" s="14"/>
      <c r="Y5354" s="14"/>
      <c r="Z5354" s="14"/>
      <c r="AA5354" s="14"/>
    </row>
    <row r="5355" spans="1:27">
      <c r="A5355" s="625"/>
      <c r="B5355" s="14"/>
      <c r="C5355" s="14"/>
      <c r="D5355" s="14"/>
      <c r="E5355" s="52"/>
      <c r="F5355" s="14"/>
      <c r="G5355" s="53"/>
      <c r="H5355" s="14"/>
      <c r="I5355" s="14"/>
      <c r="J5355" s="14"/>
      <c r="K5355" s="14"/>
      <c r="L5355" s="14"/>
      <c r="M5355" s="14"/>
      <c r="N5355" s="53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</row>
    <row r="5356" ht="12.75" customHeight="1" spans="1:27">
      <c r="A5356" s="625"/>
      <c r="B5356" s="14"/>
      <c r="C5356" s="14"/>
      <c r="D5356" s="14"/>
      <c r="E5356" s="14"/>
      <c r="F5356" s="14"/>
      <c r="G5356" s="14"/>
      <c r="H5356" s="14"/>
      <c r="I5356" s="14"/>
      <c r="J5356" s="14"/>
      <c r="K5356" s="14"/>
      <c r="L5356" s="14"/>
      <c r="M5356" s="14"/>
      <c r="N5356" s="53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</row>
    <row r="5357" ht="12.75" customHeight="1" spans="1:27">
      <c r="A5357" s="625"/>
      <c r="B5357" s="14"/>
      <c r="C5357" s="14"/>
      <c r="D5357" s="14"/>
      <c r="E5357" s="14"/>
      <c r="F5357" s="14"/>
      <c r="G5357" s="14"/>
      <c r="H5357" s="14"/>
      <c r="I5357" s="14"/>
      <c r="J5357" s="14"/>
      <c r="K5357" s="14"/>
      <c r="L5357" s="14"/>
      <c r="M5357" s="14"/>
      <c r="N5357" s="53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</row>
    <row r="5358" ht="12.75" customHeight="1" spans="1:27">
      <c r="A5358" s="625"/>
      <c r="B5358" s="14"/>
      <c r="C5358" s="14"/>
      <c r="D5358" s="14"/>
      <c r="E5358" s="14"/>
      <c r="F5358" s="14"/>
      <c r="G5358" s="14"/>
      <c r="H5358" s="14"/>
      <c r="I5358" s="14"/>
      <c r="J5358" s="14"/>
      <c r="K5358" s="14"/>
      <c r="L5358" s="14"/>
      <c r="M5358" s="14"/>
      <c r="N5358" s="53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</row>
    <row r="5359" ht="18.75" customHeight="1" spans="1:27">
      <c r="A5359" s="625"/>
      <c r="B5359" s="629"/>
      <c r="C5359" s="299"/>
      <c r="D5359" s="299"/>
      <c r="E5359" s="630"/>
      <c r="F5359" s="299"/>
      <c r="G5359" s="299"/>
      <c r="H5359" s="269"/>
      <c r="I5359" s="304"/>
      <c r="J5359" s="304"/>
      <c r="K5359" s="304"/>
      <c r="L5359" s="304"/>
      <c r="M5359" s="304"/>
      <c r="N5359" s="304"/>
      <c r="O5359" s="269"/>
      <c r="P5359" s="304"/>
      <c r="Q5359" s="304"/>
      <c r="R5359" s="304"/>
      <c r="S5359" s="304"/>
      <c r="T5359" s="304"/>
      <c r="U5359" s="304"/>
      <c r="V5359" s="269"/>
      <c r="W5359" s="304"/>
      <c r="X5359" s="304"/>
      <c r="Y5359" s="304"/>
      <c r="Z5359" s="304"/>
      <c r="AA5359" s="304"/>
    </row>
    <row r="5360" ht="27.6" spans="1:29">
      <c r="A5360" s="266" t="s">
        <v>3467</v>
      </c>
      <c r="B5360" s="121" t="s">
        <v>12</v>
      </c>
      <c r="C5360" s="122" t="s">
        <v>2501</v>
      </c>
      <c r="D5360" s="122" t="s">
        <v>2466</v>
      </c>
      <c r="E5360" s="123" t="s">
        <v>2456</v>
      </c>
      <c r="F5360" s="121" t="s">
        <v>3121</v>
      </c>
      <c r="G5360" s="121" t="s">
        <v>11</v>
      </c>
      <c r="H5360" s="269"/>
      <c r="I5360" s="121" t="s">
        <v>13</v>
      </c>
      <c r="J5360" s="267" t="s">
        <v>2501</v>
      </c>
      <c r="K5360" s="267" t="s">
        <v>2466</v>
      </c>
      <c r="L5360" s="658" t="s">
        <v>2456</v>
      </c>
      <c r="M5360" s="706" t="s">
        <v>3121</v>
      </c>
      <c r="N5360" s="121" t="s">
        <v>11</v>
      </c>
      <c r="O5360" s="269"/>
      <c r="P5360" s="121" t="s">
        <v>3108</v>
      </c>
      <c r="Q5360" s="122" t="s">
        <v>2501</v>
      </c>
      <c r="R5360" s="122" t="s">
        <v>2466</v>
      </c>
      <c r="S5360" s="632" t="s">
        <v>2456</v>
      </c>
      <c r="T5360" s="121" t="s">
        <v>3121</v>
      </c>
      <c r="U5360" s="121" t="s">
        <v>11</v>
      </c>
      <c r="V5360" s="269"/>
      <c r="W5360" s="121" t="s">
        <v>3336</v>
      </c>
      <c r="X5360" s="122" t="s">
        <v>2501</v>
      </c>
      <c r="Y5360" s="122" t="s">
        <v>2466</v>
      </c>
      <c r="Z5360" s="121" t="s">
        <v>3121</v>
      </c>
      <c r="AA5360" s="121" t="s">
        <v>11</v>
      </c>
      <c r="AB5360" s="594" t="s">
        <v>2557</v>
      </c>
      <c r="AC5360" s="594"/>
    </row>
    <row r="5361" ht="12.95" customHeight="1" spans="1:31">
      <c r="A5361" s="124" t="s">
        <v>3986</v>
      </c>
      <c r="B5361" s="14" t="s">
        <v>537</v>
      </c>
      <c r="C5361" s="14">
        <v>1200</v>
      </c>
      <c r="D5361" s="14" t="s">
        <v>2043</v>
      </c>
      <c r="E5361" s="14"/>
      <c r="F5361" s="14"/>
      <c r="G5361" s="14" t="s">
        <v>54</v>
      </c>
      <c r="H5361" s="14"/>
      <c r="I5361" s="14" t="s">
        <v>148</v>
      </c>
      <c r="J5361" s="14">
        <v>3000</v>
      </c>
      <c r="K5361" s="14" t="s">
        <v>2043</v>
      </c>
      <c r="M5361" s="14"/>
      <c r="N5361" s="53" t="s">
        <v>2218</v>
      </c>
      <c r="O5361" s="14"/>
      <c r="P5361" s="551" t="s">
        <v>1987</v>
      </c>
      <c r="Q5361" s="551">
        <v>200</v>
      </c>
      <c r="R5361" s="551" t="s">
        <v>2045</v>
      </c>
      <c r="S5361" s="551"/>
      <c r="T5361" s="551" t="s">
        <v>2096</v>
      </c>
      <c r="U5361" s="14" t="s">
        <v>54</v>
      </c>
      <c r="V5361" s="14"/>
      <c r="W5361" s="14" t="s">
        <v>940</v>
      </c>
      <c r="X5361" s="14">
        <v>5000</v>
      </c>
      <c r="Y5361" s="14" t="s">
        <v>2045</v>
      </c>
      <c r="Z5361" s="14"/>
      <c r="AA5361" s="14" t="s">
        <v>54</v>
      </c>
      <c r="AB5361" s="525"/>
      <c r="AC5361" s="448" t="s">
        <v>2561</v>
      </c>
      <c r="AD5361" s="179"/>
      <c r="AE5361" s="179"/>
    </row>
    <row r="5362" ht="23.25" customHeight="1" spans="1:29">
      <c r="A5362" s="125"/>
      <c r="B5362" s="14" t="s">
        <v>954</v>
      </c>
      <c r="C5362" s="14">
        <v>2000</v>
      </c>
      <c r="D5362" s="14" t="s">
        <v>2043</v>
      </c>
      <c r="E5362" s="14"/>
      <c r="F5362" s="14"/>
      <c r="G5362" s="14" t="s">
        <v>54</v>
      </c>
      <c r="H5362" s="14"/>
      <c r="I5362" s="14" t="s">
        <v>1636</v>
      </c>
      <c r="J5362" s="14">
        <v>1000</v>
      </c>
      <c r="K5362" s="14" t="s">
        <v>2045</v>
      </c>
      <c r="L5362" s="14"/>
      <c r="M5362" s="139" t="s">
        <v>3987</v>
      </c>
      <c r="N5362" s="53" t="s">
        <v>2218</v>
      </c>
      <c r="O5362" s="14"/>
      <c r="P5362" s="14" t="s">
        <v>1845</v>
      </c>
      <c r="Q5362" s="14">
        <v>210</v>
      </c>
      <c r="R5362" s="14" t="s">
        <v>2045</v>
      </c>
      <c r="S5362" s="14"/>
      <c r="T5362" s="14"/>
      <c r="U5362" s="14" t="s">
        <v>54</v>
      </c>
      <c r="V5362" s="14"/>
      <c r="W5362" s="14" t="s">
        <v>1950</v>
      </c>
      <c r="X5362" s="14">
        <v>320</v>
      </c>
      <c r="Y5362" s="14" t="s">
        <v>2045</v>
      </c>
      <c r="Z5362" s="14"/>
      <c r="AA5362" s="14" t="s">
        <v>54</v>
      </c>
      <c r="AB5362" s="460"/>
      <c r="AC5362" s="14" t="s">
        <v>2562</v>
      </c>
    </row>
    <row r="5363" ht="23.25" customHeight="1" spans="1:29">
      <c r="A5363" s="125"/>
      <c r="B5363" s="127" t="s">
        <v>232</v>
      </c>
      <c r="C5363" s="127">
        <v>2000</v>
      </c>
      <c r="D5363" s="127" t="s">
        <v>2043</v>
      </c>
      <c r="E5363" s="14"/>
      <c r="F5363" s="14"/>
      <c r="G5363" s="14" t="s">
        <v>54</v>
      </c>
      <c r="H5363" s="14"/>
      <c r="I5363" s="14" t="s">
        <v>1969</v>
      </c>
      <c r="J5363" s="14">
        <v>800</v>
      </c>
      <c r="K5363" s="14" t="s">
        <v>2045</v>
      </c>
      <c r="L5363" s="14"/>
      <c r="M5363" s="14"/>
      <c r="N5363" s="53" t="s">
        <v>2218</v>
      </c>
      <c r="O5363" s="14"/>
      <c r="P5363" s="551" t="s">
        <v>1991</v>
      </c>
      <c r="Q5363" s="551">
        <v>705</v>
      </c>
      <c r="R5363" s="551" t="s">
        <v>2045</v>
      </c>
      <c r="S5363" s="551"/>
      <c r="T5363" s="551" t="s">
        <v>2096</v>
      </c>
      <c r="U5363" s="14" t="s">
        <v>54</v>
      </c>
      <c r="V5363" s="14"/>
      <c r="W5363" s="14" t="s">
        <v>316</v>
      </c>
      <c r="X5363" s="14">
        <v>10000</v>
      </c>
      <c r="Y5363" s="14" t="s">
        <v>2043</v>
      </c>
      <c r="Z5363" s="14"/>
      <c r="AA5363" s="14" t="s">
        <v>54</v>
      </c>
      <c r="AB5363" s="461"/>
      <c r="AC5363" s="448" t="s">
        <v>2563</v>
      </c>
    </row>
    <row r="5364" ht="23.25" customHeight="1" spans="1:29">
      <c r="A5364" s="125"/>
      <c r="B5364" s="14" t="s">
        <v>244</v>
      </c>
      <c r="C5364" s="14">
        <v>4000</v>
      </c>
      <c r="D5364" s="14" t="s">
        <v>2043</v>
      </c>
      <c r="E5364" s="14"/>
      <c r="F5364" s="14"/>
      <c r="G5364" s="14" t="s">
        <v>54</v>
      </c>
      <c r="H5364" s="14"/>
      <c r="I5364" s="127" t="s">
        <v>160</v>
      </c>
      <c r="J5364" s="127">
        <v>3200</v>
      </c>
      <c r="K5364" s="127" t="s">
        <v>2043</v>
      </c>
      <c r="L5364" s="14"/>
      <c r="M5364" s="14" t="s">
        <v>3985</v>
      </c>
      <c r="N5364" s="53" t="s">
        <v>2218</v>
      </c>
      <c r="O5364" s="14"/>
      <c r="P5364" s="14" t="s">
        <v>1244</v>
      </c>
      <c r="Q5364" s="14">
        <v>940</v>
      </c>
      <c r="R5364" s="14" t="s">
        <v>2045</v>
      </c>
      <c r="S5364" s="14"/>
      <c r="T5364" s="14"/>
      <c r="U5364" s="14" t="s">
        <v>54</v>
      </c>
      <c r="V5364" s="14"/>
      <c r="W5364" s="14" t="s">
        <v>630</v>
      </c>
      <c r="X5364" s="14">
        <v>1400</v>
      </c>
      <c r="Y5364" s="14" t="s">
        <v>2043</v>
      </c>
      <c r="Z5364" s="14"/>
      <c r="AA5364" s="14" t="s">
        <v>3988</v>
      </c>
      <c r="AB5364" s="462"/>
      <c r="AC5364" s="448" t="s">
        <v>2568</v>
      </c>
    </row>
    <row r="5365" ht="23.25" customHeight="1" spans="1:29">
      <c r="A5365" s="125"/>
      <c r="B5365" s="126" t="s">
        <v>458</v>
      </c>
      <c r="C5365" s="126">
        <v>6000</v>
      </c>
      <c r="D5365" s="126" t="s">
        <v>2043</v>
      </c>
      <c r="E5365" s="126"/>
      <c r="F5365" s="126"/>
      <c r="G5365" s="14" t="s">
        <v>54</v>
      </c>
      <c r="H5365" s="14"/>
      <c r="I5365" s="14" t="s">
        <v>2071</v>
      </c>
      <c r="J5365" s="14">
        <v>800</v>
      </c>
      <c r="K5365" s="14" t="s">
        <v>2043</v>
      </c>
      <c r="L5365" s="14"/>
      <c r="M5365" s="162"/>
      <c r="N5365" s="53" t="s">
        <v>2218</v>
      </c>
      <c r="O5365" s="14"/>
      <c r="P5365" s="14" t="s">
        <v>1861</v>
      </c>
      <c r="Q5365" s="14">
        <v>600</v>
      </c>
      <c r="R5365" s="14" t="s">
        <v>2045</v>
      </c>
      <c r="S5365" s="14"/>
      <c r="T5365" s="14"/>
      <c r="U5365" s="14" t="s">
        <v>54</v>
      </c>
      <c r="V5365" s="14"/>
      <c r="W5365" s="14" t="s">
        <v>1544</v>
      </c>
      <c r="X5365" s="14">
        <v>400</v>
      </c>
      <c r="Y5365" s="14" t="s">
        <v>2045</v>
      </c>
      <c r="Z5365" s="14"/>
      <c r="AA5365" s="14" t="s">
        <v>54</v>
      </c>
      <c r="AB5365" s="14" t="s">
        <v>88</v>
      </c>
      <c r="AC5365" s="448" t="s">
        <v>2632</v>
      </c>
    </row>
    <row r="5366" ht="23.25" customHeight="1" spans="1:29">
      <c r="A5366" s="125"/>
      <c r="B5366" s="14" t="s">
        <v>461</v>
      </c>
      <c r="C5366" s="14">
        <v>4000</v>
      </c>
      <c r="D5366" s="14" t="s">
        <v>2043</v>
      </c>
      <c r="E5366" s="14"/>
      <c r="F5366" s="14"/>
      <c r="G5366" s="14" t="s">
        <v>3989</v>
      </c>
      <c r="H5366" s="14"/>
      <c r="I5366" s="14" t="s">
        <v>581</v>
      </c>
      <c r="J5366" s="14">
        <v>600</v>
      </c>
      <c r="K5366" s="14" t="s">
        <v>2043</v>
      </c>
      <c r="L5366" s="14"/>
      <c r="M5366" s="14"/>
      <c r="N5366" s="53" t="s">
        <v>3990</v>
      </c>
      <c r="O5366" s="14"/>
      <c r="P5366" s="14" t="s">
        <v>277</v>
      </c>
      <c r="Q5366" s="14">
        <v>500</v>
      </c>
      <c r="R5366" s="14" t="s">
        <v>2045</v>
      </c>
      <c r="S5366" s="14"/>
      <c r="T5366" s="14"/>
      <c r="U5366" s="14" t="s">
        <v>54</v>
      </c>
      <c r="V5366" s="14"/>
      <c r="W5366" s="14" t="s">
        <v>513</v>
      </c>
      <c r="X5366" s="14">
        <v>1400</v>
      </c>
      <c r="Y5366" s="14" t="s">
        <v>2043</v>
      </c>
      <c r="Z5366" s="14"/>
      <c r="AA5366" s="14" t="s">
        <v>54</v>
      </c>
      <c r="AB5366" s="14" t="s">
        <v>88</v>
      </c>
      <c r="AC5366" s="448" t="s">
        <v>2935</v>
      </c>
    </row>
    <row r="5367" ht="23.25" customHeight="1" spans="1:27">
      <c r="A5367" s="125"/>
      <c r="B5367" s="14" t="s">
        <v>496</v>
      </c>
      <c r="C5367" s="14">
        <v>1600</v>
      </c>
      <c r="D5367" s="14" t="s">
        <v>2043</v>
      </c>
      <c r="E5367" s="14"/>
      <c r="F5367" s="14"/>
      <c r="G5367" s="14" t="s">
        <v>54</v>
      </c>
      <c r="H5367" s="14"/>
      <c r="I5367" s="14" t="s">
        <v>280</v>
      </c>
      <c r="J5367" s="14">
        <v>12000</v>
      </c>
      <c r="K5367" s="14" t="s">
        <v>2043</v>
      </c>
      <c r="L5367" s="14"/>
      <c r="M5367" s="14"/>
      <c r="N5367" s="53" t="s">
        <v>2218</v>
      </c>
      <c r="O5367" s="14"/>
      <c r="P5367" s="141" t="s">
        <v>669</v>
      </c>
      <c r="Q5367" s="141">
        <v>300</v>
      </c>
      <c r="R5367" s="141" t="s">
        <v>2045</v>
      </c>
      <c r="S5367" s="141"/>
      <c r="T5367" s="141"/>
      <c r="U5367" s="14" t="s">
        <v>54</v>
      </c>
      <c r="V5367" s="14"/>
      <c r="W5367" s="14" t="s">
        <v>1374</v>
      </c>
      <c r="X5367" s="14">
        <v>300</v>
      </c>
      <c r="Y5367" s="14" t="s">
        <v>2045</v>
      </c>
      <c r="Z5367" s="14"/>
      <c r="AA5367" s="14" t="s">
        <v>54</v>
      </c>
    </row>
    <row r="5368" ht="23.25" customHeight="1" spans="1:27">
      <c r="A5368" s="125"/>
      <c r="B5368" s="158" t="s">
        <v>2050</v>
      </c>
      <c r="C5368" s="158">
        <v>120</v>
      </c>
      <c r="D5368" s="158" t="s">
        <v>2045</v>
      </c>
      <c r="E5368" s="158"/>
      <c r="F5368" s="158"/>
      <c r="G5368" s="158" t="s">
        <v>2400</v>
      </c>
      <c r="H5368" s="14"/>
      <c r="I5368" s="14" t="s">
        <v>220</v>
      </c>
      <c r="J5368" s="14">
        <v>6000</v>
      </c>
      <c r="K5368" s="14" t="s">
        <v>2043</v>
      </c>
      <c r="L5368" s="14"/>
      <c r="M5368" s="14"/>
      <c r="N5368" s="53" t="s">
        <v>2218</v>
      </c>
      <c r="O5368" s="162"/>
      <c r="P5368" s="14" t="s">
        <v>1420</v>
      </c>
      <c r="Q5368" s="14">
        <v>500</v>
      </c>
      <c r="R5368" s="14" t="s">
        <v>2045</v>
      </c>
      <c r="S5368" s="140"/>
      <c r="T5368" s="14"/>
      <c r="U5368" s="14" t="s">
        <v>88</v>
      </c>
      <c r="V5368" s="140"/>
      <c r="W5368" s="14" t="s">
        <v>1482</v>
      </c>
      <c r="X5368" s="14">
        <v>500</v>
      </c>
      <c r="Y5368" s="14" t="s">
        <v>2045</v>
      </c>
      <c r="Z5368" s="14"/>
      <c r="AA5368" s="14" t="s">
        <v>3991</v>
      </c>
    </row>
    <row r="5369" ht="23.25" customHeight="1" spans="1:27">
      <c r="A5369" s="125"/>
      <c r="B5369" s="14" t="s">
        <v>1793</v>
      </c>
      <c r="C5369" s="14">
        <v>500</v>
      </c>
      <c r="D5369" s="14" t="s">
        <v>2045</v>
      </c>
      <c r="E5369" s="14"/>
      <c r="F5369" s="14"/>
      <c r="G5369" s="14" t="s">
        <v>54</v>
      </c>
      <c r="H5369" s="14"/>
      <c r="I5369" s="14" t="s">
        <v>223</v>
      </c>
      <c r="J5369" s="14">
        <v>3200</v>
      </c>
      <c r="K5369" s="14" t="s">
        <v>2043</v>
      </c>
      <c r="L5369" s="14"/>
      <c r="M5369" s="162"/>
      <c r="N5369" s="53" t="s">
        <v>2218</v>
      </c>
      <c r="O5369" s="162"/>
      <c r="P5369" s="14" t="s">
        <v>1272</v>
      </c>
      <c r="Q5369" s="14">
        <v>300</v>
      </c>
      <c r="R5369" s="14" t="s">
        <v>2045</v>
      </c>
      <c r="S5369" s="14"/>
      <c r="T5369" s="14"/>
      <c r="U5369" s="14" t="s">
        <v>54</v>
      </c>
      <c r="V5369" s="140"/>
      <c r="W5369" s="127" t="s">
        <v>1644</v>
      </c>
      <c r="X5369" s="127">
        <v>2000</v>
      </c>
      <c r="Y5369" s="127" t="s">
        <v>2043</v>
      </c>
      <c r="Z5369" s="14"/>
      <c r="AA5369" s="14" t="s">
        <v>54</v>
      </c>
    </row>
    <row r="5370" ht="23.25" customHeight="1" spans="1:27">
      <c r="A5370" s="125"/>
      <c r="B5370" s="158" t="s">
        <v>1700</v>
      </c>
      <c r="C5370" s="158">
        <v>2000</v>
      </c>
      <c r="D5370" s="158" t="s">
        <v>2043</v>
      </c>
      <c r="E5370" s="158"/>
      <c r="F5370" s="158"/>
      <c r="G5370" s="159" t="s">
        <v>3992</v>
      </c>
      <c r="H5370" s="14"/>
      <c r="I5370" s="158" t="s">
        <v>1877</v>
      </c>
      <c r="J5370" s="158">
        <v>2480</v>
      </c>
      <c r="K5370" s="158" t="s">
        <v>2045</v>
      </c>
      <c r="L5370" s="158"/>
      <c r="M5370" s="158"/>
      <c r="N5370" s="159" t="s">
        <v>3993</v>
      </c>
      <c r="O5370" s="162"/>
      <c r="P5370" s="14" t="s">
        <v>1238</v>
      </c>
      <c r="Q5370" s="14">
        <v>400</v>
      </c>
      <c r="R5370" s="14" t="s">
        <v>2043</v>
      </c>
      <c r="S5370" s="14"/>
      <c r="T5370" s="14"/>
      <c r="U5370" s="14" t="s">
        <v>54</v>
      </c>
      <c r="V5370" s="140"/>
      <c r="W5370" s="14" t="s">
        <v>1406</v>
      </c>
      <c r="X5370" s="14">
        <v>4000</v>
      </c>
      <c r="Y5370" s="14" t="s">
        <v>2043</v>
      </c>
      <c r="Z5370" s="14"/>
      <c r="AA5370" s="14" t="s">
        <v>88</v>
      </c>
    </row>
    <row r="5371" ht="23.25" customHeight="1" spans="1:27">
      <c r="A5371" s="125"/>
      <c r="B5371" s="14" t="s">
        <v>1979</v>
      </c>
      <c r="C5371" s="14">
        <v>200</v>
      </c>
      <c r="D5371" s="14" t="s">
        <v>2045</v>
      </c>
      <c r="E5371" s="14"/>
      <c r="F5371" s="14"/>
      <c r="G5371" s="14" t="s">
        <v>54</v>
      </c>
      <c r="H5371" s="14"/>
      <c r="I5371" s="14" t="s">
        <v>1205</v>
      </c>
      <c r="J5371" s="14">
        <v>2000</v>
      </c>
      <c r="K5371" s="14" t="s">
        <v>2043</v>
      </c>
      <c r="L5371" s="14"/>
      <c r="M5371" s="14"/>
      <c r="N5371" s="53" t="s">
        <v>2218</v>
      </c>
      <c r="O5371" s="162"/>
      <c r="P5371" s="14" t="s">
        <v>1457</v>
      </c>
      <c r="Q5371" s="14">
        <v>200</v>
      </c>
      <c r="R5371" s="14" t="s">
        <v>2045</v>
      </c>
      <c r="S5371" s="14"/>
      <c r="T5371" s="14"/>
      <c r="U5371" s="14" t="s">
        <v>54</v>
      </c>
      <c r="V5371" s="140"/>
      <c r="W5371" s="137"/>
      <c r="X5371" s="137"/>
      <c r="Y5371" s="137"/>
      <c r="Z5371" s="14"/>
      <c r="AA5371" s="14"/>
    </row>
    <row r="5372" ht="23.25" customHeight="1" spans="1:27">
      <c r="A5372" s="125"/>
      <c r="B5372" s="14" t="s">
        <v>259</v>
      </c>
      <c r="C5372" s="14">
        <v>30000</v>
      </c>
      <c r="D5372" s="127" t="s">
        <v>2043</v>
      </c>
      <c r="E5372" s="14"/>
      <c r="F5372" s="14"/>
      <c r="G5372" s="14" t="s">
        <v>3994</v>
      </c>
      <c r="H5372" s="14"/>
      <c r="I5372" s="14" t="s">
        <v>135</v>
      </c>
      <c r="J5372" s="14">
        <v>6000</v>
      </c>
      <c r="K5372" s="14" t="s">
        <v>2043</v>
      </c>
      <c r="L5372" s="14"/>
      <c r="M5372" s="162"/>
      <c r="N5372" s="53" t="s">
        <v>2218</v>
      </c>
      <c r="O5372" s="14"/>
      <c r="P5372" s="14" t="s">
        <v>1255</v>
      </c>
      <c r="Q5372" s="14">
        <v>180</v>
      </c>
      <c r="R5372" s="14" t="s">
        <v>2045</v>
      </c>
      <c r="S5372" s="14"/>
      <c r="T5372" s="14"/>
      <c r="U5372" s="14" t="s">
        <v>54</v>
      </c>
      <c r="V5372" s="14"/>
      <c r="W5372" s="14"/>
      <c r="X5372" s="14"/>
      <c r="Y5372" s="14"/>
      <c r="Z5372" s="14"/>
      <c r="AA5372" s="14"/>
    </row>
    <row r="5373" ht="23.25" customHeight="1" spans="1:27">
      <c r="A5373" s="125"/>
      <c r="B5373" s="14"/>
      <c r="C5373" s="14"/>
      <c r="D5373" s="14"/>
      <c r="E5373" s="14"/>
      <c r="F5373" s="14"/>
      <c r="G5373" s="14"/>
      <c r="H5373" s="14"/>
      <c r="I5373" s="14" t="s">
        <v>476</v>
      </c>
      <c r="J5373" s="14">
        <v>1200</v>
      </c>
      <c r="K5373" s="14" t="s">
        <v>2043</v>
      </c>
      <c r="L5373" s="14"/>
      <c r="M5373" s="162"/>
      <c r="N5373" s="53" t="s">
        <v>2218</v>
      </c>
      <c r="O5373" s="14"/>
      <c r="P5373" s="127" t="s">
        <v>1999</v>
      </c>
      <c r="Q5373" s="127">
        <v>200</v>
      </c>
      <c r="R5373" s="127" t="s">
        <v>2045</v>
      </c>
      <c r="S5373" s="14"/>
      <c r="T5373" s="14" t="s">
        <v>3995</v>
      </c>
      <c r="U5373" s="14" t="s">
        <v>54</v>
      </c>
      <c r="V5373" s="14"/>
      <c r="W5373" s="14"/>
      <c r="X5373" s="14"/>
      <c r="Y5373" s="14"/>
      <c r="Z5373" s="14"/>
      <c r="AA5373" s="14"/>
    </row>
    <row r="5374" ht="23.4" spans="1:27">
      <c r="A5374" s="720"/>
      <c r="B5374" s="14"/>
      <c r="C5374" s="14"/>
      <c r="D5374" s="14"/>
      <c r="E5374" s="14"/>
      <c r="F5374" s="14"/>
      <c r="G5374" s="14"/>
      <c r="H5374" s="14"/>
      <c r="I5374" s="14" t="s">
        <v>1650</v>
      </c>
      <c r="J5374" s="14">
        <v>2000</v>
      </c>
      <c r="K5374" s="14" t="s">
        <v>2043</v>
      </c>
      <c r="L5374" s="14"/>
      <c r="M5374" s="162" t="s">
        <v>2959</v>
      </c>
      <c r="N5374" s="53" t="s">
        <v>2218</v>
      </c>
      <c r="O5374" s="14"/>
      <c r="P5374" s="127" t="s">
        <v>1944</v>
      </c>
      <c r="Q5374" s="127">
        <v>200</v>
      </c>
      <c r="R5374" s="127" t="s">
        <v>2045</v>
      </c>
      <c r="S5374" s="14"/>
      <c r="T5374" s="14"/>
      <c r="U5374" s="14" t="s">
        <v>54</v>
      </c>
      <c r="V5374" s="14"/>
      <c r="W5374" s="14"/>
      <c r="X5374" s="14"/>
      <c r="Y5374" s="14"/>
      <c r="Z5374" s="14"/>
      <c r="AA5374" s="14"/>
    </row>
    <row r="5375" ht="23.4" spans="1:27">
      <c r="A5375" s="720"/>
      <c r="B5375" s="14"/>
      <c r="C5375" s="14"/>
      <c r="D5375" s="14"/>
      <c r="E5375" s="14"/>
      <c r="F5375" s="14"/>
      <c r="G5375" s="14"/>
      <c r="H5375" s="14"/>
      <c r="I5375" s="14" t="s">
        <v>1777</v>
      </c>
      <c r="J5375" s="14">
        <v>1000</v>
      </c>
      <c r="K5375" s="14" t="s">
        <v>2045</v>
      </c>
      <c r="L5375" s="14"/>
      <c r="M5375" s="162"/>
      <c r="N5375" s="14" t="s">
        <v>54</v>
      </c>
      <c r="O5375" s="14"/>
      <c r="P5375" s="551" t="s">
        <v>1997</v>
      </c>
      <c r="Q5375" s="551">
        <v>200</v>
      </c>
      <c r="R5375" s="551" t="s">
        <v>2045</v>
      </c>
      <c r="S5375" s="14" t="s">
        <v>2096</v>
      </c>
      <c r="T5375" s="14" t="s">
        <v>2935</v>
      </c>
      <c r="U5375" s="14" t="s">
        <v>54</v>
      </c>
      <c r="V5375" s="14"/>
      <c r="W5375" s="14"/>
      <c r="X5375" s="14"/>
      <c r="Y5375" s="14"/>
      <c r="Z5375" s="14"/>
      <c r="AA5375" s="14"/>
    </row>
    <row r="5376" ht="23.4" spans="1:27">
      <c r="A5376" s="720"/>
      <c r="B5376" s="127"/>
      <c r="C5376" s="127"/>
      <c r="D5376" s="127"/>
      <c r="E5376" s="127"/>
      <c r="F5376" s="127"/>
      <c r="G5376" s="127"/>
      <c r="H5376" s="14"/>
      <c r="I5376" s="14" t="s">
        <v>280</v>
      </c>
      <c r="J5376" s="14">
        <v>6000</v>
      </c>
      <c r="K5376" s="14" t="s">
        <v>2043</v>
      </c>
      <c r="L5376" s="14"/>
      <c r="M5376" s="162"/>
      <c r="N5376" s="14" t="s">
        <v>54</v>
      </c>
      <c r="O5376" s="14"/>
      <c r="P5376" s="127" t="s">
        <v>1580</v>
      </c>
      <c r="Q5376" s="127">
        <v>650</v>
      </c>
      <c r="R5376" s="127" t="s">
        <v>2045</v>
      </c>
      <c r="S5376" s="14"/>
      <c r="T5376" s="14"/>
      <c r="U5376" s="14" t="s">
        <v>54</v>
      </c>
      <c r="V5376" s="14"/>
      <c r="W5376" s="14"/>
      <c r="X5376" s="14"/>
      <c r="Y5376" s="14"/>
      <c r="Z5376" s="14"/>
      <c r="AA5376" s="14"/>
    </row>
    <row r="5377" ht="23.4" spans="1:27">
      <c r="A5377" s="720"/>
      <c r="B5377" s="14"/>
      <c r="C5377" s="14"/>
      <c r="D5377" s="14"/>
      <c r="E5377" s="14"/>
      <c r="F5377" s="14"/>
      <c r="G5377" s="14"/>
      <c r="H5377" s="14"/>
      <c r="I5377" s="14"/>
      <c r="J5377" s="14"/>
      <c r="K5377" s="14"/>
      <c r="L5377" s="14"/>
      <c r="M5377" s="162"/>
      <c r="N5377" s="14"/>
      <c r="O5377" s="14"/>
      <c r="P5377" s="14" t="s">
        <v>694</v>
      </c>
      <c r="Q5377" s="14">
        <v>800</v>
      </c>
      <c r="R5377" s="14" t="s">
        <v>2045</v>
      </c>
      <c r="S5377" s="14"/>
      <c r="T5377" s="14"/>
      <c r="U5377" s="14" t="s">
        <v>54</v>
      </c>
      <c r="V5377" s="14"/>
      <c r="W5377" s="127"/>
      <c r="X5377" s="127"/>
      <c r="Y5377" s="127"/>
      <c r="Z5377" s="14"/>
      <c r="AA5377" s="14"/>
    </row>
    <row r="5378" ht="23.4" spans="1:27">
      <c r="A5378" s="720"/>
      <c r="B5378" s="14"/>
      <c r="C5378" s="14"/>
      <c r="D5378" s="14"/>
      <c r="E5378" s="14"/>
      <c r="F5378" s="14"/>
      <c r="G5378" s="14"/>
      <c r="H5378" s="14"/>
      <c r="I5378" s="14"/>
      <c r="J5378" s="14"/>
      <c r="K5378" s="14"/>
      <c r="L5378" s="14"/>
      <c r="M5378" s="162"/>
      <c r="N5378" s="53"/>
      <c r="O5378" s="14"/>
      <c r="P5378" s="127"/>
      <c r="Q5378" s="127"/>
      <c r="R5378" s="127"/>
      <c r="S5378" s="14"/>
      <c r="T5378" s="14"/>
      <c r="U5378" s="14"/>
      <c r="V5378" s="14"/>
      <c r="W5378" s="127"/>
      <c r="X5378" s="127"/>
      <c r="Y5378" s="127"/>
      <c r="Z5378" s="14"/>
      <c r="AA5378" s="14"/>
    </row>
    <row r="5379" ht="23.4" spans="1:27">
      <c r="A5379" s="720"/>
      <c r="B5379" s="141"/>
      <c r="C5379" s="141"/>
      <c r="D5379" s="141"/>
      <c r="E5379" s="141"/>
      <c r="F5379" s="141"/>
      <c r="G5379" s="141"/>
      <c r="H5379" s="141"/>
      <c r="I5379" s="141"/>
      <c r="J5379" s="141"/>
      <c r="K5379" s="141"/>
      <c r="L5379" s="141"/>
      <c r="M5379" s="141"/>
      <c r="N5379" s="141"/>
      <c r="O5379" s="141"/>
      <c r="P5379" s="141"/>
      <c r="Q5379" s="141"/>
      <c r="R5379" s="141"/>
      <c r="S5379" s="141"/>
      <c r="T5379" s="141"/>
      <c r="U5379" s="141"/>
      <c r="V5379" s="141"/>
      <c r="W5379" s="14"/>
      <c r="X5379" s="14"/>
      <c r="Y5379" s="14"/>
      <c r="Z5379" s="141"/>
      <c r="AA5379" s="141"/>
    </row>
    <row r="5380" ht="18.75" customHeight="1" spans="1:27">
      <c r="A5380" s="726"/>
      <c r="B5380" s="623"/>
      <c r="C5380" s="324"/>
      <c r="D5380" s="324"/>
      <c r="E5380" s="624"/>
      <c r="F5380" s="324"/>
      <c r="G5380" s="299"/>
      <c r="H5380" s="269"/>
      <c r="I5380" s="304"/>
      <c r="J5380" s="304"/>
      <c r="K5380" s="304"/>
      <c r="L5380" s="304"/>
      <c r="M5380" s="304"/>
      <c r="N5380" s="304"/>
      <c r="O5380" s="269"/>
      <c r="P5380" s="304"/>
      <c r="Q5380" s="304"/>
      <c r="R5380" s="304"/>
      <c r="S5380" s="304"/>
      <c r="T5380" s="304"/>
      <c r="U5380" s="304"/>
      <c r="V5380" s="269"/>
      <c r="W5380" s="304"/>
      <c r="X5380" s="304"/>
      <c r="Y5380" s="304"/>
      <c r="Z5380" s="304"/>
      <c r="AA5380" s="304"/>
    </row>
    <row r="5381" ht="27.6" spans="1:29">
      <c r="A5381" s="266" t="s">
        <v>3478</v>
      </c>
      <c r="B5381" s="121" t="s">
        <v>12</v>
      </c>
      <c r="C5381" s="122" t="s">
        <v>2501</v>
      </c>
      <c r="D5381" s="122" t="s">
        <v>2466</v>
      </c>
      <c r="E5381" s="123" t="s">
        <v>2456</v>
      </c>
      <c r="F5381" s="121" t="s">
        <v>3121</v>
      </c>
      <c r="G5381" s="121" t="s">
        <v>11</v>
      </c>
      <c r="H5381" s="269"/>
      <c r="I5381" s="121" t="s">
        <v>13</v>
      </c>
      <c r="J5381" s="267" t="s">
        <v>2501</v>
      </c>
      <c r="K5381" s="267" t="s">
        <v>2466</v>
      </c>
      <c r="L5381" s="658" t="s">
        <v>2456</v>
      </c>
      <c r="M5381" s="268" t="s">
        <v>3121</v>
      </c>
      <c r="N5381" s="121" t="s">
        <v>11</v>
      </c>
      <c r="O5381" s="269"/>
      <c r="P5381" s="121" t="s">
        <v>3108</v>
      </c>
      <c r="Q5381" s="122" t="s">
        <v>2501</v>
      </c>
      <c r="R5381" s="122" t="s">
        <v>2466</v>
      </c>
      <c r="S5381" s="632" t="s">
        <v>2456</v>
      </c>
      <c r="T5381" s="121" t="s">
        <v>3121</v>
      </c>
      <c r="U5381" s="121" t="s">
        <v>11</v>
      </c>
      <c r="V5381" s="269"/>
      <c r="W5381" s="121" t="s">
        <v>3336</v>
      </c>
      <c r="X5381" s="122" t="s">
        <v>2501</v>
      </c>
      <c r="Y5381" s="122" t="s">
        <v>2466</v>
      </c>
      <c r="Z5381" s="121" t="s">
        <v>3121</v>
      </c>
      <c r="AA5381" s="121" t="s">
        <v>11</v>
      </c>
      <c r="AB5381" s="594" t="s">
        <v>2557</v>
      </c>
      <c r="AC5381" s="594"/>
    </row>
    <row r="5382" ht="12.95" customHeight="1" spans="1:31">
      <c r="A5382" s="270" t="s">
        <v>3996</v>
      </c>
      <c r="B5382" s="14" t="s">
        <v>259</v>
      </c>
      <c r="C5382" s="14">
        <v>6000</v>
      </c>
      <c r="D5382" s="14" t="s">
        <v>2043</v>
      </c>
      <c r="E5382" s="14"/>
      <c r="F5382" s="14"/>
      <c r="G5382" s="14" t="s">
        <v>54</v>
      </c>
      <c r="H5382" s="14"/>
      <c r="I5382" s="14" t="s">
        <v>280</v>
      </c>
      <c r="J5382" s="14">
        <v>18000</v>
      </c>
      <c r="K5382" s="14" t="s">
        <v>2043</v>
      </c>
      <c r="M5382" s="14"/>
      <c r="N5382" s="53" t="s">
        <v>3997</v>
      </c>
      <c r="O5382" s="14"/>
      <c r="P5382" s="127" t="s">
        <v>783</v>
      </c>
      <c r="Q5382" s="127">
        <v>510</v>
      </c>
      <c r="R5382" s="127" t="s">
        <v>2045</v>
      </c>
      <c r="S5382" s="14"/>
      <c r="T5382" s="14"/>
      <c r="U5382" s="14" t="s">
        <v>54</v>
      </c>
      <c r="V5382" s="14"/>
      <c r="W5382" s="137" t="s">
        <v>2108</v>
      </c>
      <c r="X5382" s="137">
        <v>1200</v>
      </c>
      <c r="Y5382" s="137" t="s">
        <v>2141</v>
      </c>
      <c r="Z5382" s="14"/>
      <c r="AA5382" s="14" t="s">
        <v>3998</v>
      </c>
      <c r="AB5382" s="525"/>
      <c r="AC5382" s="448" t="s">
        <v>2561</v>
      </c>
      <c r="AD5382" s="179"/>
      <c r="AE5382" s="179"/>
    </row>
    <row r="5383" spans="1:29">
      <c r="A5383" s="271"/>
      <c r="B5383" s="14" t="s">
        <v>599</v>
      </c>
      <c r="C5383" s="14">
        <v>1880</v>
      </c>
      <c r="D5383" s="14" t="s">
        <v>2045</v>
      </c>
      <c r="E5383" s="14"/>
      <c r="F5383" s="14"/>
      <c r="G5383" s="14" t="s">
        <v>54</v>
      </c>
      <c r="H5383" s="14"/>
      <c r="I5383" s="158" t="s">
        <v>135</v>
      </c>
      <c r="J5383" s="158">
        <v>2800</v>
      </c>
      <c r="K5383" s="158" t="s">
        <v>2043</v>
      </c>
      <c r="L5383" s="158"/>
      <c r="M5383" s="158"/>
      <c r="N5383" s="159" t="s">
        <v>2451</v>
      </c>
      <c r="O5383" s="14"/>
      <c r="P5383" s="137" t="s">
        <v>2143</v>
      </c>
      <c r="Q5383" s="137">
        <v>1200</v>
      </c>
      <c r="R5383" s="137" t="s">
        <v>2045</v>
      </c>
      <c r="S5383" s="14"/>
      <c r="T5383" s="14"/>
      <c r="U5383" s="14" t="s">
        <v>54</v>
      </c>
      <c r="V5383" s="14"/>
      <c r="W5383" s="14" t="s">
        <v>1791</v>
      </c>
      <c r="X5383" s="14">
        <v>3200</v>
      </c>
      <c r="Y5383" s="14" t="s">
        <v>2043</v>
      </c>
      <c r="Z5383" s="14"/>
      <c r="AA5383" s="14" t="s">
        <v>54</v>
      </c>
      <c r="AB5383" s="460"/>
      <c r="AC5383" s="14" t="s">
        <v>2562</v>
      </c>
    </row>
    <row r="5384" ht="13.8" spans="1:29">
      <c r="A5384" s="271"/>
      <c r="B5384" s="14" t="s">
        <v>636</v>
      </c>
      <c r="C5384" s="14">
        <v>2400</v>
      </c>
      <c r="D5384" s="14" t="s">
        <v>2043</v>
      </c>
      <c r="E5384" s="14"/>
      <c r="F5384" s="14"/>
      <c r="G5384" s="14" t="s">
        <v>54</v>
      </c>
      <c r="H5384" s="14"/>
      <c r="I5384" s="14" t="s">
        <v>148</v>
      </c>
      <c r="J5384" s="14">
        <v>19200</v>
      </c>
      <c r="K5384" s="14" t="s">
        <v>2043</v>
      </c>
      <c r="L5384" s="14"/>
      <c r="M5384" s="14"/>
      <c r="N5384" s="53" t="s">
        <v>3351</v>
      </c>
      <c r="O5384" s="14"/>
      <c r="P5384" s="129" t="s">
        <v>2118</v>
      </c>
      <c r="Q5384" s="129">
        <v>1000</v>
      </c>
      <c r="R5384" s="129" t="s">
        <v>2045</v>
      </c>
      <c r="S5384" s="140"/>
      <c r="T5384" s="14" t="s">
        <v>2096</v>
      </c>
      <c r="U5384" s="14" t="s">
        <v>54</v>
      </c>
      <c r="V5384" s="14"/>
      <c r="W5384" s="14" t="s">
        <v>2001</v>
      </c>
      <c r="X5384" s="14">
        <v>300</v>
      </c>
      <c r="Y5384" s="14" t="s">
        <v>2045</v>
      </c>
      <c r="Z5384" s="14" t="s">
        <v>2096</v>
      </c>
      <c r="AA5384" s="14" t="s">
        <v>3999</v>
      </c>
      <c r="AB5384" s="461"/>
      <c r="AC5384" s="448" t="s">
        <v>2563</v>
      </c>
    </row>
    <row r="5385" ht="13.8" spans="1:29">
      <c r="A5385" s="271"/>
      <c r="B5385" s="14" t="s">
        <v>241</v>
      </c>
      <c r="C5385" s="14">
        <v>4800</v>
      </c>
      <c r="D5385" s="14" t="s">
        <v>2043</v>
      </c>
      <c r="E5385" s="14"/>
      <c r="F5385" s="14"/>
      <c r="G5385" s="14" t="s">
        <v>54</v>
      </c>
      <c r="H5385" s="14"/>
      <c r="I5385" s="14" t="s">
        <v>1125</v>
      </c>
      <c r="J5385" s="14">
        <v>6000</v>
      </c>
      <c r="K5385" s="14" t="s">
        <v>2043</v>
      </c>
      <c r="L5385" s="14"/>
      <c r="M5385" s="14"/>
      <c r="N5385" s="14">
        <v>3</v>
      </c>
      <c r="O5385" s="14"/>
      <c r="P5385" s="139" t="s">
        <v>1264</v>
      </c>
      <c r="Q5385" s="139">
        <v>500</v>
      </c>
      <c r="R5385" s="139" t="s">
        <v>2045</v>
      </c>
      <c r="S5385" s="14"/>
      <c r="T5385" s="14"/>
      <c r="U5385" s="14" t="s">
        <v>54</v>
      </c>
      <c r="V5385" s="14"/>
      <c r="W5385" s="127" t="s">
        <v>464</v>
      </c>
      <c r="X5385" s="127">
        <v>2000</v>
      </c>
      <c r="Y5385" s="127" t="s">
        <v>2141</v>
      </c>
      <c r="Z5385" s="14"/>
      <c r="AA5385" s="14" t="s">
        <v>54</v>
      </c>
      <c r="AB5385" s="462"/>
      <c r="AC5385" s="448" t="s">
        <v>2568</v>
      </c>
    </row>
    <row r="5386" ht="13.8" spans="1:29">
      <c r="A5386" s="271"/>
      <c r="B5386" s="14" t="s">
        <v>256</v>
      </c>
      <c r="C5386" s="14">
        <v>18000</v>
      </c>
      <c r="D5386" s="14" t="s">
        <v>2043</v>
      </c>
      <c r="E5386" s="126"/>
      <c r="F5386" s="127"/>
      <c r="G5386" s="14" t="s">
        <v>54</v>
      </c>
      <c r="H5386" s="14"/>
      <c r="I5386" s="14" t="s">
        <v>835</v>
      </c>
      <c r="J5386" s="14">
        <v>1000</v>
      </c>
      <c r="K5386" s="14" t="s">
        <v>2045</v>
      </c>
      <c r="L5386" s="14"/>
      <c r="M5386" s="14"/>
      <c r="N5386" s="14" t="s">
        <v>54</v>
      </c>
      <c r="O5386" s="14"/>
      <c r="P5386" s="14" t="s">
        <v>754</v>
      </c>
      <c r="Q5386" s="14">
        <v>180</v>
      </c>
      <c r="R5386" s="14" t="s">
        <v>2045</v>
      </c>
      <c r="S5386" s="14"/>
      <c r="T5386" s="14"/>
      <c r="U5386" s="14" t="s">
        <v>54</v>
      </c>
      <c r="V5386" s="14"/>
      <c r="W5386" s="14" t="s">
        <v>1817</v>
      </c>
      <c r="X5386" s="14">
        <v>7200</v>
      </c>
      <c r="Y5386" s="14" t="s">
        <v>2043</v>
      </c>
      <c r="Z5386" s="14"/>
      <c r="AA5386" s="14" t="s">
        <v>54</v>
      </c>
      <c r="AB5386" s="142"/>
      <c r="AC5386" s="448" t="s">
        <v>2632</v>
      </c>
    </row>
    <row r="5387" ht="13.8" spans="1:29">
      <c r="A5387" s="271"/>
      <c r="B5387" s="130" t="s">
        <v>244</v>
      </c>
      <c r="C5387" s="130">
        <v>4000</v>
      </c>
      <c r="D5387" s="130" t="s">
        <v>2043</v>
      </c>
      <c r="E5387" s="14"/>
      <c r="F5387" s="14"/>
      <c r="G5387" s="14" t="s">
        <v>54</v>
      </c>
      <c r="H5387" s="14"/>
      <c r="I5387" s="127" t="s">
        <v>681</v>
      </c>
      <c r="J5387" s="127">
        <v>400</v>
      </c>
      <c r="K5387" s="127" t="s">
        <v>2043</v>
      </c>
      <c r="L5387" s="127"/>
      <c r="M5387" s="127"/>
      <c r="N5387" s="14" t="s">
        <v>54</v>
      </c>
      <c r="O5387" s="14"/>
      <c r="P5387" s="14" t="s">
        <v>1845</v>
      </c>
      <c r="Q5387" s="14">
        <v>2240</v>
      </c>
      <c r="R5387" s="14" t="s">
        <v>2045</v>
      </c>
      <c r="S5387" s="14"/>
      <c r="T5387" s="14"/>
      <c r="U5387" s="14" t="s">
        <v>54</v>
      </c>
      <c r="V5387" s="14"/>
      <c r="W5387" s="141" t="s">
        <v>229</v>
      </c>
      <c r="X5387" s="141">
        <v>2000</v>
      </c>
      <c r="Y5387" s="141" t="s">
        <v>2043</v>
      </c>
      <c r="Z5387" s="127"/>
      <c r="AA5387" s="14" t="s">
        <v>54</v>
      </c>
      <c r="AB5387" s="136"/>
      <c r="AC5387" s="448" t="s">
        <v>2935</v>
      </c>
    </row>
    <row r="5388" spans="1:27">
      <c r="A5388" s="271"/>
      <c r="B5388" s="129" t="s">
        <v>175</v>
      </c>
      <c r="C5388" s="129">
        <v>3000</v>
      </c>
      <c r="D5388" s="129" t="s">
        <v>2043</v>
      </c>
      <c r="E5388" s="140"/>
      <c r="F5388" s="14"/>
      <c r="G5388" s="14" t="s">
        <v>54</v>
      </c>
      <c r="H5388" s="14"/>
      <c r="I5388" s="14" t="s">
        <v>1873</v>
      </c>
      <c r="J5388" s="14">
        <v>345</v>
      </c>
      <c r="K5388" s="14" t="s">
        <v>2045</v>
      </c>
      <c r="L5388" s="14"/>
      <c r="M5388" s="14"/>
      <c r="N5388" s="14" t="s">
        <v>54</v>
      </c>
      <c r="O5388" s="14"/>
      <c r="P5388" s="14"/>
      <c r="Q5388" s="14"/>
      <c r="R5388" s="14"/>
      <c r="S5388" s="14"/>
      <c r="T5388" s="14"/>
      <c r="U5388" s="14"/>
      <c r="V5388" s="14"/>
      <c r="W5388" s="14" t="s">
        <v>1418</v>
      </c>
      <c r="X5388" s="14">
        <v>600</v>
      </c>
      <c r="Y5388" s="14" t="s">
        <v>2045</v>
      </c>
      <c r="Z5388" s="141"/>
      <c r="AA5388" s="141" t="s">
        <v>4000</v>
      </c>
    </row>
    <row r="5389" spans="1:27">
      <c r="A5389" s="271"/>
      <c r="B5389" s="14" t="s">
        <v>519</v>
      </c>
      <c r="C5389" s="14">
        <v>3200</v>
      </c>
      <c r="D5389" s="14" t="s">
        <v>2043</v>
      </c>
      <c r="E5389" s="14"/>
      <c r="F5389" s="14"/>
      <c r="G5389" s="14" t="s">
        <v>54</v>
      </c>
      <c r="H5389" s="14"/>
      <c r="I5389" s="14" t="s">
        <v>510</v>
      </c>
      <c r="J5389" s="14">
        <v>3200</v>
      </c>
      <c r="K5389" s="14" t="s">
        <v>2043</v>
      </c>
      <c r="L5389" s="14"/>
      <c r="M5389" s="14"/>
      <c r="N5389" s="14" t="s">
        <v>54</v>
      </c>
      <c r="O5389" s="14"/>
      <c r="P5389" s="14" t="s">
        <v>1060</v>
      </c>
      <c r="Q5389" s="14">
        <v>400</v>
      </c>
      <c r="R5389" s="14" t="s">
        <v>2043</v>
      </c>
      <c r="S5389" s="14"/>
      <c r="T5389" s="14"/>
      <c r="U5389" s="14" t="s">
        <v>4001</v>
      </c>
      <c r="V5389" s="14"/>
      <c r="W5389" s="127" t="s">
        <v>464</v>
      </c>
      <c r="X5389" s="127">
        <v>1200</v>
      </c>
      <c r="Y5389" s="143" t="s">
        <v>2045</v>
      </c>
      <c r="Z5389" s="129"/>
      <c r="AA5389" s="14" t="s">
        <v>54</v>
      </c>
    </row>
    <row r="5390" spans="1:27">
      <c r="A5390" s="271"/>
      <c r="B5390" s="14" t="s">
        <v>331</v>
      </c>
      <c r="C5390" s="14">
        <v>10200</v>
      </c>
      <c r="D5390" s="14" t="s">
        <v>2043</v>
      </c>
      <c r="E5390" s="14"/>
      <c r="F5390" s="14"/>
      <c r="G5390" s="14" t="s">
        <v>54</v>
      </c>
      <c r="H5390" s="14"/>
      <c r="I5390" s="14" t="s">
        <v>461</v>
      </c>
      <c r="J5390" s="14">
        <v>4400</v>
      </c>
      <c r="K5390" s="14" t="s">
        <v>2043</v>
      </c>
      <c r="L5390" s="719"/>
      <c r="M5390" s="719"/>
      <c r="N5390" s="14" t="s">
        <v>54</v>
      </c>
      <c r="O5390" s="14"/>
      <c r="P5390" s="141" t="s">
        <v>2001</v>
      </c>
      <c r="Q5390" s="141">
        <v>300</v>
      </c>
      <c r="R5390" s="141" t="s">
        <v>2045</v>
      </c>
      <c r="U5390" s="47" t="s">
        <v>2218</v>
      </c>
      <c r="V5390" s="14"/>
      <c r="W5390" s="184" t="s">
        <v>479</v>
      </c>
      <c r="X5390" s="184">
        <v>8000</v>
      </c>
      <c r="Y5390" s="184" t="s">
        <v>2043</v>
      </c>
      <c r="Z5390" s="139"/>
      <c r="AA5390" s="14" t="s">
        <v>54</v>
      </c>
    </row>
    <row r="5391" spans="1:27">
      <c r="A5391" s="271"/>
      <c r="B5391" s="499" t="s">
        <v>405</v>
      </c>
      <c r="C5391" s="499">
        <v>1000</v>
      </c>
      <c r="D5391" s="499" t="s">
        <v>2045</v>
      </c>
      <c r="E5391" s="140"/>
      <c r="F5391" s="14"/>
      <c r="G5391" s="14" t="s">
        <v>54</v>
      </c>
      <c r="H5391" s="14"/>
      <c r="I5391" s="14" t="s">
        <v>496</v>
      </c>
      <c r="J5391" s="14">
        <v>2400</v>
      </c>
      <c r="K5391" s="14" t="s">
        <v>2043</v>
      </c>
      <c r="L5391" s="14"/>
      <c r="M5391" s="14"/>
      <c r="N5391" s="14" t="s">
        <v>54</v>
      </c>
      <c r="O5391" s="162"/>
      <c r="P5391" s="14" t="s">
        <v>316</v>
      </c>
      <c r="Q5391" s="14">
        <v>200</v>
      </c>
      <c r="R5391" s="14" t="s">
        <v>2043</v>
      </c>
      <c r="S5391" s="14"/>
      <c r="T5391" s="14"/>
      <c r="U5391" s="14" t="s">
        <v>4002</v>
      </c>
      <c r="V5391" s="162"/>
      <c r="W5391" s="154" t="s">
        <v>1686</v>
      </c>
      <c r="X5391" s="154">
        <v>3000</v>
      </c>
      <c r="Y5391" s="729" t="s">
        <v>2043</v>
      </c>
      <c r="Z5391" s="129"/>
      <c r="AA5391" s="129" t="s">
        <v>4003</v>
      </c>
    </row>
    <row r="5392" spans="1:27">
      <c r="A5392" s="271"/>
      <c r="B5392" s="14"/>
      <c r="C5392" s="14"/>
      <c r="D5392" s="14"/>
      <c r="E5392" s="14"/>
      <c r="F5392" s="14"/>
      <c r="G5392" s="14"/>
      <c r="H5392" s="14"/>
      <c r="I5392" s="141"/>
      <c r="J5392" s="141"/>
      <c r="K5392" s="141"/>
      <c r="L5392" s="14"/>
      <c r="M5392" s="162"/>
      <c r="N5392" s="53"/>
      <c r="O5392" s="14"/>
      <c r="P5392" s="14" t="s">
        <v>681</v>
      </c>
      <c r="Q5392" s="14">
        <v>200</v>
      </c>
      <c r="R5392" s="14"/>
      <c r="S5392" s="14"/>
      <c r="T5392" s="14"/>
      <c r="U5392" s="14" t="s">
        <v>4004</v>
      </c>
      <c r="V5392" s="14"/>
      <c r="W5392" s="129"/>
      <c r="X5392" s="515"/>
      <c r="Y5392" s="515"/>
      <c r="Z5392" s="719"/>
      <c r="AA5392" s="719"/>
    </row>
    <row r="5393" spans="1:27">
      <c r="A5393" s="271"/>
      <c r="B5393" s="14"/>
      <c r="C5393" s="14"/>
      <c r="D5393" s="14"/>
      <c r="E5393" s="14"/>
      <c r="F5393" s="14"/>
      <c r="G5393" s="14"/>
      <c r="H5393" s="14"/>
      <c r="I5393" s="127"/>
      <c r="J5393" s="127"/>
      <c r="K5393" s="127"/>
      <c r="L5393" s="14"/>
      <c r="M5393" s="14"/>
      <c r="N5393" s="14"/>
      <c r="O5393" s="14"/>
      <c r="P5393" s="14" t="s">
        <v>630</v>
      </c>
      <c r="Q5393" s="14">
        <v>1000</v>
      </c>
      <c r="R5393" s="14" t="s">
        <v>2043</v>
      </c>
      <c r="S5393" s="140"/>
      <c r="T5393" s="14"/>
      <c r="U5393" s="14" t="s">
        <v>88</v>
      </c>
      <c r="V5393" s="14"/>
      <c r="W5393" s="14"/>
      <c r="X5393" s="14"/>
      <c r="Y5393" s="14"/>
      <c r="Z5393" s="14"/>
      <c r="AA5393" s="14"/>
    </row>
    <row r="5394" spans="1:27">
      <c r="A5394" s="271"/>
      <c r="B5394" s="14"/>
      <c r="C5394" s="14"/>
      <c r="D5394" s="14"/>
      <c r="E5394" s="14"/>
      <c r="F5394" s="14"/>
      <c r="G5394" s="14"/>
      <c r="H5394" s="14"/>
      <c r="I5394" s="141"/>
      <c r="J5394" s="141"/>
      <c r="K5394" s="141"/>
      <c r="L5394" s="14"/>
      <c r="M5394" s="14"/>
      <c r="N5394" s="53"/>
      <c r="O5394" s="14"/>
      <c r="P5394" s="14" t="s">
        <v>1544</v>
      </c>
      <c r="Q5394" s="14">
        <v>400</v>
      </c>
      <c r="R5394" s="14" t="s">
        <v>2045</v>
      </c>
      <c r="S5394" s="14"/>
      <c r="T5394" s="14"/>
      <c r="U5394" s="14" t="s">
        <v>88</v>
      </c>
      <c r="V5394" s="14"/>
      <c r="W5394" s="127"/>
      <c r="X5394" s="127"/>
      <c r="Y5394" s="127"/>
      <c r="Z5394" s="14"/>
      <c r="AA5394" s="14"/>
    </row>
    <row r="5395" spans="1:27">
      <c r="A5395" s="271"/>
      <c r="B5395" s="14"/>
      <c r="C5395" s="14"/>
      <c r="D5395" s="14"/>
      <c r="E5395" s="14"/>
      <c r="F5395" s="14"/>
      <c r="G5395" s="14"/>
      <c r="H5395" s="14"/>
      <c r="I5395" s="141"/>
      <c r="J5395" s="141"/>
      <c r="K5395" s="141"/>
      <c r="L5395" s="14"/>
      <c r="M5395" s="14"/>
      <c r="N5395" s="53"/>
      <c r="O5395" s="14"/>
      <c r="P5395" s="158" t="s">
        <v>1841</v>
      </c>
      <c r="Q5395" s="158">
        <v>1000</v>
      </c>
      <c r="R5395" s="158" t="s">
        <v>2045</v>
      </c>
      <c r="S5395" s="468"/>
      <c r="T5395" s="158"/>
      <c r="U5395" s="158" t="s">
        <v>4005</v>
      </c>
      <c r="V5395" s="14"/>
      <c r="W5395" s="14"/>
      <c r="X5395" s="14"/>
      <c r="Y5395" s="14"/>
      <c r="Z5395" s="14"/>
      <c r="AA5395" s="14"/>
    </row>
    <row r="5396" spans="1:27">
      <c r="A5396" s="271"/>
      <c r="B5396" s="14"/>
      <c r="C5396" s="14"/>
      <c r="D5396" s="14"/>
      <c r="E5396" s="14"/>
      <c r="F5396" s="14"/>
      <c r="G5396" s="14"/>
      <c r="H5396" s="14"/>
      <c r="I5396" s="14"/>
      <c r="J5396" s="14"/>
      <c r="K5396" s="14"/>
      <c r="L5396" s="14"/>
      <c r="M5396" s="14"/>
      <c r="N5396" s="14"/>
      <c r="O5396" s="14"/>
      <c r="P5396" s="14" t="s">
        <v>1231</v>
      </c>
      <c r="Q5396" s="14">
        <v>1200</v>
      </c>
      <c r="R5396" s="14" t="s">
        <v>2043</v>
      </c>
      <c r="S5396" s="14"/>
      <c r="T5396" s="14"/>
      <c r="U5396" s="14" t="s">
        <v>54</v>
      </c>
      <c r="V5396" s="14"/>
      <c r="W5396" s="127"/>
      <c r="X5396" s="127"/>
      <c r="Y5396" s="127"/>
      <c r="Z5396" s="14"/>
      <c r="AA5396" s="14"/>
    </row>
    <row r="5397" spans="1:27">
      <c r="A5397" s="271"/>
      <c r="B5397" s="14"/>
      <c r="C5397" s="14"/>
      <c r="D5397" s="14"/>
      <c r="E5397" s="14"/>
      <c r="F5397" s="14"/>
      <c r="G5397" s="14"/>
      <c r="H5397" s="14"/>
      <c r="I5397" s="127"/>
      <c r="J5397" s="127"/>
      <c r="K5397" s="127"/>
      <c r="L5397" s="14"/>
      <c r="M5397" s="14"/>
      <c r="N5397" s="14"/>
      <c r="O5397" s="14"/>
      <c r="P5397" s="14" t="s">
        <v>1885</v>
      </c>
      <c r="Q5397" s="14">
        <v>300</v>
      </c>
      <c r="R5397" s="14" t="s">
        <v>2045</v>
      </c>
      <c r="S5397" s="14"/>
      <c r="T5397" s="14"/>
      <c r="U5397" s="14" t="s">
        <v>54</v>
      </c>
      <c r="V5397" s="14"/>
      <c r="W5397" s="127"/>
      <c r="X5397" s="127"/>
      <c r="Y5397" s="127"/>
      <c r="Z5397" s="14"/>
      <c r="AA5397" s="14"/>
    </row>
    <row r="5398" spans="1:27">
      <c r="A5398" s="271"/>
      <c r="B5398" s="154"/>
      <c r="C5398" s="154"/>
      <c r="D5398" s="154"/>
      <c r="E5398" s="14"/>
      <c r="F5398" s="14"/>
      <c r="G5398" s="14"/>
      <c r="H5398" s="14"/>
      <c r="I5398" s="14"/>
      <c r="J5398" s="14"/>
      <c r="K5398" s="14"/>
      <c r="L5398" s="719"/>
      <c r="M5398" s="719"/>
      <c r="N5398" s="719"/>
      <c r="O5398" s="14"/>
      <c r="P5398" s="158" t="s">
        <v>1465</v>
      </c>
      <c r="Q5398" s="158">
        <v>440</v>
      </c>
      <c r="R5398" s="158" t="s">
        <v>2045</v>
      </c>
      <c r="S5398" s="158"/>
      <c r="T5398" s="158"/>
      <c r="U5398" s="158" t="s">
        <v>4006</v>
      </c>
      <c r="V5398" s="141"/>
      <c r="W5398" s="127"/>
      <c r="X5398" s="127"/>
      <c r="Y5398" s="127"/>
      <c r="Z5398" s="127"/>
      <c r="AA5398" s="127"/>
    </row>
    <row r="5399" spans="1:27">
      <c r="A5399" s="271"/>
      <c r="B5399" s="129"/>
      <c r="C5399" s="129"/>
      <c r="D5399" s="129"/>
      <c r="E5399" s="140"/>
      <c r="F5399" s="14"/>
      <c r="G5399" s="14"/>
      <c r="H5399" s="14"/>
      <c r="I5399" s="14"/>
      <c r="J5399" s="14"/>
      <c r="K5399" s="14"/>
      <c r="L5399" s="14"/>
      <c r="M5399" s="14"/>
      <c r="N5399" s="53"/>
      <c r="O5399" s="14"/>
      <c r="P5399" s="141" t="s">
        <v>1654</v>
      </c>
      <c r="Q5399" s="141">
        <v>360</v>
      </c>
      <c r="R5399" s="141" t="s">
        <v>2045</v>
      </c>
      <c r="S5399" s="14"/>
      <c r="T5399" s="14"/>
      <c r="U5399" s="14" t="s">
        <v>54</v>
      </c>
      <c r="V5399" s="141"/>
      <c r="W5399" s="127"/>
      <c r="X5399" s="127"/>
      <c r="Y5399" s="127"/>
      <c r="Z5399" s="127"/>
      <c r="AA5399" s="127"/>
    </row>
    <row r="5400" spans="1:27">
      <c r="A5400" s="271"/>
      <c r="B5400" s="129"/>
      <c r="C5400" s="129"/>
      <c r="D5400" s="129"/>
      <c r="E5400" s="140"/>
      <c r="F5400" s="14"/>
      <c r="G5400" s="14"/>
      <c r="H5400" s="14"/>
      <c r="I5400" s="127"/>
      <c r="J5400" s="127"/>
      <c r="K5400" s="127"/>
      <c r="L5400" s="14"/>
      <c r="M5400" s="14"/>
      <c r="N5400" s="53"/>
      <c r="O5400" s="14"/>
      <c r="P5400" s="14"/>
      <c r="Q5400" s="14"/>
      <c r="R5400" s="14"/>
      <c r="S5400" s="14"/>
      <c r="T5400" s="14"/>
      <c r="U5400" s="14"/>
      <c r="V5400" s="141"/>
      <c r="W5400" s="127"/>
      <c r="X5400" s="127"/>
      <c r="Y5400" s="127"/>
      <c r="Z5400" s="14"/>
      <c r="AA5400" s="14"/>
    </row>
    <row r="5401" spans="1:27">
      <c r="A5401" s="271"/>
      <c r="B5401" s="14"/>
      <c r="C5401" s="14"/>
      <c r="D5401" s="14"/>
      <c r="E5401" s="141"/>
      <c r="F5401" s="141"/>
      <c r="G5401" s="14"/>
      <c r="H5401" s="285"/>
      <c r="I5401" s="141"/>
      <c r="J5401" s="141"/>
      <c r="K5401" s="141"/>
      <c r="L5401" s="129"/>
      <c r="M5401" s="129"/>
      <c r="N5401" s="141"/>
      <c r="O5401" s="141"/>
      <c r="P5401" s="14"/>
      <c r="Q5401" s="14"/>
      <c r="R5401" s="14"/>
      <c r="S5401" s="140"/>
      <c r="T5401" s="14"/>
      <c r="U5401" s="14"/>
      <c r="V5401" s="141"/>
      <c r="W5401" s="14"/>
      <c r="X5401" s="14"/>
      <c r="Y5401" s="14"/>
      <c r="Z5401" s="14"/>
      <c r="AA5401" s="14"/>
    </row>
    <row r="5402" ht="23.4" spans="1:27">
      <c r="A5402" s="726"/>
      <c r="B5402" s="623"/>
      <c r="C5402" s="324"/>
      <c r="D5402" s="324"/>
      <c r="E5402" s="624"/>
      <c r="F5402" s="324"/>
      <c r="G5402" s="299"/>
      <c r="H5402" s="269"/>
      <c r="I5402" s="304"/>
      <c r="J5402" s="304"/>
      <c r="K5402" s="304"/>
      <c r="L5402" s="304"/>
      <c r="M5402" s="304"/>
      <c r="N5402" s="304"/>
      <c r="O5402" s="269"/>
      <c r="P5402" s="304"/>
      <c r="Q5402" s="304"/>
      <c r="R5402" s="304"/>
      <c r="S5402" s="304"/>
      <c r="T5402" s="304"/>
      <c r="U5402" s="304"/>
      <c r="V5402" s="269"/>
      <c r="W5402" s="304"/>
      <c r="X5402" s="304"/>
      <c r="Y5402" s="304"/>
      <c r="Z5402" s="304"/>
      <c r="AA5402" s="304"/>
    </row>
    <row r="5403" ht="27.6" spans="1:29">
      <c r="A5403" s="266" t="s">
        <v>2299</v>
      </c>
      <c r="B5403" s="121" t="s">
        <v>12</v>
      </c>
      <c r="C5403" s="122" t="s">
        <v>2501</v>
      </c>
      <c r="D5403" s="122" t="s">
        <v>2466</v>
      </c>
      <c r="E5403" s="123" t="s">
        <v>2456</v>
      </c>
      <c r="F5403" s="121" t="s">
        <v>3121</v>
      </c>
      <c r="G5403" s="121" t="s">
        <v>11</v>
      </c>
      <c r="H5403" s="269"/>
      <c r="I5403" s="121" t="s">
        <v>13</v>
      </c>
      <c r="J5403" s="267" t="s">
        <v>2501</v>
      </c>
      <c r="K5403" s="267" t="s">
        <v>2466</v>
      </c>
      <c r="L5403" s="658" t="s">
        <v>2456</v>
      </c>
      <c r="M5403" s="268" t="s">
        <v>3121</v>
      </c>
      <c r="N5403" s="121" t="s">
        <v>11</v>
      </c>
      <c r="O5403" s="269"/>
      <c r="P5403" s="121" t="s">
        <v>3108</v>
      </c>
      <c r="Q5403" s="122" t="s">
        <v>2501</v>
      </c>
      <c r="R5403" s="122" t="s">
        <v>2466</v>
      </c>
      <c r="S5403" s="632" t="s">
        <v>2456</v>
      </c>
      <c r="T5403" s="121" t="s">
        <v>3121</v>
      </c>
      <c r="U5403" s="121" t="s">
        <v>11</v>
      </c>
      <c r="V5403" s="269"/>
      <c r="W5403" s="121" t="s">
        <v>3336</v>
      </c>
      <c r="X5403" s="122" t="s">
        <v>2501</v>
      </c>
      <c r="Y5403" s="122" t="s">
        <v>2466</v>
      </c>
      <c r="Z5403" s="121" t="s">
        <v>3121</v>
      </c>
      <c r="AA5403" s="121" t="s">
        <v>11</v>
      </c>
      <c r="AB5403" s="594" t="s">
        <v>2557</v>
      </c>
      <c r="AC5403" s="594"/>
    </row>
    <row r="5404" ht="12.95" customHeight="1" spans="1:31">
      <c r="A5404" s="270" t="s">
        <v>4007</v>
      </c>
      <c r="B5404" s="14" t="s">
        <v>175</v>
      </c>
      <c r="C5404" s="14">
        <v>600</v>
      </c>
      <c r="D5404" s="14" t="s">
        <v>2043</v>
      </c>
      <c r="E5404" s="14"/>
      <c r="F5404" s="14"/>
      <c r="G5404" s="14" t="s">
        <v>2218</v>
      </c>
      <c r="H5404" s="14"/>
      <c r="I5404" s="127" t="s">
        <v>1700</v>
      </c>
      <c r="J5404" s="127">
        <v>8000</v>
      </c>
      <c r="K5404" s="127" t="s">
        <v>2043</v>
      </c>
      <c r="L5404" s="14"/>
      <c r="M5404" s="14"/>
      <c r="N5404" s="14" t="s">
        <v>2218</v>
      </c>
      <c r="O5404" s="14"/>
      <c r="P5404" s="14" t="s">
        <v>2005</v>
      </c>
      <c r="Q5404" s="14">
        <v>300</v>
      </c>
      <c r="R5404" s="14" t="s">
        <v>2045</v>
      </c>
      <c r="S5404" s="14"/>
      <c r="T5404" s="14" t="s">
        <v>3426</v>
      </c>
      <c r="U5404" s="14" t="s">
        <v>2218</v>
      </c>
      <c r="V5404" s="14"/>
      <c r="W5404" s="127" t="s">
        <v>1686</v>
      </c>
      <c r="X5404" s="127">
        <v>11000</v>
      </c>
      <c r="Y5404" s="127" t="s">
        <v>2043</v>
      </c>
      <c r="Z5404" s="14"/>
      <c r="AA5404" s="14" t="s">
        <v>2218</v>
      </c>
      <c r="AB5404" s="525"/>
      <c r="AC5404" s="448" t="s">
        <v>2561</v>
      </c>
      <c r="AD5404" s="179"/>
      <c r="AE5404" s="179"/>
    </row>
    <row r="5405" spans="1:29">
      <c r="A5405" s="271"/>
      <c r="B5405" s="14" t="s">
        <v>259</v>
      </c>
      <c r="C5405" s="14">
        <v>12000</v>
      </c>
      <c r="D5405" s="14" t="s">
        <v>2043</v>
      </c>
      <c r="E5405" s="14"/>
      <c r="F5405" s="14"/>
      <c r="G5405" s="14" t="s">
        <v>2218</v>
      </c>
      <c r="H5405" s="14"/>
      <c r="I5405" s="141" t="s">
        <v>1386</v>
      </c>
      <c r="J5405" s="141">
        <v>400</v>
      </c>
      <c r="K5405" s="141" t="s">
        <v>2045</v>
      </c>
      <c r="L5405" s="14"/>
      <c r="M5405" s="162"/>
      <c r="N5405" s="14" t="s">
        <v>2218</v>
      </c>
      <c r="O5405" s="14"/>
      <c r="P5405" s="136" t="s">
        <v>1318</v>
      </c>
      <c r="Q5405" s="136">
        <v>560</v>
      </c>
      <c r="R5405" s="136" t="s">
        <v>2045</v>
      </c>
      <c r="S5405" s="140"/>
      <c r="T5405" s="14"/>
      <c r="U5405" s="14" t="s">
        <v>4008</v>
      </c>
      <c r="V5405" s="14"/>
      <c r="W5405" s="127" t="s">
        <v>1686</v>
      </c>
      <c r="X5405" s="127">
        <v>400</v>
      </c>
      <c r="Y5405" s="127" t="s">
        <v>2043</v>
      </c>
      <c r="Z5405" s="141"/>
      <c r="AA5405" s="141" t="s">
        <v>4009</v>
      </c>
      <c r="AB5405" s="460"/>
      <c r="AC5405" s="14" t="s">
        <v>2562</v>
      </c>
    </row>
    <row r="5406" ht="13.8" spans="1:29">
      <c r="A5406" s="271"/>
      <c r="B5406" s="127" t="s">
        <v>306</v>
      </c>
      <c r="C5406" s="127">
        <v>3200</v>
      </c>
      <c r="D5406" s="127" t="s">
        <v>2043</v>
      </c>
      <c r="E5406" s="127"/>
      <c r="F5406" s="127"/>
      <c r="G5406" s="14" t="s">
        <v>2218</v>
      </c>
      <c r="H5406" s="14"/>
      <c r="I5406" s="141" t="s">
        <v>244</v>
      </c>
      <c r="J5406" s="141">
        <v>2000</v>
      </c>
      <c r="K5406" s="141" t="s">
        <v>2043</v>
      </c>
      <c r="L5406" s="14"/>
      <c r="M5406" s="14"/>
      <c r="N5406" s="14" t="s">
        <v>2218</v>
      </c>
      <c r="O5406" s="14"/>
      <c r="P5406" s="14" t="s">
        <v>1334</v>
      </c>
      <c r="Q5406" s="14">
        <v>400</v>
      </c>
      <c r="R5406" s="14" t="s">
        <v>2045</v>
      </c>
      <c r="S5406" s="14"/>
      <c r="T5406" s="14"/>
      <c r="U5406" s="14" t="s">
        <v>2218</v>
      </c>
      <c r="V5406" s="14"/>
      <c r="W5406" s="460" t="s">
        <v>2044</v>
      </c>
      <c r="X5406" s="460">
        <v>5200</v>
      </c>
      <c r="Y5406" s="460" t="s">
        <v>2045</v>
      </c>
      <c r="Z5406" s="14"/>
      <c r="AA5406" s="14" t="s">
        <v>2218</v>
      </c>
      <c r="AB5406" s="461"/>
      <c r="AC5406" s="448" t="s">
        <v>2563</v>
      </c>
    </row>
    <row r="5407" ht="13.8" spans="1:29">
      <c r="A5407" s="271"/>
      <c r="B5407" s="14" t="s">
        <v>1747</v>
      </c>
      <c r="C5407" s="14">
        <v>800</v>
      </c>
      <c r="D5407" s="14" t="s">
        <v>2045</v>
      </c>
      <c r="E5407" s="14"/>
      <c r="F5407" s="14"/>
      <c r="G5407" s="14" t="s">
        <v>4010</v>
      </c>
      <c r="H5407" s="14"/>
      <c r="I5407" s="129" t="s">
        <v>476</v>
      </c>
      <c r="J5407" s="129">
        <v>300</v>
      </c>
      <c r="K5407" s="129" t="s">
        <v>2043</v>
      </c>
      <c r="L5407" s="129"/>
      <c r="M5407" s="129"/>
      <c r="N5407" s="14" t="s">
        <v>2218</v>
      </c>
      <c r="O5407" s="14"/>
      <c r="P5407" s="141" t="s">
        <v>1881</v>
      </c>
      <c r="Q5407" s="141">
        <v>1200</v>
      </c>
      <c r="R5407" s="141" t="s">
        <v>2045</v>
      </c>
      <c r="S5407" s="534"/>
      <c r="T5407" s="141"/>
      <c r="U5407" s="141" t="s">
        <v>2218</v>
      </c>
      <c r="V5407" s="14"/>
      <c r="W5407" s="14" t="s">
        <v>464</v>
      </c>
      <c r="X5407" s="14">
        <v>400</v>
      </c>
      <c r="Y5407" s="14" t="s">
        <v>2043</v>
      </c>
      <c r="Z5407" s="14"/>
      <c r="AA5407" s="14" t="s">
        <v>2218</v>
      </c>
      <c r="AB5407" s="462"/>
      <c r="AC5407" s="448" t="s">
        <v>2568</v>
      </c>
    </row>
    <row r="5408" ht="13.8" spans="1:29">
      <c r="A5408" s="271"/>
      <c r="B5408" s="14" t="s">
        <v>692</v>
      </c>
      <c r="C5408" s="14">
        <v>4400</v>
      </c>
      <c r="D5408" s="14" t="s">
        <v>2043</v>
      </c>
      <c r="E5408" s="14"/>
      <c r="F5408" s="14"/>
      <c r="G5408" s="14" t="s">
        <v>2218</v>
      </c>
      <c r="H5408" s="14"/>
      <c r="I5408" s="127" t="s">
        <v>135</v>
      </c>
      <c r="J5408" s="127">
        <v>27000</v>
      </c>
      <c r="K5408" s="127" t="s">
        <v>2043</v>
      </c>
      <c r="L5408" s="127"/>
      <c r="M5408" s="127"/>
      <c r="N5408" s="128" t="s">
        <v>4011</v>
      </c>
      <c r="O5408" s="14"/>
      <c r="P5408" s="136" t="s">
        <v>1670</v>
      </c>
      <c r="Q5408" s="136">
        <v>200</v>
      </c>
      <c r="R5408" s="136" t="s">
        <v>2045</v>
      </c>
      <c r="S5408" s="14"/>
      <c r="T5408" s="14"/>
      <c r="U5408" s="14" t="s">
        <v>4008</v>
      </c>
      <c r="V5408" s="14"/>
      <c r="W5408" s="127" t="s">
        <v>316</v>
      </c>
      <c r="X5408" s="127">
        <v>18000</v>
      </c>
      <c r="Y5408" s="127" t="s">
        <v>2043</v>
      </c>
      <c r="Z5408" s="127"/>
      <c r="AA5408" s="14" t="s">
        <v>2218</v>
      </c>
      <c r="AB5408" s="142"/>
      <c r="AC5408" s="448" t="s">
        <v>2632</v>
      </c>
    </row>
    <row r="5409" ht="13.8" spans="1:29">
      <c r="A5409" s="271"/>
      <c r="B5409" s="136" t="s">
        <v>1065</v>
      </c>
      <c r="C5409" s="136">
        <v>3200</v>
      </c>
      <c r="D5409" s="136" t="s">
        <v>2043</v>
      </c>
      <c r="E5409" s="14"/>
      <c r="F5409" s="14"/>
      <c r="G5409" s="14" t="s">
        <v>4012</v>
      </c>
      <c r="H5409" s="14"/>
      <c r="I5409" s="14" t="s">
        <v>220</v>
      </c>
      <c r="J5409" s="14">
        <v>6000</v>
      </c>
      <c r="K5409" s="14" t="s">
        <v>2043</v>
      </c>
      <c r="L5409" s="14"/>
      <c r="M5409" s="14"/>
      <c r="N5409" s="53" t="s">
        <v>4013</v>
      </c>
      <c r="O5409" s="14"/>
      <c r="P5409" s="14" t="s">
        <v>1605</v>
      </c>
      <c r="Q5409" s="14">
        <v>300</v>
      </c>
      <c r="R5409" s="14" t="s">
        <v>2045</v>
      </c>
      <c r="S5409" s="14"/>
      <c r="T5409" s="14"/>
      <c r="U5409" s="141" t="s">
        <v>2218</v>
      </c>
      <c r="V5409" s="14"/>
      <c r="W5409" s="158" t="s">
        <v>1540</v>
      </c>
      <c r="X5409" s="158">
        <v>400</v>
      </c>
      <c r="Y5409" s="158" t="s">
        <v>2045</v>
      </c>
      <c r="Z5409" s="158"/>
      <c r="AA5409" s="158" t="s">
        <v>4014</v>
      </c>
      <c r="AB5409" s="136"/>
      <c r="AC5409" s="448" t="s">
        <v>2935</v>
      </c>
    </row>
    <row r="5410" spans="1:27">
      <c r="A5410" s="271"/>
      <c r="B5410" s="136" t="s">
        <v>1057</v>
      </c>
      <c r="C5410" s="136">
        <v>7200</v>
      </c>
      <c r="D5410" s="136" t="s">
        <v>2043</v>
      </c>
      <c r="E5410" s="14"/>
      <c r="F5410" s="14"/>
      <c r="G5410" s="14" t="s">
        <v>4015</v>
      </c>
      <c r="H5410" s="14"/>
      <c r="I5410" s="127"/>
      <c r="J5410" s="127"/>
      <c r="K5410" s="127"/>
      <c r="L5410" s="127"/>
      <c r="M5410" s="127"/>
      <c r="N5410" s="127"/>
      <c r="O5410" s="14"/>
      <c r="P5410" s="14" t="s">
        <v>90</v>
      </c>
      <c r="Q5410" s="14">
        <v>1300</v>
      </c>
      <c r="R5410" s="14" t="s">
        <v>2045</v>
      </c>
      <c r="S5410" s="14"/>
      <c r="T5410" s="14"/>
      <c r="U5410" s="141" t="s">
        <v>2218</v>
      </c>
      <c r="V5410" s="14"/>
      <c r="W5410" s="127" t="s">
        <v>1135</v>
      </c>
      <c r="X5410" s="127">
        <v>2000</v>
      </c>
      <c r="Y5410" s="127" t="s">
        <v>2043</v>
      </c>
      <c r="Z5410" s="14"/>
      <c r="AA5410" s="14" t="s">
        <v>2218</v>
      </c>
    </row>
    <row r="5411" spans="1:27">
      <c r="A5411" s="271"/>
      <c r="B5411" s="136" t="s">
        <v>1062</v>
      </c>
      <c r="C5411" s="136">
        <v>5200</v>
      </c>
      <c r="D5411" s="136" t="s">
        <v>2043</v>
      </c>
      <c r="E5411" s="136"/>
      <c r="F5411" s="138"/>
      <c r="G5411" s="53" t="s">
        <v>4016</v>
      </c>
      <c r="H5411" s="14"/>
      <c r="I5411" s="127"/>
      <c r="J5411" s="127"/>
      <c r="K5411" s="127"/>
      <c r="L5411" s="127"/>
      <c r="M5411" s="127"/>
      <c r="N5411" s="128"/>
      <c r="O5411" s="14"/>
      <c r="P5411" s="14" t="s">
        <v>110</v>
      </c>
      <c r="Q5411" s="14">
        <v>1600</v>
      </c>
      <c r="R5411" s="14" t="s">
        <v>2043</v>
      </c>
      <c r="S5411" s="14"/>
      <c r="T5411" s="14"/>
      <c r="U5411" s="14" t="s">
        <v>4017</v>
      </c>
      <c r="V5411" s="14"/>
      <c r="W5411" s="14"/>
      <c r="X5411" s="14"/>
      <c r="Y5411" s="14"/>
      <c r="Z5411" s="141"/>
      <c r="AA5411" s="141"/>
    </row>
    <row r="5412" spans="1:27">
      <c r="A5412" s="271"/>
      <c r="B5412" s="14" t="s">
        <v>790</v>
      </c>
      <c r="C5412" s="14">
        <v>3000</v>
      </c>
      <c r="D5412" s="14" t="s">
        <v>2043</v>
      </c>
      <c r="E5412" s="141"/>
      <c r="F5412" s="141"/>
      <c r="G5412" s="14" t="s">
        <v>2218</v>
      </c>
      <c r="H5412" s="14"/>
      <c r="I5412" s="127"/>
      <c r="J5412" s="127"/>
      <c r="K5412" s="127"/>
      <c r="L5412" s="127"/>
      <c r="M5412" s="127"/>
      <c r="N5412" s="127"/>
      <c r="O5412" s="14"/>
      <c r="P5412" s="142" t="s">
        <v>2106</v>
      </c>
      <c r="Q5412" s="142">
        <v>500</v>
      </c>
      <c r="R5412" s="142" t="s">
        <v>2045</v>
      </c>
      <c r="S5412" s="126"/>
      <c r="T5412" s="142" t="s">
        <v>2096</v>
      </c>
      <c r="U5412" s="127" t="s">
        <v>4018</v>
      </c>
      <c r="V5412" s="14"/>
      <c r="W5412" s="14"/>
      <c r="X5412" s="14"/>
      <c r="Y5412" s="14"/>
      <c r="Z5412" s="14"/>
      <c r="AA5412" s="14"/>
    </row>
    <row r="5413" spans="1:27">
      <c r="A5413" s="271"/>
      <c r="B5413" s="14" t="s">
        <v>1418</v>
      </c>
      <c r="C5413" s="14">
        <v>600</v>
      </c>
      <c r="D5413" s="14" t="s">
        <v>2045</v>
      </c>
      <c r="E5413" s="126"/>
      <c r="F5413" s="127"/>
      <c r="G5413" s="14" t="s">
        <v>4019</v>
      </c>
      <c r="H5413" s="14"/>
      <c r="I5413" s="127"/>
      <c r="J5413" s="127"/>
      <c r="K5413" s="127"/>
      <c r="L5413" s="127"/>
      <c r="M5413" s="127"/>
      <c r="N5413" s="128"/>
      <c r="O5413" s="162"/>
      <c r="P5413" s="141" t="s">
        <v>1326</v>
      </c>
      <c r="Q5413" s="141">
        <v>800</v>
      </c>
      <c r="R5413" s="141" t="s">
        <v>2045</v>
      </c>
      <c r="S5413" s="534"/>
      <c r="T5413" s="141"/>
      <c r="U5413" s="141" t="s">
        <v>2218</v>
      </c>
      <c r="V5413" s="14"/>
      <c r="W5413" s="14"/>
      <c r="X5413" s="14"/>
      <c r="Y5413" s="14"/>
      <c r="Z5413" s="14"/>
      <c r="AA5413" s="14"/>
    </row>
    <row r="5414" spans="1:27">
      <c r="A5414" s="271"/>
      <c r="B5414" s="127" t="s">
        <v>1981</v>
      </c>
      <c r="C5414" s="127">
        <v>1000</v>
      </c>
      <c r="D5414" s="127" t="s">
        <v>2045</v>
      </c>
      <c r="E5414" s="140"/>
      <c r="F5414" s="14"/>
      <c r="G5414" s="14" t="s">
        <v>2218</v>
      </c>
      <c r="H5414" s="14"/>
      <c r="I5414" s="14"/>
      <c r="J5414" s="14"/>
      <c r="K5414" s="14"/>
      <c r="L5414" s="14"/>
      <c r="M5414" s="14"/>
      <c r="N5414" s="53"/>
      <c r="O5414" s="14"/>
      <c r="P5414" s="127" t="s">
        <v>1465</v>
      </c>
      <c r="Q5414" s="127">
        <v>440</v>
      </c>
      <c r="R5414" s="127" t="s">
        <v>2045</v>
      </c>
      <c r="S5414" s="127"/>
      <c r="T5414" s="127"/>
      <c r="U5414" s="141" t="s">
        <v>2218</v>
      </c>
      <c r="V5414" s="14"/>
      <c r="W5414" s="127"/>
      <c r="X5414" s="127"/>
      <c r="Y5414" s="127"/>
      <c r="Z5414" s="14"/>
      <c r="AA5414" s="14"/>
    </row>
    <row r="5415" spans="1:27">
      <c r="A5415" s="271"/>
      <c r="B5415" s="14" t="s">
        <v>1418</v>
      </c>
      <c r="C5415" s="14">
        <v>300</v>
      </c>
      <c r="D5415" s="14" t="s">
        <v>2045</v>
      </c>
      <c r="E5415" s="127"/>
      <c r="G5415" s="14" t="s">
        <v>2218</v>
      </c>
      <c r="H5415" s="14"/>
      <c r="I5415" s="14"/>
      <c r="J5415" s="14"/>
      <c r="K5415" s="14"/>
      <c r="L5415" s="14"/>
      <c r="M5415" s="14"/>
      <c r="N5415" s="53"/>
      <c r="O5415" s="14"/>
      <c r="P5415" s="14" t="s">
        <v>1238</v>
      </c>
      <c r="Q5415" s="14">
        <v>500</v>
      </c>
      <c r="R5415" s="14" t="s">
        <v>2043</v>
      </c>
      <c r="S5415" s="14"/>
      <c r="T5415" s="14"/>
      <c r="U5415" s="141" t="s">
        <v>2218</v>
      </c>
      <c r="V5415" s="14"/>
      <c r="W5415" s="127"/>
      <c r="X5415" s="127"/>
      <c r="Y5415" s="127"/>
      <c r="Z5415" s="14"/>
      <c r="AA5415" s="14"/>
    </row>
    <row r="5416" spans="1:27">
      <c r="A5416" s="271"/>
      <c r="B5416" s="14" t="s">
        <v>464</v>
      </c>
      <c r="C5416" s="14">
        <v>2000</v>
      </c>
      <c r="D5416" s="14" t="s">
        <v>2043</v>
      </c>
      <c r="E5416" s="14"/>
      <c r="F5416" s="14"/>
      <c r="G5416" s="14" t="s">
        <v>2218</v>
      </c>
      <c r="H5416" s="14"/>
      <c r="I5416" s="127"/>
      <c r="J5416" s="127"/>
      <c r="K5416" s="127"/>
      <c r="L5416" s="14"/>
      <c r="M5416" s="14"/>
      <c r="N5416" s="53"/>
      <c r="O5416" s="14"/>
      <c r="P5416" s="14" t="s">
        <v>1771</v>
      </c>
      <c r="Q5416" s="14">
        <v>400</v>
      </c>
      <c r="R5416" s="14" t="s">
        <v>2045</v>
      </c>
      <c r="S5416" s="140"/>
      <c r="T5416" s="14"/>
      <c r="U5416" s="141" t="s">
        <v>2218</v>
      </c>
      <c r="V5416" s="14"/>
      <c r="W5416" s="127"/>
      <c r="X5416" s="127"/>
      <c r="Y5416" s="127"/>
      <c r="Z5416" s="14"/>
      <c r="AA5416" s="14"/>
    </row>
    <row r="5417" spans="1:27">
      <c r="A5417" s="271"/>
      <c r="B5417" s="158" t="s">
        <v>1977</v>
      </c>
      <c r="C5417" s="158">
        <v>200</v>
      </c>
      <c r="D5417" s="158" t="s">
        <v>2045</v>
      </c>
      <c r="E5417" s="158"/>
      <c r="F5417" s="158"/>
      <c r="G5417" s="14" t="s">
        <v>2218</v>
      </c>
      <c r="H5417" s="14"/>
      <c r="I5417" s="14"/>
      <c r="J5417" s="14"/>
      <c r="K5417" s="14"/>
      <c r="L5417" s="14"/>
      <c r="M5417" s="14"/>
      <c r="N5417" s="53"/>
      <c r="O5417" s="14"/>
      <c r="P5417" s="127" t="s">
        <v>1899</v>
      </c>
      <c r="Q5417" s="127">
        <v>400</v>
      </c>
      <c r="R5417" s="127" t="s">
        <v>2045</v>
      </c>
      <c r="S5417" s="14"/>
      <c r="T5417" s="14"/>
      <c r="U5417" s="141" t="s">
        <v>2218</v>
      </c>
      <c r="V5417" s="14"/>
      <c r="W5417" s="127"/>
      <c r="X5417" s="127"/>
      <c r="Y5417" s="127"/>
      <c r="Z5417" s="14"/>
      <c r="AA5417" s="14"/>
    </row>
    <row r="5418" spans="1:27">
      <c r="A5418" s="271"/>
      <c r="B5418" s="130" t="s">
        <v>1188</v>
      </c>
      <c r="C5418" s="130">
        <v>12000</v>
      </c>
      <c r="D5418" s="130" t="s">
        <v>2043</v>
      </c>
      <c r="E5418" s="14"/>
      <c r="F5418" s="14"/>
      <c r="G5418" s="14" t="s">
        <v>2218</v>
      </c>
      <c r="H5418" s="14"/>
      <c r="I5418" s="14"/>
      <c r="J5418" s="14"/>
      <c r="K5418" s="14"/>
      <c r="L5418" s="14"/>
      <c r="M5418" s="14"/>
      <c r="N5418" s="14"/>
      <c r="O5418" s="14"/>
      <c r="P5418" s="141" t="s">
        <v>1272</v>
      </c>
      <c r="Q5418" s="141">
        <v>400</v>
      </c>
      <c r="R5418" s="141" t="s">
        <v>2045</v>
      </c>
      <c r="S5418" s="14"/>
      <c r="T5418" s="14"/>
      <c r="U5418" s="141" t="s">
        <v>2218</v>
      </c>
      <c r="V5418" s="14"/>
      <c r="W5418" s="127"/>
      <c r="X5418" s="127"/>
      <c r="Y5418" s="127"/>
      <c r="Z5418" s="140"/>
      <c r="AA5418" s="14"/>
    </row>
    <row r="5419" spans="1:27">
      <c r="A5419" s="271"/>
      <c r="B5419" s="129" t="s">
        <v>1865</v>
      </c>
      <c r="C5419" s="129">
        <v>400</v>
      </c>
      <c r="D5419" s="129" t="s">
        <v>2043</v>
      </c>
      <c r="E5419" s="14"/>
      <c r="F5419" s="14"/>
      <c r="G5419" s="14" t="s">
        <v>2218</v>
      </c>
      <c r="H5419" s="14"/>
      <c r="I5419" s="14"/>
      <c r="J5419" s="14"/>
      <c r="K5419" s="14"/>
      <c r="L5419" s="14"/>
      <c r="M5419" s="14"/>
      <c r="N5419" s="53"/>
      <c r="O5419" s="14"/>
      <c r="P5419" s="136" t="s">
        <v>1183</v>
      </c>
      <c r="Q5419" s="136">
        <v>1200</v>
      </c>
      <c r="R5419" s="136" t="s">
        <v>2043</v>
      </c>
      <c r="S5419" s="14"/>
      <c r="T5419" s="14"/>
      <c r="U5419" s="141" t="s">
        <v>2218</v>
      </c>
      <c r="V5419" s="14"/>
      <c r="W5419" s="127"/>
      <c r="X5419" s="127"/>
      <c r="Y5419" s="127"/>
      <c r="Z5419" s="141"/>
      <c r="AA5419" s="141"/>
    </row>
    <row r="5420" spans="1:27">
      <c r="A5420" s="271"/>
      <c r="B5420" s="14"/>
      <c r="C5420" s="14"/>
      <c r="D5420" s="14"/>
      <c r="E5420" s="14"/>
      <c r="F5420" s="14"/>
      <c r="G5420" s="14"/>
      <c r="H5420" s="14"/>
      <c r="I5420" s="127"/>
      <c r="J5420" s="127"/>
      <c r="K5420" s="127"/>
      <c r="M5420" s="14"/>
      <c r="N5420" s="53"/>
      <c r="O5420" s="14"/>
      <c r="P5420" s="728" t="s">
        <v>1349</v>
      </c>
      <c r="Q5420" s="728">
        <v>300</v>
      </c>
      <c r="R5420" s="728" t="s">
        <v>2045</v>
      </c>
      <c r="S5420" s="727"/>
      <c r="T5420" s="728"/>
      <c r="U5420" s="728" t="s">
        <v>4020</v>
      </c>
      <c r="V5420" s="141"/>
      <c r="W5420" s="14"/>
      <c r="X5420" s="14"/>
      <c r="Y5420" s="14"/>
      <c r="Z5420" s="14"/>
      <c r="AA5420" s="14"/>
    </row>
    <row r="5421" spans="1:27">
      <c r="A5421" s="271"/>
      <c r="B5421" s="14"/>
      <c r="C5421" s="14"/>
      <c r="D5421" s="14"/>
      <c r="E5421" s="534"/>
      <c r="F5421" s="141"/>
      <c r="G5421" s="141"/>
      <c r="H5421" s="14"/>
      <c r="I5421" s="127"/>
      <c r="J5421" s="127"/>
      <c r="K5421" s="127"/>
      <c r="L5421" s="127"/>
      <c r="M5421" s="127"/>
      <c r="N5421" s="128"/>
      <c r="O5421" s="14"/>
      <c r="P5421" s="14"/>
      <c r="Q5421" s="14"/>
      <c r="R5421" s="14"/>
      <c r="S5421" s="14"/>
      <c r="T5421" s="14"/>
      <c r="U5421" s="141"/>
      <c r="V5421" s="141"/>
      <c r="W5421" s="14"/>
      <c r="X5421" s="14"/>
      <c r="Y5421" s="14"/>
      <c r="Z5421" s="14"/>
      <c r="AA5421" s="14"/>
    </row>
    <row r="5422" spans="1:27">
      <c r="A5422" s="271"/>
      <c r="B5422" s="127"/>
      <c r="C5422" s="127"/>
      <c r="D5422" s="127"/>
      <c r="E5422" s="140"/>
      <c r="F5422" s="14"/>
      <c r="G5422" s="14"/>
      <c r="H5422" s="14"/>
      <c r="I5422" s="14"/>
      <c r="J5422" s="14"/>
      <c r="K5422" s="14"/>
      <c r="L5422" s="14"/>
      <c r="M5422" s="14"/>
      <c r="N5422" s="53"/>
      <c r="O5422" s="14"/>
      <c r="P5422" s="127"/>
      <c r="Q5422" s="127"/>
      <c r="R5422" s="127"/>
      <c r="T5422" s="14"/>
      <c r="U5422" s="141"/>
      <c r="V5422" s="141"/>
      <c r="W5422" s="14"/>
      <c r="X5422" s="14"/>
      <c r="Y5422" s="14"/>
      <c r="Z5422" s="14"/>
      <c r="AA5422" s="14"/>
    </row>
    <row r="5423" ht="23.4" spans="1:27">
      <c r="A5423" s="720"/>
      <c r="B5423" s="127"/>
      <c r="C5423" s="127"/>
      <c r="D5423" s="127"/>
      <c r="E5423" s="140"/>
      <c r="F5423" s="14"/>
      <c r="G5423" s="14"/>
      <c r="H5423" s="14"/>
      <c r="I5423" s="14"/>
      <c r="J5423" s="14"/>
      <c r="K5423" s="14"/>
      <c r="L5423" s="14"/>
      <c r="M5423" s="14"/>
      <c r="N5423" s="53"/>
      <c r="O5423" s="14"/>
      <c r="P5423" s="127"/>
      <c r="Q5423" s="127"/>
      <c r="R5423" s="127"/>
      <c r="S5423" s="534"/>
      <c r="T5423" s="141"/>
      <c r="U5423" s="141"/>
      <c r="V5423" s="141"/>
      <c r="W5423" s="14"/>
      <c r="X5423" s="14"/>
      <c r="Y5423" s="14"/>
      <c r="Z5423" s="14"/>
      <c r="AA5423" s="14"/>
    </row>
    <row r="5424" ht="23.4" spans="1:25">
      <c r="A5424" s="720"/>
      <c r="B5424" s="127"/>
      <c r="C5424" s="127"/>
      <c r="D5424" s="127"/>
      <c r="E5424" s="14"/>
      <c r="F5424" s="14"/>
      <c r="G5424" s="14"/>
      <c r="H5424" s="14"/>
      <c r="I5424" s="14"/>
      <c r="J5424" s="14"/>
      <c r="K5424" s="14"/>
      <c r="L5424" s="14"/>
      <c r="M5424" s="14"/>
      <c r="N5424" s="53"/>
      <c r="O5424" s="14"/>
      <c r="P5424" s="148"/>
      <c r="Q5424" s="148"/>
      <c r="R5424" s="148"/>
      <c r="S5424" s="148"/>
      <c r="T5424" s="148"/>
      <c r="U5424" s="14"/>
      <c r="V5424" s="141"/>
      <c r="W5424" s="127"/>
      <c r="X5424" s="127"/>
      <c r="Y5424" s="127"/>
    </row>
    <row r="5425" ht="23.4" spans="1:27">
      <c r="A5425" s="720"/>
      <c r="B5425" s="141"/>
      <c r="C5425" s="141"/>
      <c r="D5425" s="141"/>
      <c r="E5425" s="141"/>
      <c r="F5425" s="141"/>
      <c r="G5425" s="141"/>
      <c r="H5425" s="141"/>
      <c r="I5425" s="141"/>
      <c r="J5425" s="141"/>
      <c r="K5425" s="141"/>
      <c r="L5425" s="141"/>
      <c r="M5425" s="141"/>
      <c r="N5425" s="141"/>
      <c r="O5425" s="141"/>
      <c r="P5425" s="139"/>
      <c r="Q5425" s="139"/>
      <c r="R5425" s="139"/>
      <c r="S5425" s="140"/>
      <c r="T5425" s="14"/>
      <c r="U5425" s="14"/>
      <c r="V5425" s="141"/>
      <c r="W5425" s="14"/>
      <c r="X5425" s="14"/>
      <c r="Y5425" s="14"/>
      <c r="Z5425" s="141"/>
      <c r="AA5425" s="141"/>
    </row>
    <row r="5426" ht="23.4" spans="1:27">
      <c r="A5426" s="726"/>
      <c r="B5426" s="623"/>
      <c r="C5426" s="324"/>
      <c r="D5426" s="324"/>
      <c r="E5426" s="624"/>
      <c r="F5426" s="324"/>
      <c r="G5426" s="299"/>
      <c r="H5426" s="269"/>
      <c r="I5426" s="304"/>
      <c r="J5426" s="304"/>
      <c r="K5426" s="304"/>
      <c r="L5426" s="304"/>
      <c r="M5426" s="304"/>
      <c r="N5426" s="304"/>
      <c r="O5426" s="269"/>
      <c r="P5426" s="304"/>
      <c r="Q5426" s="304"/>
      <c r="R5426" s="304"/>
      <c r="S5426" s="304"/>
      <c r="T5426" s="304"/>
      <c r="U5426" s="304"/>
      <c r="V5426" s="269"/>
      <c r="W5426" s="304"/>
      <c r="X5426" s="304"/>
      <c r="Y5426" s="304"/>
      <c r="Z5426" s="304"/>
      <c r="AA5426" s="304"/>
    </row>
    <row r="5427" ht="27.6" spans="1:29">
      <c r="A5427" s="266" t="s">
        <v>2306</v>
      </c>
      <c r="B5427" s="121" t="s">
        <v>12</v>
      </c>
      <c r="C5427" s="122" t="s">
        <v>2501</v>
      </c>
      <c r="D5427" s="122" t="s">
        <v>2466</v>
      </c>
      <c r="E5427" s="123" t="s">
        <v>2456</v>
      </c>
      <c r="F5427" s="121" t="s">
        <v>3121</v>
      </c>
      <c r="G5427" s="121" t="s">
        <v>11</v>
      </c>
      <c r="H5427" s="269"/>
      <c r="I5427" s="121" t="s">
        <v>13</v>
      </c>
      <c r="J5427" s="267" t="s">
        <v>2501</v>
      </c>
      <c r="K5427" s="267" t="s">
        <v>2466</v>
      </c>
      <c r="L5427" s="658" t="s">
        <v>2456</v>
      </c>
      <c r="M5427" s="268" t="s">
        <v>3121</v>
      </c>
      <c r="N5427" s="121" t="s">
        <v>11</v>
      </c>
      <c r="O5427" s="269"/>
      <c r="P5427" s="121" t="s">
        <v>3108</v>
      </c>
      <c r="Q5427" s="122" t="s">
        <v>2501</v>
      </c>
      <c r="R5427" s="122" t="s">
        <v>2466</v>
      </c>
      <c r="S5427" s="632" t="s">
        <v>2456</v>
      </c>
      <c r="T5427" s="121" t="s">
        <v>3121</v>
      </c>
      <c r="U5427" s="121" t="s">
        <v>11</v>
      </c>
      <c r="V5427" s="269"/>
      <c r="W5427" s="121" t="s">
        <v>3336</v>
      </c>
      <c r="X5427" s="122" t="s">
        <v>2501</v>
      </c>
      <c r="Y5427" s="122" t="s">
        <v>2466</v>
      </c>
      <c r="Z5427" s="121" t="s">
        <v>3121</v>
      </c>
      <c r="AA5427" s="121" t="s">
        <v>11</v>
      </c>
      <c r="AB5427" s="594" t="s">
        <v>2557</v>
      </c>
      <c r="AC5427" s="594"/>
    </row>
    <row r="5428" ht="15" customHeight="1" spans="1:31">
      <c r="A5428" s="270" t="s">
        <v>4021</v>
      </c>
      <c r="B5428" s="130" t="s">
        <v>1188</v>
      </c>
      <c r="C5428" s="130">
        <v>12000</v>
      </c>
      <c r="D5428" s="130" t="s">
        <v>2043</v>
      </c>
      <c r="E5428" s="14"/>
      <c r="F5428" s="14"/>
      <c r="G5428" s="14" t="s">
        <v>2218</v>
      </c>
      <c r="H5428" s="14"/>
      <c r="I5428" s="14"/>
      <c r="J5428" s="14"/>
      <c r="K5428" s="14"/>
      <c r="L5428" s="14"/>
      <c r="M5428" s="14"/>
      <c r="N5428" s="14"/>
      <c r="O5428" s="14"/>
      <c r="P5428" s="14" t="s">
        <v>1447</v>
      </c>
      <c r="Q5428" s="14">
        <v>210</v>
      </c>
      <c r="R5428" s="14" t="s">
        <v>2045</v>
      </c>
      <c r="S5428" s="14"/>
      <c r="T5428" s="14"/>
      <c r="U5428" s="141" t="s">
        <v>2218</v>
      </c>
      <c r="V5428" s="14"/>
      <c r="W5428" s="127" t="s">
        <v>145</v>
      </c>
      <c r="X5428" s="127">
        <v>6000</v>
      </c>
      <c r="Y5428" s="127" t="s">
        <v>2043</v>
      </c>
      <c r="Z5428" s="140"/>
      <c r="AA5428" s="14" t="s">
        <v>4022</v>
      </c>
      <c r="AB5428" s="525"/>
      <c r="AC5428" s="448" t="s">
        <v>2561</v>
      </c>
      <c r="AD5428" s="179"/>
      <c r="AE5428" s="179"/>
    </row>
    <row r="5429" ht="15" customHeight="1" spans="1:29">
      <c r="A5429" s="271"/>
      <c r="B5429" s="129" t="s">
        <v>1865</v>
      </c>
      <c r="C5429" s="129">
        <v>400</v>
      </c>
      <c r="D5429" s="129" t="s">
        <v>2043</v>
      </c>
      <c r="E5429" s="14"/>
      <c r="F5429" s="14"/>
      <c r="G5429" s="14" t="s">
        <v>2218</v>
      </c>
      <c r="H5429" s="14"/>
      <c r="I5429" s="127" t="s">
        <v>280</v>
      </c>
      <c r="J5429" s="127">
        <v>18000</v>
      </c>
      <c r="K5429" s="127" t="s">
        <v>2043</v>
      </c>
      <c r="L5429" s="14"/>
      <c r="M5429" s="162"/>
      <c r="N5429" s="14" t="s">
        <v>2218</v>
      </c>
      <c r="O5429" s="14"/>
      <c r="P5429" s="127" t="s">
        <v>1841</v>
      </c>
      <c r="Q5429" s="127">
        <v>1000</v>
      </c>
      <c r="R5429" s="127" t="s">
        <v>2045</v>
      </c>
      <c r="T5429" s="14"/>
      <c r="U5429" s="141" t="s">
        <v>2218</v>
      </c>
      <c r="V5429" s="14"/>
      <c r="W5429" s="14" t="s">
        <v>1590</v>
      </c>
      <c r="X5429" s="14">
        <v>4000</v>
      </c>
      <c r="Y5429" s="14" t="s">
        <v>2043</v>
      </c>
      <c r="Z5429" s="141"/>
      <c r="AA5429" s="141" t="s">
        <v>2218</v>
      </c>
      <c r="AB5429" s="460"/>
      <c r="AC5429" s="14" t="s">
        <v>2562</v>
      </c>
    </row>
    <row r="5430" ht="15" customHeight="1" spans="1:29">
      <c r="A5430" s="271"/>
      <c r="B5430" s="14" t="s">
        <v>348</v>
      </c>
      <c r="C5430" s="14">
        <v>3200</v>
      </c>
      <c r="D5430" s="14" t="s">
        <v>2043</v>
      </c>
      <c r="E5430" s="127"/>
      <c r="F5430" s="127"/>
      <c r="G5430" s="14" t="s">
        <v>2218</v>
      </c>
      <c r="H5430" s="14"/>
      <c r="I5430" s="14" t="s">
        <v>1722</v>
      </c>
      <c r="J5430" s="14">
        <v>2000</v>
      </c>
      <c r="K5430" s="14" t="s">
        <v>2043</v>
      </c>
      <c r="L5430" s="14"/>
      <c r="M5430" s="14"/>
      <c r="N5430" s="14" t="s">
        <v>2218</v>
      </c>
      <c r="O5430" s="14"/>
      <c r="P5430" s="728" t="s">
        <v>1349</v>
      </c>
      <c r="Q5430" s="728">
        <v>300</v>
      </c>
      <c r="R5430" s="728" t="s">
        <v>2045</v>
      </c>
      <c r="S5430" s="727"/>
      <c r="T5430" s="728" t="s">
        <v>4023</v>
      </c>
      <c r="U5430" s="728" t="s">
        <v>4024</v>
      </c>
      <c r="V5430" s="14"/>
      <c r="W5430" s="14" t="s">
        <v>151</v>
      </c>
      <c r="X5430" s="14">
        <v>4000</v>
      </c>
      <c r="Y5430" s="14" t="s">
        <v>2043</v>
      </c>
      <c r="Z5430" s="14"/>
      <c r="AA5430" s="141" t="s">
        <v>2218</v>
      </c>
      <c r="AB5430" s="461"/>
      <c r="AC5430" s="448" t="s">
        <v>2563</v>
      </c>
    </row>
    <row r="5431" ht="15" customHeight="1" spans="1:29">
      <c r="A5431" s="271"/>
      <c r="B5431" s="136" t="s">
        <v>1085</v>
      </c>
      <c r="C5431" s="136">
        <v>6000</v>
      </c>
      <c r="D5431" s="136" t="s">
        <v>2043</v>
      </c>
      <c r="E5431" s="534"/>
      <c r="F5431" s="141"/>
      <c r="G5431" s="14" t="s">
        <v>2218</v>
      </c>
      <c r="H5431" s="14"/>
      <c r="I5431" s="126" t="s">
        <v>1704</v>
      </c>
      <c r="J5431" s="126">
        <v>2000</v>
      </c>
      <c r="K5431" s="126" t="s">
        <v>2045</v>
      </c>
      <c r="L5431" s="129"/>
      <c r="M5431" s="129"/>
      <c r="N5431" s="14" t="s">
        <v>2218</v>
      </c>
      <c r="O5431" s="14"/>
      <c r="P5431" s="127" t="s">
        <v>820</v>
      </c>
      <c r="Q5431" s="127">
        <v>200</v>
      </c>
      <c r="R5431" s="127" t="s">
        <v>2045</v>
      </c>
      <c r="S5431" s="534"/>
      <c r="T5431" s="141"/>
      <c r="U5431" s="141" t="s">
        <v>2218</v>
      </c>
      <c r="V5431" s="14"/>
      <c r="W5431" s="127" t="s">
        <v>250</v>
      </c>
      <c r="X5431" s="127">
        <v>7800</v>
      </c>
      <c r="Y5431" s="127" t="s">
        <v>2043</v>
      </c>
      <c r="Z5431" s="14"/>
      <c r="AA5431" s="141" t="s">
        <v>2218</v>
      </c>
      <c r="AB5431" s="462"/>
      <c r="AC5431" s="448" t="s">
        <v>2568</v>
      </c>
    </row>
    <row r="5432" ht="15" customHeight="1" spans="1:29">
      <c r="A5432" s="271"/>
      <c r="B5432" s="129" t="s">
        <v>3920</v>
      </c>
      <c r="C5432" s="129">
        <v>1400</v>
      </c>
      <c r="D5432" s="129" t="s">
        <v>2043</v>
      </c>
      <c r="E5432" s="14"/>
      <c r="F5432" s="14"/>
      <c r="G5432" s="14" t="s">
        <v>4025</v>
      </c>
      <c r="H5432" s="14"/>
      <c r="I5432" s="127" t="s">
        <v>967</v>
      </c>
      <c r="J5432" s="127">
        <v>1980</v>
      </c>
      <c r="K5432" s="127" t="s">
        <v>2045</v>
      </c>
      <c r="L5432" s="14"/>
      <c r="M5432" s="14"/>
      <c r="N5432" s="14" t="s">
        <v>2218</v>
      </c>
      <c r="O5432" s="14"/>
      <c r="P5432" s="142" t="s">
        <v>2003</v>
      </c>
      <c r="Q5432" s="142">
        <v>200</v>
      </c>
      <c r="R5432" s="142" t="s">
        <v>2045</v>
      </c>
      <c r="S5432" s="142"/>
      <c r="T5432" s="142" t="s">
        <v>2096</v>
      </c>
      <c r="U5432" s="141" t="s">
        <v>2218</v>
      </c>
      <c r="V5432" s="14"/>
      <c r="W5432" s="127" t="s">
        <v>238</v>
      </c>
      <c r="X5432" s="127">
        <v>12000</v>
      </c>
      <c r="Y5432" s="127" t="s">
        <v>2043</v>
      </c>
      <c r="Z5432" s="141"/>
      <c r="AA5432" s="141" t="s">
        <v>2218</v>
      </c>
      <c r="AB5432" s="142"/>
      <c r="AC5432" s="448" t="s">
        <v>2632</v>
      </c>
    </row>
    <row r="5433" ht="15" customHeight="1" spans="1:29">
      <c r="A5433" s="271"/>
      <c r="B5433" s="158" t="s">
        <v>2051</v>
      </c>
      <c r="C5433" s="158">
        <v>750</v>
      </c>
      <c r="D5433" s="158" t="s">
        <v>2043</v>
      </c>
      <c r="E5433" s="727"/>
      <c r="F5433" s="728"/>
      <c r="G5433" s="728" t="s">
        <v>2451</v>
      </c>
      <c r="H5433" s="14"/>
      <c r="I5433" s="126" t="s">
        <v>1799</v>
      </c>
      <c r="J5433" s="126">
        <v>500</v>
      </c>
      <c r="K5433" s="126" t="s">
        <v>2045</v>
      </c>
      <c r="L5433" s="14"/>
      <c r="M5433" s="14"/>
      <c r="N5433" s="14" t="s">
        <v>2218</v>
      </c>
      <c r="O5433" s="14"/>
      <c r="P5433" s="127" t="s">
        <v>2131</v>
      </c>
      <c r="Q5433" s="127">
        <v>200</v>
      </c>
      <c r="R5433" s="127" t="s">
        <v>2045</v>
      </c>
      <c r="S5433" s="14"/>
      <c r="T5433" s="162" t="s">
        <v>3426</v>
      </c>
      <c r="U5433" s="129" t="s">
        <v>2218</v>
      </c>
      <c r="V5433" s="140"/>
      <c r="W5433" s="127" t="s">
        <v>1603</v>
      </c>
      <c r="X5433" s="127">
        <v>7200</v>
      </c>
      <c r="Y5433" s="127" t="s">
        <v>2043</v>
      </c>
      <c r="Z5433" s="14"/>
      <c r="AA5433" s="14" t="s">
        <v>4026</v>
      </c>
      <c r="AB5433" s="136"/>
      <c r="AC5433" s="448" t="s">
        <v>2935</v>
      </c>
    </row>
    <row r="5434" ht="15" customHeight="1" spans="1:27">
      <c r="A5434" s="271"/>
      <c r="B5434" s="14" t="s">
        <v>464</v>
      </c>
      <c r="C5434" s="14">
        <v>4000</v>
      </c>
      <c r="D5434" s="14" t="s">
        <v>2043</v>
      </c>
      <c r="E5434" s="127"/>
      <c r="F5434" s="127"/>
      <c r="G5434" s="14" t="s">
        <v>2218</v>
      </c>
      <c r="H5434" s="14"/>
      <c r="I5434" s="127" t="s">
        <v>1125</v>
      </c>
      <c r="J5434" s="127">
        <v>10000</v>
      </c>
      <c r="K5434" s="127" t="s">
        <v>2043</v>
      </c>
      <c r="L5434" s="127"/>
      <c r="M5434" s="14"/>
      <c r="N5434" s="14" t="s">
        <v>2218</v>
      </c>
      <c r="O5434" s="14"/>
      <c r="P5434" s="126" t="s">
        <v>1540</v>
      </c>
      <c r="Q5434" s="126">
        <v>400</v>
      </c>
      <c r="R5434" s="126" t="s">
        <v>2045</v>
      </c>
      <c r="S5434" s="14"/>
      <c r="T5434" s="162" t="s">
        <v>88</v>
      </c>
      <c r="U5434" s="129" t="s">
        <v>2218</v>
      </c>
      <c r="V5434" s="140"/>
      <c r="W5434" s="14"/>
      <c r="X5434" s="14"/>
      <c r="Y5434" s="14"/>
      <c r="Z5434" s="14"/>
      <c r="AA5434" s="14"/>
    </row>
    <row r="5435" ht="15" customHeight="1" spans="1:27">
      <c r="A5435" s="271"/>
      <c r="B5435" s="127" t="s">
        <v>145</v>
      </c>
      <c r="C5435" s="127">
        <v>18000</v>
      </c>
      <c r="D5435" s="127" t="s">
        <v>2043</v>
      </c>
      <c r="E5435" s="127"/>
      <c r="F5435" s="127"/>
      <c r="G5435" s="14" t="s">
        <v>2218</v>
      </c>
      <c r="H5435" s="14"/>
      <c r="I5435" s="14" t="s">
        <v>1969</v>
      </c>
      <c r="J5435" s="14">
        <v>1200</v>
      </c>
      <c r="K5435" s="14" t="s">
        <v>2045</v>
      </c>
      <c r="L5435" s="127"/>
      <c r="M5435" s="14"/>
      <c r="N5435" s="14" t="s">
        <v>2218</v>
      </c>
      <c r="O5435" s="14"/>
      <c r="P5435" s="127" t="s">
        <v>681</v>
      </c>
      <c r="Q5435" s="127">
        <v>200</v>
      </c>
      <c r="R5435" s="127" t="s">
        <v>2043</v>
      </c>
      <c r="S5435" s="14"/>
      <c r="T5435" s="14"/>
      <c r="U5435" s="139" t="s">
        <v>4027</v>
      </c>
      <c r="V5435" s="14"/>
      <c r="W5435" s="14"/>
      <c r="X5435" s="14"/>
      <c r="Y5435" s="14"/>
      <c r="Z5435" s="127"/>
      <c r="AA5435" s="127"/>
    </row>
    <row r="5436" ht="15" customHeight="1" spans="1:27">
      <c r="A5436" s="271"/>
      <c r="B5436" s="127"/>
      <c r="C5436" s="127"/>
      <c r="D5436" s="127"/>
      <c r="E5436" s="14"/>
      <c r="F5436" s="14"/>
      <c r="G5436" s="14"/>
      <c r="H5436" s="14"/>
      <c r="I5436" s="14" t="s">
        <v>148</v>
      </c>
      <c r="J5436" s="14">
        <v>18000</v>
      </c>
      <c r="K5436" s="14" t="s">
        <v>2043</v>
      </c>
      <c r="L5436" s="14"/>
      <c r="N5436" s="14" t="s">
        <v>2218</v>
      </c>
      <c r="O5436" s="14"/>
      <c r="P5436" s="142" t="s">
        <v>2176</v>
      </c>
      <c r="Q5436" s="142">
        <v>300</v>
      </c>
      <c r="R5436" s="142" t="s">
        <v>2045</v>
      </c>
      <c r="S5436" s="142"/>
      <c r="T5436" s="142" t="s">
        <v>2096</v>
      </c>
      <c r="U5436" s="129" t="s">
        <v>2218</v>
      </c>
      <c r="V5436" s="14"/>
      <c r="W5436" s="14"/>
      <c r="X5436" s="14"/>
      <c r="Y5436" s="14"/>
      <c r="Z5436" s="14"/>
      <c r="AA5436" s="14"/>
    </row>
    <row r="5437" ht="15" customHeight="1" spans="1:27">
      <c r="A5437" s="271"/>
      <c r="B5437" s="127"/>
      <c r="C5437" s="127"/>
      <c r="D5437" s="127"/>
      <c r="E5437" s="14"/>
      <c r="F5437" s="141"/>
      <c r="G5437" s="14"/>
      <c r="H5437" s="14"/>
      <c r="I5437" s="14"/>
      <c r="J5437" s="14"/>
      <c r="K5437" s="14"/>
      <c r="L5437" s="14"/>
      <c r="M5437" s="14"/>
      <c r="N5437" s="141"/>
      <c r="O5437" s="162"/>
      <c r="P5437" s="142" t="s">
        <v>2128</v>
      </c>
      <c r="Q5437" s="142">
        <v>300</v>
      </c>
      <c r="R5437" s="142" t="s">
        <v>2045</v>
      </c>
      <c r="S5437" s="142"/>
      <c r="T5437" s="142" t="s">
        <v>2096</v>
      </c>
      <c r="U5437" s="452" t="s">
        <v>4028</v>
      </c>
      <c r="V5437" s="14"/>
      <c r="W5437" s="14"/>
      <c r="X5437" s="14"/>
      <c r="Y5437" s="14"/>
      <c r="Z5437" s="14"/>
      <c r="AA5437" s="14"/>
    </row>
    <row r="5438" ht="15" customHeight="1" spans="1:27">
      <c r="A5438" s="271"/>
      <c r="B5438" s="14"/>
      <c r="C5438" s="14"/>
      <c r="D5438" s="14"/>
      <c r="E5438" s="143"/>
      <c r="F5438" s="129"/>
      <c r="G5438" s="191"/>
      <c r="H5438" s="14"/>
      <c r="I5438" s="14"/>
      <c r="J5438" s="14"/>
      <c r="K5438" s="14"/>
      <c r="L5438" s="14"/>
      <c r="M5438" s="14"/>
      <c r="N5438" s="53"/>
      <c r="O5438" s="162"/>
      <c r="P5438" s="142" t="s">
        <v>2111</v>
      </c>
      <c r="Q5438" s="142">
        <v>300</v>
      </c>
      <c r="R5438" s="142" t="s">
        <v>2045</v>
      </c>
      <c r="S5438" s="142"/>
      <c r="T5438" s="142" t="s">
        <v>2096</v>
      </c>
      <c r="U5438" s="129" t="s">
        <v>4029</v>
      </c>
      <c r="V5438" s="14"/>
      <c r="W5438" s="14"/>
      <c r="X5438" s="14"/>
      <c r="Y5438" s="14"/>
      <c r="Z5438" s="14"/>
      <c r="AA5438" s="14"/>
    </row>
    <row r="5439" ht="15" customHeight="1" spans="1:27">
      <c r="A5439" s="271"/>
      <c r="B5439" s="127"/>
      <c r="C5439" s="127"/>
      <c r="D5439" s="127"/>
      <c r="E5439" s="285"/>
      <c r="F5439" s="129"/>
      <c r="G5439" s="534"/>
      <c r="H5439" s="14"/>
      <c r="I5439" s="14"/>
      <c r="J5439" s="14"/>
      <c r="K5439" s="14"/>
      <c r="L5439" s="14"/>
      <c r="M5439" s="14"/>
      <c r="N5439" s="53"/>
      <c r="O5439" s="162"/>
      <c r="P5439" s="14" t="s">
        <v>2059</v>
      </c>
      <c r="Q5439" s="14">
        <v>1280</v>
      </c>
      <c r="R5439" s="14" t="s">
        <v>2045</v>
      </c>
      <c r="S5439" s="14"/>
      <c r="T5439" s="14"/>
      <c r="U5439" s="129" t="s">
        <v>2218</v>
      </c>
      <c r="V5439" s="14"/>
      <c r="W5439" s="127"/>
      <c r="X5439" s="127"/>
      <c r="Y5439" s="127"/>
      <c r="Z5439" s="14"/>
      <c r="AA5439" s="14"/>
    </row>
    <row r="5440" ht="15" customHeight="1" spans="1:27">
      <c r="A5440" s="720"/>
      <c r="B5440" s="14"/>
      <c r="C5440" s="14"/>
      <c r="D5440" s="14"/>
      <c r="E5440" s="126"/>
      <c r="F5440" s="184"/>
      <c r="G5440" s="128"/>
      <c r="H5440" s="14"/>
      <c r="I5440" s="14"/>
      <c r="J5440" s="14"/>
      <c r="K5440" s="14"/>
      <c r="L5440" s="14"/>
      <c r="M5440" s="14"/>
      <c r="N5440" s="14"/>
      <c r="O5440" s="162"/>
      <c r="P5440" s="14" t="s">
        <v>510</v>
      </c>
      <c r="Q5440" s="14">
        <v>1200</v>
      </c>
      <c r="R5440" s="14" t="s">
        <v>2043</v>
      </c>
      <c r="S5440" s="14"/>
      <c r="T5440" s="14"/>
      <c r="U5440" s="129" t="s">
        <v>2218</v>
      </c>
      <c r="V5440" s="14"/>
      <c r="W5440" s="138"/>
      <c r="X5440" s="138"/>
      <c r="Y5440" s="138"/>
      <c r="Z5440" s="14"/>
      <c r="AA5440" s="14"/>
    </row>
    <row r="5441" ht="23.4" spans="1:27">
      <c r="A5441" s="720"/>
      <c r="B5441" s="127"/>
      <c r="C5441" s="127"/>
      <c r="D5441" s="127"/>
      <c r="E5441" s="140"/>
      <c r="F5441" s="14"/>
      <c r="G5441" s="14"/>
      <c r="H5441" s="14"/>
      <c r="I5441" s="14"/>
      <c r="J5441" s="14"/>
      <c r="K5441" s="14"/>
      <c r="L5441" s="14"/>
      <c r="M5441" s="14"/>
      <c r="N5441" s="53"/>
      <c r="O5441" s="162"/>
      <c r="P5441" s="127" t="s">
        <v>1759</v>
      </c>
      <c r="Q5441" s="127">
        <v>200</v>
      </c>
      <c r="R5441" s="127" t="s">
        <v>2043</v>
      </c>
      <c r="S5441" s="14"/>
      <c r="T5441" s="14"/>
      <c r="U5441" s="129" t="s">
        <v>2218</v>
      </c>
      <c r="V5441" s="14"/>
      <c r="W5441" s="14"/>
      <c r="X5441" s="14"/>
      <c r="Y5441" s="14"/>
      <c r="Z5441" s="14"/>
      <c r="AA5441" s="14"/>
    </row>
    <row r="5442" ht="23.4" spans="1:27">
      <c r="A5442" s="720"/>
      <c r="B5442" s="127"/>
      <c r="C5442" s="127"/>
      <c r="D5442" s="127"/>
      <c r="E5442" s="127"/>
      <c r="F5442" s="127"/>
      <c r="G5442" s="14"/>
      <c r="H5442" s="14"/>
      <c r="I5442" s="127"/>
      <c r="J5442" s="127"/>
      <c r="K5442" s="127"/>
      <c r="M5442" s="14"/>
      <c r="N5442" s="53"/>
      <c r="O5442" s="14"/>
      <c r="P5442" s="14" t="s">
        <v>2055</v>
      </c>
      <c r="Q5442" s="14">
        <v>200</v>
      </c>
      <c r="R5442" s="14" t="s">
        <v>2045</v>
      </c>
      <c r="S5442" s="140"/>
      <c r="T5442" s="14" t="s">
        <v>3426</v>
      </c>
      <c r="U5442" s="129" t="s">
        <v>2218</v>
      </c>
      <c r="V5442" s="14"/>
      <c r="W5442" s="127"/>
      <c r="X5442" s="127"/>
      <c r="Y5442" s="127"/>
      <c r="Z5442" s="14"/>
      <c r="AA5442" s="14"/>
    </row>
    <row r="5443" ht="23.4" spans="1:27">
      <c r="A5443" s="720"/>
      <c r="B5443" s="14"/>
      <c r="C5443" s="14"/>
      <c r="D5443" s="14"/>
      <c r="E5443" s="14"/>
      <c r="F5443" s="14"/>
      <c r="G5443" s="14"/>
      <c r="H5443" s="14"/>
      <c r="I5443" s="14"/>
      <c r="J5443" s="14"/>
      <c r="K5443" s="14"/>
      <c r="L5443" s="14"/>
      <c r="M5443" s="14"/>
      <c r="N5443" s="53"/>
      <c r="O5443" s="14"/>
      <c r="P5443" s="141" t="s">
        <v>175</v>
      </c>
      <c r="Q5443" s="141">
        <v>200</v>
      </c>
      <c r="R5443" s="141" t="s">
        <v>2043</v>
      </c>
      <c r="S5443" s="14"/>
      <c r="T5443" s="14"/>
      <c r="U5443" s="14" t="s">
        <v>4030</v>
      </c>
      <c r="V5443" s="14"/>
      <c r="W5443" s="127"/>
      <c r="X5443" s="127"/>
      <c r="Y5443" s="127"/>
      <c r="Z5443" s="14"/>
      <c r="AA5443" s="14"/>
    </row>
    <row r="5444" ht="23.4" spans="1:27">
      <c r="A5444" s="720"/>
      <c r="B5444" s="14"/>
      <c r="C5444" s="14"/>
      <c r="D5444" s="14"/>
      <c r="E5444" s="14"/>
      <c r="F5444" s="14"/>
      <c r="G5444" s="14"/>
      <c r="H5444" s="14"/>
      <c r="I5444" s="14"/>
      <c r="J5444" s="14"/>
      <c r="K5444" s="14"/>
      <c r="L5444" s="14"/>
      <c r="M5444" s="14"/>
      <c r="N5444" s="53"/>
      <c r="O5444" s="14"/>
      <c r="P5444" s="14"/>
      <c r="Q5444" s="14"/>
      <c r="R5444" s="14"/>
      <c r="S5444" s="140"/>
      <c r="T5444" s="14"/>
      <c r="U5444" s="14"/>
      <c r="V5444" s="141"/>
      <c r="W5444" s="127"/>
      <c r="X5444" s="127"/>
      <c r="Y5444" s="127"/>
      <c r="Z5444" s="14"/>
      <c r="AA5444" s="14"/>
    </row>
    <row r="5445" ht="23.4" spans="1:27">
      <c r="A5445" s="726"/>
      <c r="B5445" s="623"/>
      <c r="C5445" s="324"/>
      <c r="D5445" s="324"/>
      <c r="E5445" s="624"/>
      <c r="F5445" s="324"/>
      <c r="G5445" s="324"/>
      <c r="H5445" s="269"/>
      <c r="I5445" s="304"/>
      <c r="J5445" s="304"/>
      <c r="K5445" s="304"/>
      <c r="L5445" s="304"/>
      <c r="M5445" s="304"/>
      <c r="N5445" s="304"/>
      <c r="O5445" s="269"/>
      <c r="P5445" s="304"/>
      <c r="Q5445" s="304"/>
      <c r="R5445" s="304"/>
      <c r="S5445" s="304"/>
      <c r="T5445" s="304"/>
      <c r="U5445" s="304"/>
      <c r="V5445" s="269"/>
      <c r="W5445" s="304"/>
      <c r="X5445" s="304"/>
      <c r="Y5445" s="304"/>
      <c r="Z5445" s="304"/>
      <c r="AA5445" s="304"/>
    </row>
    <row r="5446" ht="27.6" spans="1:29">
      <c r="A5446" s="266" t="s">
        <v>2310</v>
      </c>
      <c r="B5446" s="121" t="s">
        <v>12</v>
      </c>
      <c r="C5446" s="122" t="s">
        <v>2501</v>
      </c>
      <c r="D5446" s="122" t="s">
        <v>2466</v>
      </c>
      <c r="E5446" s="123" t="s">
        <v>2456</v>
      </c>
      <c r="F5446" s="121" t="s">
        <v>3121</v>
      </c>
      <c r="G5446" s="121" t="s">
        <v>11</v>
      </c>
      <c r="H5446" s="269"/>
      <c r="I5446" s="121" t="s">
        <v>13</v>
      </c>
      <c r="J5446" s="267" t="s">
        <v>2501</v>
      </c>
      <c r="K5446" s="267" t="s">
        <v>2466</v>
      </c>
      <c r="L5446" s="658" t="s">
        <v>2456</v>
      </c>
      <c r="M5446" s="268" t="s">
        <v>3121</v>
      </c>
      <c r="N5446" s="121" t="s">
        <v>11</v>
      </c>
      <c r="O5446" s="269"/>
      <c r="P5446" s="121" t="s">
        <v>3108</v>
      </c>
      <c r="Q5446" s="122" t="s">
        <v>2501</v>
      </c>
      <c r="R5446" s="122" t="s">
        <v>2466</v>
      </c>
      <c r="S5446" s="632" t="s">
        <v>2456</v>
      </c>
      <c r="T5446" s="121" t="s">
        <v>3121</v>
      </c>
      <c r="U5446" s="121" t="s">
        <v>11</v>
      </c>
      <c r="V5446" s="269"/>
      <c r="W5446" s="121" t="s">
        <v>3336</v>
      </c>
      <c r="X5446" s="122" t="s">
        <v>2501</v>
      </c>
      <c r="Y5446" s="122" t="s">
        <v>2466</v>
      </c>
      <c r="Z5446" s="121" t="s">
        <v>3121</v>
      </c>
      <c r="AA5446" s="121" t="s">
        <v>11</v>
      </c>
      <c r="AB5446" s="594" t="s">
        <v>2557</v>
      </c>
      <c r="AC5446" s="594"/>
    </row>
    <row r="5447" ht="12.95" customHeight="1" spans="1:31">
      <c r="A5447" s="270" t="s">
        <v>4031</v>
      </c>
      <c r="B5447" s="127" t="s">
        <v>216</v>
      </c>
      <c r="C5447" s="127">
        <v>7000</v>
      </c>
      <c r="D5447" s="127" t="s">
        <v>2043</v>
      </c>
      <c r="E5447" s="14"/>
      <c r="F5447" s="14"/>
      <c r="G5447" s="14" t="s">
        <v>2218</v>
      </c>
      <c r="H5447" s="14"/>
      <c r="I5447" s="14" t="s">
        <v>265</v>
      </c>
      <c r="J5447" s="14">
        <v>6000</v>
      </c>
      <c r="K5447" s="14" t="s">
        <v>2043</v>
      </c>
      <c r="L5447" s="14"/>
      <c r="M5447" s="14" t="s">
        <v>4032</v>
      </c>
      <c r="N5447" s="14" t="s">
        <v>2218</v>
      </c>
      <c r="O5447" s="14"/>
      <c r="P5447" s="14" t="s">
        <v>1916</v>
      </c>
      <c r="Q5447" s="14">
        <v>500</v>
      </c>
      <c r="R5447" s="14" t="s">
        <v>2045</v>
      </c>
      <c r="S5447" s="140"/>
      <c r="T5447" s="14"/>
      <c r="U5447" s="14" t="s">
        <v>2218</v>
      </c>
      <c r="V5447" s="14"/>
      <c r="W5447" s="127" t="s">
        <v>238</v>
      </c>
      <c r="X5447" s="127">
        <v>2000</v>
      </c>
      <c r="Y5447" s="127" t="s">
        <v>2043</v>
      </c>
      <c r="Z5447" s="14"/>
      <c r="AA5447" s="141" t="s">
        <v>4033</v>
      </c>
      <c r="AB5447" s="525"/>
      <c r="AC5447" s="448" t="s">
        <v>2561</v>
      </c>
      <c r="AD5447" s="179"/>
      <c r="AE5447" s="179"/>
    </row>
    <row r="5448" spans="1:29">
      <c r="A5448" s="271"/>
      <c r="B5448" s="127" t="s">
        <v>949</v>
      </c>
      <c r="C5448" s="127">
        <v>9000</v>
      </c>
      <c r="D5448" s="127" t="s">
        <v>2043</v>
      </c>
      <c r="E5448" s="14"/>
      <c r="F5448" s="14"/>
      <c r="G5448" s="14" t="s">
        <v>2218</v>
      </c>
      <c r="H5448" s="14"/>
      <c r="I5448" s="14" t="s">
        <v>1636</v>
      </c>
      <c r="J5448" s="14">
        <v>200</v>
      </c>
      <c r="K5448" s="14" t="s">
        <v>2045</v>
      </c>
      <c r="L5448" s="14"/>
      <c r="M5448" s="14"/>
      <c r="N5448" s="53" t="s">
        <v>2218</v>
      </c>
      <c r="O5448" s="14"/>
      <c r="P5448" s="14" t="s">
        <v>606</v>
      </c>
      <c r="Q5448" s="14">
        <v>400</v>
      </c>
      <c r="R5448" s="14" t="s">
        <v>2045</v>
      </c>
      <c r="S5448" s="140"/>
      <c r="T5448" s="14"/>
      <c r="U5448" s="14" t="s">
        <v>2218</v>
      </c>
      <c r="V5448" s="14"/>
      <c r="W5448" s="14" t="s">
        <v>528</v>
      </c>
      <c r="X5448" s="14">
        <v>4000</v>
      </c>
      <c r="Y5448" s="14" t="s">
        <v>2043</v>
      </c>
      <c r="Z5448" s="127"/>
      <c r="AA5448" s="141" t="s">
        <v>2218</v>
      </c>
      <c r="AB5448" s="460"/>
      <c r="AC5448" s="14" t="s">
        <v>2562</v>
      </c>
    </row>
    <row r="5449" ht="13.8" spans="1:29">
      <c r="A5449" s="271"/>
      <c r="B5449" s="129" t="s">
        <v>145</v>
      </c>
      <c r="C5449" s="129">
        <v>6000</v>
      </c>
      <c r="D5449" s="129" t="s">
        <v>2043</v>
      </c>
      <c r="E5449" s="14"/>
      <c r="F5449" s="14"/>
      <c r="G5449" s="14" t="s">
        <v>2218</v>
      </c>
      <c r="H5449" s="14"/>
      <c r="I5449" s="127" t="s">
        <v>403</v>
      </c>
      <c r="J5449" s="127">
        <v>2000</v>
      </c>
      <c r="K5449" s="127" t="s">
        <v>2043</v>
      </c>
      <c r="L5449" s="129"/>
      <c r="M5449" s="129"/>
      <c r="N5449" s="53" t="s">
        <v>2218</v>
      </c>
      <c r="O5449" s="14"/>
      <c r="P5449" s="141" t="s">
        <v>1528</v>
      </c>
      <c r="Q5449" s="141">
        <v>420</v>
      </c>
      <c r="R5449" s="141" t="s">
        <v>2045</v>
      </c>
      <c r="S5449" s="140"/>
      <c r="T5449" s="14"/>
      <c r="U5449" s="14" t="s">
        <v>2218</v>
      </c>
      <c r="V5449" s="14"/>
      <c r="W5449" s="14" t="s">
        <v>277</v>
      </c>
      <c r="X5449" s="14">
        <v>2000</v>
      </c>
      <c r="Y5449" s="14" t="s">
        <v>2045</v>
      </c>
      <c r="Z5449" s="14"/>
      <c r="AA5449" s="141" t="s">
        <v>2218</v>
      </c>
      <c r="AB5449" s="461"/>
      <c r="AC5449" s="448" t="s">
        <v>2563</v>
      </c>
    </row>
    <row r="5450" ht="26.4" spans="1:29">
      <c r="A5450" s="271"/>
      <c r="B5450" s="14" t="s">
        <v>262</v>
      </c>
      <c r="C5450" s="14">
        <v>4500</v>
      </c>
      <c r="D5450" s="14" t="s">
        <v>2043</v>
      </c>
      <c r="E5450" s="127"/>
      <c r="F5450" s="127"/>
      <c r="G5450" s="14" t="s">
        <v>2218</v>
      </c>
      <c r="H5450" s="14"/>
      <c r="I5450" s="14" t="s">
        <v>2071</v>
      </c>
      <c r="J5450" s="14">
        <v>2800</v>
      </c>
      <c r="K5450" s="14" t="s">
        <v>2043</v>
      </c>
      <c r="L5450" s="14"/>
      <c r="M5450" s="14"/>
      <c r="N5450" s="53" t="s">
        <v>4034</v>
      </c>
      <c r="O5450" s="14"/>
      <c r="P5450" s="142" t="s">
        <v>2106</v>
      </c>
      <c r="Q5450" s="142">
        <v>200</v>
      </c>
      <c r="R5450" s="142" t="s">
        <v>2045</v>
      </c>
      <c r="S5450" s="142"/>
      <c r="T5450" s="142" t="s">
        <v>2096</v>
      </c>
      <c r="U5450" s="14" t="s">
        <v>4035</v>
      </c>
      <c r="V5450" s="140"/>
      <c r="W5450" s="14" t="s">
        <v>196</v>
      </c>
      <c r="X5450" s="14">
        <v>4000</v>
      </c>
      <c r="Y5450" s="14" t="s">
        <v>2043</v>
      </c>
      <c r="Z5450" s="14"/>
      <c r="AA5450" s="141" t="s">
        <v>2218</v>
      </c>
      <c r="AB5450" s="462"/>
      <c r="AC5450" s="448" t="s">
        <v>2568</v>
      </c>
    </row>
    <row r="5451" ht="13.8" spans="1:29">
      <c r="A5451" s="271"/>
      <c r="B5451" s="127" t="s">
        <v>1723</v>
      </c>
      <c r="C5451" s="127">
        <v>2400</v>
      </c>
      <c r="D5451" s="127" t="s">
        <v>2043</v>
      </c>
      <c r="E5451" s="534"/>
      <c r="F5451" s="141"/>
      <c r="G5451" s="14" t="s">
        <v>4036</v>
      </c>
      <c r="H5451" s="14"/>
      <c r="I5451" s="14" t="s">
        <v>235</v>
      </c>
      <c r="J5451" s="14">
        <v>1600</v>
      </c>
      <c r="K5451" s="14" t="s">
        <v>2043</v>
      </c>
      <c r="L5451" s="127"/>
      <c r="M5451" s="127"/>
      <c r="N5451" s="53" t="s">
        <v>2218</v>
      </c>
      <c r="O5451" s="14"/>
      <c r="P5451" s="127" t="s">
        <v>1299</v>
      </c>
      <c r="Q5451" s="127">
        <v>200</v>
      </c>
      <c r="R5451" s="127" t="s">
        <v>2045</v>
      </c>
      <c r="S5451" s="126"/>
      <c r="T5451" s="127"/>
      <c r="U5451" s="127" t="s">
        <v>4037</v>
      </c>
      <c r="V5451" s="140"/>
      <c r="W5451" s="14" t="s">
        <v>592</v>
      </c>
      <c r="X5451" s="14">
        <v>12000</v>
      </c>
      <c r="Y5451" s="14" t="s">
        <v>2043</v>
      </c>
      <c r="Z5451" s="14"/>
      <c r="AA5451" s="141" t="s">
        <v>2218</v>
      </c>
      <c r="AB5451" s="142"/>
      <c r="AC5451" s="448" t="s">
        <v>2632</v>
      </c>
    </row>
    <row r="5452" ht="13.8" spans="1:29">
      <c r="A5452" s="271"/>
      <c r="B5452" s="14"/>
      <c r="C5452" s="14"/>
      <c r="D5452" s="14"/>
      <c r="E5452" s="534"/>
      <c r="F5452" s="141"/>
      <c r="G5452" s="141"/>
      <c r="H5452" s="14"/>
      <c r="I5452" s="14" t="s">
        <v>491</v>
      </c>
      <c r="J5452" s="14">
        <v>1600</v>
      </c>
      <c r="K5452" s="14" t="s">
        <v>2043</v>
      </c>
      <c r="L5452" s="14"/>
      <c r="M5452" s="162"/>
      <c r="N5452" s="53" t="s">
        <v>2218</v>
      </c>
      <c r="O5452" s="14"/>
      <c r="P5452" s="438" t="s">
        <v>2115</v>
      </c>
      <c r="Q5452" s="126">
        <v>300</v>
      </c>
      <c r="R5452" s="731" t="s">
        <v>2045</v>
      </c>
      <c r="S5452" s="126"/>
      <c r="T5452" s="126" t="s">
        <v>2096</v>
      </c>
      <c r="U5452" s="126" t="s">
        <v>4038</v>
      </c>
      <c r="V5452" s="14"/>
      <c r="W5452" s="127" t="s">
        <v>1686</v>
      </c>
      <c r="X5452" s="127">
        <v>21600</v>
      </c>
      <c r="Y5452" s="127" t="s">
        <v>2043</v>
      </c>
      <c r="Z5452" s="14"/>
      <c r="AA5452" s="141" t="s">
        <v>2218</v>
      </c>
      <c r="AB5452" s="136"/>
      <c r="AC5452" s="448" t="s">
        <v>2935</v>
      </c>
    </row>
    <row r="5453" spans="1:27">
      <c r="A5453" s="271"/>
      <c r="B5453" s="127" t="s">
        <v>1817</v>
      </c>
      <c r="C5453" s="127">
        <v>10000</v>
      </c>
      <c r="D5453" s="127" t="s">
        <v>2043</v>
      </c>
      <c r="E5453" s="127"/>
      <c r="F5453" s="127"/>
      <c r="G5453" s="14" t="s">
        <v>2218</v>
      </c>
      <c r="H5453" s="14"/>
      <c r="I5453" s="14" t="s">
        <v>160</v>
      </c>
      <c r="J5453" s="14">
        <v>4000</v>
      </c>
      <c r="K5453" s="14" t="s">
        <v>2043</v>
      </c>
      <c r="L5453" s="14"/>
      <c r="M5453" s="14"/>
      <c r="N5453" s="53" t="s">
        <v>2218</v>
      </c>
      <c r="O5453" s="14"/>
      <c r="P5453" s="162" t="s">
        <v>1079</v>
      </c>
      <c r="Q5453" s="14">
        <v>800</v>
      </c>
      <c r="R5453" s="140" t="s">
        <v>2045</v>
      </c>
      <c r="S5453" s="534"/>
      <c r="T5453" s="141"/>
      <c r="U5453" s="141" t="s">
        <v>2218</v>
      </c>
      <c r="V5453" s="14"/>
      <c r="W5453" s="127" t="s">
        <v>151</v>
      </c>
      <c r="X5453" s="127">
        <v>1600</v>
      </c>
      <c r="Y5453" s="127" t="s">
        <v>2043</v>
      </c>
      <c r="Z5453" s="14"/>
      <c r="AA5453" s="141" t="s">
        <v>2218</v>
      </c>
    </row>
    <row r="5454" spans="1:27">
      <c r="A5454" s="271"/>
      <c r="B5454" s="14" t="s">
        <v>923</v>
      </c>
      <c r="C5454" s="14">
        <v>1800</v>
      </c>
      <c r="D5454" s="14" t="s">
        <v>2045</v>
      </c>
      <c r="E5454" s="14"/>
      <c r="F5454" s="141"/>
      <c r="G5454" s="14" t="s">
        <v>2218</v>
      </c>
      <c r="H5454" s="14"/>
      <c r="I5454" s="14" t="s">
        <v>911</v>
      </c>
      <c r="J5454" s="14">
        <v>500</v>
      </c>
      <c r="K5454" s="14" t="s">
        <v>2045</v>
      </c>
      <c r="L5454" s="14"/>
      <c r="M5454" s="14"/>
      <c r="N5454" s="53" t="s">
        <v>2218</v>
      </c>
      <c r="O5454" s="14"/>
      <c r="P5454" s="460" t="s">
        <v>2099</v>
      </c>
      <c r="Q5454" s="460">
        <v>960</v>
      </c>
      <c r="R5454" s="460" t="s">
        <v>2045</v>
      </c>
      <c r="S5454" s="14"/>
      <c r="T5454" s="14"/>
      <c r="U5454" s="14" t="s">
        <v>2218</v>
      </c>
      <c r="V5454" s="14"/>
      <c r="W5454" s="127" t="s">
        <v>1603</v>
      </c>
      <c r="X5454" s="127">
        <v>3200</v>
      </c>
      <c r="Y5454" s="127" t="s">
        <v>2043</v>
      </c>
      <c r="Z5454" s="14"/>
      <c r="AA5454" s="14" t="s">
        <v>4039</v>
      </c>
    </row>
    <row r="5455" spans="1:27">
      <c r="A5455" s="271"/>
      <c r="B5455" s="127" t="s">
        <v>1416</v>
      </c>
      <c r="C5455" s="127">
        <v>2400</v>
      </c>
      <c r="D5455" s="127" t="s">
        <v>2043</v>
      </c>
      <c r="E5455" s="127"/>
      <c r="F5455" s="127"/>
      <c r="G5455" s="14" t="s">
        <v>2218</v>
      </c>
      <c r="H5455" s="14"/>
      <c r="I5455" s="127" t="s">
        <v>458</v>
      </c>
      <c r="J5455" s="127">
        <v>3200</v>
      </c>
      <c r="K5455" s="127" t="s">
        <v>2043</v>
      </c>
      <c r="L5455" s="14"/>
      <c r="M5455" s="14"/>
      <c r="N5455" s="53" t="s">
        <v>2218</v>
      </c>
      <c r="O5455" s="14"/>
      <c r="P5455" s="460" t="s">
        <v>2044</v>
      </c>
      <c r="Q5455" s="460">
        <v>800</v>
      </c>
      <c r="R5455" s="460" t="s">
        <v>2045</v>
      </c>
      <c r="S5455" s="140"/>
      <c r="T5455" s="14"/>
      <c r="U5455" s="14" t="s">
        <v>2218</v>
      </c>
      <c r="V5455" s="14"/>
      <c r="W5455" s="127"/>
      <c r="X5455" s="127"/>
      <c r="Y5455" s="127"/>
      <c r="Z5455" s="14"/>
      <c r="AA5455" s="141"/>
    </row>
    <row r="5456" spans="1:27">
      <c r="A5456" s="271"/>
      <c r="B5456" s="14"/>
      <c r="C5456" s="14"/>
      <c r="D5456" s="14"/>
      <c r="E5456" s="14"/>
      <c r="F5456" s="14"/>
      <c r="G5456" s="14"/>
      <c r="H5456" s="14"/>
      <c r="I5456" s="127" t="s">
        <v>461</v>
      </c>
      <c r="J5456" s="127">
        <v>4000</v>
      </c>
      <c r="K5456" s="127" t="s">
        <v>2043</v>
      </c>
      <c r="L5456" s="14"/>
      <c r="M5456" s="14"/>
      <c r="N5456" s="53" t="s">
        <v>2218</v>
      </c>
      <c r="O5456" s="162"/>
      <c r="P5456" s="162"/>
      <c r="Q5456" s="14"/>
      <c r="R5456" s="140"/>
      <c r="T5456" s="14"/>
      <c r="V5456" s="14"/>
      <c r="W5456" s="14"/>
      <c r="X5456" s="14"/>
      <c r="Y5456" s="14"/>
      <c r="Z5456" s="14"/>
      <c r="AA5456" s="14"/>
    </row>
    <row r="5457" spans="1:27">
      <c r="A5457" s="271"/>
      <c r="B5457" s="14"/>
      <c r="C5457" s="14"/>
      <c r="D5457" s="14"/>
      <c r="E5457" s="143"/>
      <c r="F5457" s="129"/>
      <c r="G5457" s="191"/>
      <c r="H5457" s="14"/>
      <c r="I5457" s="14" t="s">
        <v>1811</v>
      </c>
      <c r="J5457" s="14">
        <v>400</v>
      </c>
      <c r="K5457" s="14" t="s">
        <v>2043</v>
      </c>
      <c r="L5457" s="14"/>
      <c r="M5457" s="14"/>
      <c r="N5457" s="53" t="s">
        <v>2218</v>
      </c>
      <c r="O5457" s="162"/>
      <c r="P5457" s="14" t="s">
        <v>754</v>
      </c>
      <c r="Q5457" s="14">
        <v>500</v>
      </c>
      <c r="R5457" s="14" t="s">
        <v>2045</v>
      </c>
      <c r="S5457" s="14"/>
      <c r="T5457" s="14"/>
      <c r="U5457" s="14" t="s">
        <v>2218</v>
      </c>
      <c r="V5457" s="14"/>
      <c r="W5457" s="14"/>
      <c r="X5457" s="14"/>
      <c r="Y5457" s="14"/>
      <c r="Z5457" s="14"/>
      <c r="AA5457" s="14"/>
    </row>
    <row r="5458" spans="1:27">
      <c r="A5458" s="271"/>
      <c r="B5458" s="127"/>
      <c r="C5458" s="127"/>
      <c r="D5458" s="127"/>
      <c r="E5458" s="285"/>
      <c r="F5458" s="129"/>
      <c r="G5458" s="534"/>
      <c r="H5458" s="14"/>
      <c r="I5458" s="127" t="s">
        <v>291</v>
      </c>
      <c r="J5458" s="127">
        <v>800</v>
      </c>
      <c r="K5458" s="127" t="s">
        <v>2043</v>
      </c>
      <c r="L5458" s="14"/>
      <c r="M5458" s="14"/>
      <c r="N5458" s="53" t="s">
        <v>2218</v>
      </c>
      <c r="O5458" s="162"/>
      <c r="P5458" s="14" t="s">
        <v>1106</v>
      </c>
      <c r="Q5458" s="14">
        <v>600</v>
      </c>
      <c r="R5458" s="14" t="s">
        <v>2045</v>
      </c>
      <c r="S5458" s="140"/>
      <c r="T5458" s="14"/>
      <c r="U5458" s="14" t="s">
        <v>2218</v>
      </c>
      <c r="V5458" s="162"/>
      <c r="W5458" s="127"/>
      <c r="X5458" s="127"/>
      <c r="Y5458" s="127"/>
      <c r="Z5458" s="14"/>
      <c r="AA5458" s="14"/>
    </row>
    <row r="5459" spans="1:27">
      <c r="A5459" s="271"/>
      <c r="B5459" s="14"/>
      <c r="C5459" s="14"/>
      <c r="D5459" s="14"/>
      <c r="E5459" s="126"/>
      <c r="F5459" s="184"/>
      <c r="G5459" s="128"/>
      <c r="H5459" s="14"/>
      <c r="I5459" s="14" t="s">
        <v>244</v>
      </c>
      <c r="J5459" s="14">
        <v>8000</v>
      </c>
      <c r="K5459" s="14" t="s">
        <v>2043</v>
      </c>
      <c r="L5459" s="14"/>
      <c r="M5459" s="14"/>
      <c r="N5459" s="53" t="s">
        <v>2218</v>
      </c>
      <c r="O5459" s="162"/>
      <c r="P5459" s="139" t="s">
        <v>1108</v>
      </c>
      <c r="Q5459" s="139">
        <v>690</v>
      </c>
      <c r="R5459" s="139" t="s">
        <v>2045</v>
      </c>
      <c r="S5459" s="140"/>
      <c r="T5459" s="14"/>
      <c r="U5459" s="14" t="s">
        <v>2218</v>
      </c>
      <c r="V5459" s="162"/>
      <c r="W5459" s="14"/>
      <c r="X5459" s="14"/>
      <c r="Y5459" s="14"/>
      <c r="Z5459" s="141"/>
      <c r="AA5459" s="141"/>
    </row>
    <row r="5460" spans="1:27">
      <c r="A5460" s="271"/>
      <c r="B5460" s="127"/>
      <c r="C5460" s="138"/>
      <c r="D5460" s="138"/>
      <c r="E5460" s="138"/>
      <c r="F5460" s="138"/>
      <c r="G5460" s="14"/>
      <c r="H5460" s="14"/>
      <c r="I5460" s="127" t="s">
        <v>931</v>
      </c>
      <c r="J5460" s="127">
        <v>280</v>
      </c>
      <c r="K5460" s="127" t="s">
        <v>2045</v>
      </c>
      <c r="L5460" s="14"/>
      <c r="M5460" s="14"/>
      <c r="N5460" s="53" t="s">
        <v>2218</v>
      </c>
      <c r="O5460" s="162"/>
      <c r="P5460" s="143" t="s">
        <v>749</v>
      </c>
      <c r="Q5460" s="127">
        <v>225</v>
      </c>
      <c r="R5460" s="138" t="s">
        <v>2045</v>
      </c>
      <c r="S5460" s="140"/>
      <c r="T5460" s="14"/>
      <c r="U5460" s="14" t="s">
        <v>2218</v>
      </c>
      <c r="V5460" s="162"/>
      <c r="W5460" s="127"/>
      <c r="X5460" s="127"/>
      <c r="Y5460" s="127"/>
      <c r="Z5460" s="14"/>
      <c r="AA5460" s="14"/>
    </row>
    <row r="5461" spans="1:27">
      <c r="A5461" s="271"/>
      <c r="B5461" s="127"/>
      <c r="C5461" s="138"/>
      <c r="D5461" s="138"/>
      <c r="E5461" s="138"/>
      <c r="F5461" s="138"/>
      <c r="G5461" s="14"/>
      <c r="H5461" s="14"/>
      <c r="I5461" s="515" t="s">
        <v>253</v>
      </c>
      <c r="J5461" s="515">
        <v>8000</v>
      </c>
      <c r="K5461" s="515" t="s">
        <v>2043</v>
      </c>
      <c r="L5461" s="141"/>
      <c r="M5461" s="141"/>
      <c r="N5461" s="53" t="s">
        <v>2218</v>
      </c>
      <c r="O5461" s="14"/>
      <c r="P5461" s="14" t="s">
        <v>229</v>
      </c>
      <c r="Q5461" s="14">
        <v>1200</v>
      </c>
      <c r="R5461" s="14" t="s">
        <v>2043</v>
      </c>
      <c r="S5461" s="14"/>
      <c r="T5461" s="14"/>
      <c r="U5461" s="14" t="s">
        <v>2218</v>
      </c>
      <c r="V5461" s="162"/>
      <c r="W5461" s="127"/>
      <c r="X5461" s="127"/>
      <c r="Y5461" s="127"/>
      <c r="Z5461" s="14"/>
      <c r="AA5461" s="14"/>
    </row>
    <row r="5462" spans="1:27">
      <c r="A5462" s="271"/>
      <c r="B5462" s="127"/>
      <c r="C5462" s="138"/>
      <c r="D5462" s="138"/>
      <c r="E5462" s="138"/>
      <c r="F5462" s="138"/>
      <c r="G5462" s="141"/>
      <c r="H5462" s="14"/>
      <c r="I5462" s="14"/>
      <c r="J5462" s="14"/>
      <c r="K5462" s="14"/>
      <c r="L5462" s="14"/>
      <c r="M5462" s="14"/>
      <c r="N5462" s="53"/>
      <c r="O5462" s="14"/>
      <c r="P5462" s="141" t="s">
        <v>620</v>
      </c>
      <c r="Q5462" s="141">
        <v>200</v>
      </c>
      <c r="R5462" s="141" t="s">
        <v>2045</v>
      </c>
      <c r="S5462" s="14"/>
      <c r="T5462" s="14"/>
      <c r="U5462" s="14" t="s">
        <v>2218</v>
      </c>
      <c r="V5462" s="14"/>
      <c r="W5462" s="127"/>
      <c r="X5462" s="127"/>
      <c r="Y5462" s="127"/>
      <c r="Z5462" s="14"/>
      <c r="AA5462" s="14"/>
    </row>
    <row r="5463" spans="1:27">
      <c r="A5463" s="271"/>
      <c r="B5463" s="14"/>
      <c r="C5463" s="14"/>
      <c r="D5463" s="14"/>
      <c r="E5463" s="14"/>
      <c r="F5463" s="14"/>
      <c r="G5463" s="14"/>
      <c r="H5463" s="14"/>
      <c r="I5463" s="127"/>
      <c r="J5463" s="127"/>
      <c r="K5463" s="127"/>
      <c r="L5463" s="14"/>
      <c r="M5463" s="14"/>
      <c r="N5463" s="53"/>
      <c r="O5463" s="14"/>
      <c r="P5463" s="14" t="s">
        <v>1153</v>
      </c>
      <c r="Q5463" s="14">
        <v>700</v>
      </c>
      <c r="R5463" s="14" t="s">
        <v>2045</v>
      </c>
      <c r="S5463" s="14"/>
      <c r="T5463" s="14"/>
      <c r="U5463" s="14" t="s">
        <v>2218</v>
      </c>
      <c r="V5463" s="141"/>
      <c r="W5463" s="141"/>
      <c r="X5463" s="141"/>
      <c r="Y5463" s="141"/>
      <c r="Z5463" s="14"/>
      <c r="AA5463" s="14"/>
    </row>
    <row r="5464" spans="1:27">
      <c r="A5464" s="271"/>
      <c r="B5464" s="127"/>
      <c r="C5464" s="127"/>
      <c r="D5464" s="127"/>
      <c r="E5464" s="127"/>
      <c r="F5464" s="127"/>
      <c r="G5464" s="127"/>
      <c r="H5464" s="14"/>
      <c r="I5464" s="127"/>
      <c r="J5464" s="127"/>
      <c r="K5464" s="127"/>
      <c r="L5464" s="14"/>
      <c r="M5464" s="14"/>
      <c r="N5464" s="191"/>
      <c r="O5464" s="14"/>
      <c r="P5464" s="127" t="s">
        <v>1826</v>
      </c>
      <c r="Q5464" s="127">
        <v>1000</v>
      </c>
      <c r="R5464" s="127" t="s">
        <v>2045</v>
      </c>
      <c r="S5464" s="127"/>
      <c r="T5464" s="127"/>
      <c r="U5464" s="14" t="s">
        <v>2218</v>
      </c>
      <c r="V5464" s="141"/>
      <c r="W5464" s="127"/>
      <c r="X5464" s="127"/>
      <c r="Y5464" s="127"/>
      <c r="Z5464" s="14"/>
      <c r="AA5464" s="14"/>
    </row>
    <row r="5465" spans="1:27">
      <c r="A5465" s="271"/>
      <c r="B5465" s="154"/>
      <c r="C5465" s="127"/>
      <c r="D5465" s="127"/>
      <c r="E5465" s="127"/>
      <c r="F5465" s="127"/>
      <c r="G5465" s="127"/>
      <c r="H5465" s="14"/>
      <c r="I5465" s="127"/>
      <c r="J5465" s="127"/>
      <c r="K5465" s="127"/>
      <c r="L5465" s="14"/>
      <c r="M5465" s="14"/>
      <c r="N5465" s="53"/>
      <c r="O5465" s="14"/>
      <c r="P5465" s="14" t="s">
        <v>681</v>
      </c>
      <c r="Q5465" s="14">
        <v>200</v>
      </c>
      <c r="R5465" s="14"/>
      <c r="S5465" s="14"/>
      <c r="T5465" s="14"/>
      <c r="U5465" s="14" t="s">
        <v>2254</v>
      </c>
      <c r="V5465" s="141"/>
      <c r="W5465" s="14"/>
      <c r="X5465" s="14"/>
      <c r="Y5465" s="14"/>
      <c r="Z5465" s="14"/>
      <c r="AA5465" s="14"/>
    </row>
    <row r="5466" ht="12.75" customHeight="1" spans="1:27">
      <c r="A5466" s="271"/>
      <c r="B5466" s="169"/>
      <c r="C5466" s="138"/>
      <c r="D5466" s="138"/>
      <c r="E5466" s="730"/>
      <c r="F5466" s="154"/>
      <c r="G5466" s="154"/>
      <c r="H5466" s="14"/>
      <c r="I5466" s="127"/>
      <c r="J5466" s="127"/>
      <c r="K5466" s="127"/>
      <c r="L5466" s="14"/>
      <c r="M5466" s="14"/>
      <c r="N5466" s="53"/>
      <c r="O5466" s="14"/>
      <c r="P5466" s="127" t="s">
        <v>1621</v>
      </c>
      <c r="Q5466" s="127">
        <v>280</v>
      </c>
      <c r="R5466" s="127" t="s">
        <v>2045</v>
      </c>
      <c r="S5466" s="127"/>
      <c r="T5466" s="127"/>
      <c r="U5466" s="14" t="s">
        <v>2218</v>
      </c>
      <c r="V5466" s="141"/>
      <c r="W5466" s="14"/>
      <c r="X5466" s="14"/>
      <c r="Y5466" s="14"/>
      <c r="Z5466" s="14"/>
      <c r="AA5466" s="14"/>
    </row>
    <row r="5467" ht="12.75" customHeight="1" spans="1:27">
      <c r="A5467" s="271"/>
      <c r="B5467" s="184"/>
      <c r="C5467" s="127"/>
      <c r="D5467" s="127"/>
      <c r="E5467" s="140"/>
      <c r="F5467" s="14"/>
      <c r="G5467" s="14"/>
      <c r="H5467" s="14"/>
      <c r="I5467" s="127"/>
      <c r="J5467" s="127"/>
      <c r="K5467" s="127"/>
      <c r="L5467" s="140"/>
      <c r="M5467" s="14"/>
      <c r="N5467" s="53"/>
      <c r="O5467" s="14"/>
      <c r="P5467" s="14" t="s">
        <v>1670</v>
      </c>
      <c r="Q5467" s="14"/>
      <c r="R5467" s="14"/>
      <c r="S5467" s="14"/>
      <c r="T5467" s="14"/>
      <c r="U5467" s="14" t="s">
        <v>4040</v>
      </c>
      <c r="V5467" s="141"/>
      <c r="W5467" s="14"/>
      <c r="X5467" s="14"/>
      <c r="Y5467" s="14"/>
      <c r="Z5467" s="14"/>
      <c r="AA5467" s="14"/>
    </row>
    <row r="5468" ht="12.75" customHeight="1" spans="1:28">
      <c r="A5468" s="271"/>
      <c r="B5468" s="129"/>
      <c r="C5468" s="129"/>
      <c r="D5468" s="129"/>
      <c r="E5468" s="140"/>
      <c r="F5468" s="14"/>
      <c r="G5468" s="14"/>
      <c r="H5468" s="14"/>
      <c r="I5468" s="14"/>
      <c r="J5468" s="14"/>
      <c r="K5468" s="14"/>
      <c r="M5468" s="14"/>
      <c r="N5468" s="53"/>
      <c r="O5468" s="14"/>
      <c r="P5468" s="14"/>
      <c r="Q5468" s="14"/>
      <c r="R5468" s="14"/>
      <c r="S5468" s="14"/>
      <c r="T5468" s="14"/>
      <c r="U5468" s="14"/>
      <c r="V5468" s="141"/>
      <c r="W5468" s="14"/>
      <c r="X5468" s="14"/>
      <c r="Y5468" s="14"/>
      <c r="Z5468" s="14"/>
      <c r="AA5468" s="14"/>
      <c r="AB5468" s="14"/>
    </row>
    <row r="5469" ht="23.4" spans="1:27">
      <c r="A5469" s="726"/>
      <c r="B5469" s="623"/>
      <c r="C5469" s="324"/>
      <c r="D5469" s="324"/>
      <c r="E5469" s="624"/>
      <c r="F5469" s="324"/>
      <c r="G5469" s="299"/>
      <c r="H5469" s="269"/>
      <c r="I5469" s="304"/>
      <c r="J5469" s="304"/>
      <c r="K5469" s="304"/>
      <c r="L5469" s="304"/>
      <c r="M5469" s="304"/>
      <c r="N5469" s="304"/>
      <c r="O5469" s="269"/>
      <c r="P5469" s="304"/>
      <c r="Q5469" s="304"/>
      <c r="R5469" s="304"/>
      <c r="S5469" s="304"/>
      <c r="T5469" s="304"/>
      <c r="U5469" s="304"/>
      <c r="V5469" s="269"/>
      <c r="W5469" s="304"/>
      <c r="X5469" s="304"/>
      <c r="Y5469" s="304"/>
      <c r="Z5469" s="304"/>
      <c r="AA5469" s="304"/>
    </row>
    <row r="5470" ht="27.6" spans="1:29">
      <c r="A5470" s="266" t="s">
        <v>2311</v>
      </c>
      <c r="B5470" s="121" t="s">
        <v>12</v>
      </c>
      <c r="C5470" s="122" t="s">
        <v>2501</v>
      </c>
      <c r="D5470" s="122" t="s">
        <v>2466</v>
      </c>
      <c r="E5470" s="123" t="s">
        <v>2456</v>
      </c>
      <c r="F5470" s="121" t="s">
        <v>3121</v>
      </c>
      <c r="G5470" s="121" t="s">
        <v>11</v>
      </c>
      <c r="H5470" s="269"/>
      <c r="I5470" s="121" t="s">
        <v>13</v>
      </c>
      <c r="J5470" s="267" t="s">
        <v>2501</v>
      </c>
      <c r="K5470" s="267" t="s">
        <v>2466</v>
      </c>
      <c r="L5470" s="658" t="s">
        <v>2456</v>
      </c>
      <c r="M5470" s="268" t="s">
        <v>3121</v>
      </c>
      <c r="N5470" s="121" t="s">
        <v>11</v>
      </c>
      <c r="O5470" s="269"/>
      <c r="P5470" s="121" t="s">
        <v>3108</v>
      </c>
      <c r="Q5470" s="122" t="s">
        <v>2501</v>
      </c>
      <c r="R5470" s="122" t="s">
        <v>2466</v>
      </c>
      <c r="S5470" s="632" t="s">
        <v>2456</v>
      </c>
      <c r="T5470" s="121" t="s">
        <v>3121</v>
      </c>
      <c r="U5470" s="121" t="s">
        <v>11</v>
      </c>
      <c r="V5470" s="269"/>
      <c r="W5470" s="121" t="s">
        <v>3336</v>
      </c>
      <c r="X5470" s="122" t="s">
        <v>2501</v>
      </c>
      <c r="Y5470" s="122" t="s">
        <v>2466</v>
      </c>
      <c r="Z5470" s="121" t="s">
        <v>3121</v>
      </c>
      <c r="AA5470" s="121" t="s">
        <v>11</v>
      </c>
      <c r="AB5470" s="594" t="s">
        <v>2557</v>
      </c>
      <c r="AC5470" s="594"/>
    </row>
    <row r="5471" ht="12.95" customHeight="1" spans="1:31">
      <c r="A5471" s="270" t="s">
        <v>4041</v>
      </c>
      <c r="B5471" s="14" t="s">
        <v>1188</v>
      </c>
      <c r="C5471" s="14">
        <v>4000</v>
      </c>
      <c r="D5471" s="14" t="s">
        <v>2043</v>
      </c>
      <c r="E5471" s="127"/>
      <c r="F5471" s="127"/>
      <c r="G5471" s="14" t="s">
        <v>2218</v>
      </c>
      <c r="H5471" s="14"/>
      <c r="I5471" s="14" t="s">
        <v>253</v>
      </c>
      <c r="J5471" s="14">
        <v>2000</v>
      </c>
      <c r="K5471" s="14" t="s">
        <v>2043</v>
      </c>
      <c r="L5471" s="14"/>
      <c r="M5471" s="14"/>
      <c r="N5471" s="53" t="s">
        <v>2218</v>
      </c>
      <c r="O5471" s="14"/>
      <c r="P5471" s="14" t="s">
        <v>2892</v>
      </c>
      <c r="Q5471" s="14">
        <v>2800</v>
      </c>
      <c r="R5471" s="14" t="s">
        <v>2043</v>
      </c>
      <c r="S5471" s="14"/>
      <c r="T5471" s="14"/>
      <c r="U5471" s="14" t="s">
        <v>4042</v>
      </c>
      <c r="V5471" s="14"/>
      <c r="W5471" s="127" t="s">
        <v>1603</v>
      </c>
      <c r="X5471" s="127">
        <v>3200</v>
      </c>
      <c r="Y5471" s="127" t="s">
        <v>2043</v>
      </c>
      <c r="Z5471" s="14"/>
      <c r="AA5471" s="14" t="s">
        <v>4039</v>
      </c>
      <c r="AB5471" s="525"/>
      <c r="AC5471" s="448" t="s">
        <v>2561</v>
      </c>
      <c r="AD5471" s="179"/>
      <c r="AE5471" s="179"/>
    </row>
    <row r="5472" spans="1:29">
      <c r="A5472" s="271"/>
      <c r="B5472" s="127" t="s">
        <v>537</v>
      </c>
      <c r="C5472" s="127">
        <v>7200</v>
      </c>
      <c r="D5472" s="127" t="s">
        <v>2043</v>
      </c>
      <c r="E5472" s="14"/>
      <c r="F5472" s="14"/>
      <c r="G5472" s="14" t="s">
        <v>2218</v>
      </c>
      <c r="H5472" s="14"/>
      <c r="I5472" s="14" t="s">
        <v>455</v>
      </c>
      <c r="J5472" s="14">
        <v>2000</v>
      </c>
      <c r="K5472" s="14" t="s">
        <v>2043</v>
      </c>
      <c r="L5472" s="14"/>
      <c r="M5472" s="14"/>
      <c r="N5472" s="53" t="s">
        <v>2218</v>
      </c>
      <c r="O5472" s="14"/>
      <c r="P5472" s="14" t="s">
        <v>3398</v>
      </c>
      <c r="Q5472" s="14">
        <v>750</v>
      </c>
      <c r="R5472" s="14" t="s">
        <v>2043</v>
      </c>
      <c r="S5472" s="14"/>
      <c r="T5472" s="14"/>
      <c r="U5472" s="14" t="s">
        <v>4043</v>
      </c>
      <c r="V5472" s="14"/>
      <c r="W5472" s="127" t="s">
        <v>207</v>
      </c>
      <c r="X5472" s="127">
        <v>800</v>
      </c>
      <c r="Y5472" s="127" t="s">
        <v>2043</v>
      </c>
      <c r="Z5472" s="14"/>
      <c r="AA5472" s="141" t="s">
        <v>2218</v>
      </c>
      <c r="AB5472" s="460"/>
      <c r="AC5472" s="14" t="s">
        <v>2562</v>
      </c>
    </row>
    <row r="5473" ht="13.8" spans="1:29">
      <c r="A5473" s="271"/>
      <c r="B5473" s="127" t="s">
        <v>954</v>
      </c>
      <c r="C5473" s="127">
        <v>3200</v>
      </c>
      <c r="D5473" s="127" t="s">
        <v>2043</v>
      </c>
      <c r="E5473" s="14"/>
      <c r="F5473" s="14"/>
      <c r="G5473" s="14" t="s">
        <v>2218</v>
      </c>
      <c r="H5473" s="14"/>
      <c r="I5473" s="127" t="s">
        <v>1793</v>
      </c>
      <c r="J5473" s="127">
        <v>400</v>
      </c>
      <c r="K5473" s="127" t="s">
        <v>2045</v>
      </c>
      <c r="L5473" s="14"/>
      <c r="M5473" s="14"/>
      <c r="N5473" s="53" t="s">
        <v>2218</v>
      </c>
      <c r="O5473" s="14"/>
      <c r="P5473" s="14" t="s">
        <v>3406</v>
      </c>
      <c r="Q5473" s="14">
        <v>200</v>
      </c>
      <c r="R5473" s="14" t="s">
        <v>2043</v>
      </c>
      <c r="S5473" s="14"/>
      <c r="T5473" s="14"/>
      <c r="U5473" s="14" t="s">
        <v>4044</v>
      </c>
      <c r="V5473" s="14"/>
      <c r="W5473" s="14" t="s">
        <v>1183</v>
      </c>
      <c r="X5473" s="14">
        <v>800</v>
      </c>
      <c r="Y5473" s="14" t="s">
        <v>2043</v>
      </c>
      <c r="Z5473" s="14"/>
      <c r="AA5473" s="53" t="s">
        <v>2218</v>
      </c>
      <c r="AB5473" s="461"/>
      <c r="AC5473" s="448" t="s">
        <v>2563</v>
      </c>
    </row>
    <row r="5474" ht="13.8" spans="1:29">
      <c r="A5474" s="271"/>
      <c r="B5474" s="14" t="s">
        <v>464</v>
      </c>
      <c r="C5474" s="14">
        <v>10000</v>
      </c>
      <c r="D5474" s="14" t="s">
        <v>2043</v>
      </c>
      <c r="E5474" s="127"/>
      <c r="F5474" s="127"/>
      <c r="G5474" s="14" t="s">
        <v>2218</v>
      </c>
      <c r="H5474" s="14"/>
      <c r="I5474" s="127" t="s">
        <v>1314</v>
      </c>
      <c r="J5474" s="127">
        <v>1500</v>
      </c>
      <c r="K5474" s="127" t="s">
        <v>2045</v>
      </c>
      <c r="L5474" s="14"/>
      <c r="M5474" s="14"/>
      <c r="N5474" s="53" t="s">
        <v>2218</v>
      </c>
      <c r="O5474" s="14"/>
      <c r="P5474" s="14" t="s">
        <v>2894</v>
      </c>
      <c r="Q5474" s="14">
        <v>500</v>
      </c>
      <c r="R5474" s="14" t="s">
        <v>2043</v>
      </c>
      <c r="S5474" s="14"/>
      <c r="T5474" s="14"/>
      <c r="U5474" s="14" t="s">
        <v>4042</v>
      </c>
      <c r="V5474" s="140"/>
      <c r="W5474" s="14" t="s">
        <v>840</v>
      </c>
      <c r="X5474" s="14">
        <v>500</v>
      </c>
      <c r="Y5474" s="14" t="s">
        <v>2045</v>
      </c>
      <c r="Z5474" s="14"/>
      <c r="AA5474" s="53" t="s">
        <v>2218</v>
      </c>
      <c r="AB5474" s="462"/>
      <c r="AC5474" s="448" t="s">
        <v>2568</v>
      </c>
    </row>
    <row r="5475" ht="13.8" spans="1:29">
      <c r="A5475" s="271"/>
      <c r="B5475" s="127" t="s">
        <v>729</v>
      </c>
      <c r="C5475" s="127">
        <v>12000</v>
      </c>
      <c r="D5475" s="127" t="s">
        <v>2043</v>
      </c>
      <c r="E5475" s="534"/>
      <c r="F5475" s="141"/>
      <c r="G5475" s="14" t="s">
        <v>2218</v>
      </c>
      <c r="H5475" s="14"/>
      <c r="I5475" s="127" t="s">
        <v>599</v>
      </c>
      <c r="J5475" s="127">
        <v>3200</v>
      </c>
      <c r="K5475" s="127" t="s">
        <v>2045</v>
      </c>
      <c r="L5475" s="14"/>
      <c r="M5475" s="14"/>
      <c r="N5475" s="53" t="s">
        <v>2218</v>
      </c>
      <c r="O5475" s="14"/>
      <c r="P5475" s="127" t="s">
        <v>3404</v>
      </c>
      <c r="Q5475" s="127">
        <v>350</v>
      </c>
      <c r="R5475" s="14" t="s">
        <v>2043</v>
      </c>
      <c r="S5475" s="14"/>
      <c r="T5475" s="14"/>
      <c r="U5475" s="14" t="s">
        <v>4045</v>
      </c>
      <c r="V5475" s="140"/>
      <c r="W5475" s="14" t="s">
        <v>630</v>
      </c>
      <c r="X5475" s="14">
        <v>2400</v>
      </c>
      <c r="Y5475" s="14" t="s">
        <v>2043</v>
      </c>
      <c r="Z5475" s="141"/>
      <c r="AA5475" s="53" t="s">
        <v>2218</v>
      </c>
      <c r="AB5475" s="142"/>
      <c r="AC5475" s="448" t="s">
        <v>2632</v>
      </c>
    </row>
    <row r="5476" ht="13.8" spans="1:29">
      <c r="A5476" s="271"/>
      <c r="B5476" s="127" t="s">
        <v>479</v>
      </c>
      <c r="C5476" s="127">
        <v>6000</v>
      </c>
      <c r="D5476" s="127" t="s">
        <v>2043</v>
      </c>
      <c r="E5476" s="127"/>
      <c r="F5476" s="127"/>
      <c r="G5476" s="127" t="s">
        <v>2218</v>
      </c>
      <c r="H5476" s="14"/>
      <c r="I5476" s="127" t="s">
        <v>241</v>
      </c>
      <c r="J5476" s="127">
        <v>10000</v>
      </c>
      <c r="K5476" s="127" t="s">
        <v>2043</v>
      </c>
      <c r="L5476" s="14"/>
      <c r="M5476" s="14"/>
      <c r="N5476" s="53" t="s">
        <v>2218</v>
      </c>
      <c r="O5476" s="14"/>
      <c r="P5476" s="14" t="s">
        <v>3407</v>
      </c>
      <c r="Q5476" s="14">
        <v>220</v>
      </c>
      <c r="R5476" s="14" t="s">
        <v>2043</v>
      </c>
      <c r="S5476" s="14"/>
      <c r="T5476" s="14"/>
      <c r="U5476" s="14" t="s">
        <v>4046</v>
      </c>
      <c r="V5476" s="14"/>
      <c r="W5476" s="127" t="s">
        <v>316</v>
      </c>
      <c r="X5476" s="127">
        <v>18000</v>
      </c>
      <c r="Y5476" s="127" t="s">
        <v>2043</v>
      </c>
      <c r="Z5476" s="14"/>
      <c r="AA5476" s="53" t="s">
        <v>2218</v>
      </c>
      <c r="AB5476" s="136"/>
      <c r="AC5476" s="448" t="s">
        <v>2935</v>
      </c>
    </row>
    <row r="5477" ht="26.4" spans="1:27">
      <c r="A5477" s="271"/>
      <c r="B5477" s="14" t="s">
        <v>464</v>
      </c>
      <c r="C5477" s="14">
        <v>3500</v>
      </c>
      <c r="D5477" s="14" t="s">
        <v>2043</v>
      </c>
      <c r="E5477" s="14"/>
      <c r="F5477" s="141"/>
      <c r="G5477" s="14" t="s">
        <v>2218</v>
      </c>
      <c r="H5477" s="14"/>
      <c r="I5477" s="14" t="s">
        <v>1026</v>
      </c>
      <c r="J5477" s="14">
        <v>1500</v>
      </c>
      <c r="K5477" s="14" t="s">
        <v>2045</v>
      </c>
      <c r="L5477" s="14"/>
      <c r="M5477" s="14"/>
      <c r="N5477" s="53" t="s">
        <v>4047</v>
      </c>
      <c r="O5477" s="14"/>
      <c r="P5477" s="14" t="s">
        <v>1761</v>
      </c>
      <c r="Q5477" s="14">
        <v>1200</v>
      </c>
      <c r="R5477" s="14" t="s">
        <v>2045</v>
      </c>
      <c r="S5477" s="14"/>
      <c r="T5477" s="14"/>
      <c r="U5477" s="14" t="s">
        <v>2218</v>
      </c>
      <c r="V5477" s="14"/>
      <c r="W5477" s="127" t="s">
        <v>1135</v>
      </c>
      <c r="X5477" s="127">
        <v>3200</v>
      </c>
      <c r="Y5477" s="127" t="s">
        <v>2043</v>
      </c>
      <c r="Z5477" s="14"/>
      <c r="AA5477" s="53" t="s">
        <v>2218</v>
      </c>
    </row>
    <row r="5478" spans="1:27">
      <c r="A5478" s="271"/>
      <c r="B5478" s="127"/>
      <c r="C5478" s="127"/>
      <c r="D5478" s="127"/>
      <c r="E5478" s="285"/>
      <c r="F5478" s="129"/>
      <c r="G5478" s="534"/>
      <c r="H5478" s="14"/>
      <c r="I5478" s="14" t="s">
        <v>259</v>
      </c>
      <c r="J5478" s="14">
        <v>18000</v>
      </c>
      <c r="K5478" s="14" t="s">
        <v>2043</v>
      </c>
      <c r="L5478" s="14"/>
      <c r="M5478" s="14"/>
      <c r="N5478" s="53" t="s">
        <v>4048</v>
      </c>
      <c r="O5478" s="14"/>
      <c r="P5478" s="14" t="s">
        <v>1605</v>
      </c>
      <c r="Q5478" s="14">
        <v>300</v>
      </c>
      <c r="R5478" s="14" t="s">
        <v>2045</v>
      </c>
      <c r="S5478" s="174"/>
      <c r="T5478" s="174"/>
      <c r="U5478" s="14" t="s">
        <v>2218</v>
      </c>
      <c r="V5478" s="14"/>
      <c r="W5478" s="127" t="s">
        <v>1610</v>
      </c>
      <c r="X5478" s="127">
        <v>400</v>
      </c>
      <c r="Y5478" s="127" t="s">
        <v>2045</v>
      </c>
      <c r="Z5478" s="14"/>
      <c r="AA5478" s="53" t="s">
        <v>2218</v>
      </c>
    </row>
    <row r="5479" spans="1:27">
      <c r="A5479" s="271"/>
      <c r="B5479" s="14"/>
      <c r="C5479" s="14"/>
      <c r="D5479" s="14"/>
      <c r="E5479" s="14"/>
      <c r="F5479" s="14"/>
      <c r="G5479" s="14"/>
      <c r="H5479" s="14"/>
      <c r="I5479" s="127" t="s">
        <v>1747</v>
      </c>
      <c r="J5479" s="127">
        <v>1200</v>
      </c>
      <c r="K5479" s="127" t="s">
        <v>2045</v>
      </c>
      <c r="L5479" s="14"/>
      <c r="M5479" s="14"/>
      <c r="N5479" s="53" t="s">
        <v>4049</v>
      </c>
      <c r="O5479" s="14"/>
      <c r="P5479" s="14" t="s">
        <v>1324</v>
      </c>
      <c r="Q5479" s="14">
        <v>510</v>
      </c>
      <c r="R5479" s="14" t="s">
        <v>2045</v>
      </c>
      <c r="S5479" s="14"/>
      <c r="T5479" s="14"/>
      <c r="U5479" s="14" t="s">
        <v>2218</v>
      </c>
      <c r="V5479" s="14"/>
      <c r="W5479" s="47" t="s">
        <v>584</v>
      </c>
      <c r="X5479" s="14"/>
      <c r="Y5479" s="14"/>
      <c r="Z5479" s="14"/>
      <c r="AA5479" s="14" t="s">
        <v>4050</v>
      </c>
    </row>
    <row r="5480" spans="1:27">
      <c r="A5480" s="271"/>
      <c r="B5480" s="14"/>
      <c r="C5480" s="14"/>
      <c r="D5480" s="14"/>
      <c r="E5480" s="14"/>
      <c r="F5480" s="14"/>
      <c r="G5480" s="14"/>
      <c r="H5480" s="14"/>
      <c r="I5480" s="14" t="s">
        <v>1026</v>
      </c>
      <c r="J5480" s="14">
        <v>750</v>
      </c>
      <c r="K5480" s="14" t="s">
        <v>2045</v>
      </c>
      <c r="M5480" s="14"/>
      <c r="N5480" s="61" t="s">
        <v>2218</v>
      </c>
      <c r="O5480" s="162"/>
      <c r="P5480" s="158" t="s">
        <v>1964</v>
      </c>
      <c r="Q5480" s="158">
        <v>765</v>
      </c>
      <c r="R5480" s="158" t="s">
        <v>2045</v>
      </c>
      <c r="S5480" s="732"/>
      <c r="T5480" s="158"/>
      <c r="U5480" s="158" t="s">
        <v>4051</v>
      </c>
      <c r="V5480" s="14"/>
      <c r="W5480" s="14" t="s">
        <v>907</v>
      </c>
      <c r="X5480" s="14">
        <v>3200</v>
      </c>
      <c r="Y5480" s="14" t="s">
        <v>2043</v>
      </c>
      <c r="Z5480" s="14"/>
      <c r="AA5480" s="53" t="s">
        <v>2218</v>
      </c>
    </row>
    <row r="5481" spans="1:27">
      <c r="A5481" s="271"/>
      <c r="B5481" s="14"/>
      <c r="C5481" s="14"/>
      <c r="D5481" s="14"/>
      <c r="E5481" s="534"/>
      <c r="F5481" s="141"/>
      <c r="G5481" s="14"/>
      <c r="H5481" s="14"/>
      <c r="I5481" s="127" t="s">
        <v>1133</v>
      </c>
      <c r="J5481" s="127">
        <v>1060</v>
      </c>
      <c r="K5481" s="127" t="s">
        <v>2045</v>
      </c>
      <c r="L5481" s="14"/>
      <c r="M5481" s="127"/>
      <c r="N5481" s="53" t="s">
        <v>2218</v>
      </c>
      <c r="O5481" s="162"/>
      <c r="P5481" s="14" t="s">
        <v>1406</v>
      </c>
      <c r="Q5481" s="14">
        <v>2400</v>
      </c>
      <c r="R5481" s="14" t="s">
        <v>2043</v>
      </c>
      <c r="S5481" s="140"/>
      <c r="T5481" s="14"/>
      <c r="U5481" s="14" t="s">
        <v>2218</v>
      </c>
      <c r="V5481" s="14"/>
      <c r="W5481" s="14"/>
      <c r="X5481" s="14"/>
      <c r="Y5481" s="14"/>
      <c r="Z5481" s="14"/>
      <c r="AA5481" s="14"/>
    </row>
    <row r="5482" spans="1:27">
      <c r="A5482" s="271"/>
      <c r="B5482" s="129"/>
      <c r="C5482" s="129"/>
      <c r="D5482" s="129"/>
      <c r="E5482" s="14"/>
      <c r="F5482" s="14"/>
      <c r="G5482" s="14"/>
      <c r="H5482" s="14"/>
      <c r="I5482" s="127"/>
      <c r="J5482" s="127"/>
      <c r="K5482" s="127"/>
      <c r="L5482" s="14"/>
      <c r="M5482" s="14"/>
      <c r="N5482" s="53"/>
      <c r="O5482" s="162"/>
      <c r="P5482" s="14" t="s">
        <v>972</v>
      </c>
      <c r="Q5482" s="14">
        <v>4000</v>
      </c>
      <c r="R5482" s="14" t="s">
        <v>2043</v>
      </c>
      <c r="S5482" s="140"/>
      <c r="T5482" s="14"/>
      <c r="U5482" s="14" t="s">
        <v>2218</v>
      </c>
      <c r="V5482" s="162"/>
      <c r="W5482" s="14"/>
      <c r="X5482" s="14"/>
      <c r="Y5482" s="14"/>
      <c r="Z5482" s="14"/>
      <c r="AA5482" s="14"/>
    </row>
    <row r="5483" spans="1:27">
      <c r="A5483" s="271"/>
      <c r="B5483" s="14"/>
      <c r="C5483" s="14"/>
      <c r="D5483" s="14"/>
      <c r="E5483" s="126"/>
      <c r="F5483" s="184"/>
      <c r="G5483" s="128"/>
      <c r="H5483" s="14"/>
      <c r="I5483" s="14"/>
      <c r="J5483" s="14"/>
      <c r="K5483" s="14"/>
      <c r="L5483" s="14"/>
      <c r="M5483" s="14"/>
      <c r="N5483" s="14"/>
      <c r="O5483" s="162"/>
      <c r="P5483" s="14"/>
      <c r="Q5483" s="14"/>
      <c r="R5483" s="14"/>
      <c r="T5483" s="14"/>
      <c r="U5483" s="14"/>
      <c r="V5483" s="162"/>
      <c r="W5483" s="14"/>
      <c r="X5483" s="14"/>
      <c r="Y5483" s="14"/>
      <c r="Z5483" s="14"/>
      <c r="AA5483" s="14"/>
    </row>
    <row r="5484" ht="23.4" spans="1:27">
      <c r="A5484" s="720"/>
      <c r="B5484" s="14"/>
      <c r="C5484" s="14"/>
      <c r="D5484" s="14"/>
      <c r="E5484" s="534"/>
      <c r="F5484" s="141"/>
      <c r="G5484" s="141"/>
      <c r="H5484" s="14"/>
      <c r="I5484" s="127"/>
      <c r="J5484" s="127"/>
      <c r="K5484" s="127"/>
      <c r="L5484" s="14"/>
      <c r="M5484" s="14"/>
      <c r="N5484" s="14"/>
      <c r="O5484" s="162"/>
      <c r="P5484" s="14"/>
      <c r="Q5484" s="14"/>
      <c r="R5484" s="14"/>
      <c r="S5484" s="140"/>
      <c r="T5484" s="14"/>
      <c r="U5484" s="141"/>
      <c r="V5484" s="162"/>
      <c r="W5484" s="14"/>
      <c r="X5484" s="14"/>
      <c r="Y5484" s="14"/>
      <c r="Z5484" s="14"/>
      <c r="AA5484" s="14"/>
    </row>
    <row r="5485" ht="23.4" spans="1:27">
      <c r="A5485" s="726"/>
      <c r="B5485" s="623"/>
      <c r="C5485" s="324"/>
      <c r="D5485" s="324"/>
      <c r="E5485" s="624"/>
      <c r="F5485" s="324"/>
      <c r="G5485" s="299"/>
      <c r="H5485" s="269"/>
      <c r="I5485" s="304"/>
      <c r="J5485" s="304"/>
      <c r="K5485" s="304"/>
      <c r="L5485" s="304"/>
      <c r="M5485" s="304"/>
      <c r="N5485" s="304"/>
      <c r="O5485" s="269"/>
      <c r="P5485" s="304"/>
      <c r="Q5485" s="304"/>
      <c r="R5485" s="304"/>
      <c r="S5485" s="304"/>
      <c r="T5485" s="304"/>
      <c r="U5485" s="304"/>
      <c r="V5485" s="269"/>
      <c r="W5485" s="304"/>
      <c r="X5485" s="304"/>
      <c r="Y5485" s="304"/>
      <c r="Z5485" s="304"/>
      <c r="AA5485" s="304"/>
    </row>
    <row r="5486" ht="27.6" spans="1:29">
      <c r="A5486" s="266" t="s">
        <v>2312</v>
      </c>
      <c r="B5486" s="121" t="s">
        <v>12</v>
      </c>
      <c r="C5486" s="122" t="s">
        <v>2501</v>
      </c>
      <c r="D5486" s="122" t="s">
        <v>2466</v>
      </c>
      <c r="E5486" s="123" t="s">
        <v>2456</v>
      </c>
      <c r="F5486" s="121" t="s">
        <v>3121</v>
      </c>
      <c r="G5486" s="121" t="s">
        <v>11</v>
      </c>
      <c r="H5486" s="269"/>
      <c r="I5486" s="121" t="s">
        <v>13</v>
      </c>
      <c r="J5486" s="267" t="s">
        <v>2501</v>
      </c>
      <c r="K5486" s="267" t="s">
        <v>2466</v>
      </c>
      <c r="L5486" s="658" t="s">
        <v>2456</v>
      </c>
      <c r="M5486" s="268" t="s">
        <v>3121</v>
      </c>
      <c r="N5486" s="121" t="s">
        <v>11</v>
      </c>
      <c r="O5486" s="269"/>
      <c r="P5486" s="121" t="s">
        <v>3108</v>
      </c>
      <c r="Q5486" s="122" t="s">
        <v>2501</v>
      </c>
      <c r="R5486" s="122" t="s">
        <v>2466</v>
      </c>
      <c r="S5486" s="632" t="s">
        <v>2456</v>
      </c>
      <c r="T5486" s="121" t="s">
        <v>3121</v>
      </c>
      <c r="U5486" s="121" t="s">
        <v>11</v>
      </c>
      <c r="V5486" s="269"/>
      <c r="W5486" s="121" t="s">
        <v>3336</v>
      </c>
      <c r="X5486" s="122" t="s">
        <v>2501</v>
      </c>
      <c r="Y5486" s="122" t="s">
        <v>2466</v>
      </c>
      <c r="Z5486" s="121" t="s">
        <v>3121</v>
      </c>
      <c r="AA5486" s="121" t="s">
        <v>11</v>
      </c>
      <c r="AB5486" s="594" t="s">
        <v>2557</v>
      </c>
      <c r="AC5486" s="594"/>
    </row>
    <row r="5487" ht="12.95" customHeight="1" spans="1:31">
      <c r="A5487" s="270" t="s">
        <v>4052</v>
      </c>
      <c r="B5487" s="14" t="s">
        <v>464</v>
      </c>
      <c r="C5487" s="14">
        <v>3500</v>
      </c>
      <c r="D5487" s="14" t="s">
        <v>2043</v>
      </c>
      <c r="E5487" s="14"/>
      <c r="F5487" s="141"/>
      <c r="G5487" s="14" t="s">
        <v>2218</v>
      </c>
      <c r="H5487" s="14"/>
      <c r="I5487" s="127" t="s">
        <v>405</v>
      </c>
      <c r="J5487" s="127">
        <v>780</v>
      </c>
      <c r="K5487" s="127" t="s">
        <v>2045</v>
      </c>
      <c r="L5487" s="14"/>
      <c r="M5487" s="14" t="s">
        <v>4053</v>
      </c>
      <c r="N5487" s="14" t="s">
        <v>2218</v>
      </c>
      <c r="O5487" s="14"/>
      <c r="P5487" s="158" t="s">
        <v>1964</v>
      </c>
      <c r="Q5487" s="158">
        <v>765</v>
      </c>
      <c r="R5487" s="158" t="s">
        <v>2045</v>
      </c>
      <c r="S5487" s="732"/>
      <c r="T5487" s="158"/>
      <c r="U5487" s="158" t="s">
        <v>4054</v>
      </c>
      <c r="V5487" s="14"/>
      <c r="W5487" s="14" t="s">
        <v>907</v>
      </c>
      <c r="X5487" s="14">
        <v>800</v>
      </c>
      <c r="Y5487" s="14" t="s">
        <v>2043</v>
      </c>
      <c r="Z5487" s="14"/>
      <c r="AA5487" s="14" t="s">
        <v>2218</v>
      </c>
      <c r="AB5487" s="525"/>
      <c r="AC5487" s="448" t="s">
        <v>2561</v>
      </c>
      <c r="AD5487" s="179"/>
      <c r="AE5487" s="179"/>
    </row>
    <row r="5488" spans="1:29">
      <c r="A5488" s="271"/>
      <c r="B5488" s="14" t="s">
        <v>790</v>
      </c>
      <c r="C5488" s="14">
        <v>600</v>
      </c>
      <c r="D5488" s="14" t="s">
        <v>2043</v>
      </c>
      <c r="E5488" s="14"/>
      <c r="F5488" s="14"/>
      <c r="G5488" s="14" t="s">
        <v>4055</v>
      </c>
      <c r="H5488" s="14"/>
      <c r="I5488" s="14" t="s">
        <v>175</v>
      </c>
      <c r="J5488" s="14">
        <v>4000</v>
      </c>
      <c r="K5488" s="14" t="s">
        <v>2043</v>
      </c>
      <c r="L5488" s="14"/>
      <c r="M5488" s="14"/>
      <c r="N5488" s="14" t="s">
        <v>2218</v>
      </c>
      <c r="O5488" s="14"/>
      <c r="P5488" s="14" t="s">
        <v>1885</v>
      </c>
      <c r="Q5488" s="14">
        <v>200</v>
      </c>
      <c r="R5488" s="14" t="s">
        <v>2045</v>
      </c>
      <c r="S5488" s="140"/>
      <c r="T5488" s="14"/>
      <c r="U5488" s="14" t="s">
        <v>2218</v>
      </c>
      <c r="V5488" s="14"/>
      <c r="W5488" s="14" t="s">
        <v>584</v>
      </c>
      <c r="X5488" s="14">
        <v>5200</v>
      </c>
      <c r="Y5488" s="14" t="s">
        <v>2043</v>
      </c>
      <c r="Z5488" s="14"/>
      <c r="AA5488" s="14" t="s">
        <v>4056</v>
      </c>
      <c r="AB5488" s="460"/>
      <c r="AC5488" s="14" t="s">
        <v>2562</v>
      </c>
    </row>
    <row r="5489" ht="13.8" spans="1:29">
      <c r="A5489" s="271"/>
      <c r="B5489" s="127" t="s">
        <v>1418</v>
      </c>
      <c r="C5489" s="127">
        <v>800</v>
      </c>
      <c r="D5489" s="127" t="s">
        <v>2045</v>
      </c>
      <c r="E5489" s="285"/>
      <c r="F5489" s="129"/>
      <c r="G5489" s="14" t="s">
        <v>2218</v>
      </c>
      <c r="H5489" s="14"/>
      <c r="I5489" s="127" t="s">
        <v>2065</v>
      </c>
      <c r="J5489" s="127">
        <v>700</v>
      </c>
      <c r="K5489" s="127" t="s">
        <v>2043</v>
      </c>
      <c r="L5489" s="14"/>
      <c r="M5489" s="14"/>
      <c r="N5489" s="14" t="s">
        <v>2218</v>
      </c>
      <c r="O5489" s="14"/>
      <c r="P5489" s="14" t="s">
        <v>1453</v>
      </c>
      <c r="Q5489" s="14">
        <v>500</v>
      </c>
      <c r="R5489" s="14" t="s">
        <v>2045</v>
      </c>
      <c r="S5489" s="14"/>
      <c r="T5489" s="14"/>
      <c r="U5489" s="14" t="s">
        <v>2218</v>
      </c>
      <c r="V5489" s="14"/>
      <c r="W5489" s="14" t="s">
        <v>694</v>
      </c>
      <c r="X5489" s="14">
        <v>1500</v>
      </c>
      <c r="Y5489" s="14" t="s">
        <v>2045</v>
      </c>
      <c r="Z5489" s="14"/>
      <c r="AA5489" s="14" t="s">
        <v>2218</v>
      </c>
      <c r="AB5489" s="461"/>
      <c r="AC5489" s="448" t="s">
        <v>2563</v>
      </c>
    </row>
    <row r="5490" ht="13.8" spans="1:29">
      <c r="A5490" s="271"/>
      <c r="B5490" s="136" t="s">
        <v>1057</v>
      </c>
      <c r="C5490" s="136">
        <v>6000</v>
      </c>
      <c r="D5490" s="136" t="s">
        <v>2043</v>
      </c>
      <c r="E5490" s="14"/>
      <c r="F5490" s="14"/>
      <c r="G5490" s="14" t="s">
        <v>88</v>
      </c>
      <c r="H5490" s="14"/>
      <c r="I5490" s="127" t="s">
        <v>67</v>
      </c>
      <c r="J5490" s="127">
        <v>2400</v>
      </c>
      <c r="K5490" s="127" t="s">
        <v>2043</v>
      </c>
      <c r="L5490" s="14"/>
      <c r="M5490" s="14">
        <v>223</v>
      </c>
      <c r="N5490" s="14" t="s">
        <v>2218</v>
      </c>
      <c r="O5490" s="14"/>
      <c r="P5490" s="127" t="s">
        <v>1079</v>
      </c>
      <c r="Q5490" s="127">
        <v>280</v>
      </c>
      <c r="R5490" s="127" t="s">
        <v>2045</v>
      </c>
      <c r="S5490" s="140"/>
      <c r="T5490" s="14"/>
      <c r="U5490" s="14" t="s">
        <v>2218</v>
      </c>
      <c r="V5490" s="140"/>
      <c r="W5490" s="136" t="s">
        <v>1060</v>
      </c>
      <c r="X5490" s="136">
        <v>6000</v>
      </c>
      <c r="Y5490" s="136" t="s">
        <v>2043</v>
      </c>
      <c r="Z5490" s="14"/>
      <c r="AA5490" s="14" t="s">
        <v>2218</v>
      </c>
      <c r="AB5490" s="462"/>
      <c r="AC5490" s="448" t="s">
        <v>2568</v>
      </c>
    </row>
    <row r="5491" ht="13.8" spans="1:29">
      <c r="A5491" s="271"/>
      <c r="B5491" s="14" t="s">
        <v>106</v>
      </c>
      <c r="C5491" s="14">
        <v>1200</v>
      </c>
      <c r="D5491" s="14" t="s">
        <v>2043</v>
      </c>
      <c r="E5491" s="534"/>
      <c r="F5491" s="141">
        <v>216</v>
      </c>
      <c r="G5491" s="14" t="s">
        <v>4057</v>
      </c>
      <c r="H5491" s="14"/>
      <c r="I5491" s="127" t="s">
        <v>2194</v>
      </c>
      <c r="J5491" s="127">
        <v>1300</v>
      </c>
      <c r="K5491" s="127" t="s">
        <v>2045</v>
      </c>
      <c r="L5491" s="14"/>
      <c r="M5491" s="14"/>
      <c r="N5491" s="14" t="s">
        <v>2218</v>
      </c>
      <c r="O5491" s="14"/>
      <c r="P5491" s="127" t="s">
        <v>709</v>
      </c>
      <c r="Q5491" s="127">
        <v>300</v>
      </c>
      <c r="R5491" s="127" t="s">
        <v>2045</v>
      </c>
      <c r="S5491" s="140"/>
      <c r="T5491" s="14"/>
      <c r="U5491" s="14" t="s">
        <v>2218</v>
      </c>
      <c r="V5491" s="140"/>
      <c r="W5491" s="14" t="s">
        <v>1889</v>
      </c>
      <c r="X5491" s="14">
        <v>2000</v>
      </c>
      <c r="Y5491" s="14" t="s">
        <v>2045</v>
      </c>
      <c r="Z5491" s="14"/>
      <c r="AA5491" s="14" t="s">
        <v>2218</v>
      </c>
      <c r="AB5491" s="142"/>
      <c r="AC5491" s="448" t="s">
        <v>2632</v>
      </c>
    </row>
    <row r="5492" ht="13.8" spans="1:29">
      <c r="A5492" s="271"/>
      <c r="B5492" s="136" t="s">
        <v>1065</v>
      </c>
      <c r="C5492" s="136">
        <v>4000</v>
      </c>
      <c r="D5492" s="136" t="s">
        <v>2043</v>
      </c>
      <c r="E5492" s="141"/>
      <c r="F5492" s="141"/>
      <c r="G5492" s="141" t="s">
        <v>4058</v>
      </c>
      <c r="H5492" s="14"/>
      <c r="I5492" s="127" t="s">
        <v>244</v>
      </c>
      <c r="J5492" s="127">
        <v>6000</v>
      </c>
      <c r="K5492" s="127" t="s">
        <v>2043</v>
      </c>
      <c r="L5492" s="14"/>
      <c r="M5492" s="14"/>
      <c r="N5492" s="14" t="s">
        <v>2218</v>
      </c>
      <c r="O5492" s="14"/>
      <c r="P5492" s="14" t="s">
        <v>1244</v>
      </c>
      <c r="Q5492" s="14">
        <v>240</v>
      </c>
      <c r="R5492" s="14" t="s">
        <v>2045</v>
      </c>
      <c r="S5492" s="140"/>
      <c r="T5492" s="14"/>
      <c r="U5492" s="14" t="s">
        <v>2218</v>
      </c>
      <c r="V5492" s="14"/>
      <c r="W5492" s="127" t="s">
        <v>1791</v>
      </c>
      <c r="X5492" s="127">
        <v>2000</v>
      </c>
      <c r="Y5492" s="127" t="s">
        <v>2043</v>
      </c>
      <c r="Z5492" s="14"/>
      <c r="AA5492" s="14" t="s">
        <v>2218</v>
      </c>
      <c r="AB5492" s="136"/>
      <c r="AC5492" s="448" t="s">
        <v>2935</v>
      </c>
    </row>
    <row r="5493" spans="1:28">
      <c r="A5493" s="271"/>
      <c r="B5493" s="136" t="s">
        <v>1085</v>
      </c>
      <c r="C5493" s="136">
        <v>12000</v>
      </c>
      <c r="D5493" s="136" t="s">
        <v>2043</v>
      </c>
      <c r="E5493" s="534"/>
      <c r="F5493" s="141"/>
      <c r="G5493" s="141" t="s">
        <v>4059</v>
      </c>
      <c r="H5493" s="14"/>
      <c r="I5493" s="141" t="s">
        <v>1072</v>
      </c>
      <c r="J5493" s="141">
        <v>2000</v>
      </c>
      <c r="K5493" s="141" t="s">
        <v>2043</v>
      </c>
      <c r="L5493" s="141"/>
      <c r="M5493" s="141"/>
      <c r="N5493" s="14" t="s">
        <v>2218</v>
      </c>
      <c r="O5493" s="14"/>
      <c r="P5493" s="141" t="s">
        <v>337</v>
      </c>
      <c r="Q5493" s="141">
        <v>500</v>
      </c>
      <c r="R5493" s="141" t="s">
        <v>2045</v>
      </c>
      <c r="S5493" s="140"/>
      <c r="T5493" s="14"/>
      <c r="U5493" s="14" t="s">
        <v>2218</v>
      </c>
      <c r="V5493" s="14"/>
      <c r="W5493" s="14" t="s">
        <v>1542</v>
      </c>
      <c r="X5493" s="14">
        <v>2000</v>
      </c>
      <c r="Y5493" s="14" t="s">
        <v>2043</v>
      </c>
      <c r="Z5493" s="14"/>
      <c r="AA5493" s="14" t="s">
        <v>2218</v>
      </c>
      <c r="AB5493" s="14" t="s">
        <v>2727</v>
      </c>
    </row>
    <row r="5494" spans="1:27">
      <c r="A5494" s="271"/>
      <c r="B5494" s="14"/>
      <c r="C5494" s="14"/>
      <c r="D5494" s="14"/>
      <c r="E5494" s="14"/>
      <c r="F5494" s="14"/>
      <c r="G5494" s="14"/>
      <c r="H5494" s="14"/>
      <c r="I5494" s="158" t="s">
        <v>1777</v>
      </c>
      <c r="J5494" s="158">
        <v>1000</v>
      </c>
      <c r="K5494" s="158" t="s">
        <v>2045</v>
      </c>
      <c r="L5494" s="158"/>
      <c r="M5494" s="158"/>
      <c r="N5494" s="159" t="s">
        <v>4060</v>
      </c>
      <c r="O5494" s="14"/>
      <c r="P5494" s="127" t="s">
        <v>1374</v>
      </c>
      <c r="Q5494" s="127">
        <v>300</v>
      </c>
      <c r="R5494" s="127" t="s">
        <v>2045</v>
      </c>
      <c r="S5494" s="140"/>
      <c r="T5494" s="14"/>
      <c r="U5494" s="14" t="s">
        <v>2218</v>
      </c>
      <c r="V5494" s="14"/>
      <c r="W5494" s="14" t="s">
        <v>229</v>
      </c>
      <c r="X5494" s="14">
        <v>4000</v>
      </c>
      <c r="Y5494" s="14" t="s">
        <v>2043</v>
      </c>
      <c r="Z5494" s="141"/>
      <c r="AA5494" s="14" t="s">
        <v>2218</v>
      </c>
    </row>
    <row r="5495" spans="1:27">
      <c r="A5495" s="271"/>
      <c r="B5495" s="127"/>
      <c r="C5495" s="127"/>
      <c r="D5495" s="127"/>
      <c r="E5495" s="127"/>
      <c r="F5495" s="127"/>
      <c r="G5495" s="14"/>
      <c r="H5495" s="14"/>
      <c r="I5495" s="14" t="s">
        <v>142</v>
      </c>
      <c r="J5495" s="14">
        <v>6000</v>
      </c>
      <c r="K5495" s="14" t="s">
        <v>2043</v>
      </c>
      <c r="L5495" s="14"/>
      <c r="M5495" s="14"/>
      <c r="N5495" s="14" t="s">
        <v>2218</v>
      </c>
      <c r="O5495" s="14"/>
      <c r="P5495" s="14" t="s">
        <v>1615</v>
      </c>
      <c r="Q5495" s="14">
        <v>300</v>
      </c>
      <c r="R5495" s="14" t="s">
        <v>2045</v>
      </c>
      <c r="T5495" s="14"/>
      <c r="U5495" s="14" t="s">
        <v>2218</v>
      </c>
      <c r="V5495" s="14"/>
      <c r="W5495" s="460" t="s">
        <v>57</v>
      </c>
      <c r="X5495" s="460">
        <v>2400</v>
      </c>
      <c r="Y5495" s="460" t="s">
        <v>2043</v>
      </c>
      <c r="Z5495" s="14"/>
      <c r="AA5495" s="733" t="s">
        <v>4061</v>
      </c>
    </row>
    <row r="5496" spans="1:27">
      <c r="A5496" s="271"/>
      <c r="B5496" s="127"/>
      <c r="C5496" s="127"/>
      <c r="D5496" s="127"/>
      <c r="E5496" s="534"/>
      <c r="F5496" s="141"/>
      <c r="G5496" s="141"/>
      <c r="H5496" s="14"/>
      <c r="I5496" s="14" t="s">
        <v>389</v>
      </c>
      <c r="J5496" s="14">
        <v>2000</v>
      </c>
      <c r="K5496" s="14" t="s">
        <v>2043</v>
      </c>
      <c r="L5496" s="14"/>
      <c r="M5496" s="14"/>
      <c r="N5496" s="14" t="s">
        <v>2218</v>
      </c>
      <c r="O5496" s="162"/>
      <c r="P5496" s="127" t="s">
        <v>513</v>
      </c>
      <c r="Q5496" s="127">
        <v>1200</v>
      </c>
      <c r="R5496" s="127" t="s">
        <v>2043</v>
      </c>
      <c r="S5496" s="14"/>
      <c r="T5496" s="14"/>
      <c r="U5496" s="14" t="s">
        <v>2218</v>
      </c>
      <c r="V5496" s="14"/>
      <c r="W5496" s="127" t="s">
        <v>1590</v>
      </c>
      <c r="X5496" s="127">
        <v>2400</v>
      </c>
      <c r="Y5496" s="127" t="s">
        <v>2043</v>
      </c>
      <c r="Z5496" s="14"/>
      <c r="AA5496" s="47" t="s">
        <v>88</v>
      </c>
    </row>
    <row r="5497" spans="1:27">
      <c r="A5497" s="271"/>
      <c r="B5497" s="14"/>
      <c r="C5497" s="14"/>
      <c r="D5497" s="14"/>
      <c r="E5497" s="143"/>
      <c r="F5497" s="129"/>
      <c r="G5497" s="191"/>
      <c r="H5497" s="14"/>
      <c r="I5497" s="728" t="s">
        <v>1918</v>
      </c>
      <c r="J5497" s="728">
        <v>1200</v>
      </c>
      <c r="K5497" s="728" t="s">
        <v>2045</v>
      </c>
      <c r="L5497" s="728"/>
      <c r="M5497" s="728"/>
      <c r="N5497" s="728" t="s">
        <v>4062</v>
      </c>
      <c r="O5497" s="162"/>
      <c r="P5497" s="14" t="s">
        <v>1544</v>
      </c>
      <c r="Q5497" s="14">
        <v>380</v>
      </c>
      <c r="R5497" s="14" t="s">
        <v>2045</v>
      </c>
      <c r="S5497" s="140"/>
      <c r="T5497" s="14"/>
      <c r="U5497" s="14" t="s">
        <v>2218</v>
      </c>
      <c r="V5497" s="14"/>
      <c r="W5497" s="127" t="s">
        <v>151</v>
      </c>
      <c r="X5497" s="127">
        <v>2400</v>
      </c>
      <c r="Y5497" s="127" t="s">
        <v>2043</v>
      </c>
      <c r="Z5497" s="14"/>
      <c r="AA5497" s="14" t="s">
        <v>88</v>
      </c>
    </row>
    <row r="5498" spans="1:27">
      <c r="A5498" s="271"/>
      <c r="B5498" s="127"/>
      <c r="C5498" s="127"/>
      <c r="D5498" s="127"/>
      <c r="E5498" s="285"/>
      <c r="F5498" s="129"/>
      <c r="G5498" s="534"/>
      <c r="H5498" s="14"/>
      <c r="I5498" s="127"/>
      <c r="J5498" s="127"/>
      <c r="K5498" s="127"/>
      <c r="L5498" s="14"/>
      <c r="M5498" s="14"/>
      <c r="N5498" s="14"/>
      <c r="O5498" s="162"/>
      <c r="P5498" s="14" t="s">
        <v>1628</v>
      </c>
      <c r="Q5498" s="14">
        <v>1996</v>
      </c>
      <c r="R5498" s="14" t="s">
        <v>2045</v>
      </c>
      <c r="S5498" s="14"/>
      <c r="T5498" s="14"/>
      <c r="U5498" s="14" t="s">
        <v>4063</v>
      </c>
      <c r="V5498" s="162"/>
      <c r="W5498" s="127"/>
      <c r="X5498" s="127"/>
      <c r="Y5498" s="127"/>
      <c r="Z5498" s="14"/>
      <c r="AA5498" s="14"/>
    </row>
    <row r="5499" spans="1:27">
      <c r="A5499" s="271"/>
      <c r="B5499" s="14"/>
      <c r="C5499" s="14"/>
      <c r="D5499" s="14"/>
      <c r="E5499" s="126"/>
      <c r="F5499" s="184"/>
      <c r="G5499" s="128"/>
      <c r="H5499" s="14"/>
      <c r="I5499" s="127"/>
      <c r="J5499" s="127"/>
      <c r="K5499" s="127"/>
      <c r="L5499" s="127"/>
      <c r="M5499" s="127"/>
      <c r="N5499" s="127"/>
      <c r="O5499" s="162"/>
      <c r="P5499" s="14" t="s">
        <v>1552</v>
      </c>
      <c r="Q5499" s="14">
        <v>200</v>
      </c>
      <c r="R5499" s="14" t="s">
        <v>2045</v>
      </c>
      <c r="S5499" s="140"/>
      <c r="T5499" s="14"/>
      <c r="U5499" s="14" t="s">
        <v>2218</v>
      </c>
      <c r="V5499" s="162"/>
      <c r="W5499" s="14"/>
      <c r="X5499" s="14"/>
      <c r="Y5499" s="14"/>
      <c r="Z5499" s="14"/>
      <c r="AA5499" s="14"/>
    </row>
    <row r="5500" spans="1:27">
      <c r="A5500" s="271"/>
      <c r="B5500" s="127"/>
      <c r="C5500" s="127"/>
      <c r="D5500" s="127"/>
      <c r="E5500" s="140"/>
      <c r="F5500" s="14"/>
      <c r="G5500" s="14"/>
      <c r="H5500" s="14"/>
      <c r="I5500" s="127"/>
      <c r="J5500" s="127"/>
      <c r="K5500" s="127"/>
      <c r="L5500" s="14"/>
      <c r="M5500" s="14"/>
      <c r="N5500" s="53"/>
      <c r="O5500" s="162"/>
      <c r="P5500" s="127" t="s">
        <v>313</v>
      </c>
      <c r="Q5500" s="127">
        <v>200</v>
      </c>
      <c r="R5500" s="127" t="s">
        <v>2045</v>
      </c>
      <c r="S5500" s="140"/>
      <c r="T5500" s="14"/>
      <c r="U5500" s="14" t="s">
        <v>2218</v>
      </c>
      <c r="V5500" s="162"/>
      <c r="W5500" s="14"/>
      <c r="X5500" s="14"/>
      <c r="Y5500" s="14"/>
      <c r="Z5500" s="14"/>
      <c r="AA5500" s="14"/>
    </row>
    <row r="5501" spans="1:27">
      <c r="A5501" s="271"/>
      <c r="B5501" s="14"/>
      <c r="C5501" s="14"/>
      <c r="D5501" s="14"/>
      <c r="E5501" s="52"/>
      <c r="F5501" s="14"/>
      <c r="G5501" s="53"/>
      <c r="H5501" s="14"/>
      <c r="I5501" s="14"/>
      <c r="J5501" s="14"/>
      <c r="K5501" s="14"/>
      <c r="L5501" s="14"/>
      <c r="M5501" s="127"/>
      <c r="N5501" s="53"/>
      <c r="O5501" s="162"/>
      <c r="P5501" s="127" t="s">
        <v>1349</v>
      </c>
      <c r="Q5501" s="127">
        <v>500</v>
      </c>
      <c r="R5501" s="127" t="s">
        <v>2045</v>
      </c>
      <c r="S5501" s="140"/>
      <c r="T5501" s="14"/>
      <c r="U5501" s="14" t="s">
        <v>2218</v>
      </c>
      <c r="V5501" s="162"/>
      <c r="W5501" s="14"/>
      <c r="X5501" s="14"/>
      <c r="Y5501" s="14"/>
      <c r="Z5501" s="14"/>
      <c r="AA5501" s="14"/>
    </row>
    <row r="5502" spans="1:27">
      <c r="A5502" s="271"/>
      <c r="B5502" s="127"/>
      <c r="C5502" s="127"/>
      <c r="D5502" s="127"/>
      <c r="E5502" s="140"/>
      <c r="F5502" s="14"/>
      <c r="G5502" s="14"/>
      <c r="H5502" s="14"/>
      <c r="I5502" s="14"/>
      <c r="J5502" s="14"/>
      <c r="K5502" s="14"/>
      <c r="L5502" s="14"/>
      <c r="M5502" s="14"/>
      <c r="N5502" s="53"/>
      <c r="O5502" s="162"/>
      <c r="P5502" s="14" t="s">
        <v>1079</v>
      </c>
      <c r="Q5502" s="14">
        <v>780</v>
      </c>
      <c r="R5502" s="14" t="s">
        <v>2045</v>
      </c>
      <c r="S5502" s="14"/>
      <c r="T5502" s="14"/>
      <c r="U5502" s="14" t="s">
        <v>2218</v>
      </c>
      <c r="V5502" s="14"/>
      <c r="W5502" s="14"/>
      <c r="X5502" s="14"/>
      <c r="Y5502" s="14"/>
      <c r="Z5502" s="14"/>
      <c r="AA5502" s="14"/>
    </row>
    <row r="5503" spans="1:27">
      <c r="A5503" s="271"/>
      <c r="B5503" s="127"/>
      <c r="C5503" s="127"/>
      <c r="D5503" s="127"/>
      <c r="E5503" s="141"/>
      <c r="F5503" s="141"/>
      <c r="G5503" s="141"/>
      <c r="H5503" s="14"/>
      <c r="I5503" s="14"/>
      <c r="J5503" s="14"/>
      <c r="K5503" s="14"/>
      <c r="L5503" s="14"/>
      <c r="M5503" s="14"/>
      <c r="N5503" s="53"/>
      <c r="O5503" s="162"/>
      <c r="P5503" s="14" t="s">
        <v>1264</v>
      </c>
      <c r="Q5503" s="14">
        <v>180</v>
      </c>
      <c r="R5503" s="14" t="s">
        <v>2045</v>
      </c>
      <c r="S5503" s="138"/>
      <c r="T5503" s="127"/>
      <c r="U5503" s="14" t="s">
        <v>2218</v>
      </c>
      <c r="V5503" s="141"/>
      <c r="W5503" s="14"/>
      <c r="X5503" s="14"/>
      <c r="Y5503" s="14"/>
      <c r="Z5503" s="14"/>
      <c r="AA5503" s="14"/>
    </row>
    <row r="5504" spans="1:27">
      <c r="A5504" s="271"/>
      <c r="B5504" s="14"/>
      <c r="C5504" s="14"/>
      <c r="D5504" s="14"/>
      <c r="E5504" s="534"/>
      <c r="F5504" s="141"/>
      <c r="G5504" s="14"/>
      <c r="H5504" s="14"/>
      <c r="I5504" s="127"/>
      <c r="J5504" s="127"/>
      <c r="K5504" s="127"/>
      <c r="L5504" s="14"/>
      <c r="M5504" s="14"/>
      <c r="N5504" s="53"/>
      <c r="O5504" s="162"/>
      <c r="P5504" s="14"/>
      <c r="Q5504" s="14"/>
      <c r="R5504" s="14"/>
      <c r="S5504" s="14"/>
      <c r="T5504" s="14"/>
      <c r="U5504" s="14"/>
      <c r="V5504" s="141"/>
      <c r="W5504" s="14"/>
      <c r="X5504" s="14"/>
      <c r="Y5504" s="14"/>
      <c r="Z5504" s="14"/>
      <c r="AA5504" s="14"/>
    </row>
    <row r="5505" spans="1:27">
      <c r="A5505" s="271"/>
      <c r="B5505" s="14"/>
      <c r="C5505" s="14"/>
      <c r="D5505" s="14"/>
      <c r="E5505" s="14"/>
      <c r="F5505" s="14"/>
      <c r="G5505" s="14"/>
      <c r="H5505" s="14"/>
      <c r="I5505" s="127"/>
      <c r="J5505" s="127"/>
      <c r="K5505" s="127"/>
      <c r="L5505" s="14"/>
      <c r="M5505" s="14"/>
      <c r="N5505" s="53"/>
      <c r="O5505" s="14"/>
      <c r="P5505" s="14"/>
      <c r="Q5505" s="14"/>
      <c r="R5505" s="14"/>
      <c r="S5505" s="14"/>
      <c r="T5505" s="14"/>
      <c r="U5505" s="14"/>
      <c r="V5505" s="141"/>
      <c r="W5505" s="127"/>
      <c r="X5505" s="127"/>
      <c r="Y5505" s="127"/>
      <c r="Z5505" s="14"/>
      <c r="AA5505" s="14"/>
    </row>
    <row r="5506" ht="12.75" customHeight="1" spans="1:27">
      <c r="A5506" s="720"/>
      <c r="B5506" s="127"/>
      <c r="C5506" s="127"/>
      <c r="D5506" s="127"/>
      <c r="E5506" s="127"/>
      <c r="F5506" s="127"/>
      <c r="G5506" s="127"/>
      <c r="H5506" s="14"/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41"/>
      <c r="Z5506" s="14"/>
      <c r="AA5506" s="14"/>
    </row>
    <row r="5507" ht="12.75" customHeight="1" spans="1:27">
      <c r="A5507" s="720"/>
      <c r="B5507" s="154"/>
      <c r="C5507" s="127"/>
      <c r="D5507" s="127"/>
      <c r="E5507" s="127"/>
      <c r="F5507" s="127"/>
      <c r="G5507" s="127"/>
      <c r="H5507" s="14"/>
      <c r="I5507" s="14"/>
      <c r="J5507" s="14"/>
      <c r="K5507" s="14"/>
      <c r="L5507" s="14"/>
      <c r="M5507" s="14"/>
      <c r="N5507" s="53"/>
      <c r="O5507" s="14"/>
      <c r="P5507" s="14"/>
      <c r="Q5507" s="14"/>
      <c r="R5507" s="14"/>
      <c r="S5507" s="140"/>
      <c r="T5507" s="14"/>
      <c r="U5507" s="14"/>
      <c r="V5507" s="141"/>
      <c r="W5507" s="127"/>
      <c r="X5507" s="127"/>
      <c r="Y5507" s="127"/>
      <c r="Z5507" s="14"/>
      <c r="AA5507" s="14"/>
    </row>
    <row r="5508" ht="12.75" customHeight="1" spans="1:28">
      <c r="A5508" s="720"/>
      <c r="B5508" s="169"/>
      <c r="C5508" s="138"/>
      <c r="D5508" s="138"/>
      <c r="E5508" s="730"/>
      <c r="F5508" s="154"/>
      <c r="G5508" s="154"/>
      <c r="H5508" s="14"/>
      <c r="I5508" s="127"/>
      <c r="J5508" s="127"/>
      <c r="K5508" s="127"/>
      <c r="M5508" s="14"/>
      <c r="O5508" s="14"/>
      <c r="P5508" s="14"/>
      <c r="Q5508" s="14"/>
      <c r="R5508" s="14"/>
      <c r="S5508" s="14"/>
      <c r="T5508" s="14"/>
      <c r="U5508" s="14"/>
      <c r="V5508" s="141"/>
      <c r="W5508" s="14"/>
      <c r="X5508" s="14"/>
      <c r="Y5508" s="14"/>
      <c r="Z5508" s="14"/>
      <c r="AA5508" s="14"/>
      <c r="AB5508" s="14"/>
    </row>
    <row r="5509" ht="12.75" customHeight="1" spans="1:28">
      <c r="A5509" s="720"/>
      <c r="B5509" s="184"/>
      <c r="C5509" s="127"/>
      <c r="D5509" s="127"/>
      <c r="E5509" s="140"/>
      <c r="F5509" s="14"/>
      <c r="G5509" s="14"/>
      <c r="H5509" s="14"/>
      <c r="I5509" s="127"/>
      <c r="J5509" s="127"/>
      <c r="K5509" s="127"/>
      <c r="L5509" s="14"/>
      <c r="M5509" s="14"/>
      <c r="N5509" s="53"/>
      <c r="O5509" s="14"/>
      <c r="P5509" s="14"/>
      <c r="Q5509" s="14">
        <v>6720</v>
      </c>
      <c r="R5509" s="14"/>
      <c r="S5509" s="14"/>
      <c r="T5509" s="14"/>
      <c r="U5509" s="14"/>
      <c r="V5509" s="141"/>
      <c r="W5509" s="14"/>
      <c r="X5509" s="14"/>
      <c r="Y5509" s="14"/>
      <c r="Z5509" s="14"/>
      <c r="AA5509" s="14"/>
      <c r="AB5509" s="14"/>
    </row>
    <row r="5510" ht="23.4" spans="1:27">
      <c r="A5510" s="726"/>
      <c r="B5510" s="623"/>
      <c r="C5510" s="324"/>
      <c r="D5510" s="324"/>
      <c r="E5510" s="624"/>
      <c r="F5510" s="324"/>
      <c r="G5510" s="299"/>
      <c r="H5510" s="269"/>
      <c r="I5510" s="304"/>
      <c r="J5510" s="304"/>
      <c r="K5510" s="304"/>
      <c r="L5510" s="304"/>
      <c r="M5510" s="304"/>
      <c r="N5510" s="304"/>
      <c r="O5510" s="269"/>
      <c r="P5510" s="304"/>
      <c r="Q5510" s="304"/>
      <c r="R5510" s="304"/>
      <c r="S5510" s="304"/>
      <c r="T5510" s="304"/>
      <c r="U5510" s="304"/>
      <c r="V5510" s="269"/>
      <c r="W5510" s="304"/>
      <c r="X5510" s="304"/>
      <c r="Y5510" s="304"/>
      <c r="Z5510" s="304"/>
      <c r="AA5510" s="304"/>
    </row>
    <row r="5511" ht="27.6" spans="1:29">
      <c r="A5511" s="266" t="s">
        <v>2313</v>
      </c>
      <c r="B5511" s="121" t="s">
        <v>12</v>
      </c>
      <c r="C5511" s="122" t="s">
        <v>2501</v>
      </c>
      <c r="D5511" s="122" t="s">
        <v>2466</v>
      </c>
      <c r="E5511" s="123" t="s">
        <v>2456</v>
      </c>
      <c r="F5511" s="121" t="s">
        <v>3121</v>
      </c>
      <c r="G5511" s="121" t="s">
        <v>11</v>
      </c>
      <c r="H5511" s="269"/>
      <c r="I5511" s="121" t="s">
        <v>13</v>
      </c>
      <c r="J5511" s="267" t="s">
        <v>2501</v>
      </c>
      <c r="K5511" s="267" t="s">
        <v>2466</v>
      </c>
      <c r="L5511" s="658" t="s">
        <v>2456</v>
      </c>
      <c r="M5511" s="268" t="s">
        <v>3121</v>
      </c>
      <c r="N5511" s="121" t="s">
        <v>11</v>
      </c>
      <c r="O5511" s="269"/>
      <c r="P5511" s="121" t="s">
        <v>3108</v>
      </c>
      <c r="Q5511" s="122" t="s">
        <v>2501</v>
      </c>
      <c r="R5511" s="122" t="s">
        <v>2466</v>
      </c>
      <c r="S5511" s="632" t="s">
        <v>2456</v>
      </c>
      <c r="T5511" s="121" t="s">
        <v>3121</v>
      </c>
      <c r="U5511" s="121" t="s">
        <v>11</v>
      </c>
      <c r="V5511" s="269"/>
      <c r="W5511" s="121" t="s">
        <v>3336</v>
      </c>
      <c r="X5511" s="122" t="s">
        <v>2501</v>
      </c>
      <c r="Y5511" s="122" t="s">
        <v>2466</v>
      </c>
      <c r="Z5511" s="121" t="s">
        <v>3121</v>
      </c>
      <c r="AA5511" s="121" t="s">
        <v>11</v>
      </c>
      <c r="AB5511" s="594" t="s">
        <v>2557</v>
      </c>
      <c r="AC5511" s="594"/>
    </row>
    <row r="5512" ht="12.95" customHeight="1" spans="1:31">
      <c r="A5512" s="734" t="s">
        <v>4064</v>
      </c>
      <c r="B5512" s="14" t="s">
        <v>1081</v>
      </c>
      <c r="C5512" s="14">
        <v>2000</v>
      </c>
      <c r="D5512" s="14" t="s">
        <v>2043</v>
      </c>
      <c r="E5512" s="127"/>
      <c r="F5512" s="127"/>
      <c r="G5512" s="14" t="s">
        <v>2218</v>
      </c>
      <c r="H5512" s="14"/>
      <c r="I5512" s="127" t="s">
        <v>386</v>
      </c>
      <c r="J5512" s="127">
        <v>4000</v>
      </c>
      <c r="K5512" s="127" t="s">
        <v>2043</v>
      </c>
      <c r="L5512" s="14"/>
      <c r="M5512" s="14"/>
      <c r="N5512" s="14" t="s">
        <v>2218</v>
      </c>
      <c r="O5512" s="162"/>
      <c r="S5512" s="14"/>
      <c r="T5512" s="14"/>
      <c r="U5512" s="14"/>
      <c r="V5512" s="14"/>
      <c r="W5512" s="127" t="s">
        <v>1590</v>
      </c>
      <c r="X5512" s="127">
        <v>2400</v>
      </c>
      <c r="Y5512" s="127" t="s">
        <v>2043</v>
      </c>
      <c r="Z5512" s="14"/>
      <c r="AA5512" s="47" t="s">
        <v>88</v>
      </c>
      <c r="AB5512" s="525"/>
      <c r="AC5512" s="448" t="s">
        <v>2561</v>
      </c>
      <c r="AD5512" s="179"/>
      <c r="AE5512" s="179"/>
    </row>
    <row r="5513" ht="23.4" spans="1:29">
      <c r="A5513" s="720"/>
      <c r="B5513" s="127" t="s">
        <v>479</v>
      </c>
      <c r="C5513" s="127">
        <v>5000</v>
      </c>
      <c r="D5513" s="127" t="s">
        <v>2043</v>
      </c>
      <c r="E5513" s="534"/>
      <c r="F5513" s="141"/>
      <c r="G5513" s="14" t="s">
        <v>2218</v>
      </c>
      <c r="H5513" s="14"/>
      <c r="I5513" s="158" t="s">
        <v>2086</v>
      </c>
      <c r="J5513" s="158">
        <v>500</v>
      </c>
      <c r="K5513" s="158" t="s">
        <v>2045</v>
      </c>
      <c r="L5513" s="158"/>
      <c r="M5513" s="158" t="s">
        <v>2096</v>
      </c>
      <c r="N5513" s="158" t="s">
        <v>4065</v>
      </c>
      <c r="O5513" s="162"/>
      <c r="P5513" s="460" t="s">
        <v>63</v>
      </c>
      <c r="Q5513" s="460">
        <v>2000</v>
      </c>
      <c r="R5513" s="460" t="s">
        <v>2045</v>
      </c>
      <c r="S5513" s="14"/>
      <c r="T5513" s="14"/>
      <c r="U5513" s="14" t="s">
        <v>4066</v>
      </c>
      <c r="V5513" s="14"/>
      <c r="W5513" s="127" t="s">
        <v>151</v>
      </c>
      <c r="X5513" s="127">
        <v>2400</v>
      </c>
      <c r="Y5513" s="127" t="s">
        <v>2043</v>
      </c>
      <c r="Z5513" s="14"/>
      <c r="AA5513" s="14" t="s">
        <v>88</v>
      </c>
      <c r="AB5513" s="460"/>
      <c r="AC5513" s="14" t="s">
        <v>2562</v>
      </c>
    </row>
    <row r="5514" ht="26.4" spans="1:29">
      <c r="A5514" s="720"/>
      <c r="B5514" s="154" t="s">
        <v>309</v>
      </c>
      <c r="C5514" s="154">
        <v>12000</v>
      </c>
      <c r="D5514" s="154" t="s">
        <v>2043</v>
      </c>
      <c r="E5514" s="729"/>
      <c r="F5514" s="515"/>
      <c r="G5514" s="14" t="s">
        <v>2218</v>
      </c>
      <c r="H5514" s="14"/>
      <c r="I5514" s="127" t="s">
        <v>280</v>
      </c>
      <c r="J5514" s="127">
        <v>22000</v>
      </c>
      <c r="K5514" s="127" t="s">
        <v>2043</v>
      </c>
      <c r="L5514" s="14"/>
      <c r="M5514" s="14"/>
      <c r="N5514" s="53" t="s">
        <v>4067</v>
      </c>
      <c r="O5514" s="162"/>
      <c r="P5514" s="460" t="s">
        <v>106</v>
      </c>
      <c r="Q5514" s="460">
        <v>800</v>
      </c>
      <c r="R5514" s="460" t="s">
        <v>2043</v>
      </c>
      <c r="S5514" s="14"/>
      <c r="T5514" s="14"/>
      <c r="U5514" s="14" t="s">
        <v>4017</v>
      </c>
      <c r="V5514" s="14"/>
      <c r="W5514" s="127" t="s">
        <v>238</v>
      </c>
      <c r="X5514" s="127">
        <v>9000</v>
      </c>
      <c r="Y5514" s="127" t="s">
        <v>2043</v>
      </c>
      <c r="Z5514" s="14"/>
      <c r="AA5514" s="14" t="s">
        <v>4068</v>
      </c>
      <c r="AB5514" s="461"/>
      <c r="AC5514" s="448" t="s">
        <v>2563</v>
      </c>
    </row>
    <row r="5515" ht="23.4" spans="1:29">
      <c r="A5515" s="720"/>
      <c r="B5515" s="14" t="s">
        <v>145</v>
      </c>
      <c r="C5515" s="14">
        <v>30000</v>
      </c>
      <c r="D5515" s="14" t="s">
        <v>2043</v>
      </c>
      <c r="E5515" s="14"/>
      <c r="F5515" s="14"/>
      <c r="G5515" s="14" t="s">
        <v>2218</v>
      </c>
      <c r="H5515" s="14"/>
      <c r="I5515" s="14" t="s">
        <v>220</v>
      </c>
      <c r="J5515" s="14">
        <v>10000</v>
      </c>
      <c r="K5515" s="14" t="s">
        <v>2043</v>
      </c>
      <c r="L5515" s="14"/>
      <c r="M5515" s="14"/>
      <c r="N5515" s="53" t="s">
        <v>4069</v>
      </c>
      <c r="O5515" s="162"/>
      <c r="P5515" s="136" t="s">
        <v>1330</v>
      </c>
      <c r="Q5515" s="136">
        <v>1000</v>
      </c>
      <c r="R5515" s="136" t="s">
        <v>2043</v>
      </c>
      <c r="S5515" s="127"/>
      <c r="T5515" s="127"/>
      <c r="U5515" s="14" t="s">
        <v>54</v>
      </c>
      <c r="V5515" s="140"/>
      <c r="W5515" s="14" t="s">
        <v>196</v>
      </c>
      <c r="X5515" s="14">
        <v>4000</v>
      </c>
      <c r="Y5515" s="14" t="s">
        <v>2043</v>
      </c>
      <c r="Z5515" s="14"/>
      <c r="AA5515" s="14" t="s">
        <v>4070</v>
      </c>
      <c r="AB5515" s="462"/>
      <c r="AC5515" s="448" t="s">
        <v>2568</v>
      </c>
    </row>
    <row r="5516" ht="23.4" spans="1:29">
      <c r="A5516" s="720"/>
      <c r="B5516" s="127" t="s">
        <v>124</v>
      </c>
      <c r="C5516" s="127">
        <v>6000</v>
      </c>
      <c r="D5516" s="127" t="s">
        <v>2043</v>
      </c>
      <c r="E5516" s="127"/>
      <c r="F5516" s="127"/>
      <c r="G5516" s="14" t="s">
        <v>2218</v>
      </c>
      <c r="H5516" s="14"/>
      <c r="I5516" s="14"/>
      <c r="J5516" s="14"/>
      <c r="K5516" s="14"/>
      <c r="L5516" s="14"/>
      <c r="M5516" s="14"/>
      <c r="N5516" s="53"/>
      <c r="O5516" s="162"/>
      <c r="P5516" s="136" t="s">
        <v>1966</v>
      </c>
      <c r="Q5516" s="136">
        <v>800</v>
      </c>
      <c r="R5516" s="136" t="s">
        <v>2045</v>
      </c>
      <c r="S5516" s="14"/>
      <c r="T5516" s="14"/>
      <c r="U5516" s="14" t="s">
        <v>54</v>
      </c>
      <c r="V5516" s="140"/>
      <c r="W5516" s="14" t="s">
        <v>1686</v>
      </c>
      <c r="X5516" s="14">
        <v>16000</v>
      </c>
      <c r="Y5516" s="14" t="s">
        <v>2043</v>
      </c>
      <c r="Z5516" s="14"/>
      <c r="AA5516" s="14" t="s">
        <v>4071</v>
      </c>
      <c r="AB5516" s="142"/>
      <c r="AC5516" s="448" t="s">
        <v>2632</v>
      </c>
    </row>
    <row r="5517" ht="23.4" spans="1:29">
      <c r="A5517" s="720"/>
      <c r="B5517" s="127"/>
      <c r="C5517" s="127"/>
      <c r="D5517" s="127"/>
      <c r="E5517" s="52"/>
      <c r="F5517" s="14"/>
      <c r="G5517" s="53"/>
      <c r="H5517" s="14"/>
      <c r="I5517" s="14"/>
      <c r="J5517" s="14"/>
      <c r="K5517" s="14"/>
      <c r="L5517" s="127"/>
      <c r="M5517" s="127"/>
      <c r="N5517" s="127"/>
      <c r="O5517" s="162"/>
      <c r="P5517" s="14" t="s">
        <v>1046</v>
      </c>
      <c r="Q5517" s="14">
        <v>600</v>
      </c>
      <c r="R5517" s="14" t="s">
        <v>2043</v>
      </c>
      <c r="S5517" s="14"/>
      <c r="T5517" s="14"/>
      <c r="U5517" s="14" t="s">
        <v>54</v>
      </c>
      <c r="V5517" s="14"/>
      <c r="W5517" s="14"/>
      <c r="X5517" s="14"/>
      <c r="Y5517" s="14"/>
      <c r="Z5517" s="14"/>
      <c r="AA5517" s="14"/>
      <c r="AB5517" s="136"/>
      <c r="AC5517" s="448" t="s">
        <v>2935</v>
      </c>
    </row>
    <row r="5518" ht="23.4" spans="1:28">
      <c r="A5518" s="720"/>
      <c r="B5518" s="14"/>
      <c r="C5518" s="14"/>
      <c r="D5518" s="14"/>
      <c r="E5518" s="52"/>
      <c r="F5518" s="14"/>
      <c r="G5518" s="53"/>
      <c r="H5518" s="14"/>
      <c r="I5518" s="14"/>
      <c r="J5518" s="14"/>
      <c r="K5518" s="14"/>
      <c r="L5518" s="14"/>
      <c r="M5518" s="14"/>
      <c r="N5518" s="14"/>
      <c r="O5518" s="162"/>
      <c r="P5518" s="14" t="s">
        <v>1324</v>
      </c>
      <c r="Q5518" s="14">
        <v>990</v>
      </c>
      <c r="R5518" s="14" t="s">
        <v>2045</v>
      </c>
      <c r="S5518" s="14"/>
      <c r="T5518" s="14"/>
      <c r="U5518" s="14" t="s">
        <v>54</v>
      </c>
      <c r="V5518" s="14"/>
      <c r="W5518" s="14"/>
      <c r="X5518" s="14"/>
      <c r="Y5518" s="14"/>
      <c r="Z5518" s="14"/>
      <c r="AA5518" s="14"/>
      <c r="AB5518" s="14" t="s">
        <v>2727</v>
      </c>
    </row>
    <row r="5519" ht="23.4" spans="1:27">
      <c r="A5519" s="720"/>
      <c r="B5519" s="14"/>
      <c r="C5519" s="14"/>
      <c r="D5519" s="14"/>
      <c r="E5519" s="735"/>
      <c r="F5519" s="14"/>
      <c r="G5519" s="53"/>
      <c r="H5519" s="14"/>
      <c r="I5519" s="127"/>
      <c r="J5519" s="127"/>
      <c r="K5519" s="127"/>
      <c r="L5519" s="14"/>
      <c r="M5519" s="14"/>
      <c r="N5519" s="53"/>
      <c r="O5519" s="162"/>
      <c r="P5519" s="127"/>
      <c r="Q5519" s="138"/>
      <c r="R5519" s="138"/>
      <c r="S5519" s="14"/>
      <c r="T5519" s="14"/>
      <c r="U5519" s="14"/>
      <c r="V5519" s="14"/>
      <c r="W5519" s="127"/>
      <c r="X5519" s="127"/>
      <c r="Y5519" s="127"/>
      <c r="Z5519" s="140"/>
      <c r="AA5519" s="14"/>
    </row>
    <row r="5520" ht="23.4" spans="1:27">
      <c r="A5520" s="720"/>
      <c r="B5520" s="14"/>
      <c r="C5520" s="14"/>
      <c r="D5520" s="14"/>
      <c r="E5520" s="731"/>
      <c r="F5520" s="184"/>
      <c r="G5520" s="128"/>
      <c r="H5520" s="14"/>
      <c r="I5520" s="127"/>
      <c r="J5520" s="127"/>
      <c r="K5520" s="127"/>
      <c r="L5520" s="14"/>
      <c r="M5520" s="14"/>
      <c r="N5520" s="14"/>
      <c r="O5520" s="162"/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</row>
    <row r="5521" ht="23.4" spans="1:27">
      <c r="A5521" s="720"/>
      <c r="B5521" s="14"/>
      <c r="C5521" s="14"/>
      <c r="D5521" s="14"/>
      <c r="E5521" s="140"/>
      <c r="F5521" s="14"/>
      <c r="G5521" s="14"/>
      <c r="H5521" s="14"/>
      <c r="I5521" s="14"/>
      <c r="J5521" s="14"/>
      <c r="K5521" s="14"/>
      <c r="L5521" s="14"/>
      <c r="M5521" s="14"/>
      <c r="N5521" s="53"/>
      <c r="O5521" s="162"/>
      <c r="P5521" s="14"/>
      <c r="Q5521" s="14"/>
      <c r="R5521" s="14"/>
      <c r="S5521" s="14"/>
      <c r="T5521" s="14"/>
      <c r="U5521" s="14"/>
      <c r="V5521" s="14"/>
      <c r="W5521" s="127"/>
      <c r="X5521" s="127"/>
      <c r="Y5521" s="127"/>
      <c r="Z5521" s="127"/>
      <c r="AA5521" s="127"/>
    </row>
    <row r="5522" ht="23.4" spans="1:27">
      <c r="A5522" s="720"/>
      <c r="B5522" s="14"/>
      <c r="C5522" s="14"/>
      <c r="D5522" s="14"/>
      <c r="E5522" s="534"/>
      <c r="F5522" s="141"/>
      <c r="G5522" s="14"/>
      <c r="H5522" s="14"/>
      <c r="I5522" s="14"/>
      <c r="J5522" s="14"/>
      <c r="K5522" s="14"/>
      <c r="L5522" s="14"/>
      <c r="M5522" s="14"/>
      <c r="N5522" s="53"/>
      <c r="O5522" s="162"/>
      <c r="P5522" s="14"/>
      <c r="Q5522" s="14"/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</row>
    <row r="5523" ht="23.4" spans="1:27">
      <c r="A5523" s="720"/>
      <c r="B5523" s="141"/>
      <c r="C5523" s="141"/>
      <c r="D5523" s="141"/>
      <c r="E5523" s="141"/>
      <c r="F5523" s="141"/>
      <c r="G5523" s="141"/>
      <c r="H5523" s="141"/>
      <c r="I5523" s="141"/>
      <c r="J5523" s="141"/>
      <c r="K5523" s="141"/>
      <c r="L5523" s="141"/>
      <c r="M5523" s="141"/>
      <c r="N5523" s="141"/>
      <c r="O5523" s="285"/>
      <c r="P5523" s="14"/>
      <c r="Q5523" s="14"/>
      <c r="R5523" s="14"/>
      <c r="S5523" s="14"/>
      <c r="T5523" s="14"/>
      <c r="U5523" s="14"/>
      <c r="V5523" s="141"/>
      <c r="W5523" s="14"/>
      <c r="X5523" s="14"/>
      <c r="Y5523" s="14"/>
      <c r="Z5523" s="141"/>
      <c r="AA5523" s="141"/>
    </row>
    <row r="5524" ht="23.4" spans="1:27">
      <c r="A5524" s="726"/>
      <c r="B5524" s="623"/>
      <c r="C5524" s="324"/>
      <c r="D5524" s="324"/>
      <c r="E5524" s="624"/>
      <c r="F5524" s="324"/>
      <c r="G5524" s="299"/>
      <c r="H5524" s="269"/>
      <c r="I5524" s="304"/>
      <c r="J5524" s="304"/>
      <c r="K5524" s="304"/>
      <c r="L5524" s="304"/>
      <c r="M5524" s="304"/>
      <c r="N5524" s="304"/>
      <c r="O5524" s="269"/>
      <c r="P5524" s="304"/>
      <c r="Q5524" s="304"/>
      <c r="R5524" s="304"/>
      <c r="S5524" s="304"/>
      <c r="T5524" s="304"/>
      <c r="U5524" s="304"/>
      <c r="V5524" s="269"/>
      <c r="W5524" s="304"/>
      <c r="X5524" s="304"/>
      <c r="Y5524" s="304"/>
      <c r="Z5524" s="304"/>
      <c r="AA5524" s="304"/>
    </row>
    <row r="5525" ht="27.6" spans="1:29">
      <c r="A5525" s="266" t="s">
        <v>2315</v>
      </c>
      <c r="B5525" s="121" t="s">
        <v>12</v>
      </c>
      <c r="C5525" s="122" t="s">
        <v>2501</v>
      </c>
      <c r="D5525" s="122" t="s">
        <v>2466</v>
      </c>
      <c r="E5525" s="123" t="s">
        <v>2456</v>
      </c>
      <c r="F5525" s="121" t="s">
        <v>3121</v>
      </c>
      <c r="G5525" s="121" t="s">
        <v>11</v>
      </c>
      <c r="H5525" s="269"/>
      <c r="I5525" s="121" t="s">
        <v>13</v>
      </c>
      <c r="J5525" s="267" t="s">
        <v>2501</v>
      </c>
      <c r="K5525" s="267" t="s">
        <v>2466</v>
      </c>
      <c r="L5525" s="658" t="s">
        <v>2456</v>
      </c>
      <c r="M5525" s="268" t="s">
        <v>3121</v>
      </c>
      <c r="N5525" s="121" t="s">
        <v>11</v>
      </c>
      <c r="O5525" s="269"/>
      <c r="P5525" s="121" t="s">
        <v>3108</v>
      </c>
      <c r="Q5525" s="122" t="s">
        <v>2501</v>
      </c>
      <c r="R5525" s="122" t="s">
        <v>2466</v>
      </c>
      <c r="S5525" s="632" t="s">
        <v>2456</v>
      </c>
      <c r="T5525" s="121" t="s">
        <v>3121</v>
      </c>
      <c r="U5525" s="121" t="s">
        <v>11</v>
      </c>
      <c r="V5525" s="269"/>
      <c r="W5525" s="121" t="s">
        <v>3336</v>
      </c>
      <c r="X5525" s="122" t="s">
        <v>2501</v>
      </c>
      <c r="Y5525" s="122" t="s">
        <v>2466</v>
      </c>
      <c r="Z5525" s="121" t="s">
        <v>3121</v>
      </c>
      <c r="AA5525" s="121" t="s">
        <v>11</v>
      </c>
      <c r="AB5525" s="594" t="s">
        <v>2557</v>
      </c>
      <c r="AC5525" s="594"/>
    </row>
    <row r="5526" ht="12.95" customHeight="1" spans="1:31">
      <c r="A5526" s="270" t="s">
        <v>4072</v>
      </c>
      <c r="B5526" s="127" t="s">
        <v>124</v>
      </c>
      <c r="C5526" s="127">
        <v>6000</v>
      </c>
      <c r="D5526" s="127" t="s">
        <v>2043</v>
      </c>
      <c r="E5526" s="127"/>
      <c r="F5526" s="127"/>
      <c r="G5526" s="14" t="s">
        <v>2218</v>
      </c>
      <c r="H5526" s="14"/>
      <c r="I5526" s="14" t="s">
        <v>135</v>
      </c>
      <c r="J5526" s="14">
        <v>24000</v>
      </c>
      <c r="K5526" s="14" t="s">
        <v>2043</v>
      </c>
      <c r="L5526" s="14"/>
      <c r="M5526" s="14"/>
      <c r="N5526" s="53" t="s">
        <v>2218</v>
      </c>
      <c r="O5526" s="162"/>
      <c r="P5526" s="460" t="s">
        <v>68</v>
      </c>
      <c r="Q5526" s="460">
        <v>1200</v>
      </c>
      <c r="R5526" s="460" t="s">
        <v>2043</v>
      </c>
      <c r="S5526" s="14"/>
      <c r="T5526" s="14"/>
      <c r="U5526" s="14" t="s">
        <v>54</v>
      </c>
      <c r="V5526" s="140"/>
      <c r="W5526" s="14" t="s">
        <v>1686</v>
      </c>
      <c r="X5526" s="14">
        <v>15000</v>
      </c>
      <c r="Y5526" s="14" t="s">
        <v>2043</v>
      </c>
      <c r="Z5526" s="14"/>
      <c r="AA5526" s="14" t="s">
        <v>4073</v>
      </c>
      <c r="AB5526" s="525"/>
      <c r="AC5526" s="448" t="s">
        <v>2561</v>
      </c>
      <c r="AD5526" s="179"/>
      <c r="AE5526" s="179"/>
    </row>
    <row r="5527" spans="1:29">
      <c r="A5527" s="271"/>
      <c r="B5527" s="127" t="s">
        <v>949</v>
      </c>
      <c r="C5527" s="127">
        <v>9000</v>
      </c>
      <c r="D5527" s="127" t="s">
        <v>2043</v>
      </c>
      <c r="E5527" s="534"/>
      <c r="F5527" s="141"/>
      <c r="G5527" s="14" t="s">
        <v>2218</v>
      </c>
      <c r="H5527" s="14"/>
      <c r="I5527" s="14" t="s">
        <v>476</v>
      </c>
      <c r="J5527" s="14">
        <v>2000</v>
      </c>
      <c r="K5527" s="14" t="s">
        <v>2043</v>
      </c>
      <c r="L5527" s="127"/>
      <c r="M5527" s="127"/>
      <c r="N5527" s="127" t="s">
        <v>2218</v>
      </c>
      <c r="O5527" s="162"/>
      <c r="P5527" s="14" t="s">
        <v>1964</v>
      </c>
      <c r="Q5527" s="14">
        <v>800</v>
      </c>
      <c r="R5527" s="14" t="s">
        <v>2045</v>
      </c>
      <c r="S5527" s="14"/>
      <c r="T5527" s="14"/>
      <c r="U5527" s="14" t="s">
        <v>54</v>
      </c>
      <c r="V5527" s="140"/>
      <c r="W5527" s="14" t="s">
        <v>207</v>
      </c>
      <c r="X5527" s="14">
        <v>1200</v>
      </c>
      <c r="Y5527" s="14" t="s">
        <v>2043</v>
      </c>
      <c r="Z5527" s="14"/>
      <c r="AA5527" s="14" t="s">
        <v>54</v>
      </c>
      <c r="AB5527" s="14" t="s">
        <v>88</v>
      </c>
      <c r="AC5527" s="14" t="s">
        <v>2562</v>
      </c>
    </row>
    <row r="5528" ht="13.8" spans="1:29">
      <c r="A5528" s="271"/>
      <c r="B5528" s="14" t="s">
        <v>1723</v>
      </c>
      <c r="C5528" s="14">
        <v>880</v>
      </c>
      <c r="D5528" s="14" t="s">
        <v>2043</v>
      </c>
      <c r="E5528" s="143"/>
      <c r="F5528" s="129"/>
      <c r="G5528" s="14" t="s">
        <v>2218</v>
      </c>
      <c r="H5528" s="14"/>
      <c r="I5528" s="14" t="s">
        <v>1777</v>
      </c>
      <c r="J5528" s="14">
        <v>1000</v>
      </c>
      <c r="K5528" s="14" t="s">
        <v>2045</v>
      </c>
      <c r="L5528" s="14"/>
      <c r="M5528" s="14"/>
      <c r="N5528" s="53" t="s">
        <v>2218</v>
      </c>
      <c r="O5528" s="162"/>
      <c r="P5528" s="14" t="s">
        <v>681</v>
      </c>
      <c r="Q5528" s="14">
        <v>150</v>
      </c>
      <c r="R5528" s="14"/>
      <c r="S5528" s="14"/>
      <c r="T5528" s="14"/>
      <c r="U5528" s="14" t="s">
        <v>54</v>
      </c>
      <c r="V5528" s="140"/>
      <c r="W5528" s="14" t="s">
        <v>151</v>
      </c>
      <c r="X5528" s="14">
        <v>2400</v>
      </c>
      <c r="Y5528" s="14" t="s">
        <v>2043</v>
      </c>
      <c r="Z5528" s="14"/>
      <c r="AA5528" s="14" t="s">
        <v>2218</v>
      </c>
      <c r="AB5528" s="461"/>
      <c r="AC5528" s="448" t="s">
        <v>2563</v>
      </c>
    </row>
    <row r="5529" ht="13.8" spans="1:29">
      <c r="A5529" s="271"/>
      <c r="B5529" s="14" t="s">
        <v>787</v>
      </c>
      <c r="C5529" s="14">
        <v>2000</v>
      </c>
      <c r="D5529" s="14" t="s">
        <v>2043</v>
      </c>
      <c r="E5529" s="140"/>
      <c r="F5529" s="14"/>
      <c r="G5529" s="14" t="s">
        <v>2218</v>
      </c>
      <c r="H5529" s="14"/>
      <c r="I5529" s="14" t="s">
        <v>386</v>
      </c>
      <c r="J5529" s="14">
        <v>8000</v>
      </c>
      <c r="K5529" s="14" t="s">
        <v>2043</v>
      </c>
      <c r="L5529" s="14"/>
      <c r="M5529" s="14"/>
      <c r="N5529" s="53" t="s">
        <v>2218</v>
      </c>
      <c r="O5529" s="162"/>
      <c r="P5529" s="137" t="s">
        <v>110</v>
      </c>
      <c r="Q5529" s="137">
        <v>1600</v>
      </c>
      <c r="R5529" s="137" t="s">
        <v>2043</v>
      </c>
      <c r="S5529" s="14"/>
      <c r="T5529" s="14"/>
      <c r="U5529" s="14" t="s">
        <v>4074</v>
      </c>
      <c r="V5529" s="140"/>
      <c r="W5529" s="14" t="s">
        <v>238</v>
      </c>
      <c r="X5529" s="14">
        <v>6000</v>
      </c>
      <c r="Y5529" s="14" t="s">
        <v>2043</v>
      </c>
      <c r="Z5529" s="14"/>
      <c r="AA5529" s="14" t="s">
        <v>2218</v>
      </c>
      <c r="AB5529" s="462"/>
      <c r="AC5529" s="448" t="s">
        <v>2568</v>
      </c>
    </row>
    <row r="5530" ht="13.8" spans="1:29">
      <c r="A5530" s="271"/>
      <c r="B5530" s="127" t="s">
        <v>262</v>
      </c>
      <c r="C5530" s="127">
        <v>3200</v>
      </c>
      <c r="D5530" s="127" t="s">
        <v>2043</v>
      </c>
      <c r="E5530" s="141"/>
      <c r="F5530" s="141"/>
      <c r="G5530" s="14" t="s">
        <v>2218</v>
      </c>
      <c r="H5530" s="14"/>
      <c r="I5530" s="14" t="s">
        <v>1650</v>
      </c>
      <c r="J5530" s="14">
        <v>2000</v>
      </c>
      <c r="K5530" s="14" t="s">
        <v>2045</v>
      </c>
      <c r="L5530" s="14"/>
      <c r="M5530" s="14"/>
      <c r="N5530" s="53" t="s">
        <v>2218</v>
      </c>
      <c r="O5530" s="162"/>
      <c r="P5530" s="127" t="s">
        <v>2192</v>
      </c>
      <c r="Q5530" s="127">
        <v>140</v>
      </c>
      <c r="R5530" s="127" t="s">
        <v>2045</v>
      </c>
      <c r="S5530" s="14"/>
      <c r="T5530" s="14" t="s">
        <v>3426</v>
      </c>
      <c r="U5530" s="14" t="s">
        <v>54</v>
      </c>
      <c r="V5530" s="140"/>
      <c r="W5530" s="14" t="s">
        <v>1603</v>
      </c>
      <c r="X5530" s="14">
        <v>10000</v>
      </c>
      <c r="Y5530" s="14" t="s">
        <v>2043</v>
      </c>
      <c r="Z5530" s="14"/>
      <c r="AA5530" s="14" t="s">
        <v>2218</v>
      </c>
      <c r="AB5530" s="142"/>
      <c r="AC5530" s="448" t="s">
        <v>2632</v>
      </c>
    </row>
    <row r="5531" ht="13.8" spans="1:29">
      <c r="A5531" s="271"/>
      <c r="B5531" s="127" t="s">
        <v>1081</v>
      </c>
      <c r="C5531" s="127">
        <v>4000</v>
      </c>
      <c r="D5531" s="127" t="s">
        <v>2043</v>
      </c>
      <c r="E5531" s="14"/>
      <c r="F5531" s="14"/>
      <c r="G5531" s="14" t="s">
        <v>2218</v>
      </c>
      <c r="H5531" s="14"/>
      <c r="I5531" s="14" t="s">
        <v>1918</v>
      </c>
      <c r="J5531" s="14">
        <v>2000</v>
      </c>
      <c r="K5531" s="14" t="s">
        <v>2043</v>
      </c>
      <c r="L5531" s="14"/>
      <c r="M5531" s="14"/>
      <c r="N5531" s="53" t="s">
        <v>2218</v>
      </c>
      <c r="O5531" s="162"/>
      <c r="P5531" s="14" t="s">
        <v>1588</v>
      </c>
      <c r="Q5531" s="14">
        <v>420</v>
      </c>
      <c r="R5531" s="14" t="s">
        <v>2045</v>
      </c>
      <c r="S5531" s="14"/>
      <c r="T5531" s="14" t="s">
        <v>3426</v>
      </c>
      <c r="U5531" s="14" t="s">
        <v>54</v>
      </c>
      <c r="V5531" s="140"/>
      <c r="W5531" s="127" t="s">
        <v>250</v>
      </c>
      <c r="X5531" s="127">
        <v>4000</v>
      </c>
      <c r="Y5531" s="127" t="s">
        <v>2043</v>
      </c>
      <c r="Z5531" s="14"/>
      <c r="AA5531" s="14" t="s">
        <v>2218</v>
      </c>
      <c r="AB5531" s="136"/>
      <c r="AC5531" s="448" t="s">
        <v>2935</v>
      </c>
    </row>
    <row r="5532" spans="1:28">
      <c r="A5532" s="271"/>
      <c r="B5532" s="127" t="s">
        <v>464</v>
      </c>
      <c r="C5532" s="127">
        <v>5000</v>
      </c>
      <c r="D5532" s="127" t="s">
        <v>2043</v>
      </c>
      <c r="E5532" s="14"/>
      <c r="F5532" s="14"/>
      <c r="G5532" s="14" t="s">
        <v>2218</v>
      </c>
      <c r="H5532" s="14"/>
      <c r="I5532" s="127" t="s">
        <v>2086</v>
      </c>
      <c r="J5532" s="127">
        <v>500</v>
      </c>
      <c r="K5532" s="127" t="s">
        <v>2045</v>
      </c>
      <c r="L5532" s="14"/>
      <c r="M5532" s="14"/>
      <c r="N5532" s="53" t="s">
        <v>2218</v>
      </c>
      <c r="O5532" s="162"/>
      <c r="P5532" s="127" t="s">
        <v>2102</v>
      </c>
      <c r="Q5532" s="14">
        <v>1000</v>
      </c>
      <c r="R5532" s="14" t="s">
        <v>2045</v>
      </c>
      <c r="S5532" s="14"/>
      <c r="T5532" s="14" t="s">
        <v>3426</v>
      </c>
      <c r="U5532" s="14" t="s">
        <v>54</v>
      </c>
      <c r="V5532" s="140"/>
      <c r="W5532" s="14"/>
      <c r="X5532" s="14"/>
      <c r="Y5532" s="14"/>
      <c r="Z5532" s="14"/>
      <c r="AA5532" s="14"/>
      <c r="AB5532" s="140" t="s">
        <v>2727</v>
      </c>
    </row>
    <row r="5533" spans="1:27">
      <c r="A5533" s="271"/>
      <c r="B5533" s="14" t="s">
        <v>1977</v>
      </c>
      <c r="C5533" s="14">
        <v>220</v>
      </c>
      <c r="D5533" s="14" t="s">
        <v>2045</v>
      </c>
      <c r="E5533" s="534"/>
      <c r="F5533" s="141"/>
      <c r="G5533" s="14" t="s">
        <v>4075</v>
      </c>
      <c r="H5533" s="14"/>
      <c r="I5533" s="127" t="s">
        <v>1853</v>
      </c>
      <c r="J5533" s="127">
        <v>4000</v>
      </c>
      <c r="K5533" s="14" t="s">
        <v>2045</v>
      </c>
      <c r="L5533" s="14"/>
      <c r="M5533" s="14"/>
      <c r="N5533" s="53" t="s">
        <v>2218</v>
      </c>
      <c r="O5533" s="162"/>
      <c r="P5533" s="14" t="s">
        <v>2109</v>
      </c>
      <c r="Q5533" s="14">
        <v>400</v>
      </c>
      <c r="R5533" s="14" t="s">
        <v>2045</v>
      </c>
      <c r="S5533" s="14"/>
      <c r="T5533" s="14"/>
      <c r="U5533" s="14" t="s">
        <v>54</v>
      </c>
      <c r="V5533" s="140"/>
      <c r="W5533" s="14"/>
      <c r="X5533" s="14"/>
      <c r="Y5533" s="14"/>
      <c r="Z5533" s="14"/>
      <c r="AA5533" s="14"/>
    </row>
    <row r="5534" spans="1:28">
      <c r="A5534" s="271"/>
      <c r="B5534" s="141" t="s">
        <v>790</v>
      </c>
      <c r="C5534" s="141">
        <v>4000</v>
      </c>
      <c r="D5534" s="141" t="s">
        <v>2043</v>
      </c>
      <c r="E5534" s="465"/>
      <c r="F5534" s="141"/>
      <c r="G5534" s="14" t="s">
        <v>2218</v>
      </c>
      <c r="H5534" s="14"/>
      <c r="I5534" s="127" t="s">
        <v>291</v>
      </c>
      <c r="J5534" s="127">
        <v>1200</v>
      </c>
      <c r="K5534" s="127" t="s">
        <v>2045</v>
      </c>
      <c r="L5534" s="14"/>
      <c r="M5534" s="14"/>
      <c r="N5534" s="53" t="s">
        <v>2298</v>
      </c>
      <c r="O5534" s="162"/>
      <c r="P5534" s="127" t="s">
        <v>2070</v>
      </c>
      <c r="Q5534" s="127">
        <v>320</v>
      </c>
      <c r="R5534" s="127" t="s">
        <v>2045</v>
      </c>
      <c r="S5534" s="14"/>
      <c r="T5534" s="14" t="s">
        <v>3426</v>
      </c>
      <c r="U5534" s="14" t="s">
        <v>54</v>
      </c>
      <c r="V5534" s="140"/>
      <c r="W5534" s="158"/>
      <c r="X5534" s="158"/>
      <c r="Y5534" s="158"/>
      <c r="Z5534" s="468"/>
      <c r="AA5534" s="158"/>
      <c r="AB5534" s="187" t="s">
        <v>88</v>
      </c>
    </row>
    <row r="5535" spans="1:27">
      <c r="A5535" s="271"/>
      <c r="B5535" s="14" t="s">
        <v>1188</v>
      </c>
      <c r="C5535" s="14">
        <v>6000</v>
      </c>
      <c r="D5535" s="14" t="s">
        <v>2043</v>
      </c>
      <c r="E5535" s="52"/>
      <c r="F5535" s="14"/>
      <c r="G5535" s="14" t="s">
        <v>2218</v>
      </c>
      <c r="H5535" s="14"/>
      <c r="I5535" s="14"/>
      <c r="J5535" s="14"/>
      <c r="K5535" s="14"/>
      <c r="L5535" s="14"/>
      <c r="M5535" s="14"/>
      <c r="N5535" s="53"/>
      <c r="O5535" s="162"/>
      <c r="P5535" s="14" t="s">
        <v>1759</v>
      </c>
      <c r="Q5535" s="14">
        <v>200</v>
      </c>
      <c r="R5535" s="14" t="s">
        <v>2045</v>
      </c>
      <c r="S5535" s="14"/>
      <c r="T5535" s="14"/>
      <c r="U5535" s="14" t="s">
        <v>54</v>
      </c>
      <c r="V5535" s="140"/>
      <c r="W5535" s="14"/>
      <c r="X5535" s="14"/>
      <c r="Y5535" s="14"/>
      <c r="Z5535" s="14"/>
      <c r="AA5535" s="14"/>
    </row>
    <row r="5536" spans="1:27">
      <c r="A5536" s="271"/>
      <c r="B5536" s="136" t="s">
        <v>1057</v>
      </c>
      <c r="C5536" s="136">
        <v>2000</v>
      </c>
      <c r="D5536" s="136" t="s">
        <v>2043</v>
      </c>
      <c r="E5536" s="52"/>
      <c r="F5536" s="14"/>
      <c r="G5536" s="14" t="s">
        <v>2218</v>
      </c>
      <c r="H5536" s="14"/>
      <c r="I5536" s="126"/>
      <c r="J5536" s="126"/>
      <c r="K5536" s="126"/>
      <c r="L5536" s="14"/>
      <c r="M5536" s="14"/>
      <c r="N5536" s="53"/>
      <c r="O5536" s="162"/>
      <c r="P5536" s="127" t="s">
        <v>1303</v>
      </c>
      <c r="Q5536" s="127">
        <v>200</v>
      </c>
      <c r="R5536" s="127" t="s">
        <v>2045</v>
      </c>
      <c r="S5536" s="14"/>
      <c r="T5536" s="14"/>
      <c r="U5536" s="14" t="s">
        <v>54</v>
      </c>
      <c r="V5536" s="140"/>
      <c r="W5536" s="141"/>
      <c r="X5536" s="141"/>
      <c r="Y5536" s="141"/>
      <c r="Z5536" s="465"/>
      <c r="AA5536" s="141"/>
    </row>
    <row r="5537" spans="1:27">
      <c r="A5537" s="271"/>
      <c r="B5537" s="14" t="s">
        <v>232</v>
      </c>
      <c r="C5537" s="14">
        <v>4000</v>
      </c>
      <c r="D5537" s="14" t="s">
        <v>2043</v>
      </c>
      <c r="E5537" s="52"/>
      <c r="F5537" s="14"/>
      <c r="G5537" s="14" t="s">
        <v>88</v>
      </c>
      <c r="H5537" s="14"/>
      <c r="I5537" s="14"/>
      <c r="J5537" s="14"/>
      <c r="K5537" s="14"/>
      <c r="L5537" s="14"/>
      <c r="M5537" s="14"/>
      <c r="N5537" s="53"/>
      <c r="O5537" s="162"/>
      <c r="P5537" s="14" t="s">
        <v>606</v>
      </c>
      <c r="Q5537" s="14">
        <v>300</v>
      </c>
      <c r="R5537" s="14" t="s">
        <v>2045</v>
      </c>
      <c r="S5537" s="14"/>
      <c r="T5537" s="14"/>
      <c r="U5537" s="14" t="s">
        <v>54</v>
      </c>
      <c r="V5537" s="281"/>
      <c r="W5537" s="14"/>
      <c r="X5537" s="14"/>
      <c r="Y5537" s="14"/>
      <c r="Z5537" s="14"/>
      <c r="AA5537" s="14"/>
    </row>
    <row r="5538" spans="1:28">
      <c r="A5538" s="271"/>
      <c r="B5538" s="14"/>
      <c r="C5538" s="14"/>
      <c r="D5538" s="14"/>
      <c r="E5538" s="14"/>
      <c r="F5538" s="14"/>
      <c r="G5538" s="141"/>
      <c r="H5538" s="14"/>
      <c r="I5538" s="14"/>
      <c r="J5538" s="14"/>
      <c r="K5538" s="14"/>
      <c r="L5538" s="14"/>
      <c r="M5538" s="14"/>
      <c r="N5538" s="14"/>
      <c r="O5538" s="162"/>
      <c r="P5538" s="136" t="s">
        <v>1654</v>
      </c>
      <c r="Q5538" s="136">
        <v>420</v>
      </c>
      <c r="R5538" s="136" t="s">
        <v>2045</v>
      </c>
      <c r="S5538" s="14"/>
      <c r="T5538" s="14"/>
      <c r="U5538" s="14" t="s">
        <v>54</v>
      </c>
      <c r="V5538" s="281"/>
      <c r="W5538" s="127"/>
      <c r="X5538" s="127"/>
      <c r="Y5538" s="127"/>
      <c r="Z5538" s="140"/>
      <c r="AA5538" s="14"/>
      <c r="AB5538" s="158"/>
    </row>
    <row r="5539" spans="1:27">
      <c r="A5539" s="271"/>
      <c r="B5539" s="14"/>
      <c r="C5539" s="14"/>
      <c r="D5539" s="14"/>
      <c r="E5539" s="52"/>
      <c r="F5539" s="14"/>
      <c r="G5539" s="53"/>
      <c r="H5539" s="14"/>
      <c r="I5539" s="127"/>
      <c r="J5539" s="127"/>
      <c r="K5539" s="127"/>
      <c r="L5539" s="14"/>
      <c r="M5539" s="14"/>
      <c r="N5539" s="53"/>
      <c r="O5539" s="162"/>
      <c r="P5539" s="14" t="s">
        <v>1382</v>
      </c>
      <c r="Q5539" s="14">
        <v>600</v>
      </c>
      <c r="R5539" s="14" t="s">
        <v>2043</v>
      </c>
      <c r="S5539" s="14"/>
      <c r="T5539" s="14"/>
      <c r="U5539" s="14" t="s">
        <v>54</v>
      </c>
      <c r="V5539" s="281"/>
      <c r="W5539" s="14"/>
      <c r="X5539" s="14"/>
      <c r="Y5539" s="14"/>
      <c r="Z5539" s="14"/>
      <c r="AA5539" s="14"/>
    </row>
    <row r="5540" spans="1:27">
      <c r="A5540" s="271"/>
      <c r="B5540" s="14"/>
      <c r="C5540" s="14"/>
      <c r="D5540" s="14"/>
      <c r="E5540" s="52"/>
      <c r="F5540" s="14"/>
      <c r="G5540" s="53"/>
      <c r="H5540" s="14"/>
      <c r="I5540" s="127"/>
      <c r="J5540" s="127"/>
      <c r="K5540" s="127"/>
      <c r="L5540" s="14"/>
      <c r="M5540" s="14"/>
      <c r="N5540" s="53"/>
      <c r="O5540" s="162"/>
      <c r="P5540" s="127" t="s">
        <v>1946</v>
      </c>
      <c r="Q5540" s="127">
        <v>300</v>
      </c>
      <c r="R5540" s="127" t="s">
        <v>2045</v>
      </c>
      <c r="S5540" s="14"/>
      <c r="T5540" s="14"/>
      <c r="U5540" s="14" t="s">
        <v>54</v>
      </c>
      <c r="V5540" s="281"/>
      <c r="W5540" s="14"/>
      <c r="X5540" s="14"/>
      <c r="Y5540" s="14"/>
      <c r="Z5540" s="14"/>
      <c r="AA5540" s="14"/>
    </row>
    <row r="5541" spans="1:27">
      <c r="A5541" s="271"/>
      <c r="B5541" s="14"/>
      <c r="C5541" s="14"/>
      <c r="D5541" s="14"/>
      <c r="E5541" s="52"/>
      <c r="F5541" s="14"/>
      <c r="G5541" s="53"/>
      <c r="H5541" s="14"/>
      <c r="I5541" s="127"/>
      <c r="J5541" s="127"/>
      <c r="K5541" s="127"/>
      <c r="L5541" s="141"/>
      <c r="M5541" s="141"/>
      <c r="N5541" s="141"/>
      <c r="O5541" s="162"/>
      <c r="P5541" s="136" t="s">
        <v>2157</v>
      </c>
      <c r="Q5541" s="136">
        <v>200</v>
      </c>
      <c r="R5541" s="136" t="s">
        <v>2045</v>
      </c>
      <c r="S5541" s="14"/>
      <c r="T5541" s="14"/>
      <c r="U5541" s="14" t="s">
        <v>54</v>
      </c>
      <c r="V5541" s="140"/>
      <c r="W5541" s="14"/>
      <c r="X5541" s="14"/>
      <c r="Y5541" s="14"/>
      <c r="Z5541" s="14"/>
      <c r="AA5541" s="14"/>
    </row>
    <row r="5542" spans="1:27">
      <c r="A5542" s="271"/>
      <c r="B5542" s="14"/>
      <c r="C5542" s="14"/>
      <c r="D5542" s="14"/>
      <c r="E5542" s="52"/>
      <c r="F5542" s="14"/>
      <c r="G5542" s="53"/>
      <c r="H5542" s="14"/>
      <c r="I5542" s="127"/>
      <c r="J5542" s="127"/>
      <c r="K5542" s="14"/>
      <c r="L5542" s="14"/>
      <c r="M5542" s="14"/>
      <c r="N5542" s="53"/>
      <c r="O5542" s="162"/>
      <c r="P5542" s="127" t="s">
        <v>1390</v>
      </c>
      <c r="Q5542" s="127">
        <v>420</v>
      </c>
      <c r="R5542" s="127" t="s">
        <v>2045</v>
      </c>
      <c r="S5542" s="127"/>
      <c r="T5542" s="127"/>
      <c r="U5542" s="14" t="s">
        <v>54</v>
      </c>
      <c r="V5542" s="534"/>
      <c r="W5542" s="14"/>
      <c r="X5542" s="14"/>
      <c r="Y5542" s="14"/>
      <c r="Z5542" s="140"/>
      <c r="AA5542" s="14"/>
    </row>
    <row r="5543" spans="1:27">
      <c r="A5543" s="271"/>
      <c r="B5543" s="14"/>
      <c r="C5543" s="14"/>
      <c r="D5543" s="14"/>
      <c r="E5543" s="52"/>
      <c r="F5543" s="14"/>
      <c r="G5543" s="53"/>
      <c r="H5543" s="14"/>
      <c r="I5543" s="127"/>
      <c r="J5543" s="127"/>
      <c r="K5543" s="127"/>
      <c r="L5543" s="14"/>
      <c r="M5543" s="14"/>
      <c r="N5543" s="53"/>
      <c r="O5543" s="162"/>
      <c r="P5543" s="127" t="s">
        <v>783</v>
      </c>
      <c r="Q5543" s="127">
        <v>615</v>
      </c>
      <c r="R5543" s="127" t="s">
        <v>2045</v>
      </c>
      <c r="S5543" s="14"/>
      <c r="T5543" s="14"/>
      <c r="U5543" s="14" t="s">
        <v>54</v>
      </c>
      <c r="V5543" s="534"/>
      <c r="W5543" s="14"/>
      <c r="X5543" s="14"/>
      <c r="Y5543" s="14"/>
      <c r="Z5543" s="14"/>
      <c r="AA5543" s="14"/>
    </row>
    <row r="5544" spans="1:27">
      <c r="A5544" s="271"/>
      <c r="B5544" s="14"/>
      <c r="C5544" s="14"/>
      <c r="D5544" s="14"/>
      <c r="E5544" s="52"/>
      <c r="F5544" s="14"/>
      <c r="G5544" s="53"/>
      <c r="H5544" s="14"/>
      <c r="I5544" s="127"/>
      <c r="J5544" s="127"/>
      <c r="K5544" s="127"/>
      <c r="L5544" s="14"/>
      <c r="M5544" s="14"/>
      <c r="N5544" s="14"/>
      <c r="O5544" s="162"/>
      <c r="P5544" s="14" t="s">
        <v>482</v>
      </c>
      <c r="Q5544" s="14">
        <v>260</v>
      </c>
      <c r="R5544" s="14" t="s">
        <v>2045</v>
      </c>
      <c r="S5544" s="14"/>
      <c r="T5544" s="14" t="s">
        <v>3426</v>
      </c>
      <c r="U5544" s="14" t="s">
        <v>54</v>
      </c>
      <c r="V5544" s="534"/>
      <c r="W5544" s="14"/>
      <c r="X5544" s="14"/>
      <c r="Y5544" s="14"/>
      <c r="Z5544" s="14"/>
      <c r="AA5544" s="14"/>
    </row>
    <row r="5545" ht="23.4" spans="1:27">
      <c r="A5545" s="271"/>
      <c r="B5545" s="14"/>
      <c r="C5545" s="14"/>
      <c r="D5545" s="14"/>
      <c r="E5545" s="52"/>
      <c r="F5545" s="14"/>
      <c r="G5545" s="53"/>
      <c r="H5545" s="14"/>
      <c r="I5545" s="14"/>
      <c r="J5545" s="14"/>
      <c r="K5545" s="14"/>
      <c r="L5545" s="14"/>
      <c r="M5545" s="14"/>
      <c r="N5545" s="53"/>
      <c r="O5545" s="162"/>
      <c r="P5545" s="14" t="s">
        <v>1175</v>
      </c>
      <c r="Q5545" s="14">
        <v>800</v>
      </c>
      <c r="R5545" s="14" t="s">
        <v>2045</v>
      </c>
      <c r="S5545" s="14"/>
      <c r="T5545" s="14"/>
      <c r="U5545" s="14" t="s">
        <v>54</v>
      </c>
      <c r="V5545" s="534"/>
      <c r="W5545" s="14"/>
      <c r="X5545" s="14"/>
      <c r="Y5545" s="14"/>
      <c r="Z5545" s="14"/>
      <c r="AA5545" s="14"/>
    </row>
    <row r="5546" ht="23.4" spans="1:27">
      <c r="A5546" s="720"/>
      <c r="B5546" s="14"/>
      <c r="C5546" s="14"/>
      <c r="D5546" s="14"/>
      <c r="E5546" s="14"/>
      <c r="F5546" s="14"/>
      <c r="G5546" s="14"/>
      <c r="H5546" s="141"/>
      <c r="I5546" s="127"/>
      <c r="J5546" s="127"/>
      <c r="K5546" s="127"/>
      <c r="L5546" s="127"/>
      <c r="M5546" s="127"/>
      <c r="N5546" s="141"/>
      <c r="O5546" s="285"/>
      <c r="P5546" s="14"/>
      <c r="Q5546" s="14"/>
      <c r="R5546" s="14"/>
      <c r="S5546" s="14"/>
      <c r="T5546" s="14"/>
      <c r="U5546" s="14"/>
      <c r="V5546" s="534"/>
      <c r="W5546" s="14"/>
      <c r="X5546" s="14"/>
      <c r="Y5546" s="14"/>
      <c r="Z5546" s="141"/>
      <c r="AA5546" s="141"/>
    </row>
    <row r="5547" ht="23.4" spans="1:27">
      <c r="A5547" s="726"/>
      <c r="B5547" s="623"/>
      <c r="C5547" s="324"/>
      <c r="D5547" s="324"/>
      <c r="E5547" s="624"/>
      <c r="F5547" s="324"/>
      <c r="G5547" s="324"/>
      <c r="H5547" s="269"/>
      <c r="I5547" s="304"/>
      <c r="J5547" s="304"/>
      <c r="K5547" s="304"/>
      <c r="L5547" s="304"/>
      <c r="M5547" s="304"/>
      <c r="N5547" s="304"/>
      <c r="O5547" s="269"/>
      <c r="P5547" s="304"/>
      <c r="Q5547" s="304"/>
      <c r="R5547" s="304"/>
      <c r="S5547" s="304"/>
      <c r="T5547" s="304"/>
      <c r="U5547" s="304"/>
      <c r="V5547" s="269"/>
      <c r="W5547" s="304"/>
      <c r="X5547" s="304"/>
      <c r="Y5547" s="304"/>
      <c r="Z5547" s="304"/>
      <c r="AA5547" s="304"/>
    </row>
    <row r="5548" ht="27.6" spans="1:29">
      <c r="A5548" s="266" t="s">
        <v>2316</v>
      </c>
      <c r="B5548" s="121" t="s">
        <v>12</v>
      </c>
      <c r="C5548" s="122" t="s">
        <v>2501</v>
      </c>
      <c r="D5548" s="122" t="s">
        <v>2466</v>
      </c>
      <c r="E5548" s="123" t="s">
        <v>2456</v>
      </c>
      <c r="F5548" s="121" t="s">
        <v>3121</v>
      </c>
      <c r="G5548" s="121" t="s">
        <v>11</v>
      </c>
      <c r="H5548" s="269"/>
      <c r="I5548" s="121" t="s">
        <v>13</v>
      </c>
      <c r="J5548" s="267" t="s">
        <v>2501</v>
      </c>
      <c r="K5548" s="267" t="s">
        <v>2466</v>
      </c>
      <c r="L5548" s="658" t="s">
        <v>2456</v>
      </c>
      <c r="M5548" s="268" t="s">
        <v>3121</v>
      </c>
      <c r="N5548" s="121" t="s">
        <v>11</v>
      </c>
      <c r="O5548" s="269"/>
      <c r="P5548" s="121" t="s">
        <v>3108</v>
      </c>
      <c r="Q5548" s="122" t="s">
        <v>2501</v>
      </c>
      <c r="R5548" s="122" t="s">
        <v>2466</v>
      </c>
      <c r="S5548" s="632" t="s">
        <v>2456</v>
      </c>
      <c r="T5548" s="121" t="s">
        <v>3121</v>
      </c>
      <c r="U5548" s="121" t="s">
        <v>11</v>
      </c>
      <c r="V5548" s="269"/>
      <c r="W5548" s="121" t="s">
        <v>3336</v>
      </c>
      <c r="X5548" s="122" t="s">
        <v>2501</v>
      </c>
      <c r="Y5548" s="122" t="s">
        <v>2466</v>
      </c>
      <c r="Z5548" s="121" t="s">
        <v>3121</v>
      </c>
      <c r="AA5548" s="121" t="s">
        <v>11</v>
      </c>
      <c r="AB5548" s="594" t="s">
        <v>2557</v>
      </c>
      <c r="AC5548" s="594"/>
    </row>
    <row r="5549" ht="12.95" customHeight="1" spans="1:31">
      <c r="A5549" s="270" t="s">
        <v>4076</v>
      </c>
      <c r="B5549" s="14"/>
      <c r="C5549" s="14"/>
      <c r="D5549" s="14"/>
      <c r="E5549" s="14"/>
      <c r="F5549" s="14"/>
      <c r="G5549" s="14"/>
      <c r="H5549" s="14"/>
      <c r="I5549" s="126" t="s">
        <v>148</v>
      </c>
      <c r="J5549" s="126">
        <v>18000</v>
      </c>
      <c r="K5549" s="126" t="s">
        <v>2043</v>
      </c>
      <c r="L5549" s="14"/>
      <c r="M5549" s="14"/>
      <c r="N5549" s="53" t="s">
        <v>2218</v>
      </c>
      <c r="O5549" s="162"/>
      <c r="P5549" s="14" t="s">
        <v>1438</v>
      </c>
      <c r="Q5549" s="14">
        <v>500</v>
      </c>
      <c r="R5549" s="14" t="s">
        <v>2045</v>
      </c>
      <c r="S5549" s="14"/>
      <c r="T5549" s="14"/>
      <c r="U5549" s="14" t="s">
        <v>54</v>
      </c>
      <c r="V5549" s="14"/>
      <c r="W5549" s="47" t="s">
        <v>729</v>
      </c>
      <c r="X5549" s="47">
        <v>6000</v>
      </c>
      <c r="Y5549" s="47" t="s">
        <v>2043</v>
      </c>
      <c r="Z5549" s="14" t="s">
        <v>4077</v>
      </c>
      <c r="AA5549" s="14" t="s">
        <v>2218</v>
      </c>
      <c r="AB5549" s="525"/>
      <c r="AC5549" s="448" t="s">
        <v>2561</v>
      </c>
      <c r="AD5549" s="179"/>
      <c r="AE5549" s="179"/>
    </row>
    <row r="5550" spans="1:29">
      <c r="A5550" s="271"/>
      <c r="B5550" s="14" t="s">
        <v>244</v>
      </c>
      <c r="C5550" s="14">
        <v>6000</v>
      </c>
      <c r="D5550" s="14" t="s">
        <v>2043</v>
      </c>
      <c r="E5550" s="14"/>
      <c r="F5550" s="14" t="s">
        <v>4078</v>
      </c>
      <c r="G5550" s="141" t="s">
        <v>2218</v>
      </c>
      <c r="H5550" s="14"/>
      <c r="I5550" s="14" t="s">
        <v>56</v>
      </c>
      <c r="J5550" s="14">
        <v>3200</v>
      </c>
      <c r="K5550" s="47" t="s">
        <v>2043</v>
      </c>
      <c r="L5550" s="14"/>
      <c r="M5550" s="14"/>
      <c r="N5550" s="53" t="s">
        <v>2218</v>
      </c>
      <c r="O5550" s="162"/>
      <c r="P5550" s="127" t="s">
        <v>1472</v>
      </c>
      <c r="Q5550" s="127">
        <v>195</v>
      </c>
      <c r="R5550" s="127" t="s">
        <v>2045</v>
      </c>
      <c r="S5550" s="14"/>
      <c r="T5550" s="14"/>
      <c r="U5550" s="14" t="s">
        <v>54</v>
      </c>
      <c r="V5550" s="14"/>
      <c r="W5550" s="14" t="s">
        <v>1686</v>
      </c>
      <c r="X5550" s="14">
        <v>6000</v>
      </c>
      <c r="Y5550" s="14" t="s">
        <v>2043</v>
      </c>
      <c r="Z5550" s="14"/>
      <c r="AA5550" s="14" t="s">
        <v>2218</v>
      </c>
      <c r="AB5550" s="460"/>
      <c r="AC5550" s="14" t="s">
        <v>2562</v>
      </c>
    </row>
    <row r="5551" ht="13.8" spans="1:29">
      <c r="A5551" s="271"/>
      <c r="B5551" s="14" t="s">
        <v>455</v>
      </c>
      <c r="C5551" s="14">
        <v>3600</v>
      </c>
      <c r="D5551" s="14" t="s">
        <v>2043</v>
      </c>
      <c r="E5551" s="14"/>
      <c r="F5551" s="14" t="s">
        <v>4078</v>
      </c>
      <c r="G5551" s="53" t="s">
        <v>2218</v>
      </c>
      <c r="H5551" s="14"/>
      <c r="I5551" s="158" t="s">
        <v>1316</v>
      </c>
      <c r="J5551" s="158">
        <v>200</v>
      </c>
      <c r="K5551" s="158" t="s">
        <v>2045</v>
      </c>
      <c r="L5551" s="14"/>
      <c r="M5551" s="14"/>
      <c r="N5551" s="53" t="s">
        <v>4065</v>
      </c>
      <c r="O5551" s="162"/>
      <c r="P5551" s="127" t="s">
        <v>1512</v>
      </c>
      <c r="Q5551" s="127">
        <v>615</v>
      </c>
      <c r="R5551" s="127" t="s">
        <v>2045</v>
      </c>
      <c r="S5551" s="14"/>
      <c r="T5551" s="14"/>
      <c r="U5551" s="14" t="s">
        <v>54</v>
      </c>
      <c r="V5551" s="14"/>
      <c r="W5551" s="141" t="s">
        <v>540</v>
      </c>
      <c r="X5551" s="141">
        <v>2000</v>
      </c>
      <c r="Y5551" s="141" t="s">
        <v>2043</v>
      </c>
      <c r="Z5551" s="14"/>
      <c r="AA5551" s="14" t="s">
        <v>4079</v>
      </c>
      <c r="AB5551" s="461"/>
      <c r="AC5551" s="448" t="s">
        <v>2563</v>
      </c>
    </row>
    <row r="5552" ht="13.8" spans="1:29">
      <c r="A5552" s="271"/>
      <c r="B5552" s="154" t="s">
        <v>259</v>
      </c>
      <c r="C5552" s="154">
        <v>41400</v>
      </c>
      <c r="D5552" s="154" t="s">
        <v>2043</v>
      </c>
      <c r="E5552" s="154"/>
      <c r="F5552" s="154" t="s">
        <v>4078</v>
      </c>
      <c r="G5552" s="14" t="s">
        <v>2218</v>
      </c>
      <c r="H5552" s="14"/>
      <c r="I5552" s="14" t="s">
        <v>160</v>
      </c>
      <c r="J5552" s="14">
        <v>6000</v>
      </c>
      <c r="K5552" s="14" t="s">
        <v>2043</v>
      </c>
      <c r="L5552" s="14"/>
      <c r="M5552" s="14"/>
      <c r="N5552" s="14" t="s">
        <v>2218</v>
      </c>
      <c r="O5552" s="162"/>
      <c r="P5552" s="127" t="s">
        <v>2160</v>
      </c>
      <c r="Q5552" s="127">
        <v>200</v>
      </c>
      <c r="R5552" s="127" t="s">
        <v>2045</v>
      </c>
      <c r="S5552" s="14"/>
      <c r="T5552" s="14" t="s">
        <v>2096</v>
      </c>
      <c r="U5552" s="14" t="s">
        <v>54</v>
      </c>
      <c r="V5552" s="140"/>
      <c r="W5552" s="14" t="s">
        <v>1231</v>
      </c>
      <c r="X5552" s="14">
        <v>2800</v>
      </c>
      <c r="Y5552" s="14" t="s">
        <v>2043</v>
      </c>
      <c r="Z5552" s="140"/>
      <c r="AA5552" s="14" t="s">
        <v>4079</v>
      </c>
      <c r="AB5552" s="462"/>
      <c r="AC5552" s="448" t="s">
        <v>2568</v>
      </c>
    </row>
    <row r="5553" ht="13.8" spans="1:29">
      <c r="A5553" s="271"/>
      <c r="B5553" s="127" t="s">
        <v>519</v>
      </c>
      <c r="C5553" s="127">
        <v>4400</v>
      </c>
      <c r="D5553" s="127" t="s">
        <v>2043</v>
      </c>
      <c r="E5553" s="14"/>
      <c r="F5553" s="14" t="s">
        <v>4078</v>
      </c>
      <c r="G5553" s="14" t="s">
        <v>4080</v>
      </c>
      <c r="H5553" s="14"/>
      <c r="I5553" s="14" t="s">
        <v>1125</v>
      </c>
      <c r="J5553" s="14">
        <v>4000</v>
      </c>
      <c r="K5553" s="14" t="s">
        <v>2043</v>
      </c>
      <c r="L5553" s="14"/>
      <c r="M5553" s="14"/>
      <c r="N5553" s="53" t="s">
        <v>2218</v>
      </c>
      <c r="O5553" s="162"/>
      <c r="P5553" s="14" t="s">
        <v>1467</v>
      </c>
      <c r="Q5553" s="14">
        <v>200</v>
      </c>
      <c r="R5553" s="14" t="s">
        <v>2045</v>
      </c>
      <c r="S5553" s="14"/>
      <c r="T5553" s="14"/>
      <c r="U5553" s="14" t="s">
        <v>54</v>
      </c>
      <c r="V5553" s="140"/>
      <c r="W5553" s="14" t="s">
        <v>2061</v>
      </c>
      <c r="X5553" s="14">
        <v>4000</v>
      </c>
      <c r="Y5553" s="14" t="s">
        <v>2043</v>
      </c>
      <c r="Z5553" s="140"/>
      <c r="AA5553" s="14" t="s">
        <v>2218</v>
      </c>
      <c r="AB5553" s="142"/>
      <c r="AC5553" s="448" t="s">
        <v>2632</v>
      </c>
    </row>
    <row r="5554" ht="13.8" spans="1:29">
      <c r="A5554" s="271"/>
      <c r="B5554" s="127" t="s">
        <v>331</v>
      </c>
      <c r="C5554" s="127">
        <v>8000</v>
      </c>
      <c r="D5554" s="127" t="s">
        <v>2043</v>
      </c>
      <c r="E5554" s="14"/>
      <c r="F5554" s="14" t="s">
        <v>2727</v>
      </c>
      <c r="G5554" s="14" t="s">
        <v>2218</v>
      </c>
      <c r="H5554" s="14"/>
      <c r="I5554" s="14" t="s">
        <v>1316</v>
      </c>
      <c r="J5554" s="14">
        <v>200</v>
      </c>
      <c r="K5554" s="14" t="s">
        <v>2045</v>
      </c>
      <c r="L5554" s="14"/>
      <c r="M5554" s="14"/>
      <c r="N5554" s="53" t="s">
        <v>88</v>
      </c>
      <c r="O5554" s="162"/>
      <c r="P5554" s="14" t="s">
        <v>1340</v>
      </c>
      <c r="Q5554" s="14">
        <v>280</v>
      </c>
      <c r="R5554" s="14" t="s">
        <v>2045</v>
      </c>
      <c r="S5554" s="14"/>
      <c r="T5554" s="14"/>
      <c r="U5554" s="14" t="s">
        <v>54</v>
      </c>
      <c r="V5554" s="14"/>
      <c r="W5554" s="127" t="s">
        <v>537</v>
      </c>
      <c r="X5554" s="127">
        <v>6000</v>
      </c>
      <c r="Y5554" s="127" t="s">
        <v>2043</v>
      </c>
      <c r="Z5554" s="14"/>
      <c r="AA5554" s="14" t="s">
        <v>4081</v>
      </c>
      <c r="AB5554" s="136"/>
      <c r="AC5554" s="448" t="s">
        <v>2935</v>
      </c>
    </row>
    <row r="5555" spans="1:28">
      <c r="A5555" s="271"/>
      <c r="B5555" s="154" t="s">
        <v>256</v>
      </c>
      <c r="C5555" s="154">
        <v>24000</v>
      </c>
      <c r="D5555" s="154" t="s">
        <v>2043</v>
      </c>
      <c r="E5555" s="47"/>
      <c r="F5555" s="141" t="s">
        <v>4082</v>
      </c>
      <c r="G5555" s="154" t="s">
        <v>4083</v>
      </c>
      <c r="H5555" s="14"/>
      <c r="I5555" s="14" t="s">
        <v>3910</v>
      </c>
      <c r="J5555" s="14"/>
      <c r="K5555" s="14"/>
      <c r="L5555" s="14"/>
      <c r="M5555" s="14"/>
      <c r="N5555" s="53"/>
      <c r="O5555" s="162"/>
      <c r="P5555" s="14" t="s">
        <v>1688</v>
      </c>
      <c r="Q5555" s="14">
        <v>210</v>
      </c>
      <c r="R5555" s="14" t="s">
        <v>2045</v>
      </c>
      <c r="S5555" s="14"/>
      <c r="T5555" s="14"/>
      <c r="U5555" s="14" t="s">
        <v>54</v>
      </c>
      <c r="V5555" s="14"/>
      <c r="W5555" s="14" t="s">
        <v>1406</v>
      </c>
      <c r="X5555" s="14">
        <v>4800</v>
      </c>
      <c r="Y5555" s="14" t="s">
        <v>2045</v>
      </c>
      <c r="Z5555" s="14"/>
      <c r="AA5555" s="14" t="s">
        <v>2218</v>
      </c>
      <c r="AB5555" s="14" t="s">
        <v>2727</v>
      </c>
    </row>
    <row r="5556" spans="1:27">
      <c r="A5556" s="271"/>
      <c r="B5556" s="14"/>
      <c r="C5556" s="14"/>
      <c r="D5556" s="14"/>
      <c r="E5556" s="52"/>
      <c r="F5556" s="14"/>
      <c r="G5556" s="53"/>
      <c r="H5556" s="14"/>
      <c r="I5556" s="14" t="s">
        <v>280</v>
      </c>
      <c r="J5556" s="14">
        <v>18000</v>
      </c>
      <c r="K5556" s="14" t="s">
        <v>2043</v>
      </c>
      <c r="L5556" s="141"/>
      <c r="M5556" s="141"/>
      <c r="N5556" s="141" t="s">
        <v>2218</v>
      </c>
      <c r="O5556" s="162"/>
      <c r="P5556" s="14" t="s">
        <v>1244</v>
      </c>
      <c r="Q5556" s="14">
        <v>400</v>
      </c>
      <c r="R5556" s="14" t="s">
        <v>2045</v>
      </c>
      <c r="S5556" s="14"/>
      <c r="T5556" s="14"/>
      <c r="U5556" s="14" t="s">
        <v>54</v>
      </c>
      <c r="V5556" s="14"/>
      <c r="W5556" s="14" t="s">
        <v>681</v>
      </c>
      <c r="X5556" s="14">
        <v>200</v>
      </c>
      <c r="Y5556" s="14"/>
      <c r="Z5556" s="14"/>
      <c r="AA5556" s="14" t="s">
        <v>2254</v>
      </c>
    </row>
    <row r="5557" spans="1:27">
      <c r="A5557" s="271"/>
      <c r="B5557" s="14"/>
      <c r="C5557" s="14"/>
      <c r="D5557" s="14"/>
      <c r="E5557" s="52"/>
      <c r="F5557" s="14"/>
      <c r="G5557" s="53"/>
      <c r="H5557" s="14"/>
      <c r="I5557" s="14" t="s">
        <v>220</v>
      </c>
      <c r="J5557" s="14">
        <v>2000</v>
      </c>
      <c r="K5557" s="14" t="s">
        <v>2043</v>
      </c>
      <c r="L5557" s="14"/>
      <c r="M5557" s="14"/>
      <c r="N5557" s="53" t="s">
        <v>2218</v>
      </c>
      <c r="O5557" s="162"/>
      <c r="P5557" s="14" t="s">
        <v>1261</v>
      </c>
      <c r="Q5557" s="14">
        <v>200</v>
      </c>
      <c r="R5557" s="14" t="s">
        <v>2045</v>
      </c>
      <c r="S5557" s="127"/>
      <c r="T5557" s="127"/>
      <c r="U5557" s="14" t="s">
        <v>54</v>
      </c>
      <c r="V5557" s="14"/>
      <c r="W5557" s="127" t="s">
        <v>907</v>
      </c>
      <c r="X5557" s="127">
        <v>3000</v>
      </c>
      <c r="Y5557" s="127" t="s">
        <v>2043</v>
      </c>
      <c r="Z5557" s="14" t="s">
        <v>4084</v>
      </c>
      <c r="AA5557" s="14" t="s">
        <v>2218</v>
      </c>
    </row>
    <row r="5558" spans="1:27">
      <c r="A5558" s="271"/>
      <c r="B5558" s="14"/>
      <c r="C5558" s="14"/>
      <c r="D5558" s="14"/>
      <c r="E5558" s="52"/>
      <c r="F5558" s="14"/>
      <c r="G5558" s="53"/>
      <c r="H5558" s="14"/>
      <c r="I5558" s="14"/>
      <c r="J5558" s="14"/>
      <c r="K5558" s="14"/>
      <c r="L5558" s="14"/>
      <c r="M5558" s="14"/>
      <c r="N5558" s="53"/>
      <c r="O5558" s="162"/>
      <c r="P5558" s="127" t="s">
        <v>1106</v>
      </c>
      <c r="Q5558" s="127">
        <v>600</v>
      </c>
      <c r="R5558" s="127" t="s">
        <v>2045</v>
      </c>
      <c r="S5558" s="14"/>
      <c r="T5558" s="14"/>
      <c r="U5558" s="14" t="s">
        <v>54</v>
      </c>
      <c r="V5558" s="14"/>
      <c r="W5558" s="158" t="s">
        <v>909</v>
      </c>
      <c r="X5558" s="158">
        <v>390</v>
      </c>
      <c r="Y5558" s="158" t="s">
        <v>2045</v>
      </c>
      <c r="Z5558" s="158"/>
      <c r="AA5558" s="158" t="s">
        <v>4085</v>
      </c>
    </row>
    <row r="5559" spans="1:27">
      <c r="A5559" s="271"/>
      <c r="B5559" s="14"/>
      <c r="C5559" s="14"/>
      <c r="D5559" s="14"/>
      <c r="E5559" s="52"/>
      <c r="F5559" s="14"/>
      <c r="G5559" s="53"/>
      <c r="H5559" s="14"/>
      <c r="I5559" s="14"/>
      <c r="J5559" s="14"/>
      <c r="K5559" s="14"/>
      <c r="N5559" s="141"/>
      <c r="O5559" s="162"/>
      <c r="P5559" s="14" t="s">
        <v>277</v>
      </c>
      <c r="Q5559" s="14">
        <v>1000</v>
      </c>
      <c r="R5559" s="14" t="s">
        <v>2045</v>
      </c>
      <c r="S5559" s="14"/>
      <c r="T5559" s="14"/>
      <c r="U5559" s="14" t="s">
        <v>54</v>
      </c>
      <c r="V5559" s="14"/>
      <c r="W5559" s="14" t="s">
        <v>584</v>
      </c>
      <c r="X5559" s="14">
        <v>4000</v>
      </c>
      <c r="Y5559" s="14" t="s">
        <v>2043</v>
      </c>
      <c r="Z5559" s="14"/>
      <c r="AA5559" s="14" t="s">
        <v>2218</v>
      </c>
    </row>
    <row r="5560" spans="1:27">
      <c r="A5560" s="271"/>
      <c r="B5560" s="14"/>
      <c r="C5560" s="14"/>
      <c r="D5560" s="14"/>
      <c r="E5560" s="52"/>
      <c r="F5560" s="14"/>
      <c r="G5560" s="53"/>
      <c r="H5560" s="14"/>
      <c r="I5560" s="14"/>
      <c r="J5560" s="14"/>
      <c r="K5560" s="14"/>
      <c r="L5560" s="14"/>
      <c r="M5560" s="127"/>
      <c r="N5560" s="53"/>
      <c r="O5560" s="162"/>
      <c r="P5560" s="14" t="s">
        <v>1011</v>
      </c>
      <c r="Q5560" s="14">
        <v>195</v>
      </c>
      <c r="R5560" s="14" t="s">
        <v>2045</v>
      </c>
      <c r="S5560" s="14"/>
      <c r="T5560" s="14"/>
      <c r="U5560" s="14" t="s">
        <v>54</v>
      </c>
      <c r="V5560" s="162"/>
      <c r="W5560" s="14"/>
      <c r="X5560" s="14"/>
      <c r="Y5560" s="14"/>
      <c r="Z5560" s="14"/>
      <c r="AA5560" s="14"/>
    </row>
    <row r="5561" spans="1:27">
      <c r="A5561" s="271"/>
      <c r="B5561" s="14"/>
      <c r="C5561" s="14"/>
      <c r="D5561" s="14"/>
      <c r="E5561" s="52"/>
      <c r="F5561" s="14"/>
      <c r="G5561" s="53"/>
      <c r="H5561" s="14"/>
      <c r="I5561" s="14"/>
      <c r="J5561" s="14"/>
      <c r="K5561" s="14"/>
      <c r="L5561" s="14"/>
      <c r="M5561" s="14"/>
      <c r="N5561" s="53"/>
      <c r="O5561" s="162"/>
      <c r="P5561" s="14" t="s">
        <v>1079</v>
      </c>
      <c r="Q5561" s="14">
        <v>1200</v>
      </c>
      <c r="R5561" s="14" t="s">
        <v>2045</v>
      </c>
      <c r="S5561" s="14"/>
      <c r="T5561" s="14"/>
      <c r="U5561" s="14" t="s">
        <v>54</v>
      </c>
      <c r="V5561" s="162"/>
      <c r="W5561" s="14"/>
      <c r="X5561" s="14"/>
      <c r="Y5561" s="14"/>
      <c r="Z5561" s="14"/>
      <c r="AA5561" s="14"/>
    </row>
    <row r="5562" spans="1:27">
      <c r="A5562" s="271"/>
      <c r="B5562" s="14"/>
      <c r="C5562" s="14"/>
      <c r="D5562" s="14"/>
      <c r="E5562" s="52"/>
      <c r="F5562" s="14"/>
      <c r="G5562" s="53"/>
      <c r="H5562" s="162"/>
      <c r="I5562" s="14"/>
      <c r="J5562" s="14"/>
      <c r="K5562" s="14"/>
      <c r="L5562" s="14"/>
      <c r="M5562" s="14"/>
      <c r="N5562" s="53"/>
      <c r="O5562" s="162"/>
      <c r="P5562" s="14" t="s">
        <v>754</v>
      </c>
      <c r="Q5562" s="14">
        <v>600</v>
      </c>
      <c r="R5562" s="14" t="s">
        <v>2045</v>
      </c>
      <c r="S5562" s="14"/>
      <c r="T5562" s="14"/>
      <c r="U5562" s="14" t="s">
        <v>54</v>
      </c>
      <c r="V5562" s="162"/>
      <c r="W5562" s="14"/>
      <c r="X5562" s="14"/>
      <c r="Y5562" s="14"/>
      <c r="Z5562" s="14"/>
      <c r="AA5562" s="14"/>
    </row>
    <row r="5563" spans="1:27">
      <c r="A5563" s="271"/>
      <c r="B5563" s="14"/>
      <c r="C5563" s="14"/>
      <c r="D5563" s="14"/>
      <c r="E5563" s="52"/>
      <c r="F5563" s="14"/>
      <c r="G5563" s="53"/>
      <c r="H5563" s="162"/>
      <c r="I5563" s="14"/>
      <c r="J5563" s="14"/>
      <c r="K5563" s="14"/>
      <c r="L5563" s="14"/>
      <c r="M5563" s="14"/>
      <c r="N5563" s="14"/>
      <c r="O5563" s="162"/>
      <c r="P5563" s="14" t="s">
        <v>2183</v>
      </c>
      <c r="Q5563" s="14">
        <v>1000</v>
      </c>
      <c r="R5563" s="14" t="s">
        <v>2045</v>
      </c>
      <c r="S5563" s="14"/>
      <c r="T5563" s="14" t="s">
        <v>2096</v>
      </c>
      <c r="U5563" s="47" t="s">
        <v>4086</v>
      </c>
      <c r="V5563" s="162"/>
      <c r="W5563" s="14"/>
      <c r="X5563" s="14"/>
      <c r="Y5563" s="14"/>
      <c r="Z5563" s="14"/>
      <c r="AA5563" s="14"/>
    </row>
    <row r="5564" spans="1:27">
      <c r="A5564" s="271"/>
      <c r="B5564" s="14"/>
      <c r="C5564" s="14"/>
      <c r="D5564" s="14"/>
      <c r="E5564" s="52"/>
      <c r="F5564" s="14"/>
      <c r="G5564" s="53"/>
      <c r="H5564" s="162"/>
      <c r="I5564" s="14"/>
      <c r="J5564" s="14"/>
      <c r="K5564" s="14"/>
      <c r="L5564" s="14"/>
      <c r="M5564" s="14"/>
      <c r="N5564" s="191"/>
      <c r="O5564" s="162"/>
      <c r="P5564" s="127" t="s">
        <v>1771</v>
      </c>
      <c r="Q5564" s="127">
        <v>200</v>
      </c>
      <c r="R5564" s="127" t="s">
        <v>2045</v>
      </c>
      <c r="S5564" s="14"/>
      <c r="T5564" s="14"/>
      <c r="U5564" s="14" t="s">
        <v>2218</v>
      </c>
      <c r="V5564" s="162"/>
      <c r="W5564" s="14"/>
      <c r="X5564" s="14"/>
      <c r="Y5564" s="14"/>
      <c r="Z5564" s="14"/>
      <c r="AA5564" s="14"/>
    </row>
    <row r="5565" spans="1:27">
      <c r="A5565" s="271"/>
      <c r="B5565" s="14"/>
      <c r="C5565" s="14"/>
      <c r="D5565" s="14"/>
      <c r="E5565" s="52"/>
      <c r="F5565" s="14"/>
      <c r="G5565" s="53"/>
      <c r="H5565" s="162"/>
      <c r="I5565" s="14"/>
      <c r="J5565" s="14"/>
      <c r="K5565" s="14"/>
      <c r="L5565" s="14"/>
      <c r="M5565" s="14"/>
      <c r="N5565" s="53"/>
      <c r="O5565" s="162"/>
      <c r="P5565" s="127" t="s">
        <v>1330</v>
      </c>
      <c r="Q5565" s="127">
        <v>1200</v>
      </c>
      <c r="R5565" s="127" t="s">
        <v>2045</v>
      </c>
      <c r="S5565" s="14"/>
      <c r="T5565" s="14"/>
      <c r="U5565" s="14" t="s">
        <v>2218</v>
      </c>
      <c r="V5565" s="285"/>
      <c r="W5565" s="14"/>
      <c r="X5565" s="14"/>
      <c r="Y5565" s="14"/>
      <c r="Z5565" s="14"/>
      <c r="AA5565" s="14"/>
    </row>
    <row r="5566" spans="1:27">
      <c r="A5566" s="271"/>
      <c r="B5566" s="14"/>
      <c r="C5566" s="14"/>
      <c r="D5566" s="14"/>
      <c r="E5566" s="52"/>
      <c r="F5566" s="14"/>
      <c r="G5566" s="53"/>
      <c r="H5566" s="162"/>
      <c r="I5566" s="14"/>
      <c r="J5566" s="14"/>
      <c r="K5566" s="14"/>
      <c r="L5566" s="14"/>
      <c r="M5566" s="14"/>
      <c r="N5566" s="53"/>
      <c r="O5566" s="162"/>
      <c r="P5566" s="14" t="s">
        <v>1845</v>
      </c>
      <c r="Q5566" s="14">
        <v>420</v>
      </c>
      <c r="R5566" s="14" t="s">
        <v>2045</v>
      </c>
      <c r="U5566" s="14" t="s">
        <v>2218</v>
      </c>
      <c r="V5566" s="141"/>
      <c r="W5566" s="14"/>
      <c r="X5566" s="14"/>
      <c r="Y5566" s="14"/>
      <c r="Z5566" s="14"/>
      <c r="AA5566" s="14"/>
    </row>
    <row r="5567" spans="1:27">
      <c r="A5567" s="271"/>
      <c r="B5567" s="127"/>
      <c r="C5567" s="127"/>
      <c r="D5567" s="127"/>
      <c r="E5567" s="127"/>
      <c r="F5567" s="127"/>
      <c r="G5567" s="53"/>
      <c r="H5567" s="162"/>
      <c r="I5567" s="14"/>
      <c r="J5567" s="14"/>
      <c r="K5567" s="14"/>
      <c r="L5567" s="14"/>
      <c r="M5567" s="14"/>
      <c r="N5567" s="53"/>
      <c r="O5567" s="162"/>
      <c r="P5567" s="14" t="s">
        <v>2143</v>
      </c>
      <c r="Q5567" s="14">
        <v>1600</v>
      </c>
      <c r="R5567" s="14" t="s">
        <v>2045</v>
      </c>
      <c r="S5567" s="14"/>
      <c r="T5567" s="14"/>
      <c r="U5567" s="47" t="s">
        <v>2218</v>
      </c>
      <c r="V5567" s="141"/>
      <c r="W5567" s="14"/>
      <c r="X5567" s="14"/>
      <c r="Y5567" s="14"/>
      <c r="Z5567" s="14"/>
      <c r="AA5567" s="14"/>
    </row>
    <row r="5568" ht="12.75" customHeight="1" spans="1:27">
      <c r="A5568" s="720"/>
      <c r="B5568" s="14"/>
      <c r="C5568" s="14"/>
      <c r="D5568" s="14"/>
      <c r="E5568" s="52"/>
      <c r="F5568" s="14"/>
      <c r="G5568" s="14"/>
      <c r="H5568" s="162"/>
      <c r="I5568" s="14"/>
      <c r="J5568" s="14"/>
      <c r="K5568" s="14"/>
      <c r="L5568" s="14"/>
      <c r="M5568" s="14"/>
      <c r="N5568" s="53"/>
      <c r="O5568" s="162"/>
      <c r="P5568" s="14" t="s">
        <v>1272</v>
      </c>
      <c r="Q5568" s="14">
        <v>300</v>
      </c>
      <c r="R5568" s="47" t="s">
        <v>2045</v>
      </c>
      <c r="S5568" s="14"/>
      <c r="T5568" s="14"/>
      <c r="U5568" s="14" t="s">
        <v>2218</v>
      </c>
      <c r="V5568" s="141"/>
      <c r="W5568" s="14"/>
      <c r="X5568" s="14"/>
      <c r="Y5568" s="14"/>
      <c r="Z5568" s="14"/>
      <c r="AA5568" s="14"/>
    </row>
    <row r="5569" ht="12.75" customHeight="1" spans="1:27">
      <c r="A5569" s="720"/>
      <c r="B5569" s="14"/>
      <c r="C5569" s="14"/>
      <c r="D5569" s="14"/>
      <c r="E5569" s="127"/>
      <c r="F5569" s="127"/>
      <c r="G5569" s="127"/>
      <c r="H5569" s="162"/>
      <c r="I5569" s="14"/>
      <c r="J5569" s="14"/>
      <c r="K5569" s="14"/>
      <c r="L5569" s="14"/>
      <c r="M5569" s="14"/>
      <c r="N5569" s="14"/>
      <c r="O5569" s="162"/>
      <c r="P5569" s="14" t="s">
        <v>1153</v>
      </c>
      <c r="Q5569" s="14">
        <v>500</v>
      </c>
      <c r="R5569" s="14" t="s">
        <v>2045</v>
      </c>
      <c r="S5569" s="174"/>
      <c r="T5569" s="174"/>
      <c r="U5569" s="47" t="s">
        <v>2218</v>
      </c>
      <c r="V5569" s="141"/>
      <c r="W5569" s="14"/>
      <c r="X5569" s="14"/>
      <c r="Y5569" s="14"/>
      <c r="Z5569" s="14"/>
      <c r="AA5569" s="14"/>
    </row>
    <row r="5570" ht="12.75" customHeight="1" spans="1:28">
      <c r="A5570" s="720"/>
      <c r="B5570" s="127"/>
      <c r="C5570" s="127"/>
      <c r="D5570" s="127"/>
      <c r="E5570" s="14"/>
      <c r="F5570" s="14"/>
      <c r="G5570" s="14"/>
      <c r="H5570" s="162"/>
      <c r="I5570" s="14"/>
      <c r="J5570" s="14"/>
      <c r="K5570" s="14"/>
      <c r="L5570" s="14"/>
      <c r="M5570" s="14"/>
      <c r="N5570" s="53"/>
      <c r="O5570" s="14"/>
      <c r="P5570" s="127" t="s">
        <v>1944</v>
      </c>
      <c r="Q5570" s="127">
        <v>480</v>
      </c>
      <c r="R5570" s="127" t="s">
        <v>2045</v>
      </c>
      <c r="S5570" s="14"/>
      <c r="T5570" s="14"/>
      <c r="U5570" s="14" t="s">
        <v>2218</v>
      </c>
      <c r="V5570" s="141"/>
      <c r="W5570" s="14"/>
      <c r="X5570" s="14"/>
      <c r="Y5570" s="14"/>
      <c r="Z5570" s="14"/>
      <c r="AA5570" s="14"/>
      <c r="AB5570" s="140"/>
    </row>
    <row r="5571" ht="12.75" customHeight="1" spans="1:28">
      <c r="A5571" s="720"/>
      <c r="B5571" s="14"/>
      <c r="C5571" s="14"/>
      <c r="D5571" s="14"/>
      <c r="E5571" s="52"/>
      <c r="F5571" s="14"/>
      <c r="G5571" s="14"/>
      <c r="H5571" s="162"/>
      <c r="I5571" s="14"/>
      <c r="J5571" s="14"/>
      <c r="K5571" s="14"/>
      <c r="L5571" s="14"/>
      <c r="M5571" s="14"/>
      <c r="N5571" s="53"/>
      <c r="O5571" s="14"/>
      <c r="P5571" s="14"/>
      <c r="Q5571" s="14"/>
      <c r="R5571" s="14"/>
      <c r="S5571" s="14"/>
      <c r="T5571" s="14"/>
      <c r="U5571" s="14"/>
      <c r="V5571" s="141"/>
      <c r="W5571" s="14"/>
      <c r="X5571" s="14"/>
      <c r="Y5571" s="14"/>
      <c r="Z5571" s="14"/>
      <c r="AA5571" s="14"/>
      <c r="AB5571" s="140"/>
    </row>
    <row r="5572" ht="23.4" spans="1:27">
      <c r="A5572" s="720"/>
      <c r="B5572" s="141"/>
      <c r="C5572" s="141"/>
      <c r="D5572" s="141"/>
      <c r="E5572" s="141"/>
      <c r="F5572" s="141"/>
      <c r="G5572" s="141"/>
      <c r="H5572" s="285"/>
      <c r="I5572" s="14"/>
      <c r="J5572" s="14"/>
      <c r="K5572" s="14"/>
      <c r="L5572" s="14"/>
      <c r="M5572" s="14"/>
      <c r="N5572" s="141"/>
      <c r="O5572" s="141"/>
      <c r="P5572" s="141"/>
      <c r="Q5572" s="141"/>
      <c r="R5572" s="141"/>
      <c r="S5572" s="140"/>
      <c r="T5572" s="14"/>
      <c r="U5572" s="14"/>
      <c r="V5572" s="141"/>
      <c r="W5572" s="14"/>
      <c r="X5572" s="14"/>
      <c r="Y5572" s="14"/>
      <c r="Z5572" s="141"/>
      <c r="AA5572" s="141"/>
    </row>
    <row r="5573" ht="23.4" spans="1:27">
      <c r="A5573" s="726"/>
      <c r="B5573" s="623"/>
      <c r="C5573" s="324"/>
      <c r="D5573" s="324"/>
      <c r="E5573" s="624"/>
      <c r="F5573" s="324"/>
      <c r="G5573" s="299"/>
      <c r="H5573" s="269"/>
      <c r="I5573" s="304"/>
      <c r="J5573" s="304"/>
      <c r="K5573" s="304"/>
      <c r="L5573" s="304"/>
      <c r="M5573" s="304"/>
      <c r="N5573" s="304"/>
      <c r="O5573" s="269"/>
      <c r="P5573" s="304"/>
      <c r="Q5573" s="304"/>
      <c r="R5573" s="304"/>
      <c r="S5573" s="304"/>
      <c r="T5573" s="304"/>
      <c r="U5573" s="304"/>
      <c r="V5573" s="269"/>
      <c r="W5573" s="304"/>
      <c r="X5573" s="304"/>
      <c r="Y5573" s="304"/>
      <c r="Z5573" s="304"/>
      <c r="AA5573" s="304"/>
    </row>
    <row r="5574" ht="27.6" spans="1:29">
      <c r="A5574" s="266" t="s">
        <v>2317</v>
      </c>
      <c r="B5574" s="121" t="s">
        <v>12</v>
      </c>
      <c r="C5574" s="122" t="s">
        <v>2501</v>
      </c>
      <c r="D5574" s="122" t="s">
        <v>2466</v>
      </c>
      <c r="E5574" s="123" t="s">
        <v>2456</v>
      </c>
      <c r="F5574" s="121" t="s">
        <v>3121</v>
      </c>
      <c r="G5574" s="121" t="s">
        <v>11</v>
      </c>
      <c r="H5574" s="269"/>
      <c r="I5574" s="121" t="s">
        <v>13</v>
      </c>
      <c r="J5574" s="267" t="s">
        <v>2501</v>
      </c>
      <c r="K5574" s="267" t="s">
        <v>2466</v>
      </c>
      <c r="L5574" s="658" t="s">
        <v>2456</v>
      </c>
      <c r="M5574" s="268" t="s">
        <v>3121</v>
      </c>
      <c r="N5574" s="121" t="s">
        <v>11</v>
      </c>
      <c r="O5574" s="269"/>
      <c r="P5574" s="121" t="s">
        <v>3108</v>
      </c>
      <c r="Q5574" s="122" t="s">
        <v>2501</v>
      </c>
      <c r="R5574" s="122" t="s">
        <v>2466</v>
      </c>
      <c r="S5574" s="632" t="s">
        <v>2456</v>
      </c>
      <c r="T5574" s="121" t="s">
        <v>3121</v>
      </c>
      <c r="U5574" s="121" t="s">
        <v>11</v>
      </c>
      <c r="V5574" s="269"/>
      <c r="W5574" s="121" t="s">
        <v>3336</v>
      </c>
      <c r="X5574" s="122" t="s">
        <v>2501</v>
      </c>
      <c r="Y5574" s="122" t="s">
        <v>2466</v>
      </c>
      <c r="Z5574" s="121" t="s">
        <v>3121</v>
      </c>
      <c r="AA5574" s="121" t="s">
        <v>11</v>
      </c>
      <c r="AB5574" s="594" t="s">
        <v>2557</v>
      </c>
      <c r="AC5574" s="594"/>
    </row>
    <row r="5575" ht="12.95" customHeight="1" spans="1:31">
      <c r="A5575" s="124" t="s">
        <v>4087</v>
      </c>
      <c r="B5575" s="14" t="s">
        <v>256</v>
      </c>
      <c r="C5575" s="14">
        <v>15000</v>
      </c>
      <c r="D5575" s="14" t="s">
        <v>2043</v>
      </c>
      <c r="E5575" s="14"/>
      <c r="F5575" s="14"/>
      <c r="G5575" s="14" t="s">
        <v>2218</v>
      </c>
      <c r="H5575" s="14"/>
      <c r="I5575" s="14" t="s">
        <v>220</v>
      </c>
      <c r="J5575" s="14">
        <v>6000</v>
      </c>
      <c r="K5575" s="14" t="s">
        <v>2043</v>
      </c>
      <c r="L5575" s="14"/>
      <c r="M5575" s="14"/>
      <c r="N5575" s="53" t="s">
        <v>2218</v>
      </c>
      <c r="O5575" s="162"/>
      <c r="P5575" s="460" t="s">
        <v>2197</v>
      </c>
      <c r="Q5575" s="460">
        <v>1200</v>
      </c>
      <c r="R5575" s="460" t="s">
        <v>2045</v>
      </c>
      <c r="S5575" s="14"/>
      <c r="T5575" s="14"/>
      <c r="U5575" s="14" t="s">
        <v>4088</v>
      </c>
      <c r="V5575" s="14"/>
      <c r="W5575" s="14" t="s">
        <v>584</v>
      </c>
      <c r="X5575" s="14">
        <v>2000</v>
      </c>
      <c r="Y5575" s="14" t="s">
        <v>2043</v>
      </c>
      <c r="Z5575" s="14"/>
      <c r="AA5575" s="140" t="s">
        <v>2218</v>
      </c>
      <c r="AB5575" s="525"/>
      <c r="AC5575" s="448" t="s">
        <v>2561</v>
      </c>
      <c r="AD5575" s="179"/>
      <c r="AE5575" s="179"/>
    </row>
    <row r="5576" spans="1:29">
      <c r="A5576" s="125"/>
      <c r="B5576" s="14" t="s">
        <v>2062</v>
      </c>
      <c r="C5576" s="14">
        <v>200</v>
      </c>
      <c r="D5576" s="14" t="s">
        <v>2045</v>
      </c>
      <c r="E5576" s="14"/>
      <c r="F5576" s="14" t="s">
        <v>2096</v>
      </c>
      <c r="G5576" s="14" t="s">
        <v>2218</v>
      </c>
      <c r="H5576" s="14"/>
      <c r="I5576" s="14" t="s">
        <v>615</v>
      </c>
      <c r="J5576" s="14">
        <v>980</v>
      </c>
      <c r="K5576" s="14" t="s">
        <v>2045</v>
      </c>
      <c r="L5576" s="14"/>
      <c r="M5576" s="14"/>
      <c r="N5576" s="53" t="s">
        <v>2218</v>
      </c>
      <c r="O5576" s="162"/>
      <c r="P5576" s="136" t="s">
        <v>1299</v>
      </c>
      <c r="Q5576" s="136">
        <v>400</v>
      </c>
      <c r="R5576" s="136" t="s">
        <v>2045</v>
      </c>
      <c r="S5576" s="14"/>
      <c r="T5576" s="14"/>
      <c r="U5576" s="14" t="s">
        <v>4088</v>
      </c>
      <c r="V5576" s="14"/>
      <c r="W5576" s="14" t="s">
        <v>196</v>
      </c>
      <c r="X5576" s="14">
        <v>6000</v>
      </c>
      <c r="Y5576" s="14" t="s">
        <v>2043</v>
      </c>
      <c r="Z5576" s="14"/>
      <c r="AA5576" s="14" t="s">
        <v>2218</v>
      </c>
      <c r="AB5576" s="460"/>
      <c r="AC5576" s="14" t="s">
        <v>2562</v>
      </c>
    </row>
    <row r="5577" ht="13.8" spans="1:29">
      <c r="A5577" s="125"/>
      <c r="B5577" s="154" t="s">
        <v>241</v>
      </c>
      <c r="C5577" s="154">
        <v>6000</v>
      </c>
      <c r="D5577" s="154" t="s">
        <v>2043</v>
      </c>
      <c r="E5577" s="154"/>
      <c r="F5577" s="154" t="s">
        <v>4089</v>
      </c>
      <c r="G5577" s="154" t="s">
        <v>2218</v>
      </c>
      <c r="H5577" s="14"/>
      <c r="I5577" s="14" t="s">
        <v>135</v>
      </c>
      <c r="J5577" s="14">
        <v>6000</v>
      </c>
      <c r="K5577" s="14" t="s">
        <v>2043</v>
      </c>
      <c r="N5577" s="141" t="s">
        <v>2218</v>
      </c>
      <c r="O5577" s="162"/>
      <c r="P5577" s="14" t="s">
        <v>232</v>
      </c>
      <c r="Q5577" s="14">
        <v>200</v>
      </c>
      <c r="R5577" s="14"/>
      <c r="S5577" s="14"/>
      <c r="T5577" s="14"/>
      <c r="U5577" s="14" t="s">
        <v>2359</v>
      </c>
      <c r="V5577" s="14"/>
      <c r="W5577" s="14" t="s">
        <v>528</v>
      </c>
      <c r="X5577" s="14">
        <v>2400</v>
      </c>
      <c r="Y5577" s="14" t="s">
        <v>2043</v>
      </c>
      <c r="Z5577" s="14"/>
      <c r="AA5577" s="14" t="s">
        <v>2218</v>
      </c>
      <c r="AB5577" s="461"/>
      <c r="AC5577" s="448" t="s">
        <v>2563</v>
      </c>
    </row>
    <row r="5578" ht="13.8" spans="1:29">
      <c r="A5578" s="125"/>
      <c r="B5578" s="154" t="s">
        <v>232</v>
      </c>
      <c r="C5578" s="154">
        <v>2400</v>
      </c>
      <c r="D5578" s="154" t="s">
        <v>2043</v>
      </c>
      <c r="E5578" s="154"/>
      <c r="F5578" s="154"/>
      <c r="G5578" s="154" t="s">
        <v>2218</v>
      </c>
      <c r="H5578" s="14"/>
      <c r="I5578" s="14" t="s">
        <v>1704</v>
      </c>
      <c r="J5578" s="14">
        <v>4000</v>
      </c>
      <c r="K5578" s="14" t="s">
        <v>2043</v>
      </c>
      <c r="L5578" s="14"/>
      <c r="M5578" s="14"/>
      <c r="N5578" s="53" t="s">
        <v>2218</v>
      </c>
      <c r="O5578" s="162"/>
      <c r="P5578" s="14" t="s">
        <v>334</v>
      </c>
      <c r="Q5578" s="14">
        <v>1200</v>
      </c>
      <c r="R5578" s="14" t="s">
        <v>2043</v>
      </c>
      <c r="S5578" s="14"/>
      <c r="T5578" s="14"/>
      <c r="U5578" s="14" t="s">
        <v>2218</v>
      </c>
      <c r="V5578" s="140"/>
      <c r="W5578" s="14" t="s">
        <v>592</v>
      </c>
      <c r="X5578" s="14">
        <v>15000</v>
      </c>
      <c r="Y5578" s="14" t="s">
        <v>2043</v>
      </c>
      <c r="Z5578" s="14"/>
      <c r="AA5578" s="14" t="s">
        <v>2218</v>
      </c>
      <c r="AB5578" s="462"/>
      <c r="AC5578" s="448" t="s">
        <v>2568</v>
      </c>
    </row>
    <row r="5579" ht="13.8" spans="1:29">
      <c r="A5579" s="125"/>
      <c r="B5579" s="127" t="s">
        <v>636</v>
      </c>
      <c r="C5579" s="127">
        <v>4000</v>
      </c>
      <c r="D5579" s="127" t="s">
        <v>2043</v>
      </c>
      <c r="E5579" s="14"/>
      <c r="F5579" s="14" t="s">
        <v>2727</v>
      </c>
      <c r="G5579" s="154" t="s">
        <v>2218</v>
      </c>
      <c r="H5579" s="14"/>
      <c r="I5579" s="14" t="s">
        <v>142</v>
      </c>
      <c r="J5579" s="14">
        <v>6000</v>
      </c>
      <c r="K5579" s="14" t="s">
        <v>2043</v>
      </c>
      <c r="L5579" s="14"/>
      <c r="M5579" s="14"/>
      <c r="N5579" s="53" t="s">
        <v>2218</v>
      </c>
      <c r="O5579" s="162"/>
      <c r="P5579" s="14" t="s">
        <v>706</v>
      </c>
      <c r="Q5579" s="14">
        <v>360</v>
      </c>
      <c r="R5579" s="140" t="s">
        <v>2045</v>
      </c>
      <c r="S5579" s="14"/>
      <c r="T5579" s="14"/>
      <c r="U5579" s="14" t="s">
        <v>2218</v>
      </c>
      <c r="V5579" s="140"/>
      <c r="W5579" s="14" t="s">
        <v>309</v>
      </c>
      <c r="X5579" s="14">
        <v>10000</v>
      </c>
      <c r="Y5579" s="14" t="s">
        <v>2043</v>
      </c>
      <c r="Z5579" s="14"/>
      <c r="AA5579" s="14" t="s">
        <v>2218</v>
      </c>
      <c r="AB5579" s="142"/>
      <c r="AC5579" s="448" t="s">
        <v>2632</v>
      </c>
    </row>
    <row r="5580" ht="13.8" spans="1:29">
      <c r="A5580" s="125"/>
      <c r="B5580" s="14" t="s">
        <v>599</v>
      </c>
      <c r="C5580" s="14">
        <v>4000</v>
      </c>
      <c r="D5580" s="14" t="s">
        <v>2045</v>
      </c>
      <c r="E5580" s="14"/>
      <c r="F5580" s="14"/>
      <c r="G5580" s="154" t="s">
        <v>2218</v>
      </c>
      <c r="H5580" s="14"/>
      <c r="I5580" s="14" t="s">
        <v>1855</v>
      </c>
      <c r="J5580" s="14">
        <v>6000</v>
      </c>
      <c r="K5580" s="14" t="s">
        <v>2043</v>
      </c>
      <c r="L5580" s="14"/>
      <c r="M5580" s="14"/>
      <c r="N5580" s="53" t="s">
        <v>2218</v>
      </c>
      <c r="O5580" s="162"/>
      <c r="P5580" s="127" t="s">
        <v>2179</v>
      </c>
      <c r="Q5580" s="127">
        <v>200</v>
      </c>
      <c r="R5580" s="127" t="s">
        <v>2045</v>
      </c>
      <c r="S5580" s="14"/>
      <c r="T5580" s="14" t="s">
        <v>3426</v>
      </c>
      <c r="U5580" s="14" t="s">
        <v>4090</v>
      </c>
      <c r="V5580" s="14"/>
      <c r="W5580" s="14"/>
      <c r="X5580" s="14"/>
      <c r="Y5580" s="14"/>
      <c r="Z5580" s="14"/>
      <c r="AA5580" s="140"/>
      <c r="AB5580" s="136"/>
      <c r="AC5580" s="448" t="s">
        <v>2935</v>
      </c>
    </row>
    <row r="5581" spans="1:28">
      <c r="A5581" s="125"/>
      <c r="B5581" s="14" t="s">
        <v>175</v>
      </c>
      <c r="C5581" s="14">
        <v>2000</v>
      </c>
      <c r="D5581" s="14" t="s">
        <v>2043</v>
      </c>
      <c r="E5581" s="14"/>
      <c r="F5581" s="14"/>
      <c r="G5581" s="154" t="s">
        <v>2218</v>
      </c>
      <c r="H5581" s="14"/>
      <c r="I5581" s="14" t="s">
        <v>300</v>
      </c>
      <c r="J5581" s="14">
        <v>500</v>
      </c>
      <c r="K5581" s="14" t="s">
        <v>2045</v>
      </c>
      <c r="L5581" s="14"/>
      <c r="M5581" s="14"/>
      <c r="N5581" s="53" t="s">
        <v>2218</v>
      </c>
      <c r="O5581" s="162"/>
      <c r="P5581" s="14" t="s">
        <v>286</v>
      </c>
      <c r="Q5581" s="14">
        <v>1000</v>
      </c>
      <c r="R5581" s="14" t="s">
        <v>2045</v>
      </c>
      <c r="S5581" s="14"/>
      <c r="T5581" s="14"/>
      <c r="U5581" s="14" t="s">
        <v>4091</v>
      </c>
      <c r="V5581" s="14"/>
      <c r="W5581" s="127"/>
      <c r="X5581" s="127"/>
      <c r="Y5581" s="127"/>
      <c r="Z5581" s="14"/>
      <c r="AA5581" s="140"/>
      <c r="AB5581" s="14" t="s">
        <v>2727</v>
      </c>
    </row>
    <row r="5582" spans="1:26">
      <c r="A5582" s="125"/>
      <c r="B5582" s="137" t="s">
        <v>2194</v>
      </c>
      <c r="C5582" s="137">
        <v>1300</v>
      </c>
      <c r="D5582" s="137" t="s">
        <v>2043</v>
      </c>
      <c r="E5582" s="140"/>
      <c r="F5582" s="14"/>
      <c r="G5582" s="154" t="s">
        <v>2218</v>
      </c>
      <c r="H5582" s="14"/>
      <c r="I5582" s="14" t="s">
        <v>1909</v>
      </c>
      <c r="J5582" s="14">
        <v>500</v>
      </c>
      <c r="K5582" s="14" t="s">
        <v>2045</v>
      </c>
      <c r="L5582" s="14"/>
      <c r="M5582" s="14" t="s">
        <v>3426</v>
      </c>
      <c r="N5582" s="53" t="s">
        <v>2218</v>
      </c>
      <c r="O5582" s="162"/>
      <c r="P5582" s="14" t="s">
        <v>1773</v>
      </c>
      <c r="Q5582" s="14">
        <v>500</v>
      </c>
      <c r="R5582" s="14" t="s">
        <v>2045</v>
      </c>
      <c r="S5582" s="14"/>
      <c r="U5582" s="14" t="s">
        <v>2218</v>
      </c>
      <c r="V5582" s="14"/>
      <c r="W5582" s="14"/>
      <c r="X5582" s="14"/>
      <c r="Y5582" s="14"/>
      <c r="Z5582" s="14"/>
    </row>
    <row r="5583" spans="1:27">
      <c r="A5583" s="125"/>
      <c r="B5583" s="127" t="s">
        <v>2179</v>
      </c>
      <c r="C5583" s="127">
        <v>200</v>
      </c>
      <c r="D5583" s="127" t="s">
        <v>2045</v>
      </c>
      <c r="E5583" s="127"/>
      <c r="F5583" s="127"/>
      <c r="G5583" s="154" t="s">
        <v>2218</v>
      </c>
      <c r="H5583" s="14"/>
      <c r="I5583" s="14" t="s">
        <v>667</v>
      </c>
      <c r="J5583" s="14">
        <v>4000</v>
      </c>
      <c r="K5583" s="14" t="s">
        <v>2043</v>
      </c>
      <c r="L5583" s="14"/>
      <c r="M5583" s="127" t="s">
        <v>3985</v>
      </c>
      <c r="N5583" s="53" t="s">
        <v>2218</v>
      </c>
      <c r="O5583" s="162"/>
      <c r="P5583" s="127" t="s">
        <v>2198</v>
      </c>
      <c r="Q5583" s="127">
        <v>200</v>
      </c>
      <c r="R5583" s="127" t="s">
        <v>2045</v>
      </c>
      <c r="S5583" s="14"/>
      <c r="T5583" s="14" t="s">
        <v>2096</v>
      </c>
      <c r="U5583" s="14" t="s">
        <v>2218</v>
      </c>
      <c r="V5583" s="14"/>
      <c r="W5583" s="127"/>
      <c r="X5583" s="127"/>
      <c r="Y5583" s="127"/>
      <c r="Z5583" s="14"/>
      <c r="AA5583" s="14"/>
    </row>
    <row r="5584" spans="1:27">
      <c r="A5584" s="125"/>
      <c r="B5584" s="14" t="s">
        <v>692</v>
      </c>
      <c r="C5584" s="14">
        <v>2000</v>
      </c>
      <c r="D5584" s="14" t="s">
        <v>2043</v>
      </c>
      <c r="E5584" s="14"/>
      <c r="F5584" s="14" t="s">
        <v>2727</v>
      </c>
      <c r="G5584" s="154" t="s">
        <v>2218</v>
      </c>
      <c r="H5584" s="14"/>
      <c r="I5584" s="14"/>
      <c r="J5584" s="14"/>
      <c r="K5584" s="14"/>
      <c r="L5584" s="14"/>
      <c r="M5584" s="14"/>
      <c r="N5584" s="53"/>
      <c r="O5584" s="162"/>
      <c r="P5584" s="158" t="s">
        <v>1680</v>
      </c>
      <c r="Q5584" s="158">
        <v>300</v>
      </c>
      <c r="R5584" s="158" t="s">
        <v>2045</v>
      </c>
      <c r="S5584" s="14"/>
      <c r="T5584" s="14"/>
      <c r="U5584" s="14" t="s">
        <v>4092</v>
      </c>
      <c r="V5584" s="14"/>
      <c r="W5584" s="14"/>
      <c r="X5584" s="14"/>
      <c r="Y5584" s="14"/>
      <c r="Z5584" s="127"/>
      <c r="AA5584" s="127"/>
    </row>
    <row r="5585" spans="1:27">
      <c r="A5585" s="125"/>
      <c r="B5585" s="14"/>
      <c r="C5585" s="14"/>
      <c r="D5585" s="14"/>
      <c r="E5585" s="52"/>
      <c r="F5585" s="14"/>
      <c r="G5585" s="53"/>
      <c r="H5585" s="162"/>
      <c r="I5585" s="14"/>
      <c r="J5585" s="14"/>
      <c r="K5585" s="14"/>
      <c r="L5585" s="14"/>
      <c r="M5585" s="14"/>
      <c r="N5585" s="53"/>
      <c r="O5585" s="162"/>
      <c r="P5585" s="460" t="s">
        <v>110</v>
      </c>
      <c r="Q5585" s="460">
        <v>1200</v>
      </c>
      <c r="R5585" s="460" t="s">
        <v>2043</v>
      </c>
      <c r="S5585" s="14"/>
      <c r="T5585" s="14"/>
      <c r="U5585" s="14" t="s">
        <v>2218</v>
      </c>
      <c r="V5585" s="14"/>
      <c r="W5585" s="14"/>
      <c r="X5585" s="14"/>
      <c r="Y5585" s="14"/>
      <c r="Z5585" s="14"/>
      <c r="AA5585" s="14"/>
    </row>
    <row r="5586" spans="1:27">
      <c r="A5586" s="125"/>
      <c r="B5586" s="14"/>
      <c r="C5586" s="14"/>
      <c r="D5586" s="14"/>
      <c r="E5586" s="52"/>
      <c r="F5586" s="14"/>
      <c r="G5586" s="53"/>
      <c r="H5586" s="162"/>
      <c r="I5586" s="14"/>
      <c r="J5586" s="14"/>
      <c r="K5586" s="14"/>
      <c r="L5586" s="14"/>
      <c r="M5586" s="14"/>
      <c r="N5586" s="53"/>
      <c r="O5586" s="162"/>
      <c r="P5586" s="14"/>
      <c r="Q5586" s="14"/>
      <c r="R5586" s="14"/>
      <c r="S5586" s="14"/>
      <c r="T5586" s="14"/>
      <c r="U5586" s="14"/>
      <c r="V5586" s="162"/>
      <c r="W5586" s="14"/>
      <c r="X5586" s="14"/>
      <c r="Y5586" s="14"/>
      <c r="Z5586" s="14"/>
      <c r="AA5586" s="14"/>
    </row>
    <row r="5587" ht="18" spans="1:27">
      <c r="A5587" s="736"/>
      <c r="B5587" s="623"/>
      <c r="C5587" s="324"/>
      <c r="D5587" s="324"/>
      <c r="E5587" s="624"/>
      <c r="F5587" s="324"/>
      <c r="G5587" s="299"/>
      <c r="H5587" s="269"/>
      <c r="I5587" s="304"/>
      <c r="J5587" s="304"/>
      <c r="K5587" s="304"/>
      <c r="L5587" s="304"/>
      <c r="M5587" s="304"/>
      <c r="N5587" s="304"/>
      <c r="O5587" s="269"/>
      <c r="P5587" s="304"/>
      <c r="Q5587" s="304"/>
      <c r="R5587" s="304"/>
      <c r="S5587" s="304"/>
      <c r="T5587" s="304"/>
      <c r="U5587" s="304"/>
      <c r="V5587" s="269"/>
      <c r="W5587" s="304"/>
      <c r="X5587" s="304"/>
      <c r="Y5587" s="304"/>
      <c r="Z5587" s="304"/>
      <c r="AA5587" s="304"/>
    </row>
    <row r="5588" ht="27.6" spans="1:29">
      <c r="A5588" s="266" t="s">
        <v>2322</v>
      </c>
      <c r="B5588" s="121" t="s">
        <v>12</v>
      </c>
      <c r="C5588" s="122" t="s">
        <v>2501</v>
      </c>
      <c r="D5588" s="122" t="s">
        <v>2466</v>
      </c>
      <c r="E5588" s="123" t="s">
        <v>2456</v>
      </c>
      <c r="F5588" s="121" t="s">
        <v>3121</v>
      </c>
      <c r="G5588" s="121" t="s">
        <v>11</v>
      </c>
      <c r="H5588" s="269"/>
      <c r="I5588" s="121" t="s">
        <v>13</v>
      </c>
      <c r="J5588" s="267" t="s">
        <v>2501</v>
      </c>
      <c r="K5588" s="267" t="s">
        <v>2466</v>
      </c>
      <c r="L5588" s="658" t="s">
        <v>2456</v>
      </c>
      <c r="M5588" s="268" t="s">
        <v>3121</v>
      </c>
      <c r="N5588" s="121" t="s">
        <v>11</v>
      </c>
      <c r="O5588" s="517"/>
      <c r="P5588" s="121" t="s">
        <v>3108</v>
      </c>
      <c r="Q5588" s="122" t="s">
        <v>2501</v>
      </c>
      <c r="R5588" s="122" t="s">
        <v>2466</v>
      </c>
      <c r="S5588" s="632" t="s">
        <v>2456</v>
      </c>
      <c r="T5588" s="121" t="s">
        <v>3121</v>
      </c>
      <c r="U5588" s="121" t="s">
        <v>11</v>
      </c>
      <c r="V5588" s="269"/>
      <c r="W5588" s="121" t="s">
        <v>3336</v>
      </c>
      <c r="X5588" s="122" t="s">
        <v>2501</v>
      </c>
      <c r="Y5588" s="122" t="s">
        <v>2466</v>
      </c>
      <c r="Z5588" s="121" t="s">
        <v>3121</v>
      </c>
      <c r="AA5588" s="121" t="s">
        <v>11</v>
      </c>
      <c r="AB5588" s="594" t="s">
        <v>2557</v>
      </c>
      <c r="AC5588" s="594"/>
    </row>
    <row r="5589" ht="12.95" customHeight="1" spans="1:31">
      <c r="A5589" s="270" t="s">
        <v>4093</v>
      </c>
      <c r="B5589" s="14" t="s">
        <v>692</v>
      </c>
      <c r="C5589" s="14">
        <v>2000</v>
      </c>
      <c r="D5589" s="14" t="s">
        <v>2043</v>
      </c>
      <c r="E5589" s="14"/>
      <c r="F5589" s="14"/>
      <c r="G5589" s="154" t="s">
        <v>2218</v>
      </c>
      <c r="H5589" s="14"/>
      <c r="I5589" s="14" t="s">
        <v>667</v>
      </c>
      <c r="J5589" s="14">
        <v>1200</v>
      </c>
      <c r="K5589" s="14" t="s">
        <v>2043</v>
      </c>
      <c r="L5589" s="14"/>
      <c r="M5589" s="127" t="s">
        <v>3985</v>
      </c>
      <c r="N5589" s="53" t="s">
        <v>54</v>
      </c>
      <c r="O5589" s="162"/>
      <c r="P5589" s="14" t="s">
        <v>2111</v>
      </c>
      <c r="Q5589" s="14">
        <v>600</v>
      </c>
      <c r="R5589" s="14" t="s">
        <v>2045</v>
      </c>
      <c r="S5589" s="174"/>
      <c r="T5589" s="174"/>
      <c r="U5589" s="14" t="s">
        <v>2218</v>
      </c>
      <c r="V5589" s="14"/>
      <c r="W5589" s="14" t="s">
        <v>309</v>
      </c>
      <c r="X5589" s="14">
        <v>8000</v>
      </c>
      <c r="Y5589" s="14" t="s">
        <v>2043</v>
      </c>
      <c r="Z5589" s="14"/>
      <c r="AA5589" s="14" t="s">
        <v>2218</v>
      </c>
      <c r="AB5589" s="525"/>
      <c r="AC5589" s="448" t="s">
        <v>2561</v>
      </c>
      <c r="AD5589" s="179"/>
      <c r="AE5589" s="179"/>
    </row>
    <row r="5590" spans="1:29">
      <c r="A5590" s="271"/>
      <c r="B5590" s="14" t="s">
        <v>1700</v>
      </c>
      <c r="C5590" s="14">
        <v>4400</v>
      </c>
      <c r="D5590" s="14" t="s">
        <v>2043</v>
      </c>
      <c r="E5590" s="14"/>
      <c r="F5590" s="14"/>
      <c r="G5590" s="154" t="s">
        <v>2218</v>
      </c>
      <c r="H5590" s="14"/>
      <c r="I5590" s="127" t="s">
        <v>235</v>
      </c>
      <c r="J5590" s="127">
        <v>2000</v>
      </c>
      <c r="K5590" s="127" t="s">
        <v>2043</v>
      </c>
      <c r="L5590" s="14"/>
      <c r="M5590" s="14"/>
      <c r="N5590" s="53" t="s">
        <v>2218</v>
      </c>
      <c r="O5590" s="162"/>
      <c r="P5590" s="73" t="s">
        <v>1318</v>
      </c>
      <c r="Q5590" s="73">
        <v>500</v>
      </c>
      <c r="R5590" s="73" t="s">
        <v>2045</v>
      </c>
      <c r="S5590" s="14"/>
      <c r="T5590" s="14"/>
      <c r="U5590" s="14" t="s">
        <v>2218</v>
      </c>
      <c r="V5590" s="14"/>
      <c r="W5590" s="14" t="s">
        <v>340</v>
      </c>
      <c r="X5590" s="14">
        <v>1000</v>
      </c>
      <c r="Y5590" s="14" t="s">
        <v>2045</v>
      </c>
      <c r="Z5590" s="14"/>
      <c r="AA5590" s="140" t="s">
        <v>2218</v>
      </c>
      <c r="AB5590" s="460"/>
      <c r="AC5590" s="14" t="s">
        <v>2562</v>
      </c>
    </row>
    <row r="5591" ht="13.8" spans="1:29">
      <c r="A5591" s="271"/>
      <c r="B5591" s="142" t="s">
        <v>2095</v>
      </c>
      <c r="C5591" s="142">
        <v>300</v>
      </c>
      <c r="D5591" s="142" t="s">
        <v>2045</v>
      </c>
      <c r="E5591" s="142"/>
      <c r="F5591" s="142" t="s">
        <v>2096</v>
      </c>
      <c r="G5591" s="154" t="s">
        <v>2218</v>
      </c>
      <c r="H5591" s="14"/>
      <c r="I5591" s="158" t="s">
        <v>491</v>
      </c>
      <c r="J5591" s="158">
        <v>800</v>
      </c>
      <c r="K5591" s="158" t="s">
        <v>2043</v>
      </c>
      <c r="L5591" s="732"/>
      <c r="M5591" s="158"/>
      <c r="N5591" s="159" t="s">
        <v>4094</v>
      </c>
      <c r="O5591" s="162"/>
      <c r="P5591" s="137" t="s">
        <v>90</v>
      </c>
      <c r="Q5591" s="137">
        <v>750</v>
      </c>
      <c r="R5591" s="137" t="s">
        <v>2045</v>
      </c>
      <c r="S5591" s="14"/>
      <c r="T5591" s="14"/>
      <c r="U5591" s="14" t="s">
        <v>2218</v>
      </c>
      <c r="V5591" s="14"/>
      <c r="W5591" s="127" t="s">
        <v>923</v>
      </c>
      <c r="X5591" s="127">
        <v>2000</v>
      </c>
      <c r="Y5591" s="127" t="s">
        <v>2045</v>
      </c>
      <c r="Z5591" s="14"/>
      <c r="AA5591" s="140" t="s">
        <v>2218</v>
      </c>
      <c r="AB5591" s="461"/>
      <c r="AC5591" s="448" t="s">
        <v>2563</v>
      </c>
    </row>
    <row r="5592" ht="13.8" spans="1:29">
      <c r="A5592" s="271"/>
      <c r="B5592" s="126" t="s">
        <v>3093</v>
      </c>
      <c r="C5592" s="126">
        <v>350</v>
      </c>
      <c r="D5592" s="126" t="s">
        <v>2045</v>
      </c>
      <c r="E5592" s="307"/>
      <c r="F5592" s="126"/>
      <c r="G5592" s="188" t="s">
        <v>2285</v>
      </c>
      <c r="H5592" s="14"/>
      <c r="I5592" s="14" t="s">
        <v>1125</v>
      </c>
      <c r="J5592" s="14">
        <v>4000</v>
      </c>
      <c r="K5592" s="14" t="s">
        <v>2043</v>
      </c>
      <c r="L5592" s="14"/>
      <c r="M5592" s="14"/>
      <c r="N5592" s="53" t="s">
        <v>2218</v>
      </c>
      <c r="O5592" s="162"/>
      <c r="P5592" s="127" t="s">
        <v>2059</v>
      </c>
      <c r="Q5592" s="127">
        <v>1600</v>
      </c>
      <c r="R5592" s="127" t="s">
        <v>2045</v>
      </c>
      <c r="S5592" s="14"/>
      <c r="T5592" s="14"/>
      <c r="U5592" s="14" t="s">
        <v>2218</v>
      </c>
      <c r="V5592" s="140"/>
      <c r="W5592" s="14" t="s">
        <v>1817</v>
      </c>
      <c r="X5592" s="14">
        <v>4000</v>
      </c>
      <c r="Y5592" s="14" t="s">
        <v>2043</v>
      </c>
      <c r="Z5592" s="14"/>
      <c r="AA5592" s="47" t="s">
        <v>2218</v>
      </c>
      <c r="AB5592" s="462"/>
      <c r="AC5592" s="448" t="s">
        <v>2568</v>
      </c>
    </row>
    <row r="5593" ht="13.8" spans="1:29">
      <c r="A5593" s="271"/>
      <c r="B5593" s="126" t="s">
        <v>232</v>
      </c>
      <c r="C5593" s="126">
        <v>500</v>
      </c>
      <c r="D5593" s="126" t="s">
        <v>2043</v>
      </c>
      <c r="E5593" s="307"/>
      <c r="F5593" s="126"/>
      <c r="G5593" s="188" t="s">
        <v>2285</v>
      </c>
      <c r="H5593" s="14"/>
      <c r="I5593" s="127" t="s">
        <v>1879</v>
      </c>
      <c r="J5593" s="127">
        <v>1200</v>
      </c>
      <c r="K5593" s="14" t="s">
        <v>2045</v>
      </c>
      <c r="L5593" s="14"/>
      <c r="M5593" s="14">
        <v>829</v>
      </c>
      <c r="N5593" s="14" t="s">
        <v>2218</v>
      </c>
      <c r="O5593" s="162"/>
      <c r="P5593" s="137" t="s">
        <v>60</v>
      </c>
      <c r="Q5593" s="137">
        <v>1600</v>
      </c>
      <c r="R5593" s="137" t="s">
        <v>2045</v>
      </c>
      <c r="S5593" s="14"/>
      <c r="T5593" s="14"/>
      <c r="U5593" s="14" t="s">
        <v>2218</v>
      </c>
      <c r="V5593" s="140"/>
      <c r="W5593" s="73" t="s">
        <v>1060</v>
      </c>
      <c r="X5593" s="73">
        <v>4000</v>
      </c>
      <c r="Y5593" s="73" t="s">
        <v>2043</v>
      </c>
      <c r="Z5593" s="14"/>
      <c r="AA5593" s="14" t="s">
        <v>2218</v>
      </c>
      <c r="AB5593" s="142"/>
      <c r="AC5593" s="448" t="s">
        <v>2632</v>
      </c>
    </row>
    <row r="5594" ht="13.8" spans="1:29">
      <c r="A5594" s="271"/>
      <c r="B5594" s="14" t="s">
        <v>1562</v>
      </c>
      <c r="C5594" s="14">
        <v>3200</v>
      </c>
      <c r="D5594" s="14" t="s">
        <v>2043</v>
      </c>
      <c r="E5594" s="14"/>
      <c r="F5594" s="14"/>
      <c r="G5594" s="53" t="s">
        <v>2218</v>
      </c>
      <c r="H5594" s="14"/>
      <c r="I5594" s="14" t="s">
        <v>148</v>
      </c>
      <c r="J5594" s="14">
        <v>12000</v>
      </c>
      <c r="K5594" s="14" t="s">
        <v>2043</v>
      </c>
      <c r="L5594" s="14"/>
      <c r="M5594" s="14"/>
      <c r="N5594" s="53" t="s">
        <v>2218</v>
      </c>
      <c r="O5594" s="162"/>
      <c r="P5594" s="127" t="s">
        <v>606</v>
      </c>
      <c r="Q5594" s="127">
        <v>220</v>
      </c>
      <c r="R5594" s="127" t="s">
        <v>2045</v>
      </c>
      <c r="S5594" s="137"/>
      <c r="T5594" s="127"/>
      <c r="U5594" s="14" t="s">
        <v>2218</v>
      </c>
      <c r="V5594" s="14"/>
      <c r="W5594" s="14" t="s">
        <v>774</v>
      </c>
      <c r="X5594" s="14">
        <v>4000</v>
      </c>
      <c r="Y5594" s="14" t="s">
        <v>2043</v>
      </c>
      <c r="Z5594" s="14"/>
      <c r="AA5594" s="14" t="s">
        <v>2218</v>
      </c>
      <c r="AB5594" s="136"/>
      <c r="AC5594" s="448" t="s">
        <v>2935</v>
      </c>
    </row>
    <row r="5595" spans="1:28">
      <c r="A5595" s="271"/>
      <c r="B5595" s="73" t="s">
        <v>1057</v>
      </c>
      <c r="C5595" s="73">
        <v>6000</v>
      </c>
      <c r="D5595" s="73" t="s">
        <v>2043</v>
      </c>
      <c r="E5595" s="14"/>
      <c r="F5595" s="14"/>
      <c r="G5595" s="14" t="s">
        <v>2218</v>
      </c>
      <c r="H5595" s="14"/>
      <c r="I5595" s="14" t="s">
        <v>403</v>
      </c>
      <c r="J5595" s="14">
        <v>2400</v>
      </c>
      <c r="K5595" s="14" t="s">
        <v>2043</v>
      </c>
      <c r="L5595" s="14"/>
      <c r="M5595" s="14"/>
      <c r="N5595" s="53" t="s">
        <v>2218</v>
      </c>
      <c r="O5595" s="162"/>
      <c r="P5595" s="137" t="s">
        <v>2075</v>
      </c>
      <c r="Q5595" s="137">
        <v>1400</v>
      </c>
      <c r="R5595" s="137" t="s">
        <v>2043</v>
      </c>
      <c r="S5595" s="14"/>
      <c r="T5595" s="14"/>
      <c r="U5595" s="14" t="s">
        <v>4095</v>
      </c>
      <c r="V5595" s="14"/>
      <c r="W5595" s="14" t="s">
        <v>972</v>
      </c>
      <c r="X5595" s="14">
        <v>2000</v>
      </c>
      <c r="Y5595" s="14" t="s">
        <v>2043</v>
      </c>
      <c r="Z5595" s="127"/>
      <c r="AA5595" s="127" t="s">
        <v>2218</v>
      </c>
      <c r="AB5595" s="14" t="s">
        <v>2727</v>
      </c>
    </row>
    <row r="5596" spans="1:27">
      <c r="A5596" s="271"/>
      <c r="B5596" s="127" t="s">
        <v>537</v>
      </c>
      <c r="C5596" s="127">
        <v>6000</v>
      </c>
      <c r="D5596" s="127" t="s">
        <v>2043</v>
      </c>
      <c r="E5596" s="140"/>
      <c r="F5596" s="14"/>
      <c r="G5596" s="14" t="s">
        <v>2218</v>
      </c>
      <c r="H5596" s="14"/>
      <c r="I5596" s="141" t="s">
        <v>1718</v>
      </c>
      <c r="J5596" s="141">
        <v>8000</v>
      </c>
      <c r="K5596" s="141" t="s">
        <v>2043</v>
      </c>
      <c r="L5596" s="154"/>
      <c r="M5596" s="154"/>
      <c r="N5596" s="141" t="s">
        <v>2218</v>
      </c>
      <c r="O5596" s="162"/>
      <c r="P5596" s="137" t="s">
        <v>3093</v>
      </c>
      <c r="Q5596" s="137">
        <v>350</v>
      </c>
      <c r="R5596" s="137" t="s">
        <v>2045</v>
      </c>
      <c r="S5596" s="52"/>
      <c r="T5596" s="14"/>
      <c r="U5596" s="53" t="s">
        <v>4096</v>
      </c>
      <c r="V5596" s="162"/>
      <c r="W5596" s="14" t="s">
        <v>1889</v>
      </c>
      <c r="X5596" s="14">
        <v>3200</v>
      </c>
      <c r="Y5596" s="14" t="s">
        <v>2043</v>
      </c>
      <c r="Z5596" s="14"/>
      <c r="AA5596" s="14" t="s">
        <v>2218</v>
      </c>
    </row>
    <row r="5597" spans="1:27">
      <c r="A5597" s="271"/>
      <c r="B5597" s="14" t="s">
        <v>464</v>
      </c>
      <c r="C5597" s="14">
        <v>10000</v>
      </c>
      <c r="D5597" s="14" t="s">
        <v>2043</v>
      </c>
      <c r="E5597" s="14"/>
      <c r="F5597" s="14"/>
      <c r="G5597" s="191" t="s">
        <v>54</v>
      </c>
      <c r="H5597" s="14"/>
      <c r="I5597" s="127" t="s">
        <v>334</v>
      </c>
      <c r="J5597" s="127">
        <v>3000</v>
      </c>
      <c r="K5597" s="127" t="s">
        <v>2043</v>
      </c>
      <c r="L5597" s="14"/>
      <c r="M5597" s="14"/>
      <c r="N5597" s="53" t="s">
        <v>2218</v>
      </c>
      <c r="O5597" s="162"/>
      <c r="P5597" s="14" t="s">
        <v>1883</v>
      </c>
      <c r="Q5597" s="14">
        <v>200</v>
      </c>
      <c r="R5597" s="14" t="s">
        <v>2045</v>
      </c>
      <c r="S5597" s="14"/>
      <c r="T5597" s="14"/>
      <c r="U5597" s="14" t="s">
        <v>2218</v>
      </c>
      <c r="V5597" s="162"/>
      <c r="W5597" s="14" t="s">
        <v>1542</v>
      </c>
      <c r="X5597" s="14">
        <v>1200</v>
      </c>
      <c r="Y5597" s="14" t="s">
        <v>2043</v>
      </c>
      <c r="Z5597" s="14"/>
      <c r="AA5597" s="14" t="s">
        <v>2218</v>
      </c>
    </row>
    <row r="5598" spans="1:27">
      <c r="A5598" s="271"/>
      <c r="B5598" s="137" t="s">
        <v>2048</v>
      </c>
      <c r="C5598" s="137">
        <v>2000</v>
      </c>
      <c r="D5598" s="137"/>
      <c r="E5598" s="140"/>
      <c r="F5598" s="14"/>
      <c r="G5598" s="14" t="s">
        <v>4097</v>
      </c>
      <c r="H5598" s="14"/>
      <c r="I5598" s="14" t="s">
        <v>244</v>
      </c>
      <c r="J5598" s="14">
        <v>9000</v>
      </c>
      <c r="K5598" s="14" t="s">
        <v>2043</v>
      </c>
      <c r="L5598" s="14"/>
      <c r="M5598" s="14"/>
      <c r="N5598" s="14" t="s">
        <v>2218</v>
      </c>
      <c r="O5598" s="162"/>
      <c r="P5598" s="126" t="s">
        <v>1811</v>
      </c>
      <c r="Q5598" s="126">
        <v>800</v>
      </c>
      <c r="R5598" s="126" t="s">
        <v>2045</v>
      </c>
      <c r="S5598" s="126"/>
      <c r="T5598" s="126"/>
      <c r="U5598" s="126" t="s">
        <v>2218</v>
      </c>
      <c r="V5598" s="162"/>
      <c r="W5598" s="14"/>
      <c r="X5598" s="14"/>
      <c r="Y5598" s="14"/>
      <c r="Z5598" s="14"/>
      <c r="AA5598" s="14"/>
    </row>
    <row r="5599" spans="1:27">
      <c r="A5599" s="271"/>
      <c r="B5599" s="14" t="s">
        <v>1175</v>
      </c>
      <c r="C5599" s="14">
        <v>2400</v>
      </c>
      <c r="D5599" s="14" t="s">
        <v>2043</v>
      </c>
      <c r="E5599" s="52"/>
      <c r="F5599" s="14"/>
      <c r="G5599" s="53" t="s">
        <v>2218</v>
      </c>
      <c r="H5599" s="14"/>
      <c r="I5599" s="14" t="s">
        <v>700</v>
      </c>
      <c r="J5599" s="14">
        <v>1000</v>
      </c>
      <c r="K5599" s="14" t="s">
        <v>2045</v>
      </c>
      <c r="L5599" s="14"/>
      <c r="M5599" s="14">
        <v>305</v>
      </c>
      <c r="N5599" s="14" t="s">
        <v>2218</v>
      </c>
      <c r="O5599" s="162"/>
      <c r="P5599" s="127" t="s">
        <v>1793</v>
      </c>
      <c r="Q5599" s="127">
        <v>1200</v>
      </c>
      <c r="R5599" s="127" t="s">
        <v>2045</v>
      </c>
      <c r="S5599" s="52"/>
      <c r="T5599" s="14"/>
      <c r="U5599" s="53" t="s">
        <v>2218</v>
      </c>
      <c r="V5599" s="162"/>
      <c r="W5599" s="14"/>
      <c r="X5599" s="14"/>
      <c r="Y5599" s="14"/>
      <c r="Z5599" s="14"/>
      <c r="AA5599" s="14"/>
    </row>
    <row r="5600" spans="1:27">
      <c r="A5600" s="271"/>
      <c r="B5600" s="14"/>
      <c r="C5600" s="14"/>
      <c r="D5600" s="14"/>
      <c r="E5600" s="52"/>
      <c r="F5600" s="14"/>
      <c r="G5600" s="53"/>
      <c r="H5600" s="162"/>
      <c r="I5600" s="14"/>
      <c r="J5600" s="14"/>
      <c r="K5600" s="14"/>
      <c r="L5600" s="14"/>
      <c r="M5600" s="14"/>
      <c r="N5600" s="53"/>
      <c r="O5600" s="162"/>
      <c r="P5600" s="158" t="s">
        <v>2173</v>
      </c>
      <c r="Q5600" s="158">
        <v>300</v>
      </c>
      <c r="R5600" s="158" t="s">
        <v>2045</v>
      </c>
      <c r="S5600" s="158"/>
      <c r="T5600" s="158" t="s">
        <v>2514</v>
      </c>
      <c r="U5600" s="159" t="s">
        <v>4098</v>
      </c>
      <c r="V5600" s="162"/>
      <c r="W5600" s="14"/>
      <c r="X5600" s="14"/>
      <c r="Y5600" s="14"/>
      <c r="Z5600" s="14"/>
      <c r="AA5600" s="14"/>
    </row>
    <row r="5601" spans="1:27">
      <c r="A5601" s="271"/>
      <c r="B5601" s="127"/>
      <c r="C5601" s="127"/>
      <c r="D5601" s="127"/>
      <c r="E5601" s="14"/>
      <c r="F5601" s="14"/>
      <c r="G5601" s="14"/>
      <c r="H5601" s="162"/>
      <c r="I5601" s="14"/>
      <c r="J5601" s="14"/>
      <c r="K5601" s="14"/>
      <c r="L5601" s="14"/>
      <c r="M5601" s="14"/>
      <c r="N5601" s="53"/>
      <c r="O5601" s="162"/>
      <c r="P5601" s="14" t="s">
        <v>300</v>
      </c>
      <c r="Q5601" s="14">
        <v>1000</v>
      </c>
      <c r="R5601" s="127" t="s">
        <v>2045</v>
      </c>
      <c r="S5601" s="14"/>
      <c r="T5601" s="14"/>
      <c r="U5601" s="14" t="s">
        <v>3999</v>
      </c>
      <c r="V5601" s="162"/>
      <c r="W5601" s="14"/>
      <c r="X5601" s="14"/>
      <c r="Y5601" s="14"/>
      <c r="Z5601" s="14"/>
      <c r="AA5601" s="14"/>
    </row>
    <row r="5602" spans="1:27">
      <c r="A5602" s="271"/>
      <c r="B5602" s="14"/>
      <c r="C5602" s="14"/>
      <c r="D5602" s="14"/>
      <c r="E5602" s="52"/>
      <c r="F5602" s="14"/>
      <c r="G5602" s="53"/>
      <c r="H5602" s="162"/>
      <c r="I5602" s="14"/>
      <c r="J5602" s="14"/>
      <c r="K5602" s="14"/>
      <c r="L5602" s="14"/>
      <c r="M5602" s="14"/>
      <c r="N5602" s="53"/>
      <c r="O5602" s="162"/>
      <c r="P5602" s="14" t="s">
        <v>1799</v>
      </c>
      <c r="Q5602" s="14">
        <v>540</v>
      </c>
      <c r="R5602" s="14" t="s">
        <v>2045</v>
      </c>
      <c r="S5602" s="14"/>
      <c r="T5602" s="14"/>
      <c r="U5602" s="14" t="s">
        <v>4099</v>
      </c>
      <c r="V5602" s="162"/>
      <c r="W5602" s="14"/>
      <c r="X5602" s="14"/>
      <c r="Y5602" s="14"/>
      <c r="Z5602" s="14"/>
      <c r="AA5602" s="14"/>
    </row>
    <row r="5603" spans="1:27">
      <c r="A5603" s="271"/>
      <c r="B5603" s="14"/>
      <c r="C5603" s="14"/>
      <c r="D5603" s="14"/>
      <c r="E5603" s="52"/>
      <c r="F5603" s="14"/>
      <c r="G5603" s="53"/>
      <c r="H5603" s="162"/>
      <c r="I5603" s="14"/>
      <c r="J5603" s="14"/>
      <c r="K5603" s="14"/>
      <c r="L5603" s="14"/>
      <c r="M5603" s="14"/>
      <c r="N5603" s="53"/>
      <c r="O5603" s="162"/>
      <c r="P5603" s="14" t="s">
        <v>556</v>
      </c>
      <c r="Q5603" s="14">
        <v>800</v>
      </c>
      <c r="R5603" s="14" t="s">
        <v>2045</v>
      </c>
      <c r="S5603" s="14"/>
      <c r="T5603" s="14"/>
      <c r="U5603" s="14" t="s">
        <v>2218</v>
      </c>
      <c r="V5603" s="162"/>
      <c r="W5603" s="14"/>
      <c r="X5603" s="14"/>
      <c r="Y5603" s="14"/>
      <c r="Z5603" s="14"/>
      <c r="AA5603" s="14"/>
    </row>
    <row r="5604" ht="18" spans="1:27">
      <c r="A5604" s="713"/>
      <c r="B5604" s="623"/>
      <c r="C5604" s="324"/>
      <c r="D5604" s="324"/>
      <c r="E5604" s="624"/>
      <c r="F5604" s="324"/>
      <c r="G5604" s="299"/>
      <c r="H5604" s="269"/>
      <c r="I5604" s="304"/>
      <c r="J5604" s="304"/>
      <c r="K5604" s="304"/>
      <c r="L5604" s="304"/>
      <c r="M5604" s="304"/>
      <c r="N5604" s="304"/>
      <c r="O5604" s="269"/>
      <c r="P5604" s="304"/>
      <c r="Q5604" s="304"/>
      <c r="R5604" s="304"/>
      <c r="S5604" s="304"/>
      <c r="T5604" s="304"/>
      <c r="U5604" s="304"/>
      <c r="V5604" s="269"/>
      <c r="W5604" s="304"/>
      <c r="X5604" s="304"/>
      <c r="Y5604" s="304"/>
      <c r="Z5604" s="304"/>
      <c r="AA5604" s="304"/>
    </row>
    <row r="5605" ht="27.6" spans="1:29">
      <c r="A5605" s="266" t="s">
        <v>2325</v>
      </c>
      <c r="B5605" s="121" t="s">
        <v>12</v>
      </c>
      <c r="C5605" s="122" t="s">
        <v>2501</v>
      </c>
      <c r="D5605" s="122" t="s">
        <v>2466</v>
      </c>
      <c r="E5605" s="123" t="s">
        <v>2456</v>
      </c>
      <c r="F5605" s="121" t="s">
        <v>3121</v>
      </c>
      <c r="G5605" s="121" t="s">
        <v>11</v>
      </c>
      <c r="H5605" s="269"/>
      <c r="I5605" s="121" t="s">
        <v>13</v>
      </c>
      <c r="J5605" s="267" t="s">
        <v>2501</v>
      </c>
      <c r="K5605" s="267" t="s">
        <v>2466</v>
      </c>
      <c r="L5605" s="658" t="s">
        <v>2456</v>
      </c>
      <c r="M5605" s="268" t="s">
        <v>3121</v>
      </c>
      <c r="N5605" s="121" t="s">
        <v>11</v>
      </c>
      <c r="O5605" s="269"/>
      <c r="P5605" s="121" t="s">
        <v>3108</v>
      </c>
      <c r="Q5605" s="122" t="s">
        <v>2501</v>
      </c>
      <c r="R5605" s="122" t="s">
        <v>2466</v>
      </c>
      <c r="S5605" s="632" t="s">
        <v>2456</v>
      </c>
      <c r="T5605" s="121" t="s">
        <v>3121</v>
      </c>
      <c r="U5605" s="121" t="s">
        <v>11</v>
      </c>
      <c r="V5605" s="269"/>
      <c r="W5605" s="121" t="s">
        <v>3336</v>
      </c>
      <c r="X5605" s="122" t="s">
        <v>2501</v>
      </c>
      <c r="Y5605" s="122" t="s">
        <v>2466</v>
      </c>
      <c r="Z5605" s="121" t="s">
        <v>3121</v>
      </c>
      <c r="AA5605" s="121" t="s">
        <v>11</v>
      </c>
      <c r="AB5605" s="594" t="s">
        <v>2557</v>
      </c>
      <c r="AC5605" s="594"/>
    </row>
    <row r="5606" ht="12.95" customHeight="1" spans="1:31">
      <c r="A5606" s="270" t="s">
        <v>4100</v>
      </c>
      <c r="B5606" s="73" t="s">
        <v>1085</v>
      </c>
      <c r="C5606" s="73">
        <v>12000</v>
      </c>
      <c r="D5606" s="73" t="s">
        <v>2043</v>
      </c>
      <c r="E5606" s="14"/>
      <c r="F5606" s="14"/>
      <c r="G5606" s="14" t="s">
        <v>2218</v>
      </c>
      <c r="H5606" s="14"/>
      <c r="I5606" s="14" t="s">
        <v>253</v>
      </c>
      <c r="J5606" s="14">
        <v>8000</v>
      </c>
      <c r="K5606" s="14" t="s">
        <v>2043</v>
      </c>
      <c r="L5606" s="14"/>
      <c r="M5606" s="14"/>
      <c r="N5606" s="14" t="s">
        <v>2218</v>
      </c>
      <c r="O5606" s="162"/>
      <c r="P5606" s="14" t="s">
        <v>1316</v>
      </c>
      <c r="Q5606" s="14">
        <v>400</v>
      </c>
      <c r="R5606" s="14" t="s">
        <v>2045</v>
      </c>
      <c r="S5606" s="14"/>
      <c r="T5606" s="14"/>
      <c r="U5606" s="14" t="s">
        <v>2218</v>
      </c>
      <c r="V5606" s="140"/>
      <c r="W5606" s="14" t="s">
        <v>1542</v>
      </c>
      <c r="X5606" s="14">
        <v>2800</v>
      </c>
      <c r="Y5606" s="14" t="s">
        <v>2043</v>
      </c>
      <c r="Z5606" s="14"/>
      <c r="AA5606" s="14" t="s">
        <v>2218</v>
      </c>
      <c r="AB5606" s="525"/>
      <c r="AC5606" s="448" t="s">
        <v>2561</v>
      </c>
      <c r="AD5606" s="179"/>
      <c r="AE5606" s="179"/>
    </row>
    <row r="5607" ht="26.4" spans="1:29">
      <c r="A5607" s="271"/>
      <c r="B5607" s="129" t="s">
        <v>1188</v>
      </c>
      <c r="C5607" s="129">
        <v>6000</v>
      </c>
      <c r="D5607" s="129" t="s">
        <v>2043</v>
      </c>
      <c r="E5607" s="14"/>
      <c r="F5607" s="14"/>
      <c r="G5607" s="154" t="s">
        <v>4101</v>
      </c>
      <c r="H5607" s="14"/>
      <c r="I5607" s="127" t="s">
        <v>259</v>
      </c>
      <c r="J5607" s="127">
        <v>12000</v>
      </c>
      <c r="K5607" s="127" t="s">
        <v>2043</v>
      </c>
      <c r="L5607" s="127"/>
      <c r="M5607" s="127"/>
      <c r="N5607" s="53" t="s">
        <v>4102</v>
      </c>
      <c r="O5607" s="162"/>
      <c r="P5607" s="127" t="s">
        <v>911</v>
      </c>
      <c r="Q5607" s="127">
        <v>1000</v>
      </c>
      <c r="R5607" s="127" t="s">
        <v>2045</v>
      </c>
      <c r="S5607" s="14"/>
      <c r="T5607" s="14">
        <v>383</v>
      </c>
      <c r="U5607" s="14" t="s">
        <v>2218</v>
      </c>
      <c r="V5607" s="140"/>
      <c r="W5607" s="73" t="s">
        <v>1183</v>
      </c>
      <c r="X5607" s="73">
        <v>1200</v>
      </c>
      <c r="Y5607" s="73" t="s">
        <v>2043</v>
      </c>
      <c r="Z5607" s="14"/>
      <c r="AA5607" s="140" t="s">
        <v>2218</v>
      </c>
      <c r="AB5607" s="460"/>
      <c r="AC5607" s="14" t="s">
        <v>2562</v>
      </c>
    </row>
    <row r="5608" ht="13.8" spans="1:29">
      <c r="A5608" s="271"/>
      <c r="B5608" s="14" t="s">
        <v>1865</v>
      </c>
      <c r="C5608" s="14">
        <v>1845</v>
      </c>
      <c r="D5608" s="14" t="s">
        <v>2045</v>
      </c>
      <c r="E5608" s="730"/>
      <c r="F5608" s="154"/>
      <c r="G5608" s="154" t="s">
        <v>2218</v>
      </c>
      <c r="H5608" s="14"/>
      <c r="I5608" s="14" t="s">
        <v>599</v>
      </c>
      <c r="J5608" s="14">
        <v>6800</v>
      </c>
      <c r="K5608" s="14" t="s">
        <v>2045</v>
      </c>
      <c r="L5608" s="14"/>
      <c r="M5608" s="14"/>
      <c r="N5608" s="14" t="s">
        <v>2218</v>
      </c>
      <c r="O5608" s="162"/>
      <c r="P5608" s="14" t="s">
        <v>1710</v>
      </c>
      <c r="Q5608" s="14">
        <v>200</v>
      </c>
      <c r="R5608" s="14" t="s">
        <v>2045</v>
      </c>
      <c r="S5608" s="174"/>
      <c r="T5608" s="174"/>
      <c r="U5608" s="14" t="s">
        <v>2218</v>
      </c>
      <c r="V5608" s="140"/>
      <c r="W5608" s="14" t="s">
        <v>337</v>
      </c>
      <c r="X5608" s="14">
        <v>1200</v>
      </c>
      <c r="Y5608" s="14" t="s">
        <v>2045</v>
      </c>
      <c r="Z5608" s="14"/>
      <c r="AA5608" s="140" t="s">
        <v>2218</v>
      </c>
      <c r="AB5608" s="461"/>
      <c r="AC5608" s="448" t="s">
        <v>2563</v>
      </c>
    </row>
    <row r="5609" ht="13.8" spans="1:29">
      <c r="A5609" s="271"/>
      <c r="B5609" s="127" t="s">
        <v>443</v>
      </c>
      <c r="C5609" s="127">
        <v>3600</v>
      </c>
      <c r="D5609" s="127" t="s">
        <v>2043</v>
      </c>
      <c r="E5609" s="52"/>
      <c r="F5609" s="14"/>
      <c r="G5609" s="53" t="s">
        <v>2218</v>
      </c>
      <c r="H5609" s="14"/>
      <c r="I5609" s="14" t="s">
        <v>425</v>
      </c>
      <c r="J5609" s="14">
        <v>440</v>
      </c>
      <c r="K5609" s="14" t="s">
        <v>2045</v>
      </c>
      <c r="L5609" s="14"/>
      <c r="M5609" s="14"/>
      <c r="N5609" s="53" t="s">
        <v>2218</v>
      </c>
      <c r="O5609" s="162"/>
      <c r="P5609" s="127" t="s">
        <v>1693</v>
      </c>
      <c r="Q5609" s="127">
        <v>1100</v>
      </c>
      <c r="R5609" s="127" t="s">
        <v>2045</v>
      </c>
      <c r="S5609" s="14"/>
      <c r="T5609" s="14"/>
      <c r="U5609" s="14" t="s">
        <v>2218</v>
      </c>
      <c r="V5609" s="140"/>
      <c r="W5609" s="14" t="s">
        <v>1374</v>
      </c>
      <c r="X5609" s="14">
        <v>1200</v>
      </c>
      <c r="Y5609" s="14" t="s">
        <v>2045</v>
      </c>
      <c r="Z5609" s="14"/>
      <c r="AA5609" s="14" t="s">
        <v>2218</v>
      </c>
      <c r="AB5609" s="462"/>
      <c r="AC5609" s="448" t="s">
        <v>2568</v>
      </c>
    </row>
    <row r="5610" ht="13.8" spans="1:29">
      <c r="A5610" s="271"/>
      <c r="B5610" s="737" t="s">
        <v>2052</v>
      </c>
      <c r="C5610" s="737">
        <v>200</v>
      </c>
      <c r="D5610" s="737" t="s">
        <v>2045</v>
      </c>
      <c r="E5610" s="731"/>
      <c r="F5610" s="126" t="s">
        <v>2096</v>
      </c>
      <c r="G5610" s="53" t="s">
        <v>2218</v>
      </c>
      <c r="H5610" s="14"/>
      <c r="I5610" s="14" t="s">
        <v>692</v>
      </c>
      <c r="J5610" s="14">
        <v>2000</v>
      </c>
      <c r="K5610" s="14" t="s">
        <v>2043</v>
      </c>
      <c r="L5610" s="14"/>
      <c r="M5610" s="14"/>
      <c r="N5610" s="53" t="s">
        <v>2218</v>
      </c>
      <c r="O5610" s="162"/>
      <c r="P5610" s="153" t="s">
        <v>1759</v>
      </c>
      <c r="Q5610" s="153">
        <v>880</v>
      </c>
      <c r="R5610" s="153" t="s">
        <v>2045</v>
      </c>
      <c r="S5610" s="738"/>
      <c r="T5610" s="738"/>
      <c r="U5610" s="738" t="s">
        <v>2218</v>
      </c>
      <c r="V5610" s="140"/>
      <c r="W5610" s="14" t="s">
        <v>313</v>
      </c>
      <c r="X5610" s="14">
        <v>600</v>
      </c>
      <c r="Y5610" s="14" t="s">
        <v>2045</v>
      </c>
      <c r="Z5610" s="14"/>
      <c r="AA5610" s="14" t="s">
        <v>2218</v>
      </c>
      <c r="AB5610" s="142"/>
      <c r="AC5610" s="448" t="s">
        <v>2632</v>
      </c>
    </row>
    <row r="5611" ht="13.8" spans="1:29">
      <c r="A5611" s="271"/>
      <c r="B5611" s="607" t="s">
        <v>1062</v>
      </c>
      <c r="C5611" s="607">
        <v>9000</v>
      </c>
      <c r="D5611" s="607" t="s">
        <v>2043</v>
      </c>
      <c r="E5611" s="154"/>
      <c r="F5611" s="154"/>
      <c r="G5611" s="154" t="s">
        <v>2218</v>
      </c>
      <c r="H5611" s="14"/>
      <c r="I5611" s="14" t="s">
        <v>306</v>
      </c>
      <c r="J5611" s="14">
        <v>2000</v>
      </c>
      <c r="K5611" s="14" t="s">
        <v>2043</v>
      </c>
      <c r="L5611" s="14"/>
      <c r="M5611" s="14"/>
      <c r="N5611" s="53" t="s">
        <v>2218</v>
      </c>
      <c r="O5611" s="162"/>
      <c r="P5611" s="127" t="s">
        <v>1648</v>
      </c>
      <c r="Q5611" s="127">
        <v>200</v>
      </c>
      <c r="R5611" s="127" t="s">
        <v>2045</v>
      </c>
      <c r="S5611" s="14"/>
      <c r="T5611" s="14"/>
      <c r="U5611" s="14" t="s">
        <v>2218</v>
      </c>
      <c r="V5611" s="140"/>
      <c r="W5611" s="162" t="s">
        <v>513</v>
      </c>
      <c r="X5611" s="14">
        <v>2000</v>
      </c>
      <c r="Y5611" s="14" t="s">
        <v>2043</v>
      </c>
      <c r="Z5611" s="14"/>
      <c r="AA5611" s="14" t="s">
        <v>2218</v>
      </c>
      <c r="AB5611" s="136"/>
      <c r="AC5611" s="448" t="s">
        <v>2935</v>
      </c>
    </row>
    <row r="5612" spans="1:28">
      <c r="A5612" s="271"/>
      <c r="B5612" s="137" t="s">
        <v>2044</v>
      </c>
      <c r="C5612" s="137">
        <v>1300</v>
      </c>
      <c r="D5612" s="137" t="s">
        <v>2045</v>
      </c>
      <c r="E5612" s="52"/>
      <c r="F5612" s="14"/>
      <c r="G5612" s="53" t="s">
        <v>4103</v>
      </c>
      <c r="H5612" s="14"/>
      <c r="I5612" s="14" t="s">
        <v>689</v>
      </c>
      <c r="J5612" s="14">
        <v>3300</v>
      </c>
      <c r="K5612" s="14" t="s">
        <v>2043</v>
      </c>
      <c r="L5612" s="14"/>
      <c r="M5612" s="14"/>
      <c r="N5612" s="53" t="s">
        <v>2218</v>
      </c>
      <c r="O5612" s="162"/>
      <c r="P5612" s="14" t="s">
        <v>1952</v>
      </c>
      <c r="Q5612" s="14">
        <v>700</v>
      </c>
      <c r="R5612" s="14" t="s">
        <v>2045</v>
      </c>
      <c r="S5612" s="14"/>
      <c r="T5612" s="14"/>
      <c r="U5612" s="14" t="s">
        <v>2218</v>
      </c>
      <c r="V5612" s="140"/>
      <c r="W5612" s="127" t="s">
        <v>630</v>
      </c>
      <c r="X5612" s="127">
        <v>2000</v>
      </c>
      <c r="Y5612" s="127" t="s">
        <v>2043</v>
      </c>
      <c r="Z5612" s="14"/>
      <c r="AA5612" s="14" t="s">
        <v>2218</v>
      </c>
      <c r="AB5612" s="14" t="s">
        <v>2727</v>
      </c>
    </row>
    <row r="5613" spans="1:27">
      <c r="A5613" s="271"/>
      <c r="B5613" s="158" t="s">
        <v>2046</v>
      </c>
      <c r="C5613" s="158">
        <v>2000</v>
      </c>
      <c r="D5613" s="158" t="s">
        <v>2043</v>
      </c>
      <c r="E5613" s="344"/>
      <c r="F5613" s="158"/>
      <c r="G5613" s="159" t="s">
        <v>4104</v>
      </c>
      <c r="H5613" s="14"/>
      <c r="I5613" s="14" t="s">
        <v>280</v>
      </c>
      <c r="J5613" s="14">
        <v>10000</v>
      </c>
      <c r="K5613" s="14" t="s">
        <v>2043</v>
      </c>
      <c r="L5613" s="14"/>
      <c r="M5613" s="14"/>
      <c r="N5613" s="53" t="s">
        <v>2218</v>
      </c>
      <c r="O5613" s="162"/>
      <c r="P5613" s="137" t="s">
        <v>2155</v>
      </c>
      <c r="Q5613" s="137">
        <v>500</v>
      </c>
      <c r="R5613" s="137" t="s">
        <v>2043</v>
      </c>
      <c r="S5613" s="14"/>
      <c r="T5613" s="14"/>
      <c r="U5613" s="14" t="s">
        <v>4105</v>
      </c>
      <c r="V5613" s="281"/>
      <c r="W5613" s="143" t="s">
        <v>1628</v>
      </c>
      <c r="X5613" s="14">
        <v>600</v>
      </c>
      <c r="Y5613" s="14" t="s">
        <v>2045</v>
      </c>
      <c r="Z5613" s="14"/>
      <c r="AA5613" s="14" t="s">
        <v>2218</v>
      </c>
    </row>
    <row r="5614" spans="1:27">
      <c r="A5614" s="271"/>
      <c r="B5614" s="158" t="s">
        <v>1085</v>
      </c>
      <c r="C5614" s="158">
        <v>6000</v>
      </c>
      <c r="D5614" s="158" t="s">
        <v>2043</v>
      </c>
      <c r="E5614" s="158"/>
      <c r="F5614" s="158"/>
      <c r="G5614" s="158" t="s">
        <v>2451</v>
      </c>
      <c r="H5614" s="14"/>
      <c r="I5614" s="14" t="s">
        <v>1887</v>
      </c>
      <c r="J5614" s="14">
        <v>2400</v>
      </c>
      <c r="K5614" s="14" t="s">
        <v>2043</v>
      </c>
      <c r="L5614" s="14"/>
      <c r="M5614" s="14"/>
      <c r="N5614" s="53" t="s">
        <v>2218</v>
      </c>
      <c r="O5614" s="162"/>
      <c r="P5614" s="127" t="s">
        <v>411</v>
      </c>
      <c r="Q5614" s="127">
        <v>1200</v>
      </c>
      <c r="R5614" s="127" t="s">
        <v>2045</v>
      </c>
      <c r="S5614" s="127"/>
      <c r="T5614" s="127"/>
      <c r="U5614" s="14" t="s">
        <v>2218</v>
      </c>
      <c r="V5614" s="281"/>
      <c r="W5614" s="14" t="s">
        <v>1135</v>
      </c>
      <c r="X5614" s="14">
        <v>2800</v>
      </c>
      <c r="Y5614" s="14" t="s">
        <v>2043</v>
      </c>
      <c r="Z5614" s="14"/>
      <c r="AA5614" s="14" t="s">
        <v>2218</v>
      </c>
    </row>
    <row r="5615" spans="1:27">
      <c r="A5615" s="271"/>
      <c r="B5615" s="14" t="s">
        <v>464</v>
      </c>
      <c r="C5615" s="14">
        <v>600</v>
      </c>
      <c r="D5615" s="14" t="s">
        <v>2043</v>
      </c>
      <c r="E5615" s="14"/>
      <c r="F5615" s="14"/>
      <c r="G5615" s="14" t="s">
        <v>4106</v>
      </c>
      <c r="H5615" s="14"/>
      <c r="I5615" s="14" t="s">
        <v>1046</v>
      </c>
      <c r="J5615" s="14">
        <v>2000</v>
      </c>
      <c r="K5615" s="14" t="s">
        <v>2043</v>
      </c>
      <c r="L5615" s="14"/>
      <c r="M5615" s="14"/>
      <c r="N5615" s="53" t="s">
        <v>2218</v>
      </c>
      <c r="O5615" s="162"/>
      <c r="P5615" s="14" t="s">
        <v>1570</v>
      </c>
      <c r="Q5615" s="14">
        <v>1200</v>
      </c>
      <c r="R5615" s="14" t="s">
        <v>2045</v>
      </c>
      <c r="S5615" s="127"/>
      <c r="T5615" s="127"/>
      <c r="U5615" s="14" t="s">
        <v>2218</v>
      </c>
      <c r="V5615" s="281"/>
      <c r="W5615" s="14" t="s">
        <v>1830</v>
      </c>
      <c r="X5615" s="14">
        <v>300</v>
      </c>
      <c r="Y5615" s="14" t="s">
        <v>2045</v>
      </c>
      <c r="Z5615" s="14"/>
      <c r="AA5615" s="140" t="s">
        <v>2218</v>
      </c>
    </row>
    <row r="5616" spans="1:27">
      <c r="A5616" s="271"/>
      <c r="B5616" s="14" t="s">
        <v>790</v>
      </c>
      <c r="C5616" s="14">
        <v>4000</v>
      </c>
      <c r="D5616" s="14" t="s">
        <v>2043</v>
      </c>
      <c r="E5616" s="14"/>
      <c r="F5616" s="14"/>
      <c r="G5616" s="14"/>
      <c r="H5616" s="14"/>
      <c r="O5616" s="162"/>
      <c r="P5616" s="158" t="s">
        <v>1588</v>
      </c>
      <c r="Q5616" s="158">
        <v>800</v>
      </c>
      <c r="R5616" s="158" t="s">
        <v>2045</v>
      </c>
      <c r="S5616" s="158"/>
      <c r="T5616" s="158"/>
      <c r="U5616" s="158" t="s">
        <v>4107</v>
      </c>
      <c r="V5616" s="281"/>
      <c r="W5616" s="14" t="s">
        <v>1644</v>
      </c>
      <c r="X5616" s="14">
        <v>2000</v>
      </c>
      <c r="Y5616" s="14" t="s">
        <v>2043</v>
      </c>
      <c r="Z5616" s="14"/>
      <c r="AA5616" s="140" t="s">
        <v>2218</v>
      </c>
    </row>
    <row r="5617" spans="1:27">
      <c r="A5617" s="271"/>
      <c r="B5617" s="14"/>
      <c r="C5617" s="14"/>
      <c r="D5617" s="14"/>
      <c r="E5617" s="52"/>
      <c r="F5617" s="14"/>
      <c r="G5617" s="53"/>
      <c r="H5617" s="14"/>
      <c r="I5617" s="14"/>
      <c r="J5617" s="14"/>
      <c r="K5617" s="14"/>
      <c r="L5617" s="14"/>
      <c r="M5617" s="14"/>
      <c r="N5617" s="53"/>
      <c r="O5617" s="162"/>
      <c r="P5617" s="127" t="s">
        <v>1678</v>
      </c>
      <c r="Q5617" s="127">
        <v>960</v>
      </c>
      <c r="R5617" s="127" t="s">
        <v>2045</v>
      </c>
      <c r="S5617" s="14"/>
      <c r="T5617" s="14"/>
      <c r="U5617" s="14" t="s">
        <v>2218</v>
      </c>
      <c r="V5617" s="281"/>
      <c r="W5617" s="14" t="s">
        <v>1534</v>
      </c>
      <c r="X5617" s="14">
        <v>500</v>
      </c>
      <c r="Y5617" s="14" t="s">
        <v>2045</v>
      </c>
      <c r="Z5617" s="14"/>
      <c r="AA5617" s="140" t="s">
        <v>2218</v>
      </c>
    </row>
    <row r="5618" spans="1:27">
      <c r="A5618" s="271"/>
      <c r="B5618" s="14"/>
      <c r="C5618" s="14"/>
      <c r="D5618" s="14"/>
      <c r="E5618" s="140"/>
      <c r="F5618" s="14"/>
      <c r="G5618" s="14"/>
      <c r="H5618" s="14"/>
      <c r="I5618" s="14"/>
      <c r="J5618" s="14"/>
      <c r="K5618" s="14"/>
      <c r="L5618" s="14"/>
      <c r="M5618" s="14"/>
      <c r="N5618" s="53"/>
      <c r="O5618" s="162"/>
      <c r="P5618" s="14" t="s">
        <v>2102</v>
      </c>
      <c r="Q5618" s="14">
        <v>600</v>
      </c>
      <c r="R5618" s="14" t="s">
        <v>2043</v>
      </c>
      <c r="S5618" s="14"/>
      <c r="T5618" s="14"/>
      <c r="U5618" s="14" t="s">
        <v>2218</v>
      </c>
      <c r="V5618" s="281"/>
      <c r="W5618" s="143" t="s">
        <v>1104</v>
      </c>
      <c r="X5618" s="14">
        <v>800</v>
      </c>
      <c r="Y5618" s="14" t="s">
        <v>2045</v>
      </c>
      <c r="Z5618" s="14"/>
      <c r="AA5618" s="140" t="s">
        <v>2218</v>
      </c>
    </row>
    <row r="5619" spans="1:27">
      <c r="A5619" s="271"/>
      <c r="B5619" s="14"/>
      <c r="C5619" s="14"/>
      <c r="D5619" s="14"/>
      <c r="E5619" s="140"/>
      <c r="F5619" s="14"/>
      <c r="G5619" s="14"/>
      <c r="H5619" s="162"/>
      <c r="I5619" s="14"/>
      <c r="J5619" s="14"/>
      <c r="K5619" s="14"/>
      <c r="L5619" s="14"/>
      <c r="M5619" s="14"/>
      <c r="N5619" s="53"/>
      <c r="O5619" s="162"/>
      <c r="P5619" s="14"/>
      <c r="Q5619" s="14"/>
      <c r="R5619" s="14"/>
      <c r="S5619" s="14"/>
      <c r="T5619" s="14"/>
      <c r="U5619" s="14"/>
      <c r="V5619" s="281"/>
      <c r="W5619" s="14" t="s">
        <v>2193</v>
      </c>
      <c r="X5619" s="14">
        <v>200</v>
      </c>
      <c r="Y5619" s="14" t="s">
        <v>2045</v>
      </c>
      <c r="Z5619" s="14" t="s">
        <v>3426</v>
      </c>
      <c r="AA5619" s="140" t="s">
        <v>2218</v>
      </c>
    </row>
    <row r="5620" spans="1:27">
      <c r="A5620" s="271"/>
      <c r="B5620" s="127"/>
      <c r="C5620" s="127"/>
      <c r="D5620" s="127"/>
      <c r="E5620" s="14"/>
      <c r="F5620" s="14"/>
      <c r="G5620" s="128"/>
      <c r="H5620" s="162"/>
      <c r="I5620" s="14"/>
      <c r="J5620" s="14"/>
      <c r="K5620" s="14"/>
      <c r="L5620" s="14"/>
      <c r="M5620" s="14"/>
      <c r="N5620" s="53"/>
      <c r="O5620" s="162"/>
      <c r="P5620" s="14" t="s">
        <v>2133</v>
      </c>
      <c r="Q5620" s="14">
        <v>360</v>
      </c>
      <c r="R5620" s="14" t="s">
        <v>2045</v>
      </c>
      <c r="S5620" s="14"/>
      <c r="T5620" s="14" t="s">
        <v>3426</v>
      </c>
      <c r="U5620" s="14" t="s">
        <v>2218</v>
      </c>
      <c r="V5620" s="162"/>
      <c r="W5620" s="14" t="s">
        <v>1349</v>
      </c>
      <c r="X5620" s="14">
        <v>1000</v>
      </c>
      <c r="Y5620" s="14" t="s">
        <v>2045</v>
      </c>
      <c r="Z5620" s="127"/>
      <c r="AA5620" s="140" t="s">
        <v>2218</v>
      </c>
    </row>
    <row r="5621" spans="1:27">
      <c r="A5621" s="271"/>
      <c r="B5621" s="14"/>
      <c r="C5621" s="14"/>
      <c r="D5621" s="14"/>
      <c r="E5621" s="14"/>
      <c r="F5621" s="14"/>
      <c r="G5621" s="140"/>
      <c r="H5621" s="162"/>
      <c r="I5621" s="14"/>
      <c r="J5621" s="14"/>
      <c r="K5621" s="14"/>
      <c r="L5621" s="14"/>
      <c r="M5621" s="14"/>
      <c r="N5621" s="53"/>
      <c r="O5621" s="162"/>
      <c r="P5621" s="127" t="s">
        <v>1131</v>
      </c>
      <c r="Q5621" s="127">
        <v>500</v>
      </c>
      <c r="R5621" s="127" t="s">
        <v>2045</v>
      </c>
      <c r="S5621" s="140"/>
      <c r="T5621" s="14"/>
      <c r="U5621" s="14" t="s">
        <v>2218</v>
      </c>
      <c r="V5621" s="14"/>
      <c r="W5621" s="14" t="s">
        <v>213</v>
      </c>
      <c r="X5621" s="14">
        <v>420</v>
      </c>
      <c r="Y5621" s="14" t="s">
        <v>2045</v>
      </c>
      <c r="Z5621" s="14"/>
      <c r="AA5621" s="140" t="s">
        <v>2218</v>
      </c>
    </row>
    <row r="5622" spans="1:27">
      <c r="A5622" s="271"/>
      <c r="B5622" s="127"/>
      <c r="C5622" s="127"/>
      <c r="D5622" s="127"/>
      <c r="E5622" s="14"/>
      <c r="F5622" s="14"/>
      <c r="G5622" s="128"/>
      <c r="H5622" s="162"/>
      <c r="I5622" s="14"/>
      <c r="J5622" s="14"/>
      <c r="K5622" s="14"/>
      <c r="L5622" s="14"/>
      <c r="M5622" s="14"/>
      <c r="N5622" s="53"/>
      <c r="O5622" s="162"/>
      <c r="P5622" s="127" t="s">
        <v>1966</v>
      </c>
      <c r="Q5622" s="127">
        <v>1200</v>
      </c>
      <c r="R5622" s="127" t="s">
        <v>2045</v>
      </c>
      <c r="S5622" s="14"/>
      <c r="T5622" s="14"/>
      <c r="U5622" s="14" t="s">
        <v>2218</v>
      </c>
      <c r="V5622" s="141"/>
      <c r="W5622" s="14" t="s">
        <v>470</v>
      </c>
      <c r="X5622" s="14">
        <v>2000</v>
      </c>
      <c r="Y5622" s="14" t="s">
        <v>2043</v>
      </c>
      <c r="Z5622" s="14"/>
      <c r="AA5622" s="140" t="s">
        <v>2218</v>
      </c>
    </row>
    <row r="5623" ht="18" spans="1:27">
      <c r="A5623" s="713"/>
      <c r="B5623" s="623"/>
      <c r="C5623" s="324"/>
      <c r="D5623" s="324"/>
      <c r="E5623" s="624"/>
      <c r="F5623" s="324"/>
      <c r="G5623" s="299"/>
      <c r="H5623" s="269"/>
      <c r="I5623" s="304"/>
      <c r="J5623" s="304"/>
      <c r="K5623" s="304"/>
      <c r="L5623" s="304"/>
      <c r="M5623" s="304"/>
      <c r="N5623" s="304"/>
      <c r="O5623" s="269"/>
      <c r="P5623" s="304"/>
      <c r="Q5623" s="304"/>
      <c r="R5623" s="304"/>
      <c r="S5623" s="304"/>
      <c r="T5623" s="304"/>
      <c r="U5623" s="304"/>
      <c r="V5623" s="269"/>
      <c r="W5623" s="304"/>
      <c r="X5623" s="304"/>
      <c r="Y5623" s="304"/>
      <c r="Z5623" s="304"/>
      <c r="AA5623" s="304"/>
    </row>
    <row r="5624" ht="27.6" spans="1:29">
      <c r="A5624" s="266" t="s">
        <v>2326</v>
      </c>
      <c r="B5624" s="121" t="s">
        <v>12</v>
      </c>
      <c r="C5624" s="122" t="s">
        <v>2501</v>
      </c>
      <c r="D5624" s="122" t="s">
        <v>2466</v>
      </c>
      <c r="E5624" s="123" t="s">
        <v>2456</v>
      </c>
      <c r="F5624" s="121" t="s">
        <v>3121</v>
      </c>
      <c r="G5624" s="121" t="s">
        <v>11</v>
      </c>
      <c r="H5624" s="269"/>
      <c r="I5624" s="121" t="s">
        <v>13</v>
      </c>
      <c r="J5624" s="267" t="s">
        <v>2501</v>
      </c>
      <c r="K5624" s="267" t="s">
        <v>2466</v>
      </c>
      <c r="L5624" s="658" t="s">
        <v>2456</v>
      </c>
      <c r="M5624" s="268" t="s">
        <v>3121</v>
      </c>
      <c r="N5624" s="121" t="s">
        <v>11</v>
      </c>
      <c r="O5624" s="269"/>
      <c r="P5624" s="121" t="s">
        <v>3108</v>
      </c>
      <c r="Q5624" s="122" t="s">
        <v>2501</v>
      </c>
      <c r="R5624" s="122" t="s">
        <v>2466</v>
      </c>
      <c r="S5624" s="632" t="s">
        <v>2456</v>
      </c>
      <c r="T5624" s="121" t="s">
        <v>3121</v>
      </c>
      <c r="U5624" s="121" t="s">
        <v>11</v>
      </c>
      <c r="V5624" s="269"/>
      <c r="W5624" s="121" t="s">
        <v>3336</v>
      </c>
      <c r="X5624" s="122" t="s">
        <v>2501</v>
      </c>
      <c r="Y5624" s="122" t="s">
        <v>2466</v>
      </c>
      <c r="Z5624" s="121" t="s">
        <v>3121</v>
      </c>
      <c r="AA5624" s="121" t="s">
        <v>11</v>
      </c>
      <c r="AB5624" s="594" t="s">
        <v>2557</v>
      </c>
      <c r="AC5624" s="594"/>
    </row>
    <row r="5625" ht="12.95" customHeight="1" spans="1:31">
      <c r="A5625" s="270" t="s">
        <v>4108</v>
      </c>
      <c r="B5625" s="126" t="s">
        <v>729</v>
      </c>
      <c r="C5625" s="126">
        <v>9000</v>
      </c>
      <c r="D5625" s="126" t="s">
        <v>2043</v>
      </c>
      <c r="E5625" s="140"/>
      <c r="F5625" s="14"/>
      <c r="G5625" s="14" t="s">
        <v>2218</v>
      </c>
      <c r="H5625" s="14"/>
      <c r="I5625" s="14" t="s">
        <v>581</v>
      </c>
      <c r="J5625" s="14">
        <v>3200</v>
      </c>
      <c r="K5625" s="14" t="s">
        <v>2043</v>
      </c>
      <c r="L5625" s="14"/>
      <c r="M5625" s="14"/>
      <c r="N5625" s="53" t="s">
        <v>2218</v>
      </c>
      <c r="O5625" s="162"/>
      <c r="P5625" s="127" t="s">
        <v>1382</v>
      </c>
      <c r="Q5625" s="127">
        <v>1200</v>
      </c>
      <c r="R5625" s="127" t="s">
        <v>2045</v>
      </c>
      <c r="S5625" s="14"/>
      <c r="T5625" s="14"/>
      <c r="U5625" s="14" t="s">
        <v>2218</v>
      </c>
      <c r="V5625" s="14"/>
      <c r="W5625" s="14" t="s">
        <v>151</v>
      </c>
      <c r="X5625" s="14">
        <v>1600</v>
      </c>
      <c r="Y5625" s="14" t="s">
        <v>2043</v>
      </c>
      <c r="Z5625" s="14"/>
      <c r="AA5625" s="14" t="s">
        <v>2218</v>
      </c>
      <c r="AB5625" s="525"/>
      <c r="AC5625" s="448" t="s">
        <v>2561</v>
      </c>
      <c r="AD5625" s="179"/>
      <c r="AE5625" s="179"/>
    </row>
    <row r="5626" spans="1:29">
      <c r="A5626" s="271"/>
      <c r="B5626" s="126" t="s">
        <v>479</v>
      </c>
      <c r="C5626" s="126">
        <v>6000</v>
      </c>
      <c r="D5626" s="126" t="s">
        <v>2043</v>
      </c>
      <c r="E5626" s="140"/>
      <c r="F5626" s="14"/>
      <c r="G5626" s="14" t="s">
        <v>2218</v>
      </c>
      <c r="H5626" s="14"/>
      <c r="I5626" s="14" t="s">
        <v>280</v>
      </c>
      <c r="J5626" s="14">
        <v>18000</v>
      </c>
      <c r="K5626" s="14" t="s">
        <v>2043</v>
      </c>
      <c r="L5626" s="14"/>
      <c r="M5626" s="14"/>
      <c r="N5626" s="14" t="s">
        <v>2218</v>
      </c>
      <c r="O5626" s="162"/>
      <c r="P5626" s="460" t="s">
        <v>2046</v>
      </c>
      <c r="Q5626" s="460">
        <v>2000</v>
      </c>
      <c r="R5626" s="460" t="s">
        <v>2043</v>
      </c>
      <c r="S5626" s="141"/>
      <c r="T5626" s="141"/>
      <c r="U5626" s="14" t="s">
        <v>2218</v>
      </c>
      <c r="V5626" s="14"/>
      <c r="W5626" s="14" t="s">
        <v>238</v>
      </c>
      <c r="X5626" s="14">
        <v>12000</v>
      </c>
      <c r="Y5626" s="14" t="s">
        <v>2043</v>
      </c>
      <c r="Z5626" s="14"/>
      <c r="AA5626" s="14" t="s">
        <v>4109</v>
      </c>
      <c r="AB5626" s="460"/>
      <c r="AC5626" s="14" t="s">
        <v>2562</v>
      </c>
    </row>
    <row r="5627" ht="13.8" spans="1:29">
      <c r="A5627" s="271"/>
      <c r="B5627" s="14" t="s">
        <v>464</v>
      </c>
      <c r="C5627" s="14">
        <v>4000</v>
      </c>
      <c r="D5627" s="14" t="s">
        <v>2043</v>
      </c>
      <c r="E5627" s="140"/>
      <c r="F5627" s="14"/>
      <c r="G5627" s="14" t="s">
        <v>2218</v>
      </c>
      <c r="H5627" s="14"/>
      <c r="I5627" s="14" t="s">
        <v>220</v>
      </c>
      <c r="J5627" s="14">
        <v>4000</v>
      </c>
      <c r="K5627" s="14" t="s">
        <v>2043</v>
      </c>
      <c r="L5627" s="127"/>
      <c r="M5627" s="127"/>
      <c r="N5627" s="53" t="s">
        <v>4110</v>
      </c>
      <c r="O5627" s="162"/>
      <c r="P5627" s="460" t="s">
        <v>2154</v>
      </c>
      <c r="Q5627" s="460">
        <v>2000</v>
      </c>
      <c r="R5627" s="460" t="s">
        <v>2045</v>
      </c>
      <c r="S5627" s="14"/>
      <c r="T5627" s="14"/>
      <c r="U5627" s="14" t="s">
        <v>2218</v>
      </c>
      <c r="V5627" s="140"/>
      <c r="W5627" s="14" t="s">
        <v>1686</v>
      </c>
      <c r="X5627" s="14">
        <v>12000</v>
      </c>
      <c r="Y5627" s="14" t="s">
        <v>2043</v>
      </c>
      <c r="Z5627" s="14"/>
      <c r="AA5627" s="14" t="s">
        <v>2218</v>
      </c>
      <c r="AB5627" s="461"/>
      <c r="AC5627" s="448" t="s">
        <v>2563</v>
      </c>
    </row>
    <row r="5628" ht="13.8" spans="1:29">
      <c r="A5628" s="271"/>
      <c r="B5628" s="127" t="s">
        <v>145</v>
      </c>
      <c r="C5628" s="127">
        <v>12000</v>
      </c>
      <c r="D5628" s="127" t="s">
        <v>2043</v>
      </c>
      <c r="E5628" s="14"/>
      <c r="F5628" s="14"/>
      <c r="G5628" s="14" t="s">
        <v>2218</v>
      </c>
      <c r="H5628" s="14"/>
      <c r="I5628" s="14" t="s">
        <v>1205</v>
      </c>
      <c r="J5628" s="14">
        <v>2000</v>
      </c>
      <c r="K5628" s="14" t="s">
        <v>2043</v>
      </c>
      <c r="L5628" s="14"/>
      <c r="M5628" s="14"/>
      <c r="N5628" s="14" t="s">
        <v>2218</v>
      </c>
      <c r="O5628" s="162"/>
      <c r="P5628" s="14" t="s">
        <v>951</v>
      </c>
      <c r="Q5628" s="14">
        <v>280</v>
      </c>
      <c r="R5628" s="14" t="s">
        <v>2045</v>
      </c>
      <c r="S5628" s="14"/>
      <c r="T5628" s="14"/>
      <c r="U5628" s="14" t="s">
        <v>2218</v>
      </c>
      <c r="V5628" s="140"/>
      <c r="W5628" s="14" t="s">
        <v>1406</v>
      </c>
      <c r="X5628" s="14">
        <v>2400</v>
      </c>
      <c r="Y5628" s="14" t="s">
        <v>2045</v>
      </c>
      <c r="Z5628" s="14"/>
      <c r="AA5628" s="14" t="s">
        <v>2218</v>
      </c>
      <c r="AB5628" s="462"/>
      <c r="AC5628" s="448" t="s">
        <v>2568</v>
      </c>
    </row>
    <row r="5629" ht="13.8" spans="1:29">
      <c r="A5629" s="271"/>
      <c r="B5629" s="14" t="s">
        <v>124</v>
      </c>
      <c r="C5629" s="14">
        <v>12000</v>
      </c>
      <c r="D5629" s="14" t="s">
        <v>2043</v>
      </c>
      <c r="E5629" s="14"/>
      <c r="F5629" s="14"/>
      <c r="G5629" s="14" t="s">
        <v>2218</v>
      </c>
      <c r="H5629" s="14"/>
      <c r="I5629" s="127" t="s">
        <v>223</v>
      </c>
      <c r="J5629" s="127">
        <v>2000</v>
      </c>
      <c r="K5629" s="127" t="s">
        <v>2043</v>
      </c>
      <c r="L5629" s="14"/>
      <c r="M5629" s="14"/>
      <c r="N5629" s="14" t="s">
        <v>2218</v>
      </c>
      <c r="O5629" s="162"/>
      <c r="P5629" s="127" t="s">
        <v>1964</v>
      </c>
      <c r="Q5629" s="127">
        <v>375</v>
      </c>
      <c r="R5629" s="127" t="s">
        <v>2045</v>
      </c>
      <c r="S5629" s="14"/>
      <c r="T5629" s="14"/>
      <c r="U5629" s="14" t="s">
        <v>2218</v>
      </c>
      <c r="V5629" s="140"/>
      <c r="W5629" s="136" t="s">
        <v>1060</v>
      </c>
      <c r="X5629" s="136">
        <v>4000</v>
      </c>
      <c r="Y5629" s="136" t="s">
        <v>2043</v>
      </c>
      <c r="Z5629" s="127"/>
      <c r="AA5629" s="14" t="s">
        <v>2218</v>
      </c>
      <c r="AB5629" s="142"/>
      <c r="AC5629" s="448" t="s">
        <v>2632</v>
      </c>
    </row>
    <row r="5630" ht="13.8" spans="1:29">
      <c r="A5630" s="271"/>
      <c r="B5630" s="14" t="s">
        <v>1723</v>
      </c>
      <c r="C5630" s="14">
        <v>1200</v>
      </c>
      <c r="D5630" s="14" t="s">
        <v>2043</v>
      </c>
      <c r="E5630" s="127"/>
      <c r="F5630" s="127"/>
      <c r="G5630" s="14" t="s">
        <v>2218</v>
      </c>
      <c r="H5630" s="14"/>
      <c r="I5630" s="158" t="s">
        <v>2076</v>
      </c>
      <c r="J5630" s="158">
        <v>800</v>
      </c>
      <c r="K5630" s="158" t="s">
        <v>2045</v>
      </c>
      <c r="L5630" s="158"/>
      <c r="M5630" s="127"/>
      <c r="N5630" s="158" t="s">
        <v>3993</v>
      </c>
      <c r="O5630" s="162"/>
      <c r="P5630" s="136" t="s">
        <v>1654</v>
      </c>
      <c r="Q5630" s="136">
        <v>1200</v>
      </c>
      <c r="R5630" s="136" t="s">
        <v>2045</v>
      </c>
      <c r="S5630" s="14"/>
      <c r="T5630" s="14"/>
      <c r="U5630" s="14" t="s">
        <v>2218</v>
      </c>
      <c r="V5630" s="140"/>
      <c r="W5630" s="460" t="s">
        <v>106</v>
      </c>
      <c r="X5630" s="460">
        <v>1600</v>
      </c>
      <c r="Y5630" s="460" t="s">
        <v>2043</v>
      </c>
      <c r="Z5630" s="14"/>
      <c r="AA5630" s="14" t="s">
        <v>2218</v>
      </c>
      <c r="AB5630" s="136"/>
      <c r="AC5630" s="448" t="s">
        <v>2935</v>
      </c>
    </row>
    <row r="5631" spans="1:28">
      <c r="A5631" s="271"/>
      <c r="B5631" s="14" t="s">
        <v>145</v>
      </c>
      <c r="C5631" s="14">
        <v>12000</v>
      </c>
      <c r="D5631" s="14" t="s">
        <v>2043</v>
      </c>
      <c r="E5631" s="140"/>
      <c r="F5631" s="14"/>
      <c r="G5631" s="14" t="s">
        <v>3974</v>
      </c>
      <c r="H5631" s="14"/>
      <c r="I5631" s="127" t="s">
        <v>135</v>
      </c>
      <c r="J5631" s="127">
        <v>15000</v>
      </c>
      <c r="K5631" s="14" t="s">
        <v>2043</v>
      </c>
      <c r="L5631" s="14"/>
      <c r="M5631" s="14"/>
      <c r="N5631" s="14" t="s">
        <v>2218</v>
      </c>
      <c r="O5631" s="162"/>
      <c r="P5631" s="14" t="s">
        <v>1358</v>
      </c>
      <c r="Q5631" s="14">
        <v>500</v>
      </c>
      <c r="R5631" s="14" t="s">
        <v>2045</v>
      </c>
      <c r="S5631" s="14"/>
      <c r="T5631" s="14"/>
      <c r="U5631" s="14" t="s">
        <v>2218</v>
      </c>
      <c r="V5631" s="140"/>
      <c r="W5631" s="14" t="s">
        <v>464</v>
      </c>
      <c r="X5631" s="14">
        <v>800</v>
      </c>
      <c r="Y5631" s="14" t="s">
        <v>2043</v>
      </c>
      <c r="Z5631" s="14"/>
      <c r="AA5631" s="14" t="s">
        <v>2218</v>
      </c>
      <c r="AB5631" s="14" t="s">
        <v>2727</v>
      </c>
    </row>
    <row r="5632" spans="1:27">
      <c r="A5632" s="271"/>
      <c r="B5632" s="127"/>
      <c r="C5632" s="127"/>
      <c r="D5632" s="127"/>
      <c r="E5632" s="14"/>
      <c r="F5632" s="14"/>
      <c r="G5632" s="128"/>
      <c r="H5632" s="14"/>
      <c r="I5632" s="14" t="s">
        <v>300</v>
      </c>
      <c r="J5632" s="14">
        <v>1000</v>
      </c>
      <c r="K5632" s="14" t="s">
        <v>2045</v>
      </c>
      <c r="L5632" s="14"/>
      <c r="M5632" s="14"/>
      <c r="N5632" s="14" t="s">
        <v>4111</v>
      </c>
      <c r="O5632" s="162"/>
      <c r="P5632" s="126" t="s">
        <v>2111</v>
      </c>
      <c r="Q5632" s="126">
        <v>1380</v>
      </c>
      <c r="R5632" s="126" t="s">
        <v>2045</v>
      </c>
      <c r="S5632" s="126"/>
      <c r="T5632" s="126"/>
      <c r="U5632" s="126" t="s">
        <v>54</v>
      </c>
      <c r="W5632" s="14" t="s">
        <v>238</v>
      </c>
      <c r="X5632" s="14">
        <v>3000</v>
      </c>
      <c r="Y5632" s="14" t="s">
        <v>2043</v>
      </c>
      <c r="Z5632" s="14"/>
      <c r="AA5632" s="14" t="s">
        <v>2218</v>
      </c>
    </row>
    <row r="5633" spans="1:27">
      <c r="A5633" s="271"/>
      <c r="B5633" s="154"/>
      <c r="C5633" s="154"/>
      <c r="D5633" s="154"/>
      <c r="E5633" s="140"/>
      <c r="F5633" s="14"/>
      <c r="G5633" s="14"/>
      <c r="H5633" s="14"/>
      <c r="I5633" s="14" t="s">
        <v>142</v>
      </c>
      <c r="J5633" s="14">
        <v>6000</v>
      </c>
      <c r="K5633" s="14" t="s">
        <v>2043</v>
      </c>
      <c r="L5633" s="127"/>
      <c r="M5633" s="127"/>
      <c r="N5633" s="14" t="s">
        <v>2218</v>
      </c>
      <c r="O5633" s="162"/>
      <c r="P5633" s="460" t="s">
        <v>4112</v>
      </c>
      <c r="Q5633" s="460">
        <v>300</v>
      </c>
      <c r="R5633" s="460" t="s">
        <v>2045</v>
      </c>
      <c r="S5633" s="14"/>
      <c r="T5633" s="14" t="s">
        <v>4113</v>
      </c>
      <c r="U5633" s="14" t="s">
        <v>2218</v>
      </c>
      <c r="W5633" s="14"/>
      <c r="X5633" s="14"/>
      <c r="Y5633" s="14"/>
      <c r="Z5633" s="14"/>
      <c r="AA5633" s="140"/>
    </row>
    <row r="5634" spans="1:27">
      <c r="A5634" s="271"/>
      <c r="B5634" s="14"/>
      <c r="C5634" s="14"/>
      <c r="D5634" s="14"/>
      <c r="E5634" s="52"/>
      <c r="F5634" s="14"/>
      <c r="G5634" s="53"/>
      <c r="H5634" s="14"/>
      <c r="I5634" s="127" t="s">
        <v>1777</v>
      </c>
      <c r="J5634" s="127">
        <v>2000</v>
      </c>
      <c r="K5634" s="127" t="s">
        <v>2043</v>
      </c>
      <c r="L5634" s="14"/>
      <c r="M5634" s="14"/>
      <c r="N5634" s="14" t="s">
        <v>2218</v>
      </c>
      <c r="O5634" s="162"/>
      <c r="P5634" s="127" t="s">
        <v>1326</v>
      </c>
      <c r="Q5634" s="127">
        <v>1500</v>
      </c>
      <c r="R5634" s="127" t="s">
        <v>2045</v>
      </c>
      <c r="S5634" s="14"/>
      <c r="T5634" s="14" t="s">
        <v>4114</v>
      </c>
      <c r="U5634" s="14" t="s">
        <v>2218</v>
      </c>
      <c r="V5634" s="281"/>
      <c r="W5634" s="14"/>
      <c r="X5634" s="14"/>
      <c r="Y5634" s="14"/>
      <c r="Z5634" s="14"/>
      <c r="AA5634" s="140"/>
    </row>
    <row r="5635" spans="1:27">
      <c r="A5635" s="271"/>
      <c r="B5635" s="154"/>
      <c r="C5635" s="154"/>
      <c r="D5635" s="154"/>
      <c r="E5635" s="14"/>
      <c r="F5635" s="14"/>
      <c r="G5635" s="14"/>
      <c r="H5635" s="14"/>
      <c r="I5635" s="127"/>
      <c r="J5635" s="127"/>
      <c r="K5635" s="127"/>
      <c r="L5635" s="127"/>
      <c r="M5635" s="127"/>
      <c r="N5635" s="14"/>
      <c r="O5635" s="162"/>
      <c r="P5635" s="460" t="s">
        <v>2063</v>
      </c>
      <c r="Q5635" s="460">
        <v>400</v>
      </c>
      <c r="R5635" s="460" t="s">
        <v>2045</v>
      </c>
      <c r="S5635" s="14"/>
      <c r="T5635" s="14"/>
      <c r="U5635" s="14" t="s">
        <v>2218</v>
      </c>
      <c r="V5635" s="281"/>
      <c r="W5635" s="14"/>
      <c r="X5635" s="14"/>
      <c r="Y5635" s="14"/>
      <c r="Z5635" s="14"/>
      <c r="AA5635" s="14"/>
    </row>
    <row r="5636" spans="1:27">
      <c r="A5636" s="271"/>
      <c r="B5636" s="14"/>
      <c r="C5636" s="14"/>
      <c r="D5636" s="14"/>
      <c r="E5636" s="140"/>
      <c r="F5636" s="14"/>
      <c r="G5636" s="14"/>
      <c r="H5636" s="14"/>
      <c r="I5636" s="14"/>
      <c r="J5636" s="14"/>
      <c r="K5636" s="14"/>
      <c r="L5636" s="14"/>
      <c r="M5636" s="14"/>
      <c r="N5636" s="14"/>
      <c r="O5636" s="162"/>
      <c r="P5636" s="127" t="s">
        <v>1845</v>
      </c>
      <c r="Q5636" s="127">
        <v>600</v>
      </c>
      <c r="R5636" s="127" t="s">
        <v>2045</v>
      </c>
      <c r="S5636" s="14"/>
      <c r="T5636" s="14"/>
      <c r="U5636" s="14" t="s">
        <v>2218</v>
      </c>
      <c r="V5636" s="281"/>
      <c r="W5636" s="14"/>
      <c r="X5636" s="14"/>
      <c r="Y5636" s="14"/>
      <c r="Z5636" s="14"/>
      <c r="AA5636" s="14"/>
    </row>
    <row r="5637" spans="1:27">
      <c r="A5637" s="271"/>
      <c r="B5637" s="127"/>
      <c r="C5637" s="127"/>
      <c r="D5637" s="127"/>
      <c r="E5637" s="14"/>
      <c r="F5637" s="14"/>
      <c r="G5637" s="128"/>
      <c r="H5637" s="14"/>
      <c r="I5637" s="14"/>
      <c r="J5637" s="14"/>
      <c r="K5637" s="14"/>
      <c r="L5637" s="14"/>
      <c r="M5637" s="14"/>
      <c r="N5637" s="53"/>
      <c r="O5637" s="162"/>
      <c r="P5637" s="14"/>
      <c r="Q5637" s="14"/>
      <c r="R5637" s="14"/>
      <c r="S5637" s="14"/>
      <c r="T5637" s="14"/>
      <c r="U5637" s="14"/>
      <c r="V5637" s="281"/>
      <c r="W5637" s="14"/>
      <c r="X5637" s="14"/>
      <c r="Y5637" s="14"/>
      <c r="Z5637" s="14"/>
      <c r="AA5637" s="14"/>
    </row>
    <row r="5638" spans="1:27">
      <c r="A5638" s="271"/>
      <c r="B5638" s="14"/>
      <c r="C5638" s="14"/>
      <c r="D5638" s="14"/>
      <c r="E5638" s="14"/>
      <c r="F5638" s="14"/>
      <c r="G5638" s="140"/>
      <c r="H5638" s="14"/>
      <c r="I5638" s="14"/>
      <c r="J5638" s="14"/>
      <c r="K5638" s="14"/>
      <c r="L5638" s="14"/>
      <c r="M5638" s="14"/>
      <c r="N5638" s="53"/>
      <c r="O5638" s="162"/>
      <c r="P5638" s="14"/>
      <c r="Q5638" s="14"/>
      <c r="R5638" s="14"/>
      <c r="S5638" s="14"/>
      <c r="T5638" s="14"/>
      <c r="U5638" s="14"/>
      <c r="V5638" s="281"/>
      <c r="W5638" s="14"/>
      <c r="X5638" s="14"/>
      <c r="Y5638" s="14"/>
      <c r="Z5638" s="14"/>
      <c r="AA5638" s="14"/>
    </row>
    <row r="5639" spans="1:27">
      <c r="A5639" s="271"/>
      <c r="B5639" s="127"/>
      <c r="C5639" s="127"/>
      <c r="D5639" s="127"/>
      <c r="E5639" s="14"/>
      <c r="F5639" s="14"/>
      <c r="G5639" s="128"/>
      <c r="H5639" s="14"/>
      <c r="I5639" s="14"/>
      <c r="J5639" s="14"/>
      <c r="K5639" s="14"/>
      <c r="L5639" s="14"/>
      <c r="M5639" s="14"/>
      <c r="N5639" s="14"/>
      <c r="O5639" s="162"/>
      <c r="P5639" s="127"/>
      <c r="Q5639" s="127"/>
      <c r="R5639" s="127"/>
      <c r="S5639" s="127"/>
      <c r="T5639" s="127"/>
      <c r="U5639" s="127"/>
      <c r="V5639" s="281"/>
      <c r="W5639" s="14"/>
      <c r="X5639" s="14"/>
      <c r="Y5639" s="14"/>
      <c r="Z5639" s="14"/>
      <c r="AA5639" s="140"/>
    </row>
    <row r="5640" spans="1:27">
      <c r="A5640" s="271"/>
      <c r="B5640" s="14"/>
      <c r="C5640" s="14"/>
      <c r="D5640" s="14"/>
      <c r="E5640" s="52"/>
      <c r="F5640" s="14"/>
      <c r="G5640" s="53"/>
      <c r="H5640" s="14"/>
      <c r="I5640" s="14"/>
      <c r="J5640" s="14"/>
      <c r="K5640" s="14"/>
      <c r="L5640" s="14"/>
      <c r="M5640" s="14"/>
      <c r="N5640" s="14"/>
      <c r="O5640" s="162"/>
      <c r="P5640" s="127"/>
      <c r="Q5640" s="127"/>
      <c r="R5640" s="127"/>
      <c r="S5640" s="127"/>
      <c r="T5640" s="127"/>
      <c r="U5640" s="127"/>
      <c r="V5640" s="281"/>
      <c r="W5640" s="14"/>
      <c r="X5640" s="14"/>
      <c r="Y5640" s="14"/>
      <c r="Z5640" s="14"/>
      <c r="AA5640" s="14"/>
    </row>
    <row r="5641" spans="1:27">
      <c r="A5641" s="271"/>
      <c r="B5641" s="154"/>
      <c r="C5641" s="154"/>
      <c r="D5641" s="154"/>
      <c r="E5641" s="140"/>
      <c r="F5641" s="14"/>
      <c r="G5641" s="14"/>
      <c r="H5641" s="14"/>
      <c r="I5641" s="14"/>
      <c r="J5641" s="14"/>
      <c r="K5641" s="14"/>
      <c r="L5641" s="14"/>
      <c r="M5641" s="127"/>
      <c r="N5641" s="53"/>
      <c r="O5641" s="162"/>
      <c r="P5641" s="127"/>
      <c r="Q5641" s="127"/>
      <c r="R5641" s="127"/>
      <c r="S5641" s="127"/>
      <c r="T5641" s="127"/>
      <c r="U5641" s="138"/>
      <c r="V5641" s="281"/>
      <c r="W5641" s="14"/>
      <c r="X5641" s="14"/>
      <c r="Y5641" s="14"/>
      <c r="Z5641" s="14"/>
      <c r="AA5641" s="140"/>
    </row>
    <row r="5642" spans="1:27">
      <c r="A5642" s="271"/>
      <c r="B5642" s="14"/>
      <c r="C5642" s="14"/>
      <c r="D5642" s="14"/>
      <c r="E5642" s="14"/>
      <c r="F5642" s="14"/>
      <c r="G5642" s="128"/>
      <c r="H5642" s="14"/>
      <c r="I5642" s="14"/>
      <c r="J5642" s="14"/>
      <c r="K5642" s="14"/>
      <c r="L5642" s="14"/>
      <c r="M5642" s="14"/>
      <c r="N5642" s="53"/>
      <c r="O5642" s="162"/>
      <c r="P5642" s="127"/>
      <c r="Q5642" s="127"/>
      <c r="R5642" s="127"/>
      <c r="S5642" s="127"/>
      <c r="T5642" s="127"/>
      <c r="U5642" s="127"/>
      <c r="V5642" s="14"/>
      <c r="W5642" s="14"/>
      <c r="X5642" s="14"/>
      <c r="Y5642" s="14"/>
      <c r="Z5642" s="14"/>
      <c r="AA5642" s="14"/>
    </row>
    <row r="5643" spans="1:27">
      <c r="A5643" s="271"/>
      <c r="B5643" s="154"/>
      <c r="C5643" s="154"/>
      <c r="D5643" s="154"/>
      <c r="E5643" s="14"/>
      <c r="F5643" s="14"/>
      <c r="G5643" s="128"/>
      <c r="H5643" s="162"/>
      <c r="I5643" s="14"/>
      <c r="J5643" s="14"/>
      <c r="L5643" s="14"/>
      <c r="M5643" s="14"/>
      <c r="N5643" s="53"/>
      <c r="O5643" s="162"/>
      <c r="P5643" s="154"/>
      <c r="Q5643" s="154"/>
      <c r="R5643" s="154"/>
      <c r="S5643" s="127"/>
      <c r="T5643" s="127"/>
      <c r="U5643" s="127"/>
      <c r="V5643" s="141"/>
      <c r="W5643" s="143"/>
      <c r="X5643" s="14"/>
      <c r="Y5643" s="14"/>
      <c r="Z5643" s="14"/>
      <c r="AA5643" s="14"/>
    </row>
    <row r="5644" ht="23.4" spans="1:27">
      <c r="A5644" s="720"/>
      <c r="B5644" s="141"/>
      <c r="C5644" s="141"/>
      <c r="D5644" s="141"/>
      <c r="E5644" s="141"/>
      <c r="F5644" s="141"/>
      <c r="G5644" s="141"/>
      <c r="H5644" s="285"/>
      <c r="I5644" s="127"/>
      <c r="J5644" s="127"/>
      <c r="K5644" s="127"/>
      <c r="L5644" s="14"/>
      <c r="M5644" s="14"/>
      <c r="N5644" s="141"/>
      <c r="O5644" s="141"/>
      <c r="P5644" s="14"/>
      <c r="Q5644" s="14"/>
      <c r="R5644" s="14"/>
      <c r="S5644" s="14"/>
      <c r="T5644" s="14"/>
      <c r="U5644" s="14"/>
      <c r="V5644" s="141"/>
      <c r="W5644" s="14"/>
      <c r="X5644" s="14"/>
      <c r="Y5644" s="14"/>
      <c r="Z5644" s="141"/>
      <c r="AA5644" s="141"/>
    </row>
    <row r="5645" ht="23.4" spans="1:27">
      <c r="A5645" s="726"/>
      <c r="B5645" s="623"/>
      <c r="C5645" s="324"/>
      <c r="D5645" s="324"/>
      <c r="E5645" s="624"/>
      <c r="F5645" s="324"/>
      <c r="G5645" s="299"/>
      <c r="H5645" s="269"/>
      <c r="I5645" s="304"/>
      <c r="J5645" s="304"/>
      <c r="K5645" s="304"/>
      <c r="L5645" s="304"/>
      <c r="M5645" s="304"/>
      <c r="N5645" s="304"/>
      <c r="O5645" s="269"/>
      <c r="P5645" s="304"/>
      <c r="Q5645" s="304"/>
      <c r="R5645" s="304"/>
      <c r="S5645" s="304"/>
      <c r="T5645" s="304"/>
      <c r="U5645" s="304"/>
      <c r="V5645" s="269"/>
      <c r="W5645" s="304"/>
      <c r="X5645" s="304"/>
      <c r="Y5645" s="304"/>
      <c r="Z5645" s="304"/>
      <c r="AA5645" s="304"/>
    </row>
    <row r="5646" ht="27.6" spans="1:29">
      <c r="A5646" s="266" t="s">
        <v>2328</v>
      </c>
      <c r="B5646" s="121" t="s">
        <v>12</v>
      </c>
      <c r="C5646" s="122" t="s">
        <v>2501</v>
      </c>
      <c r="D5646" s="122" t="s">
        <v>2466</v>
      </c>
      <c r="E5646" s="123" t="s">
        <v>2456</v>
      </c>
      <c r="F5646" s="121" t="s">
        <v>3121</v>
      </c>
      <c r="G5646" s="121" t="s">
        <v>11</v>
      </c>
      <c r="H5646" s="269"/>
      <c r="I5646" s="121" t="s">
        <v>13</v>
      </c>
      <c r="J5646" s="267" t="s">
        <v>2501</v>
      </c>
      <c r="K5646" s="267" t="s">
        <v>2466</v>
      </c>
      <c r="L5646" s="658" t="s">
        <v>2456</v>
      </c>
      <c r="M5646" s="268" t="s">
        <v>3121</v>
      </c>
      <c r="N5646" s="121" t="s">
        <v>11</v>
      </c>
      <c r="O5646" s="269"/>
      <c r="P5646" s="121" t="s">
        <v>3108</v>
      </c>
      <c r="Q5646" s="122" t="s">
        <v>2501</v>
      </c>
      <c r="R5646" s="122" t="s">
        <v>2466</v>
      </c>
      <c r="S5646" s="632" t="s">
        <v>2456</v>
      </c>
      <c r="T5646" s="121" t="s">
        <v>3121</v>
      </c>
      <c r="U5646" s="121" t="s">
        <v>11</v>
      </c>
      <c r="V5646" s="269"/>
      <c r="W5646" s="121" t="s">
        <v>3336</v>
      </c>
      <c r="X5646" s="122" t="s">
        <v>2501</v>
      </c>
      <c r="Y5646" s="122" t="s">
        <v>2466</v>
      </c>
      <c r="Z5646" s="121" t="s">
        <v>3121</v>
      </c>
      <c r="AA5646" s="121" t="s">
        <v>11</v>
      </c>
      <c r="AB5646" s="594" t="s">
        <v>2557</v>
      </c>
      <c r="AC5646" s="594"/>
    </row>
    <row r="5647" ht="12.95" customHeight="1" spans="1:31">
      <c r="A5647" s="270" t="s">
        <v>4115</v>
      </c>
      <c r="B5647" s="14" t="s">
        <v>145</v>
      </c>
      <c r="C5647" s="14">
        <v>18000</v>
      </c>
      <c r="D5647" s="14" t="s">
        <v>2043</v>
      </c>
      <c r="E5647" s="140"/>
      <c r="F5647" s="14"/>
      <c r="G5647" s="14" t="s">
        <v>2218</v>
      </c>
      <c r="H5647" s="14"/>
      <c r="I5647" s="127" t="s">
        <v>1799</v>
      </c>
      <c r="J5647" s="127">
        <v>1000</v>
      </c>
      <c r="K5647" s="127" t="s">
        <v>2045</v>
      </c>
      <c r="L5647" s="127"/>
      <c r="M5647" s="127"/>
      <c r="N5647" s="14" t="s">
        <v>2218</v>
      </c>
      <c r="O5647" s="162"/>
      <c r="P5647" s="14" t="s">
        <v>1238</v>
      </c>
      <c r="Q5647" s="14">
        <v>1200</v>
      </c>
      <c r="R5647" s="14" t="s">
        <v>2043</v>
      </c>
      <c r="S5647" s="14"/>
      <c r="T5647" s="14"/>
      <c r="U5647" s="14" t="s">
        <v>2218</v>
      </c>
      <c r="V5647" s="14"/>
      <c r="W5647" s="14" t="s">
        <v>238</v>
      </c>
      <c r="X5647" s="14">
        <v>6000</v>
      </c>
      <c r="Y5647" s="14" t="s">
        <v>2043</v>
      </c>
      <c r="Z5647" s="14"/>
      <c r="AA5647" s="14" t="s">
        <v>2218</v>
      </c>
      <c r="AB5647" s="525"/>
      <c r="AC5647" s="448" t="s">
        <v>2561</v>
      </c>
      <c r="AD5647" s="179"/>
      <c r="AE5647" s="179"/>
    </row>
    <row r="5648" spans="1:29">
      <c r="A5648" s="271"/>
      <c r="B5648" s="127" t="s">
        <v>949</v>
      </c>
      <c r="C5648" s="127">
        <v>9000</v>
      </c>
      <c r="D5648" s="127" t="s">
        <v>2043</v>
      </c>
      <c r="E5648" s="140"/>
      <c r="F5648" s="14"/>
      <c r="G5648" s="14" t="s">
        <v>2218</v>
      </c>
      <c r="H5648" s="14"/>
      <c r="I5648" s="14" t="s">
        <v>1855</v>
      </c>
      <c r="J5648" s="14">
        <v>4000</v>
      </c>
      <c r="K5648" s="14" t="s">
        <v>2043</v>
      </c>
      <c r="L5648" s="14"/>
      <c r="M5648" s="14"/>
      <c r="N5648" s="14" t="s">
        <v>2218</v>
      </c>
      <c r="O5648" s="162"/>
      <c r="P5648" s="14" t="s">
        <v>1465</v>
      </c>
      <c r="Q5648" s="14">
        <v>300</v>
      </c>
      <c r="R5648" s="14" t="s">
        <v>2045</v>
      </c>
      <c r="S5648" s="14"/>
      <c r="T5648" s="14"/>
      <c r="U5648" s="14" t="s">
        <v>2218</v>
      </c>
      <c r="V5648" s="14"/>
      <c r="W5648" s="158" t="s">
        <v>1603</v>
      </c>
      <c r="X5648" s="158">
        <v>12000</v>
      </c>
      <c r="Y5648" s="158" t="s">
        <v>2043</v>
      </c>
      <c r="Z5648" s="158"/>
      <c r="AA5648" s="158" t="s">
        <v>4116</v>
      </c>
      <c r="AB5648" s="460"/>
      <c r="AC5648" s="14" t="s">
        <v>2562</v>
      </c>
    </row>
    <row r="5649" ht="13.8" spans="1:29">
      <c r="A5649" s="271"/>
      <c r="B5649" s="154" t="s">
        <v>216</v>
      </c>
      <c r="C5649" s="154">
        <v>6000</v>
      </c>
      <c r="D5649" s="154" t="s">
        <v>2043</v>
      </c>
      <c r="E5649" s="140"/>
      <c r="F5649" s="14"/>
      <c r="G5649" s="14" t="s">
        <v>2218</v>
      </c>
      <c r="H5649" s="14"/>
      <c r="I5649" s="14" t="s">
        <v>1722</v>
      </c>
      <c r="J5649" s="14">
        <v>3200</v>
      </c>
      <c r="K5649" s="14" t="s">
        <v>2043</v>
      </c>
      <c r="L5649" s="14"/>
      <c r="M5649" s="14"/>
      <c r="N5649" s="14" t="s">
        <v>2218</v>
      </c>
      <c r="O5649" s="162"/>
      <c r="P5649" s="126" t="s">
        <v>1438</v>
      </c>
      <c r="Q5649" s="126">
        <v>1200</v>
      </c>
      <c r="R5649" s="126" t="s">
        <v>2045</v>
      </c>
      <c r="S5649" s="126"/>
      <c r="T5649" s="126"/>
      <c r="U5649" s="126" t="s">
        <v>4117</v>
      </c>
      <c r="V5649" s="140"/>
      <c r="W5649" s="158" t="s">
        <v>250</v>
      </c>
      <c r="X5649" s="158">
        <v>6000</v>
      </c>
      <c r="Y5649" s="158" t="s">
        <v>2043</v>
      </c>
      <c r="Z5649" s="158"/>
      <c r="AA5649" s="158" t="s">
        <v>4116</v>
      </c>
      <c r="AB5649" s="461"/>
      <c r="AC5649" s="448" t="s">
        <v>2563</v>
      </c>
    </row>
    <row r="5650" ht="13.8" spans="1:29">
      <c r="A5650" s="271"/>
      <c r="B5650" s="14" t="s">
        <v>262</v>
      </c>
      <c r="C5650" s="14">
        <v>4000</v>
      </c>
      <c r="D5650" s="14" t="s">
        <v>2043</v>
      </c>
      <c r="E5650" s="14"/>
      <c r="F5650" s="14"/>
      <c r="G5650" s="14" t="s">
        <v>2218</v>
      </c>
      <c r="H5650" s="14"/>
      <c r="I5650" s="14" t="s">
        <v>2089</v>
      </c>
      <c r="J5650" s="14">
        <v>1000</v>
      </c>
      <c r="K5650" s="14" t="s">
        <v>2045</v>
      </c>
      <c r="L5650" s="14"/>
      <c r="M5650" s="14" t="s">
        <v>2096</v>
      </c>
      <c r="N5650" s="14" t="s">
        <v>2218</v>
      </c>
      <c r="O5650" s="162"/>
      <c r="P5650" s="14" t="s">
        <v>1472</v>
      </c>
      <c r="Q5650" s="14">
        <v>500</v>
      </c>
      <c r="R5650" s="14" t="s">
        <v>2045</v>
      </c>
      <c r="S5650" s="14"/>
      <c r="T5650" s="14"/>
      <c r="U5650" s="14" t="s">
        <v>2218</v>
      </c>
      <c r="V5650" s="140"/>
      <c r="W5650" s="14" t="s">
        <v>592</v>
      </c>
      <c r="X5650" s="14">
        <v>12000</v>
      </c>
      <c r="Y5650" s="14" t="s">
        <v>2043</v>
      </c>
      <c r="Z5650" s="14"/>
      <c r="AA5650" s="14" t="s">
        <v>3974</v>
      </c>
      <c r="AB5650" s="462"/>
      <c r="AC5650" s="448" t="s">
        <v>2568</v>
      </c>
    </row>
    <row r="5651" ht="13.8" spans="1:29">
      <c r="A5651" s="271"/>
      <c r="B5651" s="154" t="s">
        <v>787</v>
      </c>
      <c r="C5651" s="154">
        <v>2000</v>
      </c>
      <c r="D5651" s="154" t="s">
        <v>2043</v>
      </c>
      <c r="E5651" s="14"/>
      <c r="F5651" s="14"/>
      <c r="G5651" s="14" t="s">
        <v>2218</v>
      </c>
      <c r="H5651" s="14"/>
      <c r="I5651" s="14" t="s">
        <v>148</v>
      </c>
      <c r="J5651" s="14">
        <v>6000</v>
      </c>
      <c r="K5651" s="14" t="s">
        <v>2043</v>
      </c>
      <c r="L5651" s="14"/>
      <c r="M5651" s="14"/>
      <c r="N5651" s="14" t="s">
        <v>2218</v>
      </c>
      <c r="O5651" s="162"/>
      <c r="P5651" s="14" t="s">
        <v>1241</v>
      </c>
      <c r="Q5651" s="14">
        <v>200</v>
      </c>
      <c r="R5651" s="14" t="s">
        <v>2045</v>
      </c>
      <c r="S5651" s="14"/>
      <c r="T5651" s="14"/>
      <c r="U5651" s="14" t="s">
        <v>2218</v>
      </c>
      <c r="V5651" s="140"/>
      <c r="W5651" s="14" t="s">
        <v>528</v>
      </c>
      <c r="X5651" s="14">
        <v>4400</v>
      </c>
      <c r="Y5651" s="14" t="s">
        <v>2043</v>
      </c>
      <c r="Z5651" s="127"/>
      <c r="AA5651" s="14" t="s">
        <v>2218</v>
      </c>
      <c r="AB5651" s="142"/>
      <c r="AC5651" s="448" t="s">
        <v>2632</v>
      </c>
    </row>
    <row r="5652" ht="13.8" spans="1:29">
      <c r="A5652" s="271"/>
      <c r="B5652" s="14" t="s">
        <v>1188</v>
      </c>
      <c r="C5652" s="14">
        <v>8000</v>
      </c>
      <c r="D5652" s="14" t="s">
        <v>2043</v>
      </c>
      <c r="E5652" s="140"/>
      <c r="F5652" s="14"/>
      <c r="G5652" s="14" t="s">
        <v>2218</v>
      </c>
      <c r="H5652" s="14"/>
      <c r="I5652" s="14" t="s">
        <v>1125</v>
      </c>
      <c r="J5652" s="14">
        <v>4000</v>
      </c>
      <c r="K5652" s="14" t="s">
        <v>2043</v>
      </c>
      <c r="L5652" s="14"/>
      <c r="M5652" s="14"/>
      <c r="N5652" s="14" t="s">
        <v>2218</v>
      </c>
      <c r="O5652" s="162"/>
      <c r="P5652" s="127" t="s">
        <v>783</v>
      </c>
      <c r="Q5652" s="127">
        <v>300</v>
      </c>
      <c r="R5652" s="127" t="s">
        <v>2045</v>
      </c>
      <c r="S5652" s="14"/>
      <c r="T5652" s="14"/>
      <c r="U5652" s="14" t="s">
        <v>2218</v>
      </c>
      <c r="V5652" s="140"/>
      <c r="W5652" s="14" t="s">
        <v>1416</v>
      </c>
      <c r="X5652" s="14">
        <v>5200</v>
      </c>
      <c r="Y5652" s="14" t="s">
        <v>2043</v>
      </c>
      <c r="Z5652" s="14"/>
      <c r="AA5652" s="14" t="s">
        <v>2218</v>
      </c>
      <c r="AB5652" s="136"/>
      <c r="AC5652" s="448" t="s">
        <v>2935</v>
      </c>
    </row>
    <row r="5653" spans="1:28">
      <c r="A5653" s="271"/>
      <c r="B5653" s="154" t="s">
        <v>1865</v>
      </c>
      <c r="C5653" s="154">
        <v>1500</v>
      </c>
      <c r="D5653" s="154" t="s">
        <v>2045</v>
      </c>
      <c r="E5653" s="14"/>
      <c r="F5653" s="14"/>
      <c r="G5653" s="14" t="s">
        <v>2218</v>
      </c>
      <c r="H5653" s="14"/>
      <c r="I5653" s="460" t="s">
        <v>56</v>
      </c>
      <c r="J5653" s="460">
        <v>4000</v>
      </c>
      <c r="K5653" s="460" t="s">
        <v>2043</v>
      </c>
      <c r="L5653" s="460"/>
      <c r="M5653" s="460"/>
      <c r="N5653" s="14" t="s">
        <v>4118</v>
      </c>
      <c r="O5653" s="162"/>
      <c r="P5653" s="127" t="s">
        <v>1438</v>
      </c>
      <c r="Q5653" s="127">
        <v>1200</v>
      </c>
      <c r="R5653" s="127" t="s">
        <v>2045</v>
      </c>
      <c r="S5653" s="14"/>
      <c r="T5653" s="14"/>
      <c r="U5653" s="14" t="s">
        <v>2218</v>
      </c>
      <c r="V5653" s="281"/>
      <c r="W5653" s="14" t="s">
        <v>151</v>
      </c>
      <c r="X5653" s="14">
        <v>3200</v>
      </c>
      <c r="Y5653" s="14" t="s">
        <v>2043</v>
      </c>
      <c r="Z5653" s="14"/>
      <c r="AA5653" s="14" t="s">
        <v>2218</v>
      </c>
      <c r="AB5653" s="140" t="s">
        <v>2727</v>
      </c>
    </row>
    <row r="5654" spans="1:27">
      <c r="A5654" s="271"/>
      <c r="B5654" s="14" t="s">
        <v>1175</v>
      </c>
      <c r="C5654" s="14">
        <v>6000</v>
      </c>
      <c r="D5654" s="14" t="s">
        <v>2043</v>
      </c>
      <c r="E5654" s="14"/>
      <c r="F5654" s="14"/>
      <c r="G5654" s="14" t="s">
        <v>2218</v>
      </c>
      <c r="H5654" s="14"/>
      <c r="I5654" s="14" t="s">
        <v>148</v>
      </c>
      <c r="J5654" s="14">
        <v>16000</v>
      </c>
      <c r="K5654" s="14" t="s">
        <v>2043</v>
      </c>
      <c r="L5654" s="14"/>
      <c r="M5654" s="14"/>
      <c r="N5654" s="14" t="s">
        <v>2218</v>
      </c>
      <c r="O5654" s="162"/>
      <c r="P5654" s="154" t="s">
        <v>482</v>
      </c>
      <c r="Q5654" s="154">
        <v>200</v>
      </c>
      <c r="R5654" s="154" t="s">
        <v>2045</v>
      </c>
      <c r="S5654" s="14"/>
      <c r="T5654" s="14"/>
      <c r="U5654" s="14" t="s">
        <v>2218</v>
      </c>
      <c r="W5654" s="127" t="s">
        <v>1603</v>
      </c>
      <c r="X5654" s="127">
        <v>12000</v>
      </c>
      <c r="Y5654" s="127" t="s">
        <v>2043</v>
      </c>
      <c r="Z5654" s="127"/>
      <c r="AA5654" s="127" t="s">
        <v>4116</v>
      </c>
    </row>
    <row r="5655" spans="1:27">
      <c r="A5655" s="271"/>
      <c r="B5655" s="154" t="s">
        <v>537</v>
      </c>
      <c r="C5655" s="154">
        <v>2000</v>
      </c>
      <c r="D5655" s="154" t="s">
        <v>2043</v>
      </c>
      <c r="E5655" s="140"/>
      <c r="F5655" s="14"/>
      <c r="G5655" s="14" t="s">
        <v>2218</v>
      </c>
      <c r="H5655" s="14"/>
      <c r="I5655" s="126" t="s">
        <v>291</v>
      </c>
      <c r="J5655" s="126">
        <v>4000</v>
      </c>
      <c r="K5655" s="126" t="s">
        <v>2045</v>
      </c>
      <c r="L5655" s="14"/>
      <c r="M5655" s="127"/>
      <c r="N5655" s="14" t="s">
        <v>2218</v>
      </c>
      <c r="O5655" s="162"/>
      <c r="P5655" s="14" t="s">
        <v>1390</v>
      </c>
      <c r="Q5655" s="14">
        <v>400</v>
      </c>
      <c r="R5655" s="14" t="s">
        <v>2045</v>
      </c>
      <c r="S5655" s="174"/>
      <c r="T5655" s="174"/>
      <c r="U5655" s="14" t="s">
        <v>2218</v>
      </c>
      <c r="W5655" s="127" t="s">
        <v>250</v>
      </c>
      <c r="X5655" s="127">
        <v>6000</v>
      </c>
      <c r="Y5655" s="127" t="s">
        <v>2043</v>
      </c>
      <c r="Z5655" s="127"/>
      <c r="AA5655" s="127" t="s">
        <v>4116</v>
      </c>
    </row>
    <row r="5656" spans="1:27">
      <c r="A5656" s="271"/>
      <c r="B5656" s="127"/>
      <c r="C5656" s="127"/>
      <c r="D5656" s="127"/>
      <c r="E5656" s="127"/>
      <c r="F5656" s="127"/>
      <c r="G5656" s="53"/>
      <c r="H5656" s="14"/>
      <c r="I5656" s="14" t="s">
        <v>160</v>
      </c>
      <c r="J5656" s="14">
        <v>4000</v>
      </c>
      <c r="K5656" s="14" t="s">
        <v>2043</v>
      </c>
      <c r="L5656" s="14"/>
      <c r="M5656" s="127"/>
      <c r="N5656" s="14" t="s">
        <v>2218</v>
      </c>
      <c r="O5656" s="162"/>
      <c r="P5656" s="158" t="s">
        <v>1771</v>
      </c>
      <c r="Q5656" s="158">
        <v>400</v>
      </c>
      <c r="R5656" s="158" t="s">
        <v>2045</v>
      </c>
      <c r="S5656" s="158"/>
      <c r="T5656" s="158"/>
      <c r="U5656" s="158" t="s">
        <v>4119</v>
      </c>
      <c r="V5656" s="281"/>
      <c r="W5656" s="14"/>
      <c r="X5656" s="14"/>
      <c r="Y5656" s="14"/>
      <c r="Z5656" s="14"/>
      <c r="AA5656" s="14"/>
    </row>
    <row r="5657" spans="1:27">
      <c r="A5657" s="271"/>
      <c r="B5657" s="141"/>
      <c r="C5657" s="141"/>
      <c r="D5657" s="141"/>
      <c r="E5657" s="140"/>
      <c r="F5657" s="14"/>
      <c r="G5657" s="14"/>
      <c r="H5657" s="14"/>
      <c r="I5657" s="14"/>
      <c r="J5657" s="14"/>
      <c r="K5657" s="14"/>
      <c r="L5657" s="14"/>
      <c r="M5657" s="14"/>
      <c r="N5657" s="14"/>
      <c r="O5657" s="162"/>
      <c r="P5657" s="127" t="s">
        <v>1244</v>
      </c>
      <c r="Q5657" s="127">
        <v>1200</v>
      </c>
      <c r="R5657" s="127" t="s">
        <v>2045</v>
      </c>
      <c r="S5657" s="14"/>
      <c r="T5657" s="14"/>
      <c r="U5657" s="14" t="s">
        <v>2218</v>
      </c>
      <c r="V5657" s="281"/>
      <c r="W5657" s="14"/>
      <c r="X5657" s="14"/>
      <c r="Y5657" s="14"/>
      <c r="Z5657" s="14"/>
      <c r="AA5657" s="14"/>
    </row>
    <row r="5658" spans="1:27">
      <c r="A5658" s="271"/>
      <c r="B5658" s="14"/>
      <c r="C5658" s="14"/>
      <c r="D5658" s="14"/>
      <c r="E5658" s="14"/>
      <c r="F5658" s="14"/>
      <c r="G5658" s="128"/>
      <c r="H5658" s="14"/>
      <c r="I5658" s="14"/>
      <c r="J5658" s="14"/>
      <c r="K5658" s="14"/>
      <c r="L5658" s="14"/>
      <c r="M5658" s="14"/>
      <c r="N5658" s="14"/>
      <c r="O5658" s="162"/>
      <c r="P5658" s="127" t="s">
        <v>1079</v>
      </c>
      <c r="Q5658" s="127">
        <v>1200</v>
      </c>
      <c r="R5658" s="127" t="s">
        <v>2045</v>
      </c>
      <c r="S5658" s="14"/>
      <c r="T5658" s="14"/>
      <c r="U5658" s="14" t="s">
        <v>2218</v>
      </c>
      <c r="V5658" s="281"/>
      <c r="W5658" s="14"/>
      <c r="X5658" s="14"/>
      <c r="Y5658" s="14"/>
      <c r="Z5658" s="14"/>
      <c r="AA5658" s="14"/>
    </row>
    <row r="5659" spans="1:27">
      <c r="A5659" s="271"/>
      <c r="B5659" s="14"/>
      <c r="C5659" s="14"/>
      <c r="D5659" s="14"/>
      <c r="E5659" s="52"/>
      <c r="F5659" s="14"/>
      <c r="G5659" s="53"/>
      <c r="H5659" s="14"/>
      <c r="I5659" s="14"/>
      <c r="J5659" s="14"/>
      <c r="K5659" s="14"/>
      <c r="L5659" s="14"/>
      <c r="M5659" s="14"/>
      <c r="N5659" s="14"/>
      <c r="O5659" s="162"/>
      <c r="P5659" s="127" t="s">
        <v>1264</v>
      </c>
      <c r="Q5659" s="127">
        <v>800</v>
      </c>
      <c r="R5659" s="127" t="s">
        <v>2045</v>
      </c>
      <c r="S5659" s="127"/>
      <c r="T5659" s="127"/>
      <c r="U5659" s="14" t="s">
        <v>2218</v>
      </c>
      <c r="V5659" s="281"/>
      <c r="W5659" s="14"/>
      <c r="X5659" s="14"/>
      <c r="Y5659" s="14"/>
      <c r="Z5659" s="14"/>
      <c r="AA5659" s="14"/>
    </row>
    <row r="5660" spans="1:27">
      <c r="A5660" s="271"/>
      <c r="B5660" s="14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53"/>
      <c r="O5660" s="162"/>
      <c r="P5660" s="14" t="s">
        <v>2165</v>
      </c>
      <c r="Q5660" s="14">
        <v>200</v>
      </c>
      <c r="R5660" s="14" t="s">
        <v>2045</v>
      </c>
      <c r="S5660" s="14"/>
      <c r="T5660" s="14" t="s">
        <v>3426</v>
      </c>
      <c r="U5660" s="14" t="s">
        <v>4120</v>
      </c>
      <c r="V5660" s="281"/>
      <c r="W5660" s="14"/>
      <c r="X5660" s="14"/>
      <c r="Y5660" s="14"/>
      <c r="Z5660" s="14"/>
      <c r="AA5660" s="14"/>
    </row>
    <row r="5661" spans="1:27">
      <c r="A5661" s="271"/>
      <c r="B5661" s="14"/>
      <c r="C5661" s="14"/>
      <c r="D5661" s="14"/>
      <c r="E5661" s="14"/>
      <c r="F5661" s="14"/>
      <c r="G5661" s="128"/>
      <c r="H5661" s="14"/>
      <c r="I5661" s="14"/>
      <c r="J5661" s="14"/>
      <c r="K5661" s="14"/>
      <c r="L5661" s="14"/>
      <c r="M5661" s="14"/>
      <c r="N5661" s="14"/>
      <c r="O5661" s="162"/>
      <c r="P5661" s="741" t="s">
        <v>1459</v>
      </c>
      <c r="Q5661" s="741">
        <v>400</v>
      </c>
      <c r="R5661" s="741" t="s">
        <v>2045</v>
      </c>
      <c r="S5661" s="470"/>
      <c r="T5661" s="470"/>
      <c r="U5661" s="470" t="s">
        <v>4121</v>
      </c>
      <c r="V5661" s="281"/>
      <c r="W5661" s="14"/>
      <c r="X5661" s="14"/>
      <c r="Y5661" s="14"/>
      <c r="Z5661" s="14"/>
      <c r="AA5661" s="140"/>
    </row>
    <row r="5662" spans="1:27">
      <c r="A5662" s="271"/>
      <c r="B5662" s="14"/>
      <c r="C5662" s="14"/>
      <c r="D5662" s="14"/>
      <c r="E5662" s="14"/>
      <c r="F5662" s="14"/>
      <c r="G5662" s="140"/>
      <c r="H5662" s="14"/>
      <c r="I5662" s="14"/>
      <c r="J5662" s="14"/>
      <c r="K5662" s="14"/>
      <c r="L5662" s="14"/>
      <c r="M5662" s="14"/>
      <c r="N5662" s="53"/>
      <c r="O5662" s="162"/>
      <c r="P5662" s="14" t="s">
        <v>1688</v>
      </c>
      <c r="Q5662" s="14">
        <v>300</v>
      </c>
      <c r="R5662" s="14" t="s">
        <v>2045</v>
      </c>
      <c r="S5662" s="14"/>
      <c r="T5662" s="14"/>
      <c r="U5662" s="14" t="s">
        <v>2218</v>
      </c>
      <c r="V5662" s="281"/>
      <c r="W5662" s="14"/>
      <c r="X5662" s="14"/>
      <c r="Y5662" s="14"/>
      <c r="Z5662" s="14"/>
      <c r="AA5662" s="14"/>
    </row>
    <row r="5663" spans="1:27">
      <c r="A5663" s="271"/>
      <c r="B5663" s="127"/>
      <c r="C5663" s="127"/>
      <c r="D5663" s="127"/>
      <c r="E5663" s="14"/>
      <c r="F5663" s="14"/>
      <c r="G5663" s="128"/>
      <c r="H5663" s="14"/>
      <c r="I5663" s="14"/>
      <c r="J5663" s="14"/>
      <c r="K5663" s="14"/>
      <c r="L5663" s="14"/>
      <c r="M5663" s="14"/>
      <c r="N5663" s="53"/>
      <c r="O5663" s="162"/>
      <c r="P5663" s="14" t="s">
        <v>1420</v>
      </c>
      <c r="Q5663" s="14">
        <v>450</v>
      </c>
      <c r="R5663" s="14" t="s">
        <v>2045</v>
      </c>
      <c r="S5663" s="162"/>
      <c r="T5663" s="14"/>
      <c r="U5663" s="14" t="s">
        <v>2218</v>
      </c>
      <c r="V5663" s="281"/>
      <c r="W5663" s="14"/>
      <c r="X5663" s="14"/>
      <c r="Y5663" s="14"/>
      <c r="Z5663" s="14"/>
      <c r="AA5663" s="140"/>
    </row>
    <row r="5664" spans="1:27">
      <c r="A5664" s="271"/>
      <c r="B5664" s="14"/>
      <c r="C5664" s="14"/>
      <c r="D5664" s="14"/>
      <c r="E5664" s="52"/>
      <c r="F5664" s="14"/>
      <c r="G5664" s="53"/>
      <c r="H5664" s="14"/>
      <c r="I5664" s="14"/>
      <c r="J5664" s="14"/>
      <c r="K5664" s="14"/>
      <c r="L5664" s="14"/>
      <c r="M5664" s="14"/>
      <c r="N5664" s="14"/>
      <c r="O5664" s="162"/>
      <c r="P5664" s="14" t="s">
        <v>2107</v>
      </c>
      <c r="Q5664" s="14">
        <v>1600</v>
      </c>
      <c r="R5664" s="14" t="s">
        <v>2045</v>
      </c>
      <c r="S5664" s="14"/>
      <c r="T5664" s="14" t="s">
        <v>2096</v>
      </c>
      <c r="U5664" s="14" t="s">
        <v>2218</v>
      </c>
      <c r="V5664" s="162"/>
      <c r="W5664" s="127"/>
      <c r="X5664" s="127"/>
      <c r="Y5664" s="127"/>
      <c r="Z5664" s="127"/>
      <c r="AA5664" s="127"/>
    </row>
    <row r="5665" spans="1:27">
      <c r="A5665" s="271"/>
      <c r="B5665" s="154"/>
      <c r="C5665" s="154"/>
      <c r="D5665" s="154"/>
      <c r="E5665" s="14"/>
      <c r="F5665" s="14"/>
      <c r="G5665" s="128"/>
      <c r="H5665" s="162"/>
      <c r="I5665" s="14"/>
      <c r="J5665" s="14"/>
      <c r="K5665" s="14"/>
      <c r="L5665" s="14"/>
      <c r="M5665" s="14"/>
      <c r="N5665" s="14"/>
      <c r="O5665" s="162"/>
      <c r="P5665" s="14" t="s">
        <v>1272</v>
      </c>
      <c r="Q5665" s="14">
        <v>200</v>
      </c>
      <c r="R5665" s="14" t="s">
        <v>2045</v>
      </c>
      <c r="S5665" s="14"/>
      <c r="T5665" s="14"/>
      <c r="U5665" s="14" t="s">
        <v>2218</v>
      </c>
      <c r="V5665" s="285"/>
      <c r="W5665" s="127"/>
      <c r="X5665" s="127"/>
      <c r="Y5665" s="127"/>
      <c r="Z5665" s="127"/>
      <c r="AA5665" s="127"/>
    </row>
    <row r="5666" ht="12.75" customHeight="1" spans="1:27">
      <c r="A5666" s="720"/>
      <c r="B5666" s="14"/>
      <c r="C5666" s="14"/>
      <c r="D5666" s="14"/>
      <c r="E5666" s="140"/>
      <c r="F5666" s="14"/>
      <c r="G5666" s="14"/>
      <c r="H5666" s="162"/>
      <c r="I5666" s="14"/>
      <c r="J5666" s="14"/>
      <c r="K5666" s="14"/>
      <c r="L5666" s="14"/>
      <c r="M5666" s="14"/>
      <c r="N5666" s="53"/>
      <c r="O5666" s="162"/>
      <c r="P5666" s="742" t="s">
        <v>1459</v>
      </c>
      <c r="Q5666" s="742">
        <v>400</v>
      </c>
      <c r="R5666" s="742" t="s">
        <v>2045</v>
      </c>
      <c r="S5666" s="190"/>
      <c r="T5666" s="190"/>
      <c r="U5666" s="14" t="s">
        <v>2218</v>
      </c>
      <c r="V5666" s="285"/>
      <c r="W5666" s="14"/>
      <c r="X5666" s="14"/>
      <c r="Y5666" s="14"/>
      <c r="Z5666" s="14"/>
      <c r="AA5666" s="140"/>
    </row>
    <row r="5667" ht="12.75" customHeight="1" spans="1:27">
      <c r="A5667" s="720"/>
      <c r="B5667" s="14"/>
      <c r="C5667" s="14"/>
      <c r="D5667" s="14"/>
      <c r="E5667" s="730"/>
      <c r="F5667" s="154"/>
      <c r="G5667" s="154"/>
      <c r="H5667" s="162"/>
      <c r="I5667" s="14"/>
      <c r="J5667" s="14"/>
      <c r="K5667" s="14"/>
      <c r="L5667" s="14"/>
      <c r="M5667" s="14"/>
      <c r="N5667" s="53"/>
      <c r="O5667" s="162"/>
      <c r="P5667" s="127" t="s">
        <v>1467</v>
      </c>
      <c r="Q5667" s="127">
        <v>400</v>
      </c>
      <c r="R5667" s="127" t="s">
        <v>2045</v>
      </c>
      <c r="S5667" s="162"/>
      <c r="T5667" s="14"/>
      <c r="U5667" s="14" t="s">
        <v>2218</v>
      </c>
      <c r="V5667" s="285"/>
      <c r="W5667" s="14"/>
      <c r="X5667" s="14"/>
      <c r="Y5667" s="14"/>
      <c r="Z5667" s="14"/>
      <c r="AA5667" s="14"/>
    </row>
    <row r="5668" ht="12.75" customHeight="1" spans="1:28">
      <c r="A5668" s="720"/>
      <c r="B5668" s="14"/>
      <c r="C5668" s="14"/>
      <c r="D5668" s="14"/>
      <c r="E5668" s="52"/>
      <c r="F5668" s="14"/>
      <c r="G5668" s="53"/>
      <c r="H5668" s="162"/>
      <c r="I5668" s="14"/>
      <c r="J5668" s="14"/>
      <c r="K5668" s="14"/>
      <c r="L5668" s="14"/>
      <c r="M5668" s="14"/>
      <c r="N5668" s="53"/>
      <c r="O5668" s="162"/>
      <c r="P5668" s="14"/>
      <c r="Q5668" s="14"/>
      <c r="R5668" s="14"/>
      <c r="S5668" s="14"/>
      <c r="T5668" s="14"/>
      <c r="U5668" s="14"/>
      <c r="V5668" s="141"/>
      <c r="W5668" s="14"/>
      <c r="X5668" s="14"/>
      <c r="Y5668" s="14"/>
      <c r="Z5668" s="14"/>
      <c r="AA5668" s="14"/>
      <c r="AB5668" s="140"/>
    </row>
    <row r="5669" ht="12.75" customHeight="1" spans="1:28">
      <c r="A5669" s="720"/>
      <c r="B5669" s="14"/>
      <c r="C5669" s="14"/>
      <c r="D5669" s="14"/>
      <c r="E5669" s="52"/>
      <c r="F5669" s="14"/>
      <c r="G5669" s="53"/>
      <c r="H5669" s="162"/>
      <c r="I5669" s="14"/>
      <c r="J5669" s="14"/>
      <c r="K5669" s="14"/>
      <c r="L5669" s="14"/>
      <c r="M5669" s="14"/>
      <c r="N5669" s="53"/>
      <c r="O5669" s="162"/>
      <c r="P5669" s="14"/>
      <c r="Q5669" s="14"/>
      <c r="R5669" s="14"/>
      <c r="S5669" s="14"/>
      <c r="T5669" s="14"/>
      <c r="U5669" s="14"/>
      <c r="V5669" s="141"/>
      <c r="W5669" s="14"/>
      <c r="X5669" s="14"/>
      <c r="Y5669" s="14"/>
      <c r="Z5669" s="14"/>
      <c r="AA5669" s="140"/>
      <c r="AB5669" s="140"/>
    </row>
    <row r="5670" ht="12.75" customHeight="1" spans="1:27">
      <c r="A5670" s="720"/>
      <c r="B5670" s="14"/>
      <c r="C5670" s="14"/>
      <c r="D5670" s="14"/>
      <c r="E5670" s="52"/>
      <c r="F5670" s="14"/>
      <c r="G5670" s="53"/>
      <c r="H5670" s="162"/>
      <c r="I5670" s="14"/>
      <c r="J5670" s="14"/>
      <c r="K5670" s="14"/>
      <c r="L5670" s="14"/>
      <c r="M5670" s="14"/>
      <c r="N5670" s="53"/>
      <c r="O5670" s="162"/>
      <c r="P5670" s="127"/>
      <c r="Q5670" s="127"/>
      <c r="R5670" s="127"/>
      <c r="S5670" s="14"/>
      <c r="T5670" s="14"/>
      <c r="U5670" s="14"/>
      <c r="V5670" s="141"/>
      <c r="W5670" s="127"/>
      <c r="X5670" s="127"/>
      <c r="Y5670" s="127"/>
      <c r="Z5670" s="127"/>
      <c r="AA5670" s="127"/>
    </row>
    <row r="5671" ht="12.75" customHeight="1" spans="1:27">
      <c r="A5671" s="720"/>
      <c r="B5671" s="14"/>
      <c r="C5671" s="14"/>
      <c r="D5671" s="14"/>
      <c r="E5671" s="52"/>
      <c r="F5671" s="14"/>
      <c r="G5671" s="53"/>
      <c r="H5671" s="739"/>
      <c r="I5671" s="14"/>
      <c r="J5671" s="14"/>
      <c r="K5671" s="14"/>
      <c r="L5671" s="14"/>
      <c r="M5671" s="14"/>
      <c r="N5671" s="53"/>
      <c r="O5671" s="739"/>
      <c r="P5671" s="14"/>
      <c r="Q5671" s="14"/>
      <c r="R5671" s="14"/>
      <c r="S5671" s="14"/>
      <c r="T5671" s="14"/>
      <c r="U5671" s="14"/>
      <c r="V5671" s="141"/>
      <c r="W5671" s="127"/>
      <c r="X5671" s="127"/>
      <c r="Y5671" s="127"/>
      <c r="Z5671" s="127"/>
      <c r="AA5671" s="127"/>
    </row>
    <row r="5672" ht="23.4" spans="1:27">
      <c r="A5672" s="720"/>
      <c r="B5672" s="141"/>
      <c r="C5672" s="141"/>
      <c r="D5672" s="141"/>
      <c r="E5672" s="141"/>
      <c r="F5672" s="141"/>
      <c r="G5672" s="141"/>
      <c r="H5672" s="285"/>
      <c r="I5672" s="127"/>
      <c r="J5672" s="127"/>
      <c r="K5672" s="127"/>
      <c r="L5672" s="14"/>
      <c r="M5672" s="14"/>
      <c r="N5672" s="141"/>
      <c r="O5672" s="141"/>
      <c r="P5672" s="14"/>
      <c r="Q5672" s="14"/>
      <c r="R5672" s="14"/>
      <c r="S5672" s="14"/>
      <c r="T5672" s="14"/>
      <c r="U5672" s="14"/>
      <c r="V5672" s="141"/>
      <c r="W5672" s="14"/>
      <c r="X5672" s="14"/>
      <c r="Y5672" s="14"/>
      <c r="Z5672" s="141"/>
      <c r="AA5672" s="141"/>
    </row>
    <row r="5673" ht="23.4" spans="1:27">
      <c r="A5673" s="726"/>
      <c r="B5673" s="623"/>
      <c r="C5673" s="324"/>
      <c r="D5673" s="324"/>
      <c r="E5673" s="624"/>
      <c r="F5673" s="324"/>
      <c r="G5673" s="299"/>
      <c r="H5673" s="269"/>
      <c r="I5673" s="304"/>
      <c r="J5673" s="304"/>
      <c r="K5673" s="304"/>
      <c r="L5673" s="304"/>
      <c r="M5673" s="304"/>
      <c r="N5673" s="304"/>
      <c r="O5673" s="269"/>
      <c r="P5673" s="304"/>
      <c r="Q5673" s="304"/>
      <c r="R5673" s="304"/>
      <c r="S5673" s="304"/>
      <c r="T5673" s="304"/>
      <c r="U5673" s="304"/>
      <c r="V5673" s="269"/>
      <c r="W5673" s="304"/>
      <c r="X5673" s="304"/>
      <c r="Y5673" s="304"/>
      <c r="Z5673" s="304"/>
      <c r="AA5673" s="304"/>
    </row>
    <row r="5674" ht="27.6" spans="1:29">
      <c r="A5674" s="266" t="s">
        <v>2329</v>
      </c>
      <c r="B5674" s="121" t="s">
        <v>12</v>
      </c>
      <c r="C5674" s="122" t="s">
        <v>2501</v>
      </c>
      <c r="D5674" s="122" t="s">
        <v>2466</v>
      </c>
      <c r="E5674" s="123" t="s">
        <v>2456</v>
      </c>
      <c r="F5674" s="121" t="s">
        <v>3121</v>
      </c>
      <c r="G5674" s="121" t="s">
        <v>11</v>
      </c>
      <c r="H5674" s="269"/>
      <c r="I5674" s="121" t="s">
        <v>13</v>
      </c>
      <c r="J5674" s="267" t="s">
        <v>2501</v>
      </c>
      <c r="K5674" s="267" t="s">
        <v>2466</v>
      </c>
      <c r="L5674" s="658" t="s">
        <v>2456</v>
      </c>
      <c r="M5674" s="268" t="s">
        <v>3121</v>
      </c>
      <c r="N5674" s="121" t="s">
        <v>11</v>
      </c>
      <c r="O5674" s="269"/>
      <c r="P5674" s="121" t="s">
        <v>3108</v>
      </c>
      <c r="Q5674" s="122" t="s">
        <v>2501</v>
      </c>
      <c r="R5674" s="122" t="s">
        <v>2466</v>
      </c>
      <c r="S5674" s="632" t="s">
        <v>2456</v>
      </c>
      <c r="T5674" s="121" t="s">
        <v>3121</v>
      </c>
      <c r="U5674" s="121" t="s">
        <v>11</v>
      </c>
      <c r="V5674" s="269"/>
      <c r="W5674" s="121" t="s">
        <v>3336</v>
      </c>
      <c r="X5674" s="122" t="s">
        <v>2501</v>
      </c>
      <c r="Y5674" s="122" t="s">
        <v>2466</v>
      </c>
      <c r="Z5674" s="121" t="s">
        <v>3121</v>
      </c>
      <c r="AA5674" s="121" t="s">
        <v>11</v>
      </c>
      <c r="AB5674" s="594" t="s">
        <v>2557</v>
      </c>
      <c r="AC5674" s="594"/>
    </row>
    <row r="5675" ht="12.95" customHeight="1" spans="1:31">
      <c r="A5675" s="270" t="s">
        <v>4122</v>
      </c>
      <c r="B5675" s="127" t="s">
        <v>537</v>
      </c>
      <c r="C5675" s="127">
        <v>10000</v>
      </c>
      <c r="D5675" s="127" t="s">
        <v>2043</v>
      </c>
      <c r="E5675" s="140"/>
      <c r="F5675" s="14"/>
      <c r="G5675" s="14" t="s">
        <v>2218</v>
      </c>
      <c r="H5675" s="14"/>
      <c r="I5675" s="14" t="s">
        <v>160</v>
      </c>
      <c r="J5675" s="14">
        <v>2000</v>
      </c>
      <c r="K5675" s="14" t="s">
        <v>2043</v>
      </c>
      <c r="L5675" s="14"/>
      <c r="M5675" s="14"/>
      <c r="N5675" s="14" t="s">
        <v>2218</v>
      </c>
      <c r="O5675" s="162"/>
      <c r="P5675" s="14" t="s">
        <v>994</v>
      </c>
      <c r="Q5675" s="14">
        <v>600</v>
      </c>
      <c r="R5675" s="14" t="s">
        <v>2045</v>
      </c>
      <c r="S5675" s="162"/>
      <c r="T5675" s="14"/>
      <c r="U5675" s="14" t="s">
        <v>2218</v>
      </c>
      <c r="V5675" s="14"/>
      <c r="W5675" s="129" t="s">
        <v>464</v>
      </c>
      <c r="X5675" s="129">
        <v>12000</v>
      </c>
      <c r="Y5675" s="129" t="s">
        <v>2043</v>
      </c>
      <c r="Z5675" s="129"/>
      <c r="AA5675" s="129" t="s">
        <v>2218</v>
      </c>
      <c r="AB5675" s="525"/>
      <c r="AC5675" s="448" t="s">
        <v>2561</v>
      </c>
      <c r="AD5675" s="179"/>
      <c r="AE5675" s="179"/>
    </row>
    <row r="5676" spans="1:29">
      <c r="A5676" s="271"/>
      <c r="B5676" s="73" t="s">
        <v>1085</v>
      </c>
      <c r="C5676" s="73">
        <v>21000</v>
      </c>
      <c r="D5676" s="73" t="s">
        <v>2043</v>
      </c>
      <c r="E5676" s="140"/>
      <c r="F5676" s="14"/>
      <c r="G5676" s="14" t="s">
        <v>4123</v>
      </c>
      <c r="H5676" s="14"/>
      <c r="I5676" s="14" t="s">
        <v>835</v>
      </c>
      <c r="J5676" s="14">
        <v>1200</v>
      </c>
      <c r="K5676" s="14" t="s">
        <v>2045</v>
      </c>
      <c r="L5676" s="14"/>
      <c r="M5676" s="14"/>
      <c r="N5676" s="14" t="s">
        <v>2218</v>
      </c>
      <c r="O5676" s="162"/>
      <c r="P5676" s="14" t="s">
        <v>720</v>
      </c>
      <c r="Q5676" s="14">
        <v>900</v>
      </c>
      <c r="R5676" s="14" t="s">
        <v>2045</v>
      </c>
      <c r="S5676" s="14"/>
      <c r="T5676" s="14"/>
      <c r="U5676" s="14" t="s">
        <v>2218</v>
      </c>
      <c r="V5676" s="14"/>
      <c r="W5676" s="129" t="s">
        <v>229</v>
      </c>
      <c r="X5676" s="129">
        <v>3200</v>
      </c>
      <c r="Y5676" s="129" t="s">
        <v>2043</v>
      </c>
      <c r="Z5676" s="169"/>
      <c r="AA5676" s="129" t="s">
        <v>2218</v>
      </c>
      <c r="AB5676" s="460"/>
      <c r="AC5676" s="14" t="s">
        <v>2562</v>
      </c>
    </row>
    <row r="5677" ht="13.8" spans="1:29">
      <c r="A5677" s="271"/>
      <c r="B5677" s="73" t="s">
        <v>1057</v>
      </c>
      <c r="C5677" s="73">
        <v>6000</v>
      </c>
      <c r="D5677" s="73" t="s">
        <v>2043</v>
      </c>
      <c r="E5677" s="140"/>
      <c r="F5677" s="14"/>
      <c r="G5677" s="14" t="s">
        <v>2218</v>
      </c>
      <c r="H5677" s="14"/>
      <c r="I5677" s="14" t="s">
        <v>1813</v>
      </c>
      <c r="J5677" s="14">
        <v>300</v>
      </c>
      <c r="K5677" s="14" t="s">
        <v>2045</v>
      </c>
      <c r="L5677" s="14"/>
      <c r="M5677" s="14"/>
      <c r="N5677" s="14" t="s">
        <v>2218</v>
      </c>
      <c r="O5677" s="162"/>
      <c r="P5677" s="14" t="s">
        <v>1520</v>
      </c>
      <c r="Q5677" s="14">
        <v>400</v>
      </c>
      <c r="R5677" s="14" t="s">
        <v>2045</v>
      </c>
      <c r="S5677" s="14"/>
      <c r="T5677" s="14"/>
      <c r="U5677" s="14" t="s">
        <v>2218</v>
      </c>
      <c r="V5677" s="140"/>
      <c r="W5677" s="129" t="s">
        <v>2127</v>
      </c>
      <c r="X5677" s="129">
        <v>500</v>
      </c>
      <c r="Y5677" s="129" t="s">
        <v>2045</v>
      </c>
      <c r="Z5677" s="129" t="s">
        <v>2096</v>
      </c>
      <c r="AA5677" s="129" t="s">
        <v>2218</v>
      </c>
      <c r="AB5677" s="461"/>
      <c r="AC5677" s="448" t="s">
        <v>2563</v>
      </c>
    </row>
    <row r="5678" ht="13.8" spans="1:29">
      <c r="A5678" s="271"/>
      <c r="B5678" s="169" t="s">
        <v>729</v>
      </c>
      <c r="C5678" s="169">
        <v>16800</v>
      </c>
      <c r="D5678" s="169" t="s">
        <v>2043</v>
      </c>
      <c r="E5678" s="129"/>
      <c r="F5678" s="129"/>
      <c r="G5678" s="14" t="s">
        <v>2218</v>
      </c>
      <c r="H5678" s="14"/>
      <c r="I5678" s="14" t="s">
        <v>1969</v>
      </c>
      <c r="J5678" s="14">
        <v>1600</v>
      </c>
      <c r="K5678" s="14" t="s">
        <v>2045</v>
      </c>
      <c r="L5678" s="14"/>
      <c r="M5678" s="14"/>
      <c r="N5678" s="14" t="s">
        <v>2218</v>
      </c>
      <c r="O5678" s="162"/>
      <c r="P5678" s="14" t="s">
        <v>1771</v>
      </c>
      <c r="Q5678" s="14">
        <v>400</v>
      </c>
      <c r="R5678" s="14" t="s">
        <v>2045</v>
      </c>
      <c r="S5678" s="14"/>
      <c r="T5678" s="14"/>
      <c r="U5678" s="14" t="s">
        <v>2218</v>
      </c>
      <c r="V5678" s="140"/>
      <c r="W5678" s="129" t="s">
        <v>1520</v>
      </c>
      <c r="X5678" s="129">
        <v>400</v>
      </c>
      <c r="Y5678" s="129" t="s">
        <v>2045</v>
      </c>
      <c r="Z5678" s="129"/>
      <c r="AA5678" s="129" t="s">
        <v>2218</v>
      </c>
      <c r="AB5678" s="462"/>
      <c r="AC5678" s="448" t="s">
        <v>2568</v>
      </c>
    </row>
    <row r="5679" ht="13.8" spans="1:29">
      <c r="A5679" s="271"/>
      <c r="B5679" s="129" t="s">
        <v>479</v>
      </c>
      <c r="C5679" s="129">
        <v>4800</v>
      </c>
      <c r="D5679" s="129" t="s">
        <v>2043</v>
      </c>
      <c r="E5679" s="466"/>
      <c r="F5679" s="129"/>
      <c r="G5679" s="14" t="s">
        <v>2218</v>
      </c>
      <c r="H5679" s="14"/>
      <c r="I5679" s="14" t="s">
        <v>235</v>
      </c>
      <c r="J5679" s="14">
        <v>2000</v>
      </c>
      <c r="K5679" s="14" t="s">
        <v>2043</v>
      </c>
      <c r="L5679" s="14"/>
      <c r="M5679" s="14"/>
      <c r="N5679" s="14" t="s">
        <v>2218</v>
      </c>
      <c r="O5679" s="162"/>
      <c r="P5679" s="127" t="s">
        <v>1261</v>
      </c>
      <c r="Q5679" s="127">
        <v>500</v>
      </c>
      <c r="R5679" s="127" t="s">
        <v>2045</v>
      </c>
      <c r="S5679" s="14"/>
      <c r="T5679" s="14"/>
      <c r="U5679" s="141" t="s">
        <v>2218</v>
      </c>
      <c r="V5679" s="534"/>
      <c r="W5679" s="515" t="s">
        <v>1686</v>
      </c>
      <c r="X5679" s="515">
        <v>12000</v>
      </c>
      <c r="Y5679" s="515" t="s">
        <v>2043</v>
      </c>
      <c r="Z5679" s="515"/>
      <c r="AA5679" s="515" t="s">
        <v>4124</v>
      </c>
      <c r="AB5679" s="142"/>
      <c r="AC5679" s="448" t="s">
        <v>2632</v>
      </c>
    </row>
    <row r="5680" ht="13.8" spans="1:29">
      <c r="A5680" s="271"/>
      <c r="B5680" s="129"/>
      <c r="C5680" s="129"/>
      <c r="D5680" s="129"/>
      <c r="E5680" s="466"/>
      <c r="F5680" s="129"/>
      <c r="G5680" s="203"/>
      <c r="H5680" s="14"/>
      <c r="I5680" s="14" t="s">
        <v>667</v>
      </c>
      <c r="J5680" s="14">
        <v>1600</v>
      </c>
      <c r="K5680" s="14" t="s">
        <v>2043</v>
      </c>
      <c r="L5680" s="14"/>
      <c r="M5680" s="14" t="s">
        <v>3985</v>
      </c>
      <c r="N5680" s="14" t="s">
        <v>2218</v>
      </c>
      <c r="O5680" s="162"/>
      <c r="P5680" s="14" t="s">
        <v>2134</v>
      </c>
      <c r="Q5680" s="14">
        <v>200</v>
      </c>
      <c r="R5680" s="14" t="s">
        <v>2045</v>
      </c>
      <c r="S5680" s="14"/>
      <c r="T5680" s="162" t="s">
        <v>2096</v>
      </c>
      <c r="U5680" s="129" t="s">
        <v>2218</v>
      </c>
      <c r="V5680" s="129"/>
      <c r="W5680" s="129" t="s">
        <v>1079</v>
      </c>
      <c r="X5680" s="129">
        <v>2000</v>
      </c>
      <c r="Y5680" s="129" t="s">
        <v>2045</v>
      </c>
      <c r="Z5680" s="129"/>
      <c r="AA5680" s="129" t="s">
        <v>88</v>
      </c>
      <c r="AB5680" s="136"/>
      <c r="AC5680" s="448" t="s">
        <v>2935</v>
      </c>
    </row>
    <row r="5681" spans="1:28">
      <c r="A5681" s="271"/>
      <c r="B5681" s="129"/>
      <c r="C5681" s="129"/>
      <c r="D5681" s="129"/>
      <c r="E5681" s="466"/>
      <c r="F5681" s="129"/>
      <c r="G5681" s="203"/>
      <c r="H5681" s="14"/>
      <c r="I5681" s="158" t="s">
        <v>1809</v>
      </c>
      <c r="J5681" s="158">
        <v>200</v>
      </c>
      <c r="K5681" s="158" t="s">
        <v>2045</v>
      </c>
      <c r="L5681" s="158"/>
      <c r="M5681" s="158"/>
      <c r="N5681" s="158" t="s">
        <v>4125</v>
      </c>
      <c r="O5681" s="162"/>
      <c r="P5681" s="154" t="s">
        <v>1108</v>
      </c>
      <c r="Q5681" s="154">
        <v>400</v>
      </c>
      <c r="R5681" s="154" t="s">
        <v>2045</v>
      </c>
      <c r="S5681" s="14"/>
      <c r="T5681" s="162"/>
      <c r="U5681" s="129" t="s">
        <v>2218</v>
      </c>
      <c r="V5681" s="129"/>
      <c r="W5681" s="585" t="s">
        <v>1231</v>
      </c>
      <c r="X5681" s="585">
        <v>3200</v>
      </c>
      <c r="Y5681" s="585" t="s">
        <v>2043</v>
      </c>
      <c r="Z5681" s="585"/>
      <c r="AA5681" s="585" t="s">
        <v>4126</v>
      </c>
      <c r="AB5681" s="140" t="s">
        <v>2727</v>
      </c>
    </row>
    <row r="5682" spans="1:27">
      <c r="A5682" s="271"/>
      <c r="B5682" s="129"/>
      <c r="C5682" s="129"/>
      <c r="D5682" s="129"/>
      <c r="E5682" s="466"/>
      <c r="F5682" s="129"/>
      <c r="G5682" s="203"/>
      <c r="H5682" s="14"/>
      <c r="I5682" s="14" t="s">
        <v>403</v>
      </c>
      <c r="J5682" s="14">
        <v>1200</v>
      </c>
      <c r="K5682" s="14" t="s">
        <v>2043</v>
      </c>
      <c r="L5682" s="14"/>
      <c r="M5682" s="14"/>
      <c r="N5682" s="14" t="s">
        <v>2218</v>
      </c>
      <c r="O5682" s="162"/>
      <c r="P5682" s="14" t="s">
        <v>1660</v>
      </c>
      <c r="Q5682" s="14">
        <v>600</v>
      </c>
      <c r="R5682" s="14" t="s">
        <v>2045</v>
      </c>
      <c r="S5682" s="14"/>
      <c r="T5682" s="162"/>
      <c r="U5682" s="129" t="s">
        <v>2218</v>
      </c>
      <c r="V5682" s="129"/>
      <c r="W5682" s="129" t="s">
        <v>309</v>
      </c>
      <c r="X5682" s="129">
        <v>6000</v>
      </c>
      <c r="Y5682" s="129" t="s">
        <v>2043</v>
      </c>
      <c r="Z5682" s="129"/>
      <c r="AA5682" s="129" t="s">
        <v>2218</v>
      </c>
    </row>
    <row r="5683" spans="1:27">
      <c r="A5683" s="271"/>
      <c r="B5683" s="129"/>
      <c r="C5683" s="129"/>
      <c r="D5683" s="129"/>
      <c r="E5683" s="466"/>
      <c r="F5683" s="129"/>
      <c r="G5683" s="203"/>
      <c r="H5683" s="14"/>
      <c r="I5683" s="14" t="s">
        <v>319</v>
      </c>
      <c r="J5683" s="14">
        <v>200</v>
      </c>
      <c r="K5683" s="14" t="s">
        <v>2045</v>
      </c>
      <c r="L5683" s="14"/>
      <c r="M5683" s="14"/>
      <c r="N5683" s="14" t="s">
        <v>2218</v>
      </c>
      <c r="O5683" s="162"/>
      <c r="P5683" s="136" t="s">
        <v>1388</v>
      </c>
      <c r="Q5683" s="136">
        <v>405</v>
      </c>
      <c r="R5683" s="136" t="s">
        <v>2045</v>
      </c>
      <c r="S5683" s="14"/>
      <c r="T5683" s="162"/>
      <c r="U5683" s="129" t="s">
        <v>2218</v>
      </c>
      <c r="V5683" s="129"/>
      <c r="W5683" s="129" t="s">
        <v>151</v>
      </c>
      <c r="X5683" s="129">
        <v>800</v>
      </c>
      <c r="Y5683" s="129" t="s">
        <v>2043</v>
      </c>
      <c r="Z5683" s="129"/>
      <c r="AA5683" s="129" t="s">
        <v>2218</v>
      </c>
    </row>
    <row r="5684" spans="1:27">
      <c r="A5684" s="271"/>
      <c r="B5684" s="129"/>
      <c r="C5684" s="129"/>
      <c r="D5684" s="129"/>
      <c r="E5684" s="466"/>
      <c r="F5684" s="129"/>
      <c r="G5684" s="203"/>
      <c r="H5684" s="14"/>
      <c r="I5684" s="14" t="s">
        <v>265</v>
      </c>
      <c r="J5684" s="14">
        <v>3200</v>
      </c>
      <c r="K5684" s="14" t="s">
        <v>2043</v>
      </c>
      <c r="L5684" s="14"/>
      <c r="M5684" s="14"/>
      <c r="N5684" s="14" t="s">
        <v>2218</v>
      </c>
      <c r="O5684" s="162"/>
      <c r="P5684" s="460" t="s">
        <v>2972</v>
      </c>
      <c r="Q5684" s="460">
        <v>400</v>
      </c>
      <c r="R5684" s="460" t="s">
        <v>2043</v>
      </c>
      <c r="S5684" s="14"/>
      <c r="T5684" s="162"/>
      <c r="U5684" s="129" t="s">
        <v>4127</v>
      </c>
      <c r="V5684" s="129"/>
      <c r="W5684" s="129" t="s">
        <v>1603</v>
      </c>
      <c r="X5684" s="129">
        <v>9000</v>
      </c>
      <c r="Y5684" s="129" t="s">
        <v>2043</v>
      </c>
      <c r="Z5684" s="129"/>
      <c r="AA5684" s="129" t="s">
        <v>2218</v>
      </c>
    </row>
    <row r="5685" spans="1:27">
      <c r="A5685" s="271"/>
      <c r="B5685" s="129"/>
      <c r="C5685" s="129"/>
      <c r="D5685" s="129"/>
      <c r="E5685" s="129"/>
      <c r="F5685" s="129"/>
      <c r="G5685" s="129"/>
      <c r="H5685" s="14"/>
      <c r="I5685" s="158" t="s">
        <v>2078</v>
      </c>
      <c r="J5685" s="158">
        <v>200</v>
      </c>
      <c r="K5685" s="158" t="s">
        <v>2045</v>
      </c>
      <c r="L5685" s="158"/>
      <c r="M5685" s="158" t="s">
        <v>2096</v>
      </c>
      <c r="N5685" s="159" t="s">
        <v>4065</v>
      </c>
      <c r="O5685" s="162"/>
      <c r="P5685" s="460" t="s">
        <v>2892</v>
      </c>
      <c r="Q5685" s="460">
        <v>2800</v>
      </c>
      <c r="R5685" s="460" t="s">
        <v>2043</v>
      </c>
      <c r="S5685" s="14"/>
      <c r="T5685" s="162"/>
      <c r="U5685" s="129" t="s">
        <v>4128</v>
      </c>
      <c r="V5685" s="129"/>
      <c r="W5685" s="129"/>
      <c r="X5685" s="129"/>
      <c r="Y5685" s="129"/>
      <c r="Z5685" s="129"/>
      <c r="AA5685" s="129"/>
    </row>
    <row r="5686" spans="1:27">
      <c r="A5686" s="271"/>
      <c r="B5686" s="129"/>
      <c r="C5686" s="129"/>
      <c r="D5686" s="129"/>
      <c r="E5686" s="466"/>
      <c r="F5686" s="129"/>
      <c r="G5686" s="203"/>
      <c r="H5686" s="14"/>
      <c r="I5686" s="14" t="s">
        <v>2894</v>
      </c>
      <c r="J5686" s="14">
        <v>600</v>
      </c>
      <c r="K5686" s="14" t="s">
        <v>2043</v>
      </c>
      <c r="L5686" s="14"/>
      <c r="M5686" s="14"/>
      <c r="N5686" s="14" t="s">
        <v>2218</v>
      </c>
      <c r="O5686" s="162"/>
      <c r="P5686" s="460" t="s">
        <v>2091</v>
      </c>
      <c r="Q5686" s="460">
        <v>700</v>
      </c>
      <c r="R5686" s="460" t="s">
        <v>2043</v>
      </c>
      <c r="S5686" s="14"/>
      <c r="T5686" s="162"/>
      <c r="U5686" s="129" t="s">
        <v>88</v>
      </c>
      <c r="V5686" s="129"/>
      <c r="W5686" s="169"/>
      <c r="X5686" s="169"/>
      <c r="Y5686" s="169"/>
      <c r="Z5686" s="129"/>
      <c r="AA5686" s="129"/>
    </row>
    <row r="5687" spans="1:27">
      <c r="A5687" s="271"/>
      <c r="B5687" s="129"/>
      <c r="C5687" s="129"/>
      <c r="D5687" s="129"/>
      <c r="E5687" s="129"/>
      <c r="F5687" s="129"/>
      <c r="G5687" s="740"/>
      <c r="H5687" s="14"/>
      <c r="I5687" s="127" t="s">
        <v>458</v>
      </c>
      <c r="J5687" s="127">
        <v>6000</v>
      </c>
      <c r="K5687" s="127" t="s">
        <v>2043</v>
      </c>
      <c r="L5687" s="14"/>
      <c r="M5687" s="14"/>
      <c r="N5687" s="14" t="s">
        <v>2218</v>
      </c>
      <c r="O5687" s="162"/>
      <c r="P5687" s="14" t="s">
        <v>1621</v>
      </c>
      <c r="Q5687" s="14">
        <v>400</v>
      </c>
      <c r="R5687" s="14" t="s">
        <v>2045</v>
      </c>
      <c r="S5687" s="14"/>
      <c r="T5687" s="162"/>
      <c r="U5687" s="129" t="s">
        <v>2218</v>
      </c>
      <c r="V5687" s="129"/>
      <c r="W5687" s="169"/>
      <c r="X5687" s="169"/>
      <c r="Y5687" s="169"/>
      <c r="Z5687" s="129"/>
      <c r="AA5687" s="129"/>
    </row>
    <row r="5688" spans="1:27">
      <c r="A5688" s="271"/>
      <c r="B5688" s="129"/>
      <c r="C5688" s="129"/>
      <c r="D5688" s="129"/>
      <c r="E5688" s="169"/>
      <c r="F5688" s="169"/>
      <c r="G5688" s="203"/>
      <c r="H5688" s="14"/>
      <c r="I5688" s="127" t="s">
        <v>461</v>
      </c>
      <c r="J5688" s="127">
        <v>12000</v>
      </c>
      <c r="K5688" s="14" t="s">
        <v>2043</v>
      </c>
      <c r="L5688" s="14"/>
      <c r="M5688" s="14"/>
      <c r="N5688" s="14" t="s">
        <v>2218</v>
      </c>
      <c r="O5688" s="162"/>
      <c r="P5688" s="127" t="s">
        <v>1670</v>
      </c>
      <c r="Q5688" s="127">
        <v>1600</v>
      </c>
      <c r="R5688" s="127" t="s">
        <v>2045</v>
      </c>
      <c r="S5688" s="14"/>
      <c r="T5688" s="162"/>
      <c r="U5688" s="129" t="s">
        <v>2218</v>
      </c>
      <c r="V5688" s="129"/>
      <c r="W5688" s="129"/>
      <c r="X5688" s="129"/>
      <c r="Y5688" s="129"/>
      <c r="Z5688" s="169"/>
      <c r="AA5688" s="129"/>
    </row>
    <row r="5689" spans="1:27">
      <c r="A5689" s="271"/>
      <c r="B5689" s="129"/>
      <c r="C5689" s="129"/>
      <c r="D5689" s="129"/>
      <c r="E5689" s="129"/>
      <c r="F5689" s="129"/>
      <c r="G5689" s="740"/>
      <c r="H5689" s="14"/>
      <c r="I5689" s="14" t="s">
        <v>496</v>
      </c>
      <c r="J5689" s="14">
        <v>2000</v>
      </c>
      <c r="K5689" s="14" t="s">
        <v>2043</v>
      </c>
      <c r="L5689" s="14"/>
      <c r="M5689" s="162"/>
      <c r="N5689" s="14" t="s">
        <v>2218</v>
      </c>
      <c r="O5689" s="14"/>
      <c r="P5689" s="141" t="s">
        <v>286</v>
      </c>
      <c r="Q5689" s="141">
        <v>1260</v>
      </c>
      <c r="R5689" s="141" t="s">
        <v>2045</v>
      </c>
      <c r="S5689" s="141"/>
      <c r="T5689" s="729"/>
      <c r="U5689" s="515" t="s">
        <v>2218</v>
      </c>
      <c r="V5689" s="129"/>
      <c r="W5689" s="169"/>
      <c r="X5689" s="169"/>
      <c r="Y5689" s="169"/>
      <c r="Z5689" s="169"/>
      <c r="AA5689" s="169"/>
    </row>
    <row r="5690" spans="1:27">
      <c r="A5690" s="271"/>
      <c r="B5690" s="169"/>
      <c r="C5690" s="169"/>
      <c r="D5690" s="169"/>
      <c r="E5690" s="169"/>
      <c r="F5690" s="169"/>
      <c r="G5690" s="169"/>
      <c r="H5690" s="14"/>
      <c r="I5690" s="14"/>
      <c r="J5690" s="14"/>
      <c r="K5690" s="14"/>
      <c r="L5690" s="14"/>
      <c r="M5690" s="162"/>
      <c r="N5690" s="53"/>
      <c r="O5690" s="14"/>
      <c r="P5690" s="14"/>
      <c r="Q5690" s="14"/>
      <c r="R5690" s="14"/>
      <c r="S5690" s="14"/>
      <c r="T5690" s="14"/>
      <c r="U5690" s="14"/>
      <c r="V5690" s="497"/>
      <c r="W5690" s="169"/>
      <c r="X5690" s="169"/>
      <c r="Y5690" s="169"/>
      <c r="Z5690" s="169"/>
      <c r="AA5690" s="169"/>
    </row>
    <row r="5691" spans="1:27">
      <c r="A5691" s="271"/>
      <c r="B5691" s="169"/>
      <c r="C5691" s="169"/>
      <c r="D5691" s="169"/>
      <c r="E5691" s="169"/>
      <c r="F5691" s="169"/>
      <c r="G5691" s="169"/>
      <c r="H5691" s="162"/>
      <c r="I5691" s="14"/>
      <c r="J5691" s="14"/>
      <c r="K5691" s="14"/>
      <c r="L5691" s="14"/>
      <c r="M5691" s="162"/>
      <c r="N5691" s="53"/>
      <c r="O5691" s="14"/>
      <c r="P5691" s="14"/>
      <c r="Q5691" s="14"/>
      <c r="R5691" s="14"/>
      <c r="S5691" s="14"/>
      <c r="T5691" s="14"/>
      <c r="U5691" s="14"/>
      <c r="V5691" s="497"/>
      <c r="W5691" s="169"/>
      <c r="X5691" s="169"/>
      <c r="Y5691" s="169"/>
      <c r="Z5691" s="169"/>
      <c r="AA5691" s="169"/>
    </row>
    <row r="5692" spans="1:27">
      <c r="A5692" s="271"/>
      <c r="B5692" s="129"/>
      <c r="C5692" s="129"/>
      <c r="D5692" s="129"/>
      <c r="E5692" s="466"/>
      <c r="F5692" s="129"/>
      <c r="G5692" s="203"/>
      <c r="H5692" s="162"/>
      <c r="N5692" s="53"/>
      <c r="O5692" s="14"/>
      <c r="P5692" s="14"/>
      <c r="Q5692" s="14"/>
      <c r="R5692" s="14"/>
      <c r="S5692" s="14"/>
      <c r="T5692" s="14"/>
      <c r="U5692" s="14"/>
      <c r="V5692" s="497"/>
      <c r="W5692" s="743"/>
      <c r="X5692" s="743"/>
      <c r="Y5692" s="743"/>
      <c r="Z5692" s="743"/>
      <c r="AA5692" s="743"/>
    </row>
    <row r="5693" spans="1:27">
      <c r="A5693" s="271"/>
      <c r="B5693" s="169"/>
      <c r="C5693" s="169"/>
      <c r="D5693" s="169"/>
      <c r="E5693" s="129"/>
      <c r="F5693" s="129"/>
      <c r="G5693" s="740"/>
      <c r="H5693" s="162"/>
      <c r="I5693" s="127"/>
      <c r="J5693" s="127"/>
      <c r="K5693" s="127"/>
      <c r="L5693" s="127"/>
      <c r="M5693" s="127"/>
      <c r="N5693" s="128"/>
      <c r="O5693" s="14"/>
      <c r="P5693" s="14"/>
      <c r="Q5693" s="14"/>
      <c r="R5693" s="14"/>
      <c r="S5693" s="14"/>
      <c r="T5693" s="14"/>
      <c r="U5693" s="14"/>
      <c r="V5693" s="602"/>
      <c r="W5693" s="14"/>
      <c r="X5693" s="14"/>
      <c r="Y5693" s="14"/>
      <c r="Z5693" s="14"/>
      <c r="AA5693" s="14"/>
    </row>
    <row r="5694" ht="23.4" spans="1:27">
      <c r="A5694" s="726"/>
      <c r="B5694" s="623"/>
      <c r="C5694" s="324"/>
      <c r="D5694" s="324"/>
      <c r="E5694" s="624"/>
      <c r="F5694" s="324"/>
      <c r="G5694" s="299"/>
      <c r="H5694" s="269"/>
      <c r="I5694" s="304"/>
      <c r="J5694" s="304"/>
      <c r="K5694" s="304"/>
      <c r="L5694" s="304"/>
      <c r="M5694" s="304"/>
      <c r="N5694" s="304"/>
      <c r="O5694" s="269"/>
      <c r="P5694" s="304"/>
      <c r="Q5694" s="304"/>
      <c r="R5694" s="304"/>
      <c r="S5694" s="304"/>
      <c r="T5694" s="304"/>
      <c r="U5694" s="304"/>
      <c r="V5694" s="269"/>
      <c r="W5694" s="304"/>
      <c r="X5694" s="304"/>
      <c r="Y5694" s="304"/>
      <c r="Z5694" s="304"/>
      <c r="AA5694" s="304"/>
    </row>
    <row r="5695" ht="27.6" spans="1:29">
      <c r="A5695" s="266" t="s">
        <v>2334</v>
      </c>
      <c r="B5695" s="121" t="s">
        <v>12</v>
      </c>
      <c r="C5695" s="122" t="s">
        <v>2501</v>
      </c>
      <c r="D5695" s="122" t="s">
        <v>2466</v>
      </c>
      <c r="E5695" s="123" t="s">
        <v>2456</v>
      </c>
      <c r="F5695" s="121" t="s">
        <v>3121</v>
      </c>
      <c r="G5695" s="121" t="s">
        <v>11</v>
      </c>
      <c r="H5695" s="269"/>
      <c r="I5695" s="121" t="s">
        <v>13</v>
      </c>
      <c r="J5695" s="267" t="s">
        <v>2501</v>
      </c>
      <c r="K5695" s="267" t="s">
        <v>2466</v>
      </c>
      <c r="L5695" s="658" t="s">
        <v>2456</v>
      </c>
      <c r="M5695" s="268" t="s">
        <v>3121</v>
      </c>
      <c r="N5695" s="121" t="s">
        <v>11</v>
      </c>
      <c r="O5695" s="269"/>
      <c r="P5695" s="121" t="s">
        <v>3108</v>
      </c>
      <c r="Q5695" s="122" t="s">
        <v>2501</v>
      </c>
      <c r="R5695" s="122" t="s">
        <v>2466</v>
      </c>
      <c r="S5695" s="632" t="s">
        <v>2456</v>
      </c>
      <c r="T5695" s="121" t="s">
        <v>3121</v>
      </c>
      <c r="U5695" s="121" t="s">
        <v>11</v>
      </c>
      <c r="V5695" s="269"/>
      <c r="W5695" s="121" t="s">
        <v>3336</v>
      </c>
      <c r="X5695" s="122" t="s">
        <v>2501</v>
      </c>
      <c r="Y5695" s="122" t="s">
        <v>2466</v>
      </c>
      <c r="Z5695" s="121" t="s">
        <v>3121</v>
      </c>
      <c r="AA5695" s="121" t="s">
        <v>11</v>
      </c>
      <c r="AB5695" s="594" t="s">
        <v>2557</v>
      </c>
      <c r="AC5695" s="594"/>
    </row>
    <row r="5696" ht="12.95" customHeight="1" spans="1:31">
      <c r="A5696" s="270" t="s">
        <v>4129</v>
      </c>
      <c r="B5696" s="129" t="s">
        <v>479</v>
      </c>
      <c r="C5696" s="129">
        <v>7200</v>
      </c>
      <c r="D5696" s="129" t="s">
        <v>2043</v>
      </c>
      <c r="E5696" s="466"/>
      <c r="F5696" s="129"/>
      <c r="G5696" s="203" t="s">
        <v>2218</v>
      </c>
      <c r="H5696" s="14"/>
      <c r="I5696" s="14" t="s">
        <v>244</v>
      </c>
      <c r="J5696" s="14">
        <v>2000</v>
      </c>
      <c r="K5696" s="14" t="s">
        <v>2043</v>
      </c>
      <c r="L5696" s="14"/>
      <c r="M5696" s="14"/>
      <c r="N5696" s="14" t="s">
        <v>2218</v>
      </c>
      <c r="O5696" s="162"/>
      <c r="P5696" s="14" t="s">
        <v>581</v>
      </c>
      <c r="Q5696" s="14">
        <v>600</v>
      </c>
      <c r="R5696" s="14" t="s">
        <v>2043</v>
      </c>
      <c r="S5696" s="14"/>
      <c r="T5696" s="162"/>
      <c r="U5696" s="515" t="s">
        <v>2218</v>
      </c>
      <c r="V5696" s="14"/>
      <c r="W5696" s="129" t="s">
        <v>309</v>
      </c>
      <c r="X5696" s="129">
        <v>13200</v>
      </c>
      <c r="Y5696" s="129" t="s">
        <v>2043</v>
      </c>
      <c r="Z5696" s="129"/>
      <c r="AA5696" s="129" t="s">
        <v>2218</v>
      </c>
      <c r="AB5696" s="525"/>
      <c r="AC5696" s="448" t="s">
        <v>2561</v>
      </c>
      <c r="AD5696" s="179"/>
      <c r="AE5696" s="179"/>
    </row>
    <row r="5697" spans="1:29">
      <c r="A5697" s="271"/>
      <c r="B5697" s="129" t="s">
        <v>4130</v>
      </c>
      <c r="C5697" s="129">
        <v>200</v>
      </c>
      <c r="D5697" s="129" t="s">
        <v>2043</v>
      </c>
      <c r="E5697" s="466"/>
      <c r="F5697" s="129"/>
      <c r="G5697" s="203" t="s">
        <v>4131</v>
      </c>
      <c r="H5697" s="14"/>
      <c r="I5697" s="14" t="s">
        <v>259</v>
      </c>
      <c r="J5697" s="14">
        <v>24000</v>
      </c>
      <c r="K5697" s="14" t="s">
        <v>2043</v>
      </c>
      <c r="L5697" s="14"/>
      <c r="M5697" s="14"/>
      <c r="N5697" s="14" t="s">
        <v>2218</v>
      </c>
      <c r="O5697" s="162"/>
      <c r="P5697" s="14" t="s">
        <v>1936</v>
      </c>
      <c r="Q5697" s="14">
        <v>500</v>
      </c>
      <c r="R5697" s="14" t="s">
        <v>2045</v>
      </c>
      <c r="S5697" s="14"/>
      <c r="T5697" s="162"/>
      <c r="U5697" s="515" t="s">
        <v>4132</v>
      </c>
      <c r="V5697" s="14"/>
      <c r="W5697" s="129" t="s">
        <v>923</v>
      </c>
      <c r="X5697" s="129">
        <v>1000</v>
      </c>
      <c r="Y5697" s="129" t="s">
        <v>2045</v>
      </c>
      <c r="Z5697" s="129"/>
      <c r="AA5697" s="129" t="s">
        <v>2218</v>
      </c>
      <c r="AB5697" s="460"/>
      <c r="AC5697" s="14" t="s">
        <v>2562</v>
      </c>
    </row>
    <row r="5698" ht="13.8" spans="1:29">
      <c r="A5698" s="271"/>
      <c r="B5698" s="129" t="s">
        <v>106</v>
      </c>
      <c r="C5698" s="129">
        <v>2400</v>
      </c>
      <c r="D5698" s="129" t="s">
        <v>2045</v>
      </c>
      <c r="E5698" s="466"/>
      <c r="F5698" s="129"/>
      <c r="G5698" s="203" t="s">
        <v>2218</v>
      </c>
      <c r="H5698" s="14"/>
      <c r="I5698" s="14" t="s">
        <v>1747</v>
      </c>
      <c r="J5698" s="14">
        <v>2000</v>
      </c>
      <c r="K5698" s="14" t="s">
        <v>2045</v>
      </c>
      <c r="L5698" s="14"/>
      <c r="M5698" s="14"/>
      <c r="N5698" s="14" t="s">
        <v>2218</v>
      </c>
      <c r="O5698" s="162"/>
      <c r="P5698" s="14" t="s">
        <v>1666</v>
      </c>
      <c r="Q5698" s="14">
        <v>400</v>
      </c>
      <c r="R5698" s="14" t="s">
        <v>2045</v>
      </c>
      <c r="S5698" s="14"/>
      <c r="T5698" s="162"/>
      <c r="U5698" s="515" t="s">
        <v>2218</v>
      </c>
      <c r="V5698" s="140"/>
      <c r="W5698" s="515" t="s">
        <v>584</v>
      </c>
      <c r="X5698" s="515">
        <v>6000</v>
      </c>
      <c r="Y5698" s="515" t="s">
        <v>2043</v>
      </c>
      <c r="Z5698" s="515"/>
      <c r="AA5698" s="129" t="s">
        <v>2218</v>
      </c>
      <c r="AB5698" s="461"/>
      <c r="AC5698" s="448" t="s">
        <v>2563</v>
      </c>
    </row>
    <row r="5699" ht="13.8" spans="1:29">
      <c r="A5699" s="271"/>
      <c r="B5699" s="129" t="s">
        <v>2046</v>
      </c>
      <c r="C5699" s="129">
        <v>2400</v>
      </c>
      <c r="D5699" s="129" t="s">
        <v>2045</v>
      </c>
      <c r="E5699" s="466"/>
      <c r="F5699" s="129"/>
      <c r="G5699" s="203" t="s">
        <v>2218</v>
      </c>
      <c r="H5699" s="14"/>
      <c r="I5699" s="14" t="s">
        <v>306</v>
      </c>
      <c r="J5699" s="14">
        <v>6000</v>
      </c>
      <c r="K5699" s="14" t="s">
        <v>2043</v>
      </c>
      <c r="L5699" s="14"/>
      <c r="M5699" s="14"/>
      <c r="N5699" s="14" t="s">
        <v>2218</v>
      </c>
      <c r="O5699" s="162"/>
      <c r="P5699" s="126" t="s">
        <v>1580</v>
      </c>
      <c r="Q5699" s="126">
        <v>2000</v>
      </c>
      <c r="R5699" s="126" t="s">
        <v>2045</v>
      </c>
      <c r="S5699" s="14"/>
      <c r="T5699" s="162"/>
      <c r="U5699" s="515" t="s">
        <v>2218</v>
      </c>
      <c r="V5699" s="281"/>
      <c r="W5699" s="136" t="s">
        <v>1183</v>
      </c>
      <c r="X5699" s="136">
        <v>1200</v>
      </c>
      <c r="Y5699" s="136" t="s">
        <v>2043</v>
      </c>
      <c r="Z5699" s="14"/>
      <c r="AA5699" s="129" t="s">
        <v>2218</v>
      </c>
      <c r="AB5699" s="462"/>
      <c r="AC5699" s="448" t="s">
        <v>2568</v>
      </c>
    </row>
    <row r="5700" ht="13.8" spans="1:29">
      <c r="A5700" s="271"/>
      <c r="B5700" s="483" t="s">
        <v>1060</v>
      </c>
      <c r="C5700" s="483">
        <v>4000</v>
      </c>
      <c r="D5700" s="483" t="s">
        <v>2043</v>
      </c>
      <c r="E5700" s="129"/>
      <c r="F5700" s="129"/>
      <c r="G5700" s="203" t="s">
        <v>2218</v>
      </c>
      <c r="H5700" s="14"/>
      <c r="I5700" s="127" t="s">
        <v>241</v>
      </c>
      <c r="J5700" s="127">
        <v>12000</v>
      </c>
      <c r="K5700" s="127" t="s">
        <v>2043</v>
      </c>
      <c r="L5700" s="14"/>
      <c r="M5700" s="14"/>
      <c r="N5700" s="14" t="s">
        <v>2218</v>
      </c>
      <c r="O5700" s="162"/>
      <c r="P5700" s="14" t="s">
        <v>1960</v>
      </c>
      <c r="Q5700" s="14">
        <v>200</v>
      </c>
      <c r="R5700" s="14" t="s">
        <v>2045</v>
      </c>
      <c r="S5700" s="14"/>
      <c r="T5700" s="162"/>
      <c r="U5700" s="129" t="s">
        <v>4133</v>
      </c>
      <c r="V5700" s="281"/>
      <c r="W5700" s="14" t="s">
        <v>513</v>
      </c>
      <c r="X5700" s="14">
        <v>1200</v>
      </c>
      <c r="Y5700" s="14" t="s">
        <v>2043</v>
      </c>
      <c r="Z5700" s="14"/>
      <c r="AA5700" s="129" t="s">
        <v>2218</v>
      </c>
      <c r="AB5700" s="142"/>
      <c r="AC5700" s="448" t="s">
        <v>2632</v>
      </c>
    </row>
    <row r="5701" ht="13.8" spans="1:29">
      <c r="A5701" s="271"/>
      <c r="B5701" s="14" t="s">
        <v>1686</v>
      </c>
      <c r="C5701" s="14">
        <v>3000</v>
      </c>
      <c r="D5701" s="14" t="s">
        <v>2043</v>
      </c>
      <c r="E5701" s="14"/>
      <c r="F5701" s="14"/>
      <c r="G5701" s="203" t="s">
        <v>2218</v>
      </c>
      <c r="H5701" s="14"/>
      <c r="I5701" s="14" t="s">
        <v>331</v>
      </c>
      <c r="J5701" s="14">
        <v>8000</v>
      </c>
      <c r="K5701" s="14" t="s">
        <v>2043</v>
      </c>
      <c r="L5701" s="14"/>
      <c r="M5701" s="14"/>
      <c r="N5701" s="14" t="s">
        <v>2218</v>
      </c>
      <c r="O5701" s="162"/>
      <c r="P5701" s="14" t="s">
        <v>1958</v>
      </c>
      <c r="Q5701" s="14">
        <v>200</v>
      </c>
      <c r="R5701" s="14" t="s">
        <v>2045</v>
      </c>
      <c r="S5701" s="14"/>
      <c r="T5701" s="14"/>
      <c r="U5701" s="139" t="s">
        <v>2218</v>
      </c>
      <c r="V5701" s="281"/>
      <c r="W5701" s="14" t="s">
        <v>1841</v>
      </c>
      <c r="X5701" s="14">
        <v>1500</v>
      </c>
      <c r="Y5701" s="14" t="s">
        <v>2045</v>
      </c>
      <c r="Z5701" s="14"/>
      <c r="AA5701" s="129" t="s">
        <v>2218</v>
      </c>
      <c r="AB5701" s="136"/>
      <c r="AC5701" s="448" t="s">
        <v>2935</v>
      </c>
    </row>
    <row r="5702" spans="1:28">
      <c r="A5702" s="271"/>
      <c r="B5702" s="743" t="s">
        <v>790</v>
      </c>
      <c r="C5702" s="743">
        <v>4000</v>
      </c>
      <c r="D5702" s="743" t="s">
        <v>2043</v>
      </c>
      <c r="E5702" s="14"/>
      <c r="F5702" s="14"/>
      <c r="G5702" s="203" t="s">
        <v>2218</v>
      </c>
      <c r="H5702" s="162"/>
      <c r="I5702" s="14" t="s">
        <v>1133</v>
      </c>
      <c r="J5702" s="14">
        <v>2000</v>
      </c>
      <c r="K5702" s="14" t="s">
        <v>2045</v>
      </c>
      <c r="L5702" s="14"/>
      <c r="M5702" s="14"/>
      <c r="N5702" s="14" t="s">
        <v>2218</v>
      </c>
      <c r="O5702" s="162"/>
      <c r="P5702" s="137" t="s">
        <v>2176</v>
      </c>
      <c r="Q5702" s="137">
        <v>500</v>
      </c>
      <c r="R5702" s="137" t="s">
        <v>2045</v>
      </c>
      <c r="S5702" s="460"/>
      <c r="T5702" s="138"/>
      <c r="U5702" s="138" t="s">
        <v>4134</v>
      </c>
      <c r="V5702" s="281"/>
      <c r="W5702" s="14" t="s">
        <v>1135</v>
      </c>
      <c r="X5702" s="14">
        <v>2400</v>
      </c>
      <c r="Y5702" s="14" t="s">
        <v>2043</v>
      </c>
      <c r="Z5702" s="14"/>
      <c r="AA5702" s="129" t="s">
        <v>2218</v>
      </c>
      <c r="AB5702" s="140" t="s">
        <v>2727</v>
      </c>
    </row>
    <row r="5703" spans="1:27">
      <c r="A5703" s="271"/>
      <c r="B5703" s="14" t="s">
        <v>464</v>
      </c>
      <c r="C5703" s="127">
        <v>8000</v>
      </c>
      <c r="D5703" s="127" t="s">
        <v>2043</v>
      </c>
      <c r="E5703" s="52"/>
      <c r="F5703" s="14"/>
      <c r="G5703" s="203" t="s">
        <v>2218</v>
      </c>
      <c r="H5703" s="162"/>
      <c r="I5703" s="127" t="s">
        <v>1797</v>
      </c>
      <c r="J5703" s="127">
        <v>300</v>
      </c>
      <c r="K5703" s="127" t="s">
        <v>2045</v>
      </c>
      <c r="L5703" s="14"/>
      <c r="M5703" s="14"/>
      <c r="N5703" s="14" t="s">
        <v>2218</v>
      </c>
      <c r="O5703" s="162"/>
      <c r="P5703" s="14" t="s">
        <v>1326</v>
      </c>
      <c r="Q5703" s="14">
        <v>360</v>
      </c>
      <c r="R5703" s="14" t="s">
        <v>2045</v>
      </c>
      <c r="S5703" s="140"/>
      <c r="T5703" s="14"/>
      <c r="U5703" s="139" t="s">
        <v>2218</v>
      </c>
      <c r="W5703" s="14" t="s">
        <v>316</v>
      </c>
      <c r="X5703" s="14">
        <v>6000</v>
      </c>
      <c r="Y5703" s="14" t="s">
        <v>2043</v>
      </c>
      <c r="Z5703" s="14"/>
      <c r="AA5703" s="14" t="s">
        <v>2218</v>
      </c>
    </row>
    <row r="5704" spans="1:27">
      <c r="A5704" s="271"/>
      <c r="B5704" s="14" t="s">
        <v>1188</v>
      </c>
      <c r="C5704" s="14">
        <v>4000</v>
      </c>
      <c r="D5704" s="14" t="s">
        <v>2043</v>
      </c>
      <c r="E5704" s="14"/>
      <c r="F5704" s="14"/>
      <c r="G5704" s="191" t="s">
        <v>4135</v>
      </c>
      <c r="H5704" s="162"/>
      <c r="I5704" s="14" t="s">
        <v>405</v>
      </c>
      <c r="J5704" s="14">
        <v>980</v>
      </c>
      <c r="K5704" s="14" t="s">
        <v>2045</v>
      </c>
      <c r="L5704" s="14"/>
      <c r="M5704" s="14"/>
      <c r="N5704" s="14" t="s">
        <v>2218</v>
      </c>
      <c r="O5704" s="162"/>
      <c r="P5704" s="137" t="s">
        <v>2063</v>
      </c>
      <c r="Q5704" s="137">
        <v>700</v>
      </c>
      <c r="R5704" s="137" t="s">
        <v>2045</v>
      </c>
      <c r="S5704" s="460"/>
      <c r="T5704" s="138"/>
      <c r="U5704" s="138" t="s">
        <v>4136</v>
      </c>
      <c r="W5704" s="14" t="s">
        <v>630</v>
      </c>
      <c r="X5704" s="14">
        <v>1600</v>
      </c>
      <c r="Y5704" s="14" t="s">
        <v>2043</v>
      </c>
      <c r="Z5704" s="14"/>
      <c r="AA5704" s="14" t="s">
        <v>2218</v>
      </c>
    </row>
    <row r="5705" spans="1:27">
      <c r="A5705" s="271"/>
      <c r="B5705" s="127" t="s">
        <v>2047</v>
      </c>
      <c r="C5705" s="14">
        <v>300</v>
      </c>
      <c r="D5705" s="14" t="s">
        <v>2045</v>
      </c>
      <c r="E5705" s="52"/>
      <c r="F5705" s="14" t="s">
        <v>2096</v>
      </c>
      <c r="G5705" s="203" t="s">
        <v>2218</v>
      </c>
      <c r="H5705" s="162"/>
      <c r="I5705" s="14" t="s">
        <v>519</v>
      </c>
      <c r="J5705" s="14">
        <v>4000</v>
      </c>
      <c r="K5705" s="14" t="s">
        <v>2043</v>
      </c>
      <c r="L5705" s="14"/>
      <c r="M5705" s="14"/>
      <c r="N5705" s="14" t="s">
        <v>2218</v>
      </c>
      <c r="O5705" s="162"/>
      <c r="P5705" s="14" t="s">
        <v>1476</v>
      </c>
      <c r="Q5705" s="14">
        <v>1600</v>
      </c>
      <c r="R5705" s="14" t="s">
        <v>2045</v>
      </c>
      <c r="S5705" s="14"/>
      <c r="T5705" s="14"/>
      <c r="U5705" s="139" t="s">
        <v>2218</v>
      </c>
      <c r="V5705" s="281"/>
      <c r="W5705" s="14" t="s">
        <v>470</v>
      </c>
      <c r="X5705" s="14">
        <v>2000</v>
      </c>
      <c r="Y5705" s="14" t="s">
        <v>2043</v>
      </c>
      <c r="Z5705" s="14"/>
      <c r="AA5705" s="14" t="s">
        <v>2218</v>
      </c>
    </row>
    <row r="5706" spans="1:27">
      <c r="A5706" s="271"/>
      <c r="B5706" s="127"/>
      <c r="C5706" s="127"/>
      <c r="D5706" s="127"/>
      <c r="E5706" s="127"/>
      <c r="F5706" s="127"/>
      <c r="G5706" s="127"/>
      <c r="H5706" s="162"/>
      <c r="I5706" s="127" t="s">
        <v>636</v>
      </c>
      <c r="J5706" s="127">
        <v>4000</v>
      </c>
      <c r="K5706" s="127" t="s">
        <v>2043</v>
      </c>
      <c r="L5706" s="14"/>
      <c r="M5706" s="14"/>
      <c r="N5706" s="14" t="s">
        <v>2218</v>
      </c>
      <c r="O5706" s="162"/>
      <c r="P5706" s="14" t="s">
        <v>63</v>
      </c>
      <c r="Q5706" s="14">
        <v>400</v>
      </c>
      <c r="R5706" s="14" t="s">
        <v>2043</v>
      </c>
      <c r="S5706" s="578"/>
      <c r="T5706" s="14"/>
      <c r="U5706" s="139" t="s">
        <v>2218</v>
      </c>
      <c r="V5706" s="281"/>
      <c r="W5706" s="14"/>
      <c r="X5706" s="14"/>
      <c r="Y5706" s="14"/>
      <c r="Z5706" s="14"/>
      <c r="AA5706" s="14"/>
    </row>
    <row r="5707" spans="1:27">
      <c r="A5707" s="271"/>
      <c r="B5707" s="127"/>
      <c r="C5707" s="127"/>
      <c r="D5707" s="127"/>
      <c r="E5707" s="14"/>
      <c r="F5707" s="14"/>
      <c r="G5707" s="14"/>
      <c r="H5707" s="162"/>
      <c r="I5707" s="158" t="s">
        <v>2073</v>
      </c>
      <c r="J5707" s="158">
        <v>200</v>
      </c>
      <c r="K5707" s="158" t="s">
        <v>2045</v>
      </c>
      <c r="L5707" s="158"/>
      <c r="M5707" s="158" t="s">
        <v>2096</v>
      </c>
      <c r="N5707" s="158" t="s">
        <v>4137</v>
      </c>
      <c r="O5707" s="162"/>
      <c r="P5707" s="127" t="s">
        <v>76</v>
      </c>
      <c r="Q5707" s="127">
        <v>600</v>
      </c>
      <c r="R5707" s="127" t="s">
        <v>2043</v>
      </c>
      <c r="S5707" s="138"/>
      <c r="T5707" s="127"/>
      <c r="U5707" s="127" t="s">
        <v>4017</v>
      </c>
      <c r="V5707" s="281"/>
      <c r="W5707" s="14"/>
      <c r="X5707" s="14"/>
      <c r="Y5707" s="14"/>
      <c r="Z5707" s="14"/>
      <c r="AA5707" s="14"/>
    </row>
    <row r="5708" spans="1:27">
      <c r="A5708" s="271"/>
      <c r="B5708" s="14"/>
      <c r="C5708" s="14"/>
      <c r="D5708" s="14"/>
      <c r="E5708" s="52"/>
      <c r="F5708" s="14"/>
      <c r="G5708" s="53"/>
      <c r="H5708" s="162"/>
      <c r="I5708" s="14" t="s">
        <v>1605</v>
      </c>
      <c r="J5708" s="14">
        <v>200</v>
      </c>
      <c r="K5708" s="14" t="s">
        <v>2045</v>
      </c>
      <c r="L5708" s="14"/>
      <c r="M5708" s="14"/>
      <c r="N5708" s="14" t="s">
        <v>2218</v>
      </c>
      <c r="O5708" s="162"/>
      <c r="P5708" s="137" t="s">
        <v>4138</v>
      </c>
      <c r="Q5708" s="137">
        <v>200</v>
      </c>
      <c r="R5708" s="137" t="s">
        <v>2045</v>
      </c>
      <c r="S5708" s="14"/>
      <c r="T5708" s="14" t="s">
        <v>2096</v>
      </c>
      <c r="U5708" s="14" t="s">
        <v>4139</v>
      </c>
      <c r="V5708" s="281"/>
      <c r="W5708" s="14"/>
      <c r="X5708" s="14"/>
      <c r="Y5708" s="14"/>
      <c r="Z5708" s="14"/>
      <c r="AA5708" s="14"/>
    </row>
    <row r="5709" spans="1:27">
      <c r="A5709" s="271"/>
      <c r="B5709" s="127"/>
      <c r="C5709" s="127"/>
      <c r="D5709" s="127"/>
      <c r="E5709" s="52"/>
      <c r="F5709" s="14"/>
      <c r="G5709" s="53"/>
      <c r="H5709" s="162"/>
      <c r="I5709" s="14" t="s">
        <v>1718</v>
      </c>
      <c r="J5709" s="14">
        <v>6000</v>
      </c>
      <c r="K5709" s="14" t="s">
        <v>2043</v>
      </c>
      <c r="L5709" s="14"/>
      <c r="M5709" s="14"/>
      <c r="N5709" s="14" t="s">
        <v>2218</v>
      </c>
      <c r="O5709" s="162"/>
      <c r="P5709" s="14" t="s">
        <v>1390</v>
      </c>
      <c r="Q5709" s="14">
        <v>240</v>
      </c>
      <c r="R5709" s="14" t="s">
        <v>2045</v>
      </c>
      <c r="S5709" s="14"/>
      <c r="T5709" s="14"/>
      <c r="U5709" s="14" t="s">
        <v>2218</v>
      </c>
      <c r="V5709" s="281"/>
      <c r="W5709" s="14"/>
      <c r="X5709" s="14"/>
      <c r="Y5709" s="14"/>
      <c r="Z5709" s="14"/>
      <c r="AA5709" s="14"/>
    </row>
    <row r="5710" spans="1:27">
      <c r="A5710" s="271"/>
      <c r="B5710" s="14"/>
      <c r="C5710" s="14"/>
      <c r="D5710" s="14"/>
      <c r="E5710" s="52"/>
      <c r="F5710" s="14"/>
      <c r="G5710" s="191"/>
      <c r="H5710" s="162"/>
      <c r="I5710" s="137" t="s">
        <v>2065</v>
      </c>
      <c r="J5710" s="137">
        <v>1400</v>
      </c>
      <c r="K5710" s="137" t="s">
        <v>2043</v>
      </c>
      <c r="L5710" s="14"/>
      <c r="M5710" s="14"/>
      <c r="N5710" s="14" t="s">
        <v>2218</v>
      </c>
      <c r="O5710" s="162"/>
      <c r="P5710" s="14" t="s">
        <v>2049</v>
      </c>
      <c r="Q5710" s="14">
        <v>500</v>
      </c>
      <c r="R5710" s="14" t="s">
        <v>2045</v>
      </c>
      <c r="S5710" s="14"/>
      <c r="T5710" s="14" t="s">
        <v>2096</v>
      </c>
      <c r="U5710" s="14" t="s">
        <v>2218</v>
      </c>
      <c r="V5710" s="281"/>
      <c r="W5710" s="14"/>
      <c r="X5710" s="14"/>
      <c r="Y5710" s="14"/>
      <c r="Z5710" s="14"/>
      <c r="AA5710" s="14"/>
    </row>
    <row r="5711" spans="1:27">
      <c r="A5711" s="271"/>
      <c r="B5711" s="127"/>
      <c r="C5711" s="127"/>
      <c r="D5711" s="127"/>
      <c r="E5711" s="14"/>
      <c r="F5711" s="14"/>
      <c r="G5711" s="14"/>
      <c r="H5711" s="162"/>
      <c r="I5711" s="14" t="s">
        <v>244</v>
      </c>
      <c r="J5711" s="14">
        <v>2000</v>
      </c>
      <c r="K5711" s="14" t="s">
        <v>2043</v>
      </c>
      <c r="L5711" s="14"/>
      <c r="M5711" s="14"/>
      <c r="N5711" s="14" t="s">
        <v>2218</v>
      </c>
      <c r="O5711" s="162"/>
      <c r="P5711" s="14" t="s">
        <v>1046</v>
      </c>
      <c r="Q5711" s="14">
        <v>900</v>
      </c>
      <c r="R5711" s="14" t="s">
        <v>2043</v>
      </c>
      <c r="S5711" s="14"/>
      <c r="T5711" s="14"/>
      <c r="U5711" s="14" t="s">
        <v>2218</v>
      </c>
      <c r="V5711" s="281"/>
      <c r="W5711" s="127"/>
      <c r="X5711" s="127"/>
      <c r="Y5711" s="127"/>
      <c r="Z5711" s="127"/>
      <c r="AA5711" s="127"/>
    </row>
    <row r="5712" spans="1:27">
      <c r="A5712" s="271"/>
      <c r="B5712" s="14"/>
      <c r="C5712" s="14"/>
      <c r="D5712" s="14"/>
      <c r="E5712" s="127"/>
      <c r="F5712" s="127"/>
      <c r="G5712" s="127"/>
      <c r="H5712" s="162"/>
      <c r="I5712" s="14"/>
      <c r="J5712" s="14"/>
      <c r="K5712" s="14"/>
      <c r="L5712" s="14"/>
      <c r="M5712" s="14"/>
      <c r="N5712" s="53"/>
      <c r="O5712" s="162"/>
      <c r="P5712" s="14" t="s">
        <v>4140</v>
      </c>
      <c r="Q5712" s="14" t="s">
        <v>3109</v>
      </c>
      <c r="R5712" s="14"/>
      <c r="S5712" s="14"/>
      <c r="T5712" s="14"/>
      <c r="U5712" s="14"/>
      <c r="V5712" s="281"/>
      <c r="W5712" s="14"/>
      <c r="X5712" s="14"/>
      <c r="Y5712" s="14"/>
      <c r="Z5712" s="14"/>
      <c r="AA5712" s="14"/>
    </row>
    <row r="5713" spans="1:27">
      <c r="A5713" s="271"/>
      <c r="B5713" s="14"/>
      <c r="C5713" s="14"/>
      <c r="D5713" s="14"/>
      <c r="E5713" s="52"/>
      <c r="F5713" s="14"/>
      <c r="H5713" s="162"/>
      <c r="I5713" s="14"/>
      <c r="J5713" s="14"/>
      <c r="K5713" s="14"/>
      <c r="L5713" s="14"/>
      <c r="M5713" s="14"/>
      <c r="N5713" s="53"/>
      <c r="O5713" s="162"/>
      <c r="P5713" s="14" t="s">
        <v>1936</v>
      </c>
      <c r="Q5713" s="14">
        <v>700</v>
      </c>
      <c r="R5713" s="14" t="s">
        <v>2045</v>
      </c>
      <c r="S5713" s="14"/>
      <c r="T5713" s="14"/>
      <c r="U5713" s="14" t="s">
        <v>2218</v>
      </c>
      <c r="V5713" s="162"/>
      <c r="W5713" s="14"/>
      <c r="X5713" s="14"/>
      <c r="Y5713" s="14"/>
      <c r="Z5713" s="14"/>
      <c r="AA5713" s="14"/>
    </row>
    <row r="5714" spans="1:27">
      <c r="A5714" s="271"/>
      <c r="B5714" s="127"/>
      <c r="C5714" s="14"/>
      <c r="D5714" s="14"/>
      <c r="E5714" s="14"/>
      <c r="F5714" s="14"/>
      <c r="G5714" s="733"/>
      <c r="H5714" s="162"/>
      <c r="I5714" s="14"/>
      <c r="J5714" s="14"/>
      <c r="K5714" s="14"/>
      <c r="L5714" s="14"/>
      <c r="M5714" s="14"/>
      <c r="N5714" s="53"/>
      <c r="O5714" s="162"/>
      <c r="P5714" s="14"/>
      <c r="Q5714" s="14"/>
      <c r="R5714" s="14"/>
      <c r="S5714" s="14"/>
      <c r="T5714" s="14"/>
      <c r="U5714" s="14"/>
      <c r="V5714" s="285"/>
      <c r="W5714" s="14"/>
      <c r="X5714" s="14"/>
      <c r="Y5714" s="14"/>
      <c r="Z5714" s="14"/>
      <c r="AA5714" s="14"/>
    </row>
    <row r="5715" ht="23.4" spans="1:27">
      <c r="A5715" s="726"/>
      <c r="B5715" s="623"/>
      <c r="C5715" s="324"/>
      <c r="D5715" s="324"/>
      <c r="E5715" s="624"/>
      <c r="F5715" s="324"/>
      <c r="G5715" s="299"/>
      <c r="H5715" s="269"/>
      <c r="I5715" s="304"/>
      <c r="J5715" s="304"/>
      <c r="K5715" s="304"/>
      <c r="L5715" s="304"/>
      <c r="M5715" s="304"/>
      <c r="N5715" s="304"/>
      <c r="O5715" s="269"/>
      <c r="P5715" s="304"/>
      <c r="Q5715" s="304"/>
      <c r="R5715" s="304"/>
      <c r="S5715" s="304"/>
      <c r="T5715" s="304"/>
      <c r="U5715" s="304"/>
      <c r="V5715" s="269"/>
      <c r="W5715" s="304"/>
      <c r="X5715" s="304"/>
      <c r="Y5715" s="304"/>
      <c r="Z5715" s="304"/>
      <c r="AA5715" s="304"/>
    </row>
    <row r="5716" ht="27.6" spans="1:29">
      <c r="A5716" s="266" t="s">
        <v>2339</v>
      </c>
      <c r="B5716" s="121" t="s">
        <v>12</v>
      </c>
      <c r="C5716" s="122" t="s">
        <v>2501</v>
      </c>
      <c r="D5716" s="122" t="s">
        <v>2466</v>
      </c>
      <c r="E5716" s="123" t="s">
        <v>2456</v>
      </c>
      <c r="F5716" s="121" t="s">
        <v>3121</v>
      </c>
      <c r="G5716" s="121" t="s">
        <v>11</v>
      </c>
      <c r="H5716" s="269"/>
      <c r="I5716" s="121" t="s">
        <v>13</v>
      </c>
      <c r="J5716" s="267" t="s">
        <v>2501</v>
      </c>
      <c r="K5716" s="267" t="s">
        <v>2466</v>
      </c>
      <c r="L5716" s="658" t="s">
        <v>2456</v>
      </c>
      <c r="M5716" s="268" t="s">
        <v>3121</v>
      </c>
      <c r="N5716" s="121" t="s">
        <v>11</v>
      </c>
      <c r="O5716" s="269"/>
      <c r="P5716" s="121" t="s">
        <v>3108</v>
      </c>
      <c r="Q5716" s="122" t="s">
        <v>2501</v>
      </c>
      <c r="R5716" s="122" t="s">
        <v>2466</v>
      </c>
      <c r="S5716" s="632" t="s">
        <v>2456</v>
      </c>
      <c r="T5716" s="121" t="s">
        <v>3121</v>
      </c>
      <c r="U5716" s="121" t="s">
        <v>11</v>
      </c>
      <c r="V5716" s="269"/>
      <c r="W5716" s="121" t="s">
        <v>3336</v>
      </c>
      <c r="X5716" s="122" t="s">
        <v>2501</v>
      </c>
      <c r="Y5716" s="122" t="s">
        <v>2466</v>
      </c>
      <c r="Z5716" s="121" t="s">
        <v>3121</v>
      </c>
      <c r="AA5716" s="121" t="s">
        <v>11</v>
      </c>
      <c r="AB5716" s="594" t="s">
        <v>2557</v>
      </c>
      <c r="AC5716" s="594"/>
    </row>
    <row r="5717" ht="12.95" customHeight="1" spans="1:31">
      <c r="A5717" s="270" t="s">
        <v>4141</v>
      </c>
      <c r="B5717" s="136" t="s">
        <v>1065</v>
      </c>
      <c r="C5717" s="136">
        <v>9000</v>
      </c>
      <c r="D5717" s="136" t="s">
        <v>2043</v>
      </c>
      <c r="E5717" s="14"/>
      <c r="F5717" s="14"/>
      <c r="G5717" s="14" t="s">
        <v>2218</v>
      </c>
      <c r="H5717" s="14"/>
      <c r="I5717" s="14" t="s">
        <v>1068</v>
      </c>
      <c r="J5717" s="14">
        <v>800</v>
      </c>
      <c r="K5717" s="14" t="s">
        <v>2045</v>
      </c>
      <c r="L5717" s="14"/>
      <c r="M5717" s="14"/>
      <c r="N5717" s="53" t="s">
        <v>2218</v>
      </c>
      <c r="O5717" s="162"/>
      <c r="P5717" s="14" t="s">
        <v>1499</v>
      </c>
      <c r="Q5717" s="14">
        <v>1200</v>
      </c>
      <c r="R5717" s="14" t="s">
        <v>2045</v>
      </c>
      <c r="S5717" s="14"/>
      <c r="T5717" s="14"/>
      <c r="U5717" s="14" t="s">
        <v>2218</v>
      </c>
      <c r="V5717" s="14"/>
      <c r="W5717" s="14" t="s">
        <v>470</v>
      </c>
      <c r="X5717" s="14">
        <v>1600</v>
      </c>
      <c r="Y5717" s="14" t="s">
        <v>2043</v>
      </c>
      <c r="AA5717" s="47" t="s">
        <v>4142</v>
      </c>
      <c r="AB5717" s="525"/>
      <c r="AC5717" s="448" t="s">
        <v>2561</v>
      </c>
      <c r="AD5717" s="179"/>
      <c r="AE5717" s="179"/>
    </row>
    <row r="5718" spans="1:29">
      <c r="A5718" s="271"/>
      <c r="B5718" s="460" t="s">
        <v>110</v>
      </c>
      <c r="C5718" s="460">
        <v>3000</v>
      </c>
      <c r="D5718" s="460" t="s">
        <v>2043</v>
      </c>
      <c r="E5718" s="460"/>
      <c r="F5718" s="138"/>
      <c r="G5718" s="460" t="s">
        <v>4143</v>
      </c>
      <c r="H5718" s="14"/>
      <c r="I5718" s="141" t="s">
        <v>931</v>
      </c>
      <c r="J5718" s="141">
        <v>800</v>
      </c>
      <c r="K5718" s="141" t="s">
        <v>2045</v>
      </c>
      <c r="M5718" s="47" t="s">
        <v>4144</v>
      </c>
      <c r="N5718" s="53" t="s">
        <v>2218</v>
      </c>
      <c r="O5718" s="162"/>
      <c r="P5718" s="139" t="s">
        <v>1597</v>
      </c>
      <c r="Q5718" s="139">
        <v>400</v>
      </c>
      <c r="R5718" s="139" t="s">
        <v>2045</v>
      </c>
      <c r="S5718" s="139"/>
      <c r="T5718" s="139"/>
      <c r="U5718" s="14" t="s">
        <v>88</v>
      </c>
      <c r="V5718" s="14"/>
      <c r="W5718" s="14" t="s">
        <v>1590</v>
      </c>
      <c r="X5718" s="14">
        <v>2000</v>
      </c>
      <c r="Y5718" s="14" t="s">
        <v>2043</v>
      </c>
      <c r="Z5718" s="129"/>
      <c r="AA5718" s="129" t="s">
        <v>2218</v>
      </c>
      <c r="AB5718" s="460"/>
      <c r="AC5718" s="14" t="s">
        <v>2562</v>
      </c>
    </row>
    <row r="5719" ht="26.4" spans="1:29">
      <c r="A5719" s="271"/>
      <c r="B5719" s="158" t="s">
        <v>232</v>
      </c>
      <c r="C5719" s="158">
        <v>600</v>
      </c>
      <c r="D5719" s="158" t="s">
        <v>2043</v>
      </c>
      <c r="E5719" s="158"/>
      <c r="F5719" s="158"/>
      <c r="G5719" s="158" t="s">
        <v>2285</v>
      </c>
      <c r="H5719" s="14"/>
      <c r="I5719" s="14" t="s">
        <v>2066</v>
      </c>
      <c r="J5719" s="14">
        <v>150</v>
      </c>
      <c r="K5719" s="14" t="s">
        <v>2067</v>
      </c>
      <c r="L5719" s="14"/>
      <c r="M5719" s="127"/>
      <c r="N5719" s="53" t="s">
        <v>4145</v>
      </c>
      <c r="O5719" s="162"/>
      <c r="P5719" s="158" t="s">
        <v>2104</v>
      </c>
      <c r="Q5719" s="158">
        <v>195</v>
      </c>
      <c r="R5719" s="158" t="s">
        <v>2045</v>
      </c>
      <c r="S5719" s="158" t="s">
        <v>2096</v>
      </c>
      <c r="T5719" s="158" t="s">
        <v>2096</v>
      </c>
      <c r="U5719" s="158" t="s">
        <v>4146</v>
      </c>
      <c r="V5719" s="140"/>
      <c r="W5719" s="169" t="s">
        <v>151</v>
      </c>
      <c r="X5719" s="169">
        <v>800</v>
      </c>
      <c r="Y5719" s="169" t="s">
        <v>2043</v>
      </c>
      <c r="Z5719" s="129"/>
      <c r="AA5719" s="129" t="s">
        <v>2218</v>
      </c>
      <c r="AB5719" s="461"/>
      <c r="AC5719" s="448" t="s">
        <v>2563</v>
      </c>
    </row>
    <row r="5720" ht="13.8" spans="1:29">
      <c r="A5720" s="271"/>
      <c r="B5720" s="127" t="s">
        <v>175</v>
      </c>
      <c r="C5720" s="127">
        <v>2000</v>
      </c>
      <c r="D5720" s="127" t="s">
        <v>2043</v>
      </c>
      <c r="E5720" s="14"/>
      <c r="F5720" s="14"/>
      <c r="G5720" s="14" t="s">
        <v>4147</v>
      </c>
      <c r="H5720" s="14"/>
      <c r="I5720" s="14" t="s">
        <v>1793</v>
      </c>
      <c r="J5720" s="14">
        <v>2400</v>
      </c>
      <c r="K5720" s="14" t="s">
        <v>2045</v>
      </c>
      <c r="L5720" s="14"/>
      <c r="M5720" s="14"/>
      <c r="N5720" s="53" t="s">
        <v>2218</v>
      </c>
      <c r="O5720" s="162"/>
      <c r="P5720" s="14" t="s">
        <v>1270</v>
      </c>
      <c r="Q5720" s="14">
        <v>180</v>
      </c>
      <c r="R5720" s="14" t="s">
        <v>2045</v>
      </c>
      <c r="S5720" s="14"/>
      <c r="T5720" s="14"/>
      <c r="U5720" s="14" t="s">
        <v>2218</v>
      </c>
      <c r="V5720" s="140"/>
      <c r="W5720" s="169" t="s">
        <v>238</v>
      </c>
      <c r="X5720" s="169">
        <v>14800</v>
      </c>
      <c r="Y5720" s="169" t="s">
        <v>2043</v>
      </c>
      <c r="Z5720" s="169"/>
      <c r="AA5720" s="169" t="s">
        <v>2218</v>
      </c>
      <c r="AB5720" s="462"/>
      <c r="AC5720" s="448" t="s">
        <v>2568</v>
      </c>
    </row>
    <row r="5721" ht="13.8" spans="1:29">
      <c r="A5721" s="271"/>
      <c r="B5721" s="127" t="s">
        <v>256</v>
      </c>
      <c r="C5721" s="127">
        <v>12000</v>
      </c>
      <c r="D5721" s="127" t="s">
        <v>2043</v>
      </c>
      <c r="E5721" s="52"/>
      <c r="F5721" s="14"/>
      <c r="G5721" s="53" t="s">
        <v>2218</v>
      </c>
      <c r="H5721" s="14"/>
      <c r="I5721" s="14" t="s">
        <v>967</v>
      </c>
      <c r="J5721" s="14">
        <v>5000</v>
      </c>
      <c r="K5721" s="14" t="s">
        <v>2045</v>
      </c>
      <c r="L5721" s="14"/>
      <c r="M5721" s="162"/>
      <c r="N5721" s="53" t="s">
        <v>2218</v>
      </c>
      <c r="O5721" s="162"/>
      <c r="P5721" s="14" t="s">
        <v>2136</v>
      </c>
      <c r="Q5721" s="14">
        <v>600</v>
      </c>
      <c r="R5721" s="14" t="s">
        <v>2045</v>
      </c>
      <c r="S5721" s="14"/>
      <c r="T5721" s="14" t="s">
        <v>2096</v>
      </c>
      <c r="U5721" s="14" t="s">
        <v>2218</v>
      </c>
      <c r="V5721" s="140"/>
      <c r="W5721" s="743" t="s">
        <v>1603</v>
      </c>
      <c r="X5721" s="743">
        <v>2000</v>
      </c>
      <c r="Y5721" s="743" t="s">
        <v>2043</v>
      </c>
      <c r="Z5721" s="743"/>
      <c r="AA5721" s="743" t="s">
        <v>88</v>
      </c>
      <c r="AB5721" s="142"/>
      <c r="AC5721" s="448" t="s">
        <v>2632</v>
      </c>
    </row>
    <row r="5722" ht="13.8" spans="1:29">
      <c r="A5722" s="271"/>
      <c r="B5722" s="127" t="s">
        <v>2073</v>
      </c>
      <c r="C5722" s="127">
        <v>200</v>
      </c>
      <c r="D5722" s="127" t="s">
        <v>2045</v>
      </c>
      <c r="E5722" s="127"/>
      <c r="F5722" s="127" t="s">
        <v>2096</v>
      </c>
      <c r="G5722" s="53" t="s">
        <v>2218</v>
      </c>
      <c r="H5722" s="14"/>
      <c r="I5722" s="158" t="s">
        <v>1918</v>
      </c>
      <c r="J5722" s="158">
        <v>6000</v>
      </c>
      <c r="K5722" s="158" t="s">
        <v>2043</v>
      </c>
      <c r="L5722" s="158"/>
      <c r="M5722" s="127"/>
      <c r="N5722" s="14" t="s">
        <v>2784</v>
      </c>
      <c r="O5722" s="162"/>
      <c r="P5722" s="14" t="s">
        <v>1482</v>
      </c>
      <c r="Q5722" s="14">
        <v>600</v>
      </c>
      <c r="R5722" s="14" t="s">
        <v>2045</v>
      </c>
      <c r="S5722" s="14"/>
      <c r="T5722" s="14"/>
      <c r="U5722" s="14" t="s">
        <v>2218</v>
      </c>
      <c r="V5722" s="140"/>
      <c r="W5722" s="127" t="s">
        <v>277</v>
      </c>
      <c r="X5722" s="127">
        <v>1600</v>
      </c>
      <c r="Y5722" s="127" t="s">
        <v>2045</v>
      </c>
      <c r="Z5722" s="127"/>
      <c r="AA5722" s="127" t="s">
        <v>2218</v>
      </c>
      <c r="AB5722" s="136"/>
      <c r="AC5722" s="448" t="s">
        <v>2935</v>
      </c>
    </row>
    <row r="5723" spans="1:28">
      <c r="A5723" s="271"/>
      <c r="B5723" s="127" t="s">
        <v>259</v>
      </c>
      <c r="C5723" s="127">
        <v>30000</v>
      </c>
      <c r="D5723" s="127" t="s">
        <v>2043</v>
      </c>
      <c r="E5723" s="14"/>
      <c r="F5723" s="14"/>
      <c r="G5723" s="14" t="s">
        <v>2218</v>
      </c>
      <c r="H5723" s="14"/>
      <c r="I5723" s="14" t="s">
        <v>1576</v>
      </c>
      <c r="J5723" s="14">
        <v>400</v>
      </c>
      <c r="K5723" s="14" t="s">
        <v>2045</v>
      </c>
      <c r="L5723" s="14"/>
      <c r="M5723" s="162"/>
      <c r="N5723" s="14" t="s">
        <v>2218</v>
      </c>
      <c r="O5723" s="162"/>
      <c r="P5723" s="14" t="s">
        <v>820</v>
      </c>
      <c r="Q5723" s="14">
        <v>200</v>
      </c>
      <c r="R5723" s="14" t="s">
        <v>2045</v>
      </c>
      <c r="S5723" s="14"/>
      <c r="T5723" s="14"/>
      <c r="U5723" s="14" t="s">
        <v>2218</v>
      </c>
      <c r="V5723" s="140"/>
      <c r="W5723" s="737" t="s">
        <v>907</v>
      </c>
      <c r="X5723" s="737">
        <v>3600</v>
      </c>
      <c r="Y5723" s="737" t="s">
        <v>2043</v>
      </c>
      <c r="Z5723" s="737"/>
      <c r="AA5723" s="737" t="s">
        <v>2218</v>
      </c>
      <c r="AB5723" s="14" t="s">
        <v>2727</v>
      </c>
    </row>
    <row r="5724" spans="1:27">
      <c r="A5724" s="271"/>
      <c r="B5724" s="158" t="s">
        <v>241</v>
      </c>
      <c r="C5724" s="158">
        <v>6000</v>
      </c>
      <c r="D5724" s="158" t="s">
        <v>2043</v>
      </c>
      <c r="E5724" s="344"/>
      <c r="F5724" s="158"/>
      <c r="G5724" s="159" t="s">
        <v>4148</v>
      </c>
      <c r="H5724" s="14"/>
      <c r="I5724" s="14" t="s">
        <v>142</v>
      </c>
      <c r="J5724" s="14">
        <v>6000</v>
      </c>
      <c r="K5724" s="14" t="s">
        <v>2043</v>
      </c>
      <c r="L5724" s="14"/>
      <c r="M5724" s="14"/>
      <c r="N5724" s="53" t="s">
        <v>2218</v>
      </c>
      <c r="O5724" s="162"/>
      <c r="P5724" s="139" t="s">
        <v>1597</v>
      </c>
      <c r="Q5724" s="139">
        <v>400</v>
      </c>
      <c r="R5724" s="139" t="s">
        <v>2045</v>
      </c>
      <c r="S5724" s="139"/>
      <c r="T5724" s="139"/>
      <c r="U5724" s="14" t="s">
        <v>2218</v>
      </c>
      <c r="W5724" s="746" t="s">
        <v>909</v>
      </c>
      <c r="X5724" s="746">
        <v>400</v>
      </c>
      <c r="Y5724" s="746" t="s">
        <v>2045</v>
      </c>
      <c r="Z5724" s="746"/>
      <c r="AA5724" s="746" t="s">
        <v>2218</v>
      </c>
    </row>
    <row r="5725" spans="1:27">
      <c r="A5725" s="271"/>
      <c r="B5725" s="14"/>
      <c r="C5725" s="14"/>
      <c r="D5725" s="14"/>
      <c r="E5725" s="127"/>
      <c r="F5725" s="127"/>
      <c r="G5725" s="127"/>
      <c r="H5725" s="14"/>
      <c r="I5725" s="14" t="s">
        <v>2086</v>
      </c>
      <c r="J5725" s="14">
        <v>2000</v>
      </c>
      <c r="K5725" s="14" t="s">
        <v>2045</v>
      </c>
      <c r="L5725" s="14"/>
      <c r="M5725" s="285"/>
      <c r="N5725" s="154" t="s">
        <v>2218</v>
      </c>
      <c r="O5725" s="285"/>
      <c r="P5725" s="141" t="s">
        <v>1255</v>
      </c>
      <c r="Q5725" s="141">
        <v>300</v>
      </c>
      <c r="R5725" s="141" t="s">
        <v>2045</v>
      </c>
      <c r="S5725" s="141"/>
      <c r="T5725" s="141"/>
      <c r="U5725" s="14" t="s">
        <v>2218</v>
      </c>
      <c r="W5725" s="14" t="s">
        <v>316</v>
      </c>
      <c r="X5725" s="14">
        <v>9000</v>
      </c>
      <c r="Y5725" s="14" t="s">
        <v>2043</v>
      </c>
      <c r="Z5725" s="14"/>
      <c r="AA5725" s="14" t="s">
        <v>2289</v>
      </c>
    </row>
    <row r="5726" spans="1:27">
      <c r="A5726" s="271"/>
      <c r="B5726" s="127"/>
      <c r="C5726" s="127"/>
      <c r="D5726" s="127"/>
      <c r="E5726" s="491"/>
      <c r="F5726" s="127"/>
      <c r="G5726" s="128"/>
      <c r="H5726" s="14"/>
      <c r="I5726" s="14" t="s">
        <v>300</v>
      </c>
      <c r="J5726" s="14">
        <v>1200</v>
      </c>
      <c r="K5726" s="14" t="s">
        <v>2045</v>
      </c>
      <c r="L5726" s="143"/>
      <c r="M5726" s="169"/>
      <c r="N5726" s="203" t="s">
        <v>2218</v>
      </c>
      <c r="O5726" s="129"/>
      <c r="P5726" s="172" t="s">
        <v>2128</v>
      </c>
      <c r="Q5726" s="172">
        <v>500</v>
      </c>
      <c r="R5726" s="172" t="s">
        <v>2043</v>
      </c>
      <c r="S5726" s="129"/>
      <c r="T5726" s="129" t="s">
        <v>2285</v>
      </c>
      <c r="U5726" s="140" t="s">
        <v>4149</v>
      </c>
      <c r="V5726" s="281"/>
      <c r="W5726" s="14"/>
      <c r="X5726" s="14"/>
      <c r="Y5726" s="14"/>
      <c r="Z5726" s="14"/>
      <c r="AA5726" s="14"/>
    </row>
    <row r="5727" spans="1:27">
      <c r="A5727" s="271"/>
      <c r="B5727" s="127"/>
      <c r="C5727" s="127"/>
      <c r="D5727" s="127"/>
      <c r="E5727" s="127"/>
      <c r="F5727" s="127"/>
      <c r="G5727" s="127"/>
      <c r="H5727" s="162"/>
      <c r="I5727" s="14" t="s">
        <v>1777</v>
      </c>
      <c r="J5727" s="14">
        <v>2000</v>
      </c>
      <c r="K5727" s="14" t="s">
        <v>2043</v>
      </c>
      <c r="L5727" s="162"/>
      <c r="M5727" s="129"/>
      <c r="N5727" s="203" t="s">
        <v>2218</v>
      </c>
      <c r="O5727" s="129"/>
      <c r="P5727" s="172" t="s">
        <v>2168</v>
      </c>
      <c r="Q5727" s="172">
        <v>200</v>
      </c>
      <c r="R5727" s="172" t="s">
        <v>2045</v>
      </c>
      <c r="S5727" s="129"/>
      <c r="T5727" s="129"/>
      <c r="U5727" s="140" t="s">
        <v>4150</v>
      </c>
      <c r="V5727" s="281"/>
      <c r="W5727" s="14"/>
      <c r="X5727" s="14"/>
      <c r="Y5727" s="14"/>
      <c r="Z5727" s="14"/>
      <c r="AA5727" s="14"/>
    </row>
    <row r="5728" spans="1:27">
      <c r="A5728" s="271"/>
      <c r="B5728" s="127"/>
      <c r="C5728" s="127"/>
      <c r="D5728" s="127"/>
      <c r="E5728" s="491"/>
      <c r="F5728" s="127"/>
      <c r="G5728" s="128"/>
      <c r="H5728" s="162"/>
      <c r="I5728" s="14" t="s">
        <v>1799</v>
      </c>
      <c r="J5728" s="14">
        <v>180</v>
      </c>
      <c r="K5728" s="14" t="s">
        <v>2045</v>
      </c>
      <c r="L5728" s="162"/>
      <c r="M5728" s="129"/>
      <c r="N5728" s="203" t="s">
        <v>2218</v>
      </c>
      <c r="O5728" s="129"/>
      <c r="P5728" s="169" t="s">
        <v>1257</v>
      </c>
      <c r="Q5728" s="129">
        <v>400</v>
      </c>
      <c r="R5728" s="129" t="s">
        <v>2045</v>
      </c>
      <c r="S5728" s="129"/>
      <c r="T5728" s="129"/>
      <c r="U5728" s="140" t="s">
        <v>2218</v>
      </c>
      <c r="V5728" s="281"/>
      <c r="W5728" s="14"/>
      <c r="X5728" s="14"/>
      <c r="Y5728" s="14"/>
      <c r="Z5728" s="14"/>
      <c r="AA5728" s="14"/>
    </row>
    <row r="5729" spans="1:27">
      <c r="A5729" s="271"/>
      <c r="B5729" s="127"/>
      <c r="C5729" s="127"/>
      <c r="D5729" s="127"/>
      <c r="E5729" s="127"/>
      <c r="F5729" s="127"/>
      <c r="G5729" s="127"/>
      <c r="H5729" s="162"/>
      <c r="I5729" s="14" t="s">
        <v>2116</v>
      </c>
      <c r="J5729" s="14">
        <v>400</v>
      </c>
      <c r="K5729" s="14" t="s">
        <v>2045</v>
      </c>
      <c r="L5729" s="162"/>
      <c r="M5729" s="129" t="s">
        <v>2096</v>
      </c>
      <c r="N5729" s="203" t="s">
        <v>2218</v>
      </c>
      <c r="O5729" s="129"/>
      <c r="P5729" s="129" t="s">
        <v>951</v>
      </c>
      <c r="Q5729" s="129">
        <v>2400</v>
      </c>
      <c r="R5729" s="129" t="s">
        <v>2045</v>
      </c>
      <c r="S5729" s="129"/>
      <c r="T5729" s="129"/>
      <c r="U5729" s="140" t="s">
        <v>2218</v>
      </c>
      <c r="V5729" s="281"/>
      <c r="W5729" s="14"/>
      <c r="X5729" s="14"/>
      <c r="Y5729" s="14"/>
      <c r="Z5729" s="14"/>
      <c r="AA5729" s="14"/>
    </row>
    <row r="5730" spans="1:27">
      <c r="A5730" s="271"/>
      <c r="B5730" s="743"/>
      <c r="C5730" s="743"/>
      <c r="D5730" s="743"/>
      <c r="E5730" s="491"/>
      <c r="F5730" s="127"/>
      <c r="G5730" s="128"/>
      <c r="H5730" s="162"/>
      <c r="I5730" s="127" t="s">
        <v>581</v>
      </c>
      <c r="J5730" s="127">
        <v>3200</v>
      </c>
      <c r="K5730" s="127" t="s">
        <v>2043</v>
      </c>
      <c r="L5730" s="162"/>
      <c r="M5730" s="129"/>
      <c r="N5730" s="203" t="s">
        <v>2218</v>
      </c>
      <c r="O5730" s="129"/>
      <c r="P5730" s="172" t="s">
        <v>2154</v>
      </c>
      <c r="Q5730" s="172">
        <v>900</v>
      </c>
      <c r="R5730" s="172" t="s">
        <v>2045</v>
      </c>
      <c r="S5730" s="129"/>
      <c r="T5730" s="129"/>
      <c r="U5730" s="140" t="s">
        <v>2218</v>
      </c>
      <c r="V5730" s="281"/>
      <c r="W5730" s="14"/>
      <c r="X5730" s="14"/>
      <c r="Y5730" s="14"/>
      <c r="Z5730" s="14"/>
      <c r="AA5730" s="14"/>
    </row>
    <row r="5731" spans="1:27">
      <c r="A5731" s="271"/>
      <c r="B5731" s="127"/>
      <c r="C5731" s="127"/>
      <c r="D5731" s="127"/>
      <c r="E5731" s="491"/>
      <c r="F5731" s="127"/>
      <c r="G5731" s="128"/>
      <c r="H5731" s="162"/>
      <c r="I5731" s="127" t="s">
        <v>220</v>
      </c>
      <c r="J5731" s="127">
        <v>3200</v>
      </c>
      <c r="K5731" s="127" t="s">
        <v>2043</v>
      </c>
      <c r="L5731" s="143"/>
      <c r="M5731" s="169"/>
      <c r="N5731" s="203" t="s">
        <v>2218</v>
      </c>
      <c r="O5731" s="129"/>
      <c r="P5731" s="483" t="s">
        <v>1299</v>
      </c>
      <c r="Q5731" s="483">
        <v>600</v>
      </c>
      <c r="R5731" s="483" t="s">
        <v>2045</v>
      </c>
      <c r="S5731" s="129"/>
      <c r="T5731" s="129"/>
      <c r="U5731" s="534" t="s">
        <v>2218</v>
      </c>
      <c r="V5731" s="496"/>
      <c r="W5731" s="141"/>
      <c r="X5731" s="141"/>
      <c r="Y5731" s="141"/>
      <c r="Z5731" s="141"/>
      <c r="AA5731" s="141"/>
    </row>
    <row r="5732" spans="1:27">
      <c r="A5732" s="271"/>
      <c r="B5732" s="127"/>
      <c r="C5732" s="127"/>
      <c r="D5732" s="127"/>
      <c r="E5732" s="491"/>
      <c r="F5732" s="127"/>
      <c r="G5732" s="128"/>
      <c r="H5732" s="162"/>
      <c r="I5732" s="126" t="s">
        <v>223</v>
      </c>
      <c r="J5732" s="126">
        <v>2400</v>
      </c>
      <c r="K5732" s="126" t="s">
        <v>2043</v>
      </c>
      <c r="L5732" s="438"/>
      <c r="M5732" s="737"/>
      <c r="N5732" s="203" t="s">
        <v>2218</v>
      </c>
      <c r="O5732" s="129"/>
      <c r="P5732" s="129" t="s">
        <v>738</v>
      </c>
      <c r="Q5732" s="129">
        <v>400</v>
      </c>
      <c r="R5732" s="129" t="s">
        <v>2045</v>
      </c>
      <c r="S5732" s="129"/>
      <c r="T5732" s="129"/>
      <c r="U5732" s="497" t="s">
        <v>2218</v>
      </c>
      <c r="V5732" s="129"/>
      <c r="W5732" s="129"/>
      <c r="X5732" s="129"/>
      <c r="Y5732" s="129"/>
      <c r="Z5732" s="169"/>
      <c r="AA5732" s="169"/>
    </row>
    <row r="5733" spans="1:27">
      <c r="A5733" s="271"/>
      <c r="B5733" s="127"/>
      <c r="C5733" s="127"/>
      <c r="D5733" s="127"/>
      <c r="E5733" s="127"/>
      <c r="F5733" s="127"/>
      <c r="G5733" s="128"/>
      <c r="H5733" s="162"/>
      <c r="I5733" s="127" t="s">
        <v>2076</v>
      </c>
      <c r="J5733" s="127">
        <v>800</v>
      </c>
      <c r="K5733" s="127" t="s">
        <v>2045</v>
      </c>
      <c r="L5733" s="162"/>
      <c r="M5733" s="129"/>
      <c r="N5733" s="203" t="s">
        <v>2218</v>
      </c>
      <c r="O5733" s="129"/>
      <c r="P5733" s="129" t="s">
        <v>357</v>
      </c>
      <c r="Q5733" s="129">
        <v>495</v>
      </c>
      <c r="R5733" s="129" t="s">
        <v>2045</v>
      </c>
      <c r="S5733" s="129"/>
      <c r="T5733" s="129"/>
      <c r="U5733" s="497" t="s">
        <v>2218</v>
      </c>
      <c r="V5733" s="129"/>
      <c r="W5733" s="129"/>
      <c r="X5733" s="129"/>
      <c r="Y5733" s="129"/>
      <c r="Z5733" s="129"/>
      <c r="AA5733" s="129"/>
    </row>
    <row r="5734" spans="1:27">
      <c r="A5734" s="271"/>
      <c r="B5734" s="127"/>
      <c r="C5734" s="127"/>
      <c r="D5734" s="127"/>
      <c r="E5734" s="491"/>
      <c r="F5734" s="127"/>
      <c r="G5734" s="128"/>
      <c r="H5734" s="162"/>
      <c r="I5734" s="127" t="s">
        <v>615</v>
      </c>
      <c r="J5734" s="127">
        <v>940</v>
      </c>
      <c r="K5734" s="127" t="s">
        <v>2045</v>
      </c>
      <c r="L5734" s="162"/>
      <c r="M5734" s="129"/>
      <c r="N5734" s="203" t="s">
        <v>2218</v>
      </c>
      <c r="O5734" s="129"/>
      <c r="P5734" s="129" t="s">
        <v>2138</v>
      </c>
      <c r="Q5734" s="129">
        <v>180</v>
      </c>
      <c r="R5734" s="129" t="s">
        <v>2045</v>
      </c>
      <c r="S5734" s="129"/>
      <c r="T5734" s="129" t="s">
        <v>2096</v>
      </c>
      <c r="U5734" s="497" t="s">
        <v>2218</v>
      </c>
      <c r="V5734" s="129"/>
      <c r="W5734" s="129"/>
      <c r="X5734" s="129"/>
      <c r="Y5734" s="129"/>
      <c r="Z5734" s="129"/>
      <c r="AA5734" s="129"/>
    </row>
    <row r="5735" spans="1:27">
      <c r="A5735" s="271"/>
      <c r="B5735" s="127"/>
      <c r="C5735" s="127"/>
      <c r="D5735" s="127"/>
      <c r="E5735" s="491"/>
      <c r="F5735" s="127"/>
      <c r="G5735" s="128"/>
      <c r="H5735" s="162"/>
      <c r="I5735" s="127"/>
      <c r="J5735" s="127"/>
      <c r="K5735" s="127"/>
      <c r="L5735" s="143"/>
      <c r="M5735" s="169"/>
      <c r="N5735" s="740"/>
      <c r="O5735" s="129"/>
      <c r="P5735" s="483" t="s">
        <v>1318</v>
      </c>
      <c r="Q5735" s="483">
        <v>500</v>
      </c>
      <c r="R5735" s="483" t="s">
        <v>2045</v>
      </c>
      <c r="S5735" s="129"/>
      <c r="T5735" s="129"/>
      <c r="U5735" s="497" t="s">
        <v>2218</v>
      </c>
      <c r="V5735" s="129"/>
      <c r="W5735" s="129"/>
      <c r="X5735" s="129"/>
      <c r="Y5735" s="129"/>
      <c r="Z5735" s="129"/>
      <c r="AA5735" s="129"/>
    </row>
    <row r="5736" ht="12.75" customHeight="1" spans="1:27">
      <c r="A5736" s="271"/>
      <c r="B5736" s="14"/>
      <c r="C5736" s="14"/>
      <c r="D5736" s="14"/>
      <c r="E5736" s="52"/>
      <c r="F5736" s="14"/>
      <c r="G5736" s="53"/>
      <c r="H5736" s="162"/>
      <c r="I5736" s="127"/>
      <c r="J5736" s="127"/>
      <c r="K5736" s="127"/>
      <c r="L5736" s="143"/>
      <c r="M5736" s="169"/>
      <c r="N5736" s="740"/>
      <c r="O5736" s="129"/>
      <c r="P5736" s="172"/>
      <c r="Q5736" s="172"/>
      <c r="R5736" s="172"/>
      <c r="S5736" s="129"/>
      <c r="T5736" s="129"/>
      <c r="U5736" s="497"/>
      <c r="V5736" s="129"/>
      <c r="W5736" s="129"/>
      <c r="X5736" s="129"/>
      <c r="Y5736" s="129"/>
      <c r="Z5736" s="129"/>
      <c r="AA5736" s="129"/>
    </row>
    <row r="5737" spans="1:27">
      <c r="A5737" s="271"/>
      <c r="B5737" s="141"/>
      <c r="C5737" s="141"/>
      <c r="D5737" s="141"/>
      <c r="E5737" s="141"/>
      <c r="F5737" s="141"/>
      <c r="G5737" s="141"/>
      <c r="H5737" s="285"/>
      <c r="I5737" s="127"/>
      <c r="J5737" s="127"/>
      <c r="K5737" s="127"/>
      <c r="L5737" s="162"/>
      <c r="M5737" s="129"/>
      <c r="N5737" s="129"/>
      <c r="O5737" s="129"/>
      <c r="P5737" s="129"/>
      <c r="Q5737" s="129"/>
      <c r="R5737" s="129"/>
      <c r="S5737" s="129"/>
      <c r="T5737" s="129"/>
      <c r="U5737" s="497"/>
      <c r="V5737" s="129"/>
      <c r="W5737" s="129"/>
      <c r="X5737" s="129"/>
      <c r="Y5737" s="129"/>
      <c r="Z5737" s="129"/>
      <c r="AA5737" s="129"/>
    </row>
    <row r="5738" ht="23.4" spans="1:27">
      <c r="A5738" s="726"/>
      <c r="B5738" s="623"/>
      <c r="C5738" s="324"/>
      <c r="D5738" s="324"/>
      <c r="E5738" s="624"/>
      <c r="F5738" s="324"/>
      <c r="G5738" s="299"/>
      <c r="H5738" s="269"/>
      <c r="I5738" s="304"/>
      <c r="J5738" s="304"/>
      <c r="K5738" s="304"/>
      <c r="L5738" s="304"/>
      <c r="M5738" s="327"/>
      <c r="N5738" s="327"/>
      <c r="O5738" s="326"/>
      <c r="P5738" s="327"/>
      <c r="Q5738" s="327"/>
      <c r="R5738" s="327"/>
      <c r="S5738" s="327"/>
      <c r="T5738" s="747"/>
      <c r="U5738" s="571"/>
      <c r="V5738" s="609"/>
      <c r="W5738" s="571"/>
      <c r="X5738" s="571"/>
      <c r="Y5738" s="571"/>
      <c r="Z5738" s="571"/>
      <c r="AA5738" s="571"/>
    </row>
    <row r="5739" ht="27.6" spans="1:29">
      <c r="A5739" s="266" t="s">
        <v>2341</v>
      </c>
      <c r="B5739" s="121" t="s">
        <v>12</v>
      </c>
      <c r="C5739" s="122" t="s">
        <v>2501</v>
      </c>
      <c r="D5739" s="122" t="s">
        <v>2466</v>
      </c>
      <c r="E5739" s="123" t="s">
        <v>2456</v>
      </c>
      <c r="F5739" s="121" t="s">
        <v>3121</v>
      </c>
      <c r="G5739" s="121" t="s">
        <v>11</v>
      </c>
      <c r="H5739" s="269"/>
      <c r="I5739" s="121" t="s">
        <v>13</v>
      </c>
      <c r="J5739" s="267" t="s">
        <v>2501</v>
      </c>
      <c r="K5739" s="267" t="s">
        <v>2466</v>
      </c>
      <c r="L5739" s="658" t="s">
        <v>2456</v>
      </c>
      <c r="M5739" s="268" t="s">
        <v>3121</v>
      </c>
      <c r="N5739" s="121" t="s">
        <v>11</v>
      </c>
      <c r="O5739" s="269"/>
      <c r="P5739" s="121" t="s">
        <v>3108</v>
      </c>
      <c r="Q5739" s="122" t="s">
        <v>2501</v>
      </c>
      <c r="R5739" s="122" t="s">
        <v>2466</v>
      </c>
      <c r="S5739" s="632" t="s">
        <v>2456</v>
      </c>
      <c r="T5739" s="584" t="s">
        <v>3121</v>
      </c>
      <c r="U5739" s="606" t="s">
        <v>11</v>
      </c>
      <c r="V5739" s="609"/>
      <c r="W5739" s="606" t="s">
        <v>3336</v>
      </c>
      <c r="X5739" s="642" t="s">
        <v>2501</v>
      </c>
      <c r="Y5739" s="642" t="s">
        <v>2466</v>
      </c>
      <c r="Z5739" s="606" t="s">
        <v>3121</v>
      </c>
      <c r="AA5739" s="606" t="s">
        <v>11</v>
      </c>
      <c r="AB5739" s="594" t="s">
        <v>2557</v>
      </c>
      <c r="AC5739" s="594"/>
    </row>
    <row r="5740" ht="12.95" customHeight="1" spans="1:31">
      <c r="A5740" s="270" t="s">
        <v>4151</v>
      </c>
      <c r="B5740" s="14" t="s">
        <v>253</v>
      </c>
      <c r="C5740" s="14">
        <v>6000</v>
      </c>
      <c r="D5740" s="14" t="s">
        <v>2043</v>
      </c>
      <c r="E5740" s="127"/>
      <c r="F5740" s="127"/>
      <c r="G5740" s="127" t="s">
        <v>2218</v>
      </c>
      <c r="H5740" s="14"/>
      <c r="I5740" s="127" t="s">
        <v>135</v>
      </c>
      <c r="J5740" s="127">
        <v>16000</v>
      </c>
      <c r="K5740" s="127" t="s">
        <v>2043</v>
      </c>
      <c r="L5740" s="127"/>
      <c r="M5740" s="127"/>
      <c r="N5740" s="128" t="s">
        <v>2218</v>
      </c>
      <c r="O5740" s="162"/>
      <c r="P5740" s="14" t="s">
        <v>606</v>
      </c>
      <c r="Q5740" s="14">
        <v>2400</v>
      </c>
      <c r="R5740" s="14" t="s">
        <v>2045</v>
      </c>
      <c r="S5740" s="14"/>
      <c r="T5740" s="162"/>
      <c r="U5740" s="129" t="s">
        <v>2218</v>
      </c>
      <c r="V5740" s="129"/>
      <c r="W5740" s="129" t="s">
        <v>151</v>
      </c>
      <c r="X5740" s="129">
        <v>600</v>
      </c>
      <c r="Y5740" s="129" t="s">
        <v>2043</v>
      </c>
      <c r="Z5740" s="129"/>
      <c r="AA5740" s="129" t="s">
        <v>2218</v>
      </c>
      <c r="AB5740" s="525"/>
      <c r="AC5740" s="448" t="s">
        <v>2561</v>
      </c>
      <c r="AD5740" s="179"/>
      <c r="AE5740" s="179"/>
    </row>
    <row r="5741" spans="1:29">
      <c r="A5741" s="271"/>
      <c r="B5741" s="14" t="s">
        <v>1386</v>
      </c>
      <c r="C5741" s="14">
        <v>400</v>
      </c>
      <c r="D5741" s="14" t="s">
        <v>2045</v>
      </c>
      <c r="E5741" s="52"/>
      <c r="F5741" s="14"/>
      <c r="G5741" s="127" t="s">
        <v>2218</v>
      </c>
      <c r="H5741" s="14"/>
      <c r="I5741" s="126" t="s">
        <v>280</v>
      </c>
      <c r="J5741" s="126">
        <v>12000</v>
      </c>
      <c r="K5741" s="126" t="s">
        <v>2043</v>
      </c>
      <c r="L5741" s="126"/>
      <c r="M5741" s="126"/>
      <c r="N5741" s="188" t="s">
        <v>2218</v>
      </c>
      <c r="O5741" s="162"/>
      <c r="P5741" s="460" t="s">
        <v>2100</v>
      </c>
      <c r="Q5741" s="460">
        <v>500</v>
      </c>
      <c r="R5741" s="460" t="s">
        <v>2045</v>
      </c>
      <c r="S5741" s="14"/>
      <c r="T5741" s="162"/>
      <c r="U5741" s="129" t="s">
        <v>2218</v>
      </c>
      <c r="V5741" s="129"/>
      <c r="W5741" s="129" t="s">
        <v>1603</v>
      </c>
      <c r="X5741" s="129">
        <v>4800</v>
      </c>
      <c r="Y5741" s="129" t="s">
        <v>2043</v>
      </c>
      <c r="Z5741" s="129"/>
      <c r="AA5741" s="129" t="s">
        <v>2218</v>
      </c>
      <c r="AB5741" s="460"/>
      <c r="AC5741" s="14" t="s">
        <v>2562</v>
      </c>
    </row>
    <row r="5742" ht="13.8" spans="1:29">
      <c r="A5742" s="271"/>
      <c r="B5742" s="14" t="s">
        <v>244</v>
      </c>
      <c r="C5742" s="14">
        <v>12000</v>
      </c>
      <c r="D5742" s="14" t="s">
        <v>2043</v>
      </c>
      <c r="E5742" s="14"/>
      <c r="F5742" s="14"/>
      <c r="G5742" s="127" t="s">
        <v>2218</v>
      </c>
      <c r="H5742" s="14"/>
      <c r="I5742" s="14" t="s">
        <v>1650</v>
      </c>
      <c r="J5742" s="14">
        <v>3000</v>
      </c>
      <c r="K5742" s="14" t="s">
        <v>2043</v>
      </c>
      <c r="L5742" s="14"/>
      <c r="M5742" s="14"/>
      <c r="N5742" s="128" t="s">
        <v>2218</v>
      </c>
      <c r="O5742" s="162"/>
      <c r="P5742" s="14" t="s">
        <v>2102</v>
      </c>
      <c r="Q5742" s="14">
        <v>1200</v>
      </c>
      <c r="R5742" s="14" t="s">
        <v>2043</v>
      </c>
      <c r="S5742" s="14"/>
      <c r="T5742" s="162"/>
      <c r="U5742" s="129" t="s">
        <v>2218</v>
      </c>
      <c r="V5742" s="129"/>
      <c r="W5742" s="169" t="s">
        <v>309</v>
      </c>
      <c r="X5742" s="169">
        <v>14400</v>
      </c>
      <c r="Y5742" s="169" t="s">
        <v>2043</v>
      </c>
      <c r="Z5742" s="169"/>
      <c r="AA5742" s="129" t="s">
        <v>2218</v>
      </c>
      <c r="AB5742" s="461"/>
      <c r="AC5742" s="448" t="s">
        <v>2563</v>
      </c>
    </row>
    <row r="5743" ht="13.8" spans="1:29">
      <c r="A5743" s="271"/>
      <c r="B5743" s="73" t="s">
        <v>1057</v>
      </c>
      <c r="C5743" s="73">
        <v>3000</v>
      </c>
      <c r="D5743" s="73" t="s">
        <v>2043</v>
      </c>
      <c r="E5743" s="52"/>
      <c r="F5743" s="14"/>
      <c r="G5743" s="53" t="s">
        <v>2218</v>
      </c>
      <c r="H5743" s="14"/>
      <c r="I5743" s="127" t="s">
        <v>148</v>
      </c>
      <c r="J5743" s="127">
        <v>10000</v>
      </c>
      <c r="K5743" s="127" t="s">
        <v>2043</v>
      </c>
      <c r="L5743" s="14"/>
      <c r="M5743" s="14"/>
      <c r="N5743" s="128" t="s">
        <v>2218</v>
      </c>
      <c r="O5743" s="162"/>
      <c r="P5743" s="14" t="s">
        <v>1031</v>
      </c>
      <c r="Q5743" s="14">
        <v>400</v>
      </c>
      <c r="R5743" s="14" t="s">
        <v>2045</v>
      </c>
      <c r="S5743" s="14"/>
      <c r="T5743" s="162"/>
      <c r="U5743" s="129" t="s">
        <v>2218</v>
      </c>
      <c r="V5743" s="129"/>
      <c r="W5743" s="129" t="s">
        <v>1416</v>
      </c>
      <c r="X5743" s="129">
        <v>4000</v>
      </c>
      <c r="Y5743" s="129" t="s">
        <v>2043</v>
      </c>
      <c r="Z5743" s="129"/>
      <c r="AA5743" s="129" t="s">
        <v>2218</v>
      </c>
      <c r="AB5743" s="462"/>
      <c r="AC5743" s="448" t="s">
        <v>2568</v>
      </c>
    </row>
    <row r="5744" ht="13.8" spans="1:29">
      <c r="A5744" s="271"/>
      <c r="B5744" s="73" t="s">
        <v>1062</v>
      </c>
      <c r="C5744" s="73">
        <v>3000</v>
      </c>
      <c r="D5744" s="73" t="s">
        <v>2043</v>
      </c>
      <c r="E5744" s="14"/>
      <c r="F5744" s="14"/>
      <c r="G5744" s="141" t="s">
        <v>2218</v>
      </c>
      <c r="H5744" s="141"/>
      <c r="I5744" s="141" t="s">
        <v>1316</v>
      </c>
      <c r="J5744" s="141">
        <v>400</v>
      </c>
      <c r="K5744" s="141" t="s">
        <v>2045</v>
      </c>
      <c r="L5744" s="141"/>
      <c r="M5744" s="141"/>
      <c r="N5744" s="128" t="s">
        <v>2218</v>
      </c>
      <c r="O5744" s="162"/>
      <c r="P5744" s="14" t="s">
        <v>1303</v>
      </c>
      <c r="Q5744" s="14">
        <v>300</v>
      </c>
      <c r="R5744" s="14" t="s">
        <v>2045</v>
      </c>
      <c r="S5744" s="14"/>
      <c r="T5744" s="162"/>
      <c r="U5744" s="129" t="s">
        <v>2218</v>
      </c>
      <c r="V5744" s="129"/>
      <c r="W5744" s="129" t="s">
        <v>2152</v>
      </c>
      <c r="X5744" s="129">
        <v>300</v>
      </c>
      <c r="Y5744" s="129" t="s">
        <v>2045</v>
      </c>
      <c r="Z5744" s="129" t="s">
        <v>2096</v>
      </c>
      <c r="AA5744" s="129" t="s">
        <v>2218</v>
      </c>
      <c r="AB5744" s="142"/>
      <c r="AC5744" s="448" t="s">
        <v>2632</v>
      </c>
    </row>
    <row r="5745" ht="13.8" spans="1:29">
      <c r="A5745" s="271"/>
      <c r="B5745" s="515" t="s">
        <v>1081</v>
      </c>
      <c r="C5745" s="515">
        <v>3200</v>
      </c>
      <c r="D5745" s="515" t="s">
        <v>2043</v>
      </c>
      <c r="E5745" s="52"/>
      <c r="F5745" s="162"/>
      <c r="G5745" s="141" t="s">
        <v>2218</v>
      </c>
      <c r="H5745" s="129"/>
      <c r="I5745" s="129" t="s">
        <v>835</v>
      </c>
      <c r="J5745" s="129">
        <v>760</v>
      </c>
      <c r="K5745" s="129" t="s">
        <v>2045</v>
      </c>
      <c r="L5745" s="169"/>
      <c r="M5745" s="169"/>
      <c r="N5745" s="128" t="s">
        <v>4152</v>
      </c>
      <c r="O5745" s="281"/>
      <c r="P5745" s="14" t="s">
        <v>1588</v>
      </c>
      <c r="Q5745" s="14">
        <v>600</v>
      </c>
      <c r="R5745" s="14" t="s">
        <v>2045</v>
      </c>
      <c r="S5745" s="14"/>
      <c r="T5745" s="162"/>
      <c r="U5745" s="129" t="s">
        <v>2218</v>
      </c>
      <c r="V5745" s="129"/>
      <c r="W5745" s="743" t="s">
        <v>316</v>
      </c>
      <c r="X5745" s="743">
        <v>12000</v>
      </c>
      <c r="Y5745" s="743" t="s">
        <v>2043</v>
      </c>
      <c r="Z5745" s="743"/>
      <c r="AA5745" s="745" t="s">
        <v>2218</v>
      </c>
      <c r="AB5745" s="136"/>
      <c r="AC5745" s="448" t="s">
        <v>2935</v>
      </c>
    </row>
    <row r="5746" spans="1:28">
      <c r="A5746" s="271"/>
      <c r="B5746" s="14" t="s">
        <v>464</v>
      </c>
      <c r="C5746" s="14">
        <v>2000</v>
      </c>
      <c r="D5746" s="14" t="s">
        <v>2043</v>
      </c>
      <c r="E5746" s="52"/>
      <c r="F5746" s="162"/>
      <c r="G5746" s="141" t="s">
        <v>2218</v>
      </c>
      <c r="H5746" s="129"/>
      <c r="I5746" s="129" t="s">
        <v>491</v>
      </c>
      <c r="J5746" s="129">
        <v>1200</v>
      </c>
      <c r="K5746" s="129" t="s">
        <v>2043</v>
      </c>
      <c r="L5746" s="129"/>
      <c r="M5746" s="129"/>
      <c r="N5746" s="745" t="s">
        <v>2218</v>
      </c>
      <c r="O5746" s="496"/>
      <c r="P5746" s="141" t="s">
        <v>294</v>
      </c>
      <c r="Q5746" s="141">
        <v>2400</v>
      </c>
      <c r="R5746" s="141" t="s">
        <v>2043</v>
      </c>
      <c r="S5746" s="141"/>
      <c r="T5746" s="285"/>
      <c r="U5746" s="515" t="s">
        <v>2218</v>
      </c>
      <c r="V5746" s="575"/>
      <c r="W5746" s="14"/>
      <c r="X5746" s="14"/>
      <c r="Y5746" s="14"/>
      <c r="Z5746" s="14"/>
      <c r="AA5746" s="14"/>
      <c r="AB5746" s="140" t="s">
        <v>2727</v>
      </c>
    </row>
    <row r="5747" spans="1:27">
      <c r="A5747" s="271"/>
      <c r="B5747" s="158" t="s">
        <v>1686</v>
      </c>
      <c r="C5747" s="158">
        <v>12000</v>
      </c>
      <c r="D5747" s="158" t="s">
        <v>2043</v>
      </c>
      <c r="E5747" s="344"/>
      <c r="F5747" s="744" t="s">
        <v>2451</v>
      </c>
      <c r="G5747" s="203" t="s">
        <v>4153</v>
      </c>
      <c r="H5747" s="129"/>
      <c r="I5747" s="129" t="s">
        <v>1809</v>
      </c>
      <c r="J5747" s="129">
        <v>200</v>
      </c>
      <c r="K5747" s="129" t="s">
        <v>2045</v>
      </c>
      <c r="L5747" s="129"/>
      <c r="M5747" s="575"/>
      <c r="N5747" s="745" t="s">
        <v>2218</v>
      </c>
      <c r="O5747" s="129"/>
      <c r="P5747" s="585" t="s">
        <v>1733</v>
      </c>
      <c r="Q5747" s="585">
        <v>990</v>
      </c>
      <c r="R5747" s="585" t="s">
        <v>2045</v>
      </c>
      <c r="S5747" s="585"/>
      <c r="T5747" s="169"/>
      <c r="U5747" s="586" t="s">
        <v>4154</v>
      </c>
      <c r="V5747" s="602"/>
      <c r="W5747" s="127"/>
      <c r="X5747" s="127"/>
      <c r="Y5747" s="127"/>
      <c r="Z5747" s="127"/>
      <c r="AA5747" s="127"/>
    </row>
    <row r="5748" spans="1:27">
      <c r="A5748" s="271"/>
      <c r="B5748" s="154" t="s">
        <v>145</v>
      </c>
      <c r="C5748" s="141">
        <v>28000</v>
      </c>
      <c r="D5748" s="141" t="s">
        <v>2043</v>
      </c>
      <c r="E5748" s="141"/>
      <c r="F5748" s="285"/>
      <c r="G5748" s="141" t="s">
        <v>2218</v>
      </c>
      <c r="H5748" s="129"/>
      <c r="I5748" s="129" t="s">
        <v>2078</v>
      </c>
      <c r="J5748" s="129">
        <v>200</v>
      </c>
      <c r="K5748" s="129" t="s">
        <v>2045</v>
      </c>
      <c r="L5748" s="129"/>
      <c r="M5748" s="575"/>
      <c r="N5748" s="745" t="s">
        <v>2218</v>
      </c>
      <c r="O5748" s="129"/>
      <c r="P5748" s="129" t="s">
        <v>1952</v>
      </c>
      <c r="Q5748" s="129">
        <v>400</v>
      </c>
      <c r="R5748" s="129" t="s">
        <v>2045</v>
      </c>
      <c r="S5748" s="129"/>
      <c r="T5748" s="129"/>
      <c r="U5748" s="129" t="s">
        <v>2218</v>
      </c>
      <c r="V5748" s="602"/>
      <c r="W5748" s="160"/>
      <c r="X5748" s="160"/>
      <c r="Y5748" s="160"/>
      <c r="Z5748" s="160"/>
      <c r="AA5748" s="160"/>
    </row>
    <row r="5749" spans="1:27">
      <c r="A5749" s="271"/>
      <c r="B5749" s="14"/>
      <c r="C5749" s="14"/>
      <c r="D5749" s="14"/>
      <c r="E5749" s="52"/>
      <c r="F5749" s="14"/>
      <c r="G5749" s="53"/>
      <c r="H5749" s="497"/>
      <c r="I5749" s="743" t="s">
        <v>56</v>
      </c>
      <c r="J5749" s="743">
        <v>4000</v>
      </c>
      <c r="K5749" s="743" t="s">
        <v>2043</v>
      </c>
      <c r="L5749" s="515"/>
      <c r="M5749" s="576"/>
      <c r="N5749" s="745" t="s">
        <v>2218</v>
      </c>
      <c r="O5749" s="129"/>
      <c r="P5749" s="129" t="s">
        <v>1873</v>
      </c>
      <c r="Q5749" s="129">
        <v>340</v>
      </c>
      <c r="R5749" s="129" t="s">
        <v>2045</v>
      </c>
      <c r="S5749" s="129"/>
      <c r="T5749" s="129"/>
      <c r="U5749" s="129" t="s">
        <v>2218</v>
      </c>
      <c r="V5749" s="602"/>
      <c r="W5749" s="14"/>
      <c r="X5749" s="14"/>
      <c r="Y5749" s="14"/>
      <c r="Z5749" s="127"/>
      <c r="AA5749" s="127"/>
    </row>
    <row r="5750" spans="1:27">
      <c r="A5750" s="271"/>
      <c r="B5750" s="14"/>
      <c r="C5750" s="14"/>
      <c r="D5750" s="14"/>
      <c r="E5750" s="52"/>
      <c r="F5750" s="14"/>
      <c r="G5750" s="53"/>
      <c r="H5750" s="602"/>
      <c r="I5750" s="14"/>
      <c r="J5750" s="14"/>
      <c r="K5750" s="14"/>
      <c r="L5750" s="14"/>
      <c r="M5750" s="162"/>
      <c r="N5750" s="203"/>
      <c r="O5750" s="129"/>
      <c r="P5750" s="129" t="s">
        <v>706</v>
      </c>
      <c r="Q5750" s="129">
        <v>600</v>
      </c>
      <c r="R5750" s="129" t="s">
        <v>2045</v>
      </c>
      <c r="S5750" s="129"/>
      <c r="T5750" s="129"/>
      <c r="U5750" s="129" t="s">
        <v>2218</v>
      </c>
      <c r="V5750" s="497"/>
      <c r="W5750" s="14"/>
      <c r="X5750" s="14"/>
      <c r="Y5750" s="14"/>
      <c r="Z5750" s="14"/>
      <c r="AA5750" s="14"/>
    </row>
    <row r="5751" spans="1:27">
      <c r="A5751" s="271"/>
      <c r="B5751" s="14"/>
      <c r="C5751" s="14"/>
      <c r="D5751" s="14"/>
      <c r="E5751" s="52"/>
      <c r="F5751" s="14"/>
      <c r="G5751" s="53"/>
      <c r="H5751" s="602"/>
      <c r="I5751" s="14"/>
      <c r="J5751" s="14"/>
      <c r="K5751" s="14"/>
      <c r="L5751" s="14"/>
      <c r="M5751" s="162"/>
      <c r="N5751" s="203"/>
      <c r="O5751" s="129"/>
      <c r="P5751" s="169" t="s">
        <v>2117</v>
      </c>
      <c r="Q5751" s="169">
        <v>200</v>
      </c>
      <c r="R5751" s="169" t="s">
        <v>2045</v>
      </c>
      <c r="S5751" s="129"/>
      <c r="T5751" s="129" t="s">
        <v>2096</v>
      </c>
      <c r="U5751" s="129" t="s">
        <v>2218</v>
      </c>
      <c r="V5751" s="497"/>
      <c r="W5751" s="14"/>
      <c r="X5751" s="14"/>
      <c r="Y5751" s="14"/>
      <c r="Z5751" s="14"/>
      <c r="AA5751" s="14"/>
    </row>
    <row r="5752" spans="1:27">
      <c r="A5752" s="271"/>
      <c r="B5752" s="14"/>
      <c r="C5752" s="14"/>
      <c r="D5752" s="14"/>
      <c r="E5752" s="52"/>
      <c r="F5752" s="14"/>
      <c r="G5752" s="53"/>
      <c r="H5752" s="602"/>
      <c r="I5752" s="14"/>
      <c r="J5752" s="14"/>
      <c r="K5752" s="14"/>
      <c r="L5752" s="14"/>
      <c r="M5752" s="162"/>
      <c r="N5752" s="203"/>
      <c r="O5752" s="129"/>
      <c r="P5752" s="585" t="s">
        <v>1693</v>
      </c>
      <c r="Q5752" s="585">
        <v>160</v>
      </c>
      <c r="R5752" s="585" t="s">
        <v>2045</v>
      </c>
      <c r="S5752" s="585"/>
      <c r="T5752" s="585"/>
      <c r="U5752" s="585" t="s">
        <v>4155</v>
      </c>
      <c r="V5752" s="497"/>
      <c r="W5752" s="14"/>
      <c r="X5752" s="14"/>
      <c r="Y5752" s="14"/>
      <c r="Z5752" s="14"/>
      <c r="AA5752" s="14"/>
    </row>
    <row r="5753" spans="1:25">
      <c r="A5753" s="271"/>
      <c r="B5753" s="14"/>
      <c r="C5753" s="14"/>
      <c r="D5753" s="14"/>
      <c r="E5753" s="52"/>
      <c r="F5753" s="14"/>
      <c r="G5753" s="53"/>
      <c r="H5753" s="602"/>
      <c r="I5753" s="14"/>
      <c r="J5753" s="14"/>
      <c r="K5753" s="14"/>
      <c r="L5753" s="14"/>
      <c r="M5753" s="162"/>
      <c r="N5753" s="169"/>
      <c r="O5753" s="129"/>
      <c r="P5753" s="585" t="s">
        <v>866</v>
      </c>
      <c r="Q5753" s="585">
        <v>200</v>
      </c>
      <c r="R5753" s="585" t="s">
        <v>2045</v>
      </c>
      <c r="S5753" s="585"/>
      <c r="T5753" s="585"/>
      <c r="U5753" s="585" t="s">
        <v>4156</v>
      </c>
      <c r="V5753" s="497"/>
      <c r="W5753" s="14"/>
      <c r="X5753" s="14"/>
      <c r="Y5753" s="14"/>
    </row>
    <row r="5754" spans="1:27">
      <c r="A5754" s="271"/>
      <c r="B5754" s="141"/>
      <c r="C5754" s="141"/>
      <c r="D5754" s="141"/>
      <c r="E5754" s="465"/>
      <c r="F5754" s="141"/>
      <c r="G5754" s="187"/>
      <c r="H5754" s="289"/>
      <c r="I5754" s="141"/>
      <c r="J5754" s="141"/>
      <c r="K5754" s="141"/>
      <c r="L5754" s="141"/>
      <c r="M5754" s="285"/>
      <c r="N5754" s="203"/>
      <c r="O5754" s="129"/>
      <c r="P5754" s="483" t="s">
        <v>1654</v>
      </c>
      <c r="Q5754" s="483">
        <v>555</v>
      </c>
      <c r="R5754" s="483" t="s">
        <v>2045</v>
      </c>
      <c r="S5754" s="129"/>
      <c r="T5754" s="129"/>
      <c r="U5754" s="129" t="s">
        <v>2218</v>
      </c>
      <c r="V5754" s="688"/>
      <c r="W5754" s="515"/>
      <c r="X5754" s="515"/>
      <c r="Y5754" s="515"/>
      <c r="Z5754" s="515"/>
      <c r="AA5754" s="515"/>
    </row>
    <row r="5755" spans="1:27">
      <c r="A5755" s="271"/>
      <c r="B5755" s="129"/>
      <c r="C5755" s="129"/>
      <c r="D5755" s="129"/>
      <c r="E5755" s="466"/>
      <c r="F5755" s="129"/>
      <c r="G5755" s="203"/>
      <c r="H5755" s="129"/>
      <c r="I5755" s="169"/>
      <c r="J5755" s="169"/>
      <c r="K5755" s="169"/>
      <c r="L5755" s="129"/>
      <c r="M5755" s="575"/>
      <c r="N5755" s="203"/>
      <c r="O5755" s="129"/>
      <c r="P5755" s="129" t="s">
        <v>4157</v>
      </c>
      <c r="Q5755" s="129">
        <v>200</v>
      </c>
      <c r="R5755" s="129" t="s">
        <v>2067</v>
      </c>
      <c r="S5755" s="129"/>
      <c r="T5755" s="129"/>
      <c r="U5755" s="129" t="s">
        <v>4158</v>
      </c>
      <c r="V5755" s="497"/>
      <c r="W5755" s="129"/>
      <c r="X5755" s="129"/>
      <c r="Y5755" s="129"/>
      <c r="Z5755" s="129"/>
      <c r="AA5755" s="129"/>
    </row>
    <row r="5756" spans="1:27">
      <c r="A5756" s="271"/>
      <c r="B5756" s="129"/>
      <c r="C5756" s="129"/>
      <c r="D5756" s="129"/>
      <c r="E5756" s="466"/>
      <c r="F5756" s="129"/>
      <c r="G5756" s="203"/>
      <c r="H5756" s="129"/>
      <c r="I5756" s="129"/>
      <c r="J5756" s="129"/>
      <c r="K5756" s="129"/>
      <c r="L5756" s="129"/>
      <c r="M5756" s="575"/>
      <c r="N5756" s="203"/>
      <c r="O5756" s="129"/>
      <c r="P5756" s="129" t="s">
        <v>1326</v>
      </c>
      <c r="Q5756" s="129">
        <v>2000</v>
      </c>
      <c r="R5756" s="129" t="s">
        <v>2045</v>
      </c>
      <c r="S5756" s="129"/>
      <c r="T5756" s="129"/>
      <c r="U5756" s="129" t="s">
        <v>2218</v>
      </c>
      <c r="V5756" s="497"/>
      <c r="W5756" s="129"/>
      <c r="X5756" s="129"/>
      <c r="Y5756" s="129"/>
      <c r="Z5756" s="129"/>
      <c r="AA5756" s="129"/>
    </row>
    <row r="5757" spans="1:27">
      <c r="A5757" s="271"/>
      <c r="B5757" s="129"/>
      <c r="C5757" s="129"/>
      <c r="D5757" s="129"/>
      <c r="E5757" s="466"/>
      <c r="F5757" s="129"/>
      <c r="G5757" s="203"/>
      <c r="H5757" s="129"/>
      <c r="I5757" s="129"/>
      <c r="J5757" s="129"/>
      <c r="K5757" s="129"/>
      <c r="L5757" s="129"/>
      <c r="M5757" s="575"/>
      <c r="N5757" s="203"/>
      <c r="O5757" s="129"/>
      <c r="P5757" s="129" t="s">
        <v>774</v>
      </c>
      <c r="Q5757" s="129">
        <v>2400</v>
      </c>
      <c r="R5757" s="129" t="s">
        <v>2043</v>
      </c>
      <c r="S5757" s="129"/>
      <c r="T5757" s="129" t="s">
        <v>2500</v>
      </c>
      <c r="U5757" s="745" t="s">
        <v>2218</v>
      </c>
      <c r="V5757" s="497"/>
      <c r="W5757" s="129"/>
      <c r="X5757" s="129"/>
      <c r="Y5757" s="129"/>
      <c r="Z5757" s="129"/>
      <c r="AA5757" s="129"/>
    </row>
    <row r="5758" spans="1:27">
      <c r="A5758" s="271"/>
      <c r="B5758" s="129"/>
      <c r="C5758" s="129"/>
      <c r="D5758" s="129"/>
      <c r="E5758" s="466"/>
      <c r="F5758" s="129"/>
      <c r="G5758" s="203"/>
      <c r="H5758" s="129"/>
      <c r="I5758" s="129"/>
      <c r="J5758" s="129"/>
      <c r="K5758" s="129"/>
      <c r="L5758" s="129"/>
      <c r="M5758" s="575"/>
      <c r="N5758" s="203"/>
      <c r="O5758" s="129"/>
      <c r="P5758" s="169"/>
      <c r="Q5758" s="169"/>
      <c r="R5758" s="169"/>
      <c r="S5758" s="169"/>
      <c r="T5758" s="169"/>
      <c r="U5758" s="129"/>
      <c r="V5758" s="497"/>
      <c r="W5758" s="169"/>
      <c r="X5758" s="169"/>
      <c r="Y5758" s="169"/>
      <c r="Z5758" s="129"/>
      <c r="AA5758" s="169"/>
    </row>
    <row r="5759" spans="1:27">
      <c r="A5759" s="271"/>
      <c r="B5759" s="129"/>
      <c r="C5759" s="129"/>
      <c r="D5759" s="129"/>
      <c r="E5759" s="466"/>
      <c r="F5759" s="129"/>
      <c r="G5759" s="203"/>
      <c r="H5759" s="129"/>
      <c r="I5759" s="129"/>
      <c r="J5759" s="129"/>
      <c r="K5759" s="129"/>
      <c r="L5759" s="129"/>
      <c r="M5759" s="575"/>
      <c r="N5759" s="203"/>
      <c r="O5759" s="129"/>
      <c r="P5759" s="169"/>
      <c r="Q5759" s="169"/>
      <c r="R5759" s="169"/>
      <c r="S5759" s="169"/>
      <c r="T5759" s="169"/>
      <c r="U5759" s="129"/>
      <c r="V5759" s="497"/>
      <c r="W5759" s="169"/>
      <c r="X5759" s="169"/>
      <c r="Y5759" s="169"/>
      <c r="Z5759" s="129"/>
      <c r="AA5759" s="169"/>
    </row>
    <row r="5760" spans="1:27">
      <c r="A5760" s="271"/>
      <c r="B5760" s="129"/>
      <c r="C5760" s="129"/>
      <c r="D5760" s="129"/>
      <c r="E5760" s="466"/>
      <c r="F5760" s="129"/>
      <c r="G5760" s="203"/>
      <c r="H5760" s="129"/>
      <c r="I5760" s="129"/>
      <c r="J5760" s="129"/>
      <c r="K5760" s="129"/>
      <c r="L5760" s="129"/>
      <c r="M5760" s="575"/>
      <c r="N5760" s="203"/>
      <c r="O5760" s="129"/>
      <c r="P5760" s="169"/>
      <c r="Q5760" s="169"/>
      <c r="R5760" s="169"/>
      <c r="S5760" s="169"/>
      <c r="T5760" s="169"/>
      <c r="U5760" s="129"/>
      <c r="V5760" s="497"/>
      <c r="W5760" s="169"/>
      <c r="X5760" s="169"/>
      <c r="Y5760" s="169"/>
      <c r="Z5760" s="129"/>
      <c r="AA5760" s="169"/>
    </row>
    <row r="5761" ht="12.75" customHeight="1" spans="1:27">
      <c r="A5761" s="271"/>
      <c r="B5761" s="129"/>
      <c r="C5761" s="129"/>
      <c r="D5761" s="129"/>
      <c r="E5761" s="466"/>
      <c r="F5761" s="129"/>
      <c r="G5761" s="203"/>
      <c r="H5761" s="129"/>
      <c r="I5761" s="129"/>
      <c r="J5761" s="129"/>
      <c r="K5761" s="129"/>
      <c r="L5761" s="129"/>
      <c r="M5761" s="575"/>
      <c r="N5761" s="129"/>
      <c r="O5761" s="129"/>
      <c r="P5761" s="169"/>
      <c r="Q5761" s="169"/>
      <c r="R5761" s="169"/>
      <c r="S5761" s="169"/>
      <c r="T5761" s="169"/>
      <c r="U5761" s="169"/>
      <c r="V5761" s="497"/>
      <c r="W5761" s="169"/>
      <c r="X5761" s="169"/>
      <c r="Y5761" s="169"/>
      <c r="Z5761" s="169"/>
      <c r="AA5761" s="169"/>
    </row>
    <row r="5762" spans="1:27">
      <c r="A5762" s="271"/>
      <c r="B5762" s="129"/>
      <c r="C5762" s="129"/>
      <c r="D5762" s="129"/>
      <c r="E5762" s="129"/>
      <c r="F5762" s="129"/>
      <c r="G5762" s="129"/>
      <c r="H5762" s="129"/>
      <c r="I5762" s="169"/>
      <c r="J5762" s="169"/>
      <c r="K5762" s="169"/>
      <c r="L5762" s="129"/>
      <c r="M5762" s="575"/>
      <c r="N5762" s="129"/>
      <c r="O5762" s="129"/>
      <c r="P5762" s="129"/>
      <c r="Q5762" s="129"/>
      <c r="R5762" s="129"/>
      <c r="S5762" s="129"/>
      <c r="T5762" s="129"/>
      <c r="U5762" s="129"/>
      <c r="V5762" s="497"/>
      <c r="W5762" s="129"/>
      <c r="X5762" s="129"/>
      <c r="Y5762" s="129"/>
      <c r="Z5762" s="129"/>
      <c r="AA5762" s="129"/>
    </row>
    <row r="5763" ht="23.4" spans="1:27">
      <c r="A5763" s="726"/>
      <c r="B5763" s="623"/>
      <c r="C5763" s="324"/>
      <c r="D5763" s="324"/>
      <c r="E5763" s="624"/>
      <c r="F5763" s="324"/>
      <c r="G5763" s="324"/>
      <c r="H5763" s="326"/>
      <c r="I5763" s="327"/>
      <c r="J5763" s="327"/>
      <c r="K5763" s="327"/>
      <c r="L5763" s="327"/>
      <c r="M5763" s="747"/>
      <c r="N5763" s="571"/>
      <c r="O5763" s="609"/>
      <c r="P5763" s="571"/>
      <c r="Q5763" s="571"/>
      <c r="R5763" s="571"/>
      <c r="S5763" s="571"/>
      <c r="T5763" s="571"/>
      <c r="U5763" s="571"/>
      <c r="V5763" s="707"/>
      <c r="W5763" s="327"/>
      <c r="X5763" s="327"/>
      <c r="Y5763" s="327"/>
      <c r="Z5763" s="327"/>
      <c r="AA5763" s="327"/>
    </row>
    <row r="5764" ht="27.6" spans="1:29">
      <c r="A5764" s="266" t="s">
        <v>2886</v>
      </c>
      <c r="B5764" s="121" t="s">
        <v>12</v>
      </c>
      <c r="C5764" s="122" t="s">
        <v>2501</v>
      </c>
      <c r="D5764" s="122" t="s">
        <v>2466</v>
      </c>
      <c r="E5764" s="123" t="s">
        <v>2456</v>
      </c>
      <c r="F5764" s="121" t="s">
        <v>3121</v>
      </c>
      <c r="G5764" s="121" t="s">
        <v>11</v>
      </c>
      <c r="H5764" s="269"/>
      <c r="I5764" s="121" t="s">
        <v>13</v>
      </c>
      <c r="J5764" s="267" t="s">
        <v>2501</v>
      </c>
      <c r="K5764" s="267" t="s">
        <v>2466</v>
      </c>
      <c r="L5764" s="658" t="s">
        <v>2456</v>
      </c>
      <c r="M5764" s="268" t="s">
        <v>3121</v>
      </c>
      <c r="N5764" s="268" t="s">
        <v>11</v>
      </c>
      <c r="O5764" s="282"/>
      <c r="P5764" s="751" t="s">
        <v>3108</v>
      </c>
      <c r="Q5764" s="752" t="s">
        <v>2501</v>
      </c>
      <c r="R5764" s="752" t="s">
        <v>2466</v>
      </c>
      <c r="S5764" s="753" t="s">
        <v>2456</v>
      </c>
      <c r="T5764" s="751" t="s">
        <v>3121</v>
      </c>
      <c r="U5764" s="751" t="s">
        <v>11</v>
      </c>
      <c r="V5764" s="286"/>
      <c r="W5764" s="606" t="s">
        <v>3336</v>
      </c>
      <c r="X5764" s="642" t="s">
        <v>2501</v>
      </c>
      <c r="Y5764" s="642" t="s">
        <v>2466</v>
      </c>
      <c r="Z5764" s="606" t="s">
        <v>3121</v>
      </c>
      <c r="AA5764" s="606" t="s">
        <v>11</v>
      </c>
      <c r="AB5764" s="594" t="s">
        <v>2557</v>
      </c>
      <c r="AC5764" s="594"/>
    </row>
    <row r="5765" ht="12.95" customHeight="1" spans="1:31">
      <c r="A5765" s="270" t="s">
        <v>4159</v>
      </c>
      <c r="B5765" s="14" t="s">
        <v>145</v>
      </c>
      <c r="C5765" s="14">
        <v>3000</v>
      </c>
      <c r="D5765" s="14" t="s">
        <v>2043</v>
      </c>
      <c r="E5765" s="52"/>
      <c r="F5765" s="14"/>
      <c r="G5765" s="53" t="s">
        <v>2218</v>
      </c>
      <c r="H5765" s="14"/>
      <c r="I5765" s="14" t="s">
        <v>2932</v>
      </c>
      <c r="J5765" s="14">
        <v>200</v>
      </c>
      <c r="K5765" s="14" t="s">
        <v>2045</v>
      </c>
      <c r="L5765" s="14"/>
      <c r="M5765" s="14"/>
      <c r="N5765" s="53" t="s">
        <v>2389</v>
      </c>
      <c r="O5765" s="162"/>
      <c r="P5765" s="169" t="s">
        <v>972</v>
      </c>
      <c r="Q5765" s="169">
        <v>1200</v>
      </c>
      <c r="R5765" s="169" t="s">
        <v>2043</v>
      </c>
      <c r="S5765" s="169"/>
      <c r="T5765" s="169"/>
      <c r="U5765" s="129" t="s">
        <v>2218</v>
      </c>
      <c r="V5765" s="497"/>
      <c r="W5765" s="14" t="s">
        <v>470</v>
      </c>
      <c r="X5765" s="14">
        <v>3200</v>
      </c>
      <c r="Y5765" s="14" t="s">
        <v>2043</v>
      </c>
      <c r="Z5765" s="129"/>
      <c r="AA5765" s="129" t="s">
        <v>2218</v>
      </c>
      <c r="AB5765" s="525"/>
      <c r="AC5765" s="448" t="s">
        <v>2561</v>
      </c>
      <c r="AD5765" s="179"/>
      <c r="AE5765" s="179"/>
    </row>
    <row r="5766" spans="1:29">
      <c r="A5766" s="271"/>
      <c r="B5766" s="14" t="s">
        <v>949</v>
      </c>
      <c r="C5766" s="14">
        <v>18000</v>
      </c>
      <c r="D5766" s="14" t="s">
        <v>2043</v>
      </c>
      <c r="E5766" s="127"/>
      <c r="F5766" s="127"/>
      <c r="G5766" s="127" t="s">
        <v>2218</v>
      </c>
      <c r="H5766" s="14"/>
      <c r="I5766" s="127" t="s">
        <v>241</v>
      </c>
      <c r="J5766" s="127">
        <v>18000</v>
      </c>
      <c r="K5766" s="127" t="s">
        <v>2043</v>
      </c>
      <c r="L5766" s="127"/>
      <c r="M5766" s="127"/>
      <c r="N5766" s="128" t="s">
        <v>2218</v>
      </c>
      <c r="O5766" s="162"/>
      <c r="P5766" s="129" t="s">
        <v>2005</v>
      </c>
      <c r="Q5766" s="129">
        <v>300</v>
      </c>
      <c r="R5766" s="129" t="s">
        <v>2045</v>
      </c>
      <c r="S5766" s="129"/>
      <c r="T5766" s="129"/>
      <c r="U5766" s="129" t="s">
        <v>2218</v>
      </c>
      <c r="V5766" s="497"/>
      <c r="W5766" s="127" t="s">
        <v>771</v>
      </c>
      <c r="X5766" s="127">
        <v>200</v>
      </c>
      <c r="Y5766" s="127" t="s">
        <v>2045</v>
      </c>
      <c r="Z5766" s="127"/>
      <c r="AA5766" s="129" t="s">
        <v>2218</v>
      </c>
      <c r="AB5766" s="460"/>
      <c r="AC5766" s="14" t="s">
        <v>2562</v>
      </c>
    </row>
    <row r="5767" ht="13.8" spans="1:29">
      <c r="A5767" s="271"/>
      <c r="B5767" s="14" t="s">
        <v>124</v>
      </c>
      <c r="C5767" s="14">
        <v>12000</v>
      </c>
      <c r="D5767" s="14" t="s">
        <v>2043</v>
      </c>
      <c r="E5767" s="52"/>
      <c r="F5767" s="14"/>
      <c r="G5767" s="127" t="s">
        <v>2218</v>
      </c>
      <c r="H5767" s="14"/>
      <c r="I5767" s="127" t="s">
        <v>636</v>
      </c>
      <c r="J5767" s="127">
        <v>3200</v>
      </c>
      <c r="K5767" s="127" t="s">
        <v>2043</v>
      </c>
      <c r="L5767" s="14"/>
      <c r="M5767" s="14"/>
      <c r="N5767" s="191" t="s">
        <v>2218</v>
      </c>
      <c r="O5767" s="162"/>
      <c r="P5767" s="172" t="s">
        <v>2099</v>
      </c>
      <c r="Q5767" s="172">
        <v>1400</v>
      </c>
      <c r="R5767" s="172" t="s">
        <v>2045</v>
      </c>
      <c r="S5767" s="129"/>
      <c r="T5767" s="129"/>
      <c r="U5767" s="129" t="s">
        <v>4160</v>
      </c>
      <c r="V5767" s="497"/>
      <c r="W5767" s="14" t="s">
        <v>2104</v>
      </c>
      <c r="X5767" s="14">
        <v>200</v>
      </c>
      <c r="Y5767" s="14" t="s">
        <v>2045</v>
      </c>
      <c r="Z5767" s="127" t="s">
        <v>2096</v>
      </c>
      <c r="AA5767" s="129" t="s">
        <v>4161</v>
      </c>
      <c r="AB5767" s="461"/>
      <c r="AC5767" s="448" t="s">
        <v>2563</v>
      </c>
    </row>
    <row r="5768" ht="13.8" spans="1:29">
      <c r="A5768" s="271"/>
      <c r="B5768" s="127" t="s">
        <v>262</v>
      </c>
      <c r="C5768" s="127">
        <v>2400</v>
      </c>
      <c r="D5768" s="127" t="s">
        <v>2043</v>
      </c>
      <c r="E5768" s="14"/>
      <c r="F5768" s="14" t="s">
        <v>4162</v>
      </c>
      <c r="G5768" s="127" t="s">
        <v>2218</v>
      </c>
      <c r="H5768" s="14"/>
      <c r="I5768" s="14" t="s">
        <v>692</v>
      </c>
      <c r="J5768" s="14">
        <v>4000</v>
      </c>
      <c r="K5768" s="14" t="s">
        <v>2043</v>
      </c>
      <c r="L5768" s="14"/>
      <c r="M5768" s="14"/>
      <c r="N5768" s="61" t="s">
        <v>2218</v>
      </c>
      <c r="O5768" s="162"/>
      <c r="P5768" s="172" t="s">
        <v>2063</v>
      </c>
      <c r="Q5768" s="172">
        <v>1200</v>
      </c>
      <c r="R5768" s="172" t="s">
        <v>2045</v>
      </c>
      <c r="S5768" s="129"/>
      <c r="T5768" s="129"/>
      <c r="U5768" s="129" t="s">
        <v>2218</v>
      </c>
      <c r="V5768" s="497"/>
      <c r="W5768" s="160" t="s">
        <v>1830</v>
      </c>
      <c r="X5768" s="160">
        <v>500</v>
      </c>
      <c r="Y5768" s="160" t="s">
        <v>2045</v>
      </c>
      <c r="Z5768" s="160"/>
      <c r="AA5768" s="129" t="s">
        <v>2218</v>
      </c>
      <c r="AB5768" s="462"/>
      <c r="AC5768" s="448" t="s">
        <v>2568</v>
      </c>
    </row>
    <row r="5769" ht="13.8" spans="1:29">
      <c r="A5769" s="271"/>
      <c r="B5769" s="141" t="s">
        <v>226</v>
      </c>
      <c r="C5769" s="141">
        <v>3200</v>
      </c>
      <c r="D5769" s="141" t="s">
        <v>2043</v>
      </c>
      <c r="E5769" s="491"/>
      <c r="F5769" s="127"/>
      <c r="G5769" s="127" t="s">
        <v>2218</v>
      </c>
      <c r="H5769" s="14"/>
      <c r="I5769" s="127" t="s">
        <v>256</v>
      </c>
      <c r="J5769" s="127">
        <v>12000</v>
      </c>
      <c r="K5769" s="127" t="s">
        <v>2043</v>
      </c>
      <c r="L5769" s="127"/>
      <c r="M5769" s="127"/>
      <c r="N5769" s="61" t="s">
        <v>2218</v>
      </c>
      <c r="O5769" s="162"/>
      <c r="P5769" s="483" t="s">
        <v>1966</v>
      </c>
      <c r="Q5769" s="483">
        <v>1980</v>
      </c>
      <c r="R5769" s="483" t="s">
        <v>2045</v>
      </c>
      <c r="S5769" s="129"/>
      <c r="T5769" s="129"/>
      <c r="U5769" s="129" t="s">
        <v>2218</v>
      </c>
      <c r="V5769" s="497"/>
      <c r="W5769" s="14" t="s">
        <v>1135</v>
      </c>
      <c r="X5769" s="14">
        <v>3200</v>
      </c>
      <c r="Y5769" s="162" t="s">
        <v>2043</v>
      </c>
      <c r="Z5769" s="14"/>
      <c r="AA5769" s="129" t="s">
        <v>2218</v>
      </c>
      <c r="AB5769" s="142"/>
      <c r="AC5769" s="448" t="s">
        <v>2632</v>
      </c>
    </row>
    <row r="5770" ht="13.8" spans="1:29">
      <c r="A5770" s="271"/>
      <c r="B5770" s="14" t="s">
        <v>1686</v>
      </c>
      <c r="C5770" s="14">
        <v>12800</v>
      </c>
      <c r="D5770" s="14" t="s">
        <v>2043</v>
      </c>
      <c r="E5770" s="491"/>
      <c r="F5770" s="127"/>
      <c r="G5770" s="128" t="s">
        <v>4163</v>
      </c>
      <c r="H5770" s="14"/>
      <c r="I5770" s="14" t="s">
        <v>331</v>
      </c>
      <c r="J5770" s="14">
        <v>8000</v>
      </c>
      <c r="K5770" s="14" t="s">
        <v>2043</v>
      </c>
      <c r="L5770" s="14"/>
      <c r="M5770" s="14"/>
      <c r="N5770" s="61" t="s">
        <v>2218</v>
      </c>
      <c r="O5770" s="162"/>
      <c r="P5770" s="129" t="s">
        <v>1382</v>
      </c>
      <c r="Q5770" s="129">
        <v>1200</v>
      </c>
      <c r="R5770" s="129" t="s">
        <v>2045</v>
      </c>
      <c r="S5770" s="129"/>
      <c r="T5770" s="129" t="s">
        <v>4164</v>
      </c>
      <c r="U5770" s="129" t="s">
        <v>2218</v>
      </c>
      <c r="V5770" s="497"/>
      <c r="W5770" s="14" t="s">
        <v>1841</v>
      </c>
      <c r="X5770" s="14">
        <v>2000</v>
      </c>
      <c r="Y5770" s="14" t="s">
        <v>2043</v>
      </c>
      <c r="Z5770" s="129">
        <v>2</v>
      </c>
      <c r="AA5770" s="129" t="s">
        <v>2218</v>
      </c>
      <c r="AB5770" s="136"/>
      <c r="AC5770" s="448" t="s">
        <v>2935</v>
      </c>
    </row>
    <row r="5771" spans="1:28">
      <c r="A5771" s="271"/>
      <c r="B5771" s="14" t="s">
        <v>479</v>
      </c>
      <c r="C5771" s="14">
        <v>6000</v>
      </c>
      <c r="D5771" s="14" t="s">
        <v>2043</v>
      </c>
      <c r="E5771" s="52"/>
      <c r="F5771" s="14"/>
      <c r="G5771" s="53" t="s">
        <v>2218</v>
      </c>
      <c r="H5771" s="14"/>
      <c r="I5771" s="14" t="s">
        <v>1133</v>
      </c>
      <c r="J5771" s="14">
        <v>2400</v>
      </c>
      <c r="K5771" s="14" t="s">
        <v>2043</v>
      </c>
      <c r="L5771" s="14"/>
      <c r="M5771" s="14"/>
      <c r="N5771" s="61" t="s">
        <v>2218</v>
      </c>
      <c r="O5771" s="162"/>
      <c r="P5771" s="129" t="s">
        <v>2139</v>
      </c>
      <c r="Q5771" s="129">
        <v>200</v>
      </c>
      <c r="R5771" s="129" t="s">
        <v>2045</v>
      </c>
      <c r="S5771" s="129"/>
      <c r="T5771" s="129" t="s">
        <v>2096</v>
      </c>
      <c r="U5771" s="129" t="s">
        <v>2218</v>
      </c>
      <c r="V5771" s="602"/>
      <c r="W5771" s="14" t="s">
        <v>313</v>
      </c>
      <c r="X5771" s="14">
        <v>1200</v>
      </c>
      <c r="Y5771" s="14" t="s">
        <v>2045</v>
      </c>
      <c r="Z5771" s="743"/>
      <c r="AA5771" s="129" t="s">
        <v>2218</v>
      </c>
      <c r="AB5771" s="140" t="s">
        <v>2727</v>
      </c>
    </row>
    <row r="5772" ht="26.4" spans="1:27">
      <c r="A5772" s="271"/>
      <c r="B5772" s="127"/>
      <c r="C5772" s="127"/>
      <c r="D5772" s="127"/>
      <c r="E5772" s="491"/>
      <c r="F5772" s="127"/>
      <c r="G5772" s="128"/>
      <c r="H5772" s="14"/>
      <c r="I5772" s="14" t="s">
        <v>259</v>
      </c>
      <c r="J5772" s="14">
        <v>2000</v>
      </c>
      <c r="K5772" s="14" t="s">
        <v>2043</v>
      </c>
      <c r="L5772" s="14"/>
      <c r="M5772" s="14"/>
      <c r="N5772" s="53" t="s">
        <v>4165</v>
      </c>
      <c r="O5772" s="162"/>
      <c r="P5772" s="129" t="s">
        <v>1358</v>
      </c>
      <c r="Q5772" s="129">
        <v>200</v>
      </c>
      <c r="R5772" s="129" t="s">
        <v>2045</v>
      </c>
      <c r="S5772" s="129"/>
      <c r="T5772" s="129"/>
      <c r="U5772" s="129" t="s">
        <v>2218</v>
      </c>
      <c r="V5772" s="602"/>
      <c r="W5772" s="14" t="s">
        <v>4166</v>
      </c>
      <c r="X5772" s="14">
        <v>200</v>
      </c>
      <c r="Y5772" s="14" t="s">
        <v>2045</v>
      </c>
      <c r="Z5772" s="14"/>
      <c r="AA5772" s="129" t="s">
        <v>2218</v>
      </c>
    </row>
    <row r="5773" spans="1:27">
      <c r="A5773" s="271"/>
      <c r="B5773" s="169"/>
      <c r="C5773" s="169"/>
      <c r="D5773" s="169"/>
      <c r="E5773" s="169"/>
      <c r="F5773" s="169"/>
      <c r="G5773" s="169"/>
      <c r="H5773" s="14"/>
      <c r="I5773" s="14" t="s">
        <v>4167</v>
      </c>
      <c r="J5773" s="14">
        <v>800</v>
      </c>
      <c r="K5773" s="14" t="s">
        <v>2043</v>
      </c>
      <c r="L5773" s="14"/>
      <c r="M5773" s="14"/>
      <c r="N5773" s="730" t="s">
        <v>2254</v>
      </c>
      <c r="O5773" s="162"/>
      <c r="P5773" s="483" t="s">
        <v>1231</v>
      </c>
      <c r="Q5773" s="483">
        <v>3200</v>
      </c>
      <c r="R5773" s="483" t="s">
        <v>2043</v>
      </c>
      <c r="S5773" s="129"/>
      <c r="T5773" s="129"/>
      <c r="U5773" s="129" t="s">
        <v>2218</v>
      </c>
      <c r="V5773" s="602"/>
      <c r="W5773" s="14" t="s">
        <v>1183</v>
      </c>
      <c r="X5773" s="14">
        <v>1600</v>
      </c>
      <c r="Y5773" s="14" t="s">
        <v>2043</v>
      </c>
      <c r="Z5773" s="14"/>
      <c r="AA5773" s="129" t="s">
        <v>2218</v>
      </c>
    </row>
    <row r="5774" spans="1:27">
      <c r="A5774" s="271"/>
      <c r="B5774" s="127"/>
      <c r="C5774" s="127"/>
      <c r="D5774" s="127"/>
      <c r="E5774" s="491"/>
      <c r="F5774" s="127"/>
      <c r="G5774" s="128"/>
      <c r="H5774" s="162"/>
      <c r="I5774" s="127" t="s">
        <v>458</v>
      </c>
      <c r="J5774" s="127">
        <v>6000</v>
      </c>
      <c r="K5774" s="127" t="s">
        <v>2043</v>
      </c>
      <c r="L5774" s="14"/>
      <c r="M5774" s="14"/>
      <c r="N5774" s="53"/>
      <c r="O5774" s="162"/>
      <c r="P5774" s="129" t="s">
        <v>1272</v>
      </c>
      <c r="Q5774" s="129">
        <v>1200</v>
      </c>
      <c r="R5774" s="129" t="s">
        <v>2045</v>
      </c>
      <c r="S5774" s="129"/>
      <c r="T5774" s="129"/>
      <c r="U5774" s="129" t="s">
        <v>2218</v>
      </c>
      <c r="V5774" s="602"/>
      <c r="W5774" s="14" t="s">
        <v>1374</v>
      </c>
      <c r="X5774" s="14">
        <v>340</v>
      </c>
      <c r="Y5774" s="14" t="s">
        <v>2045</v>
      </c>
      <c r="Z5774" s="14"/>
      <c r="AA5774" s="129" t="s">
        <v>2218</v>
      </c>
    </row>
    <row r="5775" spans="1:27">
      <c r="A5775" s="271"/>
      <c r="B5775" s="127"/>
      <c r="C5775" s="127"/>
      <c r="D5775" s="127"/>
      <c r="E5775" s="491"/>
      <c r="F5775" s="127"/>
      <c r="G5775" s="128"/>
      <c r="H5775" s="162"/>
      <c r="I5775" s="14"/>
      <c r="J5775" s="14"/>
      <c r="K5775" s="14"/>
      <c r="L5775" s="14"/>
      <c r="M5775" s="14"/>
      <c r="N5775" s="191"/>
      <c r="O5775" s="162"/>
      <c r="P5775" s="169" t="s">
        <v>1999</v>
      </c>
      <c r="Q5775" s="169">
        <v>180</v>
      </c>
      <c r="R5775" s="169" t="s">
        <v>2045</v>
      </c>
      <c r="S5775" s="129"/>
      <c r="T5775" s="129"/>
      <c r="U5775" s="129" t="s">
        <v>4168</v>
      </c>
      <c r="V5775" s="575"/>
      <c r="W5775" s="14" t="s">
        <v>1534</v>
      </c>
      <c r="X5775" s="14">
        <v>500</v>
      </c>
      <c r="Y5775" s="14" t="s">
        <v>2045</v>
      </c>
      <c r="Z5775" s="14"/>
      <c r="AA5775" s="129" t="s">
        <v>2218</v>
      </c>
    </row>
    <row r="5776" spans="1:27">
      <c r="A5776" s="271"/>
      <c r="B5776" s="127"/>
      <c r="C5776" s="127"/>
      <c r="D5776" s="127"/>
      <c r="E5776" s="127"/>
      <c r="F5776" s="143"/>
      <c r="G5776" s="169"/>
      <c r="H5776" s="162"/>
      <c r="I5776" s="14"/>
      <c r="J5776" s="14"/>
      <c r="K5776" s="14"/>
      <c r="L5776" s="14"/>
      <c r="M5776" s="14"/>
      <c r="N5776" s="53"/>
      <c r="O5776" s="162"/>
      <c r="P5776" s="139" t="s">
        <v>2118</v>
      </c>
      <c r="Q5776" s="139">
        <v>240</v>
      </c>
      <c r="R5776" s="139" t="s">
        <v>2045</v>
      </c>
      <c r="S5776" s="139"/>
      <c r="T5776" s="139"/>
      <c r="U5776" s="129" t="s">
        <v>2218</v>
      </c>
      <c r="V5776" s="575"/>
      <c r="W5776" s="14" t="s">
        <v>1841</v>
      </c>
      <c r="X5776" s="14">
        <v>2000</v>
      </c>
      <c r="Y5776" s="14" t="s">
        <v>2043</v>
      </c>
      <c r="Z5776" s="129">
        <v>2</v>
      </c>
      <c r="AA5776" s="129" t="s">
        <v>2218</v>
      </c>
    </row>
    <row r="5777" spans="1:27">
      <c r="A5777" s="271"/>
      <c r="B5777" s="127"/>
      <c r="C5777" s="127"/>
      <c r="D5777" s="127"/>
      <c r="E5777" s="491"/>
      <c r="F5777" s="127"/>
      <c r="G5777" s="748"/>
      <c r="H5777" s="162"/>
      <c r="I5777" s="14"/>
      <c r="J5777" s="14"/>
      <c r="K5777" s="14"/>
      <c r="L5777" s="14"/>
      <c r="M5777" s="14"/>
      <c r="N5777" s="14"/>
      <c r="O5777" s="162"/>
      <c r="P5777" s="14" t="s">
        <v>3215</v>
      </c>
      <c r="Q5777" s="14">
        <v>240</v>
      </c>
      <c r="R5777" s="14" t="s">
        <v>2045</v>
      </c>
      <c r="S5777" s="14"/>
      <c r="T5777" s="14"/>
      <c r="U5777" s="129" t="s">
        <v>4169</v>
      </c>
      <c r="V5777" s="575"/>
      <c r="W5777" s="14" t="s">
        <v>316</v>
      </c>
      <c r="X5777" s="14">
        <v>10000</v>
      </c>
      <c r="Y5777" s="162" t="s">
        <v>2043</v>
      </c>
      <c r="Z5777" s="14"/>
      <c r="AA5777" s="129" t="s">
        <v>2218</v>
      </c>
    </row>
    <row r="5778" spans="1:27">
      <c r="A5778" s="271"/>
      <c r="B5778" s="127"/>
      <c r="C5778" s="127"/>
      <c r="D5778" s="127"/>
      <c r="E5778" s="491"/>
      <c r="F5778" s="127"/>
      <c r="G5778" s="128"/>
      <c r="H5778" s="162"/>
      <c r="I5778" s="14"/>
      <c r="J5778" s="14"/>
      <c r="K5778" s="14"/>
      <c r="L5778" s="14"/>
      <c r="M5778" s="14"/>
      <c r="O5778" s="162"/>
      <c r="P5778" s="14"/>
      <c r="Q5778" s="14"/>
      <c r="R5778" s="14"/>
      <c r="S5778" s="14"/>
      <c r="T5778" s="14"/>
      <c r="U5778" s="14"/>
      <c r="V5778" s="575"/>
      <c r="W5778" s="158" t="s">
        <v>630</v>
      </c>
      <c r="X5778" s="158">
        <v>1200</v>
      </c>
      <c r="Y5778" s="158" t="s">
        <v>2043</v>
      </c>
      <c r="Z5778" s="14"/>
      <c r="AA5778" s="14" t="s">
        <v>4170</v>
      </c>
    </row>
    <row r="5779" spans="1:27">
      <c r="A5779" s="271"/>
      <c r="B5779" s="127"/>
      <c r="C5779" s="127"/>
      <c r="D5779" s="127"/>
      <c r="E5779" s="491"/>
      <c r="F5779" s="127"/>
      <c r="G5779" s="128"/>
      <c r="H5779" s="162"/>
      <c r="I5779" s="14"/>
      <c r="J5779" s="14"/>
      <c r="K5779" s="14"/>
      <c r="L5779" s="14"/>
      <c r="M5779" s="14"/>
      <c r="N5779" s="191"/>
      <c r="O5779" s="162"/>
      <c r="P5779" s="14"/>
      <c r="Q5779" s="14"/>
      <c r="R5779" s="14"/>
      <c r="S5779" s="14"/>
      <c r="T5779" s="14"/>
      <c r="U5779" s="14"/>
      <c r="V5779" s="575"/>
      <c r="W5779" s="728" t="s">
        <v>1644</v>
      </c>
      <c r="X5779" s="728">
        <v>2000</v>
      </c>
      <c r="Y5779" s="756" t="s">
        <v>2043</v>
      </c>
      <c r="Z5779" s="728"/>
      <c r="AA5779" s="754" t="s">
        <v>4171</v>
      </c>
    </row>
    <row r="5780" spans="1:27">
      <c r="A5780" s="271"/>
      <c r="B5780" s="154"/>
      <c r="C5780" s="154"/>
      <c r="D5780" s="154"/>
      <c r="E5780" s="749"/>
      <c r="F5780" s="729"/>
      <c r="G5780" s="750"/>
      <c r="H5780" s="162"/>
      <c r="I5780" s="14"/>
      <c r="J5780" s="14"/>
      <c r="K5780" s="14"/>
      <c r="L5780" s="14"/>
      <c r="M5780" s="162"/>
      <c r="N5780" s="53"/>
      <c r="O5780" s="162"/>
      <c r="P5780" s="14"/>
      <c r="Q5780" s="14"/>
      <c r="R5780" s="14"/>
      <c r="S5780" s="14"/>
      <c r="T5780" s="14"/>
      <c r="U5780" s="14"/>
      <c r="V5780" s="602"/>
      <c r="W5780" s="14"/>
      <c r="X5780" s="14"/>
      <c r="Y5780" s="14"/>
      <c r="Z5780" s="14"/>
      <c r="AA5780" s="14"/>
    </row>
    <row r="5781" ht="23.4" spans="1:27">
      <c r="A5781" s="726"/>
      <c r="B5781" s="623"/>
      <c r="C5781" s="324"/>
      <c r="D5781" s="324"/>
      <c r="E5781" s="624"/>
      <c r="F5781" s="324"/>
      <c r="G5781" s="299"/>
      <c r="H5781" s="269"/>
      <c r="I5781" s="304"/>
      <c r="J5781" s="304"/>
      <c r="K5781" s="304"/>
      <c r="L5781" s="304"/>
      <c r="M5781" s="304"/>
      <c r="N5781" s="304"/>
      <c r="O5781" s="269"/>
      <c r="P5781" s="304"/>
      <c r="Q5781" s="304"/>
      <c r="R5781" s="304"/>
      <c r="S5781" s="304"/>
      <c r="T5781" s="304"/>
      <c r="U5781" s="304"/>
      <c r="V5781" s="269"/>
      <c r="W5781" s="304"/>
      <c r="X5781" s="304"/>
      <c r="Y5781" s="304"/>
      <c r="Z5781" s="304"/>
      <c r="AA5781" s="304"/>
    </row>
    <row r="5782" ht="27.6" spans="1:29">
      <c r="A5782" s="266" t="s">
        <v>2343</v>
      </c>
      <c r="B5782" s="121" t="s">
        <v>12</v>
      </c>
      <c r="C5782" s="122" t="s">
        <v>2501</v>
      </c>
      <c r="D5782" s="122" t="s">
        <v>2466</v>
      </c>
      <c r="E5782" s="123" t="s">
        <v>2456</v>
      </c>
      <c r="F5782" s="121" t="s">
        <v>3121</v>
      </c>
      <c r="G5782" s="121" t="s">
        <v>11</v>
      </c>
      <c r="H5782" s="269"/>
      <c r="I5782" s="121" t="s">
        <v>13</v>
      </c>
      <c r="J5782" s="267" t="s">
        <v>2501</v>
      </c>
      <c r="K5782" s="267" t="s">
        <v>2466</v>
      </c>
      <c r="L5782" s="658" t="s">
        <v>2456</v>
      </c>
      <c r="M5782" s="268" t="s">
        <v>3121</v>
      </c>
      <c r="N5782" s="268" t="s">
        <v>11</v>
      </c>
      <c r="O5782" s="282"/>
      <c r="P5782" s="751" t="s">
        <v>3108</v>
      </c>
      <c r="Q5782" s="752" t="s">
        <v>2501</v>
      </c>
      <c r="R5782" s="752" t="s">
        <v>2466</v>
      </c>
      <c r="S5782" s="753" t="s">
        <v>2456</v>
      </c>
      <c r="T5782" s="751" t="s">
        <v>3121</v>
      </c>
      <c r="U5782" s="751" t="s">
        <v>11</v>
      </c>
      <c r="V5782" s="286"/>
      <c r="W5782" s="606" t="s">
        <v>3336</v>
      </c>
      <c r="X5782" s="642" t="s">
        <v>2501</v>
      </c>
      <c r="Y5782" s="642" t="s">
        <v>2466</v>
      </c>
      <c r="Z5782" s="606" t="s">
        <v>3121</v>
      </c>
      <c r="AA5782" s="606" t="s">
        <v>11</v>
      </c>
      <c r="AB5782" s="594" t="s">
        <v>2557</v>
      </c>
      <c r="AC5782" s="594"/>
    </row>
    <row r="5783" ht="12.95" customHeight="1" spans="1:31">
      <c r="A5783" s="124" t="s">
        <v>4172</v>
      </c>
      <c r="B5783" s="14" t="s">
        <v>1686</v>
      </c>
      <c r="C5783" s="14">
        <v>5000</v>
      </c>
      <c r="D5783" s="14" t="s">
        <v>2043</v>
      </c>
      <c r="E5783" s="52"/>
      <c r="F5783" s="14"/>
      <c r="G5783" s="191" t="s">
        <v>4173</v>
      </c>
      <c r="H5783" s="14"/>
      <c r="I5783" s="14" t="s">
        <v>1592</v>
      </c>
      <c r="J5783" s="14">
        <v>1200</v>
      </c>
      <c r="K5783" s="14" t="s">
        <v>2045</v>
      </c>
      <c r="L5783" s="14"/>
      <c r="M5783" s="14"/>
      <c r="N5783" s="14" t="s">
        <v>2218</v>
      </c>
      <c r="O5783" s="162"/>
      <c r="P5783" s="137" t="s">
        <v>2184</v>
      </c>
      <c r="Q5783" s="137">
        <v>500</v>
      </c>
      <c r="R5783" s="137" t="s">
        <v>2045</v>
      </c>
      <c r="S5783" s="14"/>
      <c r="T5783" s="14"/>
      <c r="U5783" s="14" t="s">
        <v>2218</v>
      </c>
      <c r="V5783" s="497"/>
      <c r="W5783" s="14" t="s">
        <v>464</v>
      </c>
      <c r="X5783" s="14">
        <v>2800</v>
      </c>
      <c r="Y5783" s="14" t="s">
        <v>2043</v>
      </c>
      <c r="Z5783" s="127"/>
      <c r="AA5783" s="129" t="s">
        <v>2218</v>
      </c>
      <c r="AB5783" s="525"/>
      <c r="AC5783" s="448" t="s">
        <v>2561</v>
      </c>
      <c r="AD5783" s="179"/>
      <c r="AE5783" s="179"/>
    </row>
    <row r="5784" spans="1:29">
      <c r="A5784" s="125"/>
      <c r="B5784" s="127" t="s">
        <v>729</v>
      </c>
      <c r="C5784" s="127">
        <v>6000</v>
      </c>
      <c r="D5784" s="127" t="s">
        <v>2043</v>
      </c>
      <c r="E5784" s="52"/>
      <c r="F5784" s="14"/>
      <c r="G5784" s="53" t="s">
        <v>2218</v>
      </c>
      <c r="H5784" s="14"/>
      <c r="I5784" s="14" t="s">
        <v>259</v>
      </c>
      <c r="J5784" s="14">
        <v>32000</v>
      </c>
      <c r="K5784" s="14" t="s">
        <v>2043</v>
      </c>
      <c r="L5784" s="14"/>
      <c r="M5784" s="14"/>
      <c r="N5784" s="53" t="s">
        <v>2218</v>
      </c>
      <c r="O5784" s="162"/>
      <c r="P5784" s="137" t="s">
        <v>4174</v>
      </c>
      <c r="Q5784" s="137">
        <v>120</v>
      </c>
      <c r="R5784" s="137" t="s">
        <v>2045</v>
      </c>
      <c r="S5784" s="14"/>
      <c r="T5784" s="14"/>
      <c r="U5784" s="14" t="s">
        <v>2218</v>
      </c>
      <c r="V5784" s="497"/>
      <c r="W5784" s="483" t="s">
        <v>1060</v>
      </c>
      <c r="X5784" s="483">
        <v>800</v>
      </c>
      <c r="Y5784" s="483" t="s">
        <v>2043</v>
      </c>
      <c r="Z5784" s="129"/>
      <c r="AA5784" s="129" t="s">
        <v>2218</v>
      </c>
      <c r="AB5784" s="460"/>
      <c r="AC5784" s="14" t="s">
        <v>2562</v>
      </c>
    </row>
    <row r="5785" ht="13.8" spans="1:29">
      <c r="A5785" s="125"/>
      <c r="B5785" s="137" t="s">
        <v>63</v>
      </c>
      <c r="C5785" s="137">
        <v>4000</v>
      </c>
      <c r="D5785" s="137" t="s">
        <v>2043</v>
      </c>
      <c r="E5785" s="14"/>
      <c r="F5785" s="14"/>
      <c r="G5785" s="53" t="s">
        <v>2218</v>
      </c>
      <c r="H5785" s="14"/>
      <c r="I5785" s="14" t="s">
        <v>599</v>
      </c>
      <c r="J5785" s="14">
        <v>4000</v>
      </c>
      <c r="K5785" s="14" t="s">
        <v>2045</v>
      </c>
      <c r="L5785" s="14"/>
      <c r="M5785" s="14"/>
      <c r="N5785" s="730" t="s">
        <v>2218</v>
      </c>
      <c r="O5785" s="162"/>
      <c r="P5785" s="14" t="s">
        <v>1849</v>
      </c>
      <c r="Q5785" s="14">
        <v>210</v>
      </c>
      <c r="R5785" s="14" t="s">
        <v>2045</v>
      </c>
      <c r="S5785" s="14"/>
      <c r="T5785" s="162"/>
      <c r="U5785" s="14" t="s">
        <v>2218</v>
      </c>
      <c r="V5785" s="497"/>
      <c r="W5785" s="127" t="s">
        <v>1889</v>
      </c>
      <c r="X5785" s="127">
        <v>1600</v>
      </c>
      <c r="Y5785" s="127" t="s">
        <v>2043</v>
      </c>
      <c r="Z5785" s="14"/>
      <c r="AA5785" s="129" t="s">
        <v>2218</v>
      </c>
      <c r="AB5785" s="461"/>
      <c r="AC5785" s="448" t="s">
        <v>2563</v>
      </c>
    </row>
    <row r="5786" ht="13.8" spans="1:29">
      <c r="A5786" s="125"/>
      <c r="B5786" s="137" t="s">
        <v>57</v>
      </c>
      <c r="C5786" s="137">
        <v>3200</v>
      </c>
      <c r="D5786" s="137" t="s">
        <v>2043</v>
      </c>
      <c r="E5786" s="52"/>
      <c r="F5786" s="14"/>
      <c r="G5786" s="53" t="s">
        <v>2218</v>
      </c>
      <c r="H5786" s="14"/>
      <c r="I5786" s="14" t="s">
        <v>1979</v>
      </c>
      <c r="J5786" s="14">
        <v>800</v>
      </c>
      <c r="K5786" s="14" t="s">
        <v>2045</v>
      </c>
      <c r="L5786" s="14"/>
      <c r="M5786" s="14"/>
      <c r="N5786" s="14" t="s">
        <v>2218</v>
      </c>
      <c r="O5786" s="162"/>
      <c r="P5786" s="14" t="s">
        <v>1420</v>
      </c>
      <c r="Q5786" s="14">
        <v>700</v>
      </c>
      <c r="R5786" s="14" t="s">
        <v>2045</v>
      </c>
      <c r="S5786" s="14"/>
      <c r="T5786" s="14"/>
      <c r="U5786" s="14" t="s">
        <v>2218</v>
      </c>
      <c r="V5786" s="497"/>
      <c r="W5786" s="14" t="s">
        <v>1791</v>
      </c>
      <c r="X5786" s="14">
        <v>4400</v>
      </c>
      <c r="Y5786" s="14" t="s">
        <v>2043</v>
      </c>
      <c r="Z5786" s="127"/>
      <c r="AA5786" s="129" t="s">
        <v>2218</v>
      </c>
      <c r="AB5786" s="462"/>
      <c r="AC5786" s="448" t="s">
        <v>2568</v>
      </c>
    </row>
    <row r="5787" ht="13.8" spans="1:29">
      <c r="A5787" s="125"/>
      <c r="B5787" s="14" t="s">
        <v>1865</v>
      </c>
      <c r="C5787" s="14">
        <v>900</v>
      </c>
      <c r="D5787" s="14" t="s">
        <v>2045</v>
      </c>
      <c r="E5787" s="491"/>
      <c r="F5787" s="127"/>
      <c r="G5787" s="53" t="s">
        <v>2218</v>
      </c>
      <c r="H5787" s="14"/>
      <c r="I5787" s="14" t="s">
        <v>244</v>
      </c>
      <c r="J5787" s="14">
        <v>2000</v>
      </c>
      <c r="K5787" s="14" t="s">
        <v>2043</v>
      </c>
      <c r="L5787" s="14"/>
      <c r="M5787" s="14"/>
      <c r="N5787" s="14" t="s">
        <v>2218</v>
      </c>
      <c r="O5787" s="162"/>
      <c r="P5787" s="14" t="s">
        <v>709</v>
      </c>
      <c r="Q5787" s="14">
        <v>240</v>
      </c>
      <c r="R5787" s="14" t="s">
        <v>2045</v>
      </c>
      <c r="S5787" s="14"/>
      <c r="T5787" s="14"/>
      <c r="U5787" s="14" t="s">
        <v>2218</v>
      </c>
      <c r="V5787" s="497"/>
      <c r="W5787" s="14" t="s">
        <v>464</v>
      </c>
      <c r="X5787" s="14">
        <v>1200</v>
      </c>
      <c r="Y5787" s="14" t="s">
        <v>2043</v>
      </c>
      <c r="Z5787" s="127"/>
      <c r="AA5787" s="129" t="s">
        <v>4175</v>
      </c>
      <c r="AB5787" s="142"/>
      <c r="AC5787" s="448" t="s">
        <v>2632</v>
      </c>
    </row>
    <row r="5788" ht="13.8" spans="1:29">
      <c r="A5788" s="125"/>
      <c r="B5788" s="14" t="s">
        <v>537</v>
      </c>
      <c r="C5788" s="14">
        <v>12000</v>
      </c>
      <c r="D5788" s="14" t="s">
        <v>2043</v>
      </c>
      <c r="E5788" s="52"/>
      <c r="F5788" s="14"/>
      <c r="G5788" s="53" t="s">
        <v>2218</v>
      </c>
      <c r="H5788" s="14"/>
      <c r="I5788" s="127" t="s">
        <v>1146</v>
      </c>
      <c r="J5788" s="127">
        <v>400</v>
      </c>
      <c r="K5788" s="127" t="s">
        <v>2043</v>
      </c>
      <c r="L5788" s="14"/>
      <c r="M5788" s="14"/>
      <c r="N5788" s="14" t="s">
        <v>2218</v>
      </c>
      <c r="O5788" s="162"/>
      <c r="P5788" s="137" t="s">
        <v>70</v>
      </c>
      <c r="Q5788" s="137">
        <v>500</v>
      </c>
      <c r="R5788" s="137" t="s">
        <v>2045</v>
      </c>
      <c r="S5788" s="14"/>
      <c r="T5788" s="14"/>
      <c r="U5788" s="14" t="s">
        <v>2218</v>
      </c>
      <c r="V5788" s="497"/>
      <c r="W5788" s="127" t="s">
        <v>196</v>
      </c>
      <c r="X5788" s="127">
        <v>6000</v>
      </c>
      <c r="Y5788" s="127" t="s">
        <v>2043</v>
      </c>
      <c r="Z5788" s="127"/>
      <c r="AA5788" s="127" t="s">
        <v>4176</v>
      </c>
      <c r="AB5788" s="136"/>
      <c r="AC5788" s="448" t="s">
        <v>2935</v>
      </c>
    </row>
    <row r="5789" spans="1:28">
      <c r="A5789" s="125"/>
      <c r="B5789" s="158" t="s">
        <v>348</v>
      </c>
      <c r="C5789" s="158">
        <v>4000</v>
      </c>
      <c r="D5789" s="158" t="s">
        <v>2043</v>
      </c>
      <c r="E5789" s="52"/>
      <c r="F5789" s="14"/>
      <c r="G5789" s="53" t="s">
        <v>3509</v>
      </c>
      <c r="H5789" s="14"/>
      <c r="I5789" s="14" t="s">
        <v>2058</v>
      </c>
      <c r="J5789" s="14">
        <v>2400</v>
      </c>
      <c r="K5789" s="14" t="s">
        <v>2045</v>
      </c>
      <c r="L5789" s="14"/>
      <c r="M5789" s="14"/>
      <c r="N5789" s="14" t="s">
        <v>2218</v>
      </c>
      <c r="O5789" s="162"/>
      <c r="P5789" s="14" t="s">
        <v>1467</v>
      </c>
      <c r="Q5789" s="14">
        <v>400</v>
      </c>
      <c r="R5789" s="14" t="s">
        <v>2045</v>
      </c>
      <c r="S5789" s="14"/>
      <c r="T5789" s="14"/>
      <c r="U5789" s="14" t="s">
        <v>2218</v>
      </c>
      <c r="V5789" s="602"/>
      <c r="W5789" s="158" t="s">
        <v>528</v>
      </c>
      <c r="X5789" s="158">
        <v>2400</v>
      </c>
      <c r="Y5789" s="158" t="s">
        <v>2043</v>
      </c>
      <c r="Z5789" s="158"/>
      <c r="AA5789" s="158" t="s">
        <v>4177</v>
      </c>
      <c r="AB5789" s="140" t="s">
        <v>2727</v>
      </c>
    </row>
    <row r="5790" spans="1:27">
      <c r="A5790" s="125"/>
      <c r="B5790" s="139" t="s">
        <v>443</v>
      </c>
      <c r="C5790" s="139">
        <v>4000</v>
      </c>
      <c r="D5790" s="139" t="s">
        <v>2043</v>
      </c>
      <c r="E5790" s="465"/>
      <c r="F5790" s="14"/>
      <c r="G5790" s="53" t="s">
        <v>2218</v>
      </c>
      <c r="H5790" s="14"/>
      <c r="I5790" s="14" t="s">
        <v>1718</v>
      </c>
      <c r="J5790" s="14">
        <v>4000</v>
      </c>
      <c r="K5790" s="14" t="s">
        <v>2043</v>
      </c>
      <c r="L5790" s="14"/>
      <c r="M5790" s="14"/>
      <c r="N5790" s="14" t="s">
        <v>2218</v>
      </c>
      <c r="O5790" s="162"/>
      <c r="P5790" s="126" t="s">
        <v>669</v>
      </c>
      <c r="Q5790" s="126">
        <v>330</v>
      </c>
      <c r="R5790" s="126" t="s">
        <v>2045</v>
      </c>
      <c r="S5790" s="126"/>
      <c r="T5790" s="126"/>
      <c r="U5790" s="452" t="s">
        <v>4178</v>
      </c>
      <c r="V5790" s="602"/>
      <c r="W5790" s="754" t="s">
        <v>592</v>
      </c>
      <c r="X5790" s="754">
        <v>15000</v>
      </c>
      <c r="Y5790" s="754" t="s">
        <v>2043</v>
      </c>
      <c r="Z5790" s="754"/>
      <c r="AA5790" s="754" t="s">
        <v>4179</v>
      </c>
    </row>
    <row r="5791" spans="1:27">
      <c r="A5791" s="125"/>
      <c r="B5791" s="73" t="s">
        <v>1060</v>
      </c>
      <c r="C5791" s="73">
        <v>6000</v>
      </c>
      <c r="D5791" s="73" t="s">
        <v>2043</v>
      </c>
      <c r="E5791" s="491"/>
      <c r="F5791" s="127"/>
      <c r="G5791" s="128" t="s">
        <v>2218</v>
      </c>
      <c r="H5791" s="162"/>
      <c r="I5791" s="137" t="s">
        <v>4180</v>
      </c>
      <c r="J5791" s="137">
        <v>600</v>
      </c>
      <c r="K5791" s="137" t="s">
        <v>2043</v>
      </c>
      <c r="L5791" s="14"/>
      <c r="M5791" s="14"/>
      <c r="N5791" s="14" t="s">
        <v>2218</v>
      </c>
      <c r="O5791" s="162"/>
      <c r="P5791" s="158" t="s">
        <v>960</v>
      </c>
      <c r="Q5791" s="158">
        <v>100</v>
      </c>
      <c r="R5791" s="158" t="s">
        <v>2045</v>
      </c>
      <c r="S5791" s="158"/>
      <c r="T5791" s="158"/>
      <c r="U5791" s="158" t="s">
        <v>4181</v>
      </c>
      <c r="V5791" s="602"/>
      <c r="W5791" s="499" t="s">
        <v>309</v>
      </c>
      <c r="X5791" s="499">
        <v>6000</v>
      </c>
      <c r="Y5791" s="499" t="s">
        <v>2043</v>
      </c>
      <c r="Z5791" s="499"/>
      <c r="AA5791" s="129" t="s">
        <v>3974</v>
      </c>
    </row>
    <row r="5792" spans="1:27">
      <c r="A5792" s="125"/>
      <c r="B5792" s="73" t="s">
        <v>1062</v>
      </c>
      <c r="C5792" s="73">
        <v>6000</v>
      </c>
      <c r="D5792" s="73" t="s">
        <v>2043</v>
      </c>
      <c r="E5792" s="52"/>
      <c r="F5792" s="14"/>
      <c r="G5792" s="53" t="s">
        <v>2218</v>
      </c>
      <c r="H5792" s="162"/>
      <c r="I5792" s="137" t="s">
        <v>90</v>
      </c>
      <c r="J5792" s="137">
        <v>510</v>
      </c>
      <c r="K5792" s="137" t="s">
        <v>2045</v>
      </c>
      <c r="L5792" s="14"/>
      <c r="M5792" s="14"/>
      <c r="N5792" s="53" t="s">
        <v>4065</v>
      </c>
      <c r="O5792" s="162"/>
      <c r="P5792" s="14" t="s">
        <v>3431</v>
      </c>
      <c r="Q5792" s="14">
        <v>120</v>
      </c>
      <c r="R5792" s="14" t="s">
        <v>2045</v>
      </c>
      <c r="S5792" s="14"/>
      <c r="T5792" s="14"/>
      <c r="U5792" s="14" t="s">
        <v>2218</v>
      </c>
      <c r="V5792" s="602"/>
      <c r="W5792" s="14"/>
      <c r="X5792" s="14"/>
      <c r="Y5792" s="14"/>
      <c r="Z5792" s="14"/>
      <c r="AA5792" s="14"/>
    </row>
    <row r="5793" spans="1:27">
      <c r="A5793" s="125"/>
      <c r="B5793" s="127"/>
      <c r="C5793" s="127"/>
      <c r="D5793" s="127"/>
      <c r="E5793" s="127"/>
      <c r="F5793" s="127"/>
      <c r="G5793" s="127"/>
      <c r="H5793" s="162"/>
      <c r="I5793" s="158" t="s">
        <v>3430</v>
      </c>
      <c r="J5793" s="158">
        <v>4000</v>
      </c>
      <c r="K5793" s="158" t="s">
        <v>2043</v>
      </c>
      <c r="L5793" s="158"/>
      <c r="M5793" s="158" t="s">
        <v>4182</v>
      </c>
      <c r="N5793" s="158" t="s">
        <v>4183</v>
      </c>
      <c r="O5793" s="162"/>
      <c r="P5793" s="14" t="s">
        <v>1332</v>
      </c>
      <c r="Q5793" s="14">
        <v>500</v>
      </c>
      <c r="R5793" s="14" t="s">
        <v>2045</v>
      </c>
      <c r="S5793" s="14"/>
      <c r="T5793" s="14"/>
      <c r="U5793" s="14" t="s">
        <v>2218</v>
      </c>
      <c r="V5793" s="575"/>
      <c r="W5793" s="14"/>
      <c r="X5793" s="14"/>
      <c r="Y5793" s="14"/>
      <c r="Z5793" s="14"/>
      <c r="AA5793" s="14"/>
    </row>
    <row r="5794" spans="1:27">
      <c r="A5794" s="125"/>
      <c r="B5794" s="14"/>
      <c r="C5794" s="14"/>
      <c r="D5794" s="14"/>
      <c r="E5794" s="52"/>
      <c r="F5794" s="14"/>
      <c r="G5794" s="53"/>
      <c r="H5794" s="162"/>
      <c r="I5794" s="127" t="s">
        <v>256</v>
      </c>
      <c r="J5794" s="127">
        <v>10000</v>
      </c>
      <c r="K5794" s="127" t="s">
        <v>2043</v>
      </c>
      <c r="L5794" s="14"/>
      <c r="M5794" s="14"/>
      <c r="N5794" s="14" t="s">
        <v>2218</v>
      </c>
      <c r="O5794" s="162"/>
      <c r="P5794" s="14" t="s">
        <v>1244</v>
      </c>
      <c r="Q5794" s="14">
        <v>1200</v>
      </c>
      <c r="R5794" s="14" t="s">
        <v>2043</v>
      </c>
      <c r="S5794" s="14"/>
      <c r="T5794" s="14"/>
      <c r="U5794" s="14" t="s">
        <v>2218</v>
      </c>
      <c r="V5794" s="575"/>
      <c r="W5794" s="14"/>
      <c r="X5794" s="14"/>
      <c r="Y5794" s="14"/>
      <c r="Z5794" s="14"/>
      <c r="AA5794" s="14"/>
    </row>
    <row r="5795" spans="1:27">
      <c r="A5795" s="125"/>
      <c r="B5795" s="14"/>
      <c r="C5795" s="14"/>
      <c r="D5795" s="14"/>
      <c r="E5795" s="52"/>
      <c r="F5795" s="14"/>
      <c r="G5795" s="53"/>
      <c r="H5795" s="162"/>
      <c r="I5795" s="127"/>
      <c r="J5795" s="127"/>
      <c r="K5795" s="127"/>
      <c r="L5795" s="127"/>
      <c r="M5795" s="127"/>
      <c r="N5795" s="128"/>
      <c r="O5795" s="162"/>
      <c r="P5795" s="137" t="s">
        <v>2063</v>
      </c>
      <c r="Q5795" s="137">
        <v>1200</v>
      </c>
      <c r="R5795" s="137" t="s">
        <v>2045</v>
      </c>
      <c r="S5795" s="14"/>
      <c r="T5795" s="14"/>
      <c r="U5795" s="14" t="s">
        <v>2218</v>
      </c>
      <c r="V5795" s="575"/>
      <c r="W5795" s="14"/>
      <c r="X5795" s="14"/>
      <c r="Y5795" s="14"/>
      <c r="Z5795" s="14"/>
      <c r="AA5795" s="14"/>
    </row>
    <row r="5796" spans="1:27">
      <c r="A5796" s="125"/>
      <c r="B5796" s="14"/>
      <c r="C5796" s="14"/>
      <c r="D5796" s="14"/>
      <c r="E5796" s="52"/>
      <c r="F5796" s="14"/>
      <c r="G5796" s="53"/>
      <c r="H5796" s="162"/>
      <c r="I5796" s="127"/>
      <c r="J5796" s="127"/>
      <c r="K5796" s="127"/>
      <c r="L5796" s="127"/>
      <c r="M5796" s="127"/>
      <c r="N5796" s="127"/>
      <c r="O5796" s="162"/>
      <c r="P5796" s="137" t="s">
        <v>2103</v>
      </c>
      <c r="Q5796" s="137">
        <v>500</v>
      </c>
      <c r="R5796" s="137" t="s">
        <v>2045</v>
      </c>
      <c r="S5796" s="14"/>
      <c r="T5796" s="14"/>
      <c r="U5796" s="14" t="s">
        <v>2218</v>
      </c>
      <c r="V5796" s="575"/>
      <c r="W5796" s="14"/>
      <c r="X5796" s="14"/>
      <c r="Y5796" s="14"/>
      <c r="Z5796" s="14"/>
      <c r="AA5796" s="14"/>
    </row>
    <row r="5797" spans="1:27">
      <c r="A5797" s="125"/>
      <c r="B5797" s="14"/>
      <c r="C5797" s="14"/>
      <c r="D5797" s="14"/>
      <c r="E5797" s="52"/>
      <c r="F5797" s="14"/>
      <c r="G5797" s="53"/>
      <c r="H5797" s="162"/>
      <c r="I5797" s="127"/>
      <c r="J5797" s="127"/>
      <c r="K5797" s="127"/>
      <c r="L5797" s="127"/>
      <c r="M5797" s="127"/>
      <c r="N5797" s="128"/>
      <c r="O5797" s="162"/>
      <c r="P5797" s="14" t="s">
        <v>1903</v>
      </c>
      <c r="Q5797" s="14">
        <v>1000</v>
      </c>
      <c r="R5797" s="14" t="s">
        <v>2045</v>
      </c>
      <c r="S5797" s="14"/>
      <c r="T5797" s="14"/>
      <c r="U5797" s="14" t="s">
        <v>2218</v>
      </c>
      <c r="V5797" s="575"/>
      <c r="W5797" s="14"/>
      <c r="X5797" s="14"/>
      <c r="Y5797" s="14"/>
      <c r="Z5797" s="14"/>
      <c r="AA5797" s="14"/>
    </row>
    <row r="5798" spans="1:27">
      <c r="A5798" s="125"/>
      <c r="B5798" s="14"/>
      <c r="C5798" s="14"/>
      <c r="D5798" s="14"/>
      <c r="E5798" s="52"/>
      <c r="F5798" s="14"/>
      <c r="G5798" s="53"/>
      <c r="H5798" s="162"/>
      <c r="I5798" s="127"/>
      <c r="J5798" s="127"/>
      <c r="K5798" s="127"/>
      <c r="L5798" s="127"/>
      <c r="M5798" s="127"/>
      <c r="N5798" s="128"/>
      <c r="O5798" s="162"/>
      <c r="P5798" s="14" t="s">
        <v>1999</v>
      </c>
      <c r="Q5798" s="14">
        <v>200</v>
      </c>
      <c r="R5798" s="14" t="s">
        <v>2045</v>
      </c>
      <c r="S5798" s="14"/>
      <c r="T5798" s="14"/>
      <c r="U5798" s="14" t="s">
        <v>2218</v>
      </c>
      <c r="V5798" s="575"/>
      <c r="W5798" s="14"/>
      <c r="X5798" s="14"/>
      <c r="Y5798" s="14"/>
      <c r="Z5798" s="14"/>
      <c r="AA5798" s="14"/>
    </row>
    <row r="5799" spans="1:27">
      <c r="A5799" s="125"/>
      <c r="B5799" s="14"/>
      <c r="C5799" s="14"/>
      <c r="D5799" s="14"/>
      <c r="E5799" s="52"/>
      <c r="F5799" s="14"/>
      <c r="G5799" s="53"/>
      <c r="H5799" s="162"/>
      <c r="I5799" s="127"/>
      <c r="J5799" s="127"/>
      <c r="K5799" s="127"/>
      <c r="L5799" s="127"/>
      <c r="M5799" s="127"/>
      <c r="N5799" s="128"/>
      <c r="O5799" s="162"/>
      <c r="P5799" s="158" t="s">
        <v>1566</v>
      </c>
      <c r="Q5799" s="158">
        <v>200</v>
      </c>
      <c r="R5799" s="158" t="s">
        <v>2045</v>
      </c>
      <c r="S5799" s="158"/>
      <c r="T5799" s="158"/>
      <c r="U5799" s="158" t="s">
        <v>4184</v>
      </c>
      <c r="V5799" s="575"/>
      <c r="W5799" s="14"/>
      <c r="X5799" s="14"/>
      <c r="Y5799" s="14"/>
      <c r="Z5799" s="14"/>
      <c r="AA5799" s="14"/>
    </row>
    <row r="5800" spans="1:27">
      <c r="A5800" s="125"/>
      <c r="B5800" s="14"/>
      <c r="C5800" s="14"/>
      <c r="D5800" s="14"/>
      <c r="E5800" s="52"/>
      <c r="F5800" s="14"/>
      <c r="G5800" s="53"/>
      <c r="H5800" s="162"/>
      <c r="I5800" s="127"/>
      <c r="J5800" s="127"/>
      <c r="K5800" s="127"/>
      <c r="L5800" s="127"/>
      <c r="M5800" s="127"/>
      <c r="N5800" s="128"/>
      <c r="O5800" s="162"/>
      <c r="P5800" s="158" t="s">
        <v>2174</v>
      </c>
      <c r="Q5800" s="158">
        <v>200</v>
      </c>
      <c r="R5800" s="158" t="s">
        <v>2045</v>
      </c>
      <c r="S5800" s="158"/>
      <c r="T5800" s="158" t="s">
        <v>2096</v>
      </c>
      <c r="U5800" s="158" t="s">
        <v>4185</v>
      </c>
      <c r="V5800" s="575"/>
      <c r="W5800" s="14"/>
      <c r="X5800" s="14"/>
      <c r="Y5800" s="14"/>
      <c r="Z5800" s="14"/>
      <c r="AA5800" s="14"/>
    </row>
    <row r="5801" spans="1:27">
      <c r="A5801" s="125"/>
      <c r="B5801" s="14"/>
      <c r="C5801" s="14"/>
      <c r="D5801" s="14"/>
      <c r="E5801" s="52"/>
      <c r="F5801" s="14"/>
      <c r="G5801" s="53"/>
      <c r="H5801" s="162"/>
      <c r="I5801" s="127"/>
      <c r="J5801" s="127"/>
      <c r="K5801" s="127"/>
      <c r="L5801" s="127"/>
      <c r="M5801" s="127"/>
      <c r="N5801" s="128"/>
      <c r="O5801" s="162"/>
      <c r="P5801" s="137" t="s">
        <v>2135</v>
      </c>
      <c r="Q5801" s="137">
        <v>300</v>
      </c>
      <c r="R5801" s="137" t="s">
        <v>2045</v>
      </c>
      <c r="S5801" s="137"/>
      <c r="T5801" s="127" t="s">
        <v>2096</v>
      </c>
      <c r="U5801" s="14" t="s">
        <v>2218</v>
      </c>
      <c r="V5801" s="602"/>
      <c r="W5801" s="14"/>
      <c r="X5801" s="14"/>
      <c r="Y5801" s="14"/>
      <c r="Z5801" s="14"/>
      <c r="AA5801" s="14"/>
    </row>
    <row r="5802" ht="12.75" customHeight="1" spans="1:27">
      <c r="A5802" s="125"/>
      <c r="B5802" s="14"/>
      <c r="C5802" s="14"/>
      <c r="D5802" s="14"/>
      <c r="E5802" s="52"/>
      <c r="F5802" s="14"/>
      <c r="G5802" s="53"/>
      <c r="H5802" s="162"/>
      <c r="I5802" s="127"/>
      <c r="J5802" s="127"/>
      <c r="K5802" s="127"/>
      <c r="L5802" s="127"/>
      <c r="M5802" s="127"/>
      <c r="N5802" s="128"/>
      <c r="O5802" s="162"/>
      <c r="P5802" s="137" t="s">
        <v>76</v>
      </c>
      <c r="Q5802" s="137">
        <v>400</v>
      </c>
      <c r="R5802" s="137" t="s">
        <v>2043</v>
      </c>
      <c r="S5802" s="137"/>
      <c r="T5802" s="127"/>
      <c r="U5802" s="14" t="s">
        <v>4186</v>
      </c>
      <c r="V5802" s="602"/>
      <c r="W5802" s="14"/>
      <c r="X5802" s="14"/>
      <c r="Y5802" s="14"/>
      <c r="Z5802" s="14"/>
      <c r="AA5802" s="14"/>
    </row>
    <row r="5803" ht="12.75" customHeight="1" spans="1:27">
      <c r="A5803" s="125"/>
      <c r="B5803" s="14"/>
      <c r="C5803" s="14"/>
      <c r="D5803" s="14"/>
      <c r="E5803" s="52"/>
      <c r="F5803" s="14"/>
      <c r="G5803" s="53"/>
      <c r="H5803" s="162"/>
      <c r="I5803" s="127"/>
      <c r="J5803" s="127"/>
      <c r="K5803" s="127"/>
      <c r="L5803" s="127"/>
      <c r="M5803" s="127"/>
      <c r="N5803" s="733"/>
      <c r="O5803" s="162"/>
      <c r="P5803" s="14"/>
      <c r="Q5803" s="14"/>
      <c r="R5803" s="14"/>
      <c r="S5803" s="14"/>
      <c r="T5803" s="14"/>
      <c r="U5803" s="14"/>
      <c r="W5803" s="14"/>
      <c r="X5803" s="14"/>
      <c r="Y5803" s="14"/>
      <c r="Z5803" s="14"/>
      <c r="AA5803" s="14"/>
    </row>
    <row r="5804" spans="1:27">
      <c r="A5804" s="125"/>
      <c r="B5804" s="141"/>
      <c r="C5804" s="141"/>
      <c r="D5804" s="141"/>
      <c r="E5804" s="141"/>
      <c r="F5804" s="141"/>
      <c r="G5804" s="141"/>
      <c r="H5804" s="285"/>
      <c r="I5804" s="127"/>
      <c r="J5804" s="127"/>
      <c r="K5804" s="127"/>
      <c r="L5804" s="14"/>
      <c r="M5804" s="14"/>
      <c r="N5804" s="141"/>
      <c r="O5804" s="285"/>
      <c r="S5804" s="14"/>
      <c r="T5804" s="14"/>
      <c r="U5804" s="14"/>
      <c r="V5804" s="141"/>
      <c r="W5804" s="14"/>
      <c r="X5804" s="14"/>
      <c r="Y5804" s="14"/>
      <c r="Z5804" s="141"/>
      <c r="AA5804" s="141"/>
    </row>
    <row r="5805" ht="23.4" spans="1:27">
      <c r="A5805" s="726"/>
      <c r="B5805" s="623"/>
      <c r="C5805" s="324"/>
      <c r="D5805" s="324"/>
      <c r="E5805" s="624"/>
      <c r="F5805" s="324"/>
      <c r="G5805" s="299"/>
      <c r="H5805" s="269"/>
      <c r="I5805" s="304"/>
      <c r="J5805" s="304"/>
      <c r="K5805" s="304"/>
      <c r="L5805" s="304"/>
      <c r="M5805" s="304"/>
      <c r="N5805" s="304"/>
      <c r="O5805" s="269"/>
      <c r="P5805" s="304"/>
      <c r="Q5805" s="304"/>
      <c r="R5805" s="304"/>
      <c r="S5805" s="304"/>
      <c r="T5805" s="304"/>
      <c r="U5805" s="304"/>
      <c r="V5805" s="269"/>
      <c r="W5805" s="304"/>
      <c r="X5805" s="304"/>
      <c r="Y5805" s="304"/>
      <c r="Z5805" s="304"/>
      <c r="AA5805" s="304"/>
    </row>
    <row r="5806" ht="27.6" spans="1:29">
      <c r="A5806" s="266" t="s">
        <v>2347</v>
      </c>
      <c r="B5806" s="121" t="s">
        <v>12</v>
      </c>
      <c r="C5806" s="122" t="s">
        <v>2501</v>
      </c>
      <c r="D5806" s="122" t="s">
        <v>2466</v>
      </c>
      <c r="E5806" s="123" t="s">
        <v>2456</v>
      </c>
      <c r="F5806" s="121" t="s">
        <v>3121</v>
      </c>
      <c r="G5806" s="121" t="s">
        <v>11</v>
      </c>
      <c r="H5806" s="269"/>
      <c r="I5806" s="121" t="s">
        <v>13</v>
      </c>
      <c r="J5806" s="267" t="s">
        <v>2501</v>
      </c>
      <c r="K5806" s="267" t="s">
        <v>2466</v>
      </c>
      <c r="L5806" s="658" t="s">
        <v>2456</v>
      </c>
      <c r="M5806" s="268" t="s">
        <v>3121</v>
      </c>
      <c r="N5806" s="268" t="s">
        <v>11</v>
      </c>
      <c r="O5806" s="282"/>
      <c r="P5806" s="751" t="s">
        <v>3108</v>
      </c>
      <c r="Q5806" s="752" t="s">
        <v>2501</v>
      </c>
      <c r="R5806" s="752" t="s">
        <v>2466</v>
      </c>
      <c r="S5806" s="753" t="s">
        <v>2456</v>
      </c>
      <c r="T5806" s="751" t="s">
        <v>3121</v>
      </c>
      <c r="U5806" s="751" t="s">
        <v>11</v>
      </c>
      <c r="V5806" s="286"/>
      <c r="W5806" s="606" t="s">
        <v>3336</v>
      </c>
      <c r="X5806" s="642" t="s">
        <v>2501</v>
      </c>
      <c r="Y5806" s="642" t="s">
        <v>2466</v>
      </c>
      <c r="Z5806" s="606" t="s">
        <v>3121</v>
      </c>
      <c r="AA5806" s="606" t="s">
        <v>11</v>
      </c>
      <c r="AB5806" s="594" t="s">
        <v>2557</v>
      </c>
      <c r="AC5806" s="594"/>
    </row>
    <row r="5807" ht="12.95" customHeight="1" spans="1:31">
      <c r="A5807" s="124" t="s">
        <v>4187</v>
      </c>
      <c r="B5807" s="127"/>
      <c r="C5807" s="127"/>
      <c r="D5807" s="127"/>
      <c r="E5807" s="491"/>
      <c r="F5807" s="127"/>
      <c r="G5807" s="128"/>
      <c r="H5807" s="14"/>
      <c r="I5807" s="14" t="s">
        <v>259</v>
      </c>
      <c r="J5807" s="14">
        <v>10000</v>
      </c>
      <c r="K5807" s="14" t="s">
        <v>2043</v>
      </c>
      <c r="L5807" s="14"/>
      <c r="M5807" s="14"/>
      <c r="N5807" s="53" t="s">
        <v>2218</v>
      </c>
      <c r="O5807" s="162"/>
      <c r="P5807" s="14" t="s">
        <v>482</v>
      </c>
      <c r="Q5807" s="14">
        <v>1200</v>
      </c>
      <c r="R5807" s="14" t="s">
        <v>2045</v>
      </c>
      <c r="S5807" s="14"/>
      <c r="T5807" s="14"/>
      <c r="U5807" s="14" t="s">
        <v>2218</v>
      </c>
      <c r="V5807" s="497"/>
      <c r="W5807" s="499" t="s">
        <v>309</v>
      </c>
      <c r="X5807" s="499">
        <v>12000</v>
      </c>
      <c r="Y5807" s="499" t="s">
        <v>2043</v>
      </c>
      <c r="Z5807" s="719"/>
      <c r="AA5807" s="515" t="s">
        <v>2218</v>
      </c>
      <c r="AB5807" s="525"/>
      <c r="AC5807" s="448" t="s">
        <v>2561</v>
      </c>
      <c r="AD5807" s="179"/>
      <c r="AE5807" s="179"/>
    </row>
    <row r="5808" spans="1:29">
      <c r="A5808" s="125"/>
      <c r="B5808" s="73" t="s">
        <v>1057</v>
      </c>
      <c r="C5808" s="73">
        <v>9200</v>
      </c>
      <c r="D5808" s="73" t="s">
        <v>2043</v>
      </c>
      <c r="E5808" s="14"/>
      <c r="F5808" s="14"/>
      <c r="G5808" s="127" t="s">
        <v>2218</v>
      </c>
      <c r="H5808" s="14"/>
      <c r="I5808" s="137" t="s">
        <v>3430</v>
      </c>
      <c r="J5808" s="137">
        <v>4000</v>
      </c>
      <c r="K5808" s="137" t="s">
        <v>2043</v>
      </c>
      <c r="L5808" s="137"/>
      <c r="M5808" s="127"/>
      <c r="N5808" s="53" t="s">
        <v>2218</v>
      </c>
      <c r="O5808" s="162"/>
      <c r="P5808" s="14" t="s">
        <v>1881</v>
      </c>
      <c r="Q5808" s="14">
        <v>1200</v>
      </c>
      <c r="R5808" s="14" t="s">
        <v>2045</v>
      </c>
      <c r="S5808" s="127"/>
      <c r="T5808" s="127"/>
      <c r="U5808" s="14" t="s">
        <v>2218</v>
      </c>
      <c r="V5808" s="497"/>
      <c r="W5808" s="127" t="s">
        <v>528</v>
      </c>
      <c r="X5808" s="127">
        <v>2400</v>
      </c>
      <c r="Y5808" s="143" t="s">
        <v>2043</v>
      </c>
      <c r="Z5808" s="14"/>
      <c r="AA5808" s="14" t="s">
        <v>2218</v>
      </c>
      <c r="AB5808" s="460"/>
      <c r="AC5808" s="14" t="s">
        <v>2562</v>
      </c>
    </row>
    <row r="5809" ht="13.8" spans="1:29">
      <c r="A5809" s="125"/>
      <c r="B5809" s="73" t="s">
        <v>1085</v>
      </c>
      <c r="C5809" s="73">
        <v>12000</v>
      </c>
      <c r="D5809" s="73" t="s">
        <v>2043</v>
      </c>
      <c r="E5809" s="491"/>
      <c r="F5809" s="127"/>
      <c r="G5809" s="128" t="s">
        <v>2218</v>
      </c>
      <c r="H5809" s="14"/>
      <c r="I5809" s="137" t="s">
        <v>90</v>
      </c>
      <c r="J5809" s="137">
        <v>510</v>
      </c>
      <c r="K5809" s="137" t="s">
        <v>2045</v>
      </c>
      <c r="L5809" s="14"/>
      <c r="M5809" s="14"/>
      <c r="N5809" s="53" t="s">
        <v>2218</v>
      </c>
      <c r="O5809" s="162"/>
      <c r="P5809" s="137" t="s">
        <v>3093</v>
      </c>
      <c r="Q5809" s="137">
        <v>800</v>
      </c>
      <c r="R5809" s="137" t="s">
        <v>2043</v>
      </c>
      <c r="S5809" s="14"/>
      <c r="T5809" s="14"/>
      <c r="U5809" s="14" t="s">
        <v>4188</v>
      </c>
      <c r="V5809" s="497"/>
      <c r="W5809" s="743" t="s">
        <v>592</v>
      </c>
      <c r="X5809" s="743">
        <v>14000</v>
      </c>
      <c r="Y5809" s="757" t="s">
        <v>2043</v>
      </c>
      <c r="Z5809" s="14"/>
      <c r="AA5809" s="14" t="s">
        <v>2218</v>
      </c>
      <c r="AB5809" s="461"/>
      <c r="AC5809" s="448" t="s">
        <v>2563</v>
      </c>
    </row>
    <row r="5810" ht="13.8" spans="1:29">
      <c r="A5810" s="125"/>
      <c r="B5810" s="73" t="s">
        <v>1065</v>
      </c>
      <c r="C5810" s="73">
        <v>9000</v>
      </c>
      <c r="D5810" s="73" t="s">
        <v>2043</v>
      </c>
      <c r="E5810" s="52"/>
      <c r="F5810" s="14"/>
      <c r="G5810" s="128" t="s">
        <v>2218</v>
      </c>
      <c r="H5810" s="14"/>
      <c r="I5810" s="137" t="s">
        <v>4180</v>
      </c>
      <c r="J5810" s="137">
        <v>600</v>
      </c>
      <c r="K5810" s="137" t="s">
        <v>2043</v>
      </c>
      <c r="L5810" s="14"/>
      <c r="M5810" s="14"/>
      <c r="N5810" s="53" t="s">
        <v>2218</v>
      </c>
      <c r="O5810" s="162"/>
      <c r="P5810" s="137" t="s">
        <v>3095</v>
      </c>
      <c r="Q5810" s="137">
        <v>3800</v>
      </c>
      <c r="R5810" s="137" t="s">
        <v>2043</v>
      </c>
      <c r="S5810" s="137"/>
      <c r="T5810" s="127"/>
      <c r="U5810" s="14" t="s">
        <v>4188</v>
      </c>
      <c r="V5810" s="497"/>
      <c r="W5810" s="14" t="s">
        <v>151</v>
      </c>
      <c r="X5810" s="14">
        <v>1200</v>
      </c>
      <c r="Y5810" s="14" t="s">
        <v>2043</v>
      </c>
      <c r="Z5810" s="14"/>
      <c r="AA5810" s="14" t="s">
        <v>2218</v>
      </c>
      <c r="AB5810" s="462"/>
      <c r="AC5810" s="448" t="s">
        <v>2568</v>
      </c>
    </row>
    <row r="5811" ht="13.8" spans="1:29">
      <c r="A5811" s="125"/>
      <c r="B5811" s="73" t="s">
        <v>1966</v>
      </c>
      <c r="C5811" s="73">
        <v>2000</v>
      </c>
      <c r="D5811" s="73" t="s">
        <v>2045</v>
      </c>
      <c r="E5811" s="52"/>
      <c r="F5811" s="14"/>
      <c r="G5811" s="128" t="s">
        <v>2218</v>
      </c>
      <c r="H5811" s="14"/>
      <c r="I5811" s="137" t="s">
        <v>3428</v>
      </c>
      <c r="J5811" s="137">
        <v>300</v>
      </c>
      <c r="K5811" s="137" t="s">
        <v>2043</v>
      </c>
      <c r="L5811" s="14"/>
      <c r="M5811" s="14"/>
      <c r="N5811" s="53" t="s">
        <v>4189</v>
      </c>
      <c r="O5811" s="162"/>
      <c r="P5811" s="14" t="s">
        <v>1264</v>
      </c>
      <c r="Q5811" s="14">
        <v>1500</v>
      </c>
      <c r="R5811" s="14" t="s">
        <v>2045</v>
      </c>
      <c r="S5811" s="14"/>
      <c r="T5811" s="14"/>
      <c r="U5811" s="14" t="s">
        <v>2218</v>
      </c>
      <c r="V5811" s="497"/>
      <c r="W5811" s="127" t="s">
        <v>1603</v>
      </c>
      <c r="X5811" s="127">
        <v>5000</v>
      </c>
      <c r="Y5811" s="127" t="s">
        <v>2043</v>
      </c>
      <c r="Z5811" s="127"/>
      <c r="AA5811" s="127" t="s">
        <v>4190</v>
      </c>
      <c r="AB5811" s="142"/>
      <c r="AC5811" s="448" t="s">
        <v>2632</v>
      </c>
    </row>
    <row r="5812" ht="13.8" spans="1:29">
      <c r="A5812" s="125"/>
      <c r="B5812" s="73" t="s">
        <v>1654</v>
      </c>
      <c r="C5812" s="73">
        <v>800</v>
      </c>
      <c r="D5812" s="73" t="s">
        <v>2045</v>
      </c>
      <c r="E5812" s="52"/>
      <c r="F5812" s="14"/>
      <c r="G5812" s="128" t="s">
        <v>2218</v>
      </c>
      <c r="H5812" s="14"/>
      <c r="I5812" s="14" t="s">
        <v>1314</v>
      </c>
      <c r="J5812" s="14">
        <v>2000</v>
      </c>
      <c r="K5812" s="14" t="s">
        <v>2045</v>
      </c>
      <c r="L5812" s="14"/>
      <c r="M5812" s="14"/>
      <c r="N5812" s="53" t="s">
        <v>2218</v>
      </c>
      <c r="O5812" s="162"/>
      <c r="P5812" s="14" t="s">
        <v>2094</v>
      </c>
      <c r="Q5812" s="14">
        <v>200</v>
      </c>
      <c r="R5812" s="14" t="s">
        <v>2045</v>
      </c>
      <c r="S5812" s="14"/>
      <c r="T5812" s="14" t="s">
        <v>2096</v>
      </c>
      <c r="U5812" s="14" t="s">
        <v>2218</v>
      </c>
      <c r="V5812" s="497"/>
      <c r="W5812" s="160" t="s">
        <v>250</v>
      </c>
      <c r="X5812" s="160">
        <v>6000</v>
      </c>
      <c r="Y5812" s="160" t="s">
        <v>2043</v>
      </c>
      <c r="Z5812" s="160"/>
      <c r="AA5812" s="14" t="s">
        <v>2218</v>
      </c>
      <c r="AB5812" s="136"/>
      <c r="AC5812" s="448" t="s">
        <v>2935</v>
      </c>
    </row>
    <row r="5813" spans="1:28">
      <c r="A5813" s="125"/>
      <c r="B5813" s="158" t="s">
        <v>1060</v>
      </c>
      <c r="C5813" s="158">
        <v>4000</v>
      </c>
      <c r="D5813" s="158" t="s">
        <v>2043</v>
      </c>
      <c r="E5813" s="344"/>
      <c r="F5813" s="158"/>
      <c r="G5813" s="159" t="s">
        <v>4191</v>
      </c>
      <c r="H5813" s="14"/>
      <c r="I5813" s="73" t="s">
        <v>2090</v>
      </c>
      <c r="J5813" s="73">
        <v>200</v>
      </c>
      <c r="K5813" s="73" t="s">
        <v>2045</v>
      </c>
      <c r="L5813" s="14"/>
      <c r="M5813" s="14" t="s">
        <v>2096</v>
      </c>
      <c r="N5813" s="53" t="s">
        <v>2218</v>
      </c>
      <c r="O5813" s="162"/>
      <c r="P5813" s="14" t="s">
        <v>994</v>
      </c>
      <c r="Q5813" s="14">
        <v>300</v>
      </c>
      <c r="R5813" s="14" t="s">
        <v>2045</v>
      </c>
      <c r="S5813" s="14"/>
      <c r="T5813" s="14"/>
      <c r="U5813" s="14" t="s">
        <v>2218</v>
      </c>
      <c r="V5813" s="602"/>
      <c r="W5813" s="169"/>
      <c r="X5813" s="169"/>
      <c r="Y5813" s="169"/>
      <c r="Z5813" s="129"/>
      <c r="AA5813" s="169"/>
      <c r="AB5813" s="140" t="s">
        <v>2727</v>
      </c>
    </row>
    <row r="5814" spans="1:27">
      <c r="A5814" s="125"/>
      <c r="B5814" s="14" t="s">
        <v>464</v>
      </c>
      <c r="C5814" s="14">
        <v>2000</v>
      </c>
      <c r="D5814" s="14" t="s">
        <v>2043</v>
      </c>
      <c r="E5814" s="52"/>
      <c r="F5814" s="14"/>
      <c r="G5814" s="128" t="s">
        <v>2218</v>
      </c>
      <c r="H5814" s="14"/>
      <c r="I5814" s="127" t="s">
        <v>455</v>
      </c>
      <c r="J5814" s="127">
        <v>2400</v>
      </c>
      <c r="K5814" s="127" t="s">
        <v>2043</v>
      </c>
      <c r="L5814" s="14"/>
      <c r="M5814" s="14"/>
      <c r="N5814" s="53" t="s">
        <v>2218</v>
      </c>
      <c r="O5814" s="162"/>
      <c r="P5814" s="127" t="s">
        <v>1845</v>
      </c>
      <c r="Q5814" s="127">
        <v>270</v>
      </c>
      <c r="R5814" s="127" t="s">
        <v>2045</v>
      </c>
      <c r="S5814" s="127"/>
      <c r="T5814" s="127"/>
      <c r="U5814" s="14" t="s">
        <v>2218</v>
      </c>
      <c r="V5814" s="602"/>
      <c r="W5814" s="129"/>
      <c r="X5814" s="129"/>
      <c r="Y5814" s="129"/>
      <c r="Z5814" s="129"/>
      <c r="AA5814" s="129"/>
    </row>
    <row r="5815" spans="1:27">
      <c r="A5815" s="125"/>
      <c r="B5815" s="14" t="s">
        <v>1686</v>
      </c>
      <c r="C5815" s="14">
        <v>12000</v>
      </c>
      <c r="D5815" s="14" t="s">
        <v>2043</v>
      </c>
      <c r="E5815" s="52"/>
      <c r="F5815" s="14"/>
      <c r="G5815" s="128" t="s">
        <v>2218</v>
      </c>
      <c r="H5815" s="162"/>
      <c r="I5815" s="14" t="s">
        <v>2101</v>
      </c>
      <c r="J5815" s="14">
        <v>260</v>
      </c>
      <c r="K5815" s="14" t="s">
        <v>2045</v>
      </c>
      <c r="L5815" s="14"/>
      <c r="M5815" s="14" t="s">
        <v>2096</v>
      </c>
      <c r="N5815" s="53" t="s">
        <v>2218</v>
      </c>
      <c r="O5815" s="162"/>
      <c r="P5815" s="14" t="s">
        <v>1079</v>
      </c>
      <c r="Q5815" s="14">
        <v>1000</v>
      </c>
      <c r="R5815" s="14" t="s">
        <v>2045</v>
      </c>
      <c r="S5815" s="14"/>
      <c r="T5815" s="14"/>
      <c r="U5815" s="14" t="s">
        <v>2218</v>
      </c>
      <c r="V5815" s="602"/>
      <c r="W5815" s="14"/>
      <c r="X5815" s="14"/>
      <c r="Y5815" s="162"/>
      <c r="Z5815" s="127"/>
      <c r="AA5815" s="127"/>
    </row>
    <row r="5816" spans="1:27">
      <c r="A5816" s="125"/>
      <c r="B5816" s="127" t="s">
        <v>729</v>
      </c>
      <c r="C5816" s="127">
        <v>12000</v>
      </c>
      <c r="D5816" s="127" t="s">
        <v>2043</v>
      </c>
      <c r="E5816" s="52"/>
      <c r="F5816" s="162" t="s">
        <v>4192</v>
      </c>
      <c r="G5816" s="53" t="s">
        <v>4193</v>
      </c>
      <c r="H5816" s="162"/>
      <c r="I5816" s="127" t="s">
        <v>1930</v>
      </c>
      <c r="J5816" s="127">
        <v>300</v>
      </c>
      <c r="K5816" s="127" t="s">
        <v>2045</v>
      </c>
      <c r="L5816" s="14"/>
      <c r="M5816" s="14"/>
      <c r="N5816" s="53" t="s">
        <v>2218</v>
      </c>
      <c r="O5816" s="162"/>
      <c r="P5816" s="14" t="s">
        <v>2166</v>
      </c>
      <c r="Q5816" s="14">
        <v>260</v>
      </c>
      <c r="R5816" s="14" t="s">
        <v>2045</v>
      </c>
      <c r="S5816" s="14"/>
      <c r="T5816" s="14" t="s">
        <v>2096</v>
      </c>
      <c r="U5816" s="14" t="s">
        <v>2218</v>
      </c>
      <c r="V5816" s="602"/>
      <c r="W5816" s="154"/>
      <c r="X5816" s="154"/>
      <c r="Y5816" s="729"/>
      <c r="Z5816" s="154"/>
      <c r="AA5816" s="743"/>
    </row>
    <row r="5817" spans="1:27">
      <c r="A5817" s="125"/>
      <c r="B5817" s="14"/>
      <c r="C5817" s="14"/>
      <c r="D5817" s="14"/>
      <c r="E5817" s="52"/>
      <c r="F5817" s="14"/>
      <c r="G5817" s="53"/>
      <c r="H5817" s="162"/>
      <c r="I5817" s="14" t="s">
        <v>244</v>
      </c>
      <c r="J5817" s="14">
        <v>4000</v>
      </c>
      <c r="K5817" s="14" t="s">
        <v>2043</v>
      </c>
      <c r="L5817" s="14"/>
      <c r="M5817" s="14"/>
      <c r="N5817" s="53" t="s">
        <v>2218</v>
      </c>
      <c r="O5817" s="162"/>
      <c r="P5817" s="158" t="s">
        <v>1745</v>
      </c>
      <c r="Q5817" s="158">
        <v>300</v>
      </c>
      <c r="R5817" s="158" t="s">
        <v>2045</v>
      </c>
      <c r="S5817" s="158"/>
      <c r="T5817" s="158"/>
      <c r="U5817" s="158" t="s">
        <v>88</v>
      </c>
      <c r="V5817" s="575"/>
      <c r="W5817" s="127"/>
      <c r="X5817" s="127"/>
      <c r="Y5817" s="127"/>
      <c r="Z5817" s="127"/>
      <c r="AA5817" s="127"/>
    </row>
    <row r="5818" spans="1:27">
      <c r="A5818" s="125"/>
      <c r="B5818" s="14"/>
      <c r="C5818" s="14"/>
      <c r="D5818" s="14"/>
      <c r="E5818" s="52"/>
      <c r="F5818" s="14"/>
      <c r="G5818" s="53"/>
      <c r="H5818" s="162"/>
      <c r="I5818" s="14" t="s">
        <v>1700</v>
      </c>
      <c r="J5818" s="14">
        <v>3200</v>
      </c>
      <c r="K5818" s="14" t="s">
        <v>2043</v>
      </c>
      <c r="L5818" s="14"/>
      <c r="M5818" s="14"/>
      <c r="N5818" s="53" t="s">
        <v>2218</v>
      </c>
      <c r="O5818" s="162"/>
      <c r="P5818" s="14"/>
      <c r="Q5818" s="14"/>
      <c r="R5818" s="14"/>
      <c r="S5818" s="14"/>
      <c r="T5818" s="14"/>
      <c r="U5818" s="14"/>
      <c r="V5818" s="575"/>
      <c r="W5818" s="127"/>
      <c r="X5818" s="127"/>
      <c r="Y5818" s="127"/>
      <c r="Z5818" s="14"/>
      <c r="AA5818" s="127"/>
    </row>
    <row r="5819" spans="1:27">
      <c r="A5819" s="125"/>
      <c r="B5819" s="14"/>
      <c r="C5819" s="14"/>
      <c r="D5819" s="14"/>
      <c r="E5819" s="52"/>
      <c r="F5819" s="14"/>
      <c r="G5819" s="53"/>
      <c r="H5819" s="162"/>
      <c r="I5819" s="719" t="s">
        <v>1722</v>
      </c>
      <c r="J5819" s="719">
        <v>4000</v>
      </c>
      <c r="K5819" s="719" t="s">
        <v>2043</v>
      </c>
      <c r="L5819" s="130"/>
      <c r="M5819" s="130"/>
      <c r="N5819" s="53" t="s">
        <v>2218</v>
      </c>
      <c r="O5819" s="162"/>
      <c r="P5819" s="141"/>
      <c r="Q5819" s="141"/>
      <c r="R5819" s="141"/>
      <c r="S5819" s="141"/>
      <c r="T5819" s="141"/>
      <c r="U5819" s="141"/>
      <c r="V5819" s="576"/>
      <c r="W5819" s="127"/>
      <c r="X5819" s="127"/>
      <c r="Y5819" s="127"/>
      <c r="Z5819" s="127"/>
      <c r="AA5819" s="127"/>
    </row>
    <row r="5820" spans="1:27">
      <c r="A5820" s="125"/>
      <c r="B5820" s="14"/>
      <c r="C5820" s="14"/>
      <c r="D5820" s="14"/>
      <c r="E5820" s="52"/>
      <c r="F5820" s="14"/>
      <c r="G5820" s="53"/>
      <c r="H5820" s="162"/>
      <c r="I5820" s="14" t="s">
        <v>2080</v>
      </c>
      <c r="J5820" s="14">
        <v>500</v>
      </c>
      <c r="K5820" s="14" t="s">
        <v>2045</v>
      </c>
      <c r="L5820" s="127"/>
      <c r="M5820" s="127" t="s">
        <v>2096</v>
      </c>
      <c r="N5820" s="53" t="s">
        <v>2218</v>
      </c>
      <c r="O5820" s="162"/>
      <c r="P5820" s="14"/>
      <c r="Q5820" s="14"/>
      <c r="R5820" s="14"/>
      <c r="S5820" s="14"/>
      <c r="T5820" s="14"/>
      <c r="U5820" s="14"/>
      <c r="V5820" s="14"/>
      <c r="W5820" s="755"/>
      <c r="X5820" s="160"/>
      <c r="Y5820" s="160"/>
      <c r="Z5820" s="160"/>
      <c r="AA5820" s="160"/>
    </row>
    <row r="5821" spans="1:27">
      <c r="A5821" s="125"/>
      <c r="B5821" s="14"/>
      <c r="C5821" s="14"/>
      <c r="D5821" s="14"/>
      <c r="E5821" s="52"/>
      <c r="F5821" s="14"/>
      <c r="G5821" s="53"/>
      <c r="H5821" s="162"/>
      <c r="I5821" s="14" t="s">
        <v>135</v>
      </c>
      <c r="J5821" s="14">
        <v>2000</v>
      </c>
      <c r="K5821" s="14" t="s">
        <v>2043</v>
      </c>
      <c r="L5821" s="14"/>
      <c r="M5821" s="14"/>
      <c r="N5821" s="53" t="s">
        <v>2218</v>
      </c>
      <c r="O5821" s="162"/>
      <c r="P5821" s="14"/>
      <c r="Q5821" s="14"/>
      <c r="R5821" s="14"/>
      <c r="S5821" s="14"/>
      <c r="T5821" s="14"/>
      <c r="U5821" s="14"/>
      <c r="V5821" s="14"/>
      <c r="W5821" s="138"/>
      <c r="X5821" s="127"/>
      <c r="Y5821" s="127"/>
      <c r="Z5821" s="127"/>
      <c r="AA5821" s="127"/>
    </row>
    <row r="5822" spans="1:27">
      <c r="A5822" s="125"/>
      <c r="B5822" s="14"/>
      <c r="C5822" s="14"/>
      <c r="D5822" s="14"/>
      <c r="E5822" s="52"/>
      <c r="F5822" s="14"/>
      <c r="G5822" s="53"/>
      <c r="H5822" s="162"/>
      <c r="I5822" s="14"/>
      <c r="J5822" s="14"/>
      <c r="K5822" s="14"/>
      <c r="L5822" s="14"/>
      <c r="M5822" s="14"/>
      <c r="N5822" s="53"/>
      <c r="O5822" s="162"/>
      <c r="P5822" s="14"/>
      <c r="Q5822" s="14"/>
      <c r="R5822" s="14"/>
      <c r="S5822" s="14"/>
      <c r="T5822" s="14"/>
      <c r="U5822" s="14"/>
      <c r="V5822" s="14"/>
      <c r="W5822" s="730"/>
      <c r="X5822" s="154"/>
      <c r="Y5822" s="729"/>
      <c r="Z5822" s="154"/>
      <c r="AA5822" s="743"/>
    </row>
    <row r="5823" spans="1:27">
      <c r="A5823" s="125"/>
      <c r="B5823" s="14"/>
      <c r="C5823" s="14"/>
      <c r="D5823" s="14"/>
      <c r="E5823" s="52"/>
      <c r="F5823" s="14"/>
      <c r="G5823" s="53"/>
      <c r="H5823" s="162"/>
      <c r="I5823" s="14"/>
      <c r="J5823" s="14"/>
      <c r="K5823" s="14"/>
      <c r="L5823" s="14"/>
      <c r="M5823" s="14"/>
      <c r="N5823" s="53"/>
      <c r="O5823" s="162"/>
      <c r="P5823" s="14"/>
      <c r="Q5823" s="14"/>
      <c r="R5823" s="14"/>
      <c r="S5823" s="14"/>
      <c r="T5823" s="14"/>
      <c r="U5823" s="14"/>
      <c r="V5823" s="14"/>
      <c r="W5823" s="140"/>
      <c r="X5823" s="14"/>
      <c r="Y5823" s="14"/>
      <c r="Z5823" s="14"/>
      <c r="AA5823" s="14"/>
    </row>
    <row r="5824" spans="1:27">
      <c r="A5824" s="125"/>
      <c r="B5824" s="14"/>
      <c r="C5824" s="14"/>
      <c r="D5824" s="14"/>
      <c r="E5824" s="52"/>
      <c r="F5824" s="14"/>
      <c r="G5824" s="53"/>
      <c r="H5824" s="162"/>
      <c r="I5824" s="14"/>
      <c r="J5824" s="14"/>
      <c r="K5824" s="14"/>
      <c r="L5824" s="14"/>
      <c r="M5824" s="14"/>
      <c r="N5824" s="53"/>
      <c r="O5824" s="162"/>
      <c r="P5824" s="14"/>
      <c r="Q5824" s="14"/>
      <c r="R5824" s="14"/>
      <c r="S5824" s="14"/>
      <c r="T5824" s="14"/>
      <c r="U5824" s="14"/>
      <c r="V5824" s="14"/>
      <c r="W5824" s="140"/>
      <c r="X5824" s="14"/>
      <c r="Y5824" s="14"/>
      <c r="Z5824" s="14"/>
      <c r="AA5824" s="14"/>
    </row>
    <row r="5825" spans="1:27">
      <c r="A5825" s="125"/>
      <c r="B5825" s="14"/>
      <c r="C5825" s="14"/>
      <c r="D5825" s="14"/>
      <c r="E5825" s="52"/>
      <c r="F5825" s="14"/>
      <c r="G5825" s="53"/>
      <c r="H5825" s="162"/>
      <c r="I5825" s="14"/>
      <c r="J5825" s="14"/>
      <c r="K5825" s="14"/>
      <c r="L5825" s="14"/>
      <c r="M5825" s="14"/>
      <c r="N5825" s="53"/>
      <c r="O5825" s="162"/>
      <c r="P5825" s="14"/>
      <c r="Q5825" s="14"/>
      <c r="R5825" s="14"/>
      <c r="S5825" s="14"/>
      <c r="T5825" s="14"/>
      <c r="U5825" s="14"/>
      <c r="V5825" s="14"/>
      <c r="W5825" s="138"/>
      <c r="X5825" s="127"/>
      <c r="Y5825" s="127"/>
      <c r="Z5825" s="127"/>
      <c r="AA5825" s="127"/>
    </row>
    <row r="5826" ht="12.75" customHeight="1" spans="1:27">
      <c r="A5826" s="125"/>
      <c r="B5826" s="14"/>
      <c r="C5826" s="14"/>
      <c r="D5826" s="14"/>
      <c r="E5826" s="52"/>
      <c r="F5826" s="14"/>
      <c r="G5826" s="53"/>
      <c r="H5826" s="162"/>
      <c r="I5826" s="14"/>
      <c r="J5826" s="14"/>
      <c r="K5826" s="14"/>
      <c r="L5826" s="14"/>
      <c r="M5826" s="14"/>
      <c r="N5826" s="53"/>
      <c r="O5826" s="162"/>
      <c r="P5826" s="14"/>
      <c r="Q5826" s="14"/>
      <c r="R5826" s="14"/>
      <c r="S5826" s="14"/>
      <c r="T5826" s="14"/>
      <c r="U5826" s="14"/>
      <c r="V5826" s="14"/>
      <c r="W5826" s="138"/>
      <c r="X5826" s="127"/>
      <c r="Y5826" s="127"/>
      <c r="Z5826" s="14"/>
      <c r="AA5826" s="127"/>
    </row>
    <row r="5827" ht="12.75" customHeight="1" spans="1:27">
      <c r="A5827" s="125"/>
      <c r="B5827" s="14"/>
      <c r="C5827" s="14"/>
      <c r="D5827" s="14"/>
      <c r="E5827" s="52"/>
      <c r="F5827" s="14"/>
      <c r="G5827" s="53"/>
      <c r="H5827" s="162"/>
      <c r="I5827" s="14"/>
      <c r="J5827" s="14"/>
      <c r="K5827" s="14"/>
      <c r="L5827" s="14"/>
      <c r="M5827" s="14"/>
      <c r="N5827" s="53"/>
      <c r="O5827" s="162"/>
      <c r="P5827" s="14"/>
      <c r="Q5827" s="14"/>
      <c r="R5827" s="14"/>
      <c r="S5827" s="14"/>
      <c r="T5827" s="14"/>
      <c r="U5827" s="14"/>
      <c r="V5827" s="14"/>
      <c r="W5827" s="138"/>
      <c r="X5827" s="127"/>
      <c r="Y5827" s="127"/>
      <c r="Z5827" s="127"/>
      <c r="AA5827" s="127"/>
    </row>
    <row r="5828" ht="12.75" customHeight="1" spans="1:28">
      <c r="A5828" s="125"/>
      <c r="B5828" s="14"/>
      <c r="C5828" s="14"/>
      <c r="D5828" s="14"/>
      <c r="E5828" s="52"/>
      <c r="F5828" s="14"/>
      <c r="G5828" s="53"/>
      <c r="H5828" s="162"/>
      <c r="I5828" s="14"/>
      <c r="J5828" s="14"/>
      <c r="K5828" s="14"/>
      <c r="L5828" s="140"/>
      <c r="M5828" s="162"/>
      <c r="N5828" s="53"/>
      <c r="O5828" s="162"/>
      <c r="P5828" s="14"/>
      <c r="Q5828" s="14"/>
      <c r="R5828" s="14"/>
      <c r="S5828" s="14"/>
      <c r="T5828" s="14"/>
      <c r="U5828" s="14"/>
      <c r="V5828" s="14"/>
      <c r="W5828" s="755"/>
      <c r="X5828" s="160"/>
      <c r="Y5828" s="160"/>
      <c r="Z5828" s="160"/>
      <c r="AA5828" s="160"/>
      <c r="AB5828" s="140"/>
    </row>
    <row r="5829" ht="23.4" spans="1:27">
      <c r="A5829" s="726"/>
      <c r="B5829" s="623"/>
      <c r="C5829" s="324"/>
      <c r="D5829" s="324"/>
      <c r="E5829" s="624"/>
      <c r="F5829" s="324"/>
      <c r="G5829" s="299"/>
      <c r="H5829" s="269"/>
      <c r="I5829" s="304"/>
      <c r="J5829" s="304"/>
      <c r="K5829" s="304"/>
      <c r="L5829" s="304"/>
      <c r="M5829" s="304"/>
      <c r="N5829" s="304"/>
      <c r="O5829" s="269"/>
      <c r="P5829" s="304"/>
      <c r="Q5829" s="304"/>
      <c r="R5829" s="304"/>
      <c r="S5829" s="304"/>
      <c r="T5829" s="304"/>
      <c r="U5829" s="304"/>
      <c r="V5829" s="269"/>
      <c r="W5829" s="304"/>
      <c r="X5829" s="304"/>
      <c r="Y5829" s="304"/>
      <c r="Z5829" s="304"/>
      <c r="AA5829" s="304"/>
    </row>
    <row r="5830" ht="27.6" spans="1:29">
      <c r="A5830" s="266" t="s">
        <v>2348</v>
      </c>
      <c r="B5830" s="121" t="s">
        <v>12</v>
      </c>
      <c r="C5830" s="122" t="s">
        <v>2501</v>
      </c>
      <c r="D5830" s="122" t="s">
        <v>2466</v>
      </c>
      <c r="E5830" s="123" t="s">
        <v>2456</v>
      </c>
      <c r="F5830" s="121" t="s">
        <v>3121</v>
      </c>
      <c r="G5830" s="121" t="s">
        <v>11</v>
      </c>
      <c r="H5830" s="269"/>
      <c r="I5830" s="121" t="s">
        <v>13</v>
      </c>
      <c r="J5830" s="267" t="s">
        <v>2501</v>
      </c>
      <c r="K5830" s="267" t="s">
        <v>2466</v>
      </c>
      <c r="L5830" s="658" t="s">
        <v>2456</v>
      </c>
      <c r="M5830" s="268" t="s">
        <v>3121</v>
      </c>
      <c r="N5830" s="268" t="s">
        <v>11</v>
      </c>
      <c r="O5830" s="282"/>
      <c r="P5830" s="751" t="s">
        <v>3108</v>
      </c>
      <c r="Q5830" s="752" t="s">
        <v>2501</v>
      </c>
      <c r="R5830" s="752" t="s">
        <v>2466</v>
      </c>
      <c r="S5830" s="753" t="s">
        <v>2456</v>
      </c>
      <c r="T5830" s="751" t="s">
        <v>3121</v>
      </c>
      <c r="U5830" s="751" t="s">
        <v>11</v>
      </c>
      <c r="V5830" s="286"/>
      <c r="W5830" s="606" t="s">
        <v>3336</v>
      </c>
      <c r="X5830" s="642" t="s">
        <v>2501</v>
      </c>
      <c r="Y5830" s="642" t="s">
        <v>2466</v>
      </c>
      <c r="Z5830" s="606" t="s">
        <v>3121</v>
      </c>
      <c r="AA5830" s="606" t="s">
        <v>11</v>
      </c>
      <c r="AB5830" s="594" t="s">
        <v>2557</v>
      </c>
      <c r="AC5830" s="594"/>
    </row>
    <row r="5831" ht="12.95" customHeight="1" spans="1:31">
      <c r="A5831" s="270" t="s">
        <v>4194</v>
      </c>
      <c r="B5831" s="127" t="s">
        <v>729</v>
      </c>
      <c r="C5831" s="127">
        <v>6000</v>
      </c>
      <c r="D5831" s="127" t="s">
        <v>2043</v>
      </c>
      <c r="E5831" s="52"/>
      <c r="F5831" s="162" t="s">
        <v>4192</v>
      </c>
      <c r="G5831" s="53" t="s">
        <v>4193</v>
      </c>
      <c r="H5831" s="14"/>
      <c r="I5831" s="14" t="s">
        <v>135</v>
      </c>
      <c r="J5831" s="14">
        <v>7400</v>
      </c>
      <c r="K5831" s="14" t="s">
        <v>2043</v>
      </c>
      <c r="L5831" s="14"/>
      <c r="M5831" s="14"/>
      <c r="N5831" s="53" t="s">
        <v>2218</v>
      </c>
      <c r="O5831" s="162"/>
      <c r="P5831" s="14" t="s">
        <v>1566</v>
      </c>
      <c r="Q5831" s="14">
        <v>200</v>
      </c>
      <c r="R5831" s="14" t="s">
        <v>2045</v>
      </c>
      <c r="S5831" s="14"/>
      <c r="T5831" s="14"/>
      <c r="U5831" s="14" t="s">
        <v>2218</v>
      </c>
      <c r="V5831" s="497"/>
      <c r="W5831" s="160" t="s">
        <v>250</v>
      </c>
      <c r="X5831" s="160">
        <v>2000</v>
      </c>
      <c r="Y5831" s="160" t="s">
        <v>2043</v>
      </c>
      <c r="Z5831" s="160"/>
      <c r="AA5831" s="14" t="s">
        <v>2218</v>
      </c>
      <c r="AB5831" s="525"/>
      <c r="AC5831" s="448" t="s">
        <v>2561</v>
      </c>
      <c r="AD5831" s="179"/>
      <c r="AE5831" s="179"/>
    </row>
    <row r="5832" spans="1:29">
      <c r="A5832" s="271"/>
      <c r="B5832" s="14" t="s">
        <v>145</v>
      </c>
      <c r="C5832" s="14">
        <v>24000</v>
      </c>
      <c r="D5832" s="14" t="s">
        <v>2043</v>
      </c>
      <c r="E5832" s="52"/>
      <c r="F5832" s="14"/>
      <c r="G5832" s="53" t="s">
        <v>4195</v>
      </c>
      <c r="H5832" s="14"/>
      <c r="I5832" s="14" t="s">
        <v>220</v>
      </c>
      <c r="J5832" s="14">
        <v>6000</v>
      </c>
      <c r="K5832" s="14" t="s">
        <v>2043</v>
      </c>
      <c r="L5832" s="14"/>
      <c r="M5832" s="162"/>
      <c r="N5832" s="53" t="s">
        <v>2218</v>
      </c>
      <c r="O5832" s="162"/>
      <c r="P5832" s="141" t="s">
        <v>2174</v>
      </c>
      <c r="Q5832" s="141">
        <v>200</v>
      </c>
      <c r="R5832" s="141" t="s">
        <v>2045</v>
      </c>
      <c r="S5832" s="285"/>
      <c r="T5832" s="14" t="s">
        <v>2096</v>
      </c>
      <c r="U5832" s="14" t="s">
        <v>2218</v>
      </c>
      <c r="V5832" s="497"/>
      <c r="W5832" s="169" t="s">
        <v>238</v>
      </c>
      <c r="X5832" s="169">
        <v>6000</v>
      </c>
      <c r="Y5832" s="169" t="s">
        <v>2043</v>
      </c>
      <c r="Z5832" s="129"/>
      <c r="AA5832" s="169" t="s">
        <v>4196</v>
      </c>
      <c r="AB5832" s="460"/>
      <c r="AC5832" s="14" t="s">
        <v>2562</v>
      </c>
    </row>
    <row r="5833" ht="13.8" spans="1:29">
      <c r="A5833" s="271"/>
      <c r="B5833" s="158" t="s">
        <v>949</v>
      </c>
      <c r="C5833" s="158">
        <v>12000</v>
      </c>
      <c r="D5833" s="158" t="s">
        <v>2043</v>
      </c>
      <c r="E5833" s="344"/>
      <c r="F5833" s="158" t="s">
        <v>4197</v>
      </c>
      <c r="G5833" s="128" t="s">
        <v>4198</v>
      </c>
      <c r="H5833" s="14"/>
      <c r="I5833" s="14" t="s">
        <v>223</v>
      </c>
      <c r="J5833" s="14">
        <v>4000</v>
      </c>
      <c r="K5833" s="14" t="s">
        <v>2043</v>
      </c>
      <c r="L5833" s="14"/>
      <c r="M5833" s="14"/>
      <c r="N5833" s="53" t="s">
        <v>2218</v>
      </c>
      <c r="O5833" s="162"/>
      <c r="P5833" s="127" t="s">
        <v>1928</v>
      </c>
      <c r="Q5833" s="127">
        <v>200</v>
      </c>
      <c r="R5833" s="127"/>
      <c r="S5833" s="143"/>
      <c r="T5833" s="127"/>
      <c r="U5833" s="127" t="s">
        <v>4199</v>
      </c>
      <c r="V5833" s="602"/>
      <c r="W5833" s="14" t="s">
        <v>309</v>
      </c>
      <c r="X5833" s="14">
        <v>9000</v>
      </c>
      <c r="Y5833" s="14" t="s">
        <v>2043</v>
      </c>
      <c r="Z5833" s="14"/>
      <c r="AA5833" s="14" t="s">
        <v>2218</v>
      </c>
      <c r="AB5833" s="461"/>
      <c r="AC5833" s="448" t="s">
        <v>2563</v>
      </c>
    </row>
    <row r="5834" ht="13.8" spans="1:29">
      <c r="A5834" s="271"/>
      <c r="B5834" s="158" t="s">
        <v>124</v>
      </c>
      <c r="C5834" s="158">
        <v>9000</v>
      </c>
      <c r="D5834" s="158" t="s">
        <v>2043</v>
      </c>
      <c r="E5834" s="158"/>
      <c r="F5834" s="158" t="s">
        <v>4200</v>
      </c>
      <c r="G5834" s="128" t="s">
        <v>4198</v>
      </c>
      <c r="H5834" s="14"/>
      <c r="I5834" s="14" t="s">
        <v>1205</v>
      </c>
      <c r="J5834" s="14">
        <v>1600</v>
      </c>
      <c r="K5834" s="14" t="s">
        <v>2043</v>
      </c>
      <c r="L5834" s="14"/>
      <c r="M5834" s="14"/>
      <c r="N5834" s="53" t="s">
        <v>2218</v>
      </c>
      <c r="O5834" s="162"/>
      <c r="P5834" s="14" t="s">
        <v>1186</v>
      </c>
      <c r="Q5834" s="14">
        <v>500</v>
      </c>
      <c r="R5834" s="14" t="s">
        <v>2045</v>
      </c>
      <c r="S5834" s="162"/>
      <c r="T5834" s="14" t="s">
        <v>4201</v>
      </c>
      <c r="U5834" s="14" t="s">
        <v>2218</v>
      </c>
      <c r="V5834" s="602"/>
      <c r="W5834" s="126" t="s">
        <v>923</v>
      </c>
      <c r="X5834" s="126">
        <v>2400</v>
      </c>
      <c r="Y5834" s="126" t="s">
        <v>2045</v>
      </c>
      <c r="Z5834" s="126" t="s">
        <v>2451</v>
      </c>
      <c r="AA5834" s="126" t="s">
        <v>4202</v>
      </c>
      <c r="AB5834" s="462"/>
      <c r="AC5834" s="448" t="s">
        <v>2568</v>
      </c>
    </row>
    <row r="5835" ht="13.8" spans="1:29">
      <c r="A5835" s="271"/>
      <c r="B5835" s="14" t="s">
        <v>479</v>
      </c>
      <c r="C5835" s="14">
        <v>6000</v>
      </c>
      <c r="D5835" s="14" t="s">
        <v>2043</v>
      </c>
      <c r="E5835" s="52"/>
      <c r="F5835" s="14"/>
      <c r="G5835" s="53" t="s">
        <v>2218</v>
      </c>
      <c r="H5835" s="14"/>
      <c r="I5835" s="14" t="s">
        <v>581</v>
      </c>
      <c r="J5835" s="14">
        <v>2000</v>
      </c>
      <c r="K5835" s="14" t="s">
        <v>2043</v>
      </c>
      <c r="L5835" s="14"/>
      <c r="M5835" s="14"/>
      <c r="N5835" s="53" t="s">
        <v>2218</v>
      </c>
      <c r="O5835" s="162"/>
      <c r="P5835" s="14" t="s">
        <v>1544</v>
      </c>
      <c r="Q5835" s="14">
        <v>240</v>
      </c>
      <c r="R5835" s="14" t="s">
        <v>2045</v>
      </c>
      <c r="S5835" s="162"/>
      <c r="T5835" s="14"/>
      <c r="U5835" s="14" t="s">
        <v>2218</v>
      </c>
      <c r="V5835" s="497"/>
      <c r="W5835" s="126" t="s">
        <v>584</v>
      </c>
      <c r="X5835" s="126">
        <v>2000</v>
      </c>
      <c r="Y5835" s="126" t="s">
        <v>2043</v>
      </c>
      <c r="Z5835" s="126" t="s">
        <v>2451</v>
      </c>
      <c r="AA5835" s="126" t="s">
        <v>4203</v>
      </c>
      <c r="AB5835" s="142"/>
      <c r="AC5835" s="448" t="s">
        <v>2632</v>
      </c>
    </row>
    <row r="5836" ht="13.8" spans="1:29">
      <c r="A5836" s="271"/>
      <c r="B5836" s="127" t="s">
        <v>790</v>
      </c>
      <c r="C5836" s="127">
        <v>6000</v>
      </c>
      <c r="D5836" s="127" t="s">
        <v>2043</v>
      </c>
      <c r="E5836" s="127"/>
      <c r="F5836" s="143"/>
      <c r="G5836" s="53" t="s">
        <v>2218</v>
      </c>
      <c r="H5836" s="14"/>
      <c r="I5836" s="14" t="s">
        <v>135</v>
      </c>
      <c r="J5836" s="14">
        <v>6000</v>
      </c>
      <c r="K5836" s="14" t="s">
        <v>2043</v>
      </c>
      <c r="L5836" s="14"/>
      <c r="M5836" s="14"/>
      <c r="N5836" s="53" t="s">
        <v>2218</v>
      </c>
      <c r="O5836" s="162"/>
      <c r="P5836" s="14" t="s">
        <v>313</v>
      </c>
      <c r="Q5836" s="14">
        <v>1200</v>
      </c>
      <c r="R5836" s="14" t="s">
        <v>2045</v>
      </c>
      <c r="S5836" s="162"/>
      <c r="T5836" s="14"/>
      <c r="U5836" s="14" t="s">
        <v>2218</v>
      </c>
      <c r="V5836" s="497"/>
      <c r="W5836" s="126" t="s">
        <v>694</v>
      </c>
      <c r="X5836" s="126">
        <v>3200</v>
      </c>
      <c r="Y5836" s="126" t="s">
        <v>2045</v>
      </c>
      <c r="Z5836" s="731" t="s">
        <v>2451</v>
      </c>
      <c r="AA5836" s="126"/>
      <c r="AB5836" s="136"/>
      <c r="AC5836" s="448" t="s">
        <v>2935</v>
      </c>
    </row>
    <row r="5837" spans="1:28">
      <c r="A5837" s="271"/>
      <c r="B5837" s="127" t="s">
        <v>464</v>
      </c>
      <c r="C5837" s="127">
        <v>4000</v>
      </c>
      <c r="D5837" s="127" t="s">
        <v>2043</v>
      </c>
      <c r="E5837" s="127"/>
      <c r="F5837" s="127"/>
      <c r="G5837" s="53" t="s">
        <v>2218</v>
      </c>
      <c r="H5837" s="14"/>
      <c r="I5837" s="14" t="s">
        <v>476</v>
      </c>
      <c r="J5837" s="14">
        <v>1200</v>
      </c>
      <c r="K5837" s="14" t="s">
        <v>2043</v>
      </c>
      <c r="L5837" s="14"/>
      <c r="M5837" s="14"/>
      <c r="N5837" s="53" t="s">
        <v>2218</v>
      </c>
      <c r="O5837" s="162"/>
      <c r="P5837" s="127" t="s">
        <v>840</v>
      </c>
      <c r="Q5837" s="127">
        <v>1200</v>
      </c>
      <c r="R5837" s="127" t="s">
        <v>2045</v>
      </c>
      <c r="S5837" s="127"/>
      <c r="T5837" s="127"/>
      <c r="U5837" s="14" t="s">
        <v>2218</v>
      </c>
      <c r="V5837" s="602"/>
      <c r="W5837" s="127" t="s">
        <v>316</v>
      </c>
      <c r="X5837" s="127">
        <v>12000</v>
      </c>
      <c r="Y5837" s="127" t="s">
        <v>2043</v>
      </c>
      <c r="Z5837" s="138"/>
      <c r="AA5837" s="127" t="s">
        <v>2218</v>
      </c>
      <c r="AB5837" s="140" t="s">
        <v>2727</v>
      </c>
    </row>
    <row r="5838" spans="1:27">
      <c r="A5838" s="271"/>
      <c r="B5838" s="14" t="s">
        <v>1865</v>
      </c>
      <c r="C5838" s="14">
        <v>3200</v>
      </c>
      <c r="D5838" s="14" t="s">
        <v>2045</v>
      </c>
      <c r="E5838" s="52"/>
      <c r="F5838" s="162"/>
      <c r="G5838" s="53" t="s">
        <v>2218</v>
      </c>
      <c r="H5838" s="14"/>
      <c r="I5838" s="14" t="s">
        <v>280</v>
      </c>
      <c r="J5838" s="14">
        <v>400</v>
      </c>
      <c r="K5838" s="14" t="s">
        <v>2043</v>
      </c>
      <c r="M5838" s="14"/>
      <c r="N5838" s="53" t="s">
        <v>2218</v>
      </c>
      <c r="O5838" s="162"/>
      <c r="P5838" s="14" t="s">
        <v>820</v>
      </c>
      <c r="Q5838" s="14">
        <v>200</v>
      </c>
      <c r="R5838" s="14" t="s">
        <v>2045</v>
      </c>
      <c r="S5838" s="14"/>
      <c r="T5838" s="14"/>
      <c r="U5838" s="14" t="s">
        <v>2218</v>
      </c>
      <c r="V5838" s="602"/>
      <c r="W5838" s="127" t="s">
        <v>914</v>
      </c>
      <c r="X5838" s="127">
        <v>3200</v>
      </c>
      <c r="Y5838" s="127" t="s">
        <v>2045</v>
      </c>
      <c r="Z5838" s="127"/>
      <c r="AA5838" s="127" t="s">
        <v>2218</v>
      </c>
    </row>
    <row r="5839" spans="1:27">
      <c r="A5839" s="271"/>
      <c r="B5839" s="151"/>
      <c r="C5839" s="151"/>
      <c r="D5839" s="151"/>
      <c r="E5839" s="130"/>
      <c r="F5839" s="739"/>
      <c r="G5839" s="53"/>
      <c r="H5839" s="162"/>
      <c r="I5839" s="14" t="s">
        <v>389</v>
      </c>
      <c r="J5839" s="14">
        <v>1600</v>
      </c>
      <c r="K5839" s="14" t="s">
        <v>2043</v>
      </c>
      <c r="L5839" s="14"/>
      <c r="M5839" s="14"/>
      <c r="N5839" s="53" t="s">
        <v>2218</v>
      </c>
      <c r="O5839" s="162"/>
      <c r="P5839" s="14" t="s">
        <v>1538</v>
      </c>
      <c r="Q5839" s="14">
        <v>200</v>
      </c>
      <c r="R5839" s="14" t="s">
        <v>2045</v>
      </c>
      <c r="S5839" s="14"/>
      <c r="T5839" s="14"/>
      <c r="U5839" s="14" t="s">
        <v>2218</v>
      </c>
      <c r="V5839" s="602"/>
      <c r="W5839" s="127" t="s">
        <v>584</v>
      </c>
      <c r="X5839" s="127">
        <v>2000</v>
      </c>
      <c r="Y5839" s="143" t="s">
        <v>2043</v>
      </c>
      <c r="Z5839" s="127"/>
      <c r="AA5839" s="127" t="s">
        <v>2218</v>
      </c>
    </row>
    <row r="5840" spans="1:27">
      <c r="A5840" s="271"/>
      <c r="B5840" s="14"/>
      <c r="C5840" s="14"/>
      <c r="D5840" s="14"/>
      <c r="E5840" s="52"/>
      <c r="F5840" s="14"/>
      <c r="G5840" s="53"/>
      <c r="H5840" s="162"/>
      <c r="I5840" s="158" t="s">
        <v>1853</v>
      </c>
      <c r="J5840" s="158">
        <v>120</v>
      </c>
      <c r="K5840" s="158" t="s">
        <v>2045</v>
      </c>
      <c r="L5840" s="158"/>
      <c r="M5840" s="158"/>
      <c r="N5840" s="159" t="s">
        <v>4204</v>
      </c>
      <c r="O5840" s="162"/>
      <c r="P5840" s="158" t="s">
        <v>1534</v>
      </c>
      <c r="Q5840" s="158">
        <v>1000</v>
      </c>
      <c r="R5840" s="158" t="s">
        <v>2045</v>
      </c>
      <c r="S5840" s="158"/>
      <c r="T5840" s="158"/>
      <c r="U5840" s="158" t="s">
        <v>4205</v>
      </c>
      <c r="V5840" s="602"/>
      <c r="W5840" s="127" t="s">
        <v>694</v>
      </c>
      <c r="X5840" s="127">
        <v>2000</v>
      </c>
      <c r="Y5840" s="127" t="s">
        <v>2045</v>
      </c>
      <c r="Z5840" s="127"/>
      <c r="AA5840" s="127" t="s">
        <v>2218</v>
      </c>
    </row>
    <row r="5841" spans="1:27">
      <c r="A5841" s="271"/>
      <c r="B5841" s="14"/>
      <c r="C5841" s="14"/>
      <c r="D5841" s="14"/>
      <c r="E5841" s="52"/>
      <c r="F5841" s="14"/>
      <c r="G5841" s="53"/>
      <c r="H5841" s="162"/>
      <c r="I5841" s="14" t="s">
        <v>265</v>
      </c>
      <c r="J5841" s="14">
        <v>6000</v>
      </c>
      <c r="K5841" s="14" t="s">
        <v>2043</v>
      </c>
      <c r="L5841" s="162"/>
      <c r="M5841" s="14"/>
      <c r="N5841" s="53" t="s">
        <v>2218</v>
      </c>
      <c r="O5841" s="162"/>
      <c r="P5841" s="158" t="s">
        <v>2136</v>
      </c>
      <c r="Q5841" s="158">
        <v>260</v>
      </c>
      <c r="R5841" s="158" t="s">
        <v>2045</v>
      </c>
      <c r="S5841" s="158"/>
      <c r="T5841" s="158"/>
      <c r="U5841" s="158" t="s">
        <v>4206</v>
      </c>
      <c r="V5841" s="602"/>
      <c r="W5841" s="127"/>
      <c r="X5841" s="127"/>
      <c r="Y5841" s="127"/>
      <c r="Z5841" s="138"/>
      <c r="AA5841" s="127"/>
    </row>
    <row r="5842" spans="1:27">
      <c r="A5842" s="271"/>
      <c r="B5842" s="14"/>
      <c r="C5842" s="14"/>
      <c r="D5842" s="14"/>
      <c r="E5842" s="52"/>
      <c r="F5842" s="14"/>
      <c r="G5842" s="53"/>
      <c r="H5842" s="162"/>
      <c r="I5842" s="14" t="s">
        <v>491</v>
      </c>
      <c r="J5842" s="14">
        <v>1600</v>
      </c>
      <c r="K5842" s="14" t="s">
        <v>2043</v>
      </c>
      <c r="L5842" s="140"/>
      <c r="M5842" s="162"/>
      <c r="N5842" s="53" t="s">
        <v>2218</v>
      </c>
      <c r="O5842" s="162"/>
      <c r="P5842" s="14" t="s">
        <v>1901</v>
      </c>
      <c r="Q5842" s="14">
        <v>300</v>
      </c>
      <c r="R5842" s="14" t="s">
        <v>2045</v>
      </c>
      <c r="S5842" s="14"/>
      <c r="T5842" s="14"/>
      <c r="U5842" s="14" t="s">
        <v>2218</v>
      </c>
      <c r="V5842" s="602"/>
      <c r="W5842" s="14"/>
      <c r="X5842" s="14"/>
      <c r="Y5842" s="14"/>
      <c r="Z5842" s="14"/>
      <c r="AA5842" s="14"/>
    </row>
    <row r="5843" spans="1:27">
      <c r="A5843" s="271"/>
      <c r="B5843" s="14"/>
      <c r="C5843" s="14"/>
      <c r="D5843" s="14"/>
      <c r="E5843" s="52"/>
      <c r="F5843" s="14"/>
      <c r="G5843" s="53"/>
      <c r="H5843" s="162"/>
      <c r="I5843" s="158" t="s">
        <v>56</v>
      </c>
      <c r="J5843" s="158">
        <v>2000</v>
      </c>
      <c r="K5843" s="158" t="s">
        <v>2043</v>
      </c>
      <c r="L5843" s="158"/>
      <c r="M5843" s="158"/>
      <c r="N5843" s="758" t="s">
        <v>2285</v>
      </c>
      <c r="O5843" s="162"/>
      <c r="P5843" s="73" t="s">
        <v>1388</v>
      </c>
      <c r="Q5843" s="73">
        <v>380</v>
      </c>
      <c r="R5843" s="73" t="s">
        <v>2045</v>
      </c>
      <c r="S5843" s="14"/>
      <c r="T5843" s="14"/>
      <c r="U5843" s="14" t="s">
        <v>2218</v>
      </c>
      <c r="V5843" s="575"/>
      <c r="W5843" s="14"/>
      <c r="X5843" s="14"/>
      <c r="Y5843" s="14"/>
      <c r="Z5843" s="14"/>
      <c r="AA5843" s="14"/>
    </row>
    <row r="5844" spans="1:27">
      <c r="A5844" s="271"/>
      <c r="B5844" s="14"/>
      <c r="C5844" s="14"/>
      <c r="D5844" s="14"/>
      <c r="E5844" s="52"/>
      <c r="F5844" s="14"/>
      <c r="G5844" s="53"/>
      <c r="H5844" s="162"/>
      <c r="I5844" s="127" t="s">
        <v>291</v>
      </c>
      <c r="J5844" s="127">
        <v>3200</v>
      </c>
      <c r="K5844" s="127" t="s">
        <v>2043</v>
      </c>
      <c r="L5844" s="127"/>
      <c r="M5844" s="127"/>
      <c r="N5844" s="53" t="s">
        <v>2218</v>
      </c>
      <c r="O5844" s="162"/>
      <c r="P5844" s="127" t="s">
        <v>1255</v>
      </c>
      <c r="Q5844" s="127">
        <v>400</v>
      </c>
      <c r="R5844" s="127" t="s">
        <v>2045</v>
      </c>
      <c r="S5844" s="127"/>
      <c r="T5844" s="127"/>
      <c r="U5844" s="127" t="s">
        <v>2218</v>
      </c>
      <c r="V5844" s="602"/>
      <c r="W5844" s="14"/>
      <c r="X5844" s="14"/>
      <c r="Y5844" s="14"/>
      <c r="Z5844" s="14"/>
      <c r="AA5844" s="14"/>
    </row>
    <row r="5845" spans="1:27">
      <c r="A5845" s="271"/>
      <c r="B5845" s="14"/>
      <c r="C5845" s="14"/>
      <c r="D5845" s="14"/>
      <c r="E5845" s="52"/>
      <c r="F5845" s="14"/>
      <c r="G5845" s="53"/>
      <c r="H5845" s="162"/>
      <c r="I5845" s="127"/>
      <c r="J5845" s="127"/>
      <c r="K5845" s="127"/>
      <c r="L5845" s="127"/>
      <c r="M5845" s="127"/>
      <c r="N5845" s="127"/>
      <c r="O5845" s="162"/>
      <c r="P5845" s="14" t="s">
        <v>951</v>
      </c>
      <c r="Q5845" s="14">
        <v>2400</v>
      </c>
      <c r="R5845" s="14" t="s">
        <v>2045</v>
      </c>
      <c r="S5845" s="14"/>
      <c r="T5845" s="14"/>
      <c r="U5845" s="127" t="s">
        <v>2218</v>
      </c>
      <c r="V5845" s="602"/>
      <c r="W5845" s="14"/>
      <c r="X5845" s="14"/>
      <c r="Y5845" s="14"/>
      <c r="Z5845" s="14"/>
      <c r="AA5845" s="14"/>
    </row>
    <row r="5846" spans="1:27">
      <c r="A5846" s="271"/>
      <c r="B5846" s="14"/>
      <c r="C5846" s="14"/>
      <c r="D5846" s="14"/>
      <c r="E5846" s="52"/>
      <c r="F5846" s="14"/>
      <c r="G5846" s="53"/>
      <c r="H5846" s="162"/>
      <c r="I5846" s="127"/>
      <c r="J5846" s="127"/>
      <c r="K5846" s="127"/>
      <c r="L5846" s="127"/>
      <c r="M5846" s="127"/>
      <c r="N5846" s="127"/>
      <c r="O5846" s="162"/>
      <c r="P5846" s="137" t="s">
        <v>2091</v>
      </c>
      <c r="Q5846" s="137">
        <v>1000</v>
      </c>
      <c r="R5846" s="137" t="s">
        <v>2045</v>
      </c>
      <c r="S5846" s="127"/>
      <c r="T5846" s="127"/>
      <c r="U5846" s="127" t="s">
        <v>4207</v>
      </c>
      <c r="V5846" s="602"/>
      <c r="W5846" s="14"/>
      <c r="X5846" s="14"/>
      <c r="Y5846" s="14"/>
      <c r="Z5846" s="14"/>
      <c r="AA5846" s="14"/>
    </row>
    <row r="5847" spans="1:27">
      <c r="A5847" s="271"/>
      <c r="B5847" s="14"/>
      <c r="C5847" s="14"/>
      <c r="D5847" s="14"/>
      <c r="E5847" s="52"/>
      <c r="F5847" s="14"/>
      <c r="G5847" s="53"/>
      <c r="H5847" s="162"/>
      <c r="I5847" s="127"/>
      <c r="J5847" s="127"/>
      <c r="K5847" s="127"/>
      <c r="L5847" s="127"/>
      <c r="M5847" s="127"/>
      <c r="N5847" s="733"/>
      <c r="O5847" s="162"/>
      <c r="P5847" s="14" t="s">
        <v>1046</v>
      </c>
      <c r="Q5847" s="14">
        <v>800</v>
      </c>
      <c r="R5847" s="14" t="s">
        <v>2043</v>
      </c>
      <c r="S5847" s="14"/>
      <c r="T5847" s="14"/>
      <c r="U5847" s="127" t="s">
        <v>2218</v>
      </c>
      <c r="V5847" s="602"/>
      <c r="W5847" s="14"/>
      <c r="X5847" s="14"/>
      <c r="Y5847" s="14"/>
      <c r="Z5847" s="14"/>
      <c r="AA5847" s="14"/>
    </row>
    <row r="5848" spans="1:27">
      <c r="A5848" s="271"/>
      <c r="B5848" s="127"/>
      <c r="C5848" s="127"/>
      <c r="D5848" s="127"/>
      <c r="E5848" s="491"/>
      <c r="F5848" s="127"/>
      <c r="G5848" s="128"/>
      <c r="H5848" s="162"/>
      <c r="I5848" s="127"/>
      <c r="J5848" s="127"/>
      <c r="K5848" s="127"/>
      <c r="L5848" s="127"/>
      <c r="M5848" s="127"/>
      <c r="N5848" s="733"/>
      <c r="O5848" s="162"/>
      <c r="P5848" s="14"/>
      <c r="Q5848" s="14"/>
      <c r="R5848" s="14"/>
      <c r="S5848" s="14"/>
      <c r="T5848" s="14"/>
      <c r="U5848" s="14"/>
      <c r="V5848" s="602"/>
      <c r="W5848" s="14"/>
      <c r="X5848" s="14"/>
      <c r="Y5848" s="14"/>
      <c r="Z5848" s="14"/>
      <c r="AA5848" s="14"/>
    </row>
    <row r="5849" spans="1:27">
      <c r="A5849" s="271"/>
      <c r="B5849" s="127"/>
      <c r="C5849" s="127"/>
      <c r="D5849" s="127"/>
      <c r="E5849" s="127"/>
      <c r="F5849" s="127"/>
      <c r="G5849" s="127"/>
      <c r="H5849" s="162"/>
      <c r="I5849" s="127"/>
      <c r="J5849" s="127"/>
      <c r="K5849" s="127"/>
      <c r="L5849" s="127"/>
      <c r="M5849" s="127"/>
      <c r="N5849" s="127"/>
      <c r="O5849" s="162"/>
      <c r="P5849" s="14"/>
      <c r="Q5849" s="14"/>
      <c r="R5849" s="14"/>
      <c r="S5849" s="14"/>
      <c r="T5849" s="14"/>
      <c r="U5849" s="14"/>
      <c r="V5849" s="602"/>
      <c r="W5849" s="14"/>
      <c r="X5849" s="14"/>
      <c r="Y5849" s="14"/>
      <c r="Z5849" s="14"/>
      <c r="AA5849" s="14"/>
    </row>
    <row r="5850" ht="23.4" spans="1:27">
      <c r="A5850" s="726"/>
      <c r="B5850" s="623"/>
      <c r="C5850" s="324"/>
      <c r="D5850" s="324"/>
      <c r="E5850" s="624"/>
      <c r="F5850" s="324"/>
      <c r="G5850" s="299"/>
      <c r="H5850" s="269"/>
      <c r="I5850" s="304"/>
      <c r="J5850" s="304"/>
      <c r="K5850" s="304"/>
      <c r="L5850" s="304"/>
      <c r="M5850" s="304"/>
      <c r="N5850" s="304"/>
      <c r="O5850" s="269"/>
      <c r="P5850" s="304"/>
      <c r="Q5850" s="304"/>
      <c r="R5850" s="304"/>
      <c r="S5850" s="304"/>
      <c r="T5850" s="304"/>
      <c r="U5850" s="304"/>
      <c r="V5850" s="269"/>
      <c r="W5850" s="304"/>
      <c r="X5850" s="304"/>
      <c r="Y5850" s="304"/>
      <c r="Z5850" s="304"/>
      <c r="AA5850" s="304"/>
    </row>
    <row r="5851" ht="27.6" spans="1:29">
      <c r="A5851" s="266" t="s">
        <v>2351</v>
      </c>
      <c r="B5851" s="121" t="s">
        <v>12</v>
      </c>
      <c r="C5851" s="122" t="s">
        <v>2501</v>
      </c>
      <c r="D5851" s="122" t="s">
        <v>2466</v>
      </c>
      <c r="E5851" s="123" t="s">
        <v>2456</v>
      </c>
      <c r="F5851" s="121" t="s">
        <v>3121</v>
      </c>
      <c r="G5851" s="121" t="s">
        <v>11</v>
      </c>
      <c r="H5851" s="269"/>
      <c r="I5851" s="121" t="s">
        <v>13</v>
      </c>
      <c r="J5851" s="267" t="s">
        <v>2501</v>
      </c>
      <c r="K5851" s="267" t="s">
        <v>2466</v>
      </c>
      <c r="L5851" s="658" t="s">
        <v>2456</v>
      </c>
      <c r="M5851" s="268" t="s">
        <v>3121</v>
      </c>
      <c r="N5851" s="268" t="s">
        <v>11</v>
      </c>
      <c r="O5851" s="282"/>
      <c r="P5851" s="751" t="s">
        <v>3108</v>
      </c>
      <c r="Q5851" s="752" t="s">
        <v>2501</v>
      </c>
      <c r="R5851" s="752" t="s">
        <v>2466</v>
      </c>
      <c r="S5851" s="753" t="s">
        <v>2456</v>
      </c>
      <c r="T5851" s="751" t="s">
        <v>3121</v>
      </c>
      <c r="U5851" s="751" t="s">
        <v>11</v>
      </c>
      <c r="V5851" s="286"/>
      <c r="W5851" s="287" t="s">
        <v>3336</v>
      </c>
      <c r="X5851" s="288" t="s">
        <v>2501</v>
      </c>
      <c r="Y5851" s="288" t="s">
        <v>2466</v>
      </c>
      <c r="Z5851" s="287" t="s">
        <v>3121</v>
      </c>
      <c r="AA5851" s="287" t="s">
        <v>11</v>
      </c>
      <c r="AB5851" s="594" t="s">
        <v>2557</v>
      </c>
      <c r="AC5851" s="594"/>
    </row>
    <row r="5852" ht="12.95" customHeight="1" spans="1:31">
      <c r="A5852" s="124" t="s">
        <v>4208</v>
      </c>
      <c r="B5852" s="14" t="s">
        <v>1865</v>
      </c>
      <c r="C5852" s="14">
        <v>1700</v>
      </c>
      <c r="D5852" s="14" t="s">
        <v>2045</v>
      </c>
      <c r="E5852" s="52"/>
      <c r="F5852" s="162"/>
      <c r="G5852" s="53" t="s">
        <v>2218</v>
      </c>
      <c r="H5852" s="14"/>
      <c r="I5852" s="137" t="s">
        <v>3404</v>
      </c>
      <c r="J5852" s="137">
        <v>700</v>
      </c>
      <c r="K5852" s="137" t="s">
        <v>2043</v>
      </c>
      <c r="L5852" s="14"/>
      <c r="M5852" s="14"/>
      <c r="N5852" s="14" t="s">
        <v>4209</v>
      </c>
      <c r="O5852" s="162"/>
      <c r="P5852" s="14" t="s">
        <v>1301</v>
      </c>
      <c r="Q5852" s="14">
        <v>300</v>
      </c>
      <c r="R5852" s="14" t="s">
        <v>2045</v>
      </c>
      <c r="S5852" s="14"/>
      <c r="T5852" s="14"/>
      <c r="U5852" s="127" t="s">
        <v>2218</v>
      </c>
      <c r="V5852" s="602"/>
      <c r="W5852" s="127" t="s">
        <v>694</v>
      </c>
      <c r="X5852" s="127">
        <v>1200</v>
      </c>
      <c r="Y5852" s="127" t="s">
        <v>2045</v>
      </c>
      <c r="Z5852" s="127"/>
      <c r="AA5852" s="127" t="s">
        <v>2218</v>
      </c>
      <c r="AB5852" s="525"/>
      <c r="AC5852" s="448" t="s">
        <v>2561</v>
      </c>
      <c r="AD5852" s="179"/>
      <c r="AE5852" s="179"/>
    </row>
    <row r="5853" spans="1:29">
      <c r="A5853" s="125"/>
      <c r="B5853" s="151" t="s">
        <v>1188</v>
      </c>
      <c r="C5853" s="151">
        <v>10000</v>
      </c>
      <c r="D5853" s="151" t="s">
        <v>2043</v>
      </c>
      <c r="E5853" s="130"/>
      <c r="F5853" s="739"/>
      <c r="G5853" s="53" t="s">
        <v>2218</v>
      </c>
      <c r="H5853" s="14"/>
      <c r="I5853" s="137" t="s">
        <v>3407</v>
      </c>
      <c r="J5853" s="137">
        <v>500</v>
      </c>
      <c r="K5853" s="137" t="s">
        <v>2043</v>
      </c>
      <c r="L5853" s="14"/>
      <c r="M5853" s="14"/>
      <c r="N5853" s="14" t="s">
        <v>4209</v>
      </c>
      <c r="O5853" s="162"/>
      <c r="P5853" s="137" t="s">
        <v>2097</v>
      </c>
      <c r="Q5853" s="137">
        <v>500</v>
      </c>
      <c r="R5853" s="137" t="s">
        <v>2045</v>
      </c>
      <c r="S5853" s="14"/>
      <c r="T5853" s="14"/>
      <c r="U5853" s="127" t="s">
        <v>2218</v>
      </c>
      <c r="V5853" s="602"/>
      <c r="W5853" s="154" t="s">
        <v>464</v>
      </c>
      <c r="X5853" s="154">
        <v>200</v>
      </c>
      <c r="Y5853" s="729" t="s">
        <v>2043</v>
      </c>
      <c r="Z5853" s="127"/>
      <c r="AA5853" s="127" t="s">
        <v>2218</v>
      </c>
      <c r="AB5853" s="460"/>
      <c r="AC5853" s="14" t="s">
        <v>2562</v>
      </c>
    </row>
    <row r="5854" ht="13.8" spans="1:29">
      <c r="A5854" s="125"/>
      <c r="B5854" s="14" t="s">
        <v>537</v>
      </c>
      <c r="C5854" s="127">
        <v>1000</v>
      </c>
      <c r="D5854" s="127"/>
      <c r="E5854" s="491"/>
      <c r="F5854" s="127"/>
      <c r="G5854" s="128" t="s">
        <v>3867</v>
      </c>
      <c r="H5854" s="14"/>
      <c r="I5854" s="14" t="s">
        <v>1305</v>
      </c>
      <c r="J5854" s="14">
        <v>210</v>
      </c>
      <c r="K5854" s="14" t="s">
        <v>2045</v>
      </c>
      <c r="L5854" s="127"/>
      <c r="M5854" s="127"/>
      <c r="N5854" s="53" t="s">
        <v>2218</v>
      </c>
      <c r="O5854" s="162"/>
      <c r="P5854" s="14" t="s">
        <v>1761</v>
      </c>
      <c r="Q5854" s="127">
        <v>180</v>
      </c>
      <c r="R5854" s="127" t="s">
        <v>2045</v>
      </c>
      <c r="S5854" s="127"/>
      <c r="T5854" s="127"/>
      <c r="U5854" s="127" t="s">
        <v>2218</v>
      </c>
      <c r="V5854" s="602"/>
      <c r="W5854" s="127" t="s">
        <v>923</v>
      </c>
      <c r="X5854" s="127">
        <v>800</v>
      </c>
      <c r="Y5854" s="127" t="s">
        <v>2045</v>
      </c>
      <c r="Z5854" s="138" t="s">
        <v>4210</v>
      </c>
      <c r="AA5854" s="127" t="s">
        <v>2218</v>
      </c>
      <c r="AB5854" s="461"/>
      <c r="AC5854" s="448" t="s">
        <v>2563</v>
      </c>
    </row>
    <row r="5855" ht="13.8" spans="1:29">
      <c r="A5855" s="125"/>
      <c r="B5855" s="14" t="s">
        <v>1944</v>
      </c>
      <c r="C5855" s="14">
        <v>800</v>
      </c>
      <c r="D5855" s="14" t="s">
        <v>2045</v>
      </c>
      <c r="E5855" s="491"/>
      <c r="F5855" s="127"/>
      <c r="G5855" s="53" t="s">
        <v>2218</v>
      </c>
      <c r="H5855" s="14"/>
      <c r="I5855" s="14" t="s">
        <v>2059</v>
      </c>
      <c r="J5855" s="14">
        <v>1200</v>
      </c>
      <c r="K5855" s="14" t="s">
        <v>2045</v>
      </c>
      <c r="L5855" s="127"/>
      <c r="M5855" s="127"/>
      <c r="N5855" s="53" t="s">
        <v>2218</v>
      </c>
      <c r="O5855" s="162"/>
      <c r="P5855" s="127" t="s">
        <v>1678</v>
      </c>
      <c r="Q5855" s="127">
        <v>280</v>
      </c>
      <c r="R5855" s="127" t="s">
        <v>2045</v>
      </c>
      <c r="S5855" s="14"/>
      <c r="T5855" s="14"/>
      <c r="U5855" s="53" t="s">
        <v>2218</v>
      </c>
      <c r="V5855" s="497"/>
      <c r="W5855" s="14" t="s">
        <v>151</v>
      </c>
      <c r="X5855" s="14">
        <v>600</v>
      </c>
      <c r="Y5855" s="14" t="s">
        <v>2043</v>
      </c>
      <c r="Z5855" s="14"/>
      <c r="AA5855" s="14" t="s">
        <v>2218</v>
      </c>
      <c r="AB5855" s="462"/>
      <c r="AC5855" s="448" t="s">
        <v>2568</v>
      </c>
    </row>
    <row r="5856" ht="13.8" spans="1:29">
      <c r="A5856" s="125"/>
      <c r="B5856" s="14" t="s">
        <v>1175</v>
      </c>
      <c r="C5856" s="14">
        <v>3200</v>
      </c>
      <c r="D5856" s="14" t="s">
        <v>2043</v>
      </c>
      <c r="E5856" s="52"/>
      <c r="F5856" s="14"/>
      <c r="G5856" s="53" t="s">
        <v>2218</v>
      </c>
      <c r="H5856" s="14"/>
      <c r="I5856" s="14" t="s">
        <v>408</v>
      </c>
      <c r="J5856" s="14">
        <v>400</v>
      </c>
      <c r="K5856" s="14" t="s">
        <v>2045</v>
      </c>
      <c r="L5856" s="14"/>
      <c r="M5856" s="14">
        <v>66</v>
      </c>
      <c r="N5856" s="53" t="s">
        <v>2218</v>
      </c>
      <c r="O5856" s="162"/>
      <c r="P5856" s="14" t="s">
        <v>1522</v>
      </c>
      <c r="Q5856" s="14">
        <v>400</v>
      </c>
      <c r="R5856" s="14" t="s">
        <v>2045</v>
      </c>
      <c r="S5856" s="127"/>
      <c r="T5856" s="127"/>
      <c r="U5856" s="53" t="s">
        <v>2218</v>
      </c>
      <c r="V5856" s="497"/>
      <c r="W5856" s="14" t="s">
        <v>1603</v>
      </c>
      <c r="X5856" s="14">
        <v>2000</v>
      </c>
      <c r="Y5856" s="14" t="s">
        <v>2043</v>
      </c>
      <c r="Z5856" s="14"/>
      <c r="AA5856" s="14" t="s">
        <v>2218</v>
      </c>
      <c r="AB5856" s="142"/>
      <c r="AC5856" s="448" t="s">
        <v>2632</v>
      </c>
    </row>
    <row r="5857" ht="13.8" spans="1:29">
      <c r="A5857" s="125"/>
      <c r="B5857" s="127" t="s">
        <v>1686</v>
      </c>
      <c r="C5857" s="127">
        <v>8000</v>
      </c>
      <c r="D5857" s="127" t="s">
        <v>2043</v>
      </c>
      <c r="E5857" s="127"/>
      <c r="F5857" s="127"/>
      <c r="G5857" s="127" t="s">
        <v>4211</v>
      </c>
      <c r="H5857" s="14"/>
      <c r="I5857" s="14" t="s">
        <v>1303</v>
      </c>
      <c r="J5857" s="14">
        <v>480</v>
      </c>
      <c r="K5857" s="14" t="s">
        <v>2045</v>
      </c>
      <c r="L5857" s="14"/>
      <c r="M5857" s="14"/>
      <c r="N5857" s="53" t="s">
        <v>2218</v>
      </c>
      <c r="O5857" s="162"/>
      <c r="P5857" s="127"/>
      <c r="Q5857" s="127"/>
      <c r="R5857" s="127"/>
      <c r="S5857" s="14"/>
      <c r="T5857" s="14"/>
      <c r="U5857" s="127"/>
      <c r="V5857" s="497"/>
      <c r="W5857" s="160" t="s">
        <v>238</v>
      </c>
      <c r="X5857" s="160">
        <v>14000</v>
      </c>
      <c r="Y5857" s="160" t="s">
        <v>2043</v>
      </c>
      <c r="Z5857" s="499"/>
      <c r="AA5857" s="14" t="s">
        <v>2218</v>
      </c>
      <c r="AB5857" s="136"/>
      <c r="AC5857" s="448" t="s">
        <v>2935</v>
      </c>
    </row>
    <row r="5858" spans="1:28">
      <c r="A5858" s="125"/>
      <c r="B5858" s="127" t="s">
        <v>1060</v>
      </c>
      <c r="C5858" s="127">
        <v>10000</v>
      </c>
      <c r="D5858" s="127" t="s">
        <v>2043</v>
      </c>
      <c r="E5858" s="491"/>
      <c r="F5858" s="127"/>
      <c r="G5858" s="128" t="s">
        <v>2278</v>
      </c>
      <c r="H5858" s="14"/>
      <c r="I5858" s="127" t="s">
        <v>1952</v>
      </c>
      <c r="J5858" s="127">
        <v>700</v>
      </c>
      <c r="K5858" s="127" t="s">
        <v>2045</v>
      </c>
      <c r="L5858" s="14"/>
      <c r="M5858" s="14"/>
      <c r="N5858" s="53" t="s">
        <v>2218</v>
      </c>
      <c r="O5858" s="162"/>
      <c r="P5858" s="127" t="s">
        <v>1641</v>
      </c>
      <c r="Q5858" s="127">
        <v>200</v>
      </c>
      <c r="R5858" s="127" t="s">
        <v>2045</v>
      </c>
      <c r="S5858" s="127"/>
      <c r="T5858" s="143"/>
      <c r="U5858" s="53" t="s">
        <v>2218</v>
      </c>
      <c r="V5858" s="602"/>
      <c r="W5858" s="14" t="s">
        <v>1603</v>
      </c>
      <c r="X5858" s="14">
        <v>6000</v>
      </c>
      <c r="Y5858" s="14" t="s">
        <v>2043</v>
      </c>
      <c r="Z5858" s="14"/>
      <c r="AA5858" s="14" t="s">
        <v>2218</v>
      </c>
      <c r="AB5858" s="140" t="s">
        <v>2727</v>
      </c>
    </row>
    <row r="5859" spans="1:27">
      <c r="A5859" s="125"/>
      <c r="B5859" s="158" t="s">
        <v>2061</v>
      </c>
      <c r="C5859" s="158">
        <v>2000</v>
      </c>
      <c r="D5859" s="158" t="s">
        <v>2043</v>
      </c>
      <c r="E5859" s="158"/>
      <c r="F5859" s="158"/>
      <c r="G5859" s="727" t="s">
        <v>4212</v>
      </c>
      <c r="H5859" s="162"/>
      <c r="I5859" s="14" t="s">
        <v>2121</v>
      </c>
      <c r="J5859" s="14">
        <v>300</v>
      </c>
      <c r="K5859" s="14" t="s">
        <v>2045</v>
      </c>
      <c r="L5859" s="127"/>
      <c r="M5859" s="47" t="s">
        <v>2096</v>
      </c>
      <c r="N5859" s="53" t="s">
        <v>2218</v>
      </c>
      <c r="O5859" s="162"/>
      <c r="P5859" s="14" t="s">
        <v>1031</v>
      </c>
      <c r="Q5859" s="14">
        <v>120</v>
      </c>
      <c r="R5859" s="14" t="s">
        <v>2045</v>
      </c>
      <c r="S5859" s="127"/>
      <c r="T5859" s="143"/>
      <c r="U5859" s="53" t="s">
        <v>2218</v>
      </c>
      <c r="V5859" s="602"/>
      <c r="W5859" s="160" t="s">
        <v>238</v>
      </c>
      <c r="X5859" s="160">
        <v>4000</v>
      </c>
      <c r="Y5859" s="160" t="s">
        <v>2043</v>
      </c>
      <c r="Z5859" s="14"/>
      <c r="AA5859" s="138"/>
    </row>
    <row r="5860" spans="1:27">
      <c r="A5860" s="125"/>
      <c r="B5860" s="73" t="s">
        <v>1062</v>
      </c>
      <c r="C5860" s="73">
        <v>6000</v>
      </c>
      <c r="D5860" s="73" t="s">
        <v>2043</v>
      </c>
      <c r="E5860" s="127"/>
      <c r="F5860" s="127"/>
      <c r="G5860" s="127" t="s">
        <v>4213</v>
      </c>
      <c r="H5860" s="162"/>
      <c r="I5860" s="14" t="s">
        <v>1488</v>
      </c>
      <c r="J5860" s="14">
        <v>380</v>
      </c>
      <c r="K5860" s="14" t="s">
        <v>2045</v>
      </c>
      <c r="L5860" s="14"/>
      <c r="M5860" s="14"/>
      <c r="N5860" s="53" t="s">
        <v>2218</v>
      </c>
      <c r="O5860" s="162"/>
      <c r="P5860" s="136" t="s">
        <v>1299</v>
      </c>
      <c r="Q5860" s="136" t="s">
        <v>4214</v>
      </c>
      <c r="R5860" s="136" t="s">
        <v>2045</v>
      </c>
      <c r="S5860" s="14"/>
      <c r="T5860" s="14"/>
      <c r="U5860" s="53" t="s">
        <v>2218</v>
      </c>
      <c r="V5860" s="602"/>
      <c r="W5860" s="154"/>
      <c r="X5860" s="154"/>
      <c r="Y5860" s="729"/>
      <c r="Z5860" s="14"/>
      <c r="AA5860" s="14"/>
    </row>
    <row r="5861" spans="1:27">
      <c r="A5861" s="125"/>
      <c r="B5861" s="127"/>
      <c r="C5861" s="127"/>
      <c r="D5861" s="127"/>
      <c r="E5861" s="127"/>
      <c r="F5861" s="143"/>
      <c r="G5861" s="750"/>
      <c r="H5861" s="162"/>
      <c r="I5861" s="127" t="s">
        <v>931</v>
      </c>
      <c r="J5861" s="127">
        <v>160</v>
      </c>
      <c r="K5861" s="127" t="s">
        <v>2045</v>
      </c>
      <c r="L5861" s="14"/>
      <c r="N5861" s="53" t="s">
        <v>2218</v>
      </c>
      <c r="O5861" s="162"/>
      <c r="P5861" s="127" t="s">
        <v>1382</v>
      </c>
      <c r="Q5861" s="127">
        <v>1200</v>
      </c>
      <c r="R5861" s="127" t="s">
        <v>2045</v>
      </c>
      <c r="S5861" s="127"/>
      <c r="T5861" s="127"/>
      <c r="U5861" s="53" t="s">
        <v>2218</v>
      </c>
      <c r="V5861" s="602"/>
      <c r="W5861" s="127"/>
      <c r="X5861" s="127"/>
      <c r="Y5861" s="127"/>
      <c r="Z5861" s="127"/>
      <c r="AA5861" s="127"/>
    </row>
    <row r="5862" spans="1:27">
      <c r="A5862" s="125"/>
      <c r="B5862" s="127"/>
      <c r="C5862" s="127"/>
      <c r="D5862" s="127"/>
      <c r="E5862" s="127"/>
      <c r="F5862" s="127"/>
      <c r="G5862" s="127"/>
      <c r="H5862" s="162"/>
      <c r="I5862" s="14" t="s">
        <v>2113</v>
      </c>
      <c r="J5862" s="14">
        <v>200</v>
      </c>
      <c r="K5862" s="14" t="s">
        <v>2045</v>
      </c>
      <c r="M5862" s="14" t="s">
        <v>2096</v>
      </c>
      <c r="N5862" s="53" t="s">
        <v>2218</v>
      </c>
      <c r="O5862" s="162"/>
      <c r="P5862" s="137" t="s">
        <v>2064</v>
      </c>
      <c r="Q5862" s="137">
        <v>280</v>
      </c>
      <c r="R5862" s="137" t="s">
        <v>2045</v>
      </c>
      <c r="U5862" s="14" t="s">
        <v>4215</v>
      </c>
      <c r="V5862" s="602"/>
      <c r="W5862" s="127"/>
      <c r="X5862" s="127"/>
      <c r="Y5862" s="127"/>
      <c r="Z5862" s="14"/>
      <c r="AA5862" s="127"/>
    </row>
    <row r="5863" spans="1:27">
      <c r="A5863" s="125"/>
      <c r="B5863" s="127"/>
      <c r="C5863" s="127"/>
      <c r="D5863" s="127"/>
      <c r="E5863" s="127"/>
      <c r="F5863" s="127"/>
      <c r="G5863" s="127"/>
      <c r="H5863" s="162"/>
      <c r="I5863" s="14" t="s">
        <v>2117</v>
      </c>
      <c r="J5863" s="14">
        <v>200</v>
      </c>
      <c r="K5863" s="14" t="s">
        <v>2045</v>
      </c>
      <c r="L5863" s="14"/>
      <c r="M5863" s="14"/>
      <c r="N5863" s="53" t="s">
        <v>2218</v>
      </c>
      <c r="O5863" s="162"/>
      <c r="P5863" s="127" t="s">
        <v>1706</v>
      </c>
      <c r="Q5863" s="127">
        <v>210</v>
      </c>
      <c r="R5863" s="127" t="s">
        <v>2045</v>
      </c>
      <c r="S5863" s="127"/>
      <c r="T5863" s="127"/>
      <c r="U5863" s="53" t="s">
        <v>2218</v>
      </c>
      <c r="V5863" s="602"/>
      <c r="W5863" s="127"/>
      <c r="X5863" s="127"/>
      <c r="Y5863" s="127"/>
      <c r="Z5863" s="127"/>
      <c r="AA5863" s="127"/>
    </row>
    <row r="5864" spans="1:27">
      <c r="A5864" s="125"/>
      <c r="B5864" s="127"/>
      <c r="C5864" s="127"/>
      <c r="D5864" s="127"/>
      <c r="E5864" s="127"/>
      <c r="F5864" s="127"/>
      <c r="G5864" s="127"/>
      <c r="H5864" s="162"/>
      <c r="I5864" s="14" t="s">
        <v>232</v>
      </c>
      <c r="J5864" s="14">
        <v>6000</v>
      </c>
      <c r="K5864" s="14" t="s">
        <v>2043</v>
      </c>
      <c r="L5864" s="127"/>
      <c r="M5864" s="127"/>
      <c r="N5864" s="53" t="s">
        <v>2218</v>
      </c>
      <c r="O5864" s="162"/>
      <c r="P5864" s="14" t="s">
        <v>1845</v>
      </c>
      <c r="Q5864" s="14">
        <v>800</v>
      </c>
      <c r="R5864" s="14" t="s">
        <v>2045</v>
      </c>
      <c r="S5864" s="127"/>
      <c r="T5864" s="127"/>
      <c r="U5864" s="53" t="s">
        <v>2218</v>
      </c>
      <c r="V5864" s="602"/>
      <c r="W5864" s="127"/>
      <c r="X5864" s="127"/>
      <c r="Y5864" s="127"/>
      <c r="Z5864" s="138"/>
      <c r="AA5864" s="127"/>
    </row>
    <row r="5865" spans="1:27">
      <c r="A5865" s="125"/>
      <c r="B5865" s="127"/>
      <c r="C5865" s="127"/>
      <c r="D5865" s="127"/>
      <c r="E5865" s="491"/>
      <c r="F5865" s="127"/>
      <c r="G5865" s="128"/>
      <c r="H5865" s="162"/>
      <c r="I5865" s="14" t="s">
        <v>175</v>
      </c>
      <c r="J5865" s="14">
        <v>400</v>
      </c>
      <c r="K5865" s="14" t="s">
        <v>2043</v>
      </c>
      <c r="L5865" s="127"/>
      <c r="M5865" s="127"/>
      <c r="N5865" s="53" t="s">
        <v>2218</v>
      </c>
      <c r="O5865" s="162"/>
      <c r="P5865" s="137" t="s">
        <v>76</v>
      </c>
      <c r="Q5865" s="137">
        <v>600</v>
      </c>
      <c r="R5865" s="137" t="s">
        <v>2043</v>
      </c>
      <c r="S5865" s="127"/>
      <c r="T5865" s="127"/>
      <c r="U5865" s="127" t="s">
        <v>4216</v>
      </c>
      <c r="V5865" s="602"/>
      <c r="W5865" s="127"/>
      <c r="X5865" s="127"/>
      <c r="Y5865" s="127"/>
      <c r="Z5865" s="755"/>
      <c r="AA5865" s="160"/>
    </row>
    <row r="5866" spans="1:27">
      <c r="A5866" s="125"/>
      <c r="B5866" s="127"/>
      <c r="C5866" s="127"/>
      <c r="D5866" s="127"/>
      <c r="E5866" s="491"/>
      <c r="F5866" s="127"/>
      <c r="G5866" s="128"/>
      <c r="H5866" s="162"/>
      <c r="I5866" s="137" t="s">
        <v>2081</v>
      </c>
      <c r="J5866" s="137">
        <v>500</v>
      </c>
      <c r="K5866" s="137" t="s">
        <v>2045</v>
      </c>
      <c r="L5866" s="14"/>
      <c r="M5866" s="14"/>
      <c r="N5866" s="53" t="s">
        <v>2218</v>
      </c>
      <c r="O5866" s="162"/>
      <c r="P5866" s="136" t="s">
        <v>1231</v>
      </c>
      <c r="Q5866" s="136">
        <v>800</v>
      </c>
      <c r="R5866" s="136" t="s">
        <v>2043</v>
      </c>
      <c r="S5866" s="127"/>
      <c r="T5866" s="127"/>
      <c r="U5866" s="53" t="s">
        <v>2218</v>
      </c>
      <c r="V5866" s="602"/>
      <c r="W5866" s="499"/>
      <c r="X5866" s="499"/>
      <c r="Y5866" s="499"/>
      <c r="Z5866" s="499"/>
      <c r="AA5866" s="499"/>
    </row>
    <row r="5867" spans="1:27">
      <c r="A5867" s="125"/>
      <c r="B5867" s="127"/>
      <c r="C5867" s="127"/>
      <c r="D5867" s="127"/>
      <c r="E5867" s="127"/>
      <c r="F5867" s="127"/>
      <c r="G5867" s="154"/>
      <c r="H5867" s="162"/>
      <c r="I5867" s="158" t="s">
        <v>2058</v>
      </c>
      <c r="J5867" s="158">
        <v>1600</v>
      </c>
      <c r="K5867" s="158" t="s">
        <v>2045</v>
      </c>
      <c r="L5867" s="158"/>
      <c r="M5867" s="158"/>
      <c r="N5867" s="159" t="s">
        <v>4217</v>
      </c>
      <c r="O5867" s="162"/>
      <c r="P5867" s="137" t="s">
        <v>2063</v>
      </c>
      <c r="Q5867" s="137">
        <v>1600</v>
      </c>
      <c r="R5867" s="137" t="s">
        <v>2045</v>
      </c>
      <c r="S5867" s="14"/>
      <c r="T5867" s="14"/>
      <c r="U5867" s="14" t="s">
        <v>4218</v>
      </c>
      <c r="V5867" s="602"/>
      <c r="W5867" s="127"/>
      <c r="X5867" s="127"/>
      <c r="Y5867" s="127"/>
      <c r="Z5867" s="127"/>
      <c r="AA5867" s="127"/>
    </row>
    <row r="5868" spans="1:27">
      <c r="A5868" s="125"/>
      <c r="B5868" s="14"/>
      <c r="C5868" s="14"/>
      <c r="D5868" s="14"/>
      <c r="E5868" s="14"/>
      <c r="F5868" s="14"/>
      <c r="G5868" s="14"/>
      <c r="H5868" s="162"/>
      <c r="I5868" s="158" t="s">
        <v>72</v>
      </c>
      <c r="J5868" s="158">
        <v>2000</v>
      </c>
      <c r="K5868" s="158" t="s">
        <v>2043</v>
      </c>
      <c r="L5868" s="158"/>
      <c r="M5868" s="158"/>
      <c r="N5868" s="159" t="s">
        <v>4219</v>
      </c>
      <c r="O5868" s="162"/>
      <c r="P5868" s="137" t="s">
        <v>2099</v>
      </c>
      <c r="Q5868" s="137">
        <v>1400</v>
      </c>
      <c r="R5868" s="137" t="s">
        <v>2045</v>
      </c>
      <c r="S5868" s="127"/>
      <c r="T5868" s="127"/>
      <c r="U5868" s="14" t="s">
        <v>4218</v>
      </c>
      <c r="V5868" s="602"/>
      <c r="W5868" s="14"/>
      <c r="X5868" s="14"/>
      <c r="Y5868" s="14"/>
      <c r="Z5868" s="14"/>
      <c r="AA5868" s="127"/>
    </row>
    <row r="5869" spans="1:27">
      <c r="A5869" s="125"/>
      <c r="B5869" s="14"/>
      <c r="C5869" s="14"/>
      <c r="D5869" s="14"/>
      <c r="E5869" s="491"/>
      <c r="F5869" s="127"/>
      <c r="G5869" s="128"/>
      <c r="H5869" s="162"/>
      <c r="I5869" s="14" t="s">
        <v>1718</v>
      </c>
      <c r="J5869" s="14">
        <v>5200</v>
      </c>
      <c r="K5869" s="14" t="s">
        <v>2043</v>
      </c>
      <c r="L5869" s="127"/>
      <c r="M5869" s="127"/>
      <c r="N5869" s="53" t="s">
        <v>2218</v>
      </c>
      <c r="O5869" s="162"/>
      <c r="P5869" s="14" t="s">
        <v>1264</v>
      </c>
      <c r="Q5869" s="14">
        <v>800</v>
      </c>
      <c r="R5869" s="14" t="s">
        <v>2045</v>
      </c>
      <c r="S5869" s="127"/>
      <c r="T5869" s="127"/>
      <c r="U5869" s="53" t="s">
        <v>2218</v>
      </c>
      <c r="V5869" s="602"/>
      <c r="W5869" s="127"/>
      <c r="X5869" s="127"/>
      <c r="Y5869" s="127"/>
      <c r="Z5869" s="14"/>
      <c r="AA5869" s="160"/>
    </row>
    <row r="5870" spans="1:27">
      <c r="A5870" s="125"/>
      <c r="B5870" s="127"/>
      <c r="C5870" s="127"/>
      <c r="D5870" s="127"/>
      <c r="E5870" s="127"/>
      <c r="F5870" s="127"/>
      <c r="G5870" s="127"/>
      <c r="H5870" s="162"/>
      <c r="I5870" s="127"/>
      <c r="J5870" s="127"/>
      <c r="K5870" s="127"/>
      <c r="L5870" s="127"/>
      <c r="M5870" s="127"/>
      <c r="N5870" s="127"/>
      <c r="O5870" s="162"/>
      <c r="P5870" s="14" t="s">
        <v>754</v>
      </c>
      <c r="Q5870" s="14">
        <v>800</v>
      </c>
      <c r="R5870" s="14" t="s">
        <v>2045</v>
      </c>
      <c r="S5870" s="127"/>
      <c r="T5870" s="127"/>
      <c r="U5870" s="53" t="s">
        <v>2218</v>
      </c>
      <c r="V5870" s="602"/>
      <c r="W5870" s="14"/>
      <c r="X5870" s="14"/>
      <c r="Y5870" s="14"/>
      <c r="Z5870" s="14"/>
      <c r="AA5870" s="14"/>
    </row>
    <row r="5871" ht="12.75" customHeight="1" spans="1:27">
      <c r="A5871" s="125"/>
      <c r="B5871" s="14"/>
      <c r="C5871" s="14"/>
      <c r="D5871" s="14"/>
      <c r="E5871" s="127"/>
      <c r="F5871" s="127"/>
      <c r="G5871" s="127"/>
      <c r="H5871" s="162"/>
      <c r="I5871" s="14"/>
      <c r="J5871" s="14"/>
      <c r="K5871" s="14"/>
      <c r="L5871" s="127"/>
      <c r="M5871" s="127"/>
      <c r="N5871" s="53"/>
      <c r="O5871" s="162"/>
      <c r="P5871" s="127" t="s">
        <v>229</v>
      </c>
      <c r="Q5871" s="127">
        <v>1600</v>
      </c>
      <c r="R5871" s="127" t="s">
        <v>2043</v>
      </c>
      <c r="S5871" s="127"/>
      <c r="T5871" s="127"/>
      <c r="U5871" s="53" t="s">
        <v>2218</v>
      </c>
      <c r="V5871" s="602"/>
      <c r="W5871" s="14"/>
      <c r="X5871" s="14"/>
      <c r="Y5871" s="14"/>
      <c r="Z5871" s="127"/>
      <c r="AA5871" s="138"/>
    </row>
    <row r="5872" ht="12.75" customHeight="1" spans="1:27">
      <c r="A5872" s="125"/>
      <c r="B5872" s="14"/>
      <c r="C5872" s="14"/>
      <c r="D5872" s="14"/>
      <c r="E5872" s="52"/>
      <c r="F5872" s="14"/>
      <c r="G5872" s="53"/>
      <c r="H5872" s="162"/>
      <c r="I5872" s="127"/>
      <c r="J5872" s="127"/>
      <c r="K5872" s="127"/>
      <c r="L5872" s="127"/>
      <c r="M5872" s="127"/>
      <c r="N5872" s="128"/>
      <c r="O5872" s="162"/>
      <c r="P5872" s="14" t="s">
        <v>1686</v>
      </c>
      <c r="Q5872" s="14">
        <v>2000</v>
      </c>
      <c r="R5872" s="14" t="s">
        <v>2043</v>
      </c>
      <c r="S5872" s="14"/>
      <c r="T5872" s="14"/>
      <c r="U5872" s="53" t="s">
        <v>2218</v>
      </c>
      <c r="W5872" s="127"/>
      <c r="X5872" s="127"/>
      <c r="Y5872" s="127"/>
      <c r="Z5872" s="127"/>
      <c r="AA5872" s="138"/>
    </row>
    <row r="5873" ht="12.75" customHeight="1" spans="1:28">
      <c r="A5873" s="125"/>
      <c r="B5873" s="127"/>
      <c r="C5873" s="127"/>
      <c r="D5873" s="127"/>
      <c r="E5873" s="14"/>
      <c r="F5873" s="14"/>
      <c r="G5873" s="14"/>
      <c r="H5873" s="162"/>
      <c r="I5873" s="127"/>
      <c r="J5873" s="127"/>
      <c r="K5873" s="127"/>
      <c r="L5873" s="162"/>
      <c r="M5873" s="14"/>
      <c r="N5873" s="128"/>
      <c r="O5873" s="162"/>
      <c r="P5873" s="127" t="s">
        <v>1244</v>
      </c>
      <c r="Q5873" s="127">
        <v>1200</v>
      </c>
      <c r="R5873" s="127" t="s">
        <v>2043</v>
      </c>
      <c r="S5873" s="127"/>
      <c r="T5873" s="127"/>
      <c r="U5873" s="53" t="s">
        <v>2218</v>
      </c>
      <c r="V5873" s="496"/>
      <c r="W5873" s="160"/>
      <c r="X5873" s="127"/>
      <c r="Y5873" s="160"/>
      <c r="Z5873" s="160"/>
      <c r="AA5873" s="160"/>
      <c r="AB5873" s="140"/>
    </row>
    <row r="5874" ht="12.75" customHeight="1" spans="1:28">
      <c r="A5874" s="125"/>
      <c r="B5874" s="14"/>
      <c r="C5874" s="14"/>
      <c r="D5874" s="14"/>
      <c r="E5874" s="14"/>
      <c r="F5874" s="14"/>
      <c r="G5874" s="14"/>
      <c r="H5874" s="162"/>
      <c r="I5874" s="127"/>
      <c r="J5874" s="127"/>
      <c r="K5874" s="127"/>
      <c r="M5874" s="14"/>
      <c r="N5874" s="14"/>
      <c r="O5874" s="162"/>
      <c r="P5874" s="127"/>
      <c r="Q5874" s="127"/>
      <c r="R5874" s="127"/>
      <c r="S5874" s="127"/>
      <c r="T5874" s="127"/>
      <c r="U5874" s="14"/>
      <c r="V5874" s="496"/>
      <c r="W5874" s="127"/>
      <c r="X5874" s="127"/>
      <c r="Y5874" s="127"/>
      <c r="Z5874" s="127"/>
      <c r="AA5874" s="127"/>
      <c r="AB5874" s="140"/>
    </row>
    <row r="5875" spans="1:27">
      <c r="A5875" s="125"/>
      <c r="B5875" s="14"/>
      <c r="C5875" s="14"/>
      <c r="D5875" s="14"/>
      <c r="E5875" s="14"/>
      <c r="F5875" s="14"/>
      <c r="G5875" s="14"/>
      <c r="H5875" s="285"/>
      <c r="I5875" s="127"/>
      <c r="J5875" s="127"/>
      <c r="K5875" s="127"/>
      <c r="L5875" s="14"/>
      <c r="M5875" s="14"/>
      <c r="N5875" s="141"/>
      <c r="O5875" s="285"/>
      <c r="S5875" s="14"/>
      <c r="T5875" s="14"/>
      <c r="U5875" s="14"/>
      <c r="V5875" s="141"/>
      <c r="W5875" s="14"/>
      <c r="X5875" s="14"/>
      <c r="Y5875" s="14"/>
      <c r="Z5875" s="141"/>
      <c r="AA5875" s="141"/>
    </row>
    <row r="5876" ht="23.4" spans="1:27">
      <c r="A5876" s="726"/>
      <c r="B5876" s="623"/>
      <c r="C5876" s="324"/>
      <c r="D5876" s="324"/>
      <c r="E5876" s="624"/>
      <c r="F5876" s="324"/>
      <c r="G5876" s="324"/>
      <c r="H5876" s="269"/>
      <c r="I5876" s="304"/>
      <c r="J5876" s="304"/>
      <c r="K5876" s="304"/>
      <c r="L5876" s="304"/>
      <c r="M5876" s="304"/>
      <c r="N5876" s="304"/>
      <c r="O5876" s="269"/>
      <c r="P5876" s="304"/>
      <c r="Q5876" s="304"/>
      <c r="R5876" s="304"/>
      <c r="S5876" s="304"/>
      <c r="T5876" s="304"/>
      <c r="U5876" s="304"/>
      <c r="V5876" s="269"/>
      <c r="W5876" s="304"/>
      <c r="X5876" s="304"/>
      <c r="Y5876" s="304"/>
      <c r="Z5876" s="304"/>
      <c r="AA5876" s="304"/>
    </row>
    <row r="5877" ht="27.6" spans="1:29">
      <c r="A5877" s="266" t="s">
        <v>2353</v>
      </c>
      <c r="B5877" s="121" t="s">
        <v>12</v>
      </c>
      <c r="C5877" s="122" t="s">
        <v>2501</v>
      </c>
      <c r="D5877" s="122" t="s">
        <v>2466</v>
      </c>
      <c r="E5877" s="123" t="s">
        <v>2456</v>
      </c>
      <c r="F5877" s="121" t="s">
        <v>3121</v>
      </c>
      <c r="G5877" s="121" t="s">
        <v>11</v>
      </c>
      <c r="H5877" s="269"/>
      <c r="I5877" s="121" t="s">
        <v>13</v>
      </c>
      <c r="J5877" s="267" t="s">
        <v>2501</v>
      </c>
      <c r="K5877" s="267" t="s">
        <v>2466</v>
      </c>
      <c r="L5877" s="658" t="s">
        <v>2456</v>
      </c>
      <c r="M5877" s="268" t="s">
        <v>3121</v>
      </c>
      <c r="N5877" s="268" t="s">
        <v>11</v>
      </c>
      <c r="O5877" s="282"/>
      <c r="P5877" s="751" t="s">
        <v>3108</v>
      </c>
      <c r="Q5877" s="752" t="s">
        <v>2501</v>
      </c>
      <c r="R5877" s="752" t="s">
        <v>2466</v>
      </c>
      <c r="S5877" s="753" t="s">
        <v>2456</v>
      </c>
      <c r="T5877" s="751" t="s">
        <v>3121</v>
      </c>
      <c r="U5877" s="751" t="s">
        <v>11</v>
      </c>
      <c r="V5877" s="286"/>
      <c r="W5877" s="287" t="s">
        <v>3336</v>
      </c>
      <c r="X5877" s="288" t="s">
        <v>2501</v>
      </c>
      <c r="Y5877" s="288" t="s">
        <v>2466</v>
      </c>
      <c r="Z5877" s="287" t="s">
        <v>3121</v>
      </c>
      <c r="AA5877" s="287" t="s">
        <v>11</v>
      </c>
      <c r="AB5877" s="594" t="s">
        <v>2557</v>
      </c>
      <c r="AC5877" s="594"/>
    </row>
    <row r="5878" ht="12.95" customHeight="1" spans="1:31">
      <c r="A5878" s="124" t="s">
        <v>4220</v>
      </c>
      <c r="B5878" s="73" t="s">
        <v>1062</v>
      </c>
      <c r="C5878" s="73">
        <v>6000</v>
      </c>
      <c r="D5878" s="73" t="s">
        <v>2043</v>
      </c>
      <c r="E5878" s="127"/>
      <c r="F5878" s="127"/>
      <c r="G5878" s="127" t="s">
        <v>4213</v>
      </c>
      <c r="H5878" s="14"/>
      <c r="I5878" s="14" t="s">
        <v>1718</v>
      </c>
      <c r="J5878" s="14">
        <v>800</v>
      </c>
      <c r="K5878" s="14" t="s">
        <v>2043</v>
      </c>
      <c r="L5878" s="127"/>
      <c r="M5878" s="127"/>
      <c r="N5878" s="128" t="s">
        <v>2218</v>
      </c>
      <c r="O5878" s="162"/>
      <c r="P5878" s="127" t="s">
        <v>1244</v>
      </c>
      <c r="Q5878" s="127">
        <v>1200</v>
      </c>
      <c r="R5878" s="127" t="s">
        <v>2043</v>
      </c>
      <c r="S5878" s="127"/>
      <c r="T5878" s="127"/>
      <c r="U5878" s="14" t="s">
        <v>2218</v>
      </c>
      <c r="V5878" s="602"/>
      <c r="W5878" s="127" t="s">
        <v>196</v>
      </c>
      <c r="X5878" s="127">
        <v>8000</v>
      </c>
      <c r="Y5878" s="127" t="s">
        <v>2043</v>
      </c>
      <c r="Z5878" s="14"/>
      <c r="AA5878" s="14" t="s">
        <v>2218</v>
      </c>
      <c r="AB5878" s="525"/>
      <c r="AC5878" s="448" t="s">
        <v>2561</v>
      </c>
      <c r="AD5878" s="179"/>
      <c r="AE5878" s="179"/>
    </row>
    <row r="5879" spans="1:29">
      <c r="A5879" s="125"/>
      <c r="B5879" s="73" t="s">
        <v>1057</v>
      </c>
      <c r="C5879" s="73">
        <v>6000</v>
      </c>
      <c r="D5879" s="73" t="s">
        <v>2043</v>
      </c>
      <c r="E5879" s="127"/>
      <c r="F5879" s="143"/>
      <c r="G5879" s="14" t="s">
        <v>4221</v>
      </c>
      <c r="H5879" s="14"/>
      <c r="I5879" s="127" t="s">
        <v>67</v>
      </c>
      <c r="J5879" s="127">
        <v>1800</v>
      </c>
      <c r="K5879" s="127" t="s">
        <v>2043</v>
      </c>
      <c r="L5879" s="127"/>
      <c r="M5879" s="127"/>
      <c r="N5879" s="128" t="s">
        <v>2218</v>
      </c>
      <c r="O5879" s="162"/>
      <c r="P5879" s="137" t="s">
        <v>2099</v>
      </c>
      <c r="Q5879" s="137">
        <v>1400</v>
      </c>
      <c r="R5879" s="137" t="s">
        <v>2045</v>
      </c>
      <c r="S5879" s="127"/>
      <c r="T5879" s="127"/>
      <c r="U5879" s="14" t="s">
        <v>2218</v>
      </c>
      <c r="V5879" s="602"/>
      <c r="W5879" s="127" t="s">
        <v>277</v>
      </c>
      <c r="X5879" s="127">
        <v>2400</v>
      </c>
      <c r="Y5879" s="127" t="s">
        <v>2045</v>
      </c>
      <c r="Z5879" s="127"/>
      <c r="AA5879" s="127" t="s">
        <v>2218</v>
      </c>
      <c r="AB5879" s="460"/>
      <c r="AC5879" s="14" t="s">
        <v>2562</v>
      </c>
    </row>
    <row r="5880" ht="13.8" spans="1:29">
      <c r="A5880" s="125"/>
      <c r="B5880" s="137" t="s">
        <v>2046</v>
      </c>
      <c r="C5880" s="137">
        <v>4600</v>
      </c>
      <c r="D5880" s="137" t="s">
        <v>2043</v>
      </c>
      <c r="E5880" s="14"/>
      <c r="F5880" s="14"/>
      <c r="G5880" s="14" t="s">
        <v>2218</v>
      </c>
      <c r="H5880" s="14"/>
      <c r="I5880" s="127" t="s">
        <v>331</v>
      </c>
      <c r="J5880" s="127">
        <v>3200</v>
      </c>
      <c r="K5880" s="127" t="s">
        <v>2043</v>
      </c>
      <c r="L5880" s="127"/>
      <c r="M5880" s="127"/>
      <c r="N5880" s="128" t="s">
        <v>2218</v>
      </c>
      <c r="O5880" s="162"/>
      <c r="P5880" s="14"/>
      <c r="Q5880" s="14"/>
      <c r="R5880" s="14"/>
      <c r="S5880" s="14"/>
      <c r="T5880" s="14"/>
      <c r="U5880" s="14"/>
      <c r="V5880" s="602"/>
      <c r="W5880" s="127" t="s">
        <v>1295</v>
      </c>
      <c r="X5880" s="127">
        <v>200</v>
      </c>
      <c r="Y5880" s="127" t="s">
        <v>2045</v>
      </c>
      <c r="Z5880" s="127"/>
      <c r="AA5880" s="127" t="s">
        <v>2218</v>
      </c>
      <c r="AB5880" s="461"/>
      <c r="AC5880" s="448" t="s">
        <v>2563</v>
      </c>
    </row>
    <row r="5881" ht="13.8" spans="1:29">
      <c r="A5881" s="125"/>
      <c r="B5881" s="137" t="s">
        <v>106</v>
      </c>
      <c r="C5881" s="137">
        <v>3000</v>
      </c>
      <c r="D5881" s="137" t="s">
        <v>2043</v>
      </c>
      <c r="E5881" s="14"/>
      <c r="F5881" s="14"/>
      <c r="G5881" s="14" t="s">
        <v>2218</v>
      </c>
      <c r="H5881" s="14"/>
      <c r="I5881" s="127" t="s">
        <v>405</v>
      </c>
      <c r="J5881" s="127">
        <v>2400</v>
      </c>
      <c r="K5881" s="127" t="s">
        <v>2043</v>
      </c>
      <c r="L5881" s="127"/>
      <c r="M5881" s="127"/>
      <c r="N5881" s="128" t="s">
        <v>2218</v>
      </c>
      <c r="O5881" s="162"/>
      <c r="P5881" s="14" t="s">
        <v>994</v>
      </c>
      <c r="Q5881" s="14">
        <v>400</v>
      </c>
      <c r="R5881" s="14" t="s">
        <v>2045</v>
      </c>
      <c r="S5881" s="14"/>
      <c r="T5881" s="14"/>
      <c r="U5881" s="14" t="s">
        <v>2218</v>
      </c>
      <c r="V5881" s="497"/>
      <c r="W5881" s="127" t="s">
        <v>592</v>
      </c>
      <c r="X5881" s="127">
        <v>8800</v>
      </c>
      <c r="Y5881" s="127" t="s">
        <v>2043</v>
      </c>
      <c r="Z5881" s="14"/>
      <c r="AA5881" s="127" t="s">
        <v>2218</v>
      </c>
      <c r="AB5881" s="462"/>
      <c r="AC5881" s="448" t="s">
        <v>2568</v>
      </c>
    </row>
    <row r="5882" ht="13.8" spans="1:29">
      <c r="A5882" s="125"/>
      <c r="B5882" s="73" t="s">
        <v>1085</v>
      </c>
      <c r="C5882" s="73">
        <v>12000</v>
      </c>
      <c r="D5882" s="73" t="s">
        <v>2043</v>
      </c>
      <c r="E5882" s="14"/>
      <c r="F5882" s="14"/>
      <c r="G5882" s="14" t="s">
        <v>2218</v>
      </c>
      <c r="H5882" s="14"/>
      <c r="I5882" s="127" t="s">
        <v>1564</v>
      </c>
      <c r="J5882" s="127">
        <v>1000</v>
      </c>
      <c r="K5882" s="127" t="s">
        <v>2045</v>
      </c>
      <c r="L5882" s="127"/>
      <c r="M5882" s="127"/>
      <c r="N5882" s="128" t="s">
        <v>2218</v>
      </c>
      <c r="O5882" s="162"/>
      <c r="P5882" s="127" t="s">
        <v>1783</v>
      </c>
      <c r="Q5882" s="127">
        <v>200</v>
      </c>
      <c r="R5882" s="127" t="s">
        <v>2045</v>
      </c>
      <c r="S5882" s="127"/>
      <c r="T5882" s="127"/>
      <c r="U5882" s="14" t="s">
        <v>2218</v>
      </c>
      <c r="V5882" s="602"/>
      <c r="W5882" s="14" t="s">
        <v>1108</v>
      </c>
      <c r="X5882" s="14">
        <v>1200</v>
      </c>
      <c r="Y5882" s="14" t="s">
        <v>2045</v>
      </c>
      <c r="Z5882" s="14"/>
      <c r="AA5882" s="127" t="s">
        <v>2218</v>
      </c>
      <c r="AB5882" s="142"/>
      <c r="AC5882" s="448" t="s">
        <v>2632</v>
      </c>
    </row>
    <row r="5883" ht="13.8" spans="1:29">
      <c r="A5883" s="125"/>
      <c r="B5883" s="137" t="s">
        <v>2048</v>
      </c>
      <c r="C5883" s="137">
        <v>3200</v>
      </c>
      <c r="D5883" s="137" t="s">
        <v>2043</v>
      </c>
      <c r="E5883" s="491"/>
      <c r="F5883" s="127" t="s">
        <v>4222</v>
      </c>
      <c r="G5883" s="14" t="s">
        <v>2218</v>
      </c>
      <c r="H5883" s="14"/>
      <c r="I5883" s="14" t="s">
        <v>175</v>
      </c>
      <c r="J5883" s="14">
        <v>400</v>
      </c>
      <c r="K5883" s="14" t="s">
        <v>2043</v>
      </c>
      <c r="L5883" s="127"/>
      <c r="M5883" s="127"/>
      <c r="N5883" s="14" t="s">
        <v>2218</v>
      </c>
      <c r="O5883" s="162"/>
      <c r="P5883" s="127" t="s">
        <v>669</v>
      </c>
      <c r="Q5883" s="127">
        <v>300</v>
      </c>
      <c r="R5883" s="127" t="s">
        <v>2045</v>
      </c>
      <c r="S5883" s="127"/>
      <c r="T5883" s="127"/>
      <c r="U5883" s="14" t="s">
        <v>2218</v>
      </c>
      <c r="V5883" s="602"/>
      <c r="W5883" s="126" t="s">
        <v>1416</v>
      </c>
      <c r="X5883" s="126">
        <v>4800</v>
      </c>
      <c r="Y5883" s="126" t="s">
        <v>2043</v>
      </c>
      <c r="Z5883" s="127"/>
      <c r="AA5883" s="127" t="s">
        <v>2218</v>
      </c>
      <c r="AB5883" s="136"/>
      <c r="AC5883" s="448" t="s">
        <v>2935</v>
      </c>
    </row>
    <row r="5884" spans="1:28">
      <c r="A5884" s="125"/>
      <c r="B5884" s="14" t="s">
        <v>229</v>
      </c>
      <c r="C5884" s="14">
        <v>1200</v>
      </c>
      <c r="D5884" s="14" t="s">
        <v>2043</v>
      </c>
      <c r="E5884" s="52"/>
      <c r="F5884" s="14"/>
      <c r="G5884" s="14" t="s">
        <v>2218</v>
      </c>
      <c r="H5884" s="14"/>
      <c r="I5884" s="127" t="s">
        <v>244</v>
      </c>
      <c r="J5884" s="127">
        <v>8000</v>
      </c>
      <c r="K5884" s="127" t="s">
        <v>2043</v>
      </c>
      <c r="L5884" s="127"/>
      <c r="M5884" s="127"/>
      <c r="N5884" s="14" t="s">
        <v>2218</v>
      </c>
      <c r="O5884" s="162"/>
      <c r="P5884" s="137" t="s">
        <v>2069</v>
      </c>
      <c r="Q5884" s="137">
        <v>700</v>
      </c>
      <c r="R5884" s="137" t="s">
        <v>2043</v>
      </c>
      <c r="S5884" s="14"/>
      <c r="T5884" s="14"/>
      <c r="U5884" s="14" t="s">
        <v>2218</v>
      </c>
      <c r="V5884" s="602"/>
      <c r="W5884" s="14" t="s">
        <v>907</v>
      </c>
      <c r="X5884" s="14">
        <v>6800</v>
      </c>
      <c r="Y5884" s="14" t="s">
        <v>2043</v>
      </c>
      <c r="Z5884" s="14">
        <v>381</v>
      </c>
      <c r="AA5884" s="127" t="s">
        <v>2218</v>
      </c>
      <c r="AB5884" s="140" t="s">
        <v>2727</v>
      </c>
    </row>
    <row r="5885" spans="1:25">
      <c r="A5885" s="125"/>
      <c r="B5885" s="127" t="s">
        <v>1686</v>
      </c>
      <c r="C5885" s="14">
        <v>400</v>
      </c>
      <c r="D5885" s="14" t="s">
        <v>2043</v>
      </c>
      <c r="E5885" s="14"/>
      <c r="F5885" s="14" t="s">
        <v>4223</v>
      </c>
      <c r="G5885" s="53" t="s">
        <v>2218</v>
      </c>
      <c r="H5885" s="162"/>
      <c r="I5885" s="14" t="s">
        <v>1146</v>
      </c>
      <c r="J5885" s="14">
        <v>900</v>
      </c>
      <c r="K5885" s="14" t="s">
        <v>2043</v>
      </c>
      <c r="L5885" s="14"/>
      <c r="M5885" s="14"/>
      <c r="N5885" s="14" t="s">
        <v>2218</v>
      </c>
      <c r="O5885" s="162"/>
      <c r="P5885" s="136" t="s">
        <v>1231</v>
      </c>
      <c r="Q5885" s="136">
        <v>2000</v>
      </c>
      <c r="R5885" s="136" t="s">
        <v>2043</v>
      </c>
      <c r="S5885" s="127"/>
      <c r="T5885" s="127"/>
      <c r="U5885" s="14" t="s">
        <v>2218</v>
      </c>
      <c r="V5885" s="602"/>
      <c r="W5885" s="14"/>
      <c r="X5885" s="14"/>
      <c r="Y5885" s="14"/>
    </row>
    <row r="5886" spans="1:27">
      <c r="A5886" s="125"/>
      <c r="B5886" s="127" t="s">
        <v>729</v>
      </c>
      <c r="C5886" s="127">
        <v>800</v>
      </c>
      <c r="D5886" s="127" t="s">
        <v>2043</v>
      </c>
      <c r="E5886" s="127"/>
      <c r="F5886" s="127"/>
      <c r="G5886" s="53" t="s">
        <v>2218</v>
      </c>
      <c r="H5886" s="162"/>
      <c r="I5886" s="127" t="s">
        <v>581</v>
      </c>
      <c r="J5886" s="127">
        <v>6000</v>
      </c>
      <c r="K5886" s="127" t="s">
        <v>2043</v>
      </c>
      <c r="L5886" s="127"/>
      <c r="M5886" s="127"/>
      <c r="N5886" s="14" t="s">
        <v>2218</v>
      </c>
      <c r="O5886" s="162"/>
      <c r="P5886" s="137" t="s">
        <v>2063</v>
      </c>
      <c r="Q5886" s="137">
        <v>2400</v>
      </c>
      <c r="R5886" s="137" t="s">
        <v>2043</v>
      </c>
      <c r="S5886" s="14"/>
      <c r="T5886" s="14"/>
      <c r="U5886" s="14" t="s">
        <v>2218</v>
      </c>
      <c r="V5886" s="602"/>
      <c r="W5886" s="158" t="s">
        <v>923</v>
      </c>
      <c r="X5886" s="158">
        <v>2000</v>
      </c>
      <c r="Y5886" s="158" t="s">
        <v>2045</v>
      </c>
      <c r="Z5886" s="468"/>
      <c r="AA5886" s="468" t="s">
        <v>4224</v>
      </c>
    </row>
    <row r="5887" spans="1:27">
      <c r="A5887" s="125"/>
      <c r="B5887" s="127"/>
      <c r="C5887" s="127"/>
      <c r="D5887" s="127"/>
      <c r="E5887" s="127"/>
      <c r="F5887" s="127"/>
      <c r="G5887" s="154"/>
      <c r="H5887" s="162"/>
      <c r="I5887" s="127" t="s">
        <v>280</v>
      </c>
      <c r="J5887" s="127">
        <v>8000</v>
      </c>
      <c r="K5887" s="127" t="s">
        <v>2043</v>
      </c>
      <c r="L5887" s="127"/>
      <c r="M5887" s="127"/>
      <c r="N5887" s="14" t="s">
        <v>2218</v>
      </c>
      <c r="O5887" s="162"/>
      <c r="P5887" s="137" t="s">
        <v>2061</v>
      </c>
      <c r="Q5887" s="137">
        <v>1200</v>
      </c>
      <c r="R5887" s="137" t="s">
        <v>2043</v>
      </c>
      <c r="S5887" s="127"/>
      <c r="T5887" s="127"/>
      <c r="U5887" s="14" t="s">
        <v>4225</v>
      </c>
      <c r="V5887" s="602"/>
      <c r="W5887" s="14"/>
      <c r="X5887" s="14"/>
      <c r="Y5887" s="14"/>
      <c r="AA5887" s="127"/>
    </row>
    <row r="5888" spans="1:27">
      <c r="A5888" s="125"/>
      <c r="B5888" s="127"/>
      <c r="C5888" s="127"/>
      <c r="D5888" s="127"/>
      <c r="E5888" s="127"/>
      <c r="F5888" s="127"/>
      <c r="G5888" s="127"/>
      <c r="H5888" s="162"/>
      <c r="I5888" s="127" t="s">
        <v>220</v>
      </c>
      <c r="J5888" s="127">
        <v>6000</v>
      </c>
      <c r="K5888" s="127" t="s">
        <v>2043</v>
      </c>
      <c r="L5888" s="162"/>
      <c r="M5888" s="14"/>
      <c r="N5888" s="14" t="s">
        <v>2218</v>
      </c>
      <c r="O5888" s="162"/>
      <c r="P5888" s="127" t="s">
        <v>783</v>
      </c>
      <c r="Q5888" s="127">
        <v>300</v>
      </c>
      <c r="R5888" s="127" t="s">
        <v>2045</v>
      </c>
      <c r="S5888" s="127"/>
      <c r="T5888" s="127">
        <v>335</v>
      </c>
      <c r="U5888" s="14" t="s">
        <v>2218</v>
      </c>
      <c r="V5888" s="602"/>
      <c r="W5888" s="127" t="s">
        <v>972</v>
      </c>
      <c r="X5888" s="127">
        <v>4000</v>
      </c>
      <c r="Y5888" s="127" t="s">
        <v>2043</v>
      </c>
      <c r="Z5888" s="140" t="s">
        <v>4226</v>
      </c>
      <c r="AA5888" s="127" t="s">
        <v>2218</v>
      </c>
    </row>
    <row r="5889" spans="1:27">
      <c r="A5889" s="125"/>
      <c r="B5889" s="127"/>
      <c r="C5889" s="127"/>
      <c r="D5889" s="127"/>
      <c r="E5889" s="127"/>
      <c r="F5889" s="143"/>
      <c r="G5889" s="750"/>
      <c r="H5889" s="162"/>
      <c r="I5889" s="127" t="s">
        <v>135</v>
      </c>
      <c r="J5889" s="127">
        <v>12000</v>
      </c>
      <c r="K5889" s="127" t="s">
        <v>2043</v>
      </c>
      <c r="M5889" s="14"/>
      <c r="N5889" s="14" t="s">
        <v>2218</v>
      </c>
      <c r="O5889" s="162"/>
      <c r="P5889" s="137" t="s">
        <v>76</v>
      </c>
      <c r="Q5889" s="137">
        <v>600</v>
      </c>
      <c r="R5889" s="137" t="s">
        <v>2043</v>
      </c>
      <c r="S5889" s="14"/>
      <c r="T5889" s="14" t="s">
        <v>4227</v>
      </c>
      <c r="U5889" s="14" t="s">
        <v>2218</v>
      </c>
      <c r="V5889" s="602"/>
      <c r="W5889" s="127" t="s">
        <v>774</v>
      </c>
      <c r="X5889" s="127">
        <v>5200</v>
      </c>
      <c r="Y5889" s="127" t="s">
        <v>2043</v>
      </c>
      <c r="Z5889" s="14"/>
      <c r="AA5889" s="127" t="s">
        <v>2218</v>
      </c>
    </row>
    <row r="5890" spans="1:27">
      <c r="A5890" s="125"/>
      <c r="B5890" s="127"/>
      <c r="C5890" s="127"/>
      <c r="D5890" s="127"/>
      <c r="E5890" s="127"/>
      <c r="F5890" s="127"/>
      <c r="G5890" s="127"/>
      <c r="H5890" s="162"/>
      <c r="I5890" s="127"/>
      <c r="J5890" s="127"/>
      <c r="K5890" s="127"/>
      <c r="L5890" s="127"/>
      <c r="M5890" s="127"/>
      <c r="N5890" s="128"/>
      <c r="O5890" s="162"/>
      <c r="P5890" s="14" t="s">
        <v>1238</v>
      </c>
      <c r="Q5890" s="14">
        <v>1600</v>
      </c>
      <c r="R5890" s="14" t="s">
        <v>2045</v>
      </c>
      <c r="S5890" s="127"/>
      <c r="T5890" s="127">
        <v>519</v>
      </c>
      <c r="U5890" s="14" t="s">
        <v>2218</v>
      </c>
      <c r="V5890" s="602"/>
      <c r="W5890" s="14"/>
      <c r="X5890" s="14"/>
      <c r="Y5890" s="14"/>
      <c r="Z5890" s="138"/>
      <c r="AA5890" s="138"/>
    </row>
    <row r="5891" spans="1:27">
      <c r="A5891" s="125"/>
      <c r="B5891" s="127"/>
      <c r="C5891" s="127"/>
      <c r="D5891" s="127"/>
      <c r="E5891" s="127"/>
      <c r="F5891" s="127"/>
      <c r="G5891" s="127"/>
      <c r="H5891" s="162"/>
      <c r="I5891" s="127"/>
      <c r="J5891" s="127"/>
      <c r="K5891" s="127"/>
      <c r="L5891" s="127"/>
      <c r="M5891" s="127"/>
      <c r="N5891" s="128"/>
      <c r="O5891" s="162"/>
      <c r="P5891" s="73" t="s">
        <v>2139</v>
      </c>
      <c r="Q5891" s="73">
        <v>200</v>
      </c>
      <c r="R5891" s="73" t="s">
        <v>2045</v>
      </c>
      <c r="S5891" s="14"/>
      <c r="T5891" s="14"/>
      <c r="U5891" s="127" t="s">
        <v>4228</v>
      </c>
      <c r="V5891" s="602"/>
      <c r="W5891" s="127"/>
      <c r="X5891" s="127"/>
      <c r="Y5891" s="127"/>
      <c r="Z5891" s="14"/>
      <c r="AA5891" s="14"/>
    </row>
    <row r="5892" spans="1:27">
      <c r="A5892" s="125"/>
      <c r="B5892" s="127"/>
      <c r="C5892" s="127"/>
      <c r="D5892" s="127"/>
      <c r="E5892" s="127"/>
      <c r="F5892" s="127"/>
      <c r="G5892" s="127"/>
      <c r="H5892" s="162"/>
      <c r="I5892" s="127"/>
      <c r="J5892" s="127"/>
      <c r="K5892" s="127"/>
      <c r="L5892" s="143"/>
      <c r="M5892" s="127"/>
      <c r="N5892" s="128"/>
      <c r="O5892" s="162"/>
      <c r="P5892" s="127" t="s">
        <v>951</v>
      </c>
      <c r="Q5892" s="127">
        <v>800</v>
      </c>
      <c r="R5892" s="127" t="s">
        <v>2043</v>
      </c>
      <c r="S5892" s="127"/>
      <c r="T5892" s="127">
        <v>398</v>
      </c>
      <c r="U5892" s="14" t="s">
        <v>2218</v>
      </c>
      <c r="V5892" s="602"/>
      <c r="W5892" s="14"/>
      <c r="X5892" s="14"/>
      <c r="Y5892" s="14"/>
      <c r="Z5892" s="127"/>
      <c r="AA5892" s="127"/>
    </row>
    <row r="5893" spans="1:27">
      <c r="A5893" s="125"/>
      <c r="B5893" s="127"/>
      <c r="C5893" s="127"/>
      <c r="D5893" s="127"/>
      <c r="E5893" s="491"/>
      <c r="F5893" s="127"/>
      <c r="G5893" s="128"/>
      <c r="H5893" s="162"/>
      <c r="I5893" s="127"/>
      <c r="J5893" s="127"/>
      <c r="K5893" s="127"/>
      <c r="L5893" s="127"/>
      <c r="M5893" s="127"/>
      <c r="N5893" s="128"/>
      <c r="O5893" s="162"/>
      <c r="P5893" s="127"/>
      <c r="Q5893" s="127"/>
      <c r="R5893" s="127"/>
      <c r="S5893" s="127"/>
      <c r="T5893" s="127"/>
      <c r="U5893" s="127"/>
      <c r="V5893" s="602"/>
      <c r="W5893" s="14"/>
      <c r="X5893" s="14"/>
      <c r="Y5893" s="14"/>
      <c r="Z5893" s="14"/>
      <c r="AA5893" s="14"/>
    </row>
    <row r="5894" ht="23.4" spans="1:27">
      <c r="A5894" s="726"/>
      <c r="B5894" s="623"/>
      <c r="C5894" s="324"/>
      <c r="D5894" s="324"/>
      <c r="E5894" s="624"/>
      <c r="F5894" s="324"/>
      <c r="G5894" s="299"/>
      <c r="H5894" s="269"/>
      <c r="I5894" s="304"/>
      <c r="J5894" s="304"/>
      <c r="K5894" s="304"/>
      <c r="L5894" s="304"/>
      <c r="M5894" s="304"/>
      <c r="N5894" s="304"/>
      <c r="O5894" s="269"/>
      <c r="P5894" s="304"/>
      <c r="Q5894" s="304"/>
      <c r="R5894" s="304"/>
      <c r="S5894" s="304"/>
      <c r="T5894" s="304"/>
      <c r="U5894" s="304"/>
      <c r="V5894" s="269"/>
      <c r="W5894" s="304"/>
      <c r="X5894" s="304"/>
      <c r="Y5894" s="304"/>
      <c r="Z5894" s="304"/>
      <c r="AA5894" s="304"/>
    </row>
    <row r="5895" ht="27.6" spans="1:29">
      <c r="A5895" s="266" t="s">
        <v>2356</v>
      </c>
      <c r="B5895" s="121" t="s">
        <v>12</v>
      </c>
      <c r="C5895" s="122" t="s">
        <v>2501</v>
      </c>
      <c r="D5895" s="122" t="s">
        <v>2466</v>
      </c>
      <c r="E5895" s="123" t="s">
        <v>2456</v>
      </c>
      <c r="F5895" s="121" t="s">
        <v>3121</v>
      </c>
      <c r="G5895" s="121" t="s">
        <v>11</v>
      </c>
      <c r="H5895" s="269"/>
      <c r="I5895" s="121" t="s">
        <v>13</v>
      </c>
      <c r="J5895" s="267" t="s">
        <v>2501</v>
      </c>
      <c r="K5895" s="267" t="s">
        <v>2466</v>
      </c>
      <c r="L5895" s="658" t="s">
        <v>2456</v>
      </c>
      <c r="M5895" s="268" t="s">
        <v>3121</v>
      </c>
      <c r="N5895" s="268" t="s">
        <v>11</v>
      </c>
      <c r="O5895" s="282"/>
      <c r="P5895" s="751" t="s">
        <v>3108</v>
      </c>
      <c r="Q5895" s="752" t="s">
        <v>2501</v>
      </c>
      <c r="R5895" s="752" t="s">
        <v>2466</v>
      </c>
      <c r="S5895" s="753" t="s">
        <v>2456</v>
      </c>
      <c r="T5895" s="751" t="s">
        <v>3121</v>
      </c>
      <c r="U5895" s="751" t="s">
        <v>11</v>
      </c>
      <c r="V5895" s="286"/>
      <c r="W5895" s="287" t="s">
        <v>3336</v>
      </c>
      <c r="X5895" s="288" t="s">
        <v>2501</v>
      </c>
      <c r="Y5895" s="288" t="s">
        <v>2466</v>
      </c>
      <c r="Z5895" s="287" t="s">
        <v>3121</v>
      </c>
      <c r="AA5895" s="287" t="s">
        <v>11</v>
      </c>
      <c r="AB5895" s="594" t="s">
        <v>2557</v>
      </c>
      <c r="AC5895" s="594"/>
    </row>
    <row r="5896" ht="12.95" customHeight="1" spans="1:31">
      <c r="A5896" s="124" t="s">
        <v>4229</v>
      </c>
      <c r="B5896" s="127"/>
      <c r="C5896" s="14"/>
      <c r="D5896" s="14"/>
      <c r="E5896" s="14"/>
      <c r="F5896" s="14"/>
      <c r="G5896" s="141"/>
      <c r="H5896" s="14"/>
      <c r="I5896" s="127" t="s">
        <v>135</v>
      </c>
      <c r="J5896" s="127">
        <v>12000</v>
      </c>
      <c r="K5896" s="127" t="s">
        <v>2043</v>
      </c>
      <c r="M5896" s="14"/>
      <c r="N5896" s="14" t="s">
        <v>2218</v>
      </c>
      <c r="O5896" s="162"/>
      <c r="P5896" s="127"/>
      <c r="Q5896" s="127"/>
      <c r="R5896" s="127"/>
      <c r="S5896" s="127"/>
      <c r="T5896" s="127"/>
      <c r="U5896" s="127"/>
      <c r="V5896" s="602"/>
      <c r="W5896" s="14" t="s">
        <v>683</v>
      </c>
      <c r="X5896" s="14">
        <v>1000</v>
      </c>
      <c r="Y5896" s="14" t="s">
        <v>2043</v>
      </c>
      <c r="Z5896" s="127">
        <v>113</v>
      </c>
      <c r="AA5896" s="127" t="s">
        <v>2218</v>
      </c>
      <c r="AB5896" s="525"/>
      <c r="AC5896" s="448" t="s">
        <v>2561</v>
      </c>
      <c r="AD5896" s="179"/>
      <c r="AE5896" s="179"/>
    </row>
    <row r="5897" spans="1:29">
      <c r="A5897" s="125"/>
      <c r="B5897" s="127" t="s">
        <v>729</v>
      </c>
      <c r="C5897" s="127">
        <v>5600</v>
      </c>
      <c r="D5897" s="127" t="s">
        <v>2043</v>
      </c>
      <c r="E5897" s="127"/>
      <c r="F5897" s="127"/>
      <c r="G5897" s="53" t="s">
        <v>2218</v>
      </c>
      <c r="H5897" s="14"/>
      <c r="I5897" s="127" t="s">
        <v>1855</v>
      </c>
      <c r="J5897" s="127">
        <v>4000</v>
      </c>
      <c r="K5897" s="127" t="s">
        <v>2043</v>
      </c>
      <c r="L5897" s="127"/>
      <c r="M5897" s="127">
        <v>816</v>
      </c>
      <c r="N5897" s="14" t="s">
        <v>2218</v>
      </c>
      <c r="O5897" s="162"/>
      <c r="P5897" s="73" t="s">
        <v>1654</v>
      </c>
      <c r="Q5897" s="73">
        <v>800</v>
      </c>
      <c r="R5897" s="73" t="s">
        <v>2045</v>
      </c>
      <c r="S5897" s="127"/>
      <c r="T5897" s="127"/>
      <c r="U5897" s="14" t="s">
        <v>2218</v>
      </c>
      <c r="V5897" s="602"/>
      <c r="W5897" s="127" t="s">
        <v>1791</v>
      </c>
      <c r="X5897" s="127">
        <v>4000</v>
      </c>
      <c r="Y5897" s="127" t="s">
        <v>2043</v>
      </c>
      <c r="Z5897" s="14"/>
      <c r="AA5897" s="14" t="s">
        <v>2218</v>
      </c>
      <c r="AB5897" s="460"/>
      <c r="AC5897" s="14" t="s">
        <v>2562</v>
      </c>
    </row>
    <row r="5898" ht="13.8" spans="1:29">
      <c r="A5898" s="125"/>
      <c r="B5898" s="127" t="s">
        <v>1686</v>
      </c>
      <c r="C5898" s="127">
        <v>16000</v>
      </c>
      <c r="D5898" s="127" t="s">
        <v>2043</v>
      </c>
      <c r="E5898" s="127"/>
      <c r="F5898" s="127"/>
      <c r="G5898" s="127" t="s">
        <v>3544</v>
      </c>
      <c r="H5898" s="14"/>
      <c r="I5898" s="127" t="s">
        <v>1853</v>
      </c>
      <c r="J5898" s="127">
        <v>300</v>
      </c>
      <c r="K5898" s="127" t="s">
        <v>2045</v>
      </c>
      <c r="L5898" s="127"/>
      <c r="M5898" s="127">
        <v>815</v>
      </c>
      <c r="N5898" s="14" t="s">
        <v>2218</v>
      </c>
      <c r="O5898" s="162"/>
      <c r="P5898" s="73" t="s">
        <v>1318</v>
      </c>
      <c r="Q5898" s="73">
        <v>720</v>
      </c>
      <c r="R5898" s="73" t="s">
        <v>2045</v>
      </c>
      <c r="S5898" s="127"/>
      <c r="T5898" s="127">
        <v>557</v>
      </c>
      <c r="U5898" s="14" t="s">
        <v>2218</v>
      </c>
      <c r="V5898" s="602"/>
      <c r="W5898" s="14" t="s">
        <v>2111</v>
      </c>
      <c r="X5898" s="14">
        <v>800</v>
      </c>
      <c r="Y5898" s="14" t="s">
        <v>2045</v>
      </c>
      <c r="Z5898" s="127"/>
      <c r="AA5898" s="14" t="s">
        <v>2218</v>
      </c>
      <c r="AB5898" s="461"/>
      <c r="AC5898" s="448" t="s">
        <v>2563</v>
      </c>
    </row>
    <row r="5899" ht="13.8" spans="1:29">
      <c r="A5899" s="125"/>
      <c r="B5899" s="127" t="s">
        <v>464</v>
      </c>
      <c r="C5899" s="127">
        <v>10000</v>
      </c>
      <c r="D5899" s="127" t="s">
        <v>2043</v>
      </c>
      <c r="E5899" s="491"/>
      <c r="F5899" s="127"/>
      <c r="G5899" s="138" t="s">
        <v>4230</v>
      </c>
      <c r="H5899" s="14"/>
      <c r="I5899" s="127" t="s">
        <v>967</v>
      </c>
      <c r="J5899" s="127">
        <v>6000</v>
      </c>
      <c r="K5899" s="127" t="s">
        <v>2043</v>
      </c>
      <c r="L5899" s="127"/>
      <c r="M5899" s="127"/>
      <c r="N5899" s="14" t="s">
        <v>2218</v>
      </c>
      <c r="O5899" s="162"/>
      <c r="P5899" s="137" t="s">
        <v>2058</v>
      </c>
      <c r="Q5899" s="137">
        <v>2400</v>
      </c>
      <c r="R5899" s="137" t="s">
        <v>2043</v>
      </c>
      <c r="S5899" s="14"/>
      <c r="T5899" s="14">
        <v>283</v>
      </c>
      <c r="U5899" s="14" t="s">
        <v>2218</v>
      </c>
      <c r="V5899" s="497"/>
      <c r="W5899" s="14" t="s">
        <v>1534</v>
      </c>
      <c r="X5899" s="14">
        <v>2600</v>
      </c>
      <c r="Y5899" s="14" t="s">
        <v>2045</v>
      </c>
      <c r="Z5899" s="14"/>
      <c r="AA5899" s="14" t="s">
        <v>2218</v>
      </c>
      <c r="AB5899" s="462"/>
      <c r="AC5899" s="448" t="s">
        <v>2568</v>
      </c>
    </row>
    <row r="5900" ht="13.8" spans="1:29">
      <c r="A5900" s="125"/>
      <c r="B5900" s="127" t="s">
        <v>1686</v>
      </c>
      <c r="C5900" s="127">
        <v>800</v>
      </c>
      <c r="D5900" s="127" t="s">
        <v>2043</v>
      </c>
      <c r="E5900" s="127"/>
      <c r="F5900" s="127"/>
      <c r="G5900" s="127" t="s">
        <v>4231</v>
      </c>
      <c r="H5900" s="14"/>
      <c r="I5900" s="127" t="s">
        <v>160</v>
      </c>
      <c r="J5900" s="127">
        <v>6000</v>
      </c>
      <c r="K5900" s="127" t="s">
        <v>2043</v>
      </c>
      <c r="L5900" s="127"/>
      <c r="M5900" s="127">
        <v>28</v>
      </c>
      <c r="N5900" s="14" t="s">
        <v>2218</v>
      </c>
      <c r="O5900" s="162"/>
      <c r="P5900" s="142" t="s">
        <v>2175</v>
      </c>
      <c r="Q5900" s="142">
        <v>200</v>
      </c>
      <c r="R5900" s="142" t="s">
        <v>2045</v>
      </c>
      <c r="S5900" s="142"/>
      <c r="T5900" s="142" t="s">
        <v>2096</v>
      </c>
      <c r="U5900" s="14" t="s">
        <v>2218</v>
      </c>
      <c r="V5900" s="602"/>
      <c r="W5900" s="127" t="s">
        <v>513</v>
      </c>
      <c r="X5900" s="127">
        <v>2400</v>
      </c>
      <c r="Y5900" s="127" t="s">
        <v>2043</v>
      </c>
      <c r="Z5900" s="127"/>
      <c r="AA5900" s="14" t="s">
        <v>2218</v>
      </c>
      <c r="AB5900" s="142"/>
      <c r="AC5900" s="448" t="s">
        <v>2632</v>
      </c>
    </row>
    <row r="5901" ht="13.8" spans="1:29">
      <c r="A5901" s="125"/>
      <c r="B5901" s="14" t="s">
        <v>124</v>
      </c>
      <c r="C5901" s="14">
        <v>6000</v>
      </c>
      <c r="D5901" s="14" t="s">
        <v>2043</v>
      </c>
      <c r="E5901" s="127"/>
      <c r="F5901" s="127"/>
      <c r="G5901" s="127" t="s">
        <v>3974</v>
      </c>
      <c r="H5901" s="14"/>
      <c r="I5901" s="127" t="s">
        <v>667</v>
      </c>
      <c r="J5901" s="127">
        <v>4000</v>
      </c>
      <c r="K5901" s="127" t="s">
        <v>2043</v>
      </c>
      <c r="L5901" s="127"/>
      <c r="M5901" s="127">
        <v>108</v>
      </c>
      <c r="N5901" s="14" t="s">
        <v>2218</v>
      </c>
      <c r="O5901" s="162"/>
      <c r="P5901" s="14"/>
      <c r="Q5901" s="14"/>
      <c r="R5901" s="14"/>
      <c r="S5901" s="14"/>
      <c r="T5901" s="14"/>
      <c r="U5901" s="127"/>
      <c r="V5901" s="602"/>
      <c r="W5901" s="127" t="s">
        <v>1135</v>
      </c>
      <c r="X5901" s="127">
        <v>4000</v>
      </c>
      <c r="Y5901" s="127" t="s">
        <v>2043</v>
      </c>
      <c r="Z5901" s="138">
        <v>473</v>
      </c>
      <c r="AA5901" s="14" t="s">
        <v>2218</v>
      </c>
      <c r="AB5901" s="136"/>
      <c r="AC5901" s="448" t="s">
        <v>2935</v>
      </c>
    </row>
    <row r="5902" spans="1:28">
      <c r="A5902" s="125"/>
      <c r="B5902" s="154"/>
      <c r="C5902" s="154"/>
      <c r="D5902" s="154"/>
      <c r="E5902" s="491"/>
      <c r="F5902" s="127"/>
      <c r="G5902" s="128"/>
      <c r="H5902" s="14"/>
      <c r="I5902" s="127" t="s">
        <v>265</v>
      </c>
      <c r="J5902" s="127">
        <v>10000</v>
      </c>
      <c r="K5902" s="127" t="s">
        <v>2043</v>
      </c>
      <c r="L5902" s="127"/>
      <c r="M5902" s="127"/>
      <c r="N5902" s="14" t="s">
        <v>2218</v>
      </c>
      <c r="O5902" s="162"/>
      <c r="P5902" s="14" t="s">
        <v>606</v>
      </c>
      <c r="Q5902" s="14">
        <v>800</v>
      </c>
      <c r="R5902" s="14" t="s">
        <v>2045</v>
      </c>
      <c r="S5902" s="127"/>
      <c r="T5902" s="127">
        <v>114</v>
      </c>
      <c r="U5902" s="14" t="s">
        <v>2218</v>
      </c>
      <c r="V5902" s="602"/>
      <c r="W5902" s="127" t="s">
        <v>584</v>
      </c>
      <c r="X5902" s="127">
        <v>9200</v>
      </c>
      <c r="Y5902" s="127" t="s">
        <v>2043</v>
      </c>
      <c r="Z5902" s="14" t="s">
        <v>4232</v>
      </c>
      <c r="AA5902" s="127" t="s">
        <v>88</v>
      </c>
      <c r="AB5902" s="140" t="s">
        <v>2727</v>
      </c>
    </row>
    <row r="5903" spans="1:27">
      <c r="A5903" s="125"/>
      <c r="B5903" s="127"/>
      <c r="C5903" s="127"/>
      <c r="D5903" s="127"/>
      <c r="E5903" s="491"/>
      <c r="F5903" s="127"/>
      <c r="G5903" s="128"/>
      <c r="H5903" s="162"/>
      <c r="I5903" s="127" t="s">
        <v>160</v>
      </c>
      <c r="J5903" s="127">
        <v>6000</v>
      </c>
      <c r="K5903" s="127" t="s">
        <v>2043</v>
      </c>
      <c r="N5903" s="14" t="s">
        <v>2218</v>
      </c>
      <c r="O5903" s="162"/>
      <c r="P5903" s="14" t="s">
        <v>1621</v>
      </c>
      <c r="Q5903" s="14">
        <v>600</v>
      </c>
      <c r="R5903" s="14" t="s">
        <v>2045</v>
      </c>
      <c r="S5903" s="14"/>
      <c r="T5903" s="14">
        <v>702</v>
      </c>
      <c r="U5903" s="14" t="s">
        <v>2218</v>
      </c>
      <c r="V5903" s="602"/>
      <c r="W5903" s="127" t="s">
        <v>694</v>
      </c>
      <c r="X5903" s="127">
        <v>1200</v>
      </c>
      <c r="Y5903" s="127" t="s">
        <v>2045</v>
      </c>
      <c r="Z5903" s="127">
        <v>303</v>
      </c>
      <c r="AA5903" s="127" t="s">
        <v>88</v>
      </c>
    </row>
    <row r="5904" spans="1:27">
      <c r="A5904" s="125"/>
      <c r="B5904" s="127"/>
      <c r="C5904" s="127"/>
      <c r="D5904" s="127"/>
      <c r="E5904" s="127"/>
      <c r="F5904" s="127"/>
      <c r="G5904" s="128"/>
      <c r="H5904" s="162"/>
      <c r="I5904" s="171"/>
      <c r="J5904" s="171"/>
      <c r="K5904" s="171"/>
      <c r="M5904" s="141"/>
      <c r="N5904" s="141"/>
      <c r="O5904" s="162"/>
      <c r="P5904" s="127" t="s">
        <v>1301</v>
      </c>
      <c r="Q5904" s="127">
        <v>400</v>
      </c>
      <c r="R5904" s="127" t="s">
        <v>2045</v>
      </c>
      <c r="S5904" s="127"/>
      <c r="T5904" s="127">
        <v>548</v>
      </c>
      <c r="U5904" s="14" t="s">
        <v>2218</v>
      </c>
      <c r="V5904" s="602"/>
      <c r="W5904" s="14"/>
      <c r="X5904" s="14"/>
      <c r="Y5904" s="14"/>
      <c r="Z5904" s="14"/>
      <c r="AA5904" s="14"/>
    </row>
    <row r="5905" spans="1:27">
      <c r="A5905" s="125"/>
      <c r="B5905" s="127"/>
      <c r="C5905" s="127"/>
      <c r="D5905" s="127"/>
      <c r="E5905" s="127"/>
      <c r="F5905" s="127"/>
      <c r="G5905" s="127"/>
      <c r="H5905" s="162"/>
      <c r="I5905" s="14"/>
      <c r="J5905" s="14"/>
      <c r="K5905" s="14"/>
      <c r="L5905" s="14"/>
      <c r="M5905" s="14"/>
      <c r="N5905" s="53"/>
      <c r="O5905" s="162"/>
      <c r="P5905" s="14" t="s">
        <v>1046</v>
      </c>
      <c r="Q5905" s="14">
        <v>800</v>
      </c>
      <c r="R5905" s="14" t="s">
        <v>2043</v>
      </c>
      <c r="S5905" s="127"/>
      <c r="T5905" s="127">
        <v>437</v>
      </c>
      <c r="U5905" s="14" t="s">
        <v>2218</v>
      </c>
      <c r="V5905" s="602"/>
      <c r="W5905" s="14"/>
      <c r="X5905" s="14"/>
      <c r="Y5905" s="14"/>
      <c r="Z5905" s="14"/>
      <c r="AA5905" s="14"/>
    </row>
    <row r="5906" spans="1:27">
      <c r="A5906" s="125"/>
      <c r="B5906" s="127"/>
      <c r="C5906" s="127"/>
      <c r="D5906" s="127"/>
      <c r="E5906" s="127"/>
      <c r="F5906" s="127"/>
      <c r="G5906" s="127"/>
      <c r="H5906" s="162"/>
      <c r="I5906" s="14"/>
      <c r="J5906" s="14"/>
      <c r="K5906" s="14"/>
      <c r="L5906" s="14"/>
      <c r="M5906" s="14"/>
      <c r="N5906" s="53"/>
      <c r="O5906" s="162"/>
      <c r="P5906" s="137" t="s">
        <v>75</v>
      </c>
      <c r="Q5906" s="137">
        <v>500</v>
      </c>
      <c r="R5906" s="137" t="s">
        <v>2045</v>
      </c>
      <c r="S5906" s="127"/>
      <c r="T5906" s="127"/>
      <c r="U5906" s="14" t="s">
        <v>2218</v>
      </c>
      <c r="V5906" s="602"/>
      <c r="W5906" s="14"/>
      <c r="X5906" s="14"/>
      <c r="Y5906" s="14"/>
      <c r="Z5906" s="14"/>
      <c r="AA5906" s="14"/>
    </row>
    <row r="5907" spans="1:27">
      <c r="A5907" s="125"/>
      <c r="B5907" s="127"/>
      <c r="C5907" s="127"/>
      <c r="D5907" s="127"/>
      <c r="E5907" s="127"/>
      <c r="F5907" s="127"/>
      <c r="G5907" s="127"/>
      <c r="H5907" s="162"/>
      <c r="I5907" s="14"/>
      <c r="J5907" s="14"/>
      <c r="K5907" s="14"/>
      <c r="L5907" s="14"/>
      <c r="M5907" s="14"/>
      <c r="N5907" s="53"/>
      <c r="O5907" s="162"/>
      <c r="P5907" s="158" t="s">
        <v>1623</v>
      </c>
      <c r="Q5907" s="158">
        <v>210</v>
      </c>
      <c r="R5907" s="158" t="s">
        <v>2045</v>
      </c>
      <c r="S5907" s="158"/>
      <c r="T5907" s="158">
        <v>703</v>
      </c>
      <c r="U5907" s="159" t="s">
        <v>2731</v>
      </c>
      <c r="V5907" s="602"/>
      <c r="W5907" s="14"/>
      <c r="X5907" s="14"/>
      <c r="Y5907" s="14"/>
      <c r="Z5907" s="14"/>
      <c r="AA5907" s="14"/>
    </row>
    <row r="5908" spans="1:27">
      <c r="A5908" s="125"/>
      <c r="B5908" s="127"/>
      <c r="C5908" s="127"/>
      <c r="D5908" s="127"/>
      <c r="E5908" s="127"/>
      <c r="F5908" s="127"/>
      <c r="G5908" s="128"/>
      <c r="H5908" s="162"/>
      <c r="I5908" s="14"/>
      <c r="J5908" s="14"/>
      <c r="K5908" s="14"/>
      <c r="L5908" s="14"/>
      <c r="M5908" s="14"/>
      <c r="N5908" s="53"/>
      <c r="O5908" s="162"/>
      <c r="P5908" s="14" t="s">
        <v>482</v>
      </c>
      <c r="Q5908" s="14">
        <v>800</v>
      </c>
      <c r="R5908" s="14" t="s">
        <v>2045</v>
      </c>
      <c r="S5908" s="127"/>
      <c r="T5908" s="127">
        <v>92</v>
      </c>
      <c r="U5908" s="14" t="s">
        <v>2218</v>
      </c>
      <c r="V5908" s="602"/>
      <c r="W5908" s="14"/>
      <c r="X5908" s="14"/>
      <c r="Y5908" s="14"/>
      <c r="Z5908" s="14"/>
      <c r="AA5908" s="14"/>
    </row>
    <row r="5909" spans="1:27">
      <c r="A5909" s="125"/>
      <c r="B5909" s="127"/>
      <c r="C5909" s="127"/>
      <c r="D5909" s="127"/>
      <c r="E5909" s="127"/>
      <c r="F5909" s="127"/>
      <c r="G5909" s="127"/>
      <c r="H5909" s="162"/>
      <c r="I5909" s="14"/>
      <c r="J5909" s="14"/>
      <c r="K5909" s="14"/>
      <c r="L5909" s="14"/>
      <c r="M5909" s="14"/>
      <c r="N5909" s="53"/>
      <c r="O5909" s="162"/>
      <c r="P5909" s="142" t="s">
        <v>2178</v>
      </c>
      <c r="Q5909" s="142">
        <v>200</v>
      </c>
      <c r="R5909" s="142" t="s">
        <v>2045</v>
      </c>
      <c r="S5909" s="142"/>
      <c r="T5909" s="142" t="s">
        <v>2096</v>
      </c>
      <c r="U5909" s="14" t="s">
        <v>2218</v>
      </c>
      <c r="V5909" s="602"/>
      <c r="W5909" s="14"/>
      <c r="X5909" s="14"/>
      <c r="Y5909" s="14"/>
      <c r="Z5909" s="14"/>
      <c r="AA5909" s="14"/>
    </row>
    <row r="5910" spans="1:27">
      <c r="A5910" s="125"/>
      <c r="B5910" s="127"/>
      <c r="C5910" s="127"/>
      <c r="D5910" s="127"/>
      <c r="E5910" s="127"/>
      <c r="F5910" s="127"/>
      <c r="G5910" s="127"/>
      <c r="H5910" s="162"/>
      <c r="I5910" s="14"/>
      <c r="J5910" s="14"/>
      <c r="K5910" s="14"/>
      <c r="L5910" s="14"/>
      <c r="M5910" s="14"/>
      <c r="N5910" s="14"/>
      <c r="O5910" s="162"/>
      <c r="P5910" s="127" t="s">
        <v>1805</v>
      </c>
      <c r="Q5910" s="127">
        <v>210</v>
      </c>
      <c r="R5910" s="127" t="s">
        <v>2045</v>
      </c>
      <c r="S5910" s="127"/>
      <c r="T5910" s="127">
        <v>792</v>
      </c>
      <c r="U5910" s="14" t="s">
        <v>2218</v>
      </c>
      <c r="V5910" s="602"/>
      <c r="W5910" s="14"/>
      <c r="X5910" s="14"/>
      <c r="Y5910" s="14"/>
      <c r="Z5910" s="14"/>
      <c r="AA5910" s="14"/>
    </row>
    <row r="5911" spans="1:27">
      <c r="A5911" s="125"/>
      <c r="B5911" s="127"/>
      <c r="C5911" s="127"/>
      <c r="D5911" s="127"/>
      <c r="E5911" s="127"/>
      <c r="F5911" s="127"/>
      <c r="G5911" s="127"/>
      <c r="H5911" s="162"/>
      <c r="I5911" s="127"/>
      <c r="J5911" s="127"/>
      <c r="K5911" s="127"/>
      <c r="L5911" s="127"/>
      <c r="M5911" s="127"/>
      <c r="N5911" s="128"/>
      <c r="O5911" s="162"/>
      <c r="P5911" s="14" t="s">
        <v>1465</v>
      </c>
      <c r="Q5911" s="14">
        <v>120</v>
      </c>
      <c r="R5911" s="14" t="s">
        <v>2045</v>
      </c>
      <c r="S5911" s="127"/>
      <c r="T5911" s="127">
        <v>630</v>
      </c>
      <c r="U5911" s="14" t="s">
        <v>2218</v>
      </c>
      <c r="V5911" s="602"/>
      <c r="W5911" s="14"/>
      <c r="X5911" s="14"/>
      <c r="Y5911" s="14"/>
      <c r="Z5911" s="14"/>
      <c r="AA5911" s="14"/>
    </row>
    <row r="5912" spans="1:27">
      <c r="A5912" s="125"/>
      <c r="B5912" s="127"/>
      <c r="C5912" s="127"/>
      <c r="D5912" s="127"/>
      <c r="E5912" s="491"/>
      <c r="F5912" s="127"/>
      <c r="G5912" s="128"/>
      <c r="H5912" s="162"/>
      <c r="I5912" s="14"/>
      <c r="J5912" s="14"/>
      <c r="K5912" s="14"/>
      <c r="L5912" s="14"/>
      <c r="M5912" s="14"/>
      <c r="N5912" s="14"/>
      <c r="O5912" s="162"/>
      <c r="P5912" s="127" t="s">
        <v>2127</v>
      </c>
      <c r="Q5912" s="127">
        <v>1500</v>
      </c>
      <c r="R5912" s="127" t="s">
        <v>2045</v>
      </c>
      <c r="S5912" s="127"/>
      <c r="T5912" s="127"/>
      <c r="U5912" s="14" t="s">
        <v>2218</v>
      </c>
      <c r="V5912" s="602"/>
      <c r="W5912" s="14"/>
      <c r="X5912" s="14"/>
      <c r="Y5912" s="14"/>
      <c r="Z5912" s="14"/>
      <c r="AA5912" s="14"/>
    </row>
    <row r="5913" spans="1:27">
      <c r="A5913" s="125"/>
      <c r="B5913" s="127"/>
      <c r="C5913" s="127"/>
      <c r="D5913" s="127"/>
      <c r="E5913" s="127"/>
      <c r="F5913" s="127"/>
      <c r="G5913" s="127"/>
      <c r="H5913" s="162"/>
      <c r="I5913" s="14"/>
      <c r="J5913" s="14"/>
      <c r="K5913" s="14"/>
      <c r="L5913" s="14"/>
      <c r="M5913" s="14"/>
      <c r="N5913" s="14"/>
      <c r="O5913" s="162"/>
      <c r="V5913" s="602"/>
      <c r="W5913" s="14"/>
      <c r="X5913" s="14"/>
      <c r="Y5913" s="14"/>
      <c r="Z5913" s="14"/>
      <c r="AA5913" s="14"/>
    </row>
    <row r="5914" spans="1:27">
      <c r="A5914" s="125"/>
      <c r="B5914" s="127"/>
      <c r="C5914" s="127"/>
      <c r="D5914" s="127"/>
      <c r="E5914" s="491"/>
      <c r="F5914" s="127"/>
      <c r="G5914" s="128"/>
      <c r="H5914" s="162"/>
      <c r="I5914" s="14"/>
      <c r="J5914" s="14"/>
      <c r="K5914" s="14"/>
      <c r="L5914" s="14"/>
      <c r="M5914" s="14"/>
      <c r="N5914" s="14"/>
      <c r="O5914" s="162"/>
      <c r="P5914" s="14"/>
      <c r="Q5914" s="14"/>
      <c r="R5914" s="14"/>
      <c r="S5914" s="14"/>
      <c r="T5914" s="14"/>
      <c r="U5914" s="14"/>
      <c r="V5914" s="602"/>
      <c r="W5914" s="14"/>
      <c r="X5914" s="14"/>
      <c r="Y5914" s="14"/>
      <c r="Z5914" s="14"/>
      <c r="AA5914" s="14"/>
    </row>
    <row r="5915" ht="12.75" customHeight="1" spans="1:27">
      <c r="A5915" s="125"/>
      <c r="B5915" s="127"/>
      <c r="C5915" s="127"/>
      <c r="D5915" s="127"/>
      <c r="E5915" s="127"/>
      <c r="F5915" s="127"/>
      <c r="G5915" s="127"/>
      <c r="H5915" s="162"/>
      <c r="I5915" s="14"/>
      <c r="J5915" s="14"/>
      <c r="K5915" s="14"/>
      <c r="L5915" s="14"/>
      <c r="M5915" s="14"/>
      <c r="N5915" s="14"/>
      <c r="O5915" s="162"/>
      <c r="P5915" s="14"/>
      <c r="Q5915" s="14"/>
      <c r="R5915" s="14"/>
      <c r="S5915" s="14"/>
      <c r="T5915" s="14"/>
      <c r="U5915" s="14"/>
      <c r="V5915" s="602"/>
      <c r="W5915" s="14"/>
      <c r="X5915" s="14"/>
      <c r="Y5915" s="14"/>
      <c r="Z5915" s="14"/>
      <c r="AA5915" s="14"/>
    </row>
    <row r="5916" ht="12.75" customHeight="1" spans="1:27">
      <c r="A5916" s="125"/>
      <c r="B5916" s="127"/>
      <c r="C5916" s="127"/>
      <c r="D5916" s="127"/>
      <c r="E5916" s="127"/>
      <c r="F5916" s="127"/>
      <c r="G5916" s="127"/>
      <c r="H5916" s="162"/>
      <c r="I5916" s="14"/>
      <c r="J5916" s="14"/>
      <c r="K5916" s="14"/>
      <c r="L5916" s="14"/>
      <c r="M5916" s="14"/>
      <c r="N5916" s="14"/>
      <c r="O5916" s="162"/>
      <c r="P5916" s="174"/>
      <c r="Q5916" s="174"/>
      <c r="R5916" s="174"/>
      <c r="S5916" s="174"/>
      <c r="T5916" s="174"/>
      <c r="U5916" s="127"/>
      <c r="W5916" s="14"/>
      <c r="X5916" s="14"/>
      <c r="Y5916" s="14"/>
      <c r="Z5916" s="14"/>
      <c r="AA5916" s="14"/>
    </row>
    <row r="5917" ht="12.75" customHeight="1" spans="1:28">
      <c r="A5917" s="125"/>
      <c r="B5917" s="127"/>
      <c r="C5917" s="127"/>
      <c r="D5917" s="127"/>
      <c r="E5917" s="127"/>
      <c r="F5917" s="127"/>
      <c r="G5917" s="127"/>
      <c r="H5917" s="162"/>
      <c r="I5917" s="127"/>
      <c r="J5917" s="127"/>
      <c r="K5917" s="127"/>
      <c r="L5917" s="14"/>
      <c r="M5917" s="14"/>
      <c r="N5917" s="53"/>
      <c r="O5917" s="162"/>
      <c r="P5917" s="127"/>
      <c r="Q5917" s="127"/>
      <c r="R5917" s="127"/>
      <c r="S5917" s="127"/>
      <c r="T5917" s="127"/>
      <c r="U5917" s="127"/>
      <c r="V5917" s="496"/>
      <c r="W5917" s="14"/>
      <c r="X5917" s="14"/>
      <c r="Y5917" s="14"/>
      <c r="Z5917" s="14"/>
      <c r="AA5917" s="14"/>
      <c r="AB5917" s="140"/>
    </row>
    <row r="5918" ht="12.75" customHeight="1" spans="1:28">
      <c r="A5918" s="125"/>
      <c r="B5918" s="127"/>
      <c r="C5918" s="127"/>
      <c r="D5918" s="127"/>
      <c r="E5918" s="127"/>
      <c r="F5918" s="127"/>
      <c r="G5918" s="154"/>
      <c r="H5918" s="162"/>
      <c r="I5918" s="127"/>
      <c r="J5918" s="127"/>
      <c r="K5918" s="127"/>
      <c r="L5918" s="127"/>
      <c r="M5918" s="127"/>
      <c r="N5918" s="128"/>
      <c r="O5918" s="162"/>
      <c r="P5918" s="127"/>
      <c r="Q5918" s="127"/>
      <c r="R5918" s="127"/>
      <c r="S5918" s="127"/>
      <c r="T5918" s="127"/>
      <c r="U5918" s="127"/>
      <c r="V5918" s="496"/>
      <c r="W5918" s="14"/>
      <c r="X5918" s="14"/>
      <c r="Y5918" s="14"/>
      <c r="Z5918" s="14"/>
      <c r="AA5918" s="14"/>
      <c r="AB5918" s="140"/>
    </row>
    <row r="5919" ht="12.75" customHeight="1" spans="1:27">
      <c r="A5919" s="125"/>
      <c r="B5919" s="127"/>
      <c r="C5919" s="127"/>
      <c r="D5919" s="127"/>
      <c r="E5919" s="127"/>
      <c r="F5919" s="127"/>
      <c r="G5919" s="127"/>
      <c r="H5919" s="162"/>
      <c r="I5919" s="127"/>
      <c r="J5919" s="127"/>
      <c r="K5919" s="127"/>
      <c r="L5919" s="127"/>
      <c r="M5919" s="127"/>
      <c r="N5919" s="128"/>
      <c r="O5919" s="162"/>
      <c r="P5919" s="127"/>
      <c r="Q5919" s="127"/>
      <c r="R5919" s="127"/>
      <c r="S5919" s="127"/>
      <c r="T5919" s="127"/>
      <c r="U5919" s="127"/>
      <c r="V5919" s="496"/>
      <c r="W5919" s="14"/>
      <c r="X5919" s="14"/>
      <c r="Y5919" s="14"/>
      <c r="Z5919" s="14"/>
      <c r="AA5919" s="14"/>
    </row>
    <row r="5920" ht="18" spans="1:27">
      <c r="A5920" s="736"/>
      <c r="B5920" s="623"/>
      <c r="C5920" s="324"/>
      <c r="D5920" s="324"/>
      <c r="E5920" s="624"/>
      <c r="F5920" s="324"/>
      <c r="G5920" s="299"/>
      <c r="H5920" s="269"/>
      <c r="I5920" s="304"/>
      <c r="J5920" s="304"/>
      <c r="K5920" s="304"/>
      <c r="L5920" s="304"/>
      <c r="M5920" s="304"/>
      <c r="N5920" s="304"/>
      <c r="O5920" s="269"/>
      <c r="P5920" s="304"/>
      <c r="Q5920" s="304"/>
      <c r="R5920" s="304"/>
      <c r="S5920" s="304"/>
      <c r="T5920" s="304"/>
      <c r="U5920" s="304"/>
      <c r="V5920" s="269"/>
      <c r="W5920" s="304"/>
      <c r="X5920" s="304"/>
      <c r="Y5920" s="304"/>
      <c r="Z5920" s="304"/>
      <c r="AA5920" s="304"/>
    </row>
    <row r="5921" ht="27.6" spans="1:29">
      <c r="A5921" s="266" t="s">
        <v>2360</v>
      </c>
      <c r="B5921" s="121" t="s">
        <v>12</v>
      </c>
      <c r="C5921" s="122" t="s">
        <v>2501</v>
      </c>
      <c r="D5921" s="122" t="s">
        <v>2466</v>
      </c>
      <c r="E5921" s="123" t="s">
        <v>2456</v>
      </c>
      <c r="F5921" s="121" t="s">
        <v>3121</v>
      </c>
      <c r="G5921" s="121" t="s">
        <v>11</v>
      </c>
      <c r="H5921" s="269"/>
      <c r="I5921" s="121" t="s">
        <v>13</v>
      </c>
      <c r="J5921" s="267" t="s">
        <v>2501</v>
      </c>
      <c r="K5921" s="267" t="s">
        <v>2466</v>
      </c>
      <c r="L5921" s="658" t="s">
        <v>2456</v>
      </c>
      <c r="M5921" s="268" t="s">
        <v>3121</v>
      </c>
      <c r="N5921" s="268" t="s">
        <v>11</v>
      </c>
      <c r="O5921" s="282"/>
      <c r="P5921" s="751" t="s">
        <v>3108</v>
      </c>
      <c r="Q5921" s="752" t="s">
        <v>2501</v>
      </c>
      <c r="R5921" s="752" t="s">
        <v>2466</v>
      </c>
      <c r="S5921" s="753" t="s">
        <v>2456</v>
      </c>
      <c r="T5921" s="751" t="s">
        <v>3121</v>
      </c>
      <c r="U5921" s="751" t="s">
        <v>11</v>
      </c>
      <c r="V5921" s="286"/>
      <c r="W5921" s="287" t="s">
        <v>3336</v>
      </c>
      <c r="X5921" s="288" t="s">
        <v>2501</v>
      </c>
      <c r="Y5921" s="288" t="s">
        <v>2466</v>
      </c>
      <c r="Z5921" s="287" t="s">
        <v>3121</v>
      </c>
      <c r="AA5921" s="287" t="s">
        <v>11</v>
      </c>
      <c r="AB5921" s="594" t="s">
        <v>2557</v>
      </c>
      <c r="AC5921" s="594"/>
    </row>
    <row r="5922" ht="12.95" customHeight="1" spans="1:31">
      <c r="A5922" s="124" t="s">
        <v>4233</v>
      </c>
      <c r="B5922" s="14" t="s">
        <v>124</v>
      </c>
      <c r="C5922" s="14">
        <v>8000</v>
      </c>
      <c r="D5922" s="14" t="s">
        <v>2043</v>
      </c>
      <c r="E5922" s="127"/>
      <c r="F5922" s="127"/>
      <c r="G5922" s="127" t="s">
        <v>2218</v>
      </c>
      <c r="H5922" s="14"/>
      <c r="I5922" s="171" t="s">
        <v>56</v>
      </c>
      <c r="J5922" s="171">
        <v>4000</v>
      </c>
      <c r="K5922" s="171" t="s">
        <v>2043</v>
      </c>
      <c r="M5922" s="141"/>
      <c r="N5922" s="141" t="s">
        <v>2218</v>
      </c>
      <c r="O5922" s="162"/>
      <c r="P5922" s="154" t="s">
        <v>1153</v>
      </c>
      <c r="Q5922" s="154">
        <v>1000</v>
      </c>
      <c r="R5922" s="154" t="s">
        <v>2045</v>
      </c>
      <c r="T5922" s="141">
        <v>481</v>
      </c>
      <c r="U5922" s="154" t="s">
        <v>2218</v>
      </c>
      <c r="V5922" s="602"/>
      <c r="W5922" s="127" t="s">
        <v>923</v>
      </c>
      <c r="X5922" s="127">
        <v>2400</v>
      </c>
      <c r="Y5922" s="127" t="s">
        <v>2045</v>
      </c>
      <c r="Z5922" s="127">
        <v>387</v>
      </c>
      <c r="AA5922" s="127" t="s">
        <v>2218</v>
      </c>
      <c r="AB5922" s="525"/>
      <c r="AC5922" s="448" t="s">
        <v>2561</v>
      </c>
      <c r="AD5922" s="179"/>
      <c r="AE5922" s="179"/>
    </row>
    <row r="5923" spans="1:29">
      <c r="A5923" s="125"/>
      <c r="B5923" s="154" t="s">
        <v>145</v>
      </c>
      <c r="C5923" s="154">
        <v>18000</v>
      </c>
      <c r="D5923" s="154" t="s">
        <v>2043</v>
      </c>
      <c r="E5923" s="491"/>
      <c r="F5923" s="127"/>
      <c r="G5923" s="127" t="s">
        <v>2218</v>
      </c>
      <c r="H5923" s="14"/>
      <c r="I5923" s="14" t="s">
        <v>1233</v>
      </c>
      <c r="J5923" s="14">
        <v>2800</v>
      </c>
      <c r="K5923" s="14" t="s">
        <v>2045</v>
      </c>
      <c r="L5923" s="14"/>
      <c r="M5923" s="14"/>
      <c r="N5923" s="188" t="s">
        <v>4234</v>
      </c>
      <c r="O5923" s="162"/>
      <c r="P5923" s="127" t="s">
        <v>1999</v>
      </c>
      <c r="Q5923" s="127">
        <v>200</v>
      </c>
      <c r="R5923" s="127" t="s">
        <v>2045</v>
      </c>
      <c r="S5923" s="127"/>
      <c r="T5923" s="127"/>
      <c r="U5923" s="127" t="s">
        <v>2218</v>
      </c>
      <c r="V5923" s="602"/>
      <c r="W5923" s="127" t="s">
        <v>1183</v>
      </c>
      <c r="X5923" s="127">
        <v>1200</v>
      </c>
      <c r="Y5923" s="127" t="s">
        <v>2043</v>
      </c>
      <c r="Z5923" s="14"/>
      <c r="AA5923" s="127" t="s">
        <v>2218</v>
      </c>
      <c r="AB5923" s="460"/>
      <c r="AC5923" s="14" t="s">
        <v>2562</v>
      </c>
    </row>
    <row r="5924" ht="13.8" spans="1:29">
      <c r="A5924" s="125"/>
      <c r="B5924" s="127" t="s">
        <v>1106</v>
      </c>
      <c r="C5924" s="127">
        <v>600</v>
      </c>
      <c r="D5924" s="127" t="s">
        <v>2045</v>
      </c>
      <c r="E5924" s="127"/>
      <c r="F5924" s="127">
        <v>459</v>
      </c>
      <c r="G5924" s="127" t="s">
        <v>2218</v>
      </c>
      <c r="H5924" s="14"/>
      <c r="I5924" s="126" t="s">
        <v>2187</v>
      </c>
      <c r="J5924" s="126">
        <v>500</v>
      </c>
      <c r="K5924" s="126" t="s">
        <v>2045</v>
      </c>
      <c r="L5924" s="126"/>
      <c r="M5924" s="126" t="s">
        <v>2096</v>
      </c>
      <c r="N5924" s="188" t="s">
        <v>3113</v>
      </c>
      <c r="O5924" s="162"/>
      <c r="P5924" s="144" t="s">
        <v>2114</v>
      </c>
      <c r="Q5924" s="144">
        <v>200</v>
      </c>
      <c r="R5924" s="144" t="s">
        <v>2045</v>
      </c>
      <c r="S5924" s="144"/>
      <c r="T5924" s="144" t="s">
        <v>2096</v>
      </c>
      <c r="U5924" s="127" t="s">
        <v>2218</v>
      </c>
      <c r="V5924" s="602"/>
      <c r="W5924" s="127" t="s">
        <v>316</v>
      </c>
      <c r="X5924" s="127">
        <v>18000</v>
      </c>
      <c r="Y5924" s="127" t="s">
        <v>2043</v>
      </c>
      <c r="Z5924" s="127"/>
      <c r="AA5924" s="127" t="s">
        <v>2218</v>
      </c>
      <c r="AB5924" s="461"/>
      <c r="AC5924" s="448" t="s">
        <v>2563</v>
      </c>
    </row>
    <row r="5925" ht="13.8" spans="1:29">
      <c r="A5925" s="125"/>
      <c r="B5925" s="127" t="s">
        <v>949</v>
      </c>
      <c r="C5925" s="127">
        <v>12000</v>
      </c>
      <c r="D5925" s="127" t="s">
        <v>2043</v>
      </c>
      <c r="E5925" s="127"/>
      <c r="F5925" s="127"/>
      <c r="G5925" s="127" t="s">
        <v>2218</v>
      </c>
      <c r="H5925" s="14"/>
      <c r="I5925" s="127" t="s">
        <v>461</v>
      </c>
      <c r="J5925" s="127">
        <v>12000</v>
      </c>
      <c r="K5925" s="127" t="s">
        <v>2043</v>
      </c>
      <c r="L5925" s="162"/>
      <c r="M5925" s="14">
        <v>84</v>
      </c>
      <c r="N5925" s="53" t="s">
        <v>2218</v>
      </c>
      <c r="O5925" s="162"/>
      <c r="P5925" s="14" t="s">
        <v>1729</v>
      </c>
      <c r="Q5925" s="14">
        <v>220</v>
      </c>
      <c r="R5925" s="14" t="s">
        <v>2045</v>
      </c>
      <c r="S5925" s="14"/>
      <c r="T5925" s="14">
        <v>754</v>
      </c>
      <c r="U5925" s="127" t="s">
        <v>2218</v>
      </c>
      <c r="V5925" s="602"/>
      <c r="W5925" s="158" t="s">
        <v>630</v>
      </c>
      <c r="X5925" s="158">
        <v>2000</v>
      </c>
      <c r="Y5925" s="158" t="s">
        <v>2043</v>
      </c>
      <c r="Z5925" s="158">
        <v>11</v>
      </c>
      <c r="AA5925" s="158" t="s">
        <v>4235</v>
      </c>
      <c r="AB5925" s="462"/>
      <c r="AC5925" s="448" t="s">
        <v>2568</v>
      </c>
    </row>
    <row r="5926" ht="13.8" spans="1:29">
      <c r="A5926" s="125"/>
      <c r="B5926" s="14" t="s">
        <v>4236</v>
      </c>
      <c r="C5926" s="14">
        <v>1600</v>
      </c>
      <c r="D5926" s="14" t="s">
        <v>2043</v>
      </c>
      <c r="E5926" s="52"/>
      <c r="F5926" s="14"/>
      <c r="G5926" s="127" t="s">
        <v>2218</v>
      </c>
      <c r="H5926" s="14"/>
      <c r="I5926" s="14" t="s">
        <v>458</v>
      </c>
      <c r="J5926" s="14">
        <v>4000</v>
      </c>
      <c r="K5926" s="14" t="s">
        <v>2043</v>
      </c>
      <c r="L5926" s="162"/>
      <c r="M5926" s="14">
        <v>101</v>
      </c>
      <c r="N5926" s="53" t="s">
        <v>2218</v>
      </c>
      <c r="O5926" s="162"/>
      <c r="P5926" s="14" t="s">
        <v>1349</v>
      </c>
      <c r="Q5926" s="14">
        <v>1600</v>
      </c>
      <c r="R5926" s="14" t="s">
        <v>2043</v>
      </c>
      <c r="S5926" s="14"/>
      <c r="T5926" s="14">
        <v>572</v>
      </c>
      <c r="U5926" s="127" t="s">
        <v>2218</v>
      </c>
      <c r="V5926" s="602"/>
      <c r="W5926" s="14" t="s">
        <v>470</v>
      </c>
      <c r="X5926" s="162">
        <v>2000</v>
      </c>
      <c r="Y5926" s="14" t="s">
        <v>2043</v>
      </c>
      <c r="Z5926" s="127" t="s">
        <v>4084</v>
      </c>
      <c r="AA5926" s="127" t="s">
        <v>2218</v>
      </c>
      <c r="AB5926" s="142"/>
      <c r="AC5926" s="448" t="s">
        <v>2632</v>
      </c>
    </row>
    <row r="5927" ht="13.8" spans="1:29">
      <c r="A5927" s="125"/>
      <c r="B5927" s="127" t="s">
        <v>216</v>
      </c>
      <c r="C5927" s="127">
        <v>6000</v>
      </c>
      <c r="D5927" s="127" t="s">
        <v>2043</v>
      </c>
      <c r="E5927" s="491"/>
      <c r="F5927" s="127" t="s">
        <v>88</v>
      </c>
      <c r="G5927" s="127" t="s">
        <v>2218</v>
      </c>
      <c r="H5927" s="162"/>
      <c r="I5927" s="14" t="s">
        <v>496</v>
      </c>
      <c r="J5927" s="14">
        <v>2000</v>
      </c>
      <c r="K5927" s="14" t="s">
        <v>2043</v>
      </c>
      <c r="L5927" s="14"/>
      <c r="M5927" s="14"/>
      <c r="N5927" s="53" t="s">
        <v>2218</v>
      </c>
      <c r="O5927" s="162"/>
      <c r="P5927" s="14" t="s">
        <v>1544</v>
      </c>
      <c r="Q5927" s="14">
        <v>800</v>
      </c>
      <c r="R5927" s="14" t="s">
        <v>2045</v>
      </c>
      <c r="S5927" s="14"/>
      <c r="T5927" s="14">
        <v>667</v>
      </c>
      <c r="U5927" s="127" t="s">
        <v>2218</v>
      </c>
      <c r="V5927" s="602"/>
      <c r="W5927" s="127" t="s">
        <v>1590</v>
      </c>
      <c r="X5927" s="143">
        <v>2000</v>
      </c>
      <c r="Y5927" s="127" t="s">
        <v>2043</v>
      </c>
      <c r="AA5927" s="127" t="s">
        <v>2218</v>
      </c>
      <c r="AB5927" s="136"/>
      <c r="AC5927" s="448" t="s">
        <v>2935</v>
      </c>
    </row>
    <row r="5928" spans="1:28">
      <c r="A5928" s="125"/>
      <c r="B5928" s="14" t="s">
        <v>787</v>
      </c>
      <c r="C5928" s="14">
        <v>3200</v>
      </c>
      <c r="D5928" s="14" t="s">
        <v>2043</v>
      </c>
      <c r="E5928" s="52"/>
      <c r="F5928" s="14" t="s">
        <v>88</v>
      </c>
      <c r="G5928" s="127" t="s">
        <v>2218</v>
      </c>
      <c r="H5928" s="162"/>
      <c r="I5928" s="158" t="s">
        <v>2070</v>
      </c>
      <c r="J5928" s="158">
        <v>380</v>
      </c>
      <c r="K5928" s="158" t="s">
        <v>2045</v>
      </c>
      <c r="L5928" s="158"/>
      <c r="M5928" s="158">
        <v>894</v>
      </c>
      <c r="N5928" s="159" t="s">
        <v>3993</v>
      </c>
      <c r="O5928" s="162"/>
      <c r="P5928" s="127" t="s">
        <v>1374</v>
      </c>
      <c r="Q5928" s="127">
        <v>800</v>
      </c>
      <c r="R5928" s="127" t="s">
        <v>2045</v>
      </c>
      <c r="S5928" s="127"/>
      <c r="T5928" s="127">
        <v>584</v>
      </c>
      <c r="U5928" s="127" t="s">
        <v>2218</v>
      </c>
      <c r="V5928" s="602"/>
      <c r="W5928" s="14" t="s">
        <v>151</v>
      </c>
      <c r="X5928" s="162">
        <v>800</v>
      </c>
      <c r="Y5928" s="14" t="s">
        <v>2043</v>
      </c>
      <c r="Z5928" s="14"/>
      <c r="AA5928" s="127" t="s">
        <v>2218</v>
      </c>
      <c r="AB5928" s="140" t="s">
        <v>2727</v>
      </c>
    </row>
    <row r="5929" spans="1:27">
      <c r="A5929" s="125"/>
      <c r="B5929" s="127" t="s">
        <v>262</v>
      </c>
      <c r="C5929" s="127">
        <v>6000</v>
      </c>
      <c r="D5929" s="127" t="s">
        <v>2043</v>
      </c>
      <c r="E5929" s="14"/>
      <c r="F5929" s="14" t="s">
        <v>88</v>
      </c>
      <c r="G5929" s="127" t="s">
        <v>2218</v>
      </c>
      <c r="H5929" s="162"/>
      <c r="I5929" s="14" t="s">
        <v>411</v>
      </c>
      <c r="J5929" s="14">
        <v>400</v>
      </c>
      <c r="K5929" s="14" t="s">
        <v>2045</v>
      </c>
      <c r="L5929" s="14"/>
      <c r="M5929" s="14">
        <v>70</v>
      </c>
      <c r="N5929" s="53" t="s">
        <v>2218</v>
      </c>
      <c r="O5929" s="162"/>
      <c r="P5929" s="14" t="s">
        <v>1534</v>
      </c>
      <c r="Q5929" s="14">
        <v>600</v>
      </c>
      <c r="R5929" s="14" t="s">
        <v>2045</v>
      </c>
      <c r="S5929" s="14"/>
      <c r="T5929" s="14"/>
      <c r="U5929" s="127" t="s">
        <v>2218</v>
      </c>
      <c r="V5929" s="602"/>
      <c r="W5929" s="14" t="s">
        <v>1603</v>
      </c>
      <c r="X5929" s="14">
        <v>4000</v>
      </c>
      <c r="Y5929" s="14" t="s">
        <v>2043</v>
      </c>
      <c r="Z5929" s="127"/>
      <c r="AA5929" s="127" t="s">
        <v>2218</v>
      </c>
    </row>
    <row r="5930" spans="1:27">
      <c r="A5930" s="125"/>
      <c r="B5930" s="158" t="s">
        <v>1723</v>
      </c>
      <c r="C5930" s="158">
        <v>1200</v>
      </c>
      <c r="D5930" s="158" t="s">
        <v>2054</v>
      </c>
      <c r="E5930" s="14"/>
      <c r="F5930" s="14"/>
      <c r="G5930" s="14"/>
      <c r="H5930" s="162"/>
      <c r="I5930" s="14" t="s">
        <v>581</v>
      </c>
      <c r="J5930" s="14">
        <v>1200</v>
      </c>
      <c r="K5930" s="14" t="s">
        <v>2043</v>
      </c>
      <c r="L5930" s="14"/>
      <c r="M5930" s="14"/>
      <c r="N5930" s="53" t="s">
        <v>2218</v>
      </c>
      <c r="O5930" s="162"/>
      <c r="P5930" s="14" t="s">
        <v>2104</v>
      </c>
      <c r="Q5930" s="162">
        <v>1000</v>
      </c>
      <c r="R5930" s="14" t="s">
        <v>2045</v>
      </c>
      <c r="S5930" s="14"/>
      <c r="T5930" s="14"/>
      <c r="U5930" s="127" t="s">
        <v>2218</v>
      </c>
      <c r="V5930" s="602"/>
      <c r="W5930" s="14" t="s">
        <v>238</v>
      </c>
      <c r="X5930" s="14">
        <v>6000</v>
      </c>
      <c r="Y5930" s="14" t="s">
        <v>2043</v>
      </c>
      <c r="Z5930" s="14"/>
      <c r="AA5930" s="127" t="s">
        <v>2218</v>
      </c>
    </row>
    <row r="5931" spans="1:27">
      <c r="A5931" s="125"/>
      <c r="B5931" s="14"/>
      <c r="C5931" s="14"/>
      <c r="D5931" s="14"/>
      <c r="E5931" s="52"/>
      <c r="F5931" s="14"/>
      <c r="G5931" s="53"/>
      <c r="H5931" s="162"/>
      <c r="I5931" s="14" t="s">
        <v>1233</v>
      </c>
      <c r="J5931" s="14">
        <v>2800</v>
      </c>
      <c r="K5931" s="14" t="s">
        <v>2045</v>
      </c>
      <c r="L5931" s="14"/>
      <c r="M5931" s="14"/>
      <c r="N5931" s="188" t="s">
        <v>4237</v>
      </c>
      <c r="O5931" s="162"/>
      <c r="P5931" s="14" t="s">
        <v>1270</v>
      </c>
      <c r="Q5931" s="14">
        <v>400</v>
      </c>
      <c r="R5931" s="14" t="s">
        <v>2045</v>
      </c>
      <c r="S5931" s="162">
        <v>533</v>
      </c>
      <c r="T5931" s="14">
        <v>533</v>
      </c>
      <c r="U5931" s="127" t="s">
        <v>2218</v>
      </c>
      <c r="V5931" s="602"/>
      <c r="W5931" s="14"/>
      <c r="X5931" s="14"/>
      <c r="Y5931" s="14"/>
      <c r="Z5931" s="14"/>
      <c r="AA5931" s="127"/>
    </row>
    <row r="5932" spans="1:27">
      <c r="A5932" s="125"/>
      <c r="B5932" s="127"/>
      <c r="C5932" s="127"/>
      <c r="D5932" s="127"/>
      <c r="E5932" s="14"/>
      <c r="F5932" s="14"/>
      <c r="G5932" s="14"/>
      <c r="H5932" s="162"/>
      <c r="I5932" s="126" t="s">
        <v>2187</v>
      </c>
      <c r="J5932" s="126">
        <v>500</v>
      </c>
      <c r="K5932" s="126" t="s">
        <v>2045</v>
      </c>
      <c r="L5932" s="126"/>
      <c r="M5932" s="126" t="s">
        <v>2096</v>
      </c>
      <c r="N5932" s="188" t="s">
        <v>2218</v>
      </c>
      <c r="O5932" s="162"/>
      <c r="P5932" s="14" t="s">
        <v>1548</v>
      </c>
      <c r="Q5932" s="14">
        <v>200</v>
      </c>
      <c r="R5932" s="14" t="s">
        <v>2045</v>
      </c>
      <c r="S5932" s="14"/>
      <c r="T5932" s="14">
        <v>669</v>
      </c>
      <c r="U5932" s="127" t="s">
        <v>2218</v>
      </c>
      <c r="V5932" s="602"/>
      <c r="W5932" s="127"/>
      <c r="X5932" s="127"/>
      <c r="Y5932" s="127"/>
      <c r="Z5932" s="14"/>
      <c r="AA5932" s="14"/>
    </row>
    <row r="5933" spans="1:27">
      <c r="A5933" s="125"/>
      <c r="B5933" s="14"/>
      <c r="C5933" s="127"/>
      <c r="D5933" s="127"/>
      <c r="E5933" s="127"/>
      <c r="F5933" s="127"/>
      <c r="G5933" s="127"/>
      <c r="H5933" s="162"/>
      <c r="I5933" s="14"/>
      <c r="J5933" s="14"/>
      <c r="K5933" s="14"/>
      <c r="L5933" s="14"/>
      <c r="M5933" s="14"/>
      <c r="N5933" s="53"/>
      <c r="O5933" s="162"/>
      <c r="P5933" s="14" t="s">
        <v>1057</v>
      </c>
      <c r="Q5933" s="14">
        <v>300</v>
      </c>
      <c r="R5933" s="14" t="s">
        <v>2043</v>
      </c>
      <c r="S5933" s="14"/>
      <c r="T5933" s="14"/>
      <c r="U5933" s="127" t="s">
        <v>4238</v>
      </c>
      <c r="V5933" s="602"/>
      <c r="W5933" s="127"/>
      <c r="X5933" s="127"/>
      <c r="Y5933" s="127"/>
      <c r="Z5933" s="14"/>
      <c r="AA5933" s="14"/>
    </row>
    <row r="5934" spans="1:27">
      <c r="A5934" s="125"/>
      <c r="B5934" s="127"/>
      <c r="C5934" s="127"/>
      <c r="D5934" s="127"/>
      <c r="E5934" s="127"/>
      <c r="F5934" s="127"/>
      <c r="G5934" s="128"/>
      <c r="H5934" s="162"/>
      <c r="I5934" s="14" t="s">
        <v>241</v>
      </c>
      <c r="J5934" s="14">
        <v>10000</v>
      </c>
      <c r="K5934" s="14" t="s">
        <v>2043</v>
      </c>
      <c r="L5934" s="14"/>
      <c r="M5934" s="14">
        <v>36</v>
      </c>
      <c r="N5934" s="53" t="s">
        <v>2218</v>
      </c>
      <c r="O5934" s="162"/>
      <c r="P5934" s="137" t="s">
        <v>68</v>
      </c>
      <c r="Q5934" s="137">
        <v>1200</v>
      </c>
      <c r="R5934" s="137" t="s">
        <v>2043</v>
      </c>
      <c r="S5934" s="137"/>
      <c r="T5934" s="137"/>
      <c r="U5934" s="127" t="s">
        <v>2218</v>
      </c>
      <c r="V5934" s="602"/>
      <c r="W5934" s="127"/>
      <c r="X5934" s="127"/>
      <c r="Y5934" s="127"/>
      <c r="Z5934" s="127"/>
      <c r="AA5934" s="127"/>
    </row>
    <row r="5935" spans="1:27">
      <c r="A5935" s="125"/>
      <c r="B5935" s="14"/>
      <c r="C5935" s="14"/>
      <c r="D5935" s="14"/>
      <c r="E5935" s="127"/>
      <c r="F5935" s="127"/>
      <c r="G5935" s="127"/>
      <c r="H5935" s="162"/>
      <c r="I5935" s="73" t="s">
        <v>1747</v>
      </c>
      <c r="J5935" s="73">
        <v>2000</v>
      </c>
      <c r="K5935" s="73" t="s">
        <v>2045</v>
      </c>
      <c r="L5935" s="73"/>
      <c r="M5935" s="73">
        <v>763</v>
      </c>
      <c r="N5935" s="53" t="s">
        <v>2218</v>
      </c>
      <c r="O5935" s="162"/>
      <c r="P5935" s="14" t="s">
        <v>783</v>
      </c>
      <c r="Q5935" s="14">
        <v>600</v>
      </c>
      <c r="R5935" s="14" t="s">
        <v>2045</v>
      </c>
      <c r="S5935" s="14"/>
      <c r="T5935" s="14">
        <v>335</v>
      </c>
      <c r="U5935" s="127" t="s">
        <v>2218</v>
      </c>
      <c r="V5935" s="602"/>
      <c r="W5935" s="14"/>
      <c r="X5935" s="14"/>
      <c r="Y5935" s="14"/>
      <c r="Z5935" s="14"/>
      <c r="AA5935" s="14"/>
    </row>
    <row r="5936" spans="1:27">
      <c r="A5936" s="125"/>
      <c r="B5936" s="14"/>
      <c r="C5936" s="14"/>
      <c r="D5936" s="14"/>
      <c r="E5936" s="127"/>
      <c r="F5936" s="127"/>
      <c r="G5936" s="127"/>
      <c r="H5936" s="162"/>
      <c r="I5936" s="14" t="s">
        <v>692</v>
      </c>
      <c r="J5936" s="14">
        <v>4000</v>
      </c>
      <c r="K5936" s="14" t="s">
        <v>2043</v>
      </c>
      <c r="L5936" s="127"/>
      <c r="M5936" s="127">
        <v>302</v>
      </c>
      <c r="N5936" s="53" t="s">
        <v>2218</v>
      </c>
      <c r="O5936" s="162"/>
      <c r="P5936" s="14" t="s">
        <v>1520</v>
      </c>
      <c r="Q5936" s="14">
        <v>480</v>
      </c>
      <c r="R5936" s="14" t="s">
        <v>2045</v>
      </c>
      <c r="S5936" s="14"/>
      <c r="T5936" s="14">
        <v>655</v>
      </c>
      <c r="U5936" s="127" t="s">
        <v>2218</v>
      </c>
      <c r="V5936" s="602"/>
      <c r="W5936" s="14"/>
      <c r="X5936" s="14"/>
      <c r="Y5936" s="14"/>
      <c r="Z5936" s="14"/>
      <c r="AA5936" s="14"/>
    </row>
    <row r="5937" spans="1:27">
      <c r="A5937" s="125"/>
      <c r="B5937" s="14"/>
      <c r="C5937" s="14"/>
      <c r="D5937" s="14"/>
      <c r="E5937" s="127"/>
      <c r="F5937" s="127"/>
      <c r="G5937" s="127"/>
      <c r="H5937" s="162"/>
      <c r="I5937" s="14" t="s">
        <v>306</v>
      </c>
      <c r="J5937" s="14">
        <v>4000</v>
      </c>
      <c r="K5937" s="14" t="s">
        <v>2043</v>
      </c>
      <c r="L5937" s="127"/>
      <c r="M5937" s="127">
        <v>50</v>
      </c>
      <c r="N5937" s="53" t="s">
        <v>2218</v>
      </c>
      <c r="O5937" s="162"/>
      <c r="P5937" s="14" t="s">
        <v>1420</v>
      </c>
      <c r="Q5937" s="14">
        <v>400</v>
      </c>
      <c r="R5937" s="14" t="s">
        <v>2045</v>
      </c>
      <c r="S5937" s="14"/>
      <c r="T5937" s="14">
        <v>607</v>
      </c>
      <c r="U5937" s="127" t="s">
        <v>2218</v>
      </c>
      <c r="V5937" s="602"/>
      <c r="W5937" s="14"/>
      <c r="X5937" s="14"/>
      <c r="Y5937" s="14"/>
      <c r="Z5937" s="14"/>
      <c r="AA5937" s="14"/>
    </row>
    <row r="5938" spans="1:27">
      <c r="A5938" s="125"/>
      <c r="B5938" s="14"/>
      <c r="C5938" s="14"/>
      <c r="D5938" s="14"/>
      <c r="E5938" s="52"/>
      <c r="F5938" s="14"/>
      <c r="G5938" s="53"/>
      <c r="H5938" s="162"/>
      <c r="I5938" s="127" t="s">
        <v>253</v>
      </c>
      <c r="J5938" s="127">
        <v>6000</v>
      </c>
      <c r="K5938" s="127" t="s">
        <v>2043</v>
      </c>
      <c r="L5938" s="127"/>
      <c r="M5938" s="127">
        <v>39</v>
      </c>
      <c r="N5938" s="53" t="s">
        <v>88</v>
      </c>
      <c r="O5938" s="162"/>
      <c r="P5938" s="14" t="s">
        <v>1470</v>
      </c>
      <c r="Q5938" s="14">
        <v>320</v>
      </c>
      <c r="R5938" s="14" t="s">
        <v>2045</v>
      </c>
      <c r="S5938" s="127"/>
      <c r="T5938" s="127">
        <v>632</v>
      </c>
      <c r="U5938" s="127" t="s">
        <v>2218</v>
      </c>
      <c r="V5938" s="602"/>
      <c r="W5938" s="14"/>
      <c r="X5938" s="14"/>
      <c r="Y5938" s="14"/>
      <c r="Z5938" s="14"/>
      <c r="AA5938" s="14"/>
    </row>
    <row r="5939" spans="1:27">
      <c r="A5939" s="125"/>
      <c r="B5939" s="14"/>
      <c r="C5939" s="14"/>
      <c r="D5939" s="14"/>
      <c r="E5939" s="127"/>
      <c r="F5939" s="127"/>
      <c r="G5939" s="127"/>
      <c r="H5939" s="162"/>
      <c r="I5939" s="127"/>
      <c r="J5939" s="127"/>
      <c r="K5939" s="127"/>
      <c r="L5939" s="127"/>
      <c r="M5939" s="127"/>
      <c r="N5939" s="128"/>
      <c r="O5939" s="162"/>
      <c r="P5939" s="137" t="s">
        <v>70</v>
      </c>
      <c r="Q5939" s="137">
        <v>500</v>
      </c>
      <c r="R5939" s="137" t="s">
        <v>2045</v>
      </c>
      <c r="S5939" s="127"/>
      <c r="T5939" s="127"/>
      <c r="U5939" s="127" t="s">
        <v>2218</v>
      </c>
      <c r="V5939" s="602"/>
      <c r="W5939" s="127"/>
      <c r="X5939" s="127"/>
      <c r="Y5939" s="127"/>
      <c r="Z5939" s="14"/>
      <c r="AA5939" s="14"/>
    </row>
    <row r="5940" spans="1:27">
      <c r="A5940" s="125"/>
      <c r="B5940" s="14"/>
      <c r="C5940" s="14"/>
      <c r="D5940" s="14"/>
      <c r="E5940" s="491"/>
      <c r="F5940" s="127"/>
      <c r="G5940" s="128"/>
      <c r="H5940" s="162"/>
      <c r="I5940" s="174"/>
      <c r="J5940" s="174"/>
      <c r="K5940" s="174"/>
      <c r="L5940" s="174"/>
      <c r="M5940" s="174"/>
      <c r="N5940" s="127"/>
      <c r="O5940" s="162"/>
      <c r="P5940" s="14"/>
      <c r="Q5940" s="14"/>
      <c r="R5940" s="14"/>
      <c r="S5940" s="14"/>
      <c r="T5940" s="14"/>
      <c r="U5940" s="14"/>
      <c r="V5940" s="602"/>
      <c r="W5940" s="127"/>
      <c r="X5940" s="127"/>
      <c r="Y5940" s="127"/>
      <c r="Z5940" s="14"/>
      <c r="AA5940" s="14"/>
    </row>
    <row r="5941" ht="12.75" customHeight="1" spans="1:27">
      <c r="A5941" s="125"/>
      <c r="B5941" s="127"/>
      <c r="C5941" s="127"/>
      <c r="D5941" s="127"/>
      <c r="E5941" s="127"/>
      <c r="F5941" s="127"/>
      <c r="G5941" s="127"/>
      <c r="H5941" s="162"/>
      <c r="I5941" s="759"/>
      <c r="J5941" s="759"/>
      <c r="K5941" s="759"/>
      <c r="L5941" s="759"/>
      <c r="M5941" s="759"/>
      <c r="N5941" s="128"/>
      <c r="O5941" s="162"/>
      <c r="P5941" s="73" t="s">
        <v>2139</v>
      </c>
      <c r="Q5941" s="73">
        <v>200</v>
      </c>
      <c r="R5941" s="73" t="s">
        <v>2045</v>
      </c>
      <c r="S5941" s="174"/>
      <c r="T5941" s="174"/>
      <c r="U5941" s="127" t="s">
        <v>2218</v>
      </c>
      <c r="V5941" s="602"/>
      <c r="W5941" s="127"/>
      <c r="X5941" s="127"/>
      <c r="Y5941" s="127"/>
      <c r="Z5941" s="14"/>
      <c r="AA5941" s="14"/>
    </row>
    <row r="5942" ht="12.75" customHeight="1" spans="1:27">
      <c r="A5942" s="125"/>
      <c r="B5942" s="127"/>
      <c r="C5942" s="127"/>
      <c r="D5942" s="127"/>
      <c r="E5942" s="127"/>
      <c r="F5942" s="127"/>
      <c r="G5942" s="127"/>
      <c r="H5942" s="162"/>
      <c r="I5942" s="174"/>
      <c r="J5942" s="174"/>
      <c r="K5942" s="174"/>
      <c r="L5942" s="174"/>
      <c r="M5942" s="174"/>
      <c r="N5942" s="128"/>
      <c r="O5942" s="162"/>
      <c r="P5942" s="137" t="s">
        <v>2189</v>
      </c>
      <c r="Q5942" s="137">
        <v>240</v>
      </c>
      <c r="R5942" s="137" t="s">
        <v>2045</v>
      </c>
      <c r="S5942" s="137"/>
      <c r="T5942" s="137" t="s">
        <v>2096</v>
      </c>
      <c r="U5942" s="127" t="s">
        <v>2218</v>
      </c>
      <c r="W5942" s="127"/>
      <c r="X5942" s="127"/>
      <c r="Y5942" s="127"/>
      <c r="Z5942" s="14"/>
      <c r="AA5942" s="14"/>
    </row>
    <row r="5943" ht="12.75" customHeight="1" spans="1:28">
      <c r="A5943" s="125"/>
      <c r="B5943" s="127"/>
      <c r="C5943" s="127"/>
      <c r="D5943" s="127"/>
      <c r="E5943" s="127"/>
      <c r="F5943" s="127"/>
      <c r="G5943" s="127"/>
      <c r="H5943" s="162"/>
      <c r="I5943" s="127"/>
      <c r="J5943" s="127"/>
      <c r="K5943" s="127"/>
      <c r="L5943" s="127"/>
      <c r="M5943" s="127"/>
      <c r="N5943" s="128"/>
      <c r="O5943" s="162"/>
      <c r="P5943" s="137" t="s">
        <v>77</v>
      </c>
      <c r="Q5943" s="137">
        <v>1200</v>
      </c>
      <c r="R5943" s="137" t="s">
        <v>2043</v>
      </c>
      <c r="S5943" s="137"/>
      <c r="T5943" s="127"/>
      <c r="U5943" s="127" t="s">
        <v>2218</v>
      </c>
      <c r="V5943" s="496"/>
      <c r="W5943" s="14"/>
      <c r="X5943" s="14"/>
      <c r="Y5943" s="14"/>
      <c r="Z5943" s="14"/>
      <c r="AA5943" s="14"/>
      <c r="AB5943" s="140"/>
    </row>
    <row r="5944" ht="12.75" customHeight="1" spans="1:28">
      <c r="A5944" s="125"/>
      <c r="B5944" s="14"/>
      <c r="C5944" s="14"/>
      <c r="D5944" s="14"/>
      <c r="E5944" s="52"/>
      <c r="F5944" s="14"/>
      <c r="G5944" s="53"/>
      <c r="H5944" s="162"/>
      <c r="I5944" s="127"/>
      <c r="J5944" s="127"/>
      <c r="K5944" s="127"/>
      <c r="L5944" s="127"/>
      <c r="M5944" s="127"/>
      <c r="N5944" s="127"/>
      <c r="O5944" s="162"/>
      <c r="P5944" s="144" t="s">
        <v>2122</v>
      </c>
      <c r="Q5944" s="144">
        <v>500</v>
      </c>
      <c r="R5944" s="144" t="s">
        <v>2045</v>
      </c>
      <c r="S5944" s="144"/>
      <c r="T5944" s="144" t="s">
        <v>2096</v>
      </c>
      <c r="U5944" s="127" t="s">
        <v>4239</v>
      </c>
      <c r="V5944" s="496"/>
      <c r="W5944" s="127"/>
      <c r="X5944" s="127"/>
      <c r="Y5944" s="127"/>
      <c r="Z5944" s="14"/>
      <c r="AA5944" s="14"/>
      <c r="AB5944" s="140"/>
    </row>
    <row r="5945" ht="12.75" customHeight="1" spans="1:27">
      <c r="A5945" s="125"/>
      <c r="B5945" s="14"/>
      <c r="C5945" s="14"/>
      <c r="D5945" s="14"/>
      <c r="E5945" s="14"/>
      <c r="F5945" s="14"/>
      <c r="G5945" s="14"/>
      <c r="H5945" s="162"/>
      <c r="I5945" s="127"/>
      <c r="J5945" s="127"/>
      <c r="K5945" s="127"/>
      <c r="L5945" s="127"/>
      <c r="M5945" s="127"/>
      <c r="N5945" s="127"/>
      <c r="O5945" s="162"/>
      <c r="P5945" s="144" t="s">
        <v>2163</v>
      </c>
      <c r="Q5945" s="144">
        <v>210</v>
      </c>
      <c r="R5945" s="144" t="s">
        <v>2045</v>
      </c>
      <c r="S5945" s="144"/>
      <c r="T5945" s="144" t="s">
        <v>2096</v>
      </c>
      <c r="U5945" s="127" t="s">
        <v>2218</v>
      </c>
      <c r="V5945" s="496"/>
      <c r="W5945" s="127"/>
      <c r="X5945" s="127"/>
      <c r="Y5945" s="127"/>
      <c r="Z5945" s="14"/>
      <c r="AA5945" s="14"/>
    </row>
    <row r="5946" ht="12.75" customHeight="1" spans="1:27">
      <c r="A5946" s="125"/>
      <c r="B5946" s="14"/>
      <c r="C5946" s="14"/>
      <c r="D5946" s="14"/>
      <c r="E5946" s="14"/>
      <c r="F5946" s="14"/>
      <c r="G5946" s="14"/>
      <c r="H5946" s="739"/>
      <c r="I5946" s="127"/>
      <c r="J5946" s="127"/>
      <c r="K5946" s="127"/>
      <c r="L5946" s="127"/>
      <c r="M5946" s="127"/>
      <c r="N5946" s="127"/>
      <c r="O5946" s="739"/>
      <c r="P5946" s="127"/>
      <c r="Q5946" s="127"/>
      <c r="R5946" s="127"/>
      <c r="S5946" s="127"/>
      <c r="T5946" s="127"/>
      <c r="U5946" s="127"/>
      <c r="V5946" s="496"/>
      <c r="W5946" s="127"/>
      <c r="X5946" s="127"/>
      <c r="Y5946" s="127"/>
      <c r="Z5946" s="127"/>
      <c r="AA5946" s="127"/>
    </row>
    <row r="5947" spans="1:27">
      <c r="A5947" s="125"/>
      <c r="B5947" s="14"/>
      <c r="C5947" s="14"/>
      <c r="D5947" s="14"/>
      <c r="E5947" s="14"/>
      <c r="F5947" s="14"/>
      <c r="G5947" s="14"/>
      <c r="H5947" s="285"/>
      <c r="I5947" s="127"/>
      <c r="J5947" s="127"/>
      <c r="K5947" s="127"/>
      <c r="L5947" s="127"/>
      <c r="M5947" s="127"/>
      <c r="N5947" s="128"/>
      <c r="O5947" s="285"/>
      <c r="P5947" s="174" t="s">
        <v>2122</v>
      </c>
      <c r="Q5947" s="174"/>
      <c r="R5947" s="174"/>
      <c r="S5947" s="174"/>
      <c r="T5947" s="174"/>
      <c r="U5947" s="127"/>
      <c r="V5947" s="496"/>
      <c r="W5947" s="127"/>
      <c r="X5947" s="127"/>
      <c r="Y5947" s="127"/>
      <c r="Z5947" s="127"/>
      <c r="AA5947" s="127"/>
    </row>
    <row r="5948" spans="1:27">
      <c r="A5948" s="125"/>
      <c r="B5948" s="14"/>
      <c r="C5948" s="14"/>
      <c r="D5948" s="14"/>
      <c r="E5948" s="14"/>
      <c r="F5948" s="14"/>
      <c r="G5948" s="14"/>
      <c r="H5948" s="285"/>
      <c r="I5948" s="127"/>
      <c r="J5948" s="127"/>
      <c r="K5948" s="127"/>
      <c r="L5948" s="127"/>
      <c r="M5948" s="127"/>
      <c r="N5948" s="128"/>
      <c r="O5948" s="285"/>
      <c r="P5948" s="127"/>
      <c r="Q5948" s="127"/>
      <c r="R5948" s="127"/>
      <c r="S5948" s="127"/>
      <c r="T5948" s="127"/>
      <c r="U5948" s="127"/>
      <c r="V5948" s="496"/>
      <c r="W5948" s="14"/>
      <c r="X5948" s="14"/>
      <c r="Y5948" s="14"/>
      <c r="Z5948" s="14"/>
      <c r="AA5948" s="14"/>
    </row>
    <row r="5949" spans="1:27">
      <c r="A5949" s="125"/>
      <c r="B5949" s="14"/>
      <c r="C5949" s="14"/>
      <c r="D5949" s="14"/>
      <c r="E5949" s="14"/>
      <c r="F5949" s="14"/>
      <c r="G5949" s="14"/>
      <c r="H5949" s="285"/>
      <c r="I5949" s="127"/>
      <c r="J5949" s="127"/>
      <c r="K5949" s="127"/>
      <c r="L5949" s="127"/>
      <c r="M5949" s="127"/>
      <c r="N5949" s="128"/>
      <c r="O5949" s="285"/>
      <c r="P5949" s="127"/>
      <c r="Q5949" s="127"/>
      <c r="R5949" s="127"/>
      <c r="S5949" s="127"/>
      <c r="T5949" s="127"/>
      <c r="U5949" s="127"/>
      <c r="V5949" s="534"/>
      <c r="W5949" s="127"/>
      <c r="X5949" s="127"/>
      <c r="Y5949" s="127"/>
      <c r="Z5949" s="138"/>
      <c r="AA5949" s="127"/>
    </row>
    <row r="5950" spans="1:27">
      <c r="A5950" s="125"/>
      <c r="B5950" s="141"/>
      <c r="C5950" s="141"/>
      <c r="D5950" s="141"/>
      <c r="E5950" s="141"/>
      <c r="F5950" s="141"/>
      <c r="G5950" s="141"/>
      <c r="H5950" s="285"/>
      <c r="I5950" s="127"/>
      <c r="J5950" s="127"/>
      <c r="K5950" s="127"/>
      <c r="L5950" s="14"/>
      <c r="M5950" s="14"/>
      <c r="N5950" s="141"/>
      <c r="O5950" s="285"/>
      <c r="S5950" s="139"/>
      <c r="T5950" s="139"/>
      <c r="U5950" s="139"/>
      <c r="V5950" s="141"/>
      <c r="W5950" s="14"/>
      <c r="X5950" s="14"/>
      <c r="Y5950" s="14"/>
      <c r="Z5950" s="141"/>
      <c r="AA5950" s="141"/>
    </row>
    <row r="5951" ht="23.4" spans="1:27">
      <c r="A5951" s="726"/>
      <c r="B5951" s="623"/>
      <c r="C5951" s="324"/>
      <c r="D5951" s="324"/>
      <c r="E5951" s="624"/>
      <c r="F5951" s="324"/>
      <c r="G5951" s="299"/>
      <c r="H5951" s="269"/>
      <c r="I5951" s="304"/>
      <c r="J5951" s="304"/>
      <c r="K5951" s="304"/>
      <c r="L5951" s="304"/>
      <c r="M5951" s="304"/>
      <c r="N5951" s="304"/>
      <c r="O5951" s="269"/>
      <c r="P5951" s="304"/>
      <c r="Q5951" s="304"/>
      <c r="R5951" s="304"/>
      <c r="S5951" s="304"/>
      <c r="T5951" s="304"/>
      <c r="U5951" s="304"/>
      <c r="V5951" s="269"/>
      <c r="W5951" s="304"/>
      <c r="X5951" s="304"/>
      <c r="Y5951" s="304"/>
      <c r="Z5951" s="304"/>
      <c r="AA5951" s="304"/>
    </row>
    <row r="5952" ht="27.6" spans="1:29">
      <c r="A5952" s="266" t="s">
        <v>2362</v>
      </c>
      <c r="B5952" s="121" t="s">
        <v>12</v>
      </c>
      <c r="C5952" s="122" t="s">
        <v>2501</v>
      </c>
      <c r="D5952" s="122" t="s">
        <v>2466</v>
      </c>
      <c r="E5952" s="123" t="s">
        <v>2456</v>
      </c>
      <c r="F5952" s="121" t="s">
        <v>3121</v>
      </c>
      <c r="G5952" s="121" t="s">
        <v>11</v>
      </c>
      <c r="H5952" s="269"/>
      <c r="I5952" s="121" t="s">
        <v>13</v>
      </c>
      <c r="J5952" s="267" t="s">
        <v>2501</v>
      </c>
      <c r="K5952" s="267" t="s">
        <v>2466</v>
      </c>
      <c r="L5952" s="658" t="s">
        <v>2456</v>
      </c>
      <c r="M5952" s="268" t="s">
        <v>3121</v>
      </c>
      <c r="N5952" s="268" t="s">
        <v>11</v>
      </c>
      <c r="O5952" s="282"/>
      <c r="P5952" s="751" t="s">
        <v>3108</v>
      </c>
      <c r="Q5952" s="752" t="s">
        <v>2501</v>
      </c>
      <c r="R5952" s="752" t="s">
        <v>2466</v>
      </c>
      <c r="S5952" s="753" t="s">
        <v>2456</v>
      </c>
      <c r="T5952" s="751" t="s">
        <v>3121</v>
      </c>
      <c r="U5952" s="751" t="s">
        <v>11</v>
      </c>
      <c r="V5952" s="286"/>
      <c r="W5952" s="287" t="s">
        <v>3336</v>
      </c>
      <c r="X5952" s="288" t="s">
        <v>2501</v>
      </c>
      <c r="Y5952" s="288" t="s">
        <v>2466</v>
      </c>
      <c r="Z5952" s="287" t="s">
        <v>3121</v>
      </c>
      <c r="AA5952" s="287" t="s">
        <v>11</v>
      </c>
      <c r="AB5952" s="594" t="s">
        <v>2557</v>
      </c>
      <c r="AC5952" s="594"/>
    </row>
    <row r="5953" ht="12.95" customHeight="1" spans="1:31">
      <c r="A5953" s="270" t="s">
        <v>4240</v>
      </c>
      <c r="B5953" s="127" t="s">
        <v>309</v>
      </c>
      <c r="C5953" s="127">
        <v>18000</v>
      </c>
      <c r="D5953" s="127" t="s">
        <v>2043</v>
      </c>
      <c r="E5953" s="14"/>
      <c r="F5953" s="14"/>
      <c r="G5953" s="14" t="s">
        <v>2218</v>
      </c>
      <c r="H5953" s="14"/>
      <c r="I5953" s="127" t="s">
        <v>253</v>
      </c>
      <c r="J5953" s="127">
        <v>6000</v>
      </c>
      <c r="K5953" s="127" t="s">
        <v>2043</v>
      </c>
      <c r="L5953" s="127"/>
      <c r="M5953" s="127">
        <v>39</v>
      </c>
      <c r="N5953" s="53" t="s">
        <v>2218</v>
      </c>
      <c r="O5953" s="162"/>
      <c r="P5953" s="137" t="s">
        <v>2119</v>
      </c>
      <c r="Q5953" s="137">
        <v>240</v>
      </c>
      <c r="R5953" s="137" t="s">
        <v>2045</v>
      </c>
      <c r="S5953" s="14"/>
      <c r="T5953" s="14"/>
      <c r="U5953" s="127" t="s">
        <v>2218</v>
      </c>
      <c r="V5953" s="602"/>
      <c r="W5953" s="14" t="s">
        <v>238</v>
      </c>
      <c r="X5953" s="14">
        <v>12000</v>
      </c>
      <c r="Y5953" s="14" t="s">
        <v>2043</v>
      </c>
      <c r="Z5953" s="14"/>
      <c r="AA5953" s="14" t="s">
        <v>2218</v>
      </c>
      <c r="AB5953" s="525"/>
      <c r="AC5953" s="448" t="s">
        <v>2561</v>
      </c>
      <c r="AD5953" s="179"/>
      <c r="AE5953" s="179"/>
    </row>
    <row r="5954" spans="1:29">
      <c r="A5954" s="271"/>
      <c r="B5954" s="14" t="s">
        <v>1188</v>
      </c>
      <c r="C5954" s="14">
        <v>18000</v>
      </c>
      <c r="D5954" s="14" t="s">
        <v>2043</v>
      </c>
      <c r="E5954" s="127"/>
      <c r="F5954" s="127"/>
      <c r="G5954" s="127" t="s">
        <v>2218</v>
      </c>
      <c r="H5954" s="14"/>
      <c r="I5954" s="14" t="s">
        <v>244</v>
      </c>
      <c r="J5954" s="14">
        <v>4000</v>
      </c>
      <c r="K5954" s="14" t="s">
        <v>2043</v>
      </c>
      <c r="L5954" s="14"/>
      <c r="M5954" s="14"/>
      <c r="N5954" s="53" t="s">
        <v>2218</v>
      </c>
      <c r="O5954" s="162"/>
      <c r="P5954" s="144" t="s">
        <v>2150</v>
      </c>
      <c r="Q5954" s="144">
        <v>210</v>
      </c>
      <c r="R5954" s="144" t="s">
        <v>2045</v>
      </c>
      <c r="S5954" s="144"/>
      <c r="T5954" s="144" t="s">
        <v>2096</v>
      </c>
      <c r="U5954" s="127" t="s">
        <v>2218</v>
      </c>
      <c r="V5954" s="602"/>
      <c r="W5954" s="14" t="s">
        <v>1603</v>
      </c>
      <c r="X5954" s="14">
        <v>6000</v>
      </c>
      <c r="Y5954" s="14" t="s">
        <v>2043</v>
      </c>
      <c r="Z5954" s="14"/>
      <c r="AA5954" s="14" t="s">
        <v>2218</v>
      </c>
      <c r="AB5954" s="460"/>
      <c r="AC5954" s="14" t="s">
        <v>2562</v>
      </c>
    </row>
    <row r="5955" ht="13.8" spans="1:29">
      <c r="A5955" s="271"/>
      <c r="B5955" s="127" t="s">
        <v>1686</v>
      </c>
      <c r="C5955" s="127">
        <v>10000</v>
      </c>
      <c r="D5955" s="127" t="s">
        <v>2043</v>
      </c>
      <c r="E5955" s="52"/>
      <c r="F5955" s="14"/>
      <c r="G5955" s="53" t="s">
        <v>88</v>
      </c>
      <c r="H5955" s="14"/>
      <c r="I5955" s="144" t="s">
        <v>2167</v>
      </c>
      <c r="J5955" s="144">
        <v>210</v>
      </c>
      <c r="K5955" s="144" t="s">
        <v>2045</v>
      </c>
      <c r="L5955" s="144"/>
      <c r="M5955" s="144" t="s">
        <v>2096</v>
      </c>
      <c r="N5955" s="53" t="s">
        <v>2218</v>
      </c>
      <c r="O5955" s="162"/>
      <c r="P5955" s="144" t="s">
        <v>2161</v>
      </c>
      <c r="Q5955" s="144">
        <v>200</v>
      </c>
      <c r="R5955" s="144" t="s">
        <v>2045</v>
      </c>
      <c r="S5955" s="144"/>
      <c r="T5955" s="144" t="s">
        <v>2096</v>
      </c>
      <c r="U5955" s="127" t="s">
        <v>2218</v>
      </c>
      <c r="V5955" s="602"/>
      <c r="W5955" s="127" t="s">
        <v>196</v>
      </c>
      <c r="X5955" s="127">
        <v>3600</v>
      </c>
      <c r="Y5955" s="127" t="s">
        <v>2043</v>
      </c>
      <c r="Z5955" s="14"/>
      <c r="AA5955" s="14" t="s">
        <v>4241</v>
      </c>
      <c r="AB5955" s="461"/>
      <c r="AC5955" s="448" t="s">
        <v>2563</v>
      </c>
    </row>
    <row r="5956" ht="13.8" spans="1:29">
      <c r="A5956" s="271"/>
      <c r="B5956" s="14" t="s">
        <v>1686</v>
      </c>
      <c r="C5956" s="14">
        <v>2400</v>
      </c>
      <c r="D5956" s="14"/>
      <c r="E5956" s="52"/>
      <c r="F5956" s="14"/>
      <c r="G5956" s="53" t="s">
        <v>4242</v>
      </c>
      <c r="H5956" s="14"/>
      <c r="I5956" s="170" t="s">
        <v>2074</v>
      </c>
      <c r="J5956" s="170">
        <v>200</v>
      </c>
      <c r="K5956" s="170" t="s">
        <v>2045</v>
      </c>
      <c r="L5956" s="170"/>
      <c r="M5956" s="170" t="s">
        <v>2096</v>
      </c>
      <c r="N5956" s="53" t="s">
        <v>2218</v>
      </c>
      <c r="O5956" s="162"/>
      <c r="P5956" s="7" t="s">
        <v>1828</v>
      </c>
      <c r="Q5956" s="14">
        <v>240</v>
      </c>
      <c r="R5956" s="14" t="s">
        <v>2045</v>
      </c>
      <c r="S5956" s="14"/>
      <c r="T5956" s="14">
        <v>803</v>
      </c>
      <c r="U5956" s="127" t="s">
        <v>2218</v>
      </c>
      <c r="V5956" s="602"/>
      <c r="W5956" s="127" t="s">
        <v>528</v>
      </c>
      <c r="X5956" s="127">
        <v>4000</v>
      </c>
      <c r="Y5956" s="127" t="s">
        <v>2043</v>
      </c>
      <c r="Z5956" s="14"/>
      <c r="AA5956" s="127" t="s">
        <v>4243</v>
      </c>
      <c r="AB5956" s="462"/>
      <c r="AC5956" s="448" t="s">
        <v>2568</v>
      </c>
    </row>
    <row r="5957" ht="13.8" spans="1:29">
      <c r="A5957" s="271"/>
      <c r="B5957" s="127" t="s">
        <v>226</v>
      </c>
      <c r="C5957" s="127">
        <v>4000</v>
      </c>
      <c r="D5957" s="127" t="s">
        <v>2043</v>
      </c>
      <c r="E5957" s="14"/>
      <c r="F5957" s="14"/>
      <c r="G5957" s="127" t="s">
        <v>2218</v>
      </c>
      <c r="H5957" s="14"/>
      <c r="I5957" s="14" t="s">
        <v>1883</v>
      </c>
      <c r="J5957" s="14">
        <v>400</v>
      </c>
      <c r="K5957" s="14" t="s">
        <v>2045</v>
      </c>
      <c r="L5957" s="14"/>
      <c r="M5957" s="14">
        <v>831</v>
      </c>
      <c r="N5957" s="53" t="s">
        <v>2218</v>
      </c>
      <c r="O5957" s="162"/>
      <c r="P5957" s="14" t="s">
        <v>2059</v>
      </c>
      <c r="Q5957" s="14">
        <v>800</v>
      </c>
      <c r="R5957" s="14" t="s">
        <v>2045</v>
      </c>
      <c r="S5957" s="14"/>
      <c r="T5957" s="14"/>
      <c r="U5957" s="127" t="s">
        <v>2218</v>
      </c>
      <c r="V5957" s="602"/>
      <c r="W5957" s="158" t="s">
        <v>592</v>
      </c>
      <c r="X5957" s="158">
        <v>6000</v>
      </c>
      <c r="Y5957" s="158" t="s">
        <v>2043</v>
      </c>
      <c r="Z5957" s="158"/>
      <c r="AA5957" s="158" t="s">
        <v>4244</v>
      </c>
      <c r="AB5957" s="142"/>
      <c r="AC5957" s="448" t="s">
        <v>2632</v>
      </c>
    </row>
    <row r="5958" ht="13.8" spans="1:29">
      <c r="A5958" s="271"/>
      <c r="B5958" s="14" t="s">
        <v>1188</v>
      </c>
      <c r="C5958" s="14">
        <v>1000</v>
      </c>
      <c r="D5958" s="14" t="s">
        <v>2043</v>
      </c>
      <c r="E5958" s="127"/>
      <c r="F5958" s="127" t="s">
        <v>4245</v>
      </c>
      <c r="G5958" s="127" t="s">
        <v>2218</v>
      </c>
      <c r="H5958" s="162"/>
      <c r="I5958" s="144" t="s">
        <v>2079</v>
      </c>
      <c r="J5958" s="144">
        <v>200</v>
      </c>
      <c r="K5958" s="144" t="s">
        <v>2045</v>
      </c>
      <c r="L5958" s="144"/>
      <c r="M5958" s="144" t="s">
        <v>2096</v>
      </c>
      <c r="N5958" s="53" t="s">
        <v>2218</v>
      </c>
      <c r="O5958" s="162"/>
      <c r="P5958" s="14" t="s">
        <v>2172</v>
      </c>
      <c r="Q5958" s="14">
        <v>510</v>
      </c>
      <c r="R5958" s="14" t="s">
        <v>2045</v>
      </c>
      <c r="S5958" s="14"/>
      <c r="T5958" s="14" t="s">
        <v>2096</v>
      </c>
      <c r="U5958" s="127" t="s">
        <v>2218</v>
      </c>
      <c r="V5958" s="602"/>
      <c r="W5958" s="127" t="s">
        <v>1817</v>
      </c>
      <c r="X5958" s="127">
        <v>3640</v>
      </c>
      <c r="Y5958" s="127" t="s">
        <v>2045</v>
      </c>
      <c r="Z5958" s="14"/>
      <c r="AA5958" s="14" t="s">
        <v>2218</v>
      </c>
      <c r="AB5958" s="136"/>
      <c r="AC5958" s="448" t="s">
        <v>2935</v>
      </c>
    </row>
    <row r="5959" spans="1:28">
      <c r="A5959" s="271"/>
      <c r="B5959" s="14" t="s">
        <v>1865</v>
      </c>
      <c r="C5959" s="14">
        <v>1200</v>
      </c>
      <c r="D5959" s="14" t="s">
        <v>2045</v>
      </c>
      <c r="E5959" s="491"/>
      <c r="F5959" s="127">
        <v>822</v>
      </c>
      <c r="G5959" s="127" t="s">
        <v>2218</v>
      </c>
      <c r="H5959" s="162"/>
      <c r="I5959" s="73" t="s">
        <v>1057</v>
      </c>
      <c r="J5959" s="73">
        <v>12000</v>
      </c>
      <c r="K5959" s="73" t="s">
        <v>2043</v>
      </c>
      <c r="L5959" s="127"/>
      <c r="M5959" s="127">
        <v>442</v>
      </c>
      <c r="N5959" s="14" t="s">
        <v>4246</v>
      </c>
      <c r="O5959" s="162"/>
      <c r="P5959" s="14" t="s">
        <v>681</v>
      </c>
      <c r="Q5959" s="14">
        <v>200</v>
      </c>
      <c r="R5959" s="14"/>
      <c r="S5959" s="14"/>
      <c r="T5959" s="14"/>
      <c r="U5959" s="14" t="s">
        <v>2254</v>
      </c>
      <c r="V5959" s="602"/>
      <c r="W5959" s="127" t="s">
        <v>1416</v>
      </c>
      <c r="X5959" s="127">
        <v>6000</v>
      </c>
      <c r="Y5959" s="127" t="s">
        <v>2043</v>
      </c>
      <c r="Z5959" s="14"/>
      <c r="AA5959" s="14" t="s">
        <v>2210</v>
      </c>
      <c r="AB5959" s="140" t="s">
        <v>2727</v>
      </c>
    </row>
    <row r="5960" spans="1:27">
      <c r="A5960" s="271"/>
      <c r="B5960" s="127" t="s">
        <v>537</v>
      </c>
      <c r="C5960" s="14">
        <v>12000</v>
      </c>
      <c r="D5960" s="14" t="s">
        <v>2043</v>
      </c>
      <c r="E5960" s="127"/>
      <c r="F5960" s="167" t="s">
        <v>4247</v>
      </c>
      <c r="G5960" s="127" t="s">
        <v>2218</v>
      </c>
      <c r="H5960" s="162"/>
      <c r="I5960" s="73" t="s">
        <v>1062</v>
      </c>
      <c r="J5960" s="73">
        <v>6000</v>
      </c>
      <c r="K5960" s="73" t="s">
        <v>2043</v>
      </c>
      <c r="L5960" s="14"/>
      <c r="M5960" s="14">
        <v>444</v>
      </c>
      <c r="N5960" s="14" t="s">
        <v>2218</v>
      </c>
      <c r="O5960" s="162"/>
      <c r="P5960" s="7" t="s">
        <v>1578</v>
      </c>
      <c r="Q5960" s="14">
        <v>200</v>
      </c>
      <c r="R5960" s="14" t="s">
        <v>2045</v>
      </c>
      <c r="S5960" s="127"/>
      <c r="T5960" s="174">
        <v>684</v>
      </c>
      <c r="U5960" s="127" t="s">
        <v>2218</v>
      </c>
      <c r="V5960" s="602"/>
      <c r="W5960" s="14"/>
      <c r="X5960" s="14"/>
      <c r="Y5960" s="14"/>
      <c r="Z5960" s="14"/>
      <c r="AA5960" s="14"/>
    </row>
    <row r="5961" spans="1:27">
      <c r="A5961" s="271"/>
      <c r="B5961" s="127"/>
      <c r="C5961" s="127"/>
      <c r="D5961" s="127"/>
      <c r="E5961" s="127"/>
      <c r="F5961" s="127"/>
      <c r="G5961" s="760"/>
      <c r="H5961" s="162"/>
      <c r="I5961" s="73" t="s">
        <v>1057</v>
      </c>
      <c r="J5961" s="73">
        <v>2000</v>
      </c>
      <c r="K5961" s="73" t="s">
        <v>2043</v>
      </c>
      <c r="L5961" s="14"/>
      <c r="M5961" s="14"/>
      <c r="N5961" s="14" t="s">
        <v>2218</v>
      </c>
      <c r="O5961" s="162"/>
      <c r="P5961" s="127" t="s">
        <v>1779</v>
      </c>
      <c r="Q5961" s="127">
        <v>200</v>
      </c>
      <c r="R5961" s="127" t="s">
        <v>2045</v>
      </c>
      <c r="S5961" s="127"/>
      <c r="T5961" s="127"/>
      <c r="U5961" s="127" t="s">
        <v>2218</v>
      </c>
      <c r="V5961" s="602"/>
      <c r="W5961" s="14"/>
      <c r="X5961" s="14"/>
      <c r="Y5961" s="14"/>
      <c r="Z5961" s="14"/>
      <c r="AA5961" s="14"/>
    </row>
    <row r="5962" spans="1:27">
      <c r="A5962" s="271"/>
      <c r="B5962" s="127"/>
      <c r="C5962" s="127"/>
      <c r="D5962" s="127"/>
      <c r="E5962" s="491"/>
      <c r="F5962" s="127"/>
      <c r="G5962" s="128"/>
      <c r="H5962" s="162"/>
      <c r="I5962" s="127" t="s">
        <v>232</v>
      </c>
      <c r="J5962" s="127">
        <v>4000</v>
      </c>
      <c r="K5962" s="127" t="s">
        <v>2043</v>
      </c>
      <c r="L5962" s="14"/>
      <c r="M5962" s="14"/>
      <c r="N5962" s="14" t="s">
        <v>2218</v>
      </c>
      <c r="O5962" s="162"/>
      <c r="P5962" s="127" t="s">
        <v>1936</v>
      </c>
      <c r="Q5962" s="127">
        <v>500</v>
      </c>
      <c r="R5962" s="127" t="s">
        <v>2045</v>
      </c>
      <c r="S5962" s="14"/>
      <c r="T5962" s="14">
        <v>857</v>
      </c>
      <c r="U5962" s="127" t="s">
        <v>2218</v>
      </c>
      <c r="V5962" s="602"/>
      <c r="W5962" s="14"/>
      <c r="X5962" s="14"/>
      <c r="Y5962" s="14"/>
      <c r="Z5962" s="14"/>
      <c r="AA5962" s="14"/>
    </row>
    <row r="5963" spans="1:27">
      <c r="A5963" s="271"/>
      <c r="B5963" s="127"/>
      <c r="C5963" s="127"/>
      <c r="D5963" s="127"/>
      <c r="E5963" s="491"/>
      <c r="F5963" s="127"/>
      <c r="G5963" s="760"/>
      <c r="H5963" s="162"/>
      <c r="I5963" s="14" t="s">
        <v>256</v>
      </c>
      <c r="J5963" s="14">
        <v>12000</v>
      </c>
      <c r="K5963" s="14" t="s">
        <v>2043</v>
      </c>
      <c r="L5963" s="14"/>
      <c r="M5963" s="14"/>
      <c r="N5963" s="14" t="s">
        <v>2218</v>
      </c>
      <c r="O5963" s="162"/>
      <c r="P5963" s="14" t="s">
        <v>286</v>
      </c>
      <c r="Q5963" s="14">
        <v>2000</v>
      </c>
      <c r="R5963" s="14" t="s">
        <v>2045</v>
      </c>
      <c r="S5963" s="127"/>
      <c r="T5963" s="127">
        <v>45</v>
      </c>
      <c r="U5963" s="127" t="s">
        <v>2218</v>
      </c>
      <c r="V5963" s="602"/>
      <c r="W5963" s="14"/>
      <c r="X5963" s="14"/>
      <c r="Y5963" s="14"/>
      <c r="Z5963" s="14"/>
      <c r="AA5963" s="14"/>
    </row>
    <row r="5964" spans="1:27">
      <c r="A5964" s="271"/>
      <c r="B5964" s="127"/>
      <c r="C5964" s="127"/>
      <c r="D5964" s="127"/>
      <c r="E5964" s="127"/>
      <c r="F5964" s="127"/>
      <c r="G5964" s="127"/>
      <c r="H5964" s="162"/>
      <c r="I5964" s="14" t="s">
        <v>331</v>
      </c>
      <c r="J5964" s="14">
        <v>7600</v>
      </c>
      <c r="K5964" s="14" t="s">
        <v>2043</v>
      </c>
      <c r="L5964" s="14"/>
      <c r="M5964" s="14"/>
      <c r="N5964" s="14" t="s">
        <v>2218</v>
      </c>
      <c r="O5964" s="162"/>
      <c r="P5964" s="137" t="s">
        <v>2158</v>
      </c>
      <c r="Q5964" s="137">
        <v>300</v>
      </c>
      <c r="R5964" s="137" t="s">
        <v>2045</v>
      </c>
      <c r="S5964" s="143"/>
      <c r="T5964" s="127"/>
      <c r="U5964" s="127" t="s">
        <v>2218</v>
      </c>
      <c r="V5964" s="602"/>
      <c r="W5964" s="14"/>
      <c r="X5964" s="14"/>
      <c r="Y5964" s="14"/>
      <c r="Z5964" s="14"/>
      <c r="AA5964" s="14"/>
    </row>
    <row r="5965" spans="1:27">
      <c r="A5965" s="271"/>
      <c r="B5965" s="127"/>
      <c r="C5965" s="127"/>
      <c r="D5965" s="127"/>
      <c r="E5965" s="491"/>
      <c r="F5965" s="127"/>
      <c r="G5965" s="128"/>
      <c r="H5965" s="162"/>
      <c r="I5965" s="127"/>
      <c r="J5965" s="127"/>
      <c r="K5965" s="127"/>
      <c r="L5965" s="127"/>
      <c r="M5965" s="127"/>
      <c r="N5965" s="53"/>
      <c r="O5965" s="162"/>
      <c r="P5965" s="14" t="s">
        <v>1318</v>
      </c>
      <c r="Q5965" s="14">
        <v>600</v>
      </c>
      <c r="R5965" s="14" t="s">
        <v>2045</v>
      </c>
      <c r="S5965" s="14"/>
      <c r="T5965" s="14"/>
      <c r="U5965" s="127" t="s">
        <v>2218</v>
      </c>
      <c r="V5965" s="602"/>
      <c r="W5965" s="14"/>
      <c r="X5965" s="14"/>
      <c r="Y5965" s="14"/>
      <c r="Z5965" s="14"/>
      <c r="AA5965" s="14"/>
    </row>
    <row r="5966" spans="1:27">
      <c r="A5966" s="271"/>
      <c r="B5966" s="127"/>
      <c r="C5966" s="127"/>
      <c r="D5966" s="127"/>
      <c r="E5966" s="491"/>
      <c r="F5966" s="127"/>
      <c r="G5966" s="128"/>
      <c r="H5966" s="162"/>
      <c r="I5966" s="127"/>
      <c r="J5966" s="127"/>
      <c r="K5966" s="127"/>
      <c r="L5966" s="127"/>
      <c r="M5966" s="127"/>
      <c r="N5966" s="53"/>
      <c r="O5966" s="162"/>
      <c r="P5966" s="127" t="s">
        <v>2179</v>
      </c>
      <c r="Q5966" s="127">
        <v>200</v>
      </c>
      <c r="R5966" s="127" t="s">
        <v>2045</v>
      </c>
      <c r="S5966" s="127"/>
      <c r="T5966" s="127"/>
      <c r="U5966" s="127" t="s">
        <v>2218</v>
      </c>
      <c r="V5966" s="602"/>
      <c r="W5966" s="127"/>
      <c r="X5966" s="127"/>
      <c r="Y5966" s="127"/>
      <c r="Z5966" s="127"/>
      <c r="AA5966" s="127"/>
    </row>
    <row r="5967" spans="1:27">
      <c r="A5967" s="271"/>
      <c r="B5967" s="127"/>
      <c r="C5967" s="127"/>
      <c r="D5967" s="127"/>
      <c r="E5967" s="127"/>
      <c r="F5967" s="127"/>
      <c r="G5967" s="127"/>
      <c r="H5967" s="162"/>
      <c r="I5967" s="127"/>
      <c r="J5967" s="127"/>
      <c r="K5967" s="127"/>
      <c r="L5967" s="127"/>
      <c r="M5967" s="127"/>
      <c r="N5967" s="53"/>
      <c r="O5967" s="162"/>
      <c r="P5967" s="14" t="s">
        <v>1314</v>
      </c>
      <c r="Q5967" s="14">
        <v>1600</v>
      </c>
      <c r="R5967" s="14" t="s">
        <v>2045</v>
      </c>
      <c r="S5967" s="14"/>
      <c r="T5967" s="14"/>
      <c r="U5967" s="127" t="s">
        <v>2218</v>
      </c>
      <c r="V5967" s="602"/>
      <c r="W5967" s="14"/>
      <c r="X5967" s="14"/>
      <c r="Y5967" s="14"/>
      <c r="Z5967" s="127"/>
      <c r="AA5967" s="127"/>
    </row>
    <row r="5968" spans="1:27">
      <c r="A5968" s="271"/>
      <c r="B5968" s="127"/>
      <c r="C5968" s="127"/>
      <c r="D5968" s="127"/>
      <c r="E5968" s="127"/>
      <c r="F5968" s="127"/>
      <c r="G5968" s="154"/>
      <c r="H5968" s="162"/>
      <c r="I5968" s="127"/>
      <c r="J5968" s="127"/>
      <c r="K5968" s="127"/>
      <c r="L5968" s="127"/>
      <c r="M5968" s="127"/>
      <c r="N5968" s="53"/>
      <c r="O5968" s="162"/>
      <c r="P5968" s="127" t="s">
        <v>911</v>
      </c>
      <c r="Q5968" s="127">
        <v>500</v>
      </c>
      <c r="R5968" s="127" t="s">
        <v>2045</v>
      </c>
      <c r="S5968" s="127"/>
      <c r="T5968" s="127"/>
      <c r="U5968" s="127" t="s">
        <v>2218</v>
      </c>
      <c r="V5968" s="602"/>
      <c r="W5968" s="127"/>
      <c r="X5968" s="127"/>
      <c r="Y5968" s="127"/>
      <c r="Z5968" s="127"/>
      <c r="AA5968" s="127"/>
    </row>
    <row r="5969" spans="1:27">
      <c r="A5969" s="271"/>
      <c r="B5969" s="127"/>
      <c r="C5969" s="127"/>
      <c r="D5969" s="127"/>
      <c r="E5969" s="127"/>
      <c r="F5969" s="127"/>
      <c r="G5969" s="127"/>
      <c r="H5969" s="162"/>
      <c r="I5969" s="127"/>
      <c r="J5969" s="127"/>
      <c r="K5969" s="127"/>
      <c r="L5969" s="127"/>
      <c r="M5969" s="127"/>
      <c r="N5969" s="53"/>
      <c r="O5969" s="162"/>
      <c r="P5969" s="127" t="s">
        <v>1316</v>
      </c>
      <c r="Q5969" s="127">
        <v>440</v>
      </c>
      <c r="R5969" s="127" t="s">
        <v>2045</v>
      </c>
      <c r="S5969" s="127"/>
      <c r="T5969" s="127"/>
      <c r="U5969" s="127" t="s">
        <v>2218</v>
      </c>
      <c r="V5969" s="602"/>
      <c r="W5969" s="127"/>
      <c r="X5969" s="127"/>
      <c r="Y5969" s="127"/>
      <c r="Z5969" s="127"/>
      <c r="AA5969" s="127"/>
    </row>
    <row r="5970" spans="1:27">
      <c r="A5970" s="271"/>
      <c r="B5970" s="127"/>
      <c r="C5970" s="127"/>
      <c r="D5970" s="127"/>
      <c r="E5970" s="491"/>
      <c r="F5970" s="127"/>
      <c r="G5970" s="128"/>
      <c r="H5970" s="162"/>
      <c r="I5970" s="127"/>
      <c r="J5970" s="127"/>
      <c r="K5970" s="127"/>
      <c r="L5970" s="127"/>
      <c r="M5970" s="127"/>
      <c r="N5970" s="53"/>
      <c r="O5970" s="162"/>
      <c r="P5970" s="127" t="s">
        <v>1293</v>
      </c>
      <c r="Q5970" s="127">
        <v>300</v>
      </c>
      <c r="R5970" s="127" t="s">
        <v>2045</v>
      </c>
      <c r="S5970" s="127"/>
      <c r="T5970" s="127"/>
      <c r="U5970" s="127" t="s">
        <v>2218</v>
      </c>
      <c r="V5970" s="602"/>
      <c r="W5970" s="127"/>
      <c r="X5970" s="127"/>
      <c r="Y5970" s="127"/>
      <c r="Z5970" s="127"/>
      <c r="AA5970" s="127"/>
    </row>
    <row r="5971" spans="1:27">
      <c r="A5971" s="271"/>
      <c r="B5971" s="127"/>
      <c r="C5971" s="127"/>
      <c r="D5971" s="127"/>
      <c r="E5971" s="127"/>
      <c r="F5971" s="127"/>
      <c r="G5971" s="154"/>
      <c r="H5971" s="162"/>
      <c r="I5971" s="127"/>
      <c r="J5971" s="127"/>
      <c r="K5971" s="127"/>
      <c r="L5971" s="127"/>
      <c r="M5971" s="127"/>
      <c r="N5971" s="53"/>
      <c r="O5971" s="162"/>
      <c r="P5971" s="14"/>
      <c r="Q5971" s="14"/>
      <c r="R5971" s="14"/>
      <c r="S5971" s="14"/>
      <c r="T5971" s="14"/>
      <c r="U5971" s="14"/>
      <c r="V5971" s="602"/>
      <c r="W5971" s="127"/>
      <c r="X5971" s="127"/>
      <c r="Y5971" s="127"/>
      <c r="Z5971" s="127"/>
      <c r="AA5971" s="127"/>
    </row>
    <row r="5972" ht="12.75" customHeight="1" spans="1:27">
      <c r="A5972" s="720"/>
      <c r="B5972" s="127"/>
      <c r="C5972" s="127"/>
      <c r="D5972" s="127"/>
      <c r="E5972" s="127"/>
      <c r="F5972" s="127"/>
      <c r="G5972" s="730"/>
      <c r="H5972" s="162"/>
      <c r="I5972" s="127"/>
      <c r="J5972" s="127"/>
      <c r="K5972" s="127"/>
      <c r="L5972" s="127"/>
      <c r="M5972" s="127"/>
      <c r="N5972" s="128"/>
      <c r="O5972" s="162"/>
      <c r="P5972" s="14"/>
      <c r="Q5972" s="14"/>
      <c r="R5972" s="14"/>
      <c r="S5972" s="14"/>
      <c r="T5972" s="14"/>
      <c r="U5972" s="14"/>
      <c r="V5972" s="602"/>
      <c r="W5972" s="127"/>
      <c r="X5972" s="127"/>
      <c r="Y5972" s="127"/>
      <c r="Z5972" s="127"/>
      <c r="AA5972" s="127"/>
    </row>
    <row r="5973" ht="23.4" spans="1:27">
      <c r="A5973" s="726"/>
      <c r="B5973" s="623"/>
      <c r="C5973" s="324"/>
      <c r="D5973" s="324"/>
      <c r="E5973" s="624"/>
      <c r="F5973" s="324"/>
      <c r="G5973" s="299"/>
      <c r="H5973" s="269"/>
      <c r="I5973" s="304"/>
      <c r="J5973" s="304"/>
      <c r="K5973" s="304"/>
      <c r="L5973" s="304"/>
      <c r="M5973" s="304"/>
      <c r="N5973" s="304"/>
      <c r="O5973" s="269"/>
      <c r="P5973" s="304"/>
      <c r="Q5973" s="304"/>
      <c r="R5973" s="304"/>
      <c r="S5973" s="304"/>
      <c r="T5973" s="304"/>
      <c r="U5973" s="304"/>
      <c r="V5973" s="269"/>
      <c r="W5973" s="304"/>
      <c r="X5973" s="304"/>
      <c r="Y5973" s="304"/>
      <c r="Z5973" s="304"/>
      <c r="AA5973" s="304"/>
    </row>
    <row r="5974" ht="27.6" spans="1:29">
      <c r="A5974" s="266" t="s">
        <v>2364</v>
      </c>
      <c r="B5974" s="121" t="s">
        <v>12</v>
      </c>
      <c r="C5974" s="122" t="s">
        <v>2501</v>
      </c>
      <c r="D5974" s="122" t="s">
        <v>2466</v>
      </c>
      <c r="E5974" s="123" t="s">
        <v>2456</v>
      </c>
      <c r="F5974" s="121" t="s">
        <v>3121</v>
      </c>
      <c r="G5974" s="121" t="s">
        <v>11</v>
      </c>
      <c r="H5974" s="269"/>
      <c r="I5974" s="121" t="s">
        <v>13</v>
      </c>
      <c r="J5974" s="267" t="s">
        <v>2501</v>
      </c>
      <c r="K5974" s="267" t="s">
        <v>2466</v>
      </c>
      <c r="L5974" s="658" t="s">
        <v>2456</v>
      </c>
      <c r="M5974" s="268" t="s">
        <v>3121</v>
      </c>
      <c r="N5974" s="268" t="s">
        <v>11</v>
      </c>
      <c r="O5974" s="282"/>
      <c r="P5974" s="283" t="s">
        <v>3108</v>
      </c>
      <c r="Q5974" s="284" t="s">
        <v>2501</v>
      </c>
      <c r="R5974" s="284" t="s">
        <v>2466</v>
      </c>
      <c r="S5974" s="761" t="s">
        <v>2456</v>
      </c>
      <c r="T5974" s="283" t="s">
        <v>3121</v>
      </c>
      <c r="U5974" s="283" t="s">
        <v>11</v>
      </c>
      <c r="V5974" s="286"/>
      <c r="W5974" s="287" t="s">
        <v>3336</v>
      </c>
      <c r="X5974" s="288" t="s">
        <v>2501</v>
      </c>
      <c r="Y5974" s="288" t="s">
        <v>2466</v>
      </c>
      <c r="Z5974" s="287" t="s">
        <v>3121</v>
      </c>
      <c r="AA5974" s="287" t="s">
        <v>11</v>
      </c>
      <c r="AB5974" s="594" t="s">
        <v>2557</v>
      </c>
      <c r="AC5974" s="594"/>
    </row>
    <row r="5975" ht="12.95" customHeight="1" spans="1:31">
      <c r="A5975" s="270" t="s">
        <v>4248</v>
      </c>
      <c r="B5975" s="14"/>
      <c r="C5975" s="14"/>
      <c r="D5975" s="14"/>
      <c r="E5975" s="52"/>
      <c r="F5975" s="14"/>
      <c r="G5975" s="53"/>
      <c r="H5975" s="14"/>
      <c r="I5975" s="14" t="s">
        <v>331</v>
      </c>
      <c r="J5975" s="14">
        <v>4200</v>
      </c>
      <c r="K5975" s="14" t="s">
        <v>2043</v>
      </c>
      <c r="L5975" s="14"/>
      <c r="M5975" s="14"/>
      <c r="N5975" s="14" t="s">
        <v>2218</v>
      </c>
      <c r="O5975" s="162"/>
      <c r="P5975" s="127" t="s">
        <v>1809</v>
      </c>
      <c r="Q5975" s="127">
        <v>300</v>
      </c>
      <c r="R5975" s="127" t="s">
        <v>2045</v>
      </c>
      <c r="S5975" s="127"/>
      <c r="T5975" s="127">
        <v>794</v>
      </c>
      <c r="U5975" s="14" t="s">
        <v>2218</v>
      </c>
      <c r="V5975" s="602"/>
      <c r="W5975" s="14" t="s">
        <v>309</v>
      </c>
      <c r="X5975" s="14">
        <v>4000</v>
      </c>
      <c r="Y5975" s="14" t="s">
        <v>2043</v>
      </c>
      <c r="Z5975" s="14"/>
      <c r="AA5975" s="14" t="s">
        <v>2218</v>
      </c>
      <c r="AB5975" s="525"/>
      <c r="AC5975" s="448" t="s">
        <v>2561</v>
      </c>
      <c r="AD5975" s="179"/>
      <c r="AE5975" s="179"/>
    </row>
    <row r="5976" spans="1:29">
      <c r="A5976" s="271"/>
      <c r="B5976" s="14" t="s">
        <v>2049</v>
      </c>
      <c r="C5976" s="14">
        <v>1500</v>
      </c>
      <c r="D5976" s="14" t="s">
        <v>2045</v>
      </c>
      <c r="E5976" s="14"/>
      <c r="F5976" s="14"/>
      <c r="G5976" s="53" t="s">
        <v>2218</v>
      </c>
      <c r="H5976" s="14"/>
      <c r="I5976" s="14" t="s">
        <v>1133</v>
      </c>
      <c r="J5976" s="14">
        <v>2400</v>
      </c>
      <c r="K5976" s="14" t="s">
        <v>2043</v>
      </c>
      <c r="L5976" s="14"/>
      <c r="M5976" s="14"/>
      <c r="N5976" s="14" t="s">
        <v>2218</v>
      </c>
      <c r="O5976" s="162"/>
      <c r="P5976" s="144" t="s">
        <v>2129</v>
      </c>
      <c r="Q5976" s="144">
        <v>200</v>
      </c>
      <c r="R5976" s="144" t="s">
        <v>2045</v>
      </c>
      <c r="S5976" s="127"/>
      <c r="T5976" s="144" t="s">
        <v>2096</v>
      </c>
      <c r="U5976" s="14" t="s">
        <v>2218</v>
      </c>
      <c r="V5976" s="602"/>
      <c r="W5976" s="14" t="s">
        <v>316</v>
      </c>
      <c r="X5976" s="14">
        <v>12000</v>
      </c>
      <c r="Y5976" s="14" t="s">
        <v>2043</v>
      </c>
      <c r="Z5976" s="14"/>
      <c r="AA5976" s="14" t="s">
        <v>2218</v>
      </c>
      <c r="AB5976" s="460"/>
      <c r="AC5976" s="14" t="s">
        <v>2562</v>
      </c>
    </row>
    <row r="5977" ht="13.8" spans="1:29">
      <c r="A5977" s="271"/>
      <c r="B5977" s="14" t="s">
        <v>377</v>
      </c>
      <c r="C5977" s="14">
        <v>1200</v>
      </c>
      <c r="D5977" s="14" t="s">
        <v>2043</v>
      </c>
      <c r="E5977" s="52"/>
      <c r="F5977" s="14">
        <v>62</v>
      </c>
      <c r="G5977" s="53" t="s">
        <v>2218</v>
      </c>
      <c r="H5977" s="14"/>
      <c r="I5977" s="127" t="s">
        <v>1564</v>
      </c>
      <c r="J5977" s="127">
        <v>1000</v>
      </c>
      <c r="K5977" s="127" t="s">
        <v>2045</v>
      </c>
      <c r="L5977" s="127"/>
      <c r="M5977" s="127"/>
      <c r="N5977" s="14" t="s">
        <v>2218</v>
      </c>
      <c r="O5977" s="162"/>
      <c r="P5977" s="127" t="s">
        <v>1233</v>
      </c>
      <c r="Q5977" s="127">
        <v>4000</v>
      </c>
      <c r="R5977" s="127" t="s">
        <v>2045</v>
      </c>
      <c r="S5977" s="127"/>
      <c r="T5977" s="127"/>
      <c r="U5977" s="14" t="s">
        <v>2218</v>
      </c>
      <c r="V5977" s="602"/>
      <c r="W5977" s="14" t="s">
        <v>630</v>
      </c>
      <c r="X5977" s="14">
        <v>2400</v>
      </c>
      <c r="Y5977" s="14" t="s">
        <v>2043</v>
      </c>
      <c r="Z5977" s="14"/>
      <c r="AA5977" s="14" t="s">
        <v>2218</v>
      </c>
      <c r="AB5977" s="461"/>
      <c r="AC5977" s="448" t="s">
        <v>2563</v>
      </c>
    </row>
    <row r="5978" ht="13.8" spans="1:29">
      <c r="A5978" s="271"/>
      <c r="B5978" s="127" t="s">
        <v>1081</v>
      </c>
      <c r="C5978" s="127">
        <v>6000</v>
      </c>
      <c r="D5978" s="127" t="s">
        <v>2043</v>
      </c>
      <c r="E5978" s="491"/>
      <c r="F5978" s="127"/>
      <c r="G5978" s="53" t="s">
        <v>2218</v>
      </c>
      <c r="H5978" s="162"/>
      <c r="I5978" s="14" t="s">
        <v>259</v>
      </c>
      <c r="J5978" s="14">
        <v>18000</v>
      </c>
      <c r="K5978" s="14" t="s">
        <v>2043</v>
      </c>
      <c r="L5978" s="14"/>
      <c r="M5978" s="14"/>
      <c r="N5978" s="14" t="s">
        <v>2218</v>
      </c>
      <c r="O5978" s="162"/>
      <c r="P5978" s="127" t="s">
        <v>706</v>
      </c>
      <c r="Q5978" s="127">
        <v>200</v>
      </c>
      <c r="R5978" s="127" t="s">
        <v>2045</v>
      </c>
      <c r="S5978" s="127"/>
      <c r="T5978" s="127"/>
      <c r="U5978" s="14" t="s">
        <v>2218</v>
      </c>
      <c r="V5978" s="602"/>
      <c r="W5978" s="127" t="s">
        <v>592</v>
      </c>
      <c r="X5978" s="127">
        <v>6000</v>
      </c>
      <c r="Y5978" s="127" t="s">
        <v>2043</v>
      </c>
      <c r="Z5978" s="127"/>
      <c r="AA5978" s="14" t="s">
        <v>2218</v>
      </c>
      <c r="AB5978" s="462"/>
      <c r="AC5978" s="448" t="s">
        <v>2568</v>
      </c>
    </row>
    <row r="5979" ht="13.8" spans="1:29">
      <c r="A5979" s="271"/>
      <c r="B5979" s="137" t="s">
        <v>2180</v>
      </c>
      <c r="C5979" s="137">
        <v>1600</v>
      </c>
      <c r="D5979" s="137" t="s">
        <v>2045</v>
      </c>
      <c r="E5979" s="52"/>
      <c r="F5979" s="14"/>
      <c r="G5979" s="53" t="s">
        <v>2218</v>
      </c>
      <c r="H5979" s="162"/>
      <c r="I5979" s="14" t="s">
        <v>599</v>
      </c>
      <c r="J5979" s="14">
        <v>3200</v>
      </c>
      <c r="K5979" s="14" t="s">
        <v>2043</v>
      </c>
      <c r="L5979" s="14"/>
      <c r="M5979" s="14"/>
      <c r="N5979" s="14" t="s">
        <v>2218</v>
      </c>
      <c r="O5979" s="162"/>
      <c r="P5979" s="14" t="s">
        <v>1887</v>
      </c>
      <c r="Q5979" s="14">
        <v>2400</v>
      </c>
      <c r="R5979" s="14" t="s">
        <v>2043</v>
      </c>
      <c r="S5979" s="14"/>
      <c r="T5979" s="14"/>
      <c r="U5979" s="14" t="s">
        <v>2218</v>
      </c>
      <c r="V5979" s="602"/>
      <c r="W5979" s="14" t="s">
        <v>196</v>
      </c>
      <c r="X5979" s="14">
        <v>900</v>
      </c>
      <c r="Y5979" s="14" t="s">
        <v>2043</v>
      </c>
      <c r="Z5979" s="127"/>
      <c r="AA5979" s="14" t="s">
        <v>2218</v>
      </c>
      <c r="AB5979" s="142"/>
      <c r="AC5979" s="448" t="s">
        <v>2632</v>
      </c>
    </row>
    <row r="5980" ht="13.8" spans="1:29">
      <c r="A5980" s="271"/>
      <c r="B5980" s="137" t="s">
        <v>2964</v>
      </c>
      <c r="C5980" s="137">
        <v>2200</v>
      </c>
      <c r="D5980" s="137"/>
      <c r="E5980" s="127"/>
      <c r="F5980" s="127"/>
      <c r="G5980" s="53" t="s">
        <v>2218</v>
      </c>
      <c r="H5980" s="162"/>
      <c r="I5980" s="137" t="s">
        <v>110</v>
      </c>
      <c r="J5980" s="137">
        <v>2000</v>
      </c>
      <c r="K5980" s="137" t="s">
        <v>2043</v>
      </c>
      <c r="L5980" s="14"/>
      <c r="M5980" s="14">
        <v>229</v>
      </c>
      <c r="N5980" s="14" t="s">
        <v>2218</v>
      </c>
      <c r="O5980" s="162"/>
      <c r="P5980" s="127" t="s">
        <v>1889</v>
      </c>
      <c r="Q5980" s="127">
        <v>2400</v>
      </c>
      <c r="R5980" s="127" t="s">
        <v>2043</v>
      </c>
      <c r="S5980" s="14"/>
      <c r="T5980" s="14"/>
      <c r="U5980" s="14" t="s">
        <v>2218</v>
      </c>
      <c r="V5980" s="602"/>
      <c r="W5980" s="14"/>
      <c r="X5980" s="14"/>
      <c r="Y5980" s="14"/>
      <c r="Z5980" s="14"/>
      <c r="AA5980" s="14"/>
      <c r="AB5980" s="136"/>
      <c r="AC5980" s="448" t="s">
        <v>2935</v>
      </c>
    </row>
    <row r="5981" spans="1:28">
      <c r="A5981" s="271"/>
      <c r="B5981" s="14" t="s">
        <v>464</v>
      </c>
      <c r="C5981" s="14">
        <v>1000</v>
      </c>
      <c r="D5981" s="14" t="s">
        <v>2043</v>
      </c>
      <c r="E5981" s="52"/>
      <c r="F5981" s="14"/>
      <c r="G5981" s="53" t="s">
        <v>2218</v>
      </c>
      <c r="H5981" s="162"/>
      <c r="I5981" s="137" t="s">
        <v>2058</v>
      </c>
      <c r="J5981" s="137">
        <v>6400</v>
      </c>
      <c r="K5981" s="137" t="s">
        <v>2043</v>
      </c>
      <c r="L5981" s="127"/>
      <c r="M5981" s="127"/>
      <c r="N5981" s="128" t="s">
        <v>88</v>
      </c>
      <c r="O5981" s="162"/>
      <c r="P5981" s="137" t="s">
        <v>2137</v>
      </c>
      <c r="Q5981" s="137">
        <v>200</v>
      </c>
      <c r="R5981" s="137" t="s">
        <v>2045</v>
      </c>
      <c r="S5981" s="127"/>
      <c r="T5981" s="127" t="s">
        <v>4249</v>
      </c>
      <c r="U5981" s="14" t="s">
        <v>2218</v>
      </c>
      <c r="V5981" s="602"/>
      <c r="W5981" s="14"/>
      <c r="X5981" s="14"/>
      <c r="Y5981" s="14"/>
      <c r="Z5981" s="14"/>
      <c r="AA5981" s="14"/>
      <c r="AB5981" s="14"/>
    </row>
    <row r="5982" spans="1:28">
      <c r="A5982" s="271"/>
      <c r="B5982" s="127" t="s">
        <v>1686</v>
      </c>
      <c r="C5982" s="127">
        <v>2400</v>
      </c>
      <c r="D5982" s="127" t="s">
        <v>2043</v>
      </c>
      <c r="E5982" s="491"/>
      <c r="F5982" s="127"/>
      <c r="G5982" s="53" t="s">
        <v>2218</v>
      </c>
      <c r="H5982" s="162"/>
      <c r="I5982" s="14" t="s">
        <v>244</v>
      </c>
      <c r="J5982" s="14">
        <v>4000</v>
      </c>
      <c r="K5982" s="14" t="s">
        <v>2043</v>
      </c>
      <c r="L5982" s="14"/>
      <c r="M5982" s="14"/>
      <c r="N5982" s="53" t="s">
        <v>88</v>
      </c>
      <c r="O5982" s="162"/>
      <c r="P5982" s="137" t="s">
        <v>2044</v>
      </c>
      <c r="Q5982" s="137">
        <v>440</v>
      </c>
      <c r="R5982" s="137" t="s">
        <v>2045</v>
      </c>
      <c r="S5982" s="14"/>
      <c r="T5982" s="14"/>
      <c r="U5982" s="14" t="s">
        <v>2218</v>
      </c>
      <c r="V5982" s="602"/>
      <c r="W5982" s="14"/>
      <c r="X5982" s="14"/>
      <c r="Y5982" s="14"/>
      <c r="Z5982" s="14"/>
      <c r="AA5982" s="14"/>
      <c r="AB5982" s="127"/>
    </row>
    <row r="5983" spans="1:27">
      <c r="A5983" s="271"/>
      <c r="B5983" s="14" t="s">
        <v>729</v>
      </c>
      <c r="C5983" s="14">
        <v>6000</v>
      </c>
      <c r="D5983" s="14" t="s">
        <v>2043</v>
      </c>
      <c r="E5983" s="127"/>
      <c r="F5983" s="127"/>
      <c r="G5983" s="53" t="s">
        <v>2218</v>
      </c>
      <c r="H5983" s="162"/>
      <c r="I5983" s="158" t="s">
        <v>72</v>
      </c>
      <c r="J5983" s="158">
        <v>2000</v>
      </c>
      <c r="K5983" s="158" t="s">
        <v>2043</v>
      </c>
      <c r="L5983" s="158"/>
      <c r="M5983" s="158">
        <v>222</v>
      </c>
      <c r="N5983" s="159" t="s">
        <v>4250</v>
      </c>
      <c r="O5983" s="162"/>
      <c r="P5983" s="14" t="s">
        <v>1324</v>
      </c>
      <c r="Q5983" s="14">
        <v>510</v>
      </c>
      <c r="R5983" s="14" t="s">
        <v>2045</v>
      </c>
      <c r="S5983" s="14"/>
      <c r="T5983" s="14">
        <v>560</v>
      </c>
      <c r="U5983" s="14" t="s">
        <v>2218</v>
      </c>
      <c r="V5983" s="602"/>
      <c r="W5983" s="127"/>
      <c r="X5983" s="127"/>
      <c r="Y5983" s="127"/>
      <c r="Z5983" s="14"/>
      <c r="AA5983" s="14"/>
    </row>
    <row r="5984" spans="1:27">
      <c r="A5984" s="271"/>
      <c r="B5984" s="127" t="s">
        <v>1686</v>
      </c>
      <c r="C5984" s="127">
        <v>5600</v>
      </c>
      <c r="D5984" s="127" t="s">
        <v>2043</v>
      </c>
      <c r="E5984" s="491"/>
      <c r="F5984" s="127"/>
      <c r="G5984" s="128"/>
      <c r="H5984" s="162"/>
      <c r="I5984" s="158" t="s">
        <v>60</v>
      </c>
      <c r="J5984" s="158">
        <v>2000</v>
      </c>
      <c r="K5984" s="158" t="s">
        <v>2043</v>
      </c>
      <c r="L5984" s="158"/>
      <c r="M5984" s="158"/>
      <c r="N5984" s="159" t="s">
        <v>3849</v>
      </c>
      <c r="O5984" s="162"/>
      <c r="P5984" s="127" t="s">
        <v>1382</v>
      </c>
      <c r="Q5984" s="127">
        <v>1200</v>
      </c>
      <c r="R5984" s="127" t="s">
        <v>2043</v>
      </c>
      <c r="S5984" s="127"/>
      <c r="T5984" s="127"/>
      <c r="U5984" s="127" t="s">
        <v>2218</v>
      </c>
      <c r="V5984" s="602"/>
      <c r="W5984" s="14"/>
      <c r="X5984" s="14"/>
      <c r="Y5984" s="14"/>
      <c r="Z5984" s="14"/>
      <c r="AA5984" s="14"/>
    </row>
    <row r="5985" spans="1:27">
      <c r="A5985" s="271"/>
      <c r="B5985" s="158" t="s">
        <v>479</v>
      </c>
      <c r="C5985" s="158">
        <v>8000</v>
      </c>
      <c r="D5985" s="158" t="s">
        <v>2043</v>
      </c>
      <c r="E5985" s="158"/>
      <c r="F5985" s="158"/>
      <c r="G5985" s="158" t="s">
        <v>3849</v>
      </c>
      <c r="H5985" s="162"/>
      <c r="I5985" s="127" t="s">
        <v>280</v>
      </c>
      <c r="J5985" s="127">
        <v>8000</v>
      </c>
      <c r="K5985" s="127" t="s">
        <v>2043</v>
      </c>
      <c r="L5985" s="14"/>
      <c r="M5985" s="14" t="s">
        <v>4251</v>
      </c>
      <c r="N5985" s="14" t="s">
        <v>4252</v>
      </c>
      <c r="O5985" s="162"/>
      <c r="P5985" s="14" t="s">
        <v>1552</v>
      </c>
      <c r="Q5985" s="14">
        <v>500</v>
      </c>
      <c r="R5985" s="14" t="s">
        <v>2045</v>
      </c>
      <c r="S5985" s="14"/>
      <c r="T5985" s="14"/>
      <c r="U5985" s="14" t="s">
        <v>2218</v>
      </c>
      <c r="V5985" s="602"/>
      <c r="W5985" s="127"/>
      <c r="X5985" s="127"/>
      <c r="Y5985" s="127"/>
      <c r="Z5985" s="127"/>
      <c r="AA5985" s="127"/>
    </row>
    <row r="5986" spans="1:27">
      <c r="A5986" s="271"/>
      <c r="B5986" s="607" t="s">
        <v>1085</v>
      </c>
      <c r="C5986" s="607">
        <v>10000</v>
      </c>
      <c r="D5986" s="607" t="s">
        <v>2043</v>
      </c>
      <c r="E5986" s="141"/>
      <c r="F5986" s="141"/>
      <c r="G5986" s="141" t="s">
        <v>2278</v>
      </c>
      <c r="H5986" s="162"/>
      <c r="I5986" s="127"/>
      <c r="J5986" s="127"/>
      <c r="K5986" s="127"/>
      <c r="L5986" s="14"/>
      <c r="M5986" s="14"/>
      <c r="N5986" s="53"/>
      <c r="O5986" s="162"/>
      <c r="P5986" s="127"/>
      <c r="Q5986" s="127"/>
      <c r="R5986" s="127"/>
      <c r="S5986" s="127"/>
      <c r="T5986" s="127"/>
      <c r="U5986" s="127"/>
      <c r="V5986" s="602"/>
      <c r="W5986" s="127"/>
      <c r="X5986" s="127"/>
      <c r="Y5986" s="127"/>
      <c r="Z5986" s="127"/>
      <c r="AA5986" s="127"/>
    </row>
    <row r="5987" spans="1:27">
      <c r="A5987" s="271"/>
      <c r="B5987" s="483" t="s">
        <v>1060</v>
      </c>
      <c r="C5987" s="483">
        <v>2400</v>
      </c>
      <c r="D5987" s="483" t="s">
        <v>2043</v>
      </c>
      <c r="E5987" s="169"/>
      <c r="F5987" s="169"/>
      <c r="G5987" s="129" t="s">
        <v>88</v>
      </c>
      <c r="H5987" s="281"/>
      <c r="I5987" s="127"/>
      <c r="J5987" s="127"/>
      <c r="K5987" s="127"/>
      <c r="L5987" s="127"/>
      <c r="M5987" s="127"/>
      <c r="N5987" s="128"/>
      <c r="O5987" s="162"/>
      <c r="P5987" s="127"/>
      <c r="Q5987" s="127"/>
      <c r="R5987" s="127"/>
      <c r="S5987" s="127"/>
      <c r="T5987" s="127"/>
      <c r="U5987" s="127"/>
      <c r="V5987" s="602"/>
      <c r="W5987" s="127"/>
      <c r="X5987" s="127"/>
      <c r="Y5987" s="127"/>
      <c r="Z5987" s="127"/>
      <c r="AA5987" s="127"/>
    </row>
    <row r="5988" spans="1:27">
      <c r="A5988" s="271"/>
      <c r="B5988" s="483" t="s">
        <v>1085</v>
      </c>
      <c r="C5988" s="483">
        <v>6000</v>
      </c>
      <c r="D5988" s="483" t="s">
        <v>2043</v>
      </c>
      <c r="E5988" s="466"/>
      <c r="F5988" s="129"/>
      <c r="G5988" s="203" t="s">
        <v>88</v>
      </c>
      <c r="H5988" s="281"/>
      <c r="I5988" s="127"/>
      <c r="J5988" s="127"/>
      <c r="K5988" s="127"/>
      <c r="L5988" s="14"/>
      <c r="M5988" s="14"/>
      <c r="N5988" s="53"/>
      <c r="O5988" s="162"/>
      <c r="P5988" s="127"/>
      <c r="Q5988" s="127"/>
      <c r="R5988" s="127"/>
      <c r="S5988" s="127"/>
      <c r="T5988" s="127"/>
      <c r="U5988" s="127"/>
      <c r="V5988" s="602"/>
      <c r="W5988" s="127"/>
      <c r="X5988" s="127"/>
      <c r="Y5988" s="127"/>
      <c r="Z5988" s="127"/>
      <c r="AA5988" s="127"/>
    </row>
    <row r="5989" ht="23.4" spans="1:27">
      <c r="A5989" s="720"/>
      <c r="B5989" s="129"/>
      <c r="C5989" s="129"/>
      <c r="D5989" s="129"/>
      <c r="E5989" s="466"/>
      <c r="F5989" s="129"/>
      <c r="G5989" s="203"/>
      <c r="H5989" s="281"/>
      <c r="I5989" s="127"/>
      <c r="J5989" s="127"/>
      <c r="K5989" s="127"/>
      <c r="L5989" s="127"/>
      <c r="M5989" s="127"/>
      <c r="N5989" s="127"/>
      <c r="O5989" s="162"/>
      <c r="P5989" s="127"/>
      <c r="Q5989" s="127"/>
      <c r="R5989" s="127"/>
      <c r="S5989" s="127"/>
      <c r="T5989" s="127"/>
      <c r="U5989" s="127"/>
      <c r="V5989" s="602"/>
      <c r="W5989" s="127"/>
      <c r="X5989" s="127"/>
      <c r="Y5989" s="127"/>
      <c r="Z5989" s="127"/>
      <c r="AA5989" s="127"/>
    </row>
    <row r="5990" ht="23.4" spans="1:27">
      <c r="A5990" s="726"/>
      <c r="B5990" s="623"/>
      <c r="C5990" s="324"/>
      <c r="D5990" s="324"/>
      <c r="E5990" s="624"/>
      <c r="F5990" s="324"/>
      <c r="G5990" s="299"/>
      <c r="H5990" s="269"/>
      <c r="I5990" s="304"/>
      <c r="J5990" s="304"/>
      <c r="K5990" s="304"/>
      <c r="L5990" s="304"/>
      <c r="M5990" s="304"/>
      <c r="N5990" s="304"/>
      <c r="O5990" s="269"/>
      <c r="P5990" s="304"/>
      <c r="Q5990" s="304"/>
      <c r="R5990" s="304"/>
      <c r="S5990" s="304"/>
      <c r="T5990" s="304"/>
      <c r="U5990" s="304"/>
      <c r="V5990" s="338"/>
      <c r="W5990" s="431"/>
      <c r="X5990" s="431"/>
      <c r="Y5990" s="431"/>
      <c r="Z5990" s="431"/>
      <c r="AA5990" s="431"/>
    </row>
    <row r="5991" ht="27.6" spans="1:29">
      <c r="A5991" s="266" t="s">
        <v>2365</v>
      </c>
      <c r="B5991" s="121" t="s">
        <v>12</v>
      </c>
      <c r="C5991" s="122" t="s">
        <v>2501</v>
      </c>
      <c r="D5991" s="122" t="s">
        <v>2466</v>
      </c>
      <c r="E5991" s="123" t="s">
        <v>2456</v>
      </c>
      <c r="F5991" s="121" t="s">
        <v>3121</v>
      </c>
      <c r="G5991" s="121" t="s">
        <v>11</v>
      </c>
      <c r="H5991" s="269"/>
      <c r="I5991" s="121" t="s">
        <v>13</v>
      </c>
      <c r="J5991" s="267" t="s">
        <v>2501</v>
      </c>
      <c r="K5991" s="267" t="s">
        <v>2466</v>
      </c>
      <c r="L5991" s="658" t="s">
        <v>2456</v>
      </c>
      <c r="M5991" s="268" t="s">
        <v>3121</v>
      </c>
      <c r="N5991" s="268" t="s">
        <v>11</v>
      </c>
      <c r="O5991" s="282"/>
      <c r="P5991" s="283" t="s">
        <v>3108</v>
      </c>
      <c r="Q5991" s="284" t="s">
        <v>2501</v>
      </c>
      <c r="R5991" s="284" t="s">
        <v>2466</v>
      </c>
      <c r="S5991" s="761" t="s">
        <v>2456</v>
      </c>
      <c r="T5991" s="283" t="s">
        <v>3121</v>
      </c>
      <c r="U5991" s="762" t="s">
        <v>11</v>
      </c>
      <c r="V5991" s="763"/>
      <c r="W5991" s="606" t="s">
        <v>3336</v>
      </c>
      <c r="X5991" s="642" t="s">
        <v>2501</v>
      </c>
      <c r="Y5991" s="642" t="s">
        <v>2466</v>
      </c>
      <c r="Z5991" s="606" t="s">
        <v>3121</v>
      </c>
      <c r="AA5991" s="606" t="s">
        <v>11</v>
      </c>
      <c r="AB5991" s="594" t="s">
        <v>2557</v>
      </c>
      <c r="AC5991" s="594"/>
    </row>
    <row r="5992" ht="12.95" customHeight="1" spans="1:30">
      <c r="A5992" s="124" t="s">
        <v>4253</v>
      </c>
      <c r="B5992" s="73" t="s">
        <v>1060</v>
      </c>
      <c r="C5992" s="73">
        <v>2400</v>
      </c>
      <c r="D5992" s="73" t="s">
        <v>2043</v>
      </c>
      <c r="E5992" s="127"/>
      <c r="F5992" s="127"/>
      <c r="G5992" s="14" t="s">
        <v>54</v>
      </c>
      <c r="H5992" s="14"/>
      <c r="I5992" s="154" t="s">
        <v>280</v>
      </c>
      <c r="J5992" s="154">
        <v>4000</v>
      </c>
      <c r="K5992" s="154" t="s">
        <v>2043</v>
      </c>
      <c r="L5992" s="141"/>
      <c r="M5992" s="141"/>
      <c r="N5992" s="141" t="s">
        <v>54</v>
      </c>
      <c r="O5992" s="285"/>
      <c r="P5992" s="141" t="s">
        <v>1775</v>
      </c>
      <c r="Q5992" s="141">
        <v>400</v>
      </c>
      <c r="R5992" s="141" t="s">
        <v>2045</v>
      </c>
      <c r="S5992" s="141"/>
      <c r="T5992" s="141"/>
      <c r="U5992" s="285" t="s">
        <v>54</v>
      </c>
      <c r="V5992" s="576"/>
      <c r="W5992" s="129" t="s">
        <v>196</v>
      </c>
      <c r="X5992" s="129">
        <v>1500</v>
      </c>
      <c r="Y5992" s="129" t="s">
        <v>2043</v>
      </c>
      <c r="Z5992" s="169"/>
      <c r="AA5992" s="169" t="s">
        <v>54</v>
      </c>
      <c r="AB5992" s="525"/>
      <c r="AC5992" s="448" t="s">
        <v>2561</v>
      </c>
      <c r="AD5992" s="179"/>
    </row>
    <row r="5993" ht="26.4" spans="1:29">
      <c r="A5993" s="125"/>
      <c r="B5993" s="73" t="s">
        <v>1085</v>
      </c>
      <c r="C5993" s="73">
        <f>6000+2000+6000</f>
        <v>14000</v>
      </c>
      <c r="D5993" s="73" t="s">
        <v>2043</v>
      </c>
      <c r="E5993" s="52"/>
      <c r="F5993" s="14"/>
      <c r="G5993" s="14" t="s">
        <v>54</v>
      </c>
      <c r="H5993" s="162"/>
      <c r="I5993" s="169" t="s">
        <v>280</v>
      </c>
      <c r="J5993" s="169">
        <v>800</v>
      </c>
      <c r="K5993" s="169" t="s">
        <v>2043</v>
      </c>
      <c r="L5993" s="129"/>
      <c r="M5993" s="169" t="s">
        <v>2096</v>
      </c>
      <c r="N5993" s="203" t="s">
        <v>4254</v>
      </c>
      <c r="O5993" s="140"/>
      <c r="P5993" s="127" t="s">
        <v>1729</v>
      </c>
      <c r="Q5993" s="127">
        <v>1200</v>
      </c>
      <c r="R5993" s="127" t="s">
        <v>2045</v>
      </c>
      <c r="S5993" s="127"/>
      <c r="T5993" s="143"/>
      <c r="U5993" s="169" t="s">
        <v>54</v>
      </c>
      <c r="V5993" s="575"/>
      <c r="W5993" s="129" t="s">
        <v>4255</v>
      </c>
      <c r="X5993" s="129"/>
      <c r="Y5993" s="129"/>
      <c r="Z5993" s="129"/>
      <c r="AA5993" s="129"/>
      <c r="AB5993" s="460"/>
      <c r="AC5993" s="14" t="s">
        <v>2562</v>
      </c>
    </row>
    <row r="5994" ht="26.4" spans="1:29">
      <c r="A5994" s="125"/>
      <c r="B5994" s="14" t="s">
        <v>1686</v>
      </c>
      <c r="C5994" s="14">
        <v>6000</v>
      </c>
      <c r="D5994" s="14" t="s">
        <v>2043</v>
      </c>
      <c r="E5994" s="52"/>
      <c r="F5994" s="14"/>
      <c r="G5994" s="53" t="s">
        <v>3603</v>
      </c>
      <c r="H5994" s="162"/>
      <c r="I5994" s="169" t="s">
        <v>2057</v>
      </c>
      <c r="J5994" s="169">
        <v>2000</v>
      </c>
      <c r="K5994" s="169" t="s">
        <v>2043</v>
      </c>
      <c r="L5994" s="169"/>
      <c r="M5994" s="169" t="s">
        <v>2096</v>
      </c>
      <c r="N5994" s="740" t="s">
        <v>54</v>
      </c>
      <c r="O5994" s="140"/>
      <c r="P5994" s="73" t="s">
        <v>1482</v>
      </c>
      <c r="Q5994" s="73">
        <v>520</v>
      </c>
      <c r="R5994" s="73" t="s">
        <v>2045</v>
      </c>
      <c r="S5994" s="127"/>
      <c r="T5994" s="143"/>
      <c r="U5994" s="169" t="s">
        <v>2956</v>
      </c>
      <c r="V5994" s="575"/>
      <c r="W5994" s="129" t="s">
        <v>464</v>
      </c>
      <c r="X5994" s="129">
        <f>25*500</f>
        <v>12500</v>
      </c>
      <c r="Y5994" s="129" t="s">
        <v>2043</v>
      </c>
      <c r="Z5994" s="129" t="s">
        <v>4256</v>
      </c>
      <c r="AA5994" s="203" t="s">
        <v>4257</v>
      </c>
      <c r="AB5994" s="461"/>
      <c r="AC5994" s="448" t="s">
        <v>2563</v>
      </c>
    </row>
    <row r="5995" ht="13.8" spans="1:29">
      <c r="A5995" s="125"/>
      <c r="B5995" s="272" t="s">
        <v>4258</v>
      </c>
      <c r="C5995" s="273"/>
      <c r="D5995" s="273"/>
      <c r="E5995" s="273"/>
      <c r="F5995" s="273"/>
      <c r="G5995" s="274"/>
      <c r="H5995" s="162"/>
      <c r="I5995" s="169" t="s">
        <v>148</v>
      </c>
      <c r="J5995" s="169">
        <v>15200</v>
      </c>
      <c r="K5995" s="169" t="s">
        <v>2043</v>
      </c>
      <c r="L5995" s="129"/>
      <c r="M5995" s="129"/>
      <c r="N5995" s="740" t="s">
        <v>54</v>
      </c>
      <c r="O5995" s="140"/>
      <c r="P5995" s="73" t="s">
        <v>1231</v>
      </c>
      <c r="Q5995" s="73">
        <v>2000</v>
      </c>
      <c r="R5995" s="73" t="s">
        <v>2043</v>
      </c>
      <c r="S5995" s="127"/>
      <c r="T5995" s="143"/>
      <c r="U5995" s="169" t="s">
        <v>2956</v>
      </c>
      <c r="V5995" s="575"/>
      <c r="W5995" s="129" t="s">
        <v>229</v>
      </c>
      <c r="X5995" s="129">
        <v>2000</v>
      </c>
      <c r="Y5995" s="129" t="s">
        <v>2043</v>
      </c>
      <c r="Z5995" s="129"/>
      <c r="AA5995" s="129" t="s">
        <v>54</v>
      </c>
      <c r="AB5995" s="462"/>
      <c r="AC5995" s="448" t="s">
        <v>2568</v>
      </c>
    </row>
    <row r="5996" ht="13.8" spans="1:29">
      <c r="A5996" s="125"/>
      <c r="B5996" s="275"/>
      <c r="C5996" s="276"/>
      <c r="D5996" s="276"/>
      <c r="E5996" s="276"/>
      <c r="F5996" s="276"/>
      <c r="G5996" s="277"/>
      <c r="H5996" s="162"/>
      <c r="I5996" s="172" t="s">
        <v>56</v>
      </c>
      <c r="J5996" s="172">
        <v>2400</v>
      </c>
      <c r="K5996" s="172" t="s">
        <v>2043</v>
      </c>
      <c r="L5996" s="169"/>
      <c r="M5996" s="169"/>
      <c r="N5996" s="169" t="s">
        <v>2788</v>
      </c>
      <c r="O5996" s="140"/>
      <c r="P5996" s="460" t="s">
        <v>2122</v>
      </c>
      <c r="Q5996" s="460">
        <v>500</v>
      </c>
      <c r="R5996" s="460" t="s">
        <v>2045</v>
      </c>
      <c r="S5996" s="14"/>
      <c r="T5996" s="162" t="s">
        <v>2096</v>
      </c>
      <c r="U5996" s="129" t="s">
        <v>2788</v>
      </c>
      <c r="V5996" s="575"/>
      <c r="W5996" s="129" t="s">
        <v>464</v>
      </c>
      <c r="X5996" s="129"/>
      <c r="Y5996" s="129" t="s">
        <v>2043</v>
      </c>
      <c r="Z5996" s="129"/>
      <c r="AA5996" s="129" t="s">
        <v>3548</v>
      </c>
      <c r="AB5996" s="142"/>
      <c r="AC5996" s="448" t="s">
        <v>2632</v>
      </c>
    </row>
    <row r="5997" ht="13.8" spans="1:29">
      <c r="A5997" s="125"/>
      <c r="B5997" s="275"/>
      <c r="C5997" s="276"/>
      <c r="D5997" s="276"/>
      <c r="E5997" s="276"/>
      <c r="F5997" s="276"/>
      <c r="G5997" s="277"/>
      <c r="H5997" s="162"/>
      <c r="I5997" s="173" t="s">
        <v>581</v>
      </c>
      <c r="J5997" s="129">
        <v>1200</v>
      </c>
      <c r="K5997" s="129" t="s">
        <v>2043</v>
      </c>
      <c r="L5997" s="129"/>
      <c r="M5997" s="129"/>
      <c r="N5997" s="203" t="s">
        <v>4259</v>
      </c>
      <c r="O5997" s="140"/>
      <c r="P5997" s="14" t="s">
        <v>1079</v>
      </c>
      <c r="Q5997" s="14">
        <v>1200</v>
      </c>
      <c r="R5997" s="14" t="s">
        <v>2043</v>
      </c>
      <c r="S5997" s="14"/>
      <c r="T5997" s="162"/>
      <c r="U5997" s="129" t="s">
        <v>54</v>
      </c>
      <c r="V5997" s="575"/>
      <c r="W5997" s="483" t="s">
        <v>1057</v>
      </c>
      <c r="X5997" s="483">
        <v>600</v>
      </c>
      <c r="Y5997" s="483" t="s">
        <v>2043</v>
      </c>
      <c r="Z5997" s="129"/>
      <c r="AA5997" s="129" t="s">
        <v>4260</v>
      </c>
      <c r="AC5997" s="448" t="s">
        <v>2935</v>
      </c>
    </row>
    <row r="5998" spans="1:28">
      <c r="A5998" s="125"/>
      <c r="B5998" s="275"/>
      <c r="C5998" s="276"/>
      <c r="D5998" s="276"/>
      <c r="E5998" s="276"/>
      <c r="F5998" s="276"/>
      <c r="G5998" s="277"/>
      <c r="H5998" s="162"/>
      <c r="I5998" s="169" t="s">
        <v>280</v>
      </c>
      <c r="J5998" s="169">
        <v>12000</v>
      </c>
      <c r="K5998" s="169" t="s">
        <v>2043</v>
      </c>
      <c r="L5998" s="129"/>
      <c r="M5998" s="129"/>
      <c r="N5998" s="129" t="s">
        <v>2218</v>
      </c>
      <c r="O5998" s="140"/>
      <c r="P5998" s="460" t="s">
        <v>2099</v>
      </c>
      <c r="Q5998" s="460">
        <v>1000</v>
      </c>
      <c r="R5998" s="460" t="s">
        <v>2045</v>
      </c>
      <c r="S5998" s="14"/>
      <c r="T5998" s="162"/>
      <c r="U5998" s="129" t="s">
        <v>4261</v>
      </c>
      <c r="V5998" s="575"/>
      <c r="W5998" s="129"/>
      <c r="X5998" s="129"/>
      <c r="Y5998" s="129"/>
      <c r="Z5998" s="129"/>
      <c r="AA5998" s="129"/>
      <c r="AB5998" s="140"/>
    </row>
    <row r="5999" spans="1:28">
      <c r="A5999" s="125"/>
      <c r="B5999" s="275"/>
      <c r="C5999" s="276"/>
      <c r="D5999" s="276"/>
      <c r="E5999" s="276"/>
      <c r="F5999" s="276"/>
      <c r="G5999" s="277"/>
      <c r="H5999" s="162"/>
      <c r="I5999" s="129"/>
      <c r="J5999" s="129"/>
      <c r="K5999" s="129"/>
      <c r="L5999" s="129"/>
      <c r="M5999" s="129"/>
      <c r="N5999" s="203"/>
      <c r="O5999" s="140"/>
      <c r="P5999" s="14" t="s">
        <v>1241</v>
      </c>
      <c r="Q5999" s="14">
        <v>200</v>
      </c>
      <c r="R5999" s="14" t="s">
        <v>2045</v>
      </c>
      <c r="S5999" s="14"/>
      <c r="T5999" s="162"/>
      <c r="U5999" s="129" t="s">
        <v>54</v>
      </c>
      <c r="V5999" s="575"/>
      <c r="W5999" s="172" t="s">
        <v>106</v>
      </c>
      <c r="X5999" s="172">
        <v>4000</v>
      </c>
      <c r="Y5999" s="172" t="s">
        <v>2043</v>
      </c>
      <c r="Z5999" s="169" t="s">
        <v>3849</v>
      </c>
      <c r="AA5999" s="169" t="s">
        <v>2788</v>
      </c>
      <c r="AB5999" s="138"/>
    </row>
    <row r="6000" spans="1:27">
      <c r="A6000" s="125"/>
      <c r="B6000" s="275"/>
      <c r="C6000" s="276"/>
      <c r="D6000" s="276"/>
      <c r="E6000" s="276"/>
      <c r="F6000" s="276"/>
      <c r="G6000" s="277"/>
      <c r="H6000" s="162"/>
      <c r="I6000" s="129"/>
      <c r="J6000" s="129"/>
      <c r="K6000" s="129"/>
      <c r="L6000" s="129"/>
      <c r="M6000" s="129"/>
      <c r="N6000" s="129"/>
      <c r="O6000" s="140"/>
      <c r="P6000" s="127" t="s">
        <v>1845</v>
      </c>
      <c r="Q6000" s="127">
        <v>2400</v>
      </c>
      <c r="R6000" s="127" t="s">
        <v>2045</v>
      </c>
      <c r="S6000" s="127"/>
      <c r="T6000" s="143"/>
      <c r="U6000" s="169" t="s">
        <v>54</v>
      </c>
      <c r="V6000" s="575"/>
      <c r="W6000" s="172" t="s">
        <v>2106</v>
      </c>
      <c r="X6000" s="172">
        <v>200</v>
      </c>
      <c r="Y6000" s="172" t="s">
        <v>2045</v>
      </c>
      <c r="Z6000" s="129" t="s">
        <v>2389</v>
      </c>
      <c r="AA6000" s="129" t="s">
        <v>4262</v>
      </c>
    </row>
    <row r="6001" spans="1:27">
      <c r="A6001" s="125"/>
      <c r="B6001" s="278"/>
      <c r="C6001" s="279"/>
      <c r="D6001" s="279"/>
      <c r="E6001" s="279"/>
      <c r="F6001" s="279"/>
      <c r="G6001" s="280"/>
      <c r="H6001" s="162"/>
      <c r="I6001" s="129"/>
      <c r="J6001" s="129"/>
      <c r="K6001" s="129"/>
      <c r="L6001" s="129"/>
      <c r="M6001" s="129"/>
      <c r="N6001" s="129"/>
      <c r="O6001" s="140"/>
      <c r="P6001" s="127" t="s">
        <v>1472</v>
      </c>
      <c r="Q6001" s="127">
        <v>240</v>
      </c>
      <c r="R6001" s="127" t="s">
        <v>2045</v>
      </c>
      <c r="S6001" s="127"/>
      <c r="T6001" s="143"/>
      <c r="U6001" s="169" t="s">
        <v>54</v>
      </c>
      <c r="V6001" s="575"/>
      <c r="W6001" s="169" t="s">
        <v>1188</v>
      </c>
      <c r="X6001" s="169">
        <v>8800</v>
      </c>
      <c r="Y6001" s="169" t="s">
        <v>2043</v>
      </c>
      <c r="Z6001" s="169"/>
      <c r="AA6001" s="169" t="s">
        <v>88</v>
      </c>
    </row>
    <row r="6002" spans="1:27">
      <c r="A6002" s="125"/>
      <c r="B6002" s="14"/>
      <c r="C6002" s="14"/>
      <c r="D6002" s="14"/>
      <c r="E6002" s="52"/>
      <c r="F6002" s="14"/>
      <c r="G6002" s="53"/>
      <c r="H6002" s="162"/>
      <c r="I6002" s="139"/>
      <c r="J6002" s="139"/>
      <c r="K6002" s="139"/>
      <c r="L6002" s="139"/>
      <c r="M6002" s="139"/>
      <c r="N6002" s="139"/>
      <c r="O6002" s="14"/>
      <c r="P6002" s="141" t="s">
        <v>1438</v>
      </c>
      <c r="Q6002" s="141">
        <v>900</v>
      </c>
      <c r="R6002" s="154" t="s">
        <v>2045</v>
      </c>
      <c r="S6002" s="141"/>
      <c r="T6002" s="285"/>
      <c r="U6002" s="515" t="s">
        <v>4263</v>
      </c>
      <c r="V6002" s="575"/>
      <c r="W6002" s="169"/>
      <c r="X6002" s="169"/>
      <c r="Y6002" s="169"/>
      <c r="Z6002" s="129"/>
      <c r="AA6002" s="129"/>
    </row>
    <row r="6003" spans="1:27">
      <c r="A6003" s="125"/>
      <c r="B6003" s="14"/>
      <c r="C6003" s="14"/>
      <c r="D6003" s="14"/>
      <c r="E6003" s="52"/>
      <c r="F6003" s="14"/>
      <c r="G6003" s="53"/>
      <c r="H6003" s="162"/>
      <c r="I6003" s="14"/>
      <c r="J6003" s="14"/>
      <c r="K6003" s="14"/>
      <c r="L6003" s="14"/>
      <c r="M6003" s="14"/>
      <c r="N6003" s="14"/>
      <c r="O6003" s="162"/>
      <c r="P6003" s="127"/>
      <c r="Q6003" s="127"/>
      <c r="R6003" s="127"/>
      <c r="S6003" s="127"/>
      <c r="T6003" s="127"/>
      <c r="U6003" s="127"/>
      <c r="V6003" s="602"/>
      <c r="W6003" s="172"/>
      <c r="X6003" s="172"/>
      <c r="Y6003" s="172"/>
      <c r="Z6003" s="129"/>
      <c r="AA6003" s="129"/>
    </row>
    <row r="6004" spans="1:27">
      <c r="A6004" s="125"/>
      <c r="B6004" s="14"/>
      <c r="C6004" s="14"/>
      <c r="D6004" s="14"/>
      <c r="E6004" s="52"/>
      <c r="F6004" s="14"/>
      <c r="G6004" s="53"/>
      <c r="H6004" s="281"/>
      <c r="I6004" s="14"/>
      <c r="J6004" s="14"/>
      <c r="K6004" s="14"/>
      <c r="L6004" s="14"/>
      <c r="M6004" s="14"/>
      <c r="N6004" s="14"/>
      <c r="O6004" s="162"/>
      <c r="P6004" s="127"/>
      <c r="Q6004" s="127"/>
      <c r="R6004" s="127"/>
      <c r="S6004" s="127"/>
      <c r="T6004" s="127"/>
      <c r="U6004" s="127"/>
      <c r="V6004" s="602"/>
      <c r="W6004" s="169"/>
      <c r="X6004" s="169"/>
      <c r="Y6004" s="169"/>
      <c r="Z6004" s="169"/>
      <c r="AA6004" s="169"/>
    </row>
    <row r="6005" ht="23.4" spans="1:27">
      <c r="A6005" s="726"/>
      <c r="B6005" s="623"/>
      <c r="C6005" s="324"/>
      <c r="D6005" s="324"/>
      <c r="E6005" s="624"/>
      <c r="F6005" s="324"/>
      <c r="G6005" s="299"/>
      <c r="H6005" s="269"/>
      <c r="I6005" s="304"/>
      <c r="J6005" s="304"/>
      <c r="K6005" s="304"/>
      <c r="L6005" s="304"/>
      <c r="M6005" s="304"/>
      <c r="N6005" s="304"/>
      <c r="O6005" s="269"/>
      <c r="P6005" s="304"/>
      <c r="Q6005" s="304"/>
      <c r="R6005" s="304"/>
      <c r="S6005" s="304"/>
      <c r="T6005" s="304"/>
      <c r="U6005" s="304"/>
      <c r="V6005" s="269"/>
      <c r="W6005" s="304"/>
      <c r="X6005" s="304"/>
      <c r="Y6005" s="304"/>
      <c r="Z6005" s="304"/>
      <c r="AA6005" s="304"/>
    </row>
    <row r="6006" ht="27.6" spans="1:29">
      <c r="A6006" s="266" t="s">
        <v>2368</v>
      </c>
      <c r="B6006" s="121" t="s">
        <v>12</v>
      </c>
      <c r="C6006" s="122" t="s">
        <v>2501</v>
      </c>
      <c r="D6006" s="122" t="s">
        <v>2466</v>
      </c>
      <c r="E6006" s="123" t="s">
        <v>2456</v>
      </c>
      <c r="F6006" s="121" t="s">
        <v>3121</v>
      </c>
      <c r="G6006" s="121" t="s">
        <v>11</v>
      </c>
      <c r="H6006" s="269"/>
      <c r="I6006" s="121" t="s">
        <v>13</v>
      </c>
      <c r="J6006" s="267" t="s">
        <v>2501</v>
      </c>
      <c r="K6006" s="267" t="s">
        <v>2466</v>
      </c>
      <c r="L6006" s="658" t="s">
        <v>2456</v>
      </c>
      <c r="M6006" s="268" t="s">
        <v>3121</v>
      </c>
      <c r="N6006" s="268" t="s">
        <v>11</v>
      </c>
      <c r="O6006" s="282"/>
      <c r="P6006" s="283" t="s">
        <v>3108</v>
      </c>
      <c r="Q6006" s="284" t="s">
        <v>2501</v>
      </c>
      <c r="R6006" s="284" t="s">
        <v>2466</v>
      </c>
      <c r="S6006" s="761" t="s">
        <v>2456</v>
      </c>
      <c r="T6006" s="283" t="s">
        <v>3121</v>
      </c>
      <c r="U6006" s="762" t="s">
        <v>11</v>
      </c>
      <c r="V6006" s="609"/>
      <c r="W6006" s="287" t="s">
        <v>3336</v>
      </c>
      <c r="X6006" s="288" t="s">
        <v>2501</v>
      </c>
      <c r="Y6006" s="288" t="s">
        <v>2466</v>
      </c>
      <c r="Z6006" s="287" t="s">
        <v>3121</v>
      </c>
      <c r="AA6006" s="287" t="s">
        <v>11</v>
      </c>
      <c r="AB6006" s="594" t="s">
        <v>2557</v>
      </c>
      <c r="AC6006" s="594"/>
    </row>
    <row r="6007" ht="13.8" spans="1:30">
      <c r="A6007" s="270" t="s">
        <v>4253</v>
      </c>
      <c r="B6007" s="127"/>
      <c r="C6007" s="127"/>
      <c r="D6007" s="127"/>
      <c r="E6007" s="127"/>
      <c r="F6007" s="127"/>
      <c r="G6007" s="127"/>
      <c r="H6007" s="14"/>
      <c r="I6007" s="129" t="s">
        <v>135</v>
      </c>
      <c r="J6007" s="129">
        <v>15600</v>
      </c>
      <c r="K6007" s="129" t="s">
        <v>2043</v>
      </c>
      <c r="L6007" s="129"/>
      <c r="M6007" s="129"/>
      <c r="N6007" s="203" t="s">
        <v>2218</v>
      </c>
      <c r="O6007" s="285"/>
      <c r="P6007" s="141" t="s">
        <v>1438</v>
      </c>
      <c r="Q6007" s="141">
        <v>900</v>
      </c>
      <c r="R6007" s="154" t="s">
        <v>2045</v>
      </c>
      <c r="S6007" s="141"/>
      <c r="T6007" s="285"/>
      <c r="U6007" s="515" t="s">
        <v>4264</v>
      </c>
      <c r="V6007" s="289"/>
      <c r="W6007" s="169" t="s">
        <v>1188</v>
      </c>
      <c r="X6007" s="169">
        <v>400</v>
      </c>
      <c r="Y6007" s="169" t="s">
        <v>2043</v>
      </c>
      <c r="Z6007" s="169"/>
      <c r="AA6007" s="169" t="s">
        <v>2218</v>
      </c>
      <c r="AB6007" s="525"/>
      <c r="AC6007" s="448" t="s">
        <v>2561</v>
      </c>
      <c r="AD6007" s="179"/>
    </row>
    <row r="6008" spans="1:29">
      <c r="A6008" s="271"/>
      <c r="B6008" s="127"/>
      <c r="C6008" s="127"/>
      <c r="D6008" s="127"/>
      <c r="E6008" s="491"/>
      <c r="F6008" s="127"/>
      <c r="G6008" s="127"/>
      <c r="H6008" s="162"/>
      <c r="I6008" s="127" t="s">
        <v>967</v>
      </c>
      <c r="J6008" s="127">
        <v>6000</v>
      </c>
      <c r="K6008" s="127" t="s">
        <v>2043</v>
      </c>
      <c r="L6008" s="127"/>
      <c r="M6008" s="127" t="s">
        <v>2959</v>
      </c>
      <c r="N6008" s="203" t="s">
        <v>2218</v>
      </c>
      <c r="O6008" s="281"/>
      <c r="P6008" s="14" t="s">
        <v>1244</v>
      </c>
      <c r="Q6008" s="14">
        <v>1200</v>
      </c>
      <c r="R6008" s="14" t="s">
        <v>2043</v>
      </c>
      <c r="S6008" s="14"/>
      <c r="T6008" s="14"/>
      <c r="U6008" s="14" t="s">
        <v>2218</v>
      </c>
      <c r="V6008" s="602"/>
      <c r="W6008" s="743" t="s">
        <v>1175</v>
      </c>
      <c r="X6008" s="743">
        <v>4000</v>
      </c>
      <c r="Y6008" s="743" t="s">
        <v>2043</v>
      </c>
      <c r="Z6008" s="129"/>
      <c r="AA6008" s="169" t="s">
        <v>2218</v>
      </c>
      <c r="AB6008" s="460"/>
      <c r="AC6008" s="14" t="s">
        <v>2562</v>
      </c>
    </row>
    <row r="6009" ht="13.8" spans="1:29">
      <c r="A6009" s="271"/>
      <c r="B6009" s="127"/>
      <c r="C6009" s="127"/>
      <c r="D6009" s="127"/>
      <c r="E6009" s="491"/>
      <c r="F6009" s="127"/>
      <c r="G6009" s="128"/>
      <c r="H6009" s="162"/>
      <c r="I6009" s="158" t="s">
        <v>1918</v>
      </c>
      <c r="J6009" s="158">
        <v>7000</v>
      </c>
      <c r="K6009" s="158" t="s">
        <v>4265</v>
      </c>
      <c r="L6009" s="158"/>
      <c r="M6009" s="158" t="s">
        <v>2959</v>
      </c>
      <c r="N6009" s="159" t="s">
        <v>4266</v>
      </c>
      <c r="O6009" s="281"/>
      <c r="P6009" s="14" t="s">
        <v>1106</v>
      </c>
      <c r="Q6009" s="14">
        <v>800</v>
      </c>
      <c r="R6009" s="14" t="s">
        <v>2045</v>
      </c>
      <c r="S6009" s="14"/>
      <c r="T6009" s="14"/>
      <c r="U6009" s="14" t="s">
        <v>2218</v>
      </c>
      <c r="V6009" s="602"/>
      <c r="W6009" s="137" t="s">
        <v>2063</v>
      </c>
      <c r="X6009" s="137">
        <v>3200</v>
      </c>
      <c r="Y6009" s="137" t="s">
        <v>2043</v>
      </c>
      <c r="Z6009" s="688"/>
      <c r="AA6009" s="169" t="s">
        <v>2218</v>
      </c>
      <c r="AB6009" s="461"/>
      <c r="AC6009" s="448" t="s">
        <v>2563</v>
      </c>
    </row>
    <row r="6010" ht="13.8" spans="1:29">
      <c r="A6010" s="271"/>
      <c r="B6010" s="272" t="s">
        <v>4258</v>
      </c>
      <c r="C6010" s="273"/>
      <c r="D6010" s="273"/>
      <c r="E6010" s="273"/>
      <c r="F6010" s="273"/>
      <c r="G6010" s="274"/>
      <c r="H6010" s="162"/>
      <c r="I6010" s="127" t="s">
        <v>389</v>
      </c>
      <c r="J6010" s="127">
        <v>2400</v>
      </c>
      <c r="K6010" s="127" t="s">
        <v>2043</v>
      </c>
      <c r="L6010" s="127"/>
      <c r="M6010" s="127"/>
      <c r="N6010" s="14" t="s">
        <v>2218</v>
      </c>
      <c r="O6010" s="281"/>
      <c r="P6010" s="14" t="s">
        <v>1108</v>
      </c>
      <c r="Q6010" s="14">
        <v>1200</v>
      </c>
      <c r="R6010" s="14" t="s">
        <v>2045</v>
      </c>
      <c r="S6010" s="14"/>
      <c r="T6010" s="14"/>
      <c r="U6010" s="14" t="s">
        <v>2218</v>
      </c>
      <c r="V6010" s="602"/>
      <c r="W6010" s="127" t="s">
        <v>540</v>
      </c>
      <c r="X6010" s="127">
        <v>2000</v>
      </c>
      <c r="Y6010" s="127" t="s">
        <v>2043</v>
      </c>
      <c r="Z6010" s="138"/>
      <c r="AA6010" s="169" t="s">
        <v>2218</v>
      </c>
      <c r="AB6010" s="462"/>
      <c r="AC6010" s="448" t="s">
        <v>2568</v>
      </c>
    </row>
    <row r="6011" ht="13.8" spans="1:29">
      <c r="A6011" s="271"/>
      <c r="B6011" s="275"/>
      <c r="C6011" s="276"/>
      <c r="D6011" s="276"/>
      <c r="E6011" s="276"/>
      <c r="F6011" s="276"/>
      <c r="G6011" s="277"/>
      <c r="H6011" s="162"/>
      <c r="I6011" s="14" t="s">
        <v>1909</v>
      </c>
      <c r="J6011" s="14">
        <v>1000</v>
      </c>
      <c r="K6011" s="14" t="s">
        <v>2045</v>
      </c>
      <c r="L6011" s="14"/>
      <c r="M6011" s="14"/>
      <c r="N6011" s="14" t="s">
        <v>2218</v>
      </c>
      <c r="O6011" s="281"/>
      <c r="P6011" s="14" t="s">
        <v>1340</v>
      </c>
      <c r="Q6011" s="14">
        <v>400</v>
      </c>
      <c r="R6011" s="14" t="s">
        <v>2045</v>
      </c>
      <c r="S6011" s="14"/>
      <c r="T6011" s="14"/>
      <c r="U6011" s="14" t="s">
        <v>2218</v>
      </c>
      <c r="V6011" s="602"/>
      <c r="W6011" s="14" t="s">
        <v>63</v>
      </c>
      <c r="X6011" s="14">
        <v>3000</v>
      </c>
      <c r="Y6011" s="14" t="s">
        <v>2043</v>
      </c>
      <c r="Z6011" s="140"/>
      <c r="AA6011" s="169" t="s">
        <v>2218</v>
      </c>
      <c r="AB6011" s="142"/>
      <c r="AC6011" s="448" t="s">
        <v>2632</v>
      </c>
    </row>
    <row r="6012" ht="13.8" spans="1:29">
      <c r="A6012" s="271"/>
      <c r="B6012" s="275"/>
      <c r="C6012" s="276"/>
      <c r="D6012" s="276"/>
      <c r="E6012" s="276"/>
      <c r="F6012" s="276"/>
      <c r="G6012" s="277"/>
      <c r="H6012" s="162"/>
      <c r="I6012" s="127" t="s">
        <v>1650</v>
      </c>
      <c r="J6012" s="127">
        <v>3200</v>
      </c>
      <c r="K6012" s="127" t="s">
        <v>2043</v>
      </c>
      <c r="L6012" s="127"/>
      <c r="M6012" s="127" t="s">
        <v>2959</v>
      </c>
      <c r="N6012" s="14" t="s">
        <v>2218</v>
      </c>
      <c r="O6012" s="281"/>
      <c r="P6012" s="127" t="s">
        <v>1420</v>
      </c>
      <c r="Q6012" s="127">
        <v>600</v>
      </c>
      <c r="R6012" s="127" t="s">
        <v>2045</v>
      </c>
      <c r="S6012" s="127"/>
      <c r="T6012" s="127"/>
      <c r="U6012" s="14" t="s">
        <v>2218</v>
      </c>
      <c r="V6012" s="602"/>
      <c r="W6012" s="14" t="s">
        <v>479</v>
      </c>
      <c r="X6012" s="14">
        <v>8000</v>
      </c>
      <c r="Y6012" s="14" t="s">
        <v>2043</v>
      </c>
      <c r="Z6012" s="14"/>
      <c r="AA6012" s="169" t="s">
        <v>2218</v>
      </c>
      <c r="AC6012" s="448" t="s">
        <v>2935</v>
      </c>
    </row>
    <row r="6013" spans="1:28">
      <c r="A6013" s="271"/>
      <c r="B6013" s="275"/>
      <c r="C6013" s="276"/>
      <c r="D6013" s="276"/>
      <c r="E6013" s="276"/>
      <c r="F6013" s="276"/>
      <c r="G6013" s="277"/>
      <c r="H6013" s="162"/>
      <c r="I6013" s="127" t="s">
        <v>142</v>
      </c>
      <c r="J6013" s="14">
        <v>8000</v>
      </c>
      <c r="K6013" s="14" t="s">
        <v>2043</v>
      </c>
      <c r="L6013" s="14"/>
      <c r="M6013" s="14"/>
      <c r="N6013" s="14" t="s">
        <v>2218</v>
      </c>
      <c r="O6013" s="281"/>
      <c r="P6013" s="14" t="s">
        <v>1467</v>
      </c>
      <c r="Q6013" s="14">
        <v>800</v>
      </c>
      <c r="R6013" s="14" t="s">
        <v>2045</v>
      </c>
      <c r="S6013" s="14"/>
      <c r="T6013" s="14"/>
      <c r="U6013" s="14" t="s">
        <v>2218</v>
      </c>
      <c r="V6013" s="602"/>
      <c r="W6013" s="127" t="s">
        <v>2127</v>
      </c>
      <c r="X6013" s="127">
        <v>3000</v>
      </c>
      <c r="Y6013" s="127" t="s">
        <v>2043</v>
      </c>
      <c r="Z6013" s="127"/>
      <c r="AA6013" s="169" t="s">
        <v>2218</v>
      </c>
      <c r="AB6013" s="140"/>
    </row>
    <row r="6014" spans="1:28">
      <c r="A6014" s="271"/>
      <c r="B6014" s="275"/>
      <c r="C6014" s="276"/>
      <c r="D6014" s="276"/>
      <c r="E6014" s="276"/>
      <c r="F6014" s="276"/>
      <c r="G6014" s="277"/>
      <c r="H6014" s="162"/>
      <c r="I6014" s="127" t="s">
        <v>1777</v>
      </c>
      <c r="J6014" s="127">
        <v>6000</v>
      </c>
      <c r="K6014" s="127" t="s">
        <v>2043</v>
      </c>
      <c r="L6014" s="127"/>
      <c r="M6014" s="127" t="s">
        <v>2959</v>
      </c>
      <c r="N6014" s="14" t="s">
        <v>2218</v>
      </c>
      <c r="O6014" s="281"/>
      <c r="P6014" s="14" t="s">
        <v>1849</v>
      </c>
      <c r="Q6014" s="14">
        <v>195</v>
      </c>
      <c r="R6014" s="14" t="s">
        <v>2045</v>
      </c>
      <c r="S6014" s="14"/>
      <c r="T6014" s="14"/>
      <c r="U6014" s="14" t="s">
        <v>2218</v>
      </c>
      <c r="V6014" s="602"/>
      <c r="W6014" s="127" t="s">
        <v>316</v>
      </c>
      <c r="X6014" s="127">
        <v>18000</v>
      </c>
      <c r="Y6014" s="127" t="s">
        <v>2043</v>
      </c>
      <c r="Z6014" s="127"/>
      <c r="AA6014" s="127" t="s">
        <v>2375</v>
      </c>
      <c r="AB6014" s="127"/>
    </row>
    <row r="6015" spans="1:27">
      <c r="A6015" s="271"/>
      <c r="B6015" s="275"/>
      <c r="C6015" s="276"/>
      <c r="D6015" s="276"/>
      <c r="E6015" s="276"/>
      <c r="F6015" s="276"/>
      <c r="G6015" s="277"/>
      <c r="H6015" s="162"/>
      <c r="I6015" s="127" t="s">
        <v>667</v>
      </c>
      <c r="J6015" s="127">
        <v>6000</v>
      </c>
      <c r="K6015" s="127" t="s">
        <v>2043</v>
      </c>
      <c r="L6015" s="127"/>
      <c r="M6015" s="127" t="s">
        <v>3985</v>
      </c>
      <c r="N6015" s="14" t="s">
        <v>2218</v>
      </c>
      <c r="O6015" s="281"/>
      <c r="P6015" s="14" t="s">
        <v>754</v>
      </c>
      <c r="Q6015" s="14">
        <v>800</v>
      </c>
      <c r="R6015" s="14" t="s">
        <v>2045</v>
      </c>
      <c r="S6015" s="14"/>
      <c r="T6015" s="14"/>
      <c r="U6015" s="14" t="s">
        <v>2218</v>
      </c>
      <c r="V6015" s="602"/>
      <c r="W6015" s="14" t="s">
        <v>513</v>
      </c>
      <c r="X6015" s="14">
        <v>1600</v>
      </c>
      <c r="Y6015" s="14" t="s">
        <v>2043</v>
      </c>
      <c r="Z6015" s="14"/>
      <c r="AA6015" s="14" t="s">
        <v>88</v>
      </c>
    </row>
    <row r="6016" spans="1:27">
      <c r="A6016" s="271"/>
      <c r="B6016" s="278"/>
      <c r="C6016" s="279"/>
      <c r="D6016" s="279"/>
      <c r="E6016" s="279"/>
      <c r="F6016" s="279"/>
      <c r="G6016" s="280"/>
      <c r="H6016" s="162"/>
      <c r="I6016" s="158" t="s">
        <v>1813</v>
      </c>
      <c r="J6016" s="158">
        <v>2240</v>
      </c>
      <c r="K6016" s="158" t="s">
        <v>2045</v>
      </c>
      <c r="L6016" s="158"/>
      <c r="M6016" s="158"/>
      <c r="N6016" s="159" t="s">
        <v>3993</v>
      </c>
      <c r="O6016" s="281"/>
      <c r="P6016" s="14" t="s">
        <v>482</v>
      </c>
      <c r="Q6016" s="14">
        <v>1200</v>
      </c>
      <c r="R6016" s="14" t="s">
        <v>2045</v>
      </c>
      <c r="S6016" s="14"/>
      <c r="T6016" s="14"/>
      <c r="U6016" s="14" t="s">
        <v>2218</v>
      </c>
      <c r="V6016" s="602"/>
      <c r="W6016" s="14"/>
      <c r="X6016" s="14"/>
      <c r="Y6016" s="14"/>
      <c r="Z6016" s="14"/>
      <c r="AA6016" s="14"/>
    </row>
    <row r="6017" spans="1:27">
      <c r="A6017" s="271"/>
      <c r="B6017" s="127"/>
      <c r="C6017" s="127"/>
      <c r="D6017" s="127"/>
      <c r="E6017" s="491"/>
      <c r="F6017" s="127"/>
      <c r="G6017" s="128"/>
      <c r="H6017" s="281"/>
      <c r="I6017" s="764" t="s">
        <v>160</v>
      </c>
      <c r="J6017" s="728">
        <v>8000</v>
      </c>
      <c r="K6017" s="728" t="s">
        <v>2043</v>
      </c>
      <c r="L6017" s="728"/>
      <c r="M6017" s="728"/>
      <c r="N6017" s="728" t="s">
        <v>4267</v>
      </c>
      <c r="O6017" s="162"/>
      <c r="P6017" s="127" t="s">
        <v>2118</v>
      </c>
      <c r="Q6017" s="127">
        <v>660</v>
      </c>
      <c r="R6017" s="127" t="s">
        <v>2045</v>
      </c>
      <c r="S6017" s="127"/>
      <c r="T6017" s="127"/>
      <c r="U6017" s="14" t="s">
        <v>2218</v>
      </c>
      <c r="V6017" s="602"/>
      <c r="W6017" s="14"/>
      <c r="X6017" s="14"/>
      <c r="Y6017" s="14"/>
      <c r="Z6017" s="14"/>
      <c r="AA6017" s="14"/>
    </row>
    <row r="6018" spans="1:27">
      <c r="A6018" s="271"/>
      <c r="B6018" s="127"/>
      <c r="C6018" s="127"/>
      <c r="D6018" s="127"/>
      <c r="E6018" s="491"/>
      <c r="F6018" s="127"/>
      <c r="G6018" s="127"/>
      <c r="H6018" s="281"/>
      <c r="I6018" s="129" t="s">
        <v>403</v>
      </c>
      <c r="J6018" s="129">
        <v>2400</v>
      </c>
      <c r="K6018" s="129" t="s">
        <v>2043</v>
      </c>
      <c r="L6018" s="129"/>
      <c r="M6018" s="129"/>
      <c r="N6018" s="203" t="s">
        <v>2210</v>
      </c>
      <c r="O6018" s="281"/>
      <c r="P6018" s="14" t="s">
        <v>1264</v>
      </c>
      <c r="Q6018" s="14">
        <v>1200</v>
      </c>
      <c r="R6018" s="14" t="s">
        <v>2045</v>
      </c>
      <c r="S6018" s="14"/>
      <c r="T6018" s="14"/>
      <c r="U6018" s="14" t="s">
        <v>2218</v>
      </c>
      <c r="V6018" s="602"/>
      <c r="W6018" s="127"/>
      <c r="X6018" s="127"/>
      <c r="Y6018" s="127"/>
      <c r="Z6018" s="127"/>
      <c r="AA6018" s="127"/>
    </row>
    <row r="6019" spans="1:27">
      <c r="A6019" s="271"/>
      <c r="B6019" s="127"/>
      <c r="C6019" s="127"/>
      <c r="D6019" s="127"/>
      <c r="E6019" s="491"/>
      <c r="F6019" s="127"/>
      <c r="G6019" s="128"/>
      <c r="H6019" s="281"/>
      <c r="I6019" s="169" t="s">
        <v>835</v>
      </c>
      <c r="J6019" s="169">
        <v>1000</v>
      </c>
      <c r="K6019" s="169" t="s">
        <v>2045</v>
      </c>
      <c r="L6019" s="169"/>
      <c r="M6019" s="169"/>
      <c r="N6019" s="740" t="s">
        <v>88</v>
      </c>
      <c r="O6019" s="281"/>
      <c r="P6019" s="14" t="s">
        <v>1841</v>
      </c>
      <c r="Q6019" s="14">
        <v>2000</v>
      </c>
      <c r="R6019" s="14" t="s">
        <v>2045</v>
      </c>
      <c r="S6019" s="14"/>
      <c r="T6019" s="14"/>
      <c r="U6019" s="14" t="s">
        <v>2218</v>
      </c>
      <c r="V6019" s="602"/>
      <c r="W6019" s="127"/>
      <c r="X6019" s="127"/>
      <c r="Y6019" s="127"/>
      <c r="Z6019" s="127"/>
      <c r="AA6019" s="127"/>
    </row>
    <row r="6020" spans="1:27">
      <c r="A6020" s="271"/>
      <c r="B6020" s="127"/>
      <c r="C6020" s="127"/>
      <c r="D6020" s="127"/>
      <c r="E6020" s="127"/>
      <c r="F6020" s="127"/>
      <c r="G6020" s="128"/>
      <c r="H6020" s="281"/>
      <c r="I6020" s="129" t="s">
        <v>1809</v>
      </c>
      <c r="J6020" s="129">
        <v>400</v>
      </c>
      <c r="K6020" s="129" t="s">
        <v>2045</v>
      </c>
      <c r="L6020" s="129"/>
      <c r="M6020" s="129"/>
      <c r="N6020" s="203" t="s">
        <v>88</v>
      </c>
      <c r="O6020" s="281"/>
      <c r="P6020" s="127" t="s">
        <v>313</v>
      </c>
      <c r="Q6020" s="127">
        <v>1200</v>
      </c>
      <c r="R6020" s="127" t="s">
        <v>2045</v>
      </c>
      <c r="S6020" s="14"/>
      <c r="T6020" s="14"/>
      <c r="U6020" s="14" t="s">
        <v>2218</v>
      </c>
      <c r="V6020" s="602"/>
      <c r="W6020" s="127"/>
      <c r="X6020" s="127"/>
      <c r="Y6020" s="127"/>
      <c r="Z6020" s="127"/>
      <c r="AA6020" s="127"/>
    </row>
    <row r="6021" spans="1:27">
      <c r="A6021" s="271"/>
      <c r="B6021" s="127"/>
      <c r="C6021" s="127"/>
      <c r="D6021" s="127"/>
      <c r="E6021" s="491"/>
      <c r="F6021" s="127"/>
      <c r="G6021" s="128"/>
      <c r="H6021" s="281"/>
      <c r="I6021" s="169" t="s">
        <v>1969</v>
      </c>
      <c r="J6021" s="169">
        <v>800</v>
      </c>
      <c r="K6021" s="169" t="s">
        <v>2045</v>
      </c>
      <c r="L6021" s="169"/>
      <c r="M6021" s="169"/>
      <c r="N6021" s="169" t="s">
        <v>88</v>
      </c>
      <c r="O6021" s="281"/>
      <c r="P6021" s="14" t="s">
        <v>914</v>
      </c>
      <c r="Q6021" s="14">
        <v>1500</v>
      </c>
      <c r="R6021" s="14" t="s">
        <v>2045</v>
      </c>
      <c r="S6021" s="14"/>
      <c r="T6021" s="14">
        <v>384</v>
      </c>
      <c r="U6021" s="14" t="s">
        <v>2218</v>
      </c>
      <c r="V6021" s="602"/>
      <c r="W6021" s="127"/>
      <c r="X6021" s="127"/>
      <c r="Y6021" s="127"/>
      <c r="Z6021" s="127"/>
      <c r="AA6021" s="127"/>
    </row>
    <row r="6022" spans="1:27">
      <c r="A6022" s="271"/>
      <c r="B6022" s="127"/>
      <c r="C6022" s="127"/>
      <c r="D6022" s="127"/>
      <c r="E6022" s="127"/>
      <c r="F6022" s="127"/>
      <c r="G6022" s="128"/>
      <c r="H6022" s="281"/>
      <c r="I6022" s="129"/>
      <c r="J6022" s="129"/>
      <c r="K6022" s="129"/>
      <c r="L6022" s="129"/>
      <c r="M6022" s="129"/>
      <c r="N6022" s="203"/>
      <c r="O6022" s="281"/>
      <c r="P6022" s="14" t="s">
        <v>2003</v>
      </c>
      <c r="Q6022" s="14">
        <v>195</v>
      </c>
      <c r="R6022" s="14" t="s">
        <v>2045</v>
      </c>
      <c r="S6022" s="127"/>
      <c r="T6022" s="127"/>
      <c r="U6022" s="14" t="s">
        <v>2218</v>
      </c>
      <c r="V6022" s="602"/>
      <c r="W6022" s="127"/>
      <c r="X6022" s="127"/>
      <c r="Y6022" s="127"/>
      <c r="Z6022" s="127"/>
      <c r="AA6022" s="127"/>
    </row>
    <row r="6023" spans="1:27">
      <c r="A6023" s="271"/>
      <c r="B6023" s="127"/>
      <c r="C6023" s="127"/>
      <c r="D6023" s="127"/>
      <c r="E6023" s="127"/>
      <c r="F6023" s="127"/>
      <c r="G6023" s="128"/>
      <c r="H6023" s="281"/>
      <c r="I6023" s="585" t="s">
        <v>181</v>
      </c>
      <c r="J6023" s="585">
        <v>2000</v>
      </c>
      <c r="K6023" s="585" t="s">
        <v>2045</v>
      </c>
      <c r="L6023" s="585"/>
      <c r="M6023" s="585"/>
      <c r="N6023" s="585" t="s">
        <v>4267</v>
      </c>
      <c r="O6023" s="281"/>
      <c r="P6023" s="141" t="s">
        <v>2136</v>
      </c>
      <c r="Q6023" s="141">
        <v>300</v>
      </c>
      <c r="R6023" s="141" t="s">
        <v>2045</v>
      </c>
      <c r="S6023" s="141"/>
      <c r="T6023" s="141" t="s">
        <v>4256</v>
      </c>
      <c r="U6023" s="14" t="s">
        <v>2218</v>
      </c>
      <c r="V6023" s="602"/>
      <c r="W6023" s="127"/>
      <c r="X6023" s="127"/>
      <c r="Y6023" s="127"/>
      <c r="Z6023" s="127"/>
      <c r="AA6023" s="127"/>
    </row>
    <row r="6024" spans="1:27">
      <c r="A6024" s="271"/>
      <c r="B6024" s="127"/>
      <c r="C6024" s="127"/>
      <c r="D6024" s="127"/>
      <c r="E6024" s="491"/>
      <c r="F6024" s="127"/>
      <c r="G6024" s="128"/>
      <c r="H6024" s="281"/>
      <c r="I6024" s="129" t="s">
        <v>1811</v>
      </c>
      <c r="J6024" s="129">
        <v>1000</v>
      </c>
      <c r="K6024" s="129" t="s">
        <v>2045</v>
      </c>
      <c r="L6024" s="129"/>
      <c r="M6024" s="129"/>
      <c r="N6024" s="203" t="s">
        <v>88</v>
      </c>
      <c r="O6024" s="281"/>
      <c r="P6024" s="127" t="s">
        <v>681</v>
      </c>
      <c r="Q6024" s="127">
        <v>200</v>
      </c>
      <c r="R6024" s="127"/>
      <c r="S6024" s="14"/>
      <c r="T6024" s="14"/>
      <c r="U6024" s="127" t="s">
        <v>4268</v>
      </c>
      <c r="V6024" s="602"/>
      <c r="W6024" s="14"/>
      <c r="X6024" s="14"/>
      <c r="Y6024" s="14"/>
      <c r="Z6024" s="14"/>
      <c r="AA6024" s="14"/>
    </row>
    <row r="6025" spans="1:27">
      <c r="A6025" s="271"/>
      <c r="B6025" s="127"/>
      <c r="C6025" s="127"/>
      <c r="D6025" s="127"/>
      <c r="E6025" s="127"/>
      <c r="F6025" s="127"/>
      <c r="G6025" s="127"/>
      <c r="H6025" s="281"/>
      <c r="I6025" s="169"/>
      <c r="J6025" s="169"/>
      <c r="K6025" s="169"/>
      <c r="L6025" s="169"/>
      <c r="M6025" s="169"/>
      <c r="N6025" s="740"/>
      <c r="O6025" s="281"/>
      <c r="P6025" s="14" t="s">
        <v>2142</v>
      </c>
      <c r="Q6025" s="14">
        <v>400</v>
      </c>
      <c r="R6025" s="14" t="s">
        <v>2045</v>
      </c>
      <c r="S6025" s="14"/>
      <c r="T6025" s="14" t="s">
        <v>2096</v>
      </c>
      <c r="U6025" s="14" t="s">
        <v>2218</v>
      </c>
      <c r="V6025" s="602"/>
      <c r="W6025" s="127"/>
      <c r="X6025" s="127"/>
      <c r="Y6025" s="127"/>
      <c r="Z6025" s="14"/>
      <c r="AA6025" s="14"/>
    </row>
    <row r="6026" ht="23.4" spans="1:27">
      <c r="A6026" s="720"/>
      <c r="B6026" s="127"/>
      <c r="C6026" s="127"/>
      <c r="D6026" s="127"/>
      <c r="E6026" s="127"/>
      <c r="F6026" s="127"/>
      <c r="G6026" s="128"/>
      <c r="H6026" s="281"/>
      <c r="I6026" s="169"/>
      <c r="J6026" s="169"/>
      <c r="K6026" s="169"/>
      <c r="L6026" s="169"/>
      <c r="M6026" s="169"/>
      <c r="N6026" s="740"/>
      <c r="O6026" s="281"/>
      <c r="P6026" s="14" t="s">
        <v>2146</v>
      </c>
      <c r="Q6026" s="14">
        <v>400</v>
      </c>
      <c r="R6026" s="14" t="s">
        <v>2045</v>
      </c>
      <c r="S6026" s="14"/>
      <c r="T6026" s="14" t="s">
        <v>2096</v>
      </c>
      <c r="U6026" s="14" t="s">
        <v>2218</v>
      </c>
      <c r="V6026" s="602"/>
      <c r="W6026" s="127"/>
      <c r="X6026" s="127"/>
      <c r="Y6026" s="127"/>
      <c r="Z6026" s="127"/>
      <c r="AA6026" s="127"/>
    </row>
    <row r="6027" ht="23.4" spans="1:27">
      <c r="A6027" s="720"/>
      <c r="B6027" s="127"/>
      <c r="C6027" s="127"/>
      <c r="D6027" s="127"/>
      <c r="E6027" s="491"/>
      <c r="F6027" s="127"/>
      <c r="G6027" s="128"/>
      <c r="H6027" s="281"/>
      <c r="I6027" s="169"/>
      <c r="J6027" s="169"/>
      <c r="K6027" s="169"/>
      <c r="L6027" s="169"/>
      <c r="M6027" s="169"/>
      <c r="N6027" s="169"/>
      <c r="O6027" s="281"/>
      <c r="P6027" s="127" t="s">
        <v>681</v>
      </c>
      <c r="Q6027" s="127">
        <v>200</v>
      </c>
      <c r="R6027" s="127"/>
      <c r="S6027" s="14"/>
      <c r="T6027" s="14"/>
      <c r="U6027" s="127" t="s">
        <v>4269</v>
      </c>
      <c r="V6027" s="602"/>
      <c r="W6027" s="127"/>
      <c r="X6027" s="127"/>
      <c r="Y6027" s="127"/>
      <c r="Z6027" s="127"/>
      <c r="AA6027" s="127"/>
    </row>
    <row r="6028" ht="23.4" spans="1:27">
      <c r="A6028" s="720"/>
      <c r="B6028" s="127"/>
      <c r="C6028" s="127"/>
      <c r="D6028" s="127"/>
      <c r="E6028" s="491"/>
      <c r="F6028" s="127"/>
      <c r="G6028" s="128"/>
      <c r="H6028" s="281"/>
      <c r="I6028" s="169"/>
      <c r="J6028" s="169"/>
      <c r="K6028" s="169"/>
      <c r="L6028" s="169"/>
      <c r="M6028" s="169"/>
      <c r="N6028" s="740"/>
      <c r="O6028" s="281"/>
      <c r="P6028" s="14" t="s">
        <v>1654</v>
      </c>
      <c r="Q6028" s="14">
        <v>600</v>
      </c>
      <c r="R6028" s="14" t="s">
        <v>2045</v>
      </c>
      <c r="S6028" s="14"/>
      <c r="T6028" s="14"/>
      <c r="U6028" s="14" t="s">
        <v>4270</v>
      </c>
      <c r="V6028" s="602"/>
      <c r="W6028" s="127"/>
      <c r="X6028" s="127"/>
      <c r="Y6028" s="127"/>
      <c r="Z6028" s="127"/>
      <c r="AA6028" s="127"/>
    </row>
    <row r="6029" ht="23.4" spans="1:27">
      <c r="A6029" s="720"/>
      <c r="B6029" s="127"/>
      <c r="C6029" s="127"/>
      <c r="D6029" s="127"/>
      <c r="E6029" s="491"/>
      <c r="F6029" s="127"/>
      <c r="G6029" s="128"/>
      <c r="H6029" s="281"/>
      <c r="I6029" s="169"/>
      <c r="J6029" s="169"/>
      <c r="K6029" s="169"/>
      <c r="L6029" s="169"/>
      <c r="M6029" s="169"/>
      <c r="N6029" s="740"/>
      <c r="O6029" s="281"/>
      <c r="P6029" s="14" t="s">
        <v>951</v>
      </c>
      <c r="Q6029" s="14">
        <v>2400</v>
      </c>
      <c r="R6029" s="14" t="s">
        <v>2043</v>
      </c>
      <c r="S6029" s="127">
        <v>398</v>
      </c>
      <c r="T6029" s="127" t="s">
        <v>4271</v>
      </c>
      <c r="U6029" s="14" t="s">
        <v>2298</v>
      </c>
      <c r="V6029" s="602"/>
      <c r="W6029" s="127"/>
      <c r="X6029" s="127"/>
      <c r="Y6029" s="127"/>
      <c r="Z6029" s="14"/>
      <c r="AA6029" s="14"/>
    </row>
    <row r="6030" ht="23.4" spans="1:27">
      <c r="A6030" s="720"/>
      <c r="B6030" s="127"/>
      <c r="C6030" s="127"/>
      <c r="D6030" s="127"/>
      <c r="E6030" s="491"/>
      <c r="F6030" s="127"/>
      <c r="G6030" s="128"/>
      <c r="H6030" s="281"/>
      <c r="I6030" s="169"/>
      <c r="J6030" s="169"/>
      <c r="K6030" s="169"/>
      <c r="L6030" s="169"/>
      <c r="M6030" s="169"/>
      <c r="N6030" s="740"/>
      <c r="O6030" s="281"/>
      <c r="P6030" s="14" t="s">
        <v>2111</v>
      </c>
      <c r="Q6030" s="14">
        <v>1200</v>
      </c>
      <c r="R6030" s="14" t="s">
        <v>2045</v>
      </c>
      <c r="S6030" s="14"/>
      <c r="T6030" s="14"/>
      <c r="U6030" s="127" t="s">
        <v>88</v>
      </c>
      <c r="V6030" s="602"/>
      <c r="W6030" s="14"/>
      <c r="X6030" s="14"/>
      <c r="Y6030" s="14"/>
      <c r="Z6030" s="127"/>
      <c r="AA6030" s="127"/>
    </row>
    <row r="6031" ht="23.4" spans="1:27">
      <c r="A6031" s="720"/>
      <c r="B6031" s="127"/>
      <c r="C6031" s="127"/>
      <c r="D6031" s="127"/>
      <c r="E6031" s="491"/>
      <c r="F6031" s="127"/>
      <c r="G6031" s="128"/>
      <c r="I6031" s="184"/>
      <c r="J6031" s="184"/>
      <c r="K6031" s="184"/>
      <c r="L6031" s="184"/>
      <c r="M6031" s="184"/>
      <c r="N6031" s="748"/>
      <c r="O6031" s="162"/>
      <c r="P6031" s="14" t="s">
        <v>1318</v>
      </c>
      <c r="Q6031" s="14">
        <v>900</v>
      </c>
      <c r="R6031" s="14" t="s">
        <v>2045</v>
      </c>
      <c r="S6031" s="14"/>
      <c r="T6031" s="14"/>
      <c r="U6031" s="14" t="s">
        <v>88</v>
      </c>
      <c r="V6031" s="602"/>
      <c r="W6031" s="127"/>
      <c r="X6031" s="127"/>
      <c r="Y6031" s="127"/>
      <c r="Z6031" s="127"/>
      <c r="AA6031" s="127"/>
    </row>
    <row r="6032" ht="23.4" spans="1:27">
      <c r="A6032" s="720"/>
      <c r="B6032" s="127"/>
      <c r="C6032" s="127"/>
      <c r="D6032" s="127"/>
      <c r="E6032" s="491"/>
      <c r="F6032" s="127"/>
      <c r="G6032" s="128"/>
      <c r="H6032" s="496"/>
      <c r="I6032" s="127"/>
      <c r="J6032" s="127"/>
      <c r="K6032" s="127"/>
      <c r="L6032" s="127"/>
      <c r="M6032" s="127"/>
      <c r="N6032" s="128"/>
      <c r="O6032" s="285"/>
      <c r="P6032" s="14"/>
      <c r="Q6032" s="14"/>
      <c r="R6032" s="14"/>
      <c r="S6032" s="14"/>
      <c r="T6032" s="14"/>
      <c r="U6032" s="14"/>
      <c r="V6032" s="602"/>
      <c r="W6032" s="14"/>
      <c r="X6032" s="14"/>
      <c r="Y6032" s="14"/>
      <c r="Z6032" s="14"/>
      <c r="AA6032" s="14"/>
    </row>
    <row r="6033" ht="23.4" spans="1:27">
      <c r="A6033" s="720"/>
      <c r="B6033" s="127"/>
      <c r="C6033" s="127"/>
      <c r="D6033" s="127"/>
      <c r="E6033" s="491"/>
      <c r="F6033" s="127"/>
      <c r="G6033" s="128"/>
      <c r="H6033" s="496"/>
      <c r="I6033" s="127"/>
      <c r="J6033" s="127"/>
      <c r="K6033" s="127"/>
      <c r="L6033" s="127"/>
      <c r="M6033" s="127"/>
      <c r="N6033" s="128"/>
      <c r="O6033" s="285"/>
      <c r="P6033" s="14"/>
      <c r="Q6033" s="14"/>
      <c r="R6033" s="14"/>
      <c r="S6033" s="14"/>
      <c r="T6033" s="14"/>
      <c r="U6033" s="14"/>
      <c r="V6033" s="578"/>
      <c r="W6033" s="127"/>
      <c r="X6033" s="127"/>
      <c r="Y6033" s="127"/>
      <c r="Z6033" s="127"/>
      <c r="AA6033" s="127"/>
    </row>
    <row r="6034" ht="23.4" spans="1:27">
      <c r="A6034" s="726"/>
      <c r="B6034" s="623"/>
      <c r="C6034" s="324"/>
      <c r="D6034" s="324"/>
      <c r="E6034" s="624"/>
      <c r="F6034" s="324"/>
      <c r="G6034" s="299"/>
      <c r="H6034" s="269"/>
      <c r="I6034" s="304"/>
      <c r="J6034" s="304"/>
      <c r="K6034" s="304"/>
      <c r="L6034" s="304"/>
      <c r="M6034" s="304"/>
      <c r="N6034" s="304"/>
      <c r="O6034" s="269"/>
      <c r="P6034" s="304"/>
      <c r="Q6034" s="304"/>
      <c r="R6034" s="304"/>
      <c r="S6034" s="304"/>
      <c r="T6034" s="304"/>
      <c r="U6034" s="304"/>
      <c r="V6034" s="269"/>
      <c r="W6034" s="304"/>
      <c r="X6034" s="304"/>
      <c r="Y6034" s="304"/>
      <c r="Z6034" s="304"/>
      <c r="AA6034" s="304"/>
    </row>
    <row r="6035" ht="27.6" spans="1:29">
      <c r="A6035" s="266" t="s">
        <v>2212</v>
      </c>
      <c r="B6035" s="121" t="s">
        <v>12</v>
      </c>
      <c r="C6035" s="122" t="s">
        <v>2501</v>
      </c>
      <c r="D6035" s="122" t="s">
        <v>2466</v>
      </c>
      <c r="E6035" s="123" t="s">
        <v>2456</v>
      </c>
      <c r="F6035" s="121" t="s">
        <v>3121</v>
      </c>
      <c r="G6035" s="121" t="s">
        <v>11</v>
      </c>
      <c r="H6035" s="269"/>
      <c r="I6035" s="121" t="s">
        <v>13</v>
      </c>
      <c r="J6035" s="267" t="s">
        <v>2501</v>
      </c>
      <c r="K6035" s="267" t="s">
        <v>2466</v>
      </c>
      <c r="L6035" s="658" t="s">
        <v>2456</v>
      </c>
      <c r="M6035" s="268" t="s">
        <v>3121</v>
      </c>
      <c r="N6035" s="268" t="s">
        <v>11</v>
      </c>
      <c r="O6035" s="282"/>
      <c r="P6035" s="283" t="s">
        <v>3108</v>
      </c>
      <c r="Q6035" s="284" t="s">
        <v>2501</v>
      </c>
      <c r="R6035" s="284" t="s">
        <v>2466</v>
      </c>
      <c r="S6035" s="761" t="s">
        <v>2456</v>
      </c>
      <c r="T6035" s="283" t="s">
        <v>3121</v>
      </c>
      <c r="U6035" s="762" t="s">
        <v>11</v>
      </c>
      <c r="V6035" s="609"/>
      <c r="W6035" s="287" t="s">
        <v>3336</v>
      </c>
      <c r="X6035" s="288" t="s">
        <v>2501</v>
      </c>
      <c r="Y6035" s="288" t="s">
        <v>2466</v>
      </c>
      <c r="Z6035" s="287" t="s">
        <v>3121</v>
      </c>
      <c r="AA6035" s="287" t="s">
        <v>11</v>
      </c>
      <c r="AB6035" s="594" t="s">
        <v>2557</v>
      </c>
      <c r="AC6035" s="594"/>
    </row>
    <row r="6036" ht="13.8" spans="1:30">
      <c r="A6036" s="270" t="s">
        <v>4253</v>
      </c>
      <c r="B6036" s="14" t="s">
        <v>1085</v>
      </c>
      <c r="C6036" s="14">
        <v>18000</v>
      </c>
      <c r="D6036" s="14" t="s">
        <v>2043</v>
      </c>
      <c r="E6036" s="52"/>
      <c r="F6036" s="14"/>
      <c r="G6036" s="53" t="s">
        <v>4272</v>
      </c>
      <c r="H6036" s="14"/>
      <c r="I6036" s="137" t="s">
        <v>2056</v>
      </c>
      <c r="J6036" s="137">
        <v>1000</v>
      </c>
      <c r="K6036" s="137" t="s">
        <v>2043</v>
      </c>
      <c r="L6036" s="14"/>
      <c r="M6036" s="14"/>
      <c r="N6036" s="53"/>
      <c r="O6036" s="285"/>
      <c r="P6036" s="127"/>
      <c r="Q6036" s="127"/>
      <c r="R6036" s="127"/>
      <c r="S6036" s="127"/>
      <c r="T6036" s="127"/>
      <c r="U6036" s="14"/>
      <c r="V6036" s="289"/>
      <c r="W6036" s="14" t="s">
        <v>1534</v>
      </c>
      <c r="X6036" s="14">
        <v>1600</v>
      </c>
      <c r="Y6036" s="14" t="s">
        <v>2045</v>
      </c>
      <c r="Z6036" s="14"/>
      <c r="AA6036" s="14" t="s">
        <v>88</v>
      </c>
      <c r="AB6036" s="766"/>
      <c r="AC6036" s="448" t="s">
        <v>2561</v>
      </c>
      <c r="AD6036" s="179"/>
    </row>
    <row r="6037" spans="1:29">
      <c r="A6037" s="271"/>
      <c r="B6037" s="14" t="s">
        <v>1060</v>
      </c>
      <c r="C6037" s="14"/>
      <c r="D6037" s="14"/>
      <c r="E6037" s="52"/>
      <c r="F6037" s="14"/>
      <c r="G6037" s="14" t="s">
        <v>4273</v>
      </c>
      <c r="H6037" s="162"/>
      <c r="I6037" s="127" t="s">
        <v>455</v>
      </c>
      <c r="J6037" s="127">
        <v>4000</v>
      </c>
      <c r="K6037" s="127" t="s">
        <v>2043</v>
      </c>
      <c r="L6037" s="127"/>
      <c r="M6037" s="127"/>
      <c r="N6037" s="128" t="s">
        <v>88</v>
      </c>
      <c r="O6037" s="281"/>
      <c r="P6037" s="127" t="s">
        <v>1952</v>
      </c>
      <c r="Q6037" s="127">
        <v>400</v>
      </c>
      <c r="R6037" s="127" t="s">
        <v>2045</v>
      </c>
      <c r="S6037" s="127"/>
      <c r="T6037" s="127">
        <v>865</v>
      </c>
      <c r="U6037" s="14"/>
      <c r="V6037" s="602"/>
      <c r="W6037" s="14" t="s">
        <v>277</v>
      </c>
      <c r="X6037" s="14">
        <v>4000</v>
      </c>
      <c r="Y6037" s="14" t="s">
        <v>2045</v>
      </c>
      <c r="Z6037" s="14"/>
      <c r="AA6037" s="14" t="s">
        <v>88</v>
      </c>
      <c r="AB6037" s="460"/>
      <c r="AC6037" s="14" t="s">
        <v>2562</v>
      </c>
    </row>
    <row r="6038" ht="13.8" spans="1:29">
      <c r="A6038" s="271"/>
      <c r="B6038" s="14" t="s">
        <v>464</v>
      </c>
      <c r="C6038" s="14">
        <v>6000</v>
      </c>
      <c r="D6038" s="14" t="s">
        <v>2043</v>
      </c>
      <c r="E6038" s="52"/>
      <c r="F6038" s="14"/>
      <c r="G6038" s="53"/>
      <c r="H6038" s="162"/>
      <c r="I6038" s="127" t="s">
        <v>1314</v>
      </c>
      <c r="J6038" s="127">
        <v>1400</v>
      </c>
      <c r="K6038" s="127" t="s">
        <v>2045</v>
      </c>
      <c r="L6038" s="127"/>
      <c r="M6038" s="127"/>
      <c r="N6038" s="127"/>
      <c r="O6038" s="281"/>
      <c r="P6038" s="127" t="s">
        <v>1314</v>
      </c>
      <c r="Q6038" s="127">
        <v>1400</v>
      </c>
      <c r="R6038" s="127" t="s">
        <v>2045</v>
      </c>
      <c r="S6038" s="14"/>
      <c r="T6038" s="14"/>
      <c r="U6038" s="14"/>
      <c r="V6038" s="602"/>
      <c r="W6038" s="127" t="s">
        <v>151</v>
      </c>
      <c r="X6038" s="127">
        <v>2000</v>
      </c>
      <c r="Y6038" s="127" t="s">
        <v>2043</v>
      </c>
      <c r="Z6038" s="127"/>
      <c r="AA6038" s="127"/>
      <c r="AB6038" s="461"/>
      <c r="AC6038" s="448" t="s">
        <v>2563</v>
      </c>
    </row>
    <row r="6039" ht="12.95" customHeight="1" spans="1:29">
      <c r="A6039" s="271"/>
      <c r="B6039" s="14" t="s">
        <v>1686</v>
      </c>
      <c r="C6039" s="14">
        <v>18000</v>
      </c>
      <c r="D6039" s="14" t="s">
        <v>2043</v>
      </c>
      <c r="E6039" s="14"/>
      <c r="F6039" s="14"/>
      <c r="G6039" s="53"/>
      <c r="H6039" s="162"/>
      <c r="I6039" s="127" t="s">
        <v>1068</v>
      </c>
      <c r="J6039" s="127">
        <v>180</v>
      </c>
      <c r="K6039" s="127" t="s">
        <v>2045</v>
      </c>
      <c r="L6039" s="14"/>
      <c r="M6039" s="14"/>
      <c r="N6039" s="53"/>
      <c r="O6039" s="281"/>
      <c r="P6039" s="14" t="s">
        <v>2121</v>
      </c>
      <c r="Q6039" s="14">
        <v>300</v>
      </c>
      <c r="R6039" s="14" t="s">
        <v>2045</v>
      </c>
      <c r="S6039" s="14"/>
      <c r="T6039" s="14"/>
      <c r="U6039" s="14"/>
      <c r="V6039" s="602"/>
      <c r="W6039" s="127" t="s">
        <v>1603</v>
      </c>
      <c r="X6039" s="127">
        <v>15000</v>
      </c>
      <c r="Y6039" s="127" t="s">
        <v>2043</v>
      </c>
      <c r="Z6039" s="127"/>
      <c r="AA6039" s="127" t="s">
        <v>4274</v>
      </c>
      <c r="AB6039" s="462"/>
      <c r="AC6039" s="448" t="s">
        <v>2568</v>
      </c>
    </row>
    <row r="6040" ht="12.95" customHeight="1" spans="1:29">
      <c r="A6040" s="271"/>
      <c r="B6040" s="14" t="s">
        <v>729</v>
      </c>
      <c r="C6040" s="14">
        <v>12000</v>
      </c>
      <c r="D6040" s="14" t="s">
        <v>2043</v>
      </c>
      <c r="E6040" s="52"/>
      <c r="F6040" s="14"/>
      <c r="G6040" s="53"/>
      <c r="H6040" s="162"/>
      <c r="I6040" s="127" t="s">
        <v>931</v>
      </c>
      <c r="J6040" s="127">
        <v>100</v>
      </c>
      <c r="K6040" s="127" t="s">
        <v>2045</v>
      </c>
      <c r="L6040" s="14"/>
      <c r="M6040" s="14"/>
      <c r="N6040" s="53"/>
      <c r="O6040" s="281"/>
      <c r="P6040" s="144" t="s">
        <v>2140</v>
      </c>
      <c r="Q6040" s="144">
        <v>200</v>
      </c>
      <c r="R6040" s="144" t="s">
        <v>2045</v>
      </c>
      <c r="S6040" s="14"/>
      <c r="T6040" s="144" t="s">
        <v>3426</v>
      </c>
      <c r="U6040" s="184"/>
      <c r="V6040" s="602"/>
      <c r="W6040" s="127" t="s">
        <v>238</v>
      </c>
      <c r="X6040" s="127">
        <v>1000</v>
      </c>
      <c r="Y6040" s="127" t="s">
        <v>2043</v>
      </c>
      <c r="Z6040" s="127"/>
      <c r="AA6040" s="127" t="s">
        <v>4275</v>
      </c>
      <c r="AB6040" s="142"/>
      <c r="AC6040" s="448" t="s">
        <v>2632</v>
      </c>
    </row>
    <row r="6041" ht="12.95" customHeight="1" spans="1:29">
      <c r="A6041" s="271"/>
      <c r="B6041" s="14" t="s">
        <v>479</v>
      </c>
      <c r="C6041" s="14">
        <v>6000</v>
      </c>
      <c r="D6041" s="14" t="s">
        <v>2043</v>
      </c>
      <c r="E6041" s="14"/>
      <c r="F6041" s="14"/>
      <c r="G6041" s="53"/>
      <c r="H6041" s="162"/>
      <c r="I6041" s="14" t="s">
        <v>1002</v>
      </c>
      <c r="J6041" s="14">
        <v>200</v>
      </c>
      <c r="K6041" s="14" t="s">
        <v>2045</v>
      </c>
      <c r="L6041" s="14"/>
      <c r="M6041" s="14"/>
      <c r="N6041" s="53"/>
      <c r="O6041" s="281"/>
      <c r="P6041" s="14" t="s">
        <v>911</v>
      </c>
      <c r="Q6041" s="14">
        <v>200</v>
      </c>
      <c r="R6041" s="14" t="s">
        <v>2045</v>
      </c>
      <c r="S6041" s="127"/>
      <c r="T6041" s="127"/>
      <c r="U6041" s="128" t="s">
        <v>88</v>
      </c>
      <c r="V6041" s="602"/>
      <c r="W6041" s="127" t="s">
        <v>238</v>
      </c>
      <c r="X6041" s="127">
        <v>8000</v>
      </c>
      <c r="Y6041" s="127" t="s">
        <v>2043</v>
      </c>
      <c r="Z6041" s="127"/>
      <c r="AA6041" s="127"/>
      <c r="AC6041" s="448" t="s">
        <v>2935</v>
      </c>
    </row>
    <row r="6042" ht="12.6" customHeight="1" spans="1:28">
      <c r="A6042" s="271"/>
      <c r="B6042" s="14" t="s">
        <v>226</v>
      </c>
      <c r="C6042" s="14">
        <v>4000</v>
      </c>
      <c r="D6042" s="14" t="s">
        <v>2043</v>
      </c>
      <c r="E6042" s="14"/>
      <c r="F6042" s="14"/>
      <c r="G6042" s="53"/>
      <c r="H6042" s="162"/>
      <c r="I6042" s="158" t="s">
        <v>2087</v>
      </c>
      <c r="J6042" s="158">
        <v>100</v>
      </c>
      <c r="K6042" s="158" t="s">
        <v>2045</v>
      </c>
      <c r="L6042" s="158"/>
      <c r="M6042" s="158"/>
      <c r="N6042" s="159" t="s">
        <v>4276</v>
      </c>
      <c r="O6042" s="281"/>
      <c r="P6042" s="141" t="s">
        <v>2172</v>
      </c>
      <c r="Q6042" s="141">
        <v>300</v>
      </c>
      <c r="R6042" s="141" t="s">
        <v>2045</v>
      </c>
      <c r="S6042" s="141"/>
      <c r="T6042" s="141" t="s">
        <v>4277</v>
      </c>
      <c r="U6042" s="141"/>
      <c r="V6042" s="602"/>
      <c r="W6042" s="127" t="s">
        <v>250</v>
      </c>
      <c r="X6042" s="127">
        <v>6000</v>
      </c>
      <c r="Y6042" s="127" t="s">
        <v>2043</v>
      </c>
      <c r="Z6042" s="127"/>
      <c r="AA6042" s="127"/>
      <c r="AB6042" s="140"/>
    </row>
    <row r="6043" ht="12.6" customHeight="1" spans="1:28">
      <c r="A6043" s="271"/>
      <c r="B6043" s="73" t="s">
        <v>1062</v>
      </c>
      <c r="C6043" s="73">
        <v>6000</v>
      </c>
      <c r="D6043" s="73" t="s">
        <v>2043</v>
      </c>
      <c r="E6043" s="52"/>
      <c r="F6043" s="14">
        <v>445</v>
      </c>
      <c r="G6043" s="53"/>
      <c r="H6043" s="162"/>
      <c r="I6043" s="127" t="s">
        <v>259</v>
      </c>
      <c r="J6043" s="127">
        <v>24000</v>
      </c>
      <c r="K6043" s="127" t="s">
        <v>2043</v>
      </c>
      <c r="L6043" s="14"/>
      <c r="M6043" s="14"/>
      <c r="N6043" s="53"/>
      <c r="O6043" s="281"/>
      <c r="P6043" s="14" t="s">
        <v>1865</v>
      </c>
      <c r="Q6043" s="14">
        <v>180</v>
      </c>
      <c r="R6043" s="14" t="s">
        <v>2045</v>
      </c>
      <c r="S6043" s="14"/>
      <c r="T6043" s="14"/>
      <c r="U6043" s="14"/>
      <c r="V6043" s="602"/>
      <c r="W6043" s="127" t="s">
        <v>592</v>
      </c>
      <c r="X6043" s="127">
        <v>8000</v>
      </c>
      <c r="Y6043" s="127" t="s">
        <v>2043</v>
      </c>
      <c r="Z6043" s="127"/>
      <c r="AA6043" s="127"/>
      <c r="AB6043" s="127"/>
    </row>
    <row r="6044" ht="12.6" customHeight="1" spans="1:27">
      <c r="A6044" s="271"/>
      <c r="B6044" s="14" t="s">
        <v>1057</v>
      </c>
      <c r="C6044" s="14">
        <v>6000</v>
      </c>
      <c r="D6044" s="14" t="s">
        <v>2043</v>
      </c>
      <c r="E6044" s="127"/>
      <c r="F6044" s="127"/>
      <c r="G6044" s="127"/>
      <c r="H6044" s="162"/>
      <c r="I6044" s="127" t="s">
        <v>241</v>
      </c>
      <c r="J6044" s="127">
        <v>12000</v>
      </c>
      <c r="K6044" s="127" t="s">
        <v>2043</v>
      </c>
      <c r="L6044" s="14"/>
      <c r="M6044" s="14"/>
      <c r="N6044" s="53"/>
      <c r="O6044" s="281"/>
      <c r="P6044" s="14" t="s">
        <v>2049</v>
      </c>
      <c r="Q6044" s="14">
        <v>2000</v>
      </c>
      <c r="R6044" s="14" t="s">
        <v>2045</v>
      </c>
      <c r="S6044" s="14"/>
      <c r="T6044" s="14"/>
      <c r="U6044" s="14"/>
      <c r="V6044" s="602"/>
      <c r="W6044" s="14"/>
      <c r="X6044" s="14"/>
      <c r="Y6044" s="14"/>
      <c r="Z6044" s="14"/>
      <c r="AA6044" s="14"/>
    </row>
    <row r="6045" ht="12.6" customHeight="1" spans="1:27">
      <c r="A6045" s="271"/>
      <c r="B6045" s="73" t="s">
        <v>1065</v>
      </c>
      <c r="C6045" s="73">
        <v>9000</v>
      </c>
      <c r="D6045" s="73" t="s">
        <v>2043</v>
      </c>
      <c r="E6045" s="127"/>
      <c r="F6045" s="127"/>
      <c r="G6045" s="128"/>
      <c r="H6045" s="162"/>
      <c r="I6045" s="127" t="s">
        <v>519</v>
      </c>
      <c r="J6045" s="127">
        <v>4000</v>
      </c>
      <c r="K6045" s="127" t="s">
        <v>2043</v>
      </c>
      <c r="L6045" s="127"/>
      <c r="M6045" s="127"/>
      <c r="N6045" s="128"/>
      <c r="O6045" s="281"/>
      <c r="P6045" s="14"/>
      <c r="Q6045" s="14"/>
      <c r="R6045" s="14"/>
      <c r="S6045" s="14"/>
      <c r="T6045" s="14"/>
      <c r="U6045" s="14"/>
      <c r="V6045" s="602"/>
      <c r="W6045" s="127" t="s">
        <v>309</v>
      </c>
      <c r="X6045" s="127">
        <v>30000</v>
      </c>
      <c r="Y6045" s="127" t="s">
        <v>2043</v>
      </c>
      <c r="Z6045" s="14"/>
      <c r="AA6045" s="14"/>
    </row>
    <row r="6046" spans="1:27">
      <c r="A6046" s="271"/>
      <c r="B6046" s="137" t="s">
        <v>57</v>
      </c>
      <c r="C6046" s="137">
        <v>3200</v>
      </c>
      <c r="D6046" s="137" t="s">
        <v>2043</v>
      </c>
      <c r="E6046" s="52"/>
      <c r="F6046" s="14"/>
      <c r="G6046" s="53"/>
      <c r="H6046" s="281"/>
      <c r="I6046" s="14" t="s">
        <v>692</v>
      </c>
      <c r="J6046" s="14">
        <v>6000</v>
      </c>
      <c r="K6046" s="14" t="s">
        <v>2043</v>
      </c>
      <c r="L6046" s="127"/>
      <c r="M6046" s="127"/>
      <c r="N6046" s="128"/>
      <c r="O6046" s="162"/>
      <c r="P6046" s="14" t="s">
        <v>1238</v>
      </c>
      <c r="Q6046" s="14">
        <v>2000</v>
      </c>
      <c r="R6046" s="14" t="s">
        <v>2043</v>
      </c>
      <c r="S6046" s="14"/>
      <c r="T6046" s="14"/>
      <c r="U6046" s="14"/>
      <c r="V6046" s="602"/>
      <c r="W6046" s="127" t="s">
        <v>1416</v>
      </c>
      <c r="X6046" s="127">
        <v>4000</v>
      </c>
      <c r="Y6046" s="127" t="s">
        <v>2043</v>
      </c>
      <c r="Z6046" s="127"/>
      <c r="AA6046" s="127" t="s">
        <v>4278</v>
      </c>
    </row>
    <row r="6047" spans="1:27">
      <c r="A6047" s="271"/>
      <c r="B6047" s="14" t="s">
        <v>124</v>
      </c>
      <c r="C6047" s="14">
        <v>9000</v>
      </c>
      <c r="D6047" s="14" t="s">
        <v>2043</v>
      </c>
      <c r="E6047" s="52"/>
      <c r="F6047" s="14"/>
      <c r="G6047" s="53"/>
      <c r="H6047" s="281"/>
      <c r="I6047" s="127" t="s">
        <v>253</v>
      </c>
      <c r="J6047" s="127">
        <v>6000</v>
      </c>
      <c r="K6047" s="127" t="s">
        <v>2043</v>
      </c>
      <c r="L6047" s="127"/>
      <c r="M6047" s="127"/>
      <c r="N6047" s="128"/>
      <c r="O6047" s="162"/>
      <c r="P6047" s="14" t="s">
        <v>683</v>
      </c>
      <c r="Q6047" s="14">
        <v>1200</v>
      </c>
      <c r="R6047" s="14" t="s">
        <v>2043</v>
      </c>
      <c r="S6047" s="14"/>
      <c r="T6047" s="14">
        <v>113</v>
      </c>
      <c r="U6047" s="127"/>
      <c r="V6047" s="602"/>
      <c r="W6047" s="127" t="s">
        <v>774</v>
      </c>
      <c r="X6047" s="127">
        <v>2000</v>
      </c>
      <c r="Y6047" s="127" t="s">
        <v>2043</v>
      </c>
      <c r="Z6047" s="127"/>
      <c r="AA6047" s="127"/>
    </row>
    <row r="6048" spans="1:27">
      <c r="A6048" s="271"/>
      <c r="B6048" s="14" t="s">
        <v>145</v>
      </c>
      <c r="C6048" s="14">
        <v>18000</v>
      </c>
      <c r="D6048" s="14" t="s">
        <v>2043</v>
      </c>
      <c r="E6048" s="52"/>
      <c r="F6048" s="14"/>
      <c r="G6048" s="53"/>
      <c r="H6048" s="281"/>
      <c r="I6048" s="14" t="s">
        <v>232</v>
      </c>
      <c r="J6048" s="14">
        <v>3000</v>
      </c>
      <c r="K6048" s="14" t="s">
        <v>2043</v>
      </c>
      <c r="L6048" s="127"/>
      <c r="M6048" s="127"/>
      <c r="N6048" s="128"/>
      <c r="O6048" s="162"/>
      <c r="P6048" s="127" t="s">
        <v>2176</v>
      </c>
      <c r="Q6048" s="127"/>
      <c r="R6048" s="127" t="s">
        <v>2045</v>
      </c>
      <c r="S6048" s="127"/>
      <c r="T6048" s="127"/>
      <c r="U6048" s="127"/>
      <c r="V6048" s="602"/>
      <c r="W6048" s="127" t="s">
        <v>972</v>
      </c>
      <c r="X6048" s="127">
        <v>3200</v>
      </c>
      <c r="Y6048" s="127" t="s">
        <v>2043</v>
      </c>
      <c r="Z6048" s="127"/>
      <c r="AA6048" s="127"/>
    </row>
    <row r="6049" spans="1:27">
      <c r="A6049" s="271"/>
      <c r="B6049" s="14" t="s">
        <v>2061</v>
      </c>
      <c r="C6049" s="14">
        <v>3000</v>
      </c>
      <c r="D6049" s="14" t="s">
        <v>2043</v>
      </c>
      <c r="E6049" s="52"/>
      <c r="F6049" s="14"/>
      <c r="G6049" s="53"/>
      <c r="H6049" s="281"/>
      <c r="I6049" s="127" t="s">
        <v>175</v>
      </c>
      <c r="J6049" s="127">
        <v>4000</v>
      </c>
      <c r="K6049" s="127" t="s">
        <v>2043</v>
      </c>
      <c r="L6049" s="127"/>
      <c r="M6049" s="127"/>
      <c r="N6049" s="128"/>
      <c r="O6049" s="162"/>
      <c r="P6049" s="127" t="s">
        <v>1404</v>
      </c>
      <c r="Q6049" s="127">
        <v>400</v>
      </c>
      <c r="R6049" s="127" t="s">
        <v>2045</v>
      </c>
      <c r="S6049" s="127"/>
      <c r="T6049" s="127">
        <v>599</v>
      </c>
      <c r="U6049" s="127"/>
      <c r="V6049" s="602"/>
      <c r="W6049" s="127"/>
      <c r="X6049" s="127"/>
      <c r="Y6049" s="127"/>
      <c r="Z6049" s="14"/>
      <c r="AA6049" s="14"/>
    </row>
    <row r="6050" spans="1:27">
      <c r="A6050" s="271"/>
      <c r="B6050" s="14"/>
      <c r="C6050" s="14"/>
      <c r="D6050" s="14"/>
      <c r="E6050" s="52"/>
      <c r="F6050" s="14"/>
      <c r="G6050" s="53"/>
      <c r="H6050" s="281"/>
      <c r="I6050" s="137" t="s">
        <v>60</v>
      </c>
      <c r="J6050" s="137">
        <v>2000</v>
      </c>
      <c r="K6050" s="137" t="s">
        <v>2043</v>
      </c>
      <c r="L6050" s="127"/>
      <c r="M6050" s="127"/>
      <c r="N6050" s="127"/>
      <c r="O6050" s="162"/>
      <c r="P6050" s="164" t="s">
        <v>2181</v>
      </c>
      <c r="Q6050" s="127">
        <v>1400</v>
      </c>
      <c r="R6050" s="127" t="s">
        <v>2045</v>
      </c>
      <c r="S6050" s="127"/>
      <c r="T6050" s="127"/>
      <c r="U6050" s="127"/>
      <c r="V6050" s="602"/>
      <c r="W6050" s="14"/>
      <c r="X6050" s="14"/>
      <c r="Y6050" s="14"/>
      <c r="Z6050" s="127"/>
      <c r="AA6050" s="127"/>
    </row>
    <row r="6051" spans="1:27">
      <c r="A6051" s="271"/>
      <c r="B6051" s="14"/>
      <c r="C6051" s="14"/>
      <c r="D6051" s="14"/>
      <c r="E6051" s="52"/>
      <c r="F6051" s="14"/>
      <c r="G6051" s="53"/>
      <c r="H6051" s="281"/>
      <c r="I6051" s="137" t="s">
        <v>72</v>
      </c>
      <c r="J6051" s="137">
        <v>1600</v>
      </c>
      <c r="K6051" s="137" t="s">
        <v>2043</v>
      </c>
      <c r="L6051" s="127"/>
      <c r="M6051" s="127"/>
      <c r="N6051" s="127"/>
      <c r="O6051" s="162"/>
      <c r="P6051" s="14"/>
      <c r="Q6051" s="14"/>
      <c r="R6051" s="14"/>
      <c r="S6051" s="127"/>
      <c r="T6051" s="127"/>
      <c r="U6051" s="127"/>
      <c r="V6051" s="602"/>
      <c r="W6051" s="127" t="s">
        <v>1183</v>
      </c>
      <c r="X6051" s="127">
        <v>1600</v>
      </c>
      <c r="Y6051" s="127" t="s">
        <v>2043</v>
      </c>
      <c r="Z6051" s="127"/>
      <c r="AA6051" s="127" t="s">
        <v>4279</v>
      </c>
    </row>
    <row r="6052" spans="1:27">
      <c r="A6052" s="271"/>
      <c r="B6052" s="14" t="s">
        <v>597</v>
      </c>
      <c r="C6052" s="14"/>
      <c r="D6052" s="14">
        <v>109</v>
      </c>
      <c r="E6052" s="52"/>
      <c r="F6052" s="14" t="s">
        <v>4280</v>
      </c>
      <c r="G6052" s="53"/>
      <c r="H6052" s="281"/>
      <c r="I6052" s="137" t="s">
        <v>2266</v>
      </c>
      <c r="J6052" s="137">
        <v>210</v>
      </c>
      <c r="K6052" s="137" t="s">
        <v>2045</v>
      </c>
      <c r="L6052" s="127"/>
      <c r="M6052" s="127"/>
      <c r="N6052" s="128"/>
      <c r="O6052" s="162"/>
      <c r="P6052" s="127" t="s">
        <v>4281</v>
      </c>
      <c r="Q6052" s="127">
        <v>300</v>
      </c>
      <c r="R6052" s="127" t="s">
        <v>2045</v>
      </c>
      <c r="S6052" s="127"/>
      <c r="T6052" s="127"/>
      <c r="U6052" s="127"/>
      <c r="V6052" s="602"/>
      <c r="W6052" s="14"/>
      <c r="X6052" s="14"/>
      <c r="Y6052" s="14"/>
      <c r="Z6052" s="14"/>
      <c r="AA6052" s="14"/>
    </row>
    <row r="6053" spans="1:27">
      <c r="A6053" s="271"/>
      <c r="B6053" s="127"/>
      <c r="C6053" s="127"/>
      <c r="D6053" s="127"/>
      <c r="E6053" s="127"/>
      <c r="F6053" s="127"/>
      <c r="G6053" s="127"/>
      <c r="H6053" s="281"/>
      <c r="I6053" s="127" t="s">
        <v>244</v>
      </c>
      <c r="J6053" s="127">
        <v>8000</v>
      </c>
      <c r="K6053" s="127" t="s">
        <v>2043</v>
      </c>
      <c r="L6053" s="127"/>
      <c r="M6053" s="127"/>
      <c r="N6053" s="128"/>
      <c r="O6053" s="162"/>
      <c r="P6053" s="127" t="s">
        <v>1566</v>
      </c>
      <c r="Q6053" s="127">
        <v>200</v>
      </c>
      <c r="R6053" s="127" t="s">
        <v>2045</v>
      </c>
      <c r="S6053" s="127"/>
      <c r="T6053" s="127"/>
      <c r="U6053" s="127"/>
      <c r="V6053" s="602"/>
      <c r="W6053" s="127"/>
      <c r="X6053" s="127"/>
      <c r="Y6053" s="127"/>
      <c r="Z6053" s="127"/>
      <c r="AA6053" s="127"/>
    </row>
    <row r="6054" spans="1:27">
      <c r="A6054" s="271"/>
      <c r="B6054" s="137" t="s">
        <v>61</v>
      </c>
      <c r="C6054" s="137">
        <v>3000</v>
      </c>
      <c r="D6054" s="137" t="s">
        <v>2043</v>
      </c>
      <c r="E6054" s="127"/>
      <c r="F6054" s="127"/>
      <c r="G6054" s="127"/>
      <c r="H6054" s="281"/>
      <c r="I6054" s="127"/>
      <c r="J6054" s="127"/>
      <c r="K6054" s="127"/>
      <c r="L6054" s="127"/>
      <c r="M6054" s="127"/>
      <c r="N6054" s="53"/>
      <c r="O6054" s="162"/>
      <c r="P6054" s="14" t="s">
        <v>1584</v>
      </c>
      <c r="Q6054" s="14">
        <v>200</v>
      </c>
      <c r="R6054" s="14" t="s">
        <v>2045</v>
      </c>
      <c r="S6054" s="14"/>
      <c r="T6054" s="14"/>
      <c r="U6054" s="127" t="s">
        <v>4282</v>
      </c>
      <c r="V6054" s="602"/>
      <c r="W6054" s="127" t="s">
        <v>2049</v>
      </c>
      <c r="X6054" s="127">
        <v>2000</v>
      </c>
      <c r="Y6054" s="127" t="s">
        <v>2045</v>
      </c>
      <c r="Z6054" s="127"/>
      <c r="AA6054" s="127"/>
    </row>
    <row r="6055" ht="23.4" spans="1:27">
      <c r="A6055" s="720"/>
      <c r="B6055" s="137" t="s">
        <v>2048</v>
      </c>
      <c r="C6055" s="137">
        <v>2000</v>
      </c>
      <c r="D6055" s="137" t="s">
        <v>2043</v>
      </c>
      <c r="E6055" s="127"/>
      <c r="F6055" s="127"/>
      <c r="G6055" s="127"/>
      <c r="H6055" s="281"/>
      <c r="I6055" s="14"/>
      <c r="J6055" s="14"/>
      <c r="K6055" s="14"/>
      <c r="L6055" s="127"/>
      <c r="M6055" s="127"/>
      <c r="N6055" s="128"/>
      <c r="O6055" s="162"/>
      <c r="P6055" s="14" t="s">
        <v>1889</v>
      </c>
      <c r="Q6055" s="14">
        <v>2000</v>
      </c>
      <c r="R6055" s="14" t="s">
        <v>2043</v>
      </c>
      <c r="S6055" s="14"/>
      <c r="T6055" s="14"/>
      <c r="U6055" s="14"/>
      <c r="V6055" s="602"/>
      <c r="W6055" s="127"/>
      <c r="X6055" s="127"/>
      <c r="Y6055" s="127"/>
      <c r="Z6055" s="127"/>
      <c r="AA6055" s="127"/>
    </row>
    <row r="6056" ht="23.4" spans="1:27">
      <c r="A6056" s="720"/>
      <c r="B6056" s="137" t="s">
        <v>2132</v>
      </c>
      <c r="C6056" s="137">
        <v>570</v>
      </c>
      <c r="D6056" s="137" t="s">
        <v>2045</v>
      </c>
      <c r="E6056" s="127"/>
      <c r="F6056" s="127"/>
      <c r="G6056" s="127"/>
      <c r="H6056" s="281"/>
      <c r="I6056" s="14"/>
      <c r="J6056" s="14"/>
      <c r="K6056" s="14"/>
      <c r="L6056" s="127"/>
      <c r="M6056" s="127"/>
      <c r="N6056" s="128"/>
      <c r="O6056" s="162"/>
      <c r="P6056" s="14" t="s">
        <v>2094</v>
      </c>
      <c r="Q6056" s="14">
        <v>200</v>
      </c>
      <c r="R6056" s="14" t="s">
        <v>2045</v>
      </c>
      <c r="S6056" s="14"/>
      <c r="T6056" s="14" t="s">
        <v>3530</v>
      </c>
      <c r="U6056" s="14" t="s">
        <v>4283</v>
      </c>
      <c r="V6056" s="602"/>
      <c r="W6056" s="127"/>
      <c r="X6056" s="127"/>
      <c r="Y6056" s="127"/>
      <c r="Z6056" s="127"/>
      <c r="AA6056" s="127"/>
    </row>
    <row r="6057" ht="23.4" spans="1:27">
      <c r="A6057" s="720"/>
      <c r="B6057" s="127" t="s">
        <v>2180</v>
      </c>
      <c r="C6057" s="127">
        <v>1600</v>
      </c>
      <c r="D6057" s="127" t="s">
        <v>2045</v>
      </c>
      <c r="E6057" s="127"/>
      <c r="F6057" s="127"/>
      <c r="G6057" s="128"/>
      <c r="H6057" s="281"/>
      <c r="I6057" s="127" t="s">
        <v>334</v>
      </c>
      <c r="J6057" s="127">
        <v>3000</v>
      </c>
      <c r="K6057" s="127" t="s">
        <v>2043</v>
      </c>
      <c r="L6057" s="127"/>
      <c r="M6057" s="127"/>
      <c r="N6057" s="128"/>
      <c r="O6057" s="162"/>
      <c r="P6057" s="164"/>
      <c r="Q6057" s="127"/>
      <c r="R6057" s="127"/>
      <c r="S6057" s="127"/>
      <c r="T6057" s="127"/>
      <c r="U6057" s="127"/>
      <c r="V6057" s="602"/>
      <c r="W6057" s="127"/>
      <c r="X6057" s="127"/>
      <c r="Y6057" s="127"/>
      <c r="Z6057" s="127"/>
      <c r="AA6057" s="127"/>
    </row>
    <row r="6058" ht="23.4" spans="1:27">
      <c r="A6058" s="720"/>
      <c r="B6058" s="127" t="s">
        <v>60</v>
      </c>
      <c r="C6058" s="127">
        <v>2000</v>
      </c>
      <c r="D6058" s="127" t="s">
        <v>2043</v>
      </c>
      <c r="E6058" s="127"/>
      <c r="F6058" s="127"/>
      <c r="G6058" s="127"/>
      <c r="H6058" s="281"/>
      <c r="I6058" s="127" t="s">
        <v>689</v>
      </c>
      <c r="J6058" s="127">
        <v>2000</v>
      </c>
      <c r="K6058" s="127" t="s">
        <v>2043</v>
      </c>
      <c r="L6058" s="127"/>
      <c r="M6058" s="127">
        <v>301</v>
      </c>
      <c r="N6058" s="128" t="s">
        <v>4284</v>
      </c>
      <c r="O6058" s="162"/>
      <c r="P6058" s="14" t="s">
        <v>1678</v>
      </c>
      <c r="Q6058" s="14"/>
      <c r="R6058" s="14"/>
      <c r="S6058" s="14"/>
      <c r="T6058" s="14"/>
      <c r="U6058" s="14"/>
      <c r="V6058" s="602"/>
      <c r="W6058" s="127"/>
      <c r="X6058" s="127"/>
      <c r="Y6058" s="127"/>
      <c r="Z6058" s="127"/>
      <c r="AA6058" s="127"/>
    </row>
    <row r="6059" ht="23.4" spans="1:27">
      <c r="A6059" s="720"/>
      <c r="B6059" s="127" t="s">
        <v>2132</v>
      </c>
      <c r="C6059" s="127">
        <v>800</v>
      </c>
      <c r="D6059" s="127" t="s">
        <v>2043</v>
      </c>
      <c r="E6059" s="491"/>
      <c r="F6059" s="127"/>
      <c r="G6059" s="128"/>
      <c r="H6059" s="281"/>
      <c r="I6059" s="127"/>
      <c r="J6059" s="127"/>
      <c r="K6059" s="127"/>
      <c r="L6059" s="127"/>
      <c r="M6059" s="127"/>
      <c r="N6059" s="128"/>
      <c r="O6059" s="162"/>
      <c r="P6059" s="14"/>
      <c r="Q6059" s="14"/>
      <c r="R6059" s="14"/>
      <c r="S6059" s="14"/>
      <c r="T6059" s="14"/>
      <c r="U6059" s="14"/>
      <c r="V6059" s="602"/>
      <c r="W6059" s="127"/>
      <c r="X6059" s="127"/>
      <c r="Y6059" s="127"/>
      <c r="Z6059" s="127"/>
      <c r="AA6059" s="127"/>
    </row>
    <row r="6060" ht="23.4" spans="1:27">
      <c r="A6060" s="720"/>
      <c r="B6060" s="127" t="s">
        <v>2061</v>
      </c>
      <c r="C6060" s="127">
        <v>2000</v>
      </c>
      <c r="D6060" s="127" t="s">
        <v>2043</v>
      </c>
      <c r="E6060" s="127"/>
      <c r="F6060" s="127"/>
      <c r="G6060" s="127"/>
      <c r="I6060" s="14"/>
      <c r="J6060" s="14"/>
      <c r="K6060" s="14"/>
      <c r="L6060" s="14"/>
      <c r="M6060" s="14"/>
      <c r="N6060" s="53"/>
      <c r="O6060" s="162"/>
      <c r="P6060" s="14"/>
      <c r="Q6060" s="14"/>
      <c r="R6060" s="14"/>
      <c r="S6060" s="14"/>
      <c r="T6060" s="14"/>
      <c r="U6060" s="14"/>
      <c r="V6060" s="602"/>
      <c r="W6060" s="127"/>
      <c r="X6060" s="127"/>
      <c r="Y6060" s="127"/>
      <c r="Z6060" s="127"/>
      <c r="AA6060" s="127"/>
    </row>
    <row r="6061" ht="23.4" spans="1:27">
      <c r="A6061" s="720"/>
      <c r="B6061" s="14"/>
      <c r="C6061" s="14"/>
      <c r="D6061" s="14"/>
      <c r="E6061" s="52"/>
      <c r="F6061" s="14"/>
      <c r="G6061" s="53"/>
      <c r="H6061" s="496"/>
      <c r="I6061" s="127" t="s">
        <v>1718</v>
      </c>
      <c r="J6061" s="127">
        <v>6000</v>
      </c>
      <c r="K6061" s="127" t="s">
        <v>2043</v>
      </c>
      <c r="L6061" s="127"/>
      <c r="M6061" s="127"/>
      <c r="N6061" s="128"/>
      <c r="O6061" s="285"/>
      <c r="P6061" s="14"/>
      <c r="Q6061" s="14"/>
      <c r="R6061" s="14"/>
      <c r="S6061" s="127"/>
      <c r="T6061" s="127"/>
      <c r="U6061" s="14"/>
      <c r="V6061" s="602"/>
      <c r="W6061" s="127"/>
      <c r="X6061" s="127"/>
      <c r="Y6061" s="127"/>
      <c r="Z6061" s="127"/>
      <c r="AA6061" s="127"/>
    </row>
    <row r="6062" ht="23.4" spans="1:27">
      <c r="A6062" s="720"/>
      <c r="B6062" s="14" t="s">
        <v>597</v>
      </c>
      <c r="C6062" s="14"/>
      <c r="D6062" s="14">
        <v>109</v>
      </c>
      <c r="E6062" s="52"/>
      <c r="F6062" s="14" t="s">
        <v>4280</v>
      </c>
      <c r="G6062" s="53"/>
      <c r="H6062" s="496"/>
      <c r="I6062" s="73" t="s">
        <v>1146</v>
      </c>
      <c r="J6062" s="73">
        <v>1200</v>
      </c>
      <c r="K6062" s="73" t="s">
        <v>2043</v>
      </c>
      <c r="L6062" s="127"/>
      <c r="M6062" s="127"/>
      <c r="N6062" s="128"/>
      <c r="O6062" s="285"/>
      <c r="P6062" s="14"/>
      <c r="Q6062" s="14"/>
      <c r="R6062" s="14"/>
      <c r="S6062" s="14"/>
      <c r="T6062" s="14"/>
      <c r="U6062" s="127"/>
      <c r="V6062" s="578"/>
      <c r="W6062" s="127"/>
      <c r="X6062" s="127"/>
      <c r="Y6062" s="127"/>
      <c r="Z6062" s="127"/>
      <c r="AA6062" s="127"/>
    </row>
    <row r="6063" ht="23.4" spans="1:27">
      <c r="A6063" s="720"/>
      <c r="B6063" s="127"/>
      <c r="C6063" s="127"/>
      <c r="D6063" s="127"/>
      <c r="E6063" s="127"/>
      <c r="F6063" s="127"/>
      <c r="G6063" s="127"/>
      <c r="H6063" s="496"/>
      <c r="I6063" s="158" t="s">
        <v>181</v>
      </c>
      <c r="J6063" s="158">
        <v>2000</v>
      </c>
      <c r="K6063" s="158" t="s">
        <v>2045</v>
      </c>
      <c r="L6063" s="158"/>
      <c r="M6063" s="158"/>
      <c r="N6063" s="158" t="s">
        <v>4267</v>
      </c>
      <c r="O6063" s="285"/>
      <c r="P6063" s="14"/>
      <c r="Q6063" s="14"/>
      <c r="R6063" s="14"/>
      <c r="S6063" s="14"/>
      <c r="T6063" s="14"/>
      <c r="U6063" s="14"/>
      <c r="V6063" s="281"/>
      <c r="W6063" s="127"/>
      <c r="X6063" s="127"/>
      <c r="Y6063" s="127"/>
      <c r="Z6063" s="127"/>
      <c r="AA6063" s="127"/>
    </row>
    <row r="6064" ht="23.4" spans="1:27">
      <c r="A6064" s="720"/>
      <c r="B6064" s="137" t="s">
        <v>61</v>
      </c>
      <c r="C6064" s="137">
        <v>3000</v>
      </c>
      <c r="D6064" s="137" t="s">
        <v>2043</v>
      </c>
      <c r="E6064" s="127"/>
      <c r="F6064" s="127"/>
      <c r="G6064" s="127"/>
      <c r="H6064" s="285"/>
      <c r="I6064" s="765" t="s">
        <v>160</v>
      </c>
      <c r="J6064" s="158">
        <v>8000</v>
      </c>
      <c r="K6064" s="158" t="s">
        <v>2043</v>
      </c>
      <c r="L6064" s="158"/>
      <c r="M6064" s="158"/>
      <c r="N6064" s="158" t="s">
        <v>4267</v>
      </c>
      <c r="O6064" s="285"/>
      <c r="P6064" s="127"/>
      <c r="Q6064" s="127"/>
      <c r="R6064" s="127"/>
      <c r="S6064" s="127"/>
      <c r="T6064" s="127"/>
      <c r="U6064" s="14"/>
      <c r="V6064" s="281"/>
      <c r="W6064" s="127"/>
      <c r="X6064" s="127"/>
      <c r="Y6064" s="127"/>
      <c r="Z6064" s="127"/>
      <c r="AA6064" s="127"/>
    </row>
    <row r="6065" ht="23.4" spans="1:27">
      <c r="A6065" s="720"/>
      <c r="B6065" s="137" t="s">
        <v>2048</v>
      </c>
      <c r="C6065" s="137">
        <v>2000</v>
      </c>
      <c r="D6065" s="137" t="s">
        <v>2043</v>
      </c>
      <c r="E6065" s="127"/>
      <c r="F6065" s="127"/>
      <c r="G6065" s="127"/>
      <c r="H6065" s="285"/>
      <c r="I6065" s="127" t="s">
        <v>1777</v>
      </c>
      <c r="J6065" s="127">
        <v>3200</v>
      </c>
      <c r="K6065" s="127" t="s">
        <v>2043</v>
      </c>
      <c r="L6065" s="127"/>
      <c r="M6065" s="127"/>
      <c r="N6065" s="128"/>
      <c r="O6065" s="285"/>
      <c r="P6065" s="127"/>
      <c r="Q6065" s="127"/>
      <c r="R6065" s="127"/>
      <c r="S6065" s="14"/>
      <c r="T6065" s="14"/>
      <c r="U6065" s="14"/>
      <c r="V6065" s="281"/>
      <c r="W6065" s="127"/>
      <c r="X6065" s="127"/>
      <c r="Y6065" s="127"/>
      <c r="Z6065" s="127"/>
      <c r="AA6065" s="127"/>
    </row>
    <row r="6066" ht="23.4" spans="1:27">
      <c r="A6066" s="720"/>
      <c r="B6066" s="137" t="s">
        <v>2132</v>
      </c>
      <c r="C6066" s="137">
        <v>570</v>
      </c>
      <c r="D6066" s="137" t="s">
        <v>2045</v>
      </c>
      <c r="E6066" s="127"/>
      <c r="F6066" s="127"/>
      <c r="G6066" s="127"/>
      <c r="H6066" s="285"/>
      <c r="I6066" s="127"/>
      <c r="J6066" s="127"/>
      <c r="K6066" s="127"/>
      <c r="L6066" s="127"/>
      <c r="M6066" s="127"/>
      <c r="N6066" s="128"/>
      <c r="O6066" s="285"/>
      <c r="P6066" s="14"/>
      <c r="Q6066" s="14"/>
      <c r="R6066" s="14"/>
      <c r="S6066" s="14"/>
      <c r="T6066" s="14"/>
      <c r="U6066" s="14"/>
      <c r="V6066" s="281"/>
      <c r="W6066" s="127"/>
      <c r="X6066" s="127"/>
      <c r="Y6066" s="127"/>
      <c r="Z6066" s="127"/>
      <c r="AA6066" s="127"/>
    </row>
    <row r="6067" ht="23.4" spans="1:27">
      <c r="A6067" s="720"/>
      <c r="B6067" s="127" t="s">
        <v>2180</v>
      </c>
      <c r="C6067" s="127">
        <v>1600</v>
      </c>
      <c r="D6067" s="127" t="s">
        <v>2045</v>
      </c>
      <c r="E6067" s="127"/>
      <c r="F6067" s="127"/>
      <c r="G6067" s="128"/>
      <c r="H6067" s="285"/>
      <c r="I6067" s="127"/>
      <c r="J6067" s="127"/>
      <c r="K6067" s="127"/>
      <c r="L6067" s="127"/>
      <c r="M6067" s="127"/>
      <c r="N6067" s="128"/>
      <c r="O6067" s="285"/>
      <c r="P6067" s="174"/>
      <c r="Q6067" s="174"/>
      <c r="R6067" s="174"/>
      <c r="S6067" s="127"/>
      <c r="T6067" s="174"/>
      <c r="U6067" s="184"/>
      <c r="V6067" s="496"/>
      <c r="W6067" s="127"/>
      <c r="X6067" s="127"/>
      <c r="Y6067" s="127"/>
      <c r="Z6067" s="127"/>
      <c r="AA6067" s="127"/>
    </row>
    <row r="6068" ht="23.4" spans="1:27">
      <c r="A6068" s="720"/>
      <c r="B6068" s="127" t="s">
        <v>60</v>
      </c>
      <c r="C6068" s="127">
        <v>2000</v>
      </c>
      <c r="D6068" s="127" t="s">
        <v>2043</v>
      </c>
      <c r="E6068" s="127"/>
      <c r="F6068" s="127"/>
      <c r="G6068" s="127"/>
      <c r="H6068" s="285"/>
      <c r="I6068" s="127"/>
      <c r="J6068" s="127"/>
      <c r="K6068" s="127"/>
      <c r="L6068" s="127"/>
      <c r="M6068" s="127"/>
      <c r="N6068" s="127"/>
      <c r="O6068" s="285"/>
      <c r="P6068" s="14"/>
      <c r="Q6068" s="14"/>
      <c r="R6068" s="14"/>
      <c r="S6068" s="127"/>
      <c r="T6068" s="127"/>
      <c r="U6068" s="128"/>
      <c r="V6068" s="496"/>
      <c r="W6068" s="127"/>
      <c r="X6068" s="127"/>
      <c r="Y6068" s="127"/>
      <c r="Z6068" s="127"/>
      <c r="AA6068" s="127"/>
    </row>
    <row r="6069" ht="23.4" spans="1:27">
      <c r="A6069" s="720"/>
      <c r="B6069" s="127" t="s">
        <v>2132</v>
      </c>
      <c r="C6069" s="127">
        <v>800</v>
      </c>
      <c r="D6069" s="127" t="s">
        <v>2043</v>
      </c>
      <c r="E6069" s="491"/>
      <c r="F6069" s="127"/>
      <c r="G6069" s="128"/>
      <c r="H6069" s="285"/>
      <c r="I6069" s="127"/>
      <c r="J6069" s="127"/>
      <c r="K6069" s="127"/>
      <c r="L6069" s="127"/>
      <c r="M6069" s="127"/>
      <c r="N6069" s="127"/>
      <c r="O6069" s="285"/>
      <c r="P6069" s="141"/>
      <c r="Q6069" s="141"/>
      <c r="R6069" s="141"/>
      <c r="S6069" s="141"/>
      <c r="T6069" s="141"/>
      <c r="U6069" s="141"/>
      <c r="V6069" s="496"/>
      <c r="W6069" s="127"/>
      <c r="X6069" s="127"/>
      <c r="Y6069" s="127"/>
      <c r="Z6069" s="127"/>
      <c r="AA6069" s="127"/>
    </row>
    <row r="6070" ht="23.4" spans="1:27">
      <c r="A6070" s="720"/>
      <c r="B6070" s="127" t="s">
        <v>2061</v>
      </c>
      <c r="C6070" s="127">
        <v>2000</v>
      </c>
      <c r="D6070" s="127" t="s">
        <v>2043</v>
      </c>
      <c r="E6070" s="127"/>
      <c r="F6070" s="127"/>
      <c r="G6070" s="127"/>
      <c r="H6070" s="285"/>
      <c r="I6070" s="127"/>
      <c r="J6070" s="127"/>
      <c r="K6070" s="127"/>
      <c r="L6070" s="127"/>
      <c r="M6070" s="127"/>
      <c r="N6070" s="128"/>
      <c r="O6070" s="285"/>
      <c r="P6070" s="14"/>
      <c r="Q6070" s="14"/>
      <c r="R6070" s="14"/>
      <c r="S6070" s="14"/>
      <c r="T6070" s="14"/>
      <c r="U6070" s="14"/>
      <c r="V6070" s="496"/>
      <c r="W6070" s="127"/>
      <c r="X6070" s="127"/>
      <c r="Y6070" s="127"/>
      <c r="Z6070" s="127"/>
      <c r="AA6070" s="127"/>
    </row>
    <row r="6071" ht="23.4" spans="1:27">
      <c r="A6071" s="720"/>
      <c r="B6071" s="127"/>
      <c r="C6071" s="127"/>
      <c r="D6071" s="127"/>
      <c r="E6071" s="127"/>
      <c r="F6071" s="127"/>
      <c r="G6071" s="127"/>
      <c r="H6071" s="285"/>
      <c r="I6071" s="127"/>
      <c r="J6071" s="127"/>
      <c r="K6071" s="127"/>
      <c r="L6071" s="127"/>
      <c r="M6071" s="127"/>
      <c r="N6071" s="128"/>
      <c r="O6071" s="285"/>
      <c r="P6071" s="14"/>
      <c r="Q6071" s="14"/>
      <c r="R6071" s="14"/>
      <c r="S6071" s="14"/>
      <c r="T6071" s="14"/>
      <c r="U6071" s="14"/>
      <c r="V6071" s="496"/>
      <c r="W6071" s="127"/>
      <c r="X6071" s="127"/>
      <c r="Y6071" s="127"/>
      <c r="Z6071" s="127"/>
      <c r="AA6071" s="127"/>
    </row>
    <row r="6072" ht="23.4" spans="1:27">
      <c r="A6072" s="720"/>
      <c r="B6072" s="127"/>
      <c r="C6072" s="127"/>
      <c r="D6072" s="127"/>
      <c r="E6072" s="127"/>
      <c r="F6072" s="127"/>
      <c r="G6072" s="154"/>
      <c r="H6072" s="285"/>
      <c r="I6072" s="127"/>
      <c r="J6072" s="127"/>
      <c r="K6072" s="127"/>
      <c r="L6072" s="127"/>
      <c r="M6072" s="127"/>
      <c r="N6072" s="128"/>
      <c r="O6072" s="285"/>
      <c r="P6072" s="14"/>
      <c r="Q6072" s="14"/>
      <c r="R6072" s="14"/>
      <c r="S6072" s="14"/>
      <c r="T6072" s="14"/>
      <c r="U6072" s="14"/>
      <c r="V6072" s="496"/>
      <c r="W6072" s="127"/>
      <c r="X6072" s="127"/>
      <c r="Y6072" s="127"/>
      <c r="Z6072" s="127"/>
      <c r="AA6072" s="127"/>
    </row>
    <row r="6073" ht="23.4" spans="1:27">
      <c r="A6073" s="720"/>
      <c r="B6073" s="127"/>
      <c r="C6073" s="127"/>
      <c r="D6073" s="127"/>
      <c r="E6073" s="127"/>
      <c r="F6073" s="127"/>
      <c r="G6073" s="127"/>
      <c r="H6073" s="285"/>
      <c r="I6073" s="127"/>
      <c r="J6073" s="127"/>
      <c r="K6073" s="127"/>
      <c r="L6073" s="127"/>
      <c r="M6073" s="127"/>
      <c r="N6073" s="128"/>
      <c r="O6073" s="285"/>
      <c r="P6073" s="14"/>
      <c r="Q6073" s="14"/>
      <c r="R6073" s="14"/>
      <c r="S6073" s="14"/>
      <c r="T6073" s="14"/>
      <c r="U6073" s="14"/>
      <c r="V6073" s="496"/>
      <c r="W6073" s="127"/>
      <c r="X6073" s="127"/>
      <c r="Y6073" s="127"/>
      <c r="Z6073" s="127"/>
      <c r="AA6073" s="127"/>
    </row>
    <row r="6074" ht="23.4" spans="1:27">
      <c r="A6074" s="720"/>
      <c r="B6074" s="127"/>
      <c r="C6074" s="127"/>
      <c r="D6074" s="127"/>
      <c r="E6074" s="491"/>
      <c r="F6074" s="127"/>
      <c r="G6074" s="128"/>
      <c r="H6074" s="285"/>
      <c r="I6074" s="127"/>
      <c r="J6074" s="127"/>
      <c r="K6074" s="127"/>
      <c r="L6074" s="127"/>
      <c r="M6074" s="127"/>
      <c r="N6074" s="128"/>
      <c r="O6074" s="285"/>
      <c r="P6074" s="14"/>
      <c r="Q6074" s="14"/>
      <c r="R6074" s="14"/>
      <c r="S6074" s="14"/>
      <c r="T6074" s="14"/>
      <c r="U6074" s="127"/>
      <c r="V6074" s="496"/>
      <c r="W6074" s="127"/>
      <c r="X6074" s="127"/>
      <c r="Y6074" s="127"/>
      <c r="Z6074" s="127"/>
      <c r="AA6074" s="127"/>
    </row>
    <row r="6075" ht="23.4" spans="1:27">
      <c r="A6075" s="720"/>
      <c r="B6075" s="127"/>
      <c r="C6075" s="127"/>
      <c r="D6075" s="127"/>
      <c r="E6075" s="127"/>
      <c r="F6075" s="127"/>
      <c r="G6075" s="127"/>
      <c r="H6075" s="285"/>
      <c r="I6075" s="127"/>
      <c r="J6075" s="127"/>
      <c r="K6075" s="127"/>
      <c r="L6075" s="127"/>
      <c r="M6075" s="127"/>
      <c r="N6075" s="128"/>
      <c r="O6075" s="285"/>
      <c r="P6075" s="127"/>
      <c r="Q6075" s="127"/>
      <c r="R6075" s="127"/>
      <c r="S6075" s="127"/>
      <c r="T6075" s="127"/>
      <c r="U6075" s="127"/>
      <c r="V6075" s="496"/>
      <c r="W6075" s="127"/>
      <c r="X6075" s="127"/>
      <c r="Y6075" s="127"/>
      <c r="Z6075" s="127"/>
      <c r="AA6075" s="127"/>
    </row>
    <row r="6076" ht="23.4" spans="1:27">
      <c r="A6076" s="720"/>
      <c r="B6076" s="127"/>
      <c r="C6076" s="127"/>
      <c r="D6076" s="127"/>
      <c r="E6076" s="127"/>
      <c r="F6076" s="127"/>
      <c r="G6076" s="127"/>
      <c r="H6076" s="285"/>
      <c r="I6076" s="127"/>
      <c r="J6076" s="127"/>
      <c r="K6076" s="127"/>
      <c r="L6076" s="127"/>
      <c r="M6076" s="127"/>
      <c r="N6076" s="128"/>
      <c r="O6076" s="285"/>
      <c r="P6076" s="127"/>
      <c r="Q6076" s="127"/>
      <c r="R6076" s="127"/>
      <c r="S6076" s="127"/>
      <c r="T6076" s="127"/>
      <c r="U6076" s="127"/>
      <c r="V6076" s="496"/>
      <c r="W6076" s="127"/>
      <c r="X6076" s="127"/>
      <c r="Y6076" s="127"/>
      <c r="Z6076" s="127"/>
      <c r="AA6076" s="127"/>
    </row>
    <row r="6077" ht="23.4" spans="1:27">
      <c r="A6077" s="720"/>
      <c r="B6077" s="14"/>
      <c r="C6077" s="14"/>
      <c r="D6077" s="14"/>
      <c r="E6077" s="491"/>
      <c r="F6077" s="127"/>
      <c r="G6077" s="127"/>
      <c r="H6077" s="285"/>
      <c r="I6077" s="127"/>
      <c r="J6077" s="127"/>
      <c r="K6077" s="127"/>
      <c r="L6077" s="127"/>
      <c r="M6077" s="127"/>
      <c r="N6077" s="128"/>
      <c r="O6077" s="285"/>
      <c r="P6077" s="164"/>
      <c r="Q6077" s="127"/>
      <c r="R6077" s="127"/>
      <c r="S6077" s="127"/>
      <c r="T6077" s="127"/>
      <c r="U6077" s="127"/>
      <c r="V6077" s="496"/>
      <c r="W6077" s="127"/>
      <c r="X6077" s="127"/>
      <c r="Y6077" s="127"/>
      <c r="Z6077" s="127"/>
      <c r="AA6077" s="127"/>
    </row>
    <row r="6078" ht="23.4" spans="1:27">
      <c r="A6078" s="720"/>
      <c r="B6078" s="127"/>
      <c r="C6078" s="127"/>
      <c r="D6078" s="127"/>
      <c r="E6078" s="491"/>
      <c r="F6078" s="127"/>
      <c r="G6078" s="128"/>
      <c r="H6078" s="285"/>
      <c r="I6078" s="127"/>
      <c r="J6078" s="127"/>
      <c r="K6078" s="127"/>
      <c r="L6078" s="127"/>
      <c r="M6078" s="127"/>
      <c r="N6078" s="128"/>
      <c r="O6078" s="285"/>
      <c r="P6078" s="14"/>
      <c r="Q6078" s="14"/>
      <c r="R6078" s="14"/>
      <c r="S6078" s="127"/>
      <c r="T6078" s="127"/>
      <c r="U6078" s="127"/>
      <c r="V6078" s="496"/>
      <c r="W6078" s="127"/>
      <c r="X6078" s="127"/>
      <c r="Y6078" s="127"/>
      <c r="Z6078" s="127"/>
      <c r="AA6078" s="127"/>
    </row>
    <row r="6079" ht="23.4" spans="1:27">
      <c r="A6079" s="720"/>
      <c r="B6079" s="14"/>
      <c r="C6079" s="14"/>
      <c r="D6079" s="14"/>
      <c r="E6079" s="491"/>
      <c r="F6079" s="127"/>
      <c r="G6079" s="128"/>
      <c r="H6079" s="285"/>
      <c r="I6079" s="127"/>
      <c r="J6079" s="127"/>
      <c r="K6079" s="127"/>
      <c r="L6079" s="127"/>
      <c r="M6079" s="127"/>
      <c r="N6079" s="128"/>
      <c r="O6079" s="285"/>
      <c r="P6079" s="127"/>
      <c r="Q6079" s="127"/>
      <c r="R6079" s="127"/>
      <c r="S6079" s="127"/>
      <c r="T6079" s="127"/>
      <c r="U6079" s="127"/>
      <c r="V6079" s="496"/>
      <c r="W6079" s="127"/>
      <c r="X6079" s="127"/>
      <c r="Y6079" s="127"/>
      <c r="Z6079" s="127"/>
      <c r="AA6079" s="127"/>
    </row>
    <row r="6080" ht="23.4" spans="1:27">
      <c r="A6080" s="720"/>
      <c r="B6080" s="14"/>
      <c r="C6080" s="14"/>
      <c r="D6080" s="14"/>
      <c r="E6080" s="491"/>
      <c r="F6080" s="127"/>
      <c r="G6080" s="128"/>
      <c r="H6080" s="285"/>
      <c r="I6080" s="127"/>
      <c r="J6080" s="127"/>
      <c r="K6080" s="127"/>
      <c r="L6080" s="127"/>
      <c r="M6080" s="127"/>
      <c r="N6080" s="128"/>
      <c r="O6080" s="285"/>
      <c r="P6080" s="127"/>
      <c r="Q6080" s="127"/>
      <c r="R6080" s="127"/>
      <c r="S6080" s="127"/>
      <c r="T6080" s="127"/>
      <c r="U6080" s="127"/>
      <c r="V6080" s="496"/>
      <c r="W6080" s="127"/>
      <c r="X6080" s="127"/>
      <c r="Y6080" s="127"/>
      <c r="Z6080" s="127"/>
      <c r="AA6080" s="127"/>
    </row>
    <row r="6081" ht="23.4" spans="1:27">
      <c r="A6081" s="720"/>
      <c r="B6081" s="127"/>
      <c r="C6081" s="127"/>
      <c r="D6081" s="127"/>
      <c r="E6081" s="491"/>
      <c r="F6081" s="127"/>
      <c r="G6081" s="128"/>
      <c r="H6081" s="285"/>
      <c r="I6081" s="127"/>
      <c r="J6081" s="127"/>
      <c r="K6081" s="127"/>
      <c r="L6081" s="127"/>
      <c r="M6081" s="127"/>
      <c r="N6081" s="127"/>
      <c r="O6081" s="285"/>
      <c r="P6081" s="14"/>
      <c r="Q6081" s="14"/>
      <c r="R6081" s="14"/>
      <c r="S6081" s="14"/>
      <c r="T6081" s="14"/>
      <c r="U6081" s="127"/>
      <c r="V6081" s="496"/>
      <c r="W6081" s="127"/>
      <c r="X6081" s="127"/>
      <c r="Y6081" s="127"/>
      <c r="Z6081" s="127"/>
      <c r="AA6081" s="127"/>
    </row>
    <row r="6082" ht="23.4" spans="1:27">
      <c r="A6082" s="720"/>
      <c r="B6082" s="127"/>
      <c r="C6082" s="127"/>
      <c r="D6082" s="127"/>
      <c r="E6082" s="491"/>
      <c r="F6082" s="127"/>
      <c r="G6082" s="128"/>
      <c r="H6082" s="285"/>
      <c r="I6082" s="127"/>
      <c r="J6082" s="127"/>
      <c r="K6082" s="127"/>
      <c r="L6082" s="127"/>
      <c r="M6082" s="127"/>
      <c r="N6082" s="128"/>
      <c r="O6082" s="285"/>
      <c r="P6082" s="14"/>
      <c r="Q6082" s="14"/>
      <c r="R6082" s="14"/>
      <c r="S6082" s="127"/>
      <c r="T6082" s="127"/>
      <c r="U6082" s="127"/>
      <c r="V6082" s="496"/>
      <c r="W6082" s="127"/>
      <c r="X6082" s="127"/>
      <c r="Y6082" s="127"/>
      <c r="Z6082" s="127"/>
      <c r="AA6082" s="127"/>
    </row>
    <row r="6083" ht="23.4" spans="1:27">
      <c r="A6083" s="720"/>
      <c r="B6083" s="127"/>
      <c r="C6083" s="127"/>
      <c r="D6083" s="127"/>
      <c r="E6083" s="127"/>
      <c r="F6083" s="127"/>
      <c r="G6083" s="127"/>
      <c r="H6083" s="285"/>
      <c r="I6083" s="127"/>
      <c r="J6083" s="127"/>
      <c r="K6083" s="127"/>
      <c r="L6083" s="127"/>
      <c r="M6083" s="127"/>
      <c r="N6083" s="128"/>
      <c r="O6083" s="285"/>
      <c r="P6083" s="164"/>
      <c r="Q6083" s="127"/>
      <c r="R6083" s="127"/>
      <c r="S6083" s="127"/>
      <c r="T6083" s="127"/>
      <c r="U6083" s="127"/>
      <c r="V6083" s="496"/>
      <c r="W6083" s="127"/>
      <c r="X6083" s="127"/>
      <c r="Y6083" s="127"/>
      <c r="Z6083" s="127"/>
      <c r="AA6083" s="127"/>
    </row>
    <row r="6084" ht="23.4" spans="1:27">
      <c r="A6084" s="720"/>
      <c r="B6084" s="127"/>
      <c r="C6084" s="127"/>
      <c r="D6084" s="127"/>
      <c r="E6084" s="127"/>
      <c r="F6084" s="127"/>
      <c r="G6084" s="127"/>
      <c r="H6084" s="285"/>
      <c r="I6084" s="127"/>
      <c r="J6084" s="127"/>
      <c r="K6084" s="127"/>
      <c r="L6084" s="127"/>
      <c r="M6084" s="127"/>
      <c r="N6084" s="128"/>
      <c r="O6084" s="285"/>
      <c r="P6084" s="164"/>
      <c r="Q6084" s="127"/>
      <c r="R6084" s="127"/>
      <c r="S6084" s="127"/>
      <c r="T6084" s="127"/>
      <c r="U6084" s="127"/>
      <c r="V6084" s="496"/>
      <c r="W6084" s="127"/>
      <c r="X6084" s="127"/>
      <c r="Y6084" s="127"/>
      <c r="Z6084" s="127"/>
      <c r="AA6084" s="127"/>
    </row>
    <row r="6085" ht="23.4" spans="1:27">
      <c r="A6085" s="720"/>
      <c r="B6085" s="127"/>
      <c r="C6085" s="127"/>
      <c r="D6085" s="127"/>
      <c r="E6085" s="127"/>
      <c r="F6085" s="127"/>
      <c r="G6085" s="127"/>
      <c r="H6085" s="285"/>
      <c r="I6085" s="127"/>
      <c r="J6085" s="127"/>
      <c r="K6085" s="127"/>
      <c r="L6085" s="127"/>
      <c r="M6085" s="127"/>
      <c r="N6085" s="128"/>
      <c r="O6085" s="285"/>
      <c r="P6085" s="14"/>
      <c r="Q6085" s="14"/>
      <c r="R6085" s="14"/>
      <c r="S6085" s="14"/>
      <c r="T6085" s="14"/>
      <c r="U6085" s="14"/>
      <c r="V6085" s="496"/>
      <c r="W6085" s="127"/>
      <c r="X6085" s="127"/>
      <c r="Y6085" s="127"/>
      <c r="Z6085" s="127"/>
      <c r="AA6085" s="127"/>
    </row>
    <row r="6086" ht="23.4" spans="1:27">
      <c r="A6086" s="720"/>
      <c r="B6086" s="154"/>
      <c r="C6086" s="154"/>
      <c r="D6086" s="154"/>
      <c r="E6086" s="154"/>
      <c r="F6086" s="154"/>
      <c r="G6086" s="154"/>
      <c r="H6086" s="285"/>
      <c r="I6086" s="127"/>
      <c r="J6086" s="127"/>
      <c r="K6086" s="127"/>
      <c r="L6086" s="127"/>
      <c r="M6086" s="127"/>
      <c r="N6086" s="128"/>
      <c r="O6086" s="285"/>
      <c r="P6086" s="139"/>
      <c r="Q6086" s="139"/>
      <c r="R6086" s="139"/>
      <c r="S6086" s="139"/>
      <c r="T6086" s="139"/>
      <c r="U6086" s="139"/>
      <c r="V6086" s="496"/>
      <c r="W6086" s="127"/>
      <c r="X6086" s="127"/>
      <c r="Y6086" s="127"/>
      <c r="Z6086" s="127"/>
      <c r="AA6086" s="127"/>
    </row>
    <row r="6087" ht="23.4" spans="1:27">
      <c r="A6087" s="720"/>
      <c r="B6087" s="154"/>
      <c r="C6087" s="154"/>
      <c r="D6087" s="154"/>
      <c r="E6087" s="154"/>
      <c r="F6087" s="154"/>
      <c r="G6087" s="154"/>
      <c r="H6087" s="285"/>
      <c r="I6087" s="127"/>
      <c r="J6087" s="127"/>
      <c r="K6087" s="127"/>
      <c r="L6087" s="127"/>
      <c r="M6087" s="127"/>
      <c r="N6087" s="128"/>
      <c r="O6087" s="285"/>
      <c r="P6087" s="14"/>
      <c r="Q6087" s="14"/>
      <c r="R6087" s="14"/>
      <c r="S6087" s="14"/>
      <c r="T6087" s="14"/>
      <c r="U6087" s="14"/>
      <c r="V6087" s="496"/>
      <c r="W6087" s="127"/>
      <c r="X6087" s="127"/>
      <c r="Y6087" s="127"/>
      <c r="Z6087" s="127"/>
      <c r="AA6087" s="127"/>
    </row>
    <row r="6088" ht="23.4" spans="1:27">
      <c r="A6088" s="720"/>
      <c r="B6088" s="127"/>
      <c r="C6088" s="127"/>
      <c r="D6088" s="127"/>
      <c r="E6088" s="127"/>
      <c r="F6088" s="127"/>
      <c r="G6088" s="154"/>
      <c r="H6088" s="285"/>
      <c r="I6088" s="127"/>
      <c r="J6088" s="127"/>
      <c r="K6088" s="127"/>
      <c r="L6088" s="127"/>
      <c r="M6088" s="127"/>
      <c r="N6088" s="128"/>
      <c r="O6088" s="285"/>
      <c r="P6088" s="14"/>
      <c r="Q6088" s="14"/>
      <c r="R6088" s="14"/>
      <c r="S6088" s="14"/>
      <c r="T6088" s="14"/>
      <c r="U6088" s="14"/>
      <c r="V6088" s="496"/>
      <c r="W6088" s="127"/>
      <c r="X6088" s="127"/>
      <c r="Y6088" s="127"/>
      <c r="Z6088" s="127"/>
      <c r="AA6088" s="127"/>
    </row>
    <row r="6089" ht="23.4" spans="1:27">
      <c r="A6089" s="720"/>
      <c r="B6089" s="127"/>
      <c r="C6089" s="127"/>
      <c r="D6089" s="127"/>
      <c r="E6089" s="127"/>
      <c r="F6089" s="127"/>
      <c r="G6089" s="154"/>
      <c r="H6089" s="285"/>
      <c r="I6089" s="127"/>
      <c r="J6089" s="127"/>
      <c r="K6089" s="127"/>
      <c r="L6089" s="127"/>
      <c r="M6089" s="127"/>
      <c r="N6089" s="128"/>
      <c r="O6089" s="285"/>
      <c r="P6089" s="14"/>
      <c r="Q6089" s="14"/>
      <c r="R6089" s="14"/>
      <c r="S6089" s="127"/>
      <c r="T6089" s="127"/>
      <c r="U6089" s="127"/>
      <c r="V6089" s="496"/>
      <c r="W6089" s="127"/>
      <c r="X6089" s="127"/>
      <c r="Y6089" s="127"/>
      <c r="Z6089" s="127"/>
      <c r="AA6089" s="127"/>
    </row>
    <row r="6090" ht="23.4" spans="1:27">
      <c r="A6090" s="720"/>
      <c r="B6090" s="127"/>
      <c r="C6090" s="127"/>
      <c r="D6090" s="127"/>
      <c r="E6090" s="127"/>
      <c r="F6090" s="127"/>
      <c r="G6090" s="154"/>
      <c r="H6090" s="285"/>
      <c r="I6090" s="127"/>
      <c r="J6090" s="127"/>
      <c r="K6090" s="127"/>
      <c r="L6090" s="127"/>
      <c r="M6090" s="127"/>
      <c r="N6090" s="128"/>
      <c r="O6090" s="285"/>
      <c r="P6090" s="14"/>
      <c r="Q6090" s="14"/>
      <c r="R6090" s="14"/>
      <c r="S6090" s="127"/>
      <c r="T6090" s="127"/>
      <c r="U6090" s="127"/>
      <c r="V6090" s="496"/>
      <c r="W6090" s="127"/>
      <c r="X6090" s="127"/>
      <c r="Y6090" s="127"/>
      <c r="Z6090" s="127"/>
      <c r="AA6090" s="127"/>
    </row>
    <row r="6091" ht="23.4" spans="1:27">
      <c r="A6091" s="720"/>
      <c r="B6091" s="154"/>
      <c r="C6091" s="154"/>
      <c r="D6091" s="154"/>
      <c r="E6091" s="154"/>
      <c r="F6091" s="154"/>
      <c r="G6091" s="154"/>
      <c r="H6091" s="285"/>
      <c r="I6091" s="127"/>
      <c r="J6091" s="127"/>
      <c r="K6091" s="127"/>
      <c r="L6091" s="127"/>
      <c r="M6091" s="127"/>
      <c r="N6091" s="128"/>
      <c r="O6091" s="285"/>
      <c r="P6091" s="14"/>
      <c r="Q6091" s="14"/>
      <c r="R6091" s="14"/>
      <c r="S6091" s="127"/>
      <c r="T6091" s="127"/>
      <c r="U6091" s="127"/>
      <c r="V6091" s="496"/>
      <c r="W6091" s="127"/>
      <c r="X6091" s="127"/>
      <c r="Y6091" s="127"/>
      <c r="Z6091" s="127"/>
      <c r="AA6091" s="127"/>
    </row>
    <row r="6092" ht="23.4" spans="1:27">
      <c r="A6092" s="720"/>
      <c r="B6092" s="154"/>
      <c r="C6092" s="154"/>
      <c r="D6092" s="154"/>
      <c r="E6092" s="154"/>
      <c r="F6092" s="154"/>
      <c r="G6092" s="154"/>
      <c r="H6092" s="285"/>
      <c r="I6092" s="127"/>
      <c r="J6092" s="127"/>
      <c r="K6092" s="127"/>
      <c r="L6092" s="127"/>
      <c r="M6092" s="127"/>
      <c r="N6092" s="128"/>
      <c r="O6092" s="285"/>
      <c r="P6092" s="14"/>
      <c r="Q6092" s="14"/>
      <c r="R6092" s="14"/>
      <c r="S6092" s="14"/>
      <c r="T6092" s="14"/>
      <c r="U6092" s="14"/>
      <c r="V6092" s="496"/>
      <c r="W6092" s="127"/>
      <c r="X6092" s="127"/>
      <c r="Y6092" s="127"/>
      <c r="Z6092" s="127"/>
      <c r="AA6092" s="127"/>
    </row>
    <row r="6093" ht="23.4" spans="1:27">
      <c r="A6093" s="720"/>
      <c r="B6093" s="154"/>
      <c r="C6093" s="154"/>
      <c r="D6093" s="154"/>
      <c r="E6093" s="154"/>
      <c r="F6093" s="154"/>
      <c r="G6093" s="154"/>
      <c r="H6093" s="285"/>
      <c r="I6093" s="174"/>
      <c r="J6093" s="767"/>
      <c r="K6093" s="127"/>
      <c r="L6093" s="127"/>
      <c r="M6093" s="127"/>
      <c r="N6093" s="128"/>
      <c r="O6093" s="285"/>
      <c r="P6093" s="14"/>
      <c r="Q6093" s="14"/>
      <c r="R6093" s="14"/>
      <c r="S6093" s="127"/>
      <c r="T6093" s="127"/>
      <c r="U6093" s="127"/>
      <c r="V6093" s="496"/>
      <c r="W6093" s="127"/>
      <c r="X6093" s="127"/>
      <c r="Y6093" s="127"/>
      <c r="Z6093" s="127"/>
      <c r="AA6093" s="127"/>
    </row>
    <row r="6094" ht="23.4" spans="1:27">
      <c r="A6094" s="720"/>
      <c r="B6094" s="154"/>
      <c r="C6094" s="154"/>
      <c r="D6094" s="154"/>
      <c r="E6094" s="154"/>
      <c r="F6094" s="154"/>
      <c r="G6094" s="154"/>
      <c r="H6094" s="285"/>
      <c r="I6094" s="174"/>
      <c r="J6094" s="767"/>
      <c r="K6094" s="127"/>
      <c r="L6094" s="127"/>
      <c r="M6094" s="127"/>
      <c r="N6094" s="745"/>
      <c r="O6094" s="285"/>
      <c r="P6094" s="14"/>
      <c r="Q6094" s="14"/>
      <c r="R6094" s="14"/>
      <c r="S6094" s="14"/>
      <c r="T6094" s="14"/>
      <c r="U6094" s="14"/>
      <c r="V6094" s="496"/>
      <c r="W6094" s="127"/>
      <c r="X6094" s="127"/>
      <c r="Y6094" s="127"/>
      <c r="Z6094" s="127"/>
      <c r="AA6094" s="127"/>
    </row>
    <row r="6095" ht="23.4" spans="1:27">
      <c r="A6095" s="720"/>
      <c r="B6095" s="154"/>
      <c r="C6095" s="154"/>
      <c r="D6095" s="154"/>
      <c r="E6095" s="154"/>
      <c r="F6095" s="154"/>
      <c r="G6095" s="154"/>
      <c r="H6095" s="285"/>
      <c r="I6095" s="174"/>
      <c r="J6095" s="767"/>
      <c r="K6095" s="127"/>
      <c r="L6095" s="127"/>
      <c r="M6095" s="127"/>
      <c r="N6095" s="745"/>
      <c r="O6095" s="285"/>
      <c r="P6095" s="127"/>
      <c r="Q6095" s="127"/>
      <c r="R6095" s="127"/>
      <c r="S6095" s="127"/>
      <c r="T6095" s="127"/>
      <c r="U6095" s="127"/>
      <c r="V6095" s="496"/>
      <c r="W6095" s="127"/>
      <c r="X6095" s="127"/>
      <c r="Y6095" s="127"/>
      <c r="Z6095" s="127"/>
      <c r="AA6095" s="127"/>
    </row>
    <row r="6096" ht="23.4" spans="1:27">
      <c r="A6096" s="720"/>
      <c r="B6096" s="154"/>
      <c r="C6096" s="154"/>
      <c r="D6096" s="154"/>
      <c r="E6096" s="154"/>
      <c r="F6096" s="154"/>
      <c r="G6096" s="154"/>
      <c r="H6096" s="285"/>
      <c r="I6096" s="174"/>
      <c r="J6096" s="767"/>
      <c r="K6096" s="127"/>
      <c r="L6096" s="127"/>
      <c r="M6096" s="127"/>
      <c r="N6096" s="745"/>
      <c r="O6096" s="285"/>
      <c r="P6096" s="14"/>
      <c r="Q6096" s="14"/>
      <c r="R6096" s="14"/>
      <c r="S6096" s="14"/>
      <c r="T6096" s="14"/>
      <c r="U6096" s="14"/>
      <c r="V6096" s="496"/>
      <c r="W6096" s="127"/>
      <c r="X6096" s="127"/>
      <c r="Y6096" s="127"/>
      <c r="Z6096" s="127"/>
      <c r="AA6096" s="127"/>
    </row>
    <row r="6097" ht="23.4" spans="1:27">
      <c r="A6097" s="720"/>
      <c r="B6097" s="154"/>
      <c r="C6097" s="154"/>
      <c r="D6097" s="154"/>
      <c r="E6097" s="154"/>
      <c r="F6097" s="154"/>
      <c r="G6097" s="154"/>
      <c r="H6097" s="285"/>
      <c r="I6097" s="174"/>
      <c r="J6097" s="767"/>
      <c r="K6097" s="127"/>
      <c r="L6097" s="127"/>
      <c r="M6097" s="127"/>
      <c r="N6097" s="745"/>
      <c r="O6097" s="285"/>
      <c r="P6097" s="127"/>
      <c r="Q6097" s="127"/>
      <c r="R6097" s="127"/>
      <c r="S6097" s="127"/>
      <c r="T6097" s="127"/>
      <c r="U6097" s="127"/>
      <c r="V6097" s="496"/>
      <c r="W6097" s="127"/>
      <c r="X6097" s="127"/>
      <c r="Y6097" s="127"/>
      <c r="Z6097" s="127"/>
      <c r="AA6097" s="127"/>
    </row>
    <row r="6098" ht="23.4" spans="1:27">
      <c r="A6098" s="720"/>
      <c r="B6098" s="154"/>
      <c r="C6098" s="154"/>
      <c r="D6098" s="154"/>
      <c r="E6098" s="154"/>
      <c r="F6098" s="154"/>
      <c r="G6098" s="154"/>
      <c r="H6098" s="285"/>
      <c r="I6098" s="174"/>
      <c r="J6098" s="767"/>
      <c r="K6098" s="127"/>
      <c r="L6098" s="127"/>
      <c r="M6098" s="127"/>
      <c r="N6098" s="745"/>
      <c r="O6098" s="285"/>
      <c r="P6098" s="127"/>
      <c r="Q6098" s="127"/>
      <c r="R6098" s="127"/>
      <c r="S6098" s="127"/>
      <c r="T6098" s="127"/>
      <c r="U6098" s="127"/>
      <c r="V6098" s="496"/>
      <c r="W6098" s="127"/>
      <c r="X6098" s="127"/>
      <c r="Y6098" s="127"/>
      <c r="Z6098" s="127"/>
      <c r="AA6098" s="127"/>
    </row>
    <row r="6099" ht="23.4" spans="1:27">
      <c r="A6099" s="720"/>
      <c r="B6099" s="154"/>
      <c r="C6099" s="154"/>
      <c r="D6099" s="154"/>
      <c r="E6099" s="154"/>
      <c r="F6099" s="154"/>
      <c r="G6099" s="154"/>
      <c r="H6099" s="285"/>
      <c r="I6099" s="174"/>
      <c r="J6099" s="767"/>
      <c r="K6099" s="127"/>
      <c r="L6099" s="127"/>
      <c r="M6099" s="127"/>
      <c r="N6099" s="745"/>
      <c r="O6099" s="285"/>
      <c r="P6099" s="127"/>
      <c r="Q6099" s="127"/>
      <c r="R6099" s="127"/>
      <c r="S6099" s="127"/>
      <c r="T6099" s="127"/>
      <c r="U6099" s="127"/>
      <c r="V6099" s="496"/>
      <c r="W6099" s="127"/>
      <c r="X6099" s="127"/>
      <c r="Y6099" s="127"/>
      <c r="Z6099" s="127"/>
      <c r="AA6099" s="127"/>
    </row>
    <row r="6100" ht="23.4" spans="1:27">
      <c r="A6100" s="720"/>
      <c r="B6100" s="154"/>
      <c r="C6100" s="154"/>
      <c r="D6100" s="154"/>
      <c r="E6100" s="154"/>
      <c r="F6100" s="154"/>
      <c r="G6100" s="154"/>
      <c r="H6100" s="285"/>
      <c r="I6100" s="174"/>
      <c r="J6100" s="767"/>
      <c r="K6100" s="127"/>
      <c r="L6100" s="127"/>
      <c r="M6100" s="127"/>
      <c r="N6100" s="745"/>
      <c r="O6100" s="285"/>
      <c r="P6100" s="127"/>
      <c r="Q6100" s="127"/>
      <c r="R6100" s="127"/>
      <c r="S6100" s="127"/>
      <c r="T6100" s="127"/>
      <c r="U6100" s="127"/>
      <c r="V6100" s="496"/>
      <c r="W6100" s="127"/>
      <c r="X6100" s="127"/>
      <c r="Y6100" s="127"/>
      <c r="Z6100" s="127"/>
      <c r="AA6100" s="127"/>
    </row>
    <row r="6101" ht="23.4" spans="1:27">
      <c r="A6101" s="720"/>
      <c r="B6101" s="154"/>
      <c r="C6101" s="154"/>
      <c r="D6101" s="154"/>
      <c r="E6101" s="154"/>
      <c r="F6101" s="154"/>
      <c r="G6101" s="154"/>
      <c r="H6101" s="285"/>
      <c r="I6101" s="127"/>
      <c r="J6101" s="127"/>
      <c r="K6101" s="127"/>
      <c r="L6101" s="127"/>
      <c r="M6101" s="127"/>
      <c r="N6101" s="154"/>
      <c r="O6101" s="285"/>
      <c r="P6101" s="127"/>
      <c r="Q6101" s="127"/>
      <c r="R6101" s="127"/>
      <c r="S6101" s="127"/>
      <c r="T6101" s="127"/>
      <c r="U6101" s="127"/>
      <c r="V6101" s="496"/>
      <c r="W6101" s="127"/>
      <c r="X6101" s="127"/>
      <c r="Y6101" s="127"/>
      <c r="Z6101" s="127"/>
      <c r="AA6101" s="127"/>
    </row>
    <row r="6102" ht="23.4" spans="1:27">
      <c r="A6102" s="726"/>
      <c r="B6102" s="623"/>
      <c r="C6102" s="324"/>
      <c r="D6102" s="324"/>
      <c r="E6102" s="624"/>
      <c r="F6102" s="324"/>
      <c r="G6102" s="299"/>
      <c r="H6102" s="269"/>
      <c r="I6102" s="304"/>
      <c r="J6102" s="304"/>
      <c r="K6102" s="304"/>
      <c r="L6102" s="304"/>
      <c r="M6102" s="304"/>
      <c r="N6102" s="304"/>
      <c r="O6102" s="269"/>
      <c r="P6102" s="304"/>
      <c r="Q6102" s="304"/>
      <c r="R6102" s="304"/>
      <c r="S6102" s="304"/>
      <c r="T6102" s="304"/>
      <c r="U6102" s="304"/>
      <c r="V6102" s="269"/>
      <c r="W6102" s="304"/>
      <c r="X6102" s="304"/>
      <c r="Y6102" s="304"/>
      <c r="Z6102" s="304"/>
      <c r="AA6102" s="304"/>
    </row>
  </sheetData>
  <mergeCells count="407">
    <mergeCell ref="A1054:G1054"/>
    <mergeCell ref="L1096:M1096"/>
    <mergeCell ref="E1174:G1174"/>
    <mergeCell ref="L1174:N1174"/>
    <mergeCell ref="E1178:G1178"/>
    <mergeCell ref="L1179:N1179"/>
    <mergeCell ref="E1183:G1183"/>
    <mergeCell ref="E1188:G1188"/>
    <mergeCell ref="E1190:G1190"/>
    <mergeCell ref="E1196:G1196"/>
    <mergeCell ref="M1214:N1214"/>
    <mergeCell ref="M1215:N1215"/>
    <mergeCell ref="E1216:G1216"/>
    <mergeCell ref="L1258:N1258"/>
    <mergeCell ref="L1259:N1259"/>
    <mergeCell ref="E1378:G1378"/>
    <mergeCell ref="L1380:N1380"/>
    <mergeCell ref="B1483:G1483"/>
    <mergeCell ref="I1485:N1485"/>
    <mergeCell ref="I3125:N3125"/>
    <mergeCell ref="I3153:N3153"/>
    <mergeCell ref="B3182:G3182"/>
    <mergeCell ref="V3197:W3197"/>
    <mergeCell ref="V3215:W3215"/>
    <mergeCell ref="V3236:W3236"/>
    <mergeCell ref="V3257:W3257"/>
    <mergeCell ref="B3262:G3262"/>
    <mergeCell ref="V3279:W3279"/>
    <mergeCell ref="V3306:W3306"/>
    <mergeCell ref="V3324:W3324"/>
    <mergeCell ref="V3349:W3349"/>
    <mergeCell ref="V3367:W3367"/>
    <mergeCell ref="V3386:W3386"/>
    <mergeCell ref="V3404:W3404"/>
    <mergeCell ref="V3424:W3424"/>
    <mergeCell ref="V3444:W3444"/>
    <mergeCell ref="V3460:W3460"/>
    <mergeCell ref="V3481:W3481"/>
    <mergeCell ref="V3501:W3501"/>
    <mergeCell ref="V3520:W3520"/>
    <mergeCell ref="V3542:W3542"/>
    <mergeCell ref="V3562:W3562"/>
    <mergeCell ref="V3583:W3583"/>
    <mergeCell ref="V3602:W3602"/>
    <mergeCell ref="V3624:W3624"/>
    <mergeCell ref="V3644:W3644"/>
    <mergeCell ref="V3660:W3660"/>
    <mergeCell ref="V3679:W3679"/>
    <mergeCell ref="V3697:W3697"/>
    <mergeCell ref="V3716:W3716"/>
    <mergeCell ref="V3735:W3735"/>
    <mergeCell ref="V3749:W3749"/>
    <mergeCell ref="V3764:W3764"/>
    <mergeCell ref="V3776:W3776"/>
    <mergeCell ref="V3792:W3792"/>
    <mergeCell ref="V3809:W3809"/>
    <mergeCell ref="V3829:W3829"/>
    <mergeCell ref="V3843:W3843"/>
    <mergeCell ref="V3860:W3860"/>
    <mergeCell ref="V3880:W3880"/>
    <mergeCell ref="V3894:W3894"/>
    <mergeCell ref="V3908:W3908"/>
    <mergeCell ref="AB3929:AC3929"/>
    <mergeCell ref="AB3948:AC3948"/>
    <mergeCell ref="AB3965:AC3965"/>
    <mergeCell ref="AB3982:AC3982"/>
    <mergeCell ref="AB3996:AC3996"/>
    <mergeCell ref="AB4015:AC4015"/>
    <mergeCell ref="AB4032:AC4032"/>
    <mergeCell ref="AB4047:AC4047"/>
    <mergeCell ref="AB4068:AC4068"/>
    <mergeCell ref="AB4087:AC4087"/>
    <mergeCell ref="AB4110:AC4110"/>
    <mergeCell ref="AB4129:AC4129"/>
    <mergeCell ref="AB4149:AC4149"/>
    <mergeCell ref="AB4165:AC4165"/>
    <mergeCell ref="AB4181:AC4181"/>
    <mergeCell ref="AB4202:AC4202"/>
    <mergeCell ref="AB4222:AC4222"/>
    <mergeCell ref="AB4252:AC4252"/>
    <mergeCell ref="AB4270:AC4270"/>
    <mergeCell ref="AB4307:AC4307"/>
    <mergeCell ref="W4316:AA4316"/>
    <mergeCell ref="AB4324:AC4324"/>
    <mergeCell ref="AB4346:AC4346"/>
    <mergeCell ref="AB4370:AC4370"/>
    <mergeCell ref="AB4407:AC4407"/>
    <mergeCell ref="AB4430:AC4430"/>
    <mergeCell ref="AB4447:AC4447"/>
    <mergeCell ref="AB4462:AC4462"/>
    <mergeCell ref="AB4482:AC4482"/>
    <mergeCell ref="AB4502:AC4502"/>
    <mergeCell ref="AB4524:AC4524"/>
    <mergeCell ref="AB4543:AC4543"/>
    <mergeCell ref="AB4563:AC4563"/>
    <mergeCell ref="AB4588:AC4588"/>
    <mergeCell ref="AB4608:AC4608"/>
    <mergeCell ref="AB4620:AC4620"/>
    <mergeCell ref="AB4640:AC4640"/>
    <mergeCell ref="AB4658:AC4658"/>
    <mergeCell ref="AB4677:AC4677"/>
    <mergeCell ref="AB4697:AC4697"/>
    <mergeCell ref="AB4716:AC4716"/>
    <mergeCell ref="AB4747:AC4747"/>
    <mergeCell ref="AB4766:AC4766"/>
    <mergeCell ref="AB4790:AC4790"/>
    <mergeCell ref="AB4815:AC4815"/>
    <mergeCell ref="AB4842:AC4842"/>
    <mergeCell ref="AB4863:AC4863"/>
    <mergeCell ref="AB4888:AC4888"/>
    <mergeCell ref="AB4909:AC4909"/>
    <mergeCell ref="AB4938:AC4938"/>
    <mergeCell ref="AB4965:AC4965"/>
    <mergeCell ref="AB4998:AC4998"/>
    <mergeCell ref="AB5019:AC5019"/>
    <mergeCell ref="AB5039:AC5039"/>
    <mergeCell ref="AB5063:AC5063"/>
    <mergeCell ref="AB5078:AC5078"/>
    <mergeCell ref="AB5094:AC5094"/>
    <mergeCell ref="AB5119:AC5119"/>
    <mergeCell ref="AB5144:AC5144"/>
    <mergeCell ref="AB5164:AC5164"/>
    <mergeCell ref="AB5189:AC5189"/>
    <mergeCell ref="AB5209:AC5209"/>
    <mergeCell ref="AB5238:AC5238"/>
    <mergeCell ref="AB5257:AC5257"/>
    <mergeCell ref="AB5281:AC5281"/>
    <mergeCell ref="AB5301:AC5301"/>
    <mergeCell ref="AB5321:AC5321"/>
    <mergeCell ref="AB5341:AC5341"/>
    <mergeCell ref="AB5360:AC5360"/>
    <mergeCell ref="AB5381:AC5381"/>
    <mergeCell ref="AB5403:AC5403"/>
    <mergeCell ref="AB5427:AC5427"/>
    <mergeCell ref="AB5446:AC5446"/>
    <mergeCell ref="AB5470:AC5470"/>
    <mergeCell ref="AB5486:AC5486"/>
    <mergeCell ref="AB5511:AC5511"/>
    <mergeCell ref="AB5525:AC5525"/>
    <mergeCell ref="AB5548:AC5548"/>
    <mergeCell ref="AB5574:AC5574"/>
    <mergeCell ref="AB5588:AC5588"/>
    <mergeCell ref="AB5605:AC5605"/>
    <mergeCell ref="AB5624:AC5624"/>
    <mergeCell ref="AB5646:AC5646"/>
    <mergeCell ref="AB5674:AC5674"/>
    <mergeCell ref="AB5695:AC5695"/>
    <mergeCell ref="AB5716:AC5716"/>
    <mergeCell ref="AB5739:AC5739"/>
    <mergeCell ref="AB5764:AC5764"/>
    <mergeCell ref="AB5782:AC5782"/>
    <mergeCell ref="AB5806:AC5806"/>
    <mergeCell ref="AB5830:AC5830"/>
    <mergeCell ref="AB5851:AC5851"/>
    <mergeCell ref="AB5877:AC5877"/>
    <mergeCell ref="AB5895:AC5895"/>
    <mergeCell ref="AB5921:AC5921"/>
    <mergeCell ref="AB5952:AC5952"/>
    <mergeCell ref="AB5974:AC5974"/>
    <mergeCell ref="AB5991:AC5991"/>
    <mergeCell ref="W5993:AA5993"/>
    <mergeCell ref="AB6006:AC6006"/>
    <mergeCell ref="AB6035:AC6035"/>
    <mergeCell ref="A2:A10"/>
    <mergeCell ref="A13:A22"/>
    <mergeCell ref="A25:A34"/>
    <mergeCell ref="A37:A46"/>
    <mergeCell ref="A49:A58"/>
    <mergeCell ref="A61:A70"/>
    <mergeCell ref="A73:A82"/>
    <mergeCell ref="A85:A94"/>
    <mergeCell ref="A97:A106"/>
    <mergeCell ref="A1206:A1219"/>
    <mergeCell ref="A1222:A1239"/>
    <mergeCell ref="A1242:A1259"/>
    <mergeCell ref="A1262:A1279"/>
    <mergeCell ref="A1282:A1293"/>
    <mergeCell ref="A1296:A1309"/>
    <mergeCell ref="A1312:A1324"/>
    <mergeCell ref="A1327:A1347"/>
    <mergeCell ref="A1350:A1361"/>
    <mergeCell ref="A1364:A1372"/>
    <mergeCell ref="A1375:A1385"/>
    <mergeCell ref="A1388:A1397"/>
    <mergeCell ref="A1400:A1411"/>
    <mergeCell ref="A1414:A1426"/>
    <mergeCell ref="A1429:A1441"/>
    <mergeCell ref="A1444:A1459"/>
    <mergeCell ref="A1462:A1472"/>
    <mergeCell ref="A1475:A1488"/>
    <mergeCell ref="A1492:A1505"/>
    <mergeCell ref="A1508:A1523"/>
    <mergeCell ref="A1526:A1544"/>
    <mergeCell ref="A1547:A1565"/>
    <mergeCell ref="A1568:A1586"/>
    <mergeCell ref="A1589:A1607"/>
    <mergeCell ref="A1610:A1633"/>
    <mergeCell ref="A1659:A1681"/>
    <mergeCell ref="A1683:A1701"/>
    <mergeCell ref="A1703:A1722"/>
    <mergeCell ref="A1724:A1743"/>
    <mergeCell ref="A1745:A1767"/>
    <mergeCell ref="A1769:A1791"/>
    <mergeCell ref="A1793:A1810"/>
    <mergeCell ref="A1812:A1827"/>
    <mergeCell ref="A1829:A1847"/>
    <mergeCell ref="A1849:A1867"/>
    <mergeCell ref="A1869:A1887"/>
    <mergeCell ref="A1889:A1907"/>
    <mergeCell ref="A1909:A1927"/>
    <mergeCell ref="A1929:A1947"/>
    <mergeCell ref="A1949:A1967"/>
    <mergeCell ref="A1969:A1987"/>
    <mergeCell ref="A1989:A2011"/>
    <mergeCell ref="A2013:A2031"/>
    <mergeCell ref="A2033:A2051"/>
    <mergeCell ref="A2053:A2071"/>
    <mergeCell ref="A2073:A2095"/>
    <mergeCell ref="A2097:A2119"/>
    <mergeCell ref="A2121:A2144"/>
    <mergeCell ref="A2146:A2168"/>
    <mergeCell ref="A2170:A2192"/>
    <mergeCell ref="A2194:A2216"/>
    <mergeCell ref="A2218:A2240"/>
    <mergeCell ref="A2242:A2264"/>
    <mergeCell ref="A2266:A2288"/>
    <mergeCell ref="A2290:A2312"/>
    <mergeCell ref="A2314:A2333"/>
    <mergeCell ref="A2335:A2357"/>
    <mergeCell ref="A2359:A2384"/>
    <mergeCell ref="A2386:A2408"/>
    <mergeCell ref="A2410:A2430"/>
    <mergeCell ref="A2432:A2448"/>
    <mergeCell ref="A2450:A2466"/>
    <mergeCell ref="A2468:A2489"/>
    <mergeCell ref="A2491:A2507"/>
    <mergeCell ref="A2509:A2521"/>
    <mergeCell ref="A2523:A2535"/>
    <mergeCell ref="A2537:A2554"/>
    <mergeCell ref="A2556:A2568"/>
    <mergeCell ref="A2570:A2585"/>
    <mergeCell ref="A2587:A2606"/>
    <mergeCell ref="A2608:A2631"/>
    <mergeCell ref="A2633:A2654"/>
    <mergeCell ref="A2656:A2674"/>
    <mergeCell ref="A2676:A2701"/>
    <mergeCell ref="A2703:A2723"/>
    <mergeCell ref="A2725:A2740"/>
    <mergeCell ref="A2742:A2759"/>
    <mergeCell ref="A2761:A2779"/>
    <mergeCell ref="A2781:A2800"/>
    <mergeCell ref="A2802:A2820"/>
    <mergeCell ref="A2822:A2843"/>
    <mergeCell ref="A2845:A2864"/>
    <mergeCell ref="A2866:A2878"/>
    <mergeCell ref="A2880:A2902"/>
    <mergeCell ref="A2904:A2930"/>
    <mergeCell ref="A2932:A2955"/>
    <mergeCell ref="A2957:A2980"/>
    <mergeCell ref="A2982:A3002"/>
    <mergeCell ref="A3004:A3022"/>
    <mergeCell ref="A3024:A3049"/>
    <mergeCell ref="A3051:A3065"/>
    <mergeCell ref="A3067:A3087"/>
    <mergeCell ref="A3089:A3109"/>
    <mergeCell ref="A3111:A3135"/>
    <mergeCell ref="A3137:A3164"/>
    <mergeCell ref="A3166:A3196"/>
    <mergeCell ref="A3198:A3214"/>
    <mergeCell ref="A3216:A3235"/>
    <mergeCell ref="A3237:A3256"/>
    <mergeCell ref="A3258:A3278"/>
    <mergeCell ref="A3280:A3305"/>
    <mergeCell ref="A3307:A3323"/>
    <mergeCell ref="A3325:A3348"/>
    <mergeCell ref="A3350:A3366"/>
    <mergeCell ref="A3368:A3385"/>
    <mergeCell ref="A3387:A3403"/>
    <mergeCell ref="A3405:A3423"/>
    <mergeCell ref="A3425:A3441"/>
    <mergeCell ref="A3445:A3459"/>
    <mergeCell ref="A3461:A3480"/>
    <mergeCell ref="A3482:A3500"/>
    <mergeCell ref="A3502:A3519"/>
    <mergeCell ref="A3521:A3541"/>
    <mergeCell ref="A3543:A3561"/>
    <mergeCell ref="A3563:A3582"/>
    <mergeCell ref="A3584:A3601"/>
    <mergeCell ref="A3603:A3623"/>
    <mergeCell ref="A3625:A3643"/>
    <mergeCell ref="A3645:A3659"/>
    <mergeCell ref="A3661:A3678"/>
    <mergeCell ref="A3680:A3696"/>
    <mergeCell ref="A3698:A3715"/>
    <mergeCell ref="A3717:A3734"/>
    <mergeCell ref="A3736:A3748"/>
    <mergeCell ref="A3750:A3763"/>
    <mergeCell ref="A3765:A3775"/>
    <mergeCell ref="A3777:A3791"/>
    <mergeCell ref="A3793:A3808"/>
    <mergeCell ref="A3810:A3828"/>
    <mergeCell ref="A3830:A3842"/>
    <mergeCell ref="A3844:A3859"/>
    <mergeCell ref="A3861:A3879"/>
    <mergeCell ref="A3881:A3893"/>
    <mergeCell ref="A3895:A3907"/>
    <mergeCell ref="A3909:A3928"/>
    <mergeCell ref="A3930:A3947"/>
    <mergeCell ref="A3949:A3964"/>
    <mergeCell ref="A3966:A3981"/>
    <mergeCell ref="A3983:A3995"/>
    <mergeCell ref="A3997:A4014"/>
    <mergeCell ref="A4016:A4031"/>
    <mergeCell ref="A4033:A4046"/>
    <mergeCell ref="A4048:A4067"/>
    <mergeCell ref="A4069:A4086"/>
    <mergeCell ref="A4088:A4109"/>
    <mergeCell ref="A4111:A4128"/>
    <mergeCell ref="A4130:A4148"/>
    <mergeCell ref="A4150:A4164"/>
    <mergeCell ref="A4166:A4180"/>
    <mergeCell ref="A4182:A4201"/>
    <mergeCell ref="A4203:A4221"/>
    <mergeCell ref="A4223:A4251"/>
    <mergeCell ref="A4253:A4269"/>
    <mergeCell ref="A4271:A4306"/>
    <mergeCell ref="A4308:A4323"/>
    <mergeCell ref="A4325:A4345"/>
    <mergeCell ref="A4347:A4369"/>
    <mergeCell ref="A4371:A4406"/>
    <mergeCell ref="A4408:A4429"/>
    <mergeCell ref="A4431:A4446"/>
    <mergeCell ref="A4448:A4461"/>
    <mergeCell ref="A4463:A4481"/>
    <mergeCell ref="A4483:A4501"/>
    <mergeCell ref="A4503:A4523"/>
    <mergeCell ref="A4525:A4542"/>
    <mergeCell ref="A4544:A4562"/>
    <mergeCell ref="A4564:A4587"/>
    <mergeCell ref="A4589:A4607"/>
    <mergeCell ref="A4609:A4619"/>
    <mergeCell ref="A4621:A4639"/>
    <mergeCell ref="A4641:A4657"/>
    <mergeCell ref="A4659:A4676"/>
    <mergeCell ref="A4678:A4696"/>
    <mergeCell ref="A4698:A4715"/>
    <mergeCell ref="A4717:A4746"/>
    <mergeCell ref="A4748:A4765"/>
    <mergeCell ref="A4767:A4789"/>
    <mergeCell ref="A4791:A4814"/>
    <mergeCell ref="A4816:A4841"/>
    <mergeCell ref="A4843:A4862"/>
    <mergeCell ref="A4864:A4887"/>
    <mergeCell ref="A4889:A4908"/>
    <mergeCell ref="A4910:A4937"/>
    <mergeCell ref="A4939:A4964"/>
    <mergeCell ref="A4966:A4997"/>
    <mergeCell ref="A4999:A5018"/>
    <mergeCell ref="A5020:A5038"/>
    <mergeCell ref="A5040:A5062"/>
    <mergeCell ref="A5064:A5077"/>
    <mergeCell ref="A5079:A5093"/>
    <mergeCell ref="A5095:A5118"/>
    <mergeCell ref="A5120:A5143"/>
    <mergeCell ref="A5145:A5163"/>
    <mergeCell ref="A5165:A5188"/>
    <mergeCell ref="A5190:A5208"/>
    <mergeCell ref="A5210:A5237"/>
    <mergeCell ref="A5239:A5256"/>
    <mergeCell ref="A5258:A5280"/>
    <mergeCell ref="A5282:A5300"/>
    <mergeCell ref="A5302:A5319"/>
    <mergeCell ref="A5322:A5338"/>
    <mergeCell ref="A5342:A5359"/>
    <mergeCell ref="A5361:A5373"/>
    <mergeCell ref="A5382:A5401"/>
    <mergeCell ref="A5404:A5422"/>
    <mergeCell ref="A5428:A5439"/>
    <mergeCell ref="A5447:A5468"/>
    <mergeCell ref="A5471:A5483"/>
    <mergeCell ref="A5487:A5505"/>
    <mergeCell ref="A5526:A5544"/>
    <mergeCell ref="A5549:A5567"/>
    <mergeCell ref="A5575:A5587"/>
    <mergeCell ref="A5589:A5604"/>
    <mergeCell ref="A5606:A5623"/>
    <mergeCell ref="A5625:A5643"/>
    <mergeCell ref="A5647:A5665"/>
    <mergeCell ref="A5675:A5693"/>
    <mergeCell ref="A5696:A5714"/>
    <mergeCell ref="A5717:A5737"/>
    <mergeCell ref="A5740:A5762"/>
    <mergeCell ref="A5765:A5780"/>
    <mergeCell ref="A5783:A5804"/>
    <mergeCell ref="A5807:A5828"/>
    <mergeCell ref="A5831:A5849"/>
    <mergeCell ref="A5852:A5875"/>
    <mergeCell ref="A5878:A5893"/>
    <mergeCell ref="A5896:A5920"/>
    <mergeCell ref="A5922:A5950"/>
    <mergeCell ref="A5953:A5971"/>
    <mergeCell ref="A5975:A5988"/>
    <mergeCell ref="A5992:A6004"/>
    <mergeCell ref="A6007:A6025"/>
    <mergeCell ref="A6036:A6054"/>
    <mergeCell ref="B6010:G6016"/>
    <mergeCell ref="B5995:G6001"/>
  </mergeCells>
  <conditionalFormatting sqref="D1400">
    <cfRule type="duplicateValues" dxfId="4" priority="5219"/>
  </conditionalFormatting>
  <conditionalFormatting sqref="I1400">
    <cfRule type="duplicateValues" dxfId="4" priority="5227"/>
  </conditionalFormatting>
  <conditionalFormatting sqref="D1401">
    <cfRule type="duplicateValues" dxfId="4" priority="5245"/>
  </conditionalFormatting>
  <conditionalFormatting sqref="I1401">
    <cfRule type="duplicateValues" dxfId="4" priority="5308"/>
  </conditionalFormatting>
  <conditionalFormatting sqref="I1406">
    <cfRule type="duplicateValues" dxfId="4" priority="5312"/>
  </conditionalFormatting>
  <conditionalFormatting sqref="I1407">
    <cfRule type="duplicateValues" dxfId="4" priority="5229"/>
  </conditionalFormatting>
  <conditionalFormatting sqref="I1408">
    <cfRule type="duplicateValues" dxfId="4" priority="5320"/>
  </conditionalFormatting>
  <conditionalFormatting sqref="I1411:J1411">
    <cfRule type="duplicateValues" dxfId="4" priority="5364"/>
  </conditionalFormatting>
  <conditionalFormatting sqref="B1418">
    <cfRule type="duplicateValues" dxfId="4" priority="5213"/>
  </conditionalFormatting>
  <conditionalFormatting sqref="B1419">
    <cfRule type="duplicateValues" dxfId="4" priority="5196"/>
  </conditionalFormatting>
  <conditionalFormatting sqref="I1421">
    <cfRule type="duplicateValues" dxfId="4" priority="5202"/>
  </conditionalFormatting>
  <conditionalFormatting sqref="I1429">
    <cfRule type="duplicateValues" dxfId="4" priority="5179"/>
  </conditionalFormatting>
  <conditionalFormatting sqref="I1430">
    <cfRule type="duplicateValues" dxfId="4" priority="5193"/>
  </conditionalFormatting>
  <conditionalFormatting sqref="I1432">
    <cfRule type="duplicateValues" dxfId="4" priority="5199"/>
  </conditionalFormatting>
  <conditionalFormatting sqref="B1436">
    <cfRule type="duplicateValues" dxfId="4" priority="5194"/>
  </conditionalFormatting>
  <conditionalFormatting sqref="I1446">
    <cfRule type="duplicateValues" dxfId="4" priority="5400"/>
  </conditionalFormatting>
  <conditionalFormatting sqref="B1462">
    <cfRule type="duplicateValues" dxfId="4" priority="5173"/>
  </conditionalFormatting>
  <conditionalFormatting sqref="B1463">
    <cfRule type="duplicateValues" dxfId="4" priority="5174"/>
  </conditionalFormatting>
  <conditionalFormatting sqref="B1477">
    <cfRule type="duplicateValues" dxfId="4" priority="5443"/>
  </conditionalFormatting>
  <conditionalFormatting sqref="I1479">
    <cfRule type="duplicateValues" dxfId="4" priority="5163"/>
  </conditionalFormatting>
  <conditionalFormatting sqref="J1479">
    <cfRule type="duplicateValues" dxfId="4" priority="5157"/>
  </conditionalFormatting>
  <conditionalFormatting sqref="G1486">
    <cfRule type="duplicateValues" dxfId="4" priority="5156"/>
  </conditionalFormatting>
  <conditionalFormatting sqref="N1486">
    <cfRule type="duplicateValues" dxfId="4" priority="5155"/>
  </conditionalFormatting>
  <conditionalFormatting sqref="B1488">
    <cfRule type="duplicateValues" dxfId="4" priority="5447"/>
  </conditionalFormatting>
  <conditionalFormatting sqref="I1497">
    <cfRule type="duplicateValues" dxfId="4" priority="5159"/>
  </conditionalFormatting>
  <conditionalFormatting sqref="I1521">
    <cfRule type="duplicateValues" dxfId="4" priority="5534"/>
  </conditionalFormatting>
  <conditionalFormatting sqref="G1526">
    <cfRule type="duplicateValues" dxfId="4" priority="5144"/>
  </conditionalFormatting>
  <conditionalFormatting sqref="I1530">
    <cfRule type="duplicateValues" dxfId="4" priority="5145"/>
  </conditionalFormatting>
  <conditionalFormatting sqref="I1535">
    <cfRule type="duplicateValues" dxfId="4" priority="5147"/>
  </conditionalFormatting>
  <conditionalFormatting sqref="I1553">
    <cfRule type="duplicateValues" dxfId="4" priority="5150"/>
  </conditionalFormatting>
  <conditionalFormatting sqref="I1569">
    <cfRule type="duplicateValues" dxfId="4" priority="5128"/>
  </conditionalFormatting>
  <conditionalFormatting sqref="H1809">
    <cfRule type="duplicateValues" dxfId="4" priority="5560"/>
  </conditionalFormatting>
  <conditionalFormatting sqref="O1809">
    <cfRule type="duplicateValues" dxfId="4" priority="4968"/>
  </conditionalFormatting>
  <conditionalFormatting sqref="H1826">
    <cfRule type="duplicateValues" dxfId="4" priority="5558"/>
  </conditionalFormatting>
  <conditionalFormatting sqref="O1826">
    <cfRule type="duplicateValues" dxfId="4" priority="4967"/>
  </conditionalFormatting>
  <conditionalFormatting sqref="B1845:C1845">
    <cfRule type="duplicateValues" dxfId="4" priority="5575"/>
    <cfRule type="duplicateValues" dxfId="4" priority="5574"/>
    <cfRule type="duplicateValues" dxfId="4" priority="5576"/>
  </conditionalFormatting>
  <conditionalFormatting sqref="H1846">
    <cfRule type="duplicateValues" dxfId="4" priority="5567"/>
  </conditionalFormatting>
  <conditionalFormatting sqref="O1846">
    <cfRule type="duplicateValues" dxfId="4" priority="4969"/>
  </conditionalFormatting>
  <conditionalFormatting sqref="I1860">
    <cfRule type="duplicateValues" dxfId="4" priority="5047"/>
    <cfRule type="duplicateValues" dxfId="4" priority="5045"/>
    <cfRule type="duplicateValues" dxfId="4" priority="5046"/>
  </conditionalFormatting>
  <conditionalFormatting sqref="H1866">
    <cfRule type="duplicateValues" dxfId="4" priority="5580"/>
  </conditionalFormatting>
  <conditionalFormatting sqref="O1866">
    <cfRule type="duplicateValues" dxfId="4" priority="4970"/>
  </conditionalFormatting>
  <conditionalFormatting sqref="I1869">
    <cfRule type="duplicateValues" dxfId="4" priority="5024"/>
    <cfRule type="duplicateValues" dxfId="4" priority="5023"/>
    <cfRule type="duplicateValues" dxfId="4" priority="5025"/>
  </conditionalFormatting>
  <conditionalFormatting sqref="H1886">
    <cfRule type="duplicateValues" dxfId="4" priority="5029"/>
  </conditionalFormatting>
  <conditionalFormatting sqref="O1886">
    <cfRule type="duplicateValues" dxfId="4" priority="4951"/>
  </conditionalFormatting>
  <conditionalFormatting sqref="H1906">
    <cfRule type="duplicateValues" dxfId="4" priority="5022"/>
  </conditionalFormatting>
  <conditionalFormatting sqref="O1906">
    <cfRule type="duplicateValues" dxfId="4" priority="4950"/>
  </conditionalFormatting>
  <conditionalFormatting sqref="H1926">
    <cfRule type="duplicateValues" dxfId="4" priority="5014"/>
  </conditionalFormatting>
  <conditionalFormatting sqref="O1926">
    <cfRule type="duplicateValues" dxfId="4" priority="4949"/>
  </conditionalFormatting>
  <conditionalFormatting sqref="H1946">
    <cfRule type="duplicateValues" dxfId="4" priority="5010"/>
  </conditionalFormatting>
  <conditionalFormatting sqref="O1946">
    <cfRule type="duplicateValues" dxfId="4" priority="4948"/>
  </conditionalFormatting>
  <conditionalFormatting sqref="H1966">
    <cfRule type="duplicateValues" dxfId="4" priority="5006"/>
  </conditionalFormatting>
  <conditionalFormatting sqref="O1966">
    <cfRule type="duplicateValues" dxfId="4" priority="4947"/>
  </conditionalFormatting>
  <conditionalFormatting sqref="H1986">
    <cfRule type="duplicateValues" dxfId="4" priority="4996"/>
  </conditionalFormatting>
  <conditionalFormatting sqref="O1986">
    <cfRule type="duplicateValues" dxfId="4" priority="4946"/>
  </conditionalFormatting>
  <conditionalFormatting sqref="H2010">
    <cfRule type="duplicateValues" dxfId="4" priority="4995"/>
  </conditionalFormatting>
  <conditionalFormatting sqref="O2010">
    <cfRule type="duplicateValues" dxfId="4" priority="4945"/>
  </conditionalFormatting>
  <conditionalFormatting sqref="H2030">
    <cfRule type="duplicateValues" dxfId="4" priority="4994"/>
  </conditionalFormatting>
  <conditionalFormatting sqref="O2030">
    <cfRule type="duplicateValues" dxfId="4" priority="4944"/>
  </conditionalFormatting>
  <conditionalFormatting sqref="H2050">
    <cfRule type="duplicateValues" dxfId="4" priority="4993"/>
  </conditionalFormatting>
  <conditionalFormatting sqref="O2050">
    <cfRule type="duplicateValues" dxfId="4" priority="4943"/>
  </conditionalFormatting>
  <conditionalFormatting sqref="H2070">
    <cfRule type="duplicateValues" dxfId="4" priority="4992"/>
  </conditionalFormatting>
  <conditionalFormatting sqref="O2070">
    <cfRule type="duplicateValues" dxfId="4" priority="4942"/>
  </conditionalFormatting>
  <conditionalFormatting sqref="H2094">
    <cfRule type="duplicateValues" dxfId="4" priority="4991"/>
  </conditionalFormatting>
  <conditionalFormatting sqref="O2094">
    <cfRule type="duplicateValues" dxfId="4" priority="4941"/>
  </conditionalFormatting>
  <conditionalFormatting sqref="H2118">
    <cfRule type="duplicateValues" dxfId="4" priority="4990"/>
  </conditionalFormatting>
  <conditionalFormatting sqref="O2118">
    <cfRule type="duplicateValues" dxfId="4" priority="4940"/>
  </conditionalFormatting>
  <conditionalFormatting sqref="H2143">
    <cfRule type="duplicateValues" dxfId="4" priority="4989"/>
  </conditionalFormatting>
  <conditionalFormatting sqref="O2143">
    <cfRule type="duplicateValues" dxfId="4" priority="4939"/>
  </conditionalFormatting>
  <conditionalFormatting sqref="H2167">
    <cfRule type="duplicateValues" dxfId="4" priority="4988"/>
  </conditionalFormatting>
  <conditionalFormatting sqref="O2167">
    <cfRule type="duplicateValues" dxfId="4" priority="4938"/>
  </conditionalFormatting>
  <conditionalFormatting sqref="H2191">
    <cfRule type="duplicateValues" dxfId="4" priority="4987"/>
  </conditionalFormatting>
  <conditionalFormatting sqref="O2191">
    <cfRule type="duplicateValues" dxfId="4" priority="4937"/>
  </conditionalFormatting>
  <conditionalFormatting sqref="H2215">
    <cfRule type="duplicateValues" dxfId="4" priority="4986"/>
  </conditionalFormatting>
  <conditionalFormatting sqref="O2215">
    <cfRule type="duplicateValues" dxfId="4" priority="4936"/>
  </conditionalFormatting>
  <conditionalFormatting sqref="H2239">
    <cfRule type="duplicateValues" dxfId="4" priority="4985"/>
  </conditionalFormatting>
  <conditionalFormatting sqref="O2239">
    <cfRule type="duplicateValues" dxfId="4" priority="4935"/>
  </conditionalFormatting>
  <conditionalFormatting sqref="H2263">
    <cfRule type="duplicateValues" dxfId="4" priority="4984"/>
  </conditionalFormatting>
  <conditionalFormatting sqref="O2263">
    <cfRule type="duplicateValues" dxfId="4" priority="4934"/>
  </conditionalFormatting>
  <conditionalFormatting sqref="H2287">
    <cfRule type="duplicateValues" dxfId="4" priority="4983"/>
  </conditionalFormatting>
  <conditionalFormatting sqref="O2287">
    <cfRule type="duplicateValues" dxfId="4" priority="4933"/>
  </conditionalFormatting>
  <conditionalFormatting sqref="H2311">
    <cfRule type="duplicateValues" dxfId="4" priority="4982"/>
  </conditionalFormatting>
  <conditionalFormatting sqref="O2311">
    <cfRule type="duplicateValues" dxfId="4" priority="4932"/>
  </conditionalFormatting>
  <conditionalFormatting sqref="H2356">
    <cfRule type="duplicateValues" dxfId="4" priority="4980"/>
  </conditionalFormatting>
  <conditionalFormatting sqref="O2356">
    <cfRule type="duplicateValues" dxfId="4" priority="4931"/>
  </conditionalFormatting>
  <conditionalFormatting sqref="P3255">
    <cfRule type="duplicateValues" dxfId="4" priority="5582"/>
  </conditionalFormatting>
  <conditionalFormatting sqref="P3262">
    <cfRule type="duplicateValues" dxfId="4" priority="4826"/>
  </conditionalFormatting>
  <conditionalFormatting sqref="P3263:R3263">
    <cfRule type="duplicateValues" dxfId="4" priority="4796"/>
  </conditionalFormatting>
  <conditionalFormatting sqref="P3499">
    <cfRule type="duplicateValues" dxfId="4" priority="4335"/>
  </conditionalFormatting>
  <conditionalFormatting sqref="I3517">
    <cfRule type="duplicateValues" dxfId="4" priority="4334"/>
  </conditionalFormatting>
  <conditionalFormatting sqref="P3534">
    <cfRule type="duplicateValues" dxfId="4" priority="4274"/>
  </conditionalFormatting>
  <conditionalFormatting sqref="P3544">
    <cfRule type="duplicateValues" dxfId="4" priority="4266"/>
  </conditionalFormatting>
  <conditionalFormatting sqref="P3546">
    <cfRule type="duplicateValues" dxfId="4" priority="4265"/>
  </conditionalFormatting>
  <conditionalFormatting sqref="P3551">
    <cfRule type="duplicateValues" dxfId="4" priority="4263"/>
  </conditionalFormatting>
  <conditionalFormatting sqref="P3554">
    <cfRule type="duplicateValues" dxfId="4" priority="4260"/>
  </conditionalFormatting>
  <conditionalFormatting sqref="P3555">
    <cfRule type="duplicateValues" dxfId="4" priority="4259"/>
  </conditionalFormatting>
  <conditionalFormatting sqref="P3596:Q3596">
    <cfRule type="duplicateValues" dxfId="4" priority="4195"/>
  </conditionalFormatting>
  <conditionalFormatting sqref="P3599">
    <cfRule type="duplicateValues" dxfId="4" priority="4238"/>
  </conditionalFormatting>
  <conditionalFormatting sqref="P3600">
    <cfRule type="duplicateValues" dxfId="4" priority="5603"/>
  </conditionalFormatting>
  <conditionalFormatting sqref="P3649">
    <cfRule type="duplicateValues" dxfId="4" priority="4190"/>
  </conditionalFormatting>
  <conditionalFormatting sqref="N3695">
    <cfRule type="duplicateValues" dxfId="4" priority="5612"/>
  </conditionalFormatting>
  <conditionalFormatting sqref="N3714">
    <cfRule type="duplicateValues" dxfId="4" priority="5615"/>
  </conditionalFormatting>
  <conditionalFormatting sqref="N3747:O3747">
    <cfRule type="duplicateValues" dxfId="4" priority="5634"/>
  </conditionalFormatting>
  <conditionalFormatting sqref="N3762">
    <cfRule type="duplicateValues" dxfId="4" priority="5660"/>
  </conditionalFormatting>
  <conditionalFormatting sqref="N3790">
    <cfRule type="duplicateValues" dxfId="4" priority="5668"/>
  </conditionalFormatting>
  <conditionalFormatting sqref="N3803">
    <cfRule type="duplicateValues" dxfId="4" priority="5669"/>
  </conditionalFormatting>
  <conditionalFormatting sqref="P3862">
    <cfRule type="duplicateValues" dxfId="4" priority="3559"/>
  </conditionalFormatting>
  <conditionalFormatting sqref="P3863">
    <cfRule type="duplicateValues" dxfId="4" priority="3576"/>
  </conditionalFormatting>
  <conditionalFormatting sqref="P3866">
    <cfRule type="duplicateValues" dxfId="4" priority="3557"/>
  </conditionalFormatting>
  <conditionalFormatting sqref="P3867">
    <cfRule type="duplicateValues" dxfId="4" priority="3441"/>
  </conditionalFormatting>
  <conditionalFormatting sqref="P3873">
    <cfRule type="duplicateValues" dxfId="4" priority="3561"/>
  </conditionalFormatting>
  <conditionalFormatting sqref="P3875">
    <cfRule type="duplicateValues" dxfId="4" priority="3579"/>
  </conditionalFormatting>
  <conditionalFormatting sqref="P3881">
    <cfRule type="duplicateValues" dxfId="4" priority="3593"/>
  </conditionalFormatting>
  <conditionalFormatting sqref="P3884:R3884">
    <cfRule type="duplicateValues" dxfId="4" priority="3351"/>
  </conditionalFormatting>
  <conditionalFormatting sqref="P3885:R3885">
    <cfRule type="duplicateValues" dxfId="4" priority="3350"/>
  </conditionalFormatting>
  <conditionalFormatting sqref="P3886">
    <cfRule type="duplicateValues" dxfId="4" priority="3505"/>
  </conditionalFormatting>
  <conditionalFormatting sqref="P3887">
    <cfRule type="duplicateValues" dxfId="4" priority="3511"/>
  </conditionalFormatting>
  <conditionalFormatting sqref="P3911">
    <cfRule type="duplicateValues" dxfId="4" priority="3212"/>
  </conditionalFormatting>
  <conditionalFormatting sqref="P3913">
    <cfRule type="duplicateValues" dxfId="4" priority="3201"/>
  </conditionalFormatting>
  <conditionalFormatting sqref="P3914">
    <cfRule type="duplicateValues" dxfId="4" priority="3207"/>
  </conditionalFormatting>
  <conditionalFormatting sqref="P3916">
    <cfRule type="duplicateValues" dxfId="4" priority="3223"/>
  </conditionalFormatting>
  <conditionalFormatting sqref="P3919">
    <cfRule type="duplicateValues" dxfId="4" priority="5681"/>
  </conditionalFormatting>
  <conditionalFormatting sqref="P3920">
    <cfRule type="duplicateValues" dxfId="4" priority="5680"/>
  </conditionalFormatting>
  <conditionalFormatting sqref="P3921">
    <cfRule type="duplicateValues" dxfId="4" priority="3210"/>
  </conditionalFormatting>
  <conditionalFormatting sqref="P3930">
    <cfRule type="duplicateValues" dxfId="4" priority="3197"/>
  </conditionalFormatting>
  <conditionalFormatting sqref="P3931">
    <cfRule type="duplicateValues" dxfId="4" priority="3213"/>
  </conditionalFormatting>
  <conditionalFormatting sqref="P3932:R3932">
    <cfRule type="duplicateValues" dxfId="4" priority="3103"/>
  </conditionalFormatting>
  <conditionalFormatting sqref="P3936">
    <cfRule type="duplicateValues" dxfId="4" priority="3215"/>
  </conditionalFormatting>
  <conditionalFormatting sqref="P3940">
    <cfRule type="duplicateValues" dxfId="4" priority="3117"/>
  </conditionalFormatting>
  <conditionalFormatting sqref="P3944">
    <cfRule type="duplicateValues" dxfId="4" priority="3116"/>
  </conditionalFormatting>
  <conditionalFormatting sqref="P3946">
    <cfRule type="duplicateValues" dxfId="4" priority="5713"/>
  </conditionalFormatting>
  <conditionalFormatting sqref="W3946">
    <cfRule type="duplicateValues" dxfId="4" priority="3099"/>
  </conditionalFormatting>
  <conditionalFormatting sqref="P3955">
    <cfRule type="duplicateValues" dxfId="4" priority="3012"/>
  </conditionalFormatting>
  <conditionalFormatting sqref="P3957">
    <cfRule type="duplicateValues" dxfId="4" priority="3014"/>
  </conditionalFormatting>
  <conditionalFormatting sqref="W3959">
    <cfRule type="duplicateValues" dxfId="4" priority="2925"/>
  </conditionalFormatting>
  <conditionalFormatting sqref="W3960">
    <cfRule type="duplicateValues" dxfId="4" priority="2918"/>
  </conditionalFormatting>
  <conditionalFormatting sqref="W3961">
    <cfRule type="duplicateValues" dxfId="4" priority="2917"/>
  </conditionalFormatting>
  <conditionalFormatting sqref="W3962">
    <cfRule type="duplicateValues" dxfId="4" priority="5724"/>
  </conditionalFormatting>
  <conditionalFormatting sqref="P3963">
    <cfRule type="duplicateValues" dxfId="4" priority="3066"/>
  </conditionalFormatting>
  <conditionalFormatting sqref="W3963">
    <cfRule type="duplicateValues" dxfId="4" priority="3038"/>
  </conditionalFormatting>
  <conditionalFormatting sqref="P3966">
    <cfRule type="duplicateValues" dxfId="4" priority="3008"/>
  </conditionalFormatting>
  <conditionalFormatting sqref="P3967">
    <cfRule type="duplicateValues" dxfId="4" priority="3006"/>
  </conditionalFormatting>
  <conditionalFormatting sqref="P3968">
    <cfRule type="duplicateValues" dxfId="4" priority="3015"/>
  </conditionalFormatting>
  <conditionalFormatting sqref="W3968">
    <cfRule type="duplicateValues" dxfId="4" priority="5789"/>
  </conditionalFormatting>
  <conditionalFormatting sqref="P3970">
    <cfRule type="duplicateValues" dxfId="4" priority="2914"/>
  </conditionalFormatting>
  <conditionalFormatting sqref="W3972">
    <cfRule type="duplicateValues" dxfId="4" priority="2864"/>
  </conditionalFormatting>
  <conditionalFormatting sqref="P3974">
    <cfRule type="duplicateValues" dxfId="4" priority="3019"/>
  </conditionalFormatting>
  <conditionalFormatting sqref="W3979">
    <cfRule type="duplicateValues" dxfId="4" priority="2994"/>
  </conditionalFormatting>
  <conditionalFormatting sqref="W3980">
    <cfRule type="duplicateValues" dxfId="4" priority="2992"/>
  </conditionalFormatting>
  <conditionalFormatting sqref="P4003:Q4003">
    <cfRule type="duplicateValues" dxfId="4" priority="2782"/>
  </conditionalFormatting>
  <conditionalFormatting sqref="B4092:C4092">
    <cfRule type="duplicateValues" dxfId="4" priority="2565"/>
  </conditionalFormatting>
  <conditionalFormatting sqref="P4106">
    <cfRule type="duplicateValues" dxfId="4" priority="2554"/>
  </conditionalFormatting>
  <conditionalFormatting sqref="P4111">
    <cfRule type="duplicateValues" dxfId="4" priority="2549"/>
  </conditionalFormatting>
  <conditionalFormatting sqref="P4113">
    <cfRule type="duplicateValues" dxfId="4" priority="5898"/>
  </conditionalFormatting>
  <conditionalFormatting sqref="P4116">
    <cfRule type="duplicateValues" dxfId="4" priority="2545"/>
  </conditionalFormatting>
  <conditionalFormatting sqref="P4147">
    <cfRule type="duplicateValues" dxfId="4" priority="2537"/>
  </conditionalFormatting>
  <conditionalFormatting sqref="P4153:Q4153">
    <cfRule type="duplicateValues" dxfId="4" priority="2376"/>
  </conditionalFormatting>
  <conditionalFormatting sqref="I4260">
    <cfRule type="duplicateValues" dxfId="4" priority="1985"/>
  </conditionalFormatting>
  <conditionalFormatting sqref="I4296">
    <cfRule type="duplicateValues" dxfId="4" priority="1760"/>
  </conditionalFormatting>
  <conditionalFormatting sqref="I4297">
    <cfRule type="duplicateValues" dxfId="4" priority="1758"/>
  </conditionalFormatting>
  <conditionalFormatting sqref="I4331">
    <cfRule type="duplicateValues" dxfId="4" priority="1605"/>
  </conditionalFormatting>
  <conditionalFormatting sqref="I4347:J4347">
    <cfRule type="duplicateValues" dxfId="4" priority="1582"/>
  </conditionalFormatting>
  <conditionalFormatting sqref="W4349">
    <cfRule type="duplicateValues" dxfId="4" priority="1658"/>
  </conditionalFormatting>
  <conditionalFormatting sqref="W4350">
    <cfRule type="duplicateValues" dxfId="4" priority="1630"/>
    <cfRule type="duplicateValues" dxfId="4" priority="1631"/>
  </conditionalFormatting>
  <conditionalFormatting sqref="P4405">
    <cfRule type="duplicateValues" dxfId="4" priority="6064"/>
    <cfRule type="duplicateValues" dxfId="4" priority="6063"/>
  </conditionalFormatting>
  <conditionalFormatting sqref="P4428">
    <cfRule type="duplicateValues" dxfId="4" priority="6065"/>
  </conditionalFormatting>
  <conditionalFormatting sqref="P4460:U4460">
    <cfRule type="duplicateValues" dxfId="4" priority="6087"/>
  </conditionalFormatting>
  <conditionalFormatting sqref="I4552">
    <cfRule type="duplicateValues" dxfId="4" priority="878"/>
    <cfRule type="duplicateValues" dxfId="4" priority="879"/>
  </conditionalFormatting>
  <conditionalFormatting sqref="I4593">
    <cfRule type="duplicateValues" dxfId="4" priority="704"/>
    <cfRule type="duplicateValues" dxfId="4" priority="703"/>
  </conditionalFormatting>
  <conditionalFormatting sqref="P4777:Q4777">
    <cfRule type="duplicateValues" dxfId="4" priority="6235"/>
  </conditionalFormatting>
  <conditionalFormatting sqref="P4793:Q4793">
    <cfRule type="duplicateValues" dxfId="4" priority="620"/>
  </conditionalFormatting>
  <conditionalFormatting sqref="K5316:M5316">
    <cfRule type="dataBar" priority="6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{de45b8c1-524a-42cc-9d43-4c962395948d}</x14:id>
        </ext>
      </extLst>
    </cfRule>
  </conditionalFormatting>
  <conditionalFormatting sqref="K5322:M5322">
    <cfRule type="dataBar" priority="6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{574c66c3-81ca-4137-95f6-f53f33d2537c}</x14:id>
        </ext>
      </extLst>
    </cfRule>
  </conditionalFormatting>
  <conditionalFormatting sqref="K5342">
    <cfRule type="dataBar" priority="5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{3801b0e8-90ee-4e04-96fe-cfaa8e285965}</x14:id>
        </ext>
      </extLst>
    </cfRule>
  </conditionalFormatting>
  <conditionalFormatting sqref="K5347">
    <cfRule type="dataBar" priority="5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{5a31d661-c0e1-4ad5-9d6d-e81df909950c}</x14:id>
        </ext>
      </extLst>
    </cfRule>
  </conditionalFormatting>
  <conditionalFormatting sqref="L5350:M5350">
    <cfRule type="dataBar" priority="62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{7bcb3f6b-5b1f-4fde-812a-a8c86e3532f2}</x14:id>
        </ext>
      </extLst>
    </cfRule>
  </conditionalFormatting>
  <conditionalFormatting sqref="K5370">
    <cfRule type="dataBar" priority="5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{f5dd0d5a-1414-4ef7-9c10-b54aa7bbb9bb}</x14:id>
        </ext>
      </extLst>
    </cfRule>
  </conditionalFormatting>
  <conditionalFormatting sqref="L5370:M5370">
    <cfRule type="dataBar" priority="5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{2e9b127d-ca01-4adb-85d3-85f30341df3f}</x14:id>
        </ext>
      </extLst>
    </cfRule>
  </conditionalFormatting>
  <conditionalFormatting sqref="K5373">
    <cfRule type="dataBar" priority="62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{e6b2ba63-7b83-4001-9155-cba24fb778a1}</x14:id>
        </ext>
      </extLst>
    </cfRule>
  </conditionalFormatting>
  <conditionalFormatting sqref="K5383">
    <cfRule type="dataBar" priority="5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{1537ec1a-8af4-4728-9577-fcb448cb3221}</x14:id>
        </ext>
      </extLst>
    </cfRule>
  </conditionalFormatting>
  <conditionalFormatting sqref="K5384">
    <cfRule type="dataBar" priority="5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{895290ec-5541-4413-b9dd-d88ed83a3278}</x14:id>
        </ext>
      </extLst>
    </cfRule>
  </conditionalFormatting>
  <conditionalFormatting sqref="L5388:M5388">
    <cfRule type="dataBar" priority="5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{2203c703-97c7-48a6-a64a-08a8d366023b}</x14:id>
        </ext>
      </extLst>
    </cfRule>
  </conditionalFormatting>
  <conditionalFormatting sqref="L5389:M5389">
    <cfRule type="dataBar" priority="5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{c201dff5-d462-4662-9bab-0ae84f83ffef}</x14:id>
        </ext>
      </extLst>
    </cfRule>
  </conditionalFormatting>
  <conditionalFormatting sqref="K5390">
    <cfRule type="dataBar" priority="5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{a221dc0c-e371-4fe7-a181-9f1bcd359f9c}</x14:id>
        </ext>
      </extLst>
    </cfRule>
  </conditionalFormatting>
  <conditionalFormatting sqref="K5398">
    <cfRule type="dataBar" priority="5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{9c2730e4-34b7-43ef-9b5a-2a606afd64c1}</x14:id>
        </ext>
      </extLst>
    </cfRule>
  </conditionalFormatting>
  <conditionalFormatting sqref="K5409">
    <cfRule type="dataBar" priority="5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{d802c920-7f5d-4cd8-aea3-e1fca67143ca}</x14:id>
        </ext>
      </extLst>
    </cfRule>
  </conditionalFormatting>
  <conditionalFormatting sqref="L5409:M5409">
    <cfRule type="dataBar" priority="5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{f612e24e-9e49-4fa5-a7fa-50479da6f3df}</x14:id>
        </ext>
      </extLst>
    </cfRule>
  </conditionalFormatting>
  <conditionalFormatting sqref="K5411">
    <cfRule type="dataBar" priority="5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{12f231b2-1987-4c98-ab72-e55a01af2948}</x14:id>
        </ext>
      </extLst>
    </cfRule>
  </conditionalFormatting>
  <conditionalFormatting sqref="K5412">
    <cfRule type="dataBar" priority="5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{3bcc9fc9-733c-4270-ba0f-2a8bdd60ae37}</x14:id>
        </ext>
      </extLst>
    </cfRule>
  </conditionalFormatting>
  <conditionalFormatting sqref="K5414">
    <cfRule type="dataBar" priority="5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{0b050a13-786f-4fd0-a3a3-128d6b9f9d1e}</x14:id>
        </ext>
      </extLst>
    </cfRule>
  </conditionalFormatting>
  <conditionalFormatting sqref="L5415:M5415">
    <cfRule type="dataBar" priority="5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{6022a3c7-0924-4adb-84a2-ad502ba9bbc7}</x14:id>
        </ext>
      </extLst>
    </cfRule>
  </conditionalFormatting>
  <conditionalFormatting sqref="K5417">
    <cfRule type="dataBar" priority="5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{474cff3e-2f5c-43b3-a5b1-98d1202b4f87}</x14:id>
        </ext>
      </extLst>
    </cfRule>
  </conditionalFormatting>
  <conditionalFormatting sqref="K5418">
    <cfRule type="dataBar" priority="5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{c0d93c1c-3682-4bca-ae20-015a50b9fdbf}</x14:id>
        </ext>
      </extLst>
    </cfRule>
  </conditionalFormatting>
  <conditionalFormatting sqref="K5419">
    <cfRule type="dataBar" priority="5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{a239544f-1f4a-45d6-9d26-3393193ca95a}</x14:id>
        </ext>
      </extLst>
    </cfRule>
  </conditionalFormatting>
  <conditionalFormatting sqref="K5422">
    <cfRule type="dataBar" priority="5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{7c812b80-7390-47ba-9218-fe74883e1dc4}</x14:id>
        </ext>
      </extLst>
    </cfRule>
  </conditionalFormatting>
  <conditionalFormatting sqref="L5422:M5422">
    <cfRule type="dataBar" priority="5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{ded3c058-8cb2-45fa-91dc-5b303ac22fc8}</x14:id>
        </ext>
      </extLst>
    </cfRule>
  </conditionalFormatting>
  <conditionalFormatting sqref="K5424">
    <cfRule type="dataBar" priority="5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{9e114f1a-d08f-4653-9601-c13c8cbc183d}</x14:id>
        </ext>
      </extLst>
    </cfRule>
  </conditionalFormatting>
  <conditionalFormatting sqref="K5428">
    <cfRule type="dataBar" priority="4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{04300ce3-027f-479a-b9d9-81f939de0112}</x14:id>
        </ext>
      </extLst>
    </cfRule>
  </conditionalFormatting>
  <conditionalFormatting sqref="K5431">
    <cfRule type="dataBar" priority="4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{efa30d0e-7fd5-4c4f-8948-9732467ce632}</x14:id>
        </ext>
      </extLst>
    </cfRule>
  </conditionalFormatting>
  <conditionalFormatting sqref="K5433">
    <cfRule type="dataBar" priority="4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{a065efcc-388b-4e90-8c6a-5bb820240735}</x14:id>
        </ext>
      </extLst>
    </cfRule>
  </conditionalFormatting>
  <conditionalFormatting sqref="K5439">
    <cfRule type="dataBar" priority="4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{bf8246d6-f1f5-4cb9-9dcd-1e74801e70ce}</x14:id>
        </ext>
      </extLst>
    </cfRule>
  </conditionalFormatting>
  <conditionalFormatting sqref="K5440">
    <cfRule type="dataBar" priority="4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{91f40dc6-5e94-4608-aca8-003ab7f592af}</x14:id>
        </ext>
      </extLst>
    </cfRule>
  </conditionalFormatting>
  <conditionalFormatting sqref="K5441">
    <cfRule type="dataBar" priority="4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{82098df3-8be4-4e4a-96e5-74009abb7877}</x14:id>
        </ext>
      </extLst>
    </cfRule>
  </conditionalFormatting>
  <conditionalFormatting sqref="K5443">
    <cfRule type="dataBar" priority="4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{e1ab67c9-430e-49ca-8542-e2b685e51b22}</x14:id>
        </ext>
      </extLst>
    </cfRule>
  </conditionalFormatting>
  <conditionalFormatting sqref="L5443:M5443">
    <cfRule type="dataBar" priority="4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{5b4088a6-61da-4c6e-b565-835cfe8311e1}</x14:id>
        </ext>
      </extLst>
    </cfRule>
  </conditionalFormatting>
  <conditionalFormatting sqref="K5447">
    <cfRule type="dataBar" priority="4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{c6036c9f-2350-424d-9650-29eda3b4a14a}</x14:id>
        </ext>
      </extLst>
    </cfRule>
  </conditionalFormatting>
  <conditionalFormatting sqref="K5450">
    <cfRule type="dataBar" priority="4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{9f905ca0-06b6-49c1-8a0c-00f68c7e97c2}</x14:id>
        </ext>
      </extLst>
    </cfRule>
  </conditionalFormatting>
  <conditionalFormatting sqref="K5451">
    <cfRule type="dataBar" priority="4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{ebdbd45d-2a5a-45e4-a452-d8ceb2c771a4}</x14:id>
        </ext>
      </extLst>
    </cfRule>
    <cfRule type="dataBar" priority="4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{053c9a33-8094-4243-8146-76387900ebd3}</x14:id>
        </ext>
      </extLst>
    </cfRule>
  </conditionalFormatting>
  <conditionalFormatting sqref="K5452">
    <cfRule type="dataBar" priority="4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{ad08ef73-5a14-460d-b45a-ac88895735f6}</x14:id>
        </ext>
      </extLst>
    </cfRule>
  </conditionalFormatting>
  <conditionalFormatting sqref="K5453">
    <cfRule type="dataBar" priority="4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{0a0f4aa2-899e-46d2-9c0e-a9d49e411174}</x14:id>
        </ext>
      </extLst>
    </cfRule>
  </conditionalFormatting>
  <conditionalFormatting sqref="L5456:M5456">
    <cfRule type="dataBar" priority="4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{a4fdd054-33fc-44da-9a09-2af5b0886397}</x14:id>
        </ext>
      </extLst>
    </cfRule>
  </conditionalFormatting>
  <conditionalFormatting sqref="K5457">
    <cfRule type="dataBar" priority="4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{fe5f0703-0db2-4b9b-b8f0-cb87464a40d1}</x14:id>
        </ext>
      </extLst>
    </cfRule>
  </conditionalFormatting>
  <conditionalFormatting sqref="Y5457">
    <cfRule type="dataBar" priority="4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{c9e402c7-77c2-43bd-b5c6-f7893dd750e3}</x14:id>
        </ext>
      </extLst>
    </cfRule>
  </conditionalFormatting>
  <conditionalFormatting sqref="K5462">
    <cfRule type="dataBar" priority="4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{69001bb2-d50e-4c3a-a0e9-905871507963}</x14:id>
        </ext>
      </extLst>
    </cfRule>
    <cfRule type="dataBar" priority="4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{efa3a359-f33f-4464-8992-e32fe3663703}</x14:id>
        </ext>
      </extLst>
    </cfRule>
  </conditionalFormatting>
  <conditionalFormatting sqref="L5462:M5462">
    <cfRule type="dataBar" priority="4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{d920a509-57b4-4ce2-ad4f-1e15e65483c1}</x14:id>
        </ext>
      </extLst>
    </cfRule>
  </conditionalFormatting>
  <conditionalFormatting sqref="K5463">
    <cfRule type="dataBar" priority="3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{01b40396-a0f0-44aa-a915-f7a45444d436}</x14:id>
        </ext>
      </extLst>
    </cfRule>
  </conditionalFormatting>
  <conditionalFormatting sqref="L5465:M5465">
    <cfRule type="dataBar" priority="3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{75e203f4-4d5c-4022-bd00-15a90cee582b}</x14:id>
        </ext>
      </extLst>
    </cfRule>
  </conditionalFormatting>
  <conditionalFormatting sqref="K5466">
    <cfRule type="dataBar" priority="3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{f1d53b69-c735-45eb-bb49-83544b2603ea}</x14:id>
        </ext>
      </extLst>
    </cfRule>
  </conditionalFormatting>
  <conditionalFormatting sqref="L5466:M5466">
    <cfRule type="dataBar" priority="3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{f0352561-2651-4501-8cb4-bf19626e6422}</x14:id>
        </ext>
      </extLst>
    </cfRule>
  </conditionalFormatting>
  <conditionalFormatting sqref="L5467:M5467">
    <cfRule type="dataBar" priority="4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{c11e655a-ebd3-47c9-8406-6f5db2dd08ba}</x14:id>
        </ext>
      </extLst>
    </cfRule>
  </conditionalFormatting>
  <conditionalFormatting sqref="K5472">
    <cfRule type="dataBar" priority="3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{0681a13d-2d24-4d7b-a12e-18ccaaf3a115}</x14:id>
        </ext>
      </extLst>
    </cfRule>
    <cfRule type="dataBar" priority="3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{1c0f804e-6016-4321-a65c-80aa6aa4e57d}</x14:id>
        </ext>
      </extLst>
    </cfRule>
  </conditionalFormatting>
  <conditionalFormatting sqref="L5472:M5472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{cae9f273-3027-4e95-b07a-0bf14e4c4f5f}</x14:id>
        </ext>
      </extLst>
    </cfRule>
  </conditionalFormatting>
  <conditionalFormatting sqref="K5473">
    <cfRule type="dataBar" priority="3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{5df514e2-6fe4-49af-b90d-d11611484b3f}</x14:id>
        </ext>
      </extLst>
    </cfRule>
  </conditionalFormatting>
  <conditionalFormatting sqref="Y5474">
    <cfRule type="dataBar" priority="3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{3ce87b31-9443-4667-b9fc-9471c3f3c8a2}</x14:id>
        </ext>
      </extLst>
    </cfRule>
  </conditionalFormatting>
  <conditionalFormatting sqref="L5475:M5475">
    <cfRule type="dataBar" priority="3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{0efd0b41-75c4-462e-876f-589e40e7525b}</x14:id>
        </ext>
      </extLst>
    </cfRule>
  </conditionalFormatting>
  <conditionalFormatting sqref="L5476:M5476">
    <cfRule type="dataBar" priority="3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{4b509ce9-9733-4eaa-8e37-ebb52269e298}</x14:id>
        </ext>
      </extLst>
    </cfRule>
  </conditionalFormatting>
  <conditionalFormatting sqref="K5479">
    <cfRule type="dataBar" priority="3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{911f7d7a-1fba-4f15-9a00-141e072b23d8}</x14:id>
        </ext>
      </extLst>
    </cfRule>
  </conditionalFormatting>
  <conditionalFormatting sqref="L5479:M5479">
    <cfRule type="dataBar" priority="3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{a807bd3a-3aa0-4e3e-9950-34d252da41f9}</x14:id>
        </ext>
      </extLst>
    </cfRule>
  </conditionalFormatting>
  <conditionalFormatting sqref="K5481">
    <cfRule type="dataBar" priority="3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{f5c1ef91-3eb8-4333-a40d-e5d12dd885b6}</x14:id>
        </ext>
      </extLst>
    </cfRule>
  </conditionalFormatting>
  <conditionalFormatting sqref="L5481:M5481">
    <cfRule type="dataBar" priority="3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{392ecf0c-00aa-46ae-861f-b2ea80df4395}</x14:id>
        </ext>
      </extLst>
    </cfRule>
  </conditionalFormatting>
  <conditionalFormatting sqref="L5489:M5489">
    <cfRule type="dataBar" priority="3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{3be73fc0-cd87-48a3-b4b5-ae36b1c02b5a}</x14:id>
        </ext>
      </extLst>
    </cfRule>
  </conditionalFormatting>
  <conditionalFormatting sqref="L5492:M5492">
    <cfRule type="dataBar" priority="3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{f1b24a06-44be-4cd5-9f4c-e36923f60987}</x14:id>
        </ext>
      </extLst>
    </cfRule>
  </conditionalFormatting>
  <conditionalFormatting sqref="K5495">
    <cfRule type="dataBar" priority="3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{70d7c1ab-b711-41c5-91fd-eb94d0bdb397}</x14:id>
        </ext>
      </extLst>
    </cfRule>
    <cfRule type="dataBar" priority="3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{251f28bb-b4da-4cf8-983d-e323e7553eb2}</x14:id>
        </ext>
      </extLst>
    </cfRule>
  </conditionalFormatting>
  <conditionalFormatting sqref="K5496">
    <cfRule type="dataBar" priority="3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{8129fb6a-bb82-4234-952f-05e7abadea90}</x14:id>
        </ext>
      </extLst>
    </cfRule>
  </conditionalFormatting>
  <conditionalFormatting sqref="L5501:M5501">
    <cfRule type="dataBar" priority="3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{7f27b203-cd31-4706-a0c1-93755a75a869}</x14:id>
        </ext>
      </extLst>
    </cfRule>
  </conditionalFormatting>
  <conditionalFormatting sqref="K5502">
    <cfRule type="dataBar" priority="3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{444d03f0-5963-49ab-9cbb-e085e3a6cc9b}</x14:id>
        </ext>
      </extLst>
    </cfRule>
  </conditionalFormatting>
  <conditionalFormatting sqref="K5504">
    <cfRule type="dataBar" priority="3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{e135664a-993a-4e54-b59b-7ad0d080b04d}</x14:id>
        </ext>
      </extLst>
    </cfRule>
  </conditionalFormatting>
  <conditionalFormatting sqref="K5506">
    <cfRule type="dataBar" priority="3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{d1ebbe64-afb0-453b-bf6e-83a3f4fe3d1c}</x14:id>
        </ext>
      </extLst>
    </cfRule>
  </conditionalFormatting>
  <conditionalFormatting sqref="K5507">
    <cfRule type="dataBar" priority="3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{b5747649-6ebe-4644-bb19-2a62ae9f6eb7}</x14:id>
        </ext>
      </extLst>
    </cfRule>
    <cfRule type="dataBar" priority="3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{9bc6933d-8a55-4982-8589-5e454f2366ae}</x14:id>
        </ext>
      </extLst>
    </cfRule>
  </conditionalFormatting>
  <conditionalFormatting sqref="L5507:M5507">
    <cfRule type="dataBar" priority="3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{857f6b7c-8230-4ef0-b862-47bdb480dbc1}</x14:id>
        </ext>
      </extLst>
    </cfRule>
  </conditionalFormatting>
  <conditionalFormatting sqref="K5509">
    <cfRule type="dataBar" priority="3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{22fff518-c987-4dd9-bbdb-405f5acf8390}</x14:id>
        </ext>
      </extLst>
    </cfRule>
  </conditionalFormatting>
  <conditionalFormatting sqref="K5517">
    <cfRule type="dataBar" priority="3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{e8b2dfb5-d24b-4301-bfb9-7debbb22d964}</x14:id>
        </ext>
      </extLst>
    </cfRule>
  </conditionalFormatting>
  <conditionalFormatting sqref="K5519">
    <cfRule type="dataBar" priority="3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{48bf31c8-9ef2-4ae3-846a-4cf957b3c98c}</x14:id>
        </ext>
      </extLst>
    </cfRule>
  </conditionalFormatting>
  <conditionalFormatting sqref="L5519:M5519">
    <cfRule type="dataBar" priority="3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{2fc4c8c1-5994-460a-8457-c2caa8c6e0b8}</x14:id>
        </ext>
      </extLst>
    </cfRule>
  </conditionalFormatting>
  <conditionalFormatting sqref="K5521">
    <cfRule type="dataBar" priority="3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{f0d53f8f-e731-4d4d-b70d-26f56d4f7490}</x14:id>
        </ext>
      </extLst>
    </cfRule>
  </conditionalFormatting>
  <conditionalFormatting sqref="K5522">
    <cfRule type="dataBar" priority="3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{425afaea-26bf-405a-8892-6f08a0484b3e}</x14:id>
        </ext>
      </extLst>
    </cfRule>
    <cfRule type="dataBar" priority="3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{b42997e2-5b8b-4ab8-91e9-fa33a007fa65}</x14:id>
        </ext>
      </extLst>
    </cfRule>
  </conditionalFormatting>
  <conditionalFormatting sqref="L5522:M5522">
    <cfRule type="dataBar" priority="3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{3134f59b-6a55-491c-9ca4-3fc5dbefba73}</x14:id>
        </ext>
      </extLst>
    </cfRule>
  </conditionalFormatting>
  <conditionalFormatting sqref="K5526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{965a00cd-3a9b-447b-b86b-1fefc9646322}</x14:id>
        </ext>
      </extLst>
    </cfRule>
  </conditionalFormatting>
  <conditionalFormatting sqref="K5528">
    <cfRule type="dataBar" priority="2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{fca8ea81-279c-47cd-a27a-a9fae7b2976e}</x14:id>
        </ext>
      </extLst>
    </cfRule>
  </conditionalFormatting>
  <conditionalFormatting sqref="K5534">
    <cfRule type="dataBar" priority="2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{ae5a629f-9016-4f51-9c40-b62df2b3dbbe}</x14:id>
        </ext>
      </extLst>
    </cfRule>
  </conditionalFormatting>
  <conditionalFormatting sqref="L5536:M5536">
    <cfRule type="dataBar" priority="2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{66a78d31-c192-426d-8d3d-3aad69f312da}</x14:id>
        </ext>
      </extLst>
    </cfRule>
  </conditionalFormatting>
  <conditionalFormatting sqref="K5537">
    <cfRule type="dataBar" priority="2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{c723978e-fc23-464c-bec4-27e28bc3c5b3}</x14:id>
        </ext>
      </extLst>
    </cfRule>
    <cfRule type="dataBar" priority="2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{f4ac5a38-566e-499a-9663-112934ad40df}</x14:id>
        </ext>
      </extLst>
    </cfRule>
  </conditionalFormatting>
  <conditionalFormatting sqref="D5538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{9e9da20c-175c-41af-b666-4209f0d5a6ae}</x14:id>
        </ext>
      </extLst>
    </cfRule>
  </conditionalFormatting>
  <conditionalFormatting sqref="K5538">
    <cfRule type="dataBar" priority="2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{61172759-af21-4d12-b859-9433992a2d3a}</x14:id>
        </ext>
      </extLst>
    </cfRule>
  </conditionalFormatting>
  <conditionalFormatting sqref="L5539:M5539">
    <cfRule type="dataBar" priority="2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{bbe64c57-2082-4b8a-8be9-9b04f03ebb79}</x14:id>
        </ext>
      </extLst>
    </cfRule>
  </conditionalFormatting>
  <conditionalFormatting sqref="K5541">
    <cfRule type="dataBar" priority="2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{933923ab-3482-48c0-9725-ffbbb6fae9c5}</x14:id>
        </ext>
      </extLst>
    </cfRule>
  </conditionalFormatting>
  <conditionalFormatting sqref="K5544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{758e3d34-2f24-4ddb-aec0-fe6a0768136e}</x14:id>
        </ext>
      </extLst>
    </cfRule>
  </conditionalFormatting>
  <conditionalFormatting sqref="K5545">
    <cfRule type="dataBar" priority="2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{45e62e9a-b993-442e-87d6-771bcb916ec2}</x14:id>
        </ext>
      </extLst>
    </cfRule>
    <cfRule type="dataBar" priority="2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{5e20d123-4aa7-49d2-89d4-48f848dc29e8}</x14:id>
        </ext>
      </extLst>
    </cfRule>
  </conditionalFormatting>
  <conditionalFormatting sqref="K5546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{b71ab24e-6dbb-4f7d-9555-6c89bf36e958}</x14:id>
        </ext>
      </extLst>
    </cfRule>
  </conditionalFormatting>
  <conditionalFormatting sqref="L5549:M5549">
    <cfRule type="dataBar" priority="2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{6fb7605a-7e9f-4de0-9392-969f5e7c547d}</x14:id>
        </ext>
      </extLst>
    </cfRule>
  </conditionalFormatting>
  <conditionalFormatting sqref="D5550">
    <cfRule type="dataBar" priority="2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{55c380af-484c-4850-acdc-8f42ff733bad}</x14:id>
        </ext>
      </extLst>
    </cfRule>
  </conditionalFormatting>
  <conditionalFormatting sqref="K5551">
    <cfRule type="dataBar" priority="2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{3721a4f4-bcca-4adf-9e71-5bfcd34a1ca8}</x14:id>
        </ext>
      </extLst>
    </cfRule>
    <cfRule type="dataBar" priority="2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{040993ee-1de6-4d17-bc26-ca110e412a93}</x14:id>
        </ext>
      </extLst>
    </cfRule>
  </conditionalFormatting>
  <conditionalFormatting sqref="E5553:F5553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{13d72846-9e4b-4554-b8b8-d71e9b46616f}</x14:id>
        </ext>
      </extLst>
    </cfRule>
  </conditionalFormatting>
  <conditionalFormatting sqref="E5554:F5554">
    <cfRule type="dataBar" priority="2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{7b69f6db-dfb9-407c-bbbc-0b1dc3937331}</x14:id>
        </ext>
      </extLst>
    </cfRule>
  </conditionalFormatting>
  <conditionalFormatting sqref="K5554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{f44cf36c-dbef-48eb-b310-ff506a0f211e}</x14:id>
        </ext>
      </extLst>
    </cfRule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{a35f1cb6-9c61-4aea-bdda-d78d03b0d5db}</x14:id>
        </ext>
      </extLst>
    </cfRule>
  </conditionalFormatting>
  <conditionalFormatting sqref="K5557">
    <cfRule type="dataBar" priority="2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{7a12cb03-23d7-4dfc-9ea1-dbe98d8291b4}</x14:id>
        </ext>
      </extLst>
    </cfRule>
    <cfRule type="dataBar" priority="2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{f3e71fa8-56e3-4c49-a1f6-3c691dfe8f91}</x14:id>
        </ext>
      </extLst>
    </cfRule>
  </conditionalFormatting>
  <conditionalFormatting sqref="L5557:M5557">
    <cfRule type="dataBar" priority="2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{2802eaed-6ec6-4246-bc56-79de9345d9d4}</x14:id>
        </ext>
      </extLst>
    </cfRule>
  </conditionalFormatting>
  <conditionalFormatting sqref="L5560:M5560">
    <cfRule type="dataBar" priority="2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{4583a3d4-1d26-41a8-868d-8e5dff41617a}</x14:id>
        </ext>
      </extLst>
    </cfRule>
  </conditionalFormatting>
  <conditionalFormatting sqref="K5563">
    <cfRule type="dataBar" priority="1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{f7ba8c0c-61c3-4721-878d-a50af109b0e9}</x14:id>
        </ext>
      </extLst>
    </cfRule>
  </conditionalFormatting>
  <conditionalFormatting sqref="D5569">
    <cfRule type="dataBar" priority="2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{10037437-ab58-42db-86da-2972f00ee1a0}</x14:id>
        </ext>
      </extLst>
    </cfRule>
  </conditionalFormatting>
  <conditionalFormatting sqref="L5570:M5570">
    <cfRule type="dataBar" priority="2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{0af61f10-5c20-45ac-9ea3-c3127523160a}</x14:id>
        </ext>
      </extLst>
    </cfRule>
  </conditionalFormatting>
  <conditionalFormatting sqref="K5575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{d790948d-ca34-4cf5-9f2c-14872e8083a0}</x14:id>
        </ext>
      </extLst>
    </cfRule>
    <cfRule type="dataBar" priority="1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{f84abf73-73c5-44df-af1d-139bf1c17538}</x14:id>
        </ext>
      </extLst>
    </cfRule>
  </conditionalFormatting>
  <conditionalFormatting sqref="L5575:M5575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{25f3e511-969e-46e8-a95f-f488a41440d7}</x14:id>
        </ext>
      </extLst>
    </cfRule>
  </conditionalFormatting>
  <conditionalFormatting sqref="E5580:F5580">
    <cfRule type="dataBar" priority="2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{d3e0cda9-b358-4441-86b9-c511186a7078}</x14:id>
        </ext>
      </extLst>
    </cfRule>
  </conditionalFormatting>
  <conditionalFormatting sqref="K5581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{e84d907d-8dc5-47d6-b258-36286b668aed}</x14:id>
        </ext>
      </extLst>
    </cfRule>
  </conditionalFormatting>
  <conditionalFormatting sqref="L5583:M5583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{7c25f879-2802-441e-843d-21b38d377fd0}</x14:id>
        </ext>
      </extLst>
    </cfRule>
  </conditionalFormatting>
  <conditionalFormatting sqref="D5584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{275ea443-deb8-459c-bd7e-8763ccdfece8}</x14:id>
        </ext>
      </extLst>
    </cfRule>
  </conditionalFormatting>
  <conditionalFormatting sqref="D5589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{9935131c-7157-453f-a5be-91a303c21a7e}</x14:id>
        </ext>
      </extLst>
    </cfRule>
  </conditionalFormatting>
  <conditionalFormatting sqref="L5589:M5589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{5aa576b9-776d-4785-abf2-7ffc13101776}</x14:id>
        </ext>
      </extLst>
    </cfRule>
  </conditionalFormatting>
  <conditionalFormatting sqref="D5592">
    <cfRule type="dataBar" priority="62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{f6a15900-5278-445d-b634-339ddea37bd6}</x14:id>
        </ext>
      </extLst>
    </cfRule>
  </conditionalFormatting>
  <conditionalFormatting sqref="E5597:F5597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{46fd962f-750e-41bf-9b9d-92b20d1114c3}</x14:id>
        </ext>
      </extLst>
    </cfRule>
  </conditionalFormatting>
  <conditionalFormatting sqref="K5597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{783e03df-46c7-44f0-b4c3-2d89204c152f}</x14:id>
        </ext>
      </extLst>
    </cfRule>
  </conditionalFormatting>
  <conditionalFormatting sqref="L5597:M5597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{773f8abd-f82d-4141-baff-7d4fe8b58dae}</x14:id>
        </ext>
      </extLst>
    </cfRule>
  </conditionalFormatting>
  <conditionalFormatting sqref="R5599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{70185dc8-7ea8-40c9-a009-4db5b40be1c1}</x14:id>
        </ext>
      </extLst>
    </cfRule>
  </conditionalFormatting>
  <conditionalFormatting sqref="L5606:M5606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{e7701e6c-dbab-4b04-a38f-d1c15807ec59}</x14:id>
        </ext>
      </extLst>
    </cfRule>
  </conditionalFormatting>
  <conditionalFormatting sqref="E5607:F5607">
    <cfRule type="dataBar" priority="1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{e2de6458-64d5-420e-9220-6f40a64d2a1a}</x14:id>
        </ext>
      </extLst>
    </cfRule>
  </conditionalFormatting>
  <conditionalFormatting sqref="R5607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{39ebd35c-b56f-48b3-bf88-69ecaee30f9f}</x14:id>
        </ext>
      </extLst>
    </cfRule>
  </conditionalFormatting>
  <conditionalFormatting sqref="S5607:T5607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{1f023240-948d-4272-a8a9-2dc3bd6f0958}</x14:id>
        </ext>
      </extLst>
    </cfRule>
  </conditionalFormatting>
  <conditionalFormatting sqref="L5610:M5610">
    <cfRule type="dataBar" priority="2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{1419ffdc-6773-4836-a83f-442162883516}</x14:id>
        </ext>
      </extLst>
    </cfRule>
  </conditionalFormatting>
  <conditionalFormatting sqref="D5622">
    <cfRule type="dataBar" priority="1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{f0abc051-4047-47e5-bc36-fd335694163c}</x14:id>
        </ext>
      </extLst>
    </cfRule>
  </conditionalFormatting>
  <conditionalFormatting sqref="L5626:M5626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{46d6fa6a-f702-4372-bfea-1e9d993ca1fc}</x14:id>
        </ext>
      </extLst>
    </cfRule>
  </conditionalFormatting>
  <conditionalFormatting sqref="L5630:M5630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{75f9a04f-d506-44f4-be98-d8675a254e2d}</x14:id>
        </ext>
      </extLst>
    </cfRule>
  </conditionalFormatting>
  <conditionalFormatting sqref="D5632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{cc9b68ed-8373-4749-92f2-32b15a15c2ae}</x14:id>
        </ext>
      </extLst>
    </cfRule>
  </conditionalFormatting>
  <conditionalFormatting sqref="D5639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{352433bb-284c-421a-b30b-350c2a2f3a0a}</x14:id>
        </ext>
      </extLst>
    </cfRule>
  </conditionalFormatting>
  <conditionalFormatting sqref="L5641:M5641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{b0c44368-7b82-4240-8df2-45a1396c6c81}</x14:id>
        </ext>
      </extLst>
    </cfRule>
  </conditionalFormatting>
  <conditionalFormatting sqref="D5648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{981f6430-2761-4579-ba1b-29b5124a044f}</x14:id>
        </ext>
      </extLst>
    </cfRule>
  </conditionalFormatting>
  <conditionalFormatting sqref="L5651:M5651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{e6d45093-cf94-41ba-b43b-36af8b0a279e}</x14:id>
        </ext>
      </extLst>
    </cfRule>
  </conditionalFormatting>
  <conditionalFormatting sqref="L5655:M5655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{a6c4be7f-c00f-4736-8037-fb1bd24c1bd3}</x14:id>
        </ext>
      </extLst>
    </cfRule>
  </conditionalFormatting>
  <conditionalFormatting sqref="L5656:M5656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{a83ae9d3-d8e2-469f-802c-5a07e9c9c4ca}</x14:id>
        </ext>
      </extLst>
    </cfRule>
  </conditionalFormatting>
  <conditionalFormatting sqref="L5658:M5658">
    <cfRule type="dataBar" priority="1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{c20c5ab1-f1ed-45df-90b5-06b1e5e4eea6}</x14:id>
        </ext>
      </extLst>
    </cfRule>
  </conditionalFormatting>
  <conditionalFormatting sqref="D5663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{422ca263-60e6-472e-8b0a-fc8599bf800a}</x14:id>
        </ext>
      </extLst>
    </cfRule>
  </conditionalFormatting>
  <conditionalFormatting sqref="L5665:M5665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{02a998c2-4c40-4a34-80f0-b8713fb181a8}</x14:id>
        </ext>
      </extLst>
    </cfRule>
  </conditionalFormatting>
  <conditionalFormatting sqref="L5675:M5675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{f4fe4b2c-7845-4cd7-b233-e2d3f462eaae}</x14:id>
        </ext>
      </extLst>
    </cfRule>
  </conditionalFormatting>
  <conditionalFormatting sqref="L5676:M5676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{e23e7ee3-6ffe-411f-b0f4-1d3661ec27a3}</x14:id>
        </ext>
      </extLst>
    </cfRule>
  </conditionalFormatting>
  <conditionalFormatting sqref="L5677:M5677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{0bcc6fd7-4202-4272-808e-0fc5d0366545}</x14:id>
        </ext>
      </extLst>
    </cfRule>
  </conditionalFormatting>
  <conditionalFormatting sqref="L5682:M5682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{daf65ce6-e1bb-4f37-99f0-44c30dcb2d08}</x14:id>
        </ext>
      </extLst>
    </cfRule>
  </conditionalFormatting>
  <conditionalFormatting sqref="L5683:M5683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{9a8ae887-c2d2-44f5-abae-082d2b620bfe}</x14:id>
        </ext>
      </extLst>
    </cfRule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{a354c268-dff2-4cb5-926c-7a8b11e3a4c9}</x14:id>
        </ext>
      </extLst>
    </cfRule>
  </conditionalFormatting>
  <conditionalFormatting sqref="L5684:M5684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{ad8f8d55-e65a-468b-b6d8-7df1762b6723}</x14:id>
        </ext>
      </extLst>
    </cfRule>
  </conditionalFormatting>
  <conditionalFormatting sqref="L5693:M5693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{54459886-db79-46ab-aeab-c5d41b51ba86}</x14:id>
        </ext>
      </extLst>
    </cfRule>
  </conditionalFormatting>
  <conditionalFormatting sqref="L5699:M5699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{7336b71d-1fbc-4747-b5cd-95e65f865df1}</x14:id>
        </ext>
      </extLst>
    </cfRule>
  </conditionalFormatting>
  <conditionalFormatting sqref="L5700:M5700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{f6120e1d-c9ea-45da-b766-9c9d691d18b1}</x14:id>
        </ext>
      </extLst>
    </cfRule>
  </conditionalFormatting>
  <conditionalFormatting sqref="L5702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{2be315ea-536c-48e4-97a2-a36be210023d}</x14:id>
        </ext>
      </extLst>
    </cfRule>
  </conditionalFormatting>
  <conditionalFormatting sqref="M5702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{cb9605a0-9375-4e55-a32b-ad55720e31ff}</x14:id>
        </ext>
      </extLst>
    </cfRule>
  </conditionalFormatting>
  <conditionalFormatting sqref="K5703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{03591f06-7a58-4f6d-8c9a-39ccfd27edc6}</x14:id>
        </ext>
      </extLst>
    </cfRule>
  </conditionalFormatting>
  <conditionalFormatting sqref="L5704:M5704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{8bfd89d0-b697-4730-a620-a476fb62510a}</x14:id>
        </ext>
      </extLst>
    </cfRule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{9f55619b-52ca-457f-89c0-6891f77e65e6}</x14:id>
        </ext>
      </extLst>
    </cfRule>
  </conditionalFormatting>
  <conditionalFormatting sqref="L5706:M5706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{d904d827-98a4-46f3-a969-05210ff9ee29}</x14:id>
        </ext>
      </extLst>
    </cfRule>
  </conditionalFormatting>
  <conditionalFormatting sqref="L5717:M5717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{6be9ccfd-608b-4fc0-974a-e1610eb4151e}</x14:id>
        </ext>
      </extLst>
    </cfRule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{262090c7-14f0-40c0-a926-48c0c64e9fed}</x14:id>
        </ext>
      </extLst>
    </cfRule>
  </conditionalFormatting>
  <conditionalFormatting sqref="L5719:M5719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{6d244aca-b94c-4630-894e-0b10c4443734}</x14:id>
        </ext>
      </extLst>
    </cfRule>
  </conditionalFormatting>
  <conditionalFormatting sqref="L5722:M572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{42b677b9-eaf7-48a4-a950-cac685c42b7d}</x14:id>
        </ext>
      </extLst>
    </cfRule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{64a01e2f-6ab6-4b4f-9efe-722fe6257822}</x14:id>
        </ext>
      </extLst>
    </cfRule>
  </conditionalFormatting>
  <conditionalFormatting sqref="L5730:M5730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{c5ecf3e6-b4bc-4233-b0e9-8aebe8dd8fda}</x14:id>
        </ext>
      </extLst>
    </cfRule>
  </conditionalFormatting>
  <conditionalFormatting sqref="L5735:M5735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{0da8d95d-7f51-4dbd-b013-1de2468907b0}</x14:id>
        </ext>
      </extLst>
    </cfRule>
  </conditionalFormatting>
  <conditionalFormatting sqref="L5740:M574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{b05b697b-bccb-41a5-9948-1504bec16b0c}</x14:id>
        </ext>
      </extLst>
    </cfRule>
  </conditionalFormatting>
  <conditionalFormatting sqref="S5745:T5745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{ca9d5f4b-66f4-40e9-b765-fbdeeb16a831}</x14:id>
        </ext>
      </extLst>
    </cfRule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{a594a5b5-2eee-4af9-ba4e-f75a39ce573d}</x14:id>
        </ext>
      </extLst>
    </cfRule>
  </conditionalFormatting>
  <conditionalFormatting sqref="S5747:T5747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{01f176b9-8fdc-4de5-8b5b-5d2293ed34b6}</x14:id>
        </ext>
      </extLst>
    </cfRule>
  </conditionalFormatting>
  <conditionalFormatting sqref="L5753:M5753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{2c4523a2-e404-4544-8f01-9c779263dcd4}</x14:id>
        </ext>
      </extLst>
    </cfRule>
  </conditionalFormatting>
  <conditionalFormatting sqref="L5769:M576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{a2258fc1-9e52-4f28-88e3-b28fabc1e9ee}</x14:id>
        </ext>
      </extLst>
    </cfRule>
  </conditionalFormatting>
  <conditionalFormatting sqref="L5773:M577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{a62337c6-e11a-47dd-a682-49d2dc1b83f5}</x14:id>
        </ext>
      </extLst>
    </cfRule>
  </conditionalFormatting>
  <conditionalFormatting sqref="L5785:M578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{885c1577-31b4-4d3a-a8df-fd3888d68e31}</x14:id>
        </ext>
      </extLst>
    </cfRule>
  </conditionalFormatting>
  <conditionalFormatting sqref="L5844:M584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{2576ffbe-5d33-452e-a326-1e70815110e1}</x14:id>
        </ext>
      </extLst>
    </cfRule>
  </conditionalFormatting>
  <conditionalFormatting sqref="L5869:M586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{9c2b28cf-ad3e-4374-a6e6-dfb6f52df8af}</x14:id>
        </ext>
      </extLst>
    </cfRule>
  </conditionalFormatting>
  <conditionalFormatting sqref="L5878:M587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{82c76b50-c731-48af-9500-410c8a80ceb0}</x14:id>
        </ext>
      </extLst>
    </cfRule>
  </conditionalFormatting>
  <conditionalFormatting sqref="B1400:B1406">
    <cfRule type="duplicateValues" dxfId="4" priority="5225"/>
  </conditionalFormatting>
  <conditionalFormatting sqref="H1561:H1565">
    <cfRule type="duplicateValues" dxfId="4" priority="5141"/>
  </conditionalFormatting>
  <conditionalFormatting sqref="H1582:H1586">
    <cfRule type="duplicateValues" dxfId="4" priority="5129"/>
  </conditionalFormatting>
  <conditionalFormatting sqref="H1604:H1607">
    <cfRule type="duplicateValues" dxfId="4" priority="5543"/>
  </conditionalFormatting>
  <conditionalFormatting sqref="H1626:H1632">
    <cfRule type="duplicateValues" dxfId="4" priority="5123"/>
  </conditionalFormatting>
  <conditionalFormatting sqref="H1652:H1656">
    <cfRule type="duplicateValues" dxfId="4" priority="5117"/>
  </conditionalFormatting>
  <conditionalFormatting sqref="H1676:H1680">
    <cfRule type="duplicateValues" dxfId="4" priority="5114"/>
  </conditionalFormatting>
  <conditionalFormatting sqref="H1699:H1700">
    <cfRule type="duplicateValues" dxfId="4" priority="5546"/>
  </conditionalFormatting>
  <conditionalFormatting sqref="H1720:H1721">
    <cfRule type="duplicateValues" dxfId="4" priority="5549"/>
  </conditionalFormatting>
  <conditionalFormatting sqref="H1741:H1742">
    <cfRule type="duplicateValues" dxfId="4" priority="5552"/>
  </conditionalFormatting>
  <conditionalFormatting sqref="H1762:H1766">
    <cfRule type="duplicateValues" dxfId="4" priority="5107"/>
  </conditionalFormatting>
  <conditionalFormatting sqref="H1786:H1790">
    <cfRule type="duplicateValues" dxfId="4" priority="5106"/>
  </conditionalFormatting>
  <conditionalFormatting sqref="I1409:I1410">
    <cfRule type="duplicateValues" dxfId="4" priority="5304"/>
  </conditionalFormatting>
  <conditionalFormatting sqref="I3297:I3304">
    <cfRule type="duplicateValues" dxfId="4" priority="5600"/>
  </conditionalFormatting>
  <conditionalFormatting sqref="I4309:I4310">
    <cfRule type="duplicateValues" dxfId="4" priority="6056"/>
  </conditionalFormatting>
  <conditionalFormatting sqref="I4312:I4314">
    <cfRule type="duplicateValues" dxfId="4" priority="5958"/>
  </conditionalFormatting>
  <conditionalFormatting sqref="I4320:I4321">
    <cfRule type="duplicateValues" dxfId="4" priority="5982"/>
  </conditionalFormatting>
  <conditionalFormatting sqref="I4591:I4593">
    <cfRule type="duplicateValues" dxfId="4" priority="6123"/>
  </conditionalFormatting>
  <conditionalFormatting sqref="O1476:O1488">
    <cfRule type="duplicateValues" dxfId="4" priority="4959"/>
  </conditionalFormatting>
  <conditionalFormatting sqref="O1493:O1505">
    <cfRule type="duplicateValues" dxfId="4" priority="4960"/>
  </conditionalFormatting>
  <conditionalFormatting sqref="O1509:O1523">
    <cfRule type="duplicateValues" dxfId="4" priority="4961"/>
  </conditionalFormatting>
  <conditionalFormatting sqref="O1527:O1544">
    <cfRule type="duplicateValues" dxfId="4" priority="4962"/>
  </conditionalFormatting>
  <conditionalFormatting sqref="O1561:O1565">
    <cfRule type="duplicateValues" dxfId="4" priority="4958"/>
  </conditionalFormatting>
  <conditionalFormatting sqref="O1582:O1586">
    <cfRule type="duplicateValues" dxfId="4" priority="4957"/>
  </conditionalFormatting>
  <conditionalFormatting sqref="O1604:O1607">
    <cfRule type="duplicateValues" dxfId="4" priority="4963"/>
  </conditionalFormatting>
  <conditionalFormatting sqref="O1626:O1632">
    <cfRule type="duplicateValues" dxfId="4" priority="4956"/>
  </conditionalFormatting>
  <conditionalFormatting sqref="O1652:O1656">
    <cfRule type="duplicateValues" dxfId="4" priority="4955"/>
  </conditionalFormatting>
  <conditionalFormatting sqref="O1676:O1680">
    <cfRule type="duplicateValues" dxfId="4" priority="4954"/>
  </conditionalFormatting>
  <conditionalFormatting sqref="O1699:O1700">
    <cfRule type="duplicateValues" dxfId="4" priority="4964"/>
  </conditionalFormatting>
  <conditionalFormatting sqref="O1720:O1721">
    <cfRule type="duplicateValues" dxfId="4" priority="4965"/>
  </conditionalFormatting>
  <conditionalFormatting sqref="O1741:O1742">
    <cfRule type="duplicateValues" dxfId="4" priority="4966"/>
  </conditionalFormatting>
  <conditionalFormatting sqref="O1762:O1766">
    <cfRule type="duplicateValues" dxfId="4" priority="4953"/>
  </conditionalFormatting>
  <conditionalFormatting sqref="O1786:O1790">
    <cfRule type="duplicateValues" dxfId="4" priority="4952"/>
  </conditionalFormatting>
  <conditionalFormatting sqref="P3856:P3858">
    <cfRule type="duplicateValues" dxfId="4" priority="3569"/>
  </conditionalFormatting>
  <conditionalFormatting sqref="P3916:P3917">
    <cfRule type="duplicateValues" dxfId="4" priority="5674"/>
  </conditionalFormatting>
  <conditionalFormatting sqref="P4342:P4344">
    <cfRule type="duplicateValues" dxfId="4" priority="1544"/>
    <cfRule type="duplicateValues" dxfId="4" priority="1543"/>
  </conditionalFormatting>
  <conditionalFormatting sqref="P4367:P4368">
    <cfRule type="duplicateValues" dxfId="4" priority="6062"/>
    <cfRule type="duplicateValues" dxfId="4" priority="6061"/>
  </conditionalFormatting>
  <conditionalFormatting sqref="R5600:R5601">
    <cfRule type="dataBar" priority="1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{5dd7a7bf-6ce7-4bdd-ae42-09d0cf6f168a}</x14:id>
        </ext>
      </extLst>
    </cfRule>
  </conditionalFormatting>
  <conditionalFormatting sqref="W3936:W3945">
    <cfRule type="duplicateValues" dxfId="4" priority="5729"/>
  </conditionalFormatting>
  <conditionalFormatting sqref="B1431:B1432 B1414:B1417 B1407:B1409">
    <cfRule type="duplicateValues" dxfId="4" priority="5379"/>
  </conditionalFormatting>
  <conditionalFormatting sqref="I1445 I1431 I1420 I1418 I1414:I1416 I1425">
    <cfRule type="duplicateValues" dxfId="4" priority="5384"/>
  </conditionalFormatting>
  <conditionalFormatting sqref="B1420 B1434 B1441">
    <cfRule type="duplicateValues" dxfId="4" priority="5401"/>
  </conditionalFormatting>
  <conditionalFormatting sqref="B1452 B1446:B1450">
    <cfRule type="duplicateValues" dxfId="4" priority="5446"/>
  </conditionalFormatting>
  <conditionalFormatting sqref="B1464 B1451">
    <cfRule type="duplicateValues" dxfId="4" priority="5432"/>
  </conditionalFormatting>
  <conditionalFormatting sqref="B1488:H1488 H1476:H1487">
    <cfRule type="duplicateValues" dxfId="4" priority="5469"/>
  </conditionalFormatting>
  <conditionalFormatting sqref="I1517:I1518 H1493:H1505 L1481:M1481">
    <cfRule type="duplicateValues" dxfId="4" priority="5529"/>
  </conditionalFormatting>
  <conditionalFormatting sqref="E1484:G1485">
    <cfRule type="duplicateValues" dxfId="4" priority="5158"/>
  </conditionalFormatting>
  <conditionalFormatting sqref="E1548:F1548 M1527 M1517:M1518 H1509:H1523 D1523:G1523">
    <cfRule type="duplicateValues" dxfId="4" priority="5530"/>
  </conditionalFormatting>
  <conditionalFormatting sqref="L1553:M1553 L1534:N1534 H1527:H1540 H1541:N1544 E1534:F1535">
    <cfRule type="duplicateValues" dxfId="4" priority="5539"/>
  </conditionalFormatting>
  <conditionalFormatting sqref="P3868 P3871">
    <cfRule type="duplicateValues" dxfId="4" priority="3442"/>
  </conditionalFormatting>
  <conditionalFormatting sqref="P3919 P3915">
    <cfRule type="duplicateValues" dxfId="4" priority="5671"/>
  </conditionalFormatting>
  <conditionalFormatting sqref="P3920 P3917">
    <cfRule type="duplicateValues" dxfId="4" priority="5677"/>
  </conditionalFormatting>
  <conditionalFormatting sqref="P3931 P3927">
    <cfRule type="duplicateValues" dxfId="4" priority="3211"/>
  </conditionalFormatting>
  <conditionalFormatting sqref="P3942 P3949">
    <cfRule type="duplicateValues" dxfId="4" priority="5735"/>
  </conditionalFormatting>
  <conditionalFormatting sqref="W3960:Z3961 W3957:X3959 Z3957:Z3959">
    <cfRule type="duplicateValues" dxfId="4" priority="5787"/>
  </conditionalFormatting>
  <conditionalFormatting sqref="W3966:X3966 P3976">
    <cfRule type="duplicateValues" dxfId="4" priority="5788"/>
  </conditionalFormatting>
  <conditionalFormatting sqref="W3988:X3994">
    <cfRule type="duplicateValues" dxfId="4" priority="5827"/>
  </conditionalFormatting>
  <conditionalFormatting sqref="B3998 W4011:X4013">
    <cfRule type="duplicateValues" dxfId="4" priority="5862"/>
  </conditionalFormatting>
  <conditionalFormatting sqref="W4065:X4066">
    <cfRule type="duplicateValues" dxfId="4" priority="5868"/>
  </conditionalFormatting>
  <conditionalFormatting sqref="W4079:X4085">
    <cfRule type="duplicateValues" dxfId="4" priority="5890"/>
  </conditionalFormatting>
  <conditionalFormatting sqref="P4293:P4294 P4298">
    <cfRule type="duplicateValues" dxfId="4" priority="5919"/>
  </conditionalFormatting>
  <conditionalFormatting sqref="W4329:X4329 W4330 W4332:X4332">
    <cfRule type="duplicateValues" dxfId="4" priority="5950"/>
  </conditionalFormatting>
  <conditionalFormatting sqref="P4798:P4800 P4756 P4753 P4780:P4782 P4786 P4769">
    <cfRule type="duplicateValues" dxfId="4" priority="6236"/>
  </conditionalFormatting>
  <conditionalFormatting sqref="L5330:M5330 K5331:K5332">
    <cfRule type="dataBar" priority="62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{a4944597-5d66-447a-8d0c-f2eb508fcea7}</x14:id>
        </ext>
      </extLst>
    </cfRule>
  </conditionalFormatting>
  <conditionalFormatting sqref="K5691 K5693 K5687 K5684:K5685">
    <cfRule type="dataBar" priority="62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{f199629d-8fcb-4a30-bb13-4060db4d4498}</x14:id>
        </ext>
      </extLst>
    </cfRule>
  </conditionalFormatting>
  <conditionalFormatting sqref="R5747 R5745">
    <cfRule type="dataBar" priority="62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{036a45df-06fb-4db3-9c64-f210333e2c1c}</x14:id>
        </ext>
      </extLst>
    </cfRule>
  </conditionalFormatting>
  <pageMargins left="0.7" right="0.7" top="0.75" bottom="0.75" header="0.3" footer="0.3"/>
  <pageSetup paperSize="8" scale="10" orientation="portrait" horizontalDpi="300" verticalDpi="300"/>
  <headerFooter/>
  <customProperties>
    <customPr name="_pios_id" r:id="rId3"/>
  </customProperties>
  <ignoredErrors>
    <ignoredError sqref="J2051 C2144 J2288 J2312 C2357 C2408 C2430 C2448 C2466 C2507 J2507 J2878 J2955" formulaRange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45b8c1-524a-42cc-9d43-4c96239594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K5316:M5316</xm:sqref>
        </x14:conditionalFormatting>
        <x14:conditionalFormatting xmlns:xm="http://schemas.microsoft.com/office/excel/2006/main">
          <x14:cfRule type="dataBar" id="{574c66c3-81ca-4137-95f6-f53f33d253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K5322:M5322</xm:sqref>
        </x14:conditionalFormatting>
        <x14:conditionalFormatting xmlns:xm="http://schemas.microsoft.com/office/excel/2006/main">
          <x14:cfRule type="dataBar" id="{3801b0e8-90ee-4e04-96fe-cfaa8e2859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K5342</xm:sqref>
        </x14:conditionalFormatting>
        <x14:conditionalFormatting xmlns:xm="http://schemas.microsoft.com/office/excel/2006/main">
          <x14:cfRule type="dataBar" id="{5a31d661-c0e1-4ad5-9d6d-e81df90995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K5347</xm:sqref>
        </x14:conditionalFormatting>
        <x14:conditionalFormatting xmlns:xm="http://schemas.microsoft.com/office/excel/2006/main">
          <x14:cfRule type="dataBar" id="{7bcb3f6b-5b1f-4fde-812a-a8c86e3532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L5350:M5350</xm:sqref>
        </x14:conditionalFormatting>
        <x14:conditionalFormatting xmlns:xm="http://schemas.microsoft.com/office/excel/2006/main">
          <x14:cfRule type="dataBar" id="{f5dd0d5a-1414-4ef7-9c10-b54aa7bbb9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K5370</xm:sqref>
        </x14:conditionalFormatting>
        <x14:conditionalFormatting xmlns:xm="http://schemas.microsoft.com/office/excel/2006/main">
          <x14:cfRule type="dataBar" id="{2e9b127d-ca01-4adb-85d3-85f30341df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L5370:M5370</xm:sqref>
        </x14:conditionalFormatting>
        <x14:conditionalFormatting xmlns:xm="http://schemas.microsoft.com/office/excel/2006/main">
          <x14:cfRule type="dataBar" id="{e6b2ba63-7b83-4001-9155-cba24fb778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K5373</xm:sqref>
        </x14:conditionalFormatting>
        <x14:conditionalFormatting xmlns:xm="http://schemas.microsoft.com/office/excel/2006/main">
          <x14:cfRule type="dataBar" id="{1537ec1a-8af4-4728-9577-fcb448cb3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K5383</xm:sqref>
        </x14:conditionalFormatting>
        <x14:conditionalFormatting xmlns:xm="http://schemas.microsoft.com/office/excel/2006/main">
          <x14:cfRule type="dataBar" id="{895290ec-5541-4413-b9dd-d88ed83a32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K5384</xm:sqref>
        </x14:conditionalFormatting>
        <x14:conditionalFormatting xmlns:xm="http://schemas.microsoft.com/office/excel/2006/main">
          <x14:cfRule type="dataBar" id="{2203c703-97c7-48a6-a64a-08a8d36602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L5388:M5388</xm:sqref>
        </x14:conditionalFormatting>
        <x14:conditionalFormatting xmlns:xm="http://schemas.microsoft.com/office/excel/2006/main">
          <x14:cfRule type="dataBar" id="{c201dff5-d462-4662-9bab-0ae84f83ff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L5389:M5389</xm:sqref>
        </x14:conditionalFormatting>
        <x14:conditionalFormatting xmlns:xm="http://schemas.microsoft.com/office/excel/2006/main">
          <x14:cfRule type="dataBar" id="{a221dc0c-e371-4fe7-a181-9f1bcd359f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K5390</xm:sqref>
        </x14:conditionalFormatting>
        <x14:conditionalFormatting xmlns:xm="http://schemas.microsoft.com/office/excel/2006/main">
          <x14:cfRule type="dataBar" id="{9c2730e4-34b7-43ef-9b5a-2a606afd64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K5398</xm:sqref>
        </x14:conditionalFormatting>
        <x14:conditionalFormatting xmlns:xm="http://schemas.microsoft.com/office/excel/2006/main">
          <x14:cfRule type="dataBar" id="{d802c920-7f5d-4cd8-aea3-e1fca67143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K5409</xm:sqref>
        </x14:conditionalFormatting>
        <x14:conditionalFormatting xmlns:xm="http://schemas.microsoft.com/office/excel/2006/main">
          <x14:cfRule type="dataBar" id="{f612e24e-9e49-4fa5-a7fa-50479da6f3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L5409:M5409</xm:sqref>
        </x14:conditionalFormatting>
        <x14:conditionalFormatting xmlns:xm="http://schemas.microsoft.com/office/excel/2006/main">
          <x14:cfRule type="dataBar" id="{12f231b2-1987-4c98-ab72-e55a01af29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K5411</xm:sqref>
        </x14:conditionalFormatting>
        <x14:conditionalFormatting xmlns:xm="http://schemas.microsoft.com/office/excel/2006/main">
          <x14:cfRule type="dataBar" id="{3bcc9fc9-733c-4270-ba0f-2a8bdd60ae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K5412</xm:sqref>
        </x14:conditionalFormatting>
        <x14:conditionalFormatting xmlns:xm="http://schemas.microsoft.com/office/excel/2006/main">
          <x14:cfRule type="dataBar" id="{0b050a13-786f-4fd0-a3a3-128d6b9f9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K5414</xm:sqref>
        </x14:conditionalFormatting>
        <x14:conditionalFormatting xmlns:xm="http://schemas.microsoft.com/office/excel/2006/main">
          <x14:cfRule type="dataBar" id="{6022a3c7-0924-4adb-84a2-ad502ba9bb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L5415:M5415</xm:sqref>
        </x14:conditionalFormatting>
        <x14:conditionalFormatting xmlns:xm="http://schemas.microsoft.com/office/excel/2006/main">
          <x14:cfRule type="dataBar" id="{474cff3e-2f5c-43b3-a5b1-98d1202b4f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K5417</xm:sqref>
        </x14:conditionalFormatting>
        <x14:conditionalFormatting xmlns:xm="http://schemas.microsoft.com/office/excel/2006/main">
          <x14:cfRule type="dataBar" id="{c0d93c1c-3682-4bca-ae20-015a50b9fd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K5418</xm:sqref>
        </x14:conditionalFormatting>
        <x14:conditionalFormatting xmlns:xm="http://schemas.microsoft.com/office/excel/2006/main">
          <x14:cfRule type="dataBar" id="{a239544f-1f4a-45d6-9d26-3393193ca9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K5419</xm:sqref>
        </x14:conditionalFormatting>
        <x14:conditionalFormatting xmlns:xm="http://schemas.microsoft.com/office/excel/2006/main">
          <x14:cfRule type="dataBar" id="{7c812b80-7390-47ba-9218-fe74883e1d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K5422</xm:sqref>
        </x14:conditionalFormatting>
        <x14:conditionalFormatting xmlns:xm="http://schemas.microsoft.com/office/excel/2006/main">
          <x14:cfRule type="dataBar" id="{ded3c058-8cb2-45fa-91dc-5b303ac22f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L5422:M5422</xm:sqref>
        </x14:conditionalFormatting>
        <x14:conditionalFormatting xmlns:xm="http://schemas.microsoft.com/office/excel/2006/main">
          <x14:cfRule type="dataBar" id="{9e114f1a-d08f-4653-9601-c13c8cbc18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K5424</xm:sqref>
        </x14:conditionalFormatting>
        <x14:conditionalFormatting xmlns:xm="http://schemas.microsoft.com/office/excel/2006/main">
          <x14:cfRule type="dataBar" id="{04300ce3-027f-479a-b9d9-81f939de01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K5428</xm:sqref>
        </x14:conditionalFormatting>
        <x14:conditionalFormatting xmlns:xm="http://schemas.microsoft.com/office/excel/2006/main">
          <x14:cfRule type="dataBar" id="{efa30d0e-7fd5-4c4f-8948-9732467ce6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K5431</xm:sqref>
        </x14:conditionalFormatting>
        <x14:conditionalFormatting xmlns:xm="http://schemas.microsoft.com/office/excel/2006/main">
          <x14:cfRule type="dataBar" id="{a065efcc-388b-4e90-8c6a-5bb820240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K5433</xm:sqref>
        </x14:conditionalFormatting>
        <x14:conditionalFormatting xmlns:xm="http://schemas.microsoft.com/office/excel/2006/main">
          <x14:cfRule type="dataBar" id="{bf8246d6-f1f5-4cb9-9dcd-1e74801e70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K5439</xm:sqref>
        </x14:conditionalFormatting>
        <x14:conditionalFormatting xmlns:xm="http://schemas.microsoft.com/office/excel/2006/main">
          <x14:cfRule type="dataBar" id="{91f40dc6-5e94-4608-aca8-003ab7f592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K5440</xm:sqref>
        </x14:conditionalFormatting>
        <x14:conditionalFormatting xmlns:xm="http://schemas.microsoft.com/office/excel/2006/main">
          <x14:cfRule type="dataBar" id="{82098df3-8be4-4e4a-96e5-74009abb7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K5441</xm:sqref>
        </x14:conditionalFormatting>
        <x14:conditionalFormatting xmlns:xm="http://schemas.microsoft.com/office/excel/2006/main">
          <x14:cfRule type="dataBar" id="{e1ab67c9-430e-49ca-8542-e2b685e51b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K5443</xm:sqref>
        </x14:conditionalFormatting>
        <x14:conditionalFormatting xmlns:xm="http://schemas.microsoft.com/office/excel/2006/main">
          <x14:cfRule type="dataBar" id="{5b4088a6-61da-4c6e-b565-835cfe831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L5443:M5443</xm:sqref>
        </x14:conditionalFormatting>
        <x14:conditionalFormatting xmlns:xm="http://schemas.microsoft.com/office/excel/2006/main">
          <x14:cfRule type="dataBar" id="{c6036c9f-2350-424d-9650-29eda3b4a1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K5447</xm:sqref>
        </x14:conditionalFormatting>
        <x14:conditionalFormatting xmlns:xm="http://schemas.microsoft.com/office/excel/2006/main">
          <x14:cfRule type="dataBar" id="{9f905ca0-06b6-49c1-8a0c-00f68c7e97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K5450</xm:sqref>
        </x14:conditionalFormatting>
        <x14:conditionalFormatting xmlns:xm="http://schemas.microsoft.com/office/excel/2006/main">
          <x14:cfRule type="dataBar" id="{ebdbd45d-2a5a-45e4-a452-d8ceb2c771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53c9a33-8094-4243-8146-76387900eb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K5451</xm:sqref>
        </x14:conditionalFormatting>
        <x14:conditionalFormatting xmlns:xm="http://schemas.microsoft.com/office/excel/2006/main">
          <x14:cfRule type="dataBar" id="{ad08ef73-5a14-460d-b45a-ac88895735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K5452</xm:sqref>
        </x14:conditionalFormatting>
        <x14:conditionalFormatting xmlns:xm="http://schemas.microsoft.com/office/excel/2006/main">
          <x14:cfRule type="dataBar" id="{0a0f4aa2-899e-46d2-9c0e-a9d49e4111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K5453</xm:sqref>
        </x14:conditionalFormatting>
        <x14:conditionalFormatting xmlns:xm="http://schemas.microsoft.com/office/excel/2006/main">
          <x14:cfRule type="dataBar" id="{a4fdd054-33fc-44da-9a09-2af5b08863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L5456:M5456</xm:sqref>
        </x14:conditionalFormatting>
        <x14:conditionalFormatting xmlns:xm="http://schemas.microsoft.com/office/excel/2006/main">
          <x14:cfRule type="dataBar" id="{fe5f0703-0db2-4b9b-b8f0-cb87464a40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K5457</xm:sqref>
        </x14:conditionalFormatting>
        <x14:conditionalFormatting xmlns:xm="http://schemas.microsoft.com/office/excel/2006/main">
          <x14:cfRule type="dataBar" id="{c9e402c7-77c2-43bd-b5c6-f7893dd750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Y5457</xm:sqref>
        </x14:conditionalFormatting>
        <x14:conditionalFormatting xmlns:xm="http://schemas.microsoft.com/office/excel/2006/main">
          <x14:cfRule type="dataBar" id="{69001bb2-d50e-4c3a-a0e9-9058715079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fa3a359-f33f-4464-8992-e32fe36637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K5462</xm:sqref>
        </x14:conditionalFormatting>
        <x14:conditionalFormatting xmlns:xm="http://schemas.microsoft.com/office/excel/2006/main">
          <x14:cfRule type="dataBar" id="{d920a509-57b4-4ce2-ad4f-1e15e65483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L5462:M5462</xm:sqref>
        </x14:conditionalFormatting>
        <x14:conditionalFormatting xmlns:xm="http://schemas.microsoft.com/office/excel/2006/main">
          <x14:cfRule type="dataBar" id="{01b40396-a0f0-44aa-a915-f7a45444d4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K5463</xm:sqref>
        </x14:conditionalFormatting>
        <x14:conditionalFormatting xmlns:xm="http://schemas.microsoft.com/office/excel/2006/main">
          <x14:cfRule type="dataBar" id="{75e203f4-4d5c-4022-bd00-15a90cee58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L5465:M5465</xm:sqref>
        </x14:conditionalFormatting>
        <x14:conditionalFormatting xmlns:xm="http://schemas.microsoft.com/office/excel/2006/main">
          <x14:cfRule type="dataBar" id="{f1d53b69-c735-45eb-bb49-83544b2603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K5466</xm:sqref>
        </x14:conditionalFormatting>
        <x14:conditionalFormatting xmlns:xm="http://schemas.microsoft.com/office/excel/2006/main">
          <x14:cfRule type="dataBar" id="{f0352561-2651-4501-8cb4-bf19626e64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L5466:M5466</xm:sqref>
        </x14:conditionalFormatting>
        <x14:conditionalFormatting xmlns:xm="http://schemas.microsoft.com/office/excel/2006/main">
          <x14:cfRule type="dataBar" id="{c11e655a-ebd3-47c9-8406-6f5db2dd08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L5467:M5467</xm:sqref>
        </x14:conditionalFormatting>
        <x14:conditionalFormatting xmlns:xm="http://schemas.microsoft.com/office/excel/2006/main">
          <x14:cfRule type="dataBar" id="{0681a13d-2d24-4d7b-a12e-18ccaaf3a1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c0f804e-6016-4321-a65c-80aa6aa4e5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K5472</xm:sqref>
        </x14:conditionalFormatting>
        <x14:conditionalFormatting xmlns:xm="http://schemas.microsoft.com/office/excel/2006/main">
          <x14:cfRule type="dataBar" id="{cae9f273-3027-4e95-b07a-0bf14e4c4f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L5472:M5472</xm:sqref>
        </x14:conditionalFormatting>
        <x14:conditionalFormatting xmlns:xm="http://schemas.microsoft.com/office/excel/2006/main">
          <x14:cfRule type="dataBar" id="{5df514e2-6fe4-49af-b90d-d11611484b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K5473</xm:sqref>
        </x14:conditionalFormatting>
        <x14:conditionalFormatting xmlns:xm="http://schemas.microsoft.com/office/excel/2006/main">
          <x14:cfRule type="dataBar" id="{3ce87b31-9443-4667-b9fc-9471c3f3c8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Y5474</xm:sqref>
        </x14:conditionalFormatting>
        <x14:conditionalFormatting xmlns:xm="http://schemas.microsoft.com/office/excel/2006/main">
          <x14:cfRule type="dataBar" id="{0efd0b41-75c4-462e-876f-589e40e752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L5475:M5475</xm:sqref>
        </x14:conditionalFormatting>
        <x14:conditionalFormatting xmlns:xm="http://schemas.microsoft.com/office/excel/2006/main">
          <x14:cfRule type="dataBar" id="{4b509ce9-9733-4eaa-8e37-ebb52269e2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L5476:M5476</xm:sqref>
        </x14:conditionalFormatting>
        <x14:conditionalFormatting xmlns:xm="http://schemas.microsoft.com/office/excel/2006/main">
          <x14:cfRule type="dataBar" id="{911f7d7a-1fba-4f15-9a00-141e072b23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K5479</xm:sqref>
        </x14:conditionalFormatting>
        <x14:conditionalFormatting xmlns:xm="http://schemas.microsoft.com/office/excel/2006/main">
          <x14:cfRule type="dataBar" id="{a807bd3a-3aa0-4e3e-9950-34d252da41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L5479:M5479</xm:sqref>
        </x14:conditionalFormatting>
        <x14:conditionalFormatting xmlns:xm="http://schemas.microsoft.com/office/excel/2006/main">
          <x14:cfRule type="dataBar" id="{f5c1ef91-3eb8-4333-a40d-e5d12dd885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K5481</xm:sqref>
        </x14:conditionalFormatting>
        <x14:conditionalFormatting xmlns:xm="http://schemas.microsoft.com/office/excel/2006/main">
          <x14:cfRule type="dataBar" id="{392ecf0c-00aa-46ae-861f-b2ea80df43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L5481:M5481</xm:sqref>
        </x14:conditionalFormatting>
        <x14:conditionalFormatting xmlns:xm="http://schemas.microsoft.com/office/excel/2006/main">
          <x14:cfRule type="dataBar" id="{3be73fc0-cd87-48a3-b4b5-ae36b1c02b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L5489:M5489</xm:sqref>
        </x14:conditionalFormatting>
        <x14:conditionalFormatting xmlns:xm="http://schemas.microsoft.com/office/excel/2006/main">
          <x14:cfRule type="dataBar" id="{f1b24a06-44be-4cd5-9f4c-e36923f609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L5492:M5492</xm:sqref>
        </x14:conditionalFormatting>
        <x14:conditionalFormatting xmlns:xm="http://schemas.microsoft.com/office/excel/2006/main">
          <x14:cfRule type="dataBar" id="{70d7c1ab-b711-41c5-91fd-eb94d0bdb3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51f28bb-b4da-4cf8-983d-e323e7553e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K5495</xm:sqref>
        </x14:conditionalFormatting>
        <x14:conditionalFormatting xmlns:xm="http://schemas.microsoft.com/office/excel/2006/main">
          <x14:cfRule type="dataBar" id="{8129fb6a-bb82-4234-952f-05e7abadea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K5496</xm:sqref>
        </x14:conditionalFormatting>
        <x14:conditionalFormatting xmlns:xm="http://schemas.microsoft.com/office/excel/2006/main">
          <x14:cfRule type="dataBar" id="{7f27b203-cd31-4706-a0c1-93755a75a8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L5501:M5501</xm:sqref>
        </x14:conditionalFormatting>
        <x14:conditionalFormatting xmlns:xm="http://schemas.microsoft.com/office/excel/2006/main">
          <x14:cfRule type="dataBar" id="{444d03f0-5963-49ab-9cbb-e085e3a6cc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K5502</xm:sqref>
        </x14:conditionalFormatting>
        <x14:conditionalFormatting xmlns:xm="http://schemas.microsoft.com/office/excel/2006/main">
          <x14:cfRule type="dataBar" id="{e135664a-993a-4e54-b59b-7ad0d080b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K5504</xm:sqref>
        </x14:conditionalFormatting>
        <x14:conditionalFormatting xmlns:xm="http://schemas.microsoft.com/office/excel/2006/main">
          <x14:cfRule type="dataBar" id="{d1ebbe64-afb0-453b-bf6e-83a3f4fe3d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K5506</xm:sqref>
        </x14:conditionalFormatting>
        <x14:conditionalFormatting xmlns:xm="http://schemas.microsoft.com/office/excel/2006/main">
          <x14:cfRule type="dataBar" id="{b5747649-6ebe-4644-bb19-2a62ae9f6e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bc6933d-8a55-4982-8589-5e454f2366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K5507</xm:sqref>
        </x14:conditionalFormatting>
        <x14:conditionalFormatting xmlns:xm="http://schemas.microsoft.com/office/excel/2006/main">
          <x14:cfRule type="dataBar" id="{857f6b7c-8230-4ef0-b862-47bdb480db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L5507:M5507</xm:sqref>
        </x14:conditionalFormatting>
        <x14:conditionalFormatting xmlns:xm="http://schemas.microsoft.com/office/excel/2006/main">
          <x14:cfRule type="dataBar" id="{22fff518-c987-4dd9-bbdb-405f5acf83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K5509</xm:sqref>
        </x14:conditionalFormatting>
        <x14:conditionalFormatting xmlns:xm="http://schemas.microsoft.com/office/excel/2006/main">
          <x14:cfRule type="dataBar" id="{e8b2dfb5-d24b-4301-bfb9-7debbb22d9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K5517</xm:sqref>
        </x14:conditionalFormatting>
        <x14:conditionalFormatting xmlns:xm="http://schemas.microsoft.com/office/excel/2006/main">
          <x14:cfRule type="dataBar" id="{48bf31c8-9ef2-4ae3-846a-4cf957b3c9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K5519</xm:sqref>
        </x14:conditionalFormatting>
        <x14:conditionalFormatting xmlns:xm="http://schemas.microsoft.com/office/excel/2006/main">
          <x14:cfRule type="dataBar" id="{2fc4c8c1-5994-460a-8457-c2caa8c6e0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L5519:M5519</xm:sqref>
        </x14:conditionalFormatting>
        <x14:conditionalFormatting xmlns:xm="http://schemas.microsoft.com/office/excel/2006/main">
          <x14:cfRule type="dataBar" id="{f0d53f8f-e731-4d4d-b70d-26f56d4f74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K5521</xm:sqref>
        </x14:conditionalFormatting>
        <x14:conditionalFormatting xmlns:xm="http://schemas.microsoft.com/office/excel/2006/main">
          <x14:cfRule type="dataBar" id="{425afaea-26bf-405a-8892-6f08a0484b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42997e2-5b8b-4ab8-91e9-fa33a007fa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K5522</xm:sqref>
        </x14:conditionalFormatting>
        <x14:conditionalFormatting xmlns:xm="http://schemas.microsoft.com/office/excel/2006/main">
          <x14:cfRule type="dataBar" id="{3134f59b-6a55-491c-9ca4-3fc5dbefba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L5522:M5522</xm:sqref>
        </x14:conditionalFormatting>
        <x14:conditionalFormatting xmlns:xm="http://schemas.microsoft.com/office/excel/2006/main">
          <x14:cfRule type="dataBar" id="{965a00cd-3a9b-447b-b86b-1fefc96463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K5526</xm:sqref>
        </x14:conditionalFormatting>
        <x14:conditionalFormatting xmlns:xm="http://schemas.microsoft.com/office/excel/2006/main">
          <x14:cfRule type="dataBar" id="{fca8ea81-279c-47cd-a27a-a9fae7b297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K5528</xm:sqref>
        </x14:conditionalFormatting>
        <x14:conditionalFormatting xmlns:xm="http://schemas.microsoft.com/office/excel/2006/main">
          <x14:cfRule type="dataBar" id="{ae5a629f-9016-4f51-9c40-b62df2b3db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K5534</xm:sqref>
        </x14:conditionalFormatting>
        <x14:conditionalFormatting xmlns:xm="http://schemas.microsoft.com/office/excel/2006/main">
          <x14:cfRule type="dataBar" id="{66a78d31-c192-426d-8d3d-3aad69f312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L5536:M5536</xm:sqref>
        </x14:conditionalFormatting>
        <x14:conditionalFormatting xmlns:xm="http://schemas.microsoft.com/office/excel/2006/main">
          <x14:cfRule type="dataBar" id="{c723978e-fc23-464c-bec4-27e28bc3c5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4ac5a38-566e-499a-9663-112934ad40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K5537</xm:sqref>
        </x14:conditionalFormatting>
        <x14:conditionalFormatting xmlns:xm="http://schemas.microsoft.com/office/excel/2006/main">
          <x14:cfRule type="dataBar" id="{9e9da20c-175c-41af-b666-4209f0d5a6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D5538</xm:sqref>
        </x14:conditionalFormatting>
        <x14:conditionalFormatting xmlns:xm="http://schemas.microsoft.com/office/excel/2006/main">
          <x14:cfRule type="dataBar" id="{61172759-af21-4d12-b859-9433992a2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K5538</xm:sqref>
        </x14:conditionalFormatting>
        <x14:conditionalFormatting xmlns:xm="http://schemas.microsoft.com/office/excel/2006/main">
          <x14:cfRule type="dataBar" id="{bbe64c57-2082-4b8a-8be9-9b04f03ebb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L5539:M5539</xm:sqref>
        </x14:conditionalFormatting>
        <x14:conditionalFormatting xmlns:xm="http://schemas.microsoft.com/office/excel/2006/main">
          <x14:cfRule type="dataBar" id="{933923ab-3482-48c0-9725-ffbbb6fae9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K5541</xm:sqref>
        </x14:conditionalFormatting>
        <x14:conditionalFormatting xmlns:xm="http://schemas.microsoft.com/office/excel/2006/main">
          <x14:cfRule type="dataBar" id="{758e3d34-2f24-4ddb-aec0-fe6a076813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K5544</xm:sqref>
        </x14:conditionalFormatting>
        <x14:conditionalFormatting xmlns:xm="http://schemas.microsoft.com/office/excel/2006/main">
          <x14:cfRule type="dataBar" id="{45e62e9a-b993-442e-87d6-771bcb916e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e20d123-4aa7-49d2-89d4-48f848dc29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K5545</xm:sqref>
        </x14:conditionalFormatting>
        <x14:conditionalFormatting xmlns:xm="http://schemas.microsoft.com/office/excel/2006/main">
          <x14:cfRule type="dataBar" id="{b71ab24e-6dbb-4f7d-9555-6c89bf36e9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K5546</xm:sqref>
        </x14:conditionalFormatting>
        <x14:conditionalFormatting xmlns:xm="http://schemas.microsoft.com/office/excel/2006/main">
          <x14:cfRule type="dataBar" id="{6fb7605a-7e9f-4de0-9392-969f5e7c54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L5549:M5549</xm:sqref>
        </x14:conditionalFormatting>
        <x14:conditionalFormatting xmlns:xm="http://schemas.microsoft.com/office/excel/2006/main">
          <x14:cfRule type="dataBar" id="{55c380af-484c-4850-acdc-8f42ff733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D5550</xm:sqref>
        </x14:conditionalFormatting>
        <x14:conditionalFormatting xmlns:xm="http://schemas.microsoft.com/office/excel/2006/main">
          <x14:cfRule type="dataBar" id="{3721a4f4-bcca-4adf-9e71-5bfcd34a1c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40993ee-1de6-4d17-bc26-ca110e412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K5551</xm:sqref>
        </x14:conditionalFormatting>
        <x14:conditionalFormatting xmlns:xm="http://schemas.microsoft.com/office/excel/2006/main">
          <x14:cfRule type="dataBar" id="{13d72846-9e4b-4554-b8b8-d71e9b4661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E5553:F5553</xm:sqref>
        </x14:conditionalFormatting>
        <x14:conditionalFormatting xmlns:xm="http://schemas.microsoft.com/office/excel/2006/main">
          <x14:cfRule type="dataBar" id="{7b69f6db-dfb9-407c-bbbc-0b1dc3937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E5554:F5554</xm:sqref>
        </x14:conditionalFormatting>
        <x14:conditionalFormatting xmlns:xm="http://schemas.microsoft.com/office/excel/2006/main">
          <x14:cfRule type="dataBar" id="{f44cf36c-dbef-48eb-b310-ff506a0f21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35f1cb6-9c61-4aea-bdda-d78d03b0d5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K5554</xm:sqref>
        </x14:conditionalFormatting>
        <x14:conditionalFormatting xmlns:xm="http://schemas.microsoft.com/office/excel/2006/main">
          <x14:cfRule type="dataBar" id="{7a12cb03-23d7-4dfc-9ea1-dbe98d829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3e71fa8-56e3-4c49-a1f6-3c691dfe8f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K5557</xm:sqref>
        </x14:conditionalFormatting>
        <x14:conditionalFormatting xmlns:xm="http://schemas.microsoft.com/office/excel/2006/main">
          <x14:cfRule type="dataBar" id="{2802eaed-6ec6-4246-bc56-79de9345d9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L5557:M5557</xm:sqref>
        </x14:conditionalFormatting>
        <x14:conditionalFormatting xmlns:xm="http://schemas.microsoft.com/office/excel/2006/main">
          <x14:cfRule type="dataBar" id="{4583a3d4-1d26-41a8-868d-8e5dff4161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L5560:M5560</xm:sqref>
        </x14:conditionalFormatting>
        <x14:conditionalFormatting xmlns:xm="http://schemas.microsoft.com/office/excel/2006/main">
          <x14:cfRule type="dataBar" id="{f7ba8c0c-61c3-4721-878d-a50af109b0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K5563</xm:sqref>
        </x14:conditionalFormatting>
        <x14:conditionalFormatting xmlns:xm="http://schemas.microsoft.com/office/excel/2006/main">
          <x14:cfRule type="dataBar" id="{10037437-ab58-42db-86da-2972f00ee1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D5569</xm:sqref>
        </x14:conditionalFormatting>
        <x14:conditionalFormatting xmlns:xm="http://schemas.microsoft.com/office/excel/2006/main">
          <x14:cfRule type="dataBar" id="{0af61f10-5c20-45ac-9ea3-c312752316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L5570:M5570</xm:sqref>
        </x14:conditionalFormatting>
        <x14:conditionalFormatting xmlns:xm="http://schemas.microsoft.com/office/excel/2006/main">
          <x14:cfRule type="dataBar" id="{d790948d-ca34-4cf5-9f2c-14872e8083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84abf73-73c5-44df-af1d-139bf1c17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K5575</xm:sqref>
        </x14:conditionalFormatting>
        <x14:conditionalFormatting xmlns:xm="http://schemas.microsoft.com/office/excel/2006/main">
          <x14:cfRule type="dataBar" id="{25f3e511-969e-46e8-a95f-f488a41440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L5575:M5575</xm:sqref>
        </x14:conditionalFormatting>
        <x14:conditionalFormatting xmlns:xm="http://schemas.microsoft.com/office/excel/2006/main">
          <x14:cfRule type="dataBar" id="{d3e0cda9-b358-4441-86b9-c511186a70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E5580:F5580</xm:sqref>
        </x14:conditionalFormatting>
        <x14:conditionalFormatting xmlns:xm="http://schemas.microsoft.com/office/excel/2006/main">
          <x14:cfRule type="dataBar" id="{e84d907d-8dc5-47d6-b258-36286b668a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K5581</xm:sqref>
        </x14:conditionalFormatting>
        <x14:conditionalFormatting xmlns:xm="http://schemas.microsoft.com/office/excel/2006/main">
          <x14:cfRule type="dataBar" id="{7c25f879-2802-441e-843d-21b38d377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L5583:M5583</xm:sqref>
        </x14:conditionalFormatting>
        <x14:conditionalFormatting xmlns:xm="http://schemas.microsoft.com/office/excel/2006/main">
          <x14:cfRule type="dataBar" id="{275ea443-deb8-459c-bd7e-8763ccdfec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D5584</xm:sqref>
        </x14:conditionalFormatting>
        <x14:conditionalFormatting xmlns:xm="http://schemas.microsoft.com/office/excel/2006/main">
          <x14:cfRule type="dataBar" id="{9935131c-7157-453f-a5be-91a303c21a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D5589</xm:sqref>
        </x14:conditionalFormatting>
        <x14:conditionalFormatting xmlns:xm="http://schemas.microsoft.com/office/excel/2006/main">
          <x14:cfRule type="dataBar" id="{5aa576b9-776d-4785-abf2-7ffc131017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L5589:M5589</xm:sqref>
        </x14:conditionalFormatting>
        <x14:conditionalFormatting xmlns:xm="http://schemas.microsoft.com/office/excel/2006/main">
          <x14:cfRule type="dataBar" id="{f6a15900-5278-445d-b634-339ddea37b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D5592</xm:sqref>
        </x14:conditionalFormatting>
        <x14:conditionalFormatting xmlns:xm="http://schemas.microsoft.com/office/excel/2006/main">
          <x14:cfRule type="dataBar" id="{46fd962f-750e-41bf-9b9d-92b20d1114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E5597:F5597</xm:sqref>
        </x14:conditionalFormatting>
        <x14:conditionalFormatting xmlns:xm="http://schemas.microsoft.com/office/excel/2006/main">
          <x14:cfRule type="dataBar" id="{783e03df-46c7-44f0-b4c3-2d89204c15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K5597</xm:sqref>
        </x14:conditionalFormatting>
        <x14:conditionalFormatting xmlns:xm="http://schemas.microsoft.com/office/excel/2006/main">
          <x14:cfRule type="dataBar" id="{773f8abd-f82d-4141-baff-7d4fe8b58d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L5597:M5597</xm:sqref>
        </x14:conditionalFormatting>
        <x14:conditionalFormatting xmlns:xm="http://schemas.microsoft.com/office/excel/2006/main">
          <x14:cfRule type="dataBar" id="{70185dc8-7ea8-40c9-a009-4db5b40be1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R5599</xm:sqref>
        </x14:conditionalFormatting>
        <x14:conditionalFormatting xmlns:xm="http://schemas.microsoft.com/office/excel/2006/main">
          <x14:cfRule type="dataBar" id="{e7701e6c-dbab-4b04-a38f-d1c15807ec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L5606:M5606</xm:sqref>
        </x14:conditionalFormatting>
        <x14:conditionalFormatting xmlns:xm="http://schemas.microsoft.com/office/excel/2006/main">
          <x14:cfRule type="dataBar" id="{e2de6458-64d5-420e-9220-6f40a64d2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E5607:F5607</xm:sqref>
        </x14:conditionalFormatting>
        <x14:conditionalFormatting xmlns:xm="http://schemas.microsoft.com/office/excel/2006/main">
          <x14:cfRule type="dataBar" id="{39ebd35c-b56f-48b3-bf88-69ecaee30f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R5607</xm:sqref>
        </x14:conditionalFormatting>
        <x14:conditionalFormatting xmlns:xm="http://schemas.microsoft.com/office/excel/2006/main">
          <x14:cfRule type="dataBar" id="{1f023240-948d-4272-a8a9-2dc3bd6f09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S5607:T5607</xm:sqref>
        </x14:conditionalFormatting>
        <x14:conditionalFormatting xmlns:xm="http://schemas.microsoft.com/office/excel/2006/main">
          <x14:cfRule type="dataBar" id="{1419ffdc-6773-4836-a83f-4421628835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L5610:M5610</xm:sqref>
        </x14:conditionalFormatting>
        <x14:conditionalFormatting xmlns:xm="http://schemas.microsoft.com/office/excel/2006/main">
          <x14:cfRule type="dataBar" id="{f0abc051-4047-47e5-bc36-fd33569416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D5622</xm:sqref>
        </x14:conditionalFormatting>
        <x14:conditionalFormatting xmlns:xm="http://schemas.microsoft.com/office/excel/2006/main">
          <x14:cfRule type="dataBar" id="{46d6fa6a-f702-4372-bfea-1e9d993ca1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L5626:M5626</xm:sqref>
        </x14:conditionalFormatting>
        <x14:conditionalFormatting xmlns:xm="http://schemas.microsoft.com/office/excel/2006/main">
          <x14:cfRule type="dataBar" id="{75f9a04f-d506-44f4-be98-d8675a254e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L5630:M5630</xm:sqref>
        </x14:conditionalFormatting>
        <x14:conditionalFormatting xmlns:xm="http://schemas.microsoft.com/office/excel/2006/main">
          <x14:cfRule type="dataBar" id="{cc9b68ed-8373-4749-92f2-32b15a15c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D5632</xm:sqref>
        </x14:conditionalFormatting>
        <x14:conditionalFormatting xmlns:xm="http://schemas.microsoft.com/office/excel/2006/main">
          <x14:cfRule type="dataBar" id="{352433bb-284c-421a-b30b-350c2a2f3a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D5639</xm:sqref>
        </x14:conditionalFormatting>
        <x14:conditionalFormatting xmlns:xm="http://schemas.microsoft.com/office/excel/2006/main">
          <x14:cfRule type="dataBar" id="{b0c44368-7b82-4240-8df2-45a1396c6c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L5641:M5641</xm:sqref>
        </x14:conditionalFormatting>
        <x14:conditionalFormatting xmlns:xm="http://schemas.microsoft.com/office/excel/2006/main">
          <x14:cfRule type="dataBar" id="{981f6430-2761-4579-ba1b-29b5124a04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D5648</xm:sqref>
        </x14:conditionalFormatting>
        <x14:conditionalFormatting xmlns:xm="http://schemas.microsoft.com/office/excel/2006/main">
          <x14:cfRule type="dataBar" id="{e6d45093-cf94-41ba-b43b-36af8b0a27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L5651:M5651</xm:sqref>
        </x14:conditionalFormatting>
        <x14:conditionalFormatting xmlns:xm="http://schemas.microsoft.com/office/excel/2006/main">
          <x14:cfRule type="dataBar" id="{a6c4be7f-c00f-4736-8037-fb1bd24c1b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L5655:M5655</xm:sqref>
        </x14:conditionalFormatting>
        <x14:conditionalFormatting xmlns:xm="http://schemas.microsoft.com/office/excel/2006/main">
          <x14:cfRule type="dataBar" id="{a83ae9d3-d8e2-469f-802c-5a07e9c9c4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L5656:M5656</xm:sqref>
        </x14:conditionalFormatting>
        <x14:conditionalFormatting xmlns:xm="http://schemas.microsoft.com/office/excel/2006/main">
          <x14:cfRule type="dataBar" id="{c20c5ab1-f1ed-45df-90b5-06b1e5e4ee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L5658:M5658</xm:sqref>
        </x14:conditionalFormatting>
        <x14:conditionalFormatting xmlns:xm="http://schemas.microsoft.com/office/excel/2006/main">
          <x14:cfRule type="dataBar" id="{422ca263-60e6-472e-8b0a-fc8599bf80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D5663</xm:sqref>
        </x14:conditionalFormatting>
        <x14:conditionalFormatting xmlns:xm="http://schemas.microsoft.com/office/excel/2006/main">
          <x14:cfRule type="dataBar" id="{02a998c2-4c40-4a34-80f0-b8713fb181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L5665:M5665</xm:sqref>
        </x14:conditionalFormatting>
        <x14:conditionalFormatting xmlns:xm="http://schemas.microsoft.com/office/excel/2006/main">
          <x14:cfRule type="dataBar" id="{f4fe4b2c-7845-4cd7-b233-e2d3f462e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L5675:M5675</xm:sqref>
        </x14:conditionalFormatting>
        <x14:conditionalFormatting xmlns:xm="http://schemas.microsoft.com/office/excel/2006/main">
          <x14:cfRule type="dataBar" id="{e23e7ee3-6ffe-411f-b0f4-1d3661ec27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L5676:M5676</xm:sqref>
        </x14:conditionalFormatting>
        <x14:conditionalFormatting xmlns:xm="http://schemas.microsoft.com/office/excel/2006/main">
          <x14:cfRule type="dataBar" id="{0bcc6fd7-4202-4272-808e-0fc5d03665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L5677:M5677</xm:sqref>
        </x14:conditionalFormatting>
        <x14:conditionalFormatting xmlns:xm="http://schemas.microsoft.com/office/excel/2006/main">
          <x14:cfRule type="dataBar" id="{daf65ce6-e1bb-4f37-99f0-44c30dcb2d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L5682:M5682</xm:sqref>
        </x14:conditionalFormatting>
        <x14:conditionalFormatting xmlns:xm="http://schemas.microsoft.com/office/excel/2006/main">
          <x14:cfRule type="dataBar" id="{9a8ae887-c2d2-44f5-abae-082d2b620b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354c268-dff2-4cb5-926c-7a8b11e3a4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L5683:M5683</xm:sqref>
        </x14:conditionalFormatting>
        <x14:conditionalFormatting xmlns:xm="http://schemas.microsoft.com/office/excel/2006/main">
          <x14:cfRule type="dataBar" id="{ad8f8d55-e65a-468b-b6d8-7df1762b67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L5684:M5684</xm:sqref>
        </x14:conditionalFormatting>
        <x14:conditionalFormatting xmlns:xm="http://schemas.microsoft.com/office/excel/2006/main">
          <x14:cfRule type="dataBar" id="{54459886-db79-46ab-aeab-c5d41b51ba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L5693:M5693</xm:sqref>
        </x14:conditionalFormatting>
        <x14:conditionalFormatting xmlns:xm="http://schemas.microsoft.com/office/excel/2006/main">
          <x14:cfRule type="dataBar" id="{7336b71d-1fbc-4747-b5cd-95e65f865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L5699:M5699</xm:sqref>
        </x14:conditionalFormatting>
        <x14:conditionalFormatting xmlns:xm="http://schemas.microsoft.com/office/excel/2006/main">
          <x14:cfRule type="dataBar" id="{f6120e1d-c9ea-45da-b766-9c9d691d18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L5700:M5700</xm:sqref>
        </x14:conditionalFormatting>
        <x14:conditionalFormatting xmlns:xm="http://schemas.microsoft.com/office/excel/2006/main">
          <x14:cfRule type="dataBar" id="{2be315ea-536c-48e4-97a2-a36be21002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L5702</xm:sqref>
        </x14:conditionalFormatting>
        <x14:conditionalFormatting xmlns:xm="http://schemas.microsoft.com/office/excel/2006/main">
          <x14:cfRule type="dataBar" id="{cb9605a0-9375-4e55-a32b-ad55720e31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M5702</xm:sqref>
        </x14:conditionalFormatting>
        <x14:conditionalFormatting xmlns:xm="http://schemas.microsoft.com/office/excel/2006/main">
          <x14:cfRule type="dataBar" id="{03591f06-7a58-4f6d-8c9a-39ccfd27ed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K5703</xm:sqref>
        </x14:conditionalFormatting>
        <x14:conditionalFormatting xmlns:xm="http://schemas.microsoft.com/office/excel/2006/main">
          <x14:cfRule type="dataBar" id="{8bfd89d0-b697-4730-a620-a476fb6251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f55619b-52ca-457f-89c0-6891f77e65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L5704:M5704</xm:sqref>
        </x14:conditionalFormatting>
        <x14:conditionalFormatting xmlns:xm="http://schemas.microsoft.com/office/excel/2006/main">
          <x14:cfRule type="dataBar" id="{d904d827-98a4-46f3-a969-05210ff9ee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L5706:M5706</xm:sqref>
        </x14:conditionalFormatting>
        <x14:conditionalFormatting xmlns:xm="http://schemas.microsoft.com/office/excel/2006/main">
          <x14:cfRule type="dataBar" id="{6be9ccfd-608b-4fc0-974a-e1610eb415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62090c7-14f0-40c0-a926-48c0c64e9f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L5717:M5717</xm:sqref>
        </x14:conditionalFormatting>
        <x14:conditionalFormatting xmlns:xm="http://schemas.microsoft.com/office/excel/2006/main">
          <x14:cfRule type="dataBar" id="{6d244aca-b94c-4630-894e-0b10c44437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L5719:M5719</xm:sqref>
        </x14:conditionalFormatting>
        <x14:conditionalFormatting xmlns:xm="http://schemas.microsoft.com/office/excel/2006/main">
          <x14:cfRule type="dataBar" id="{42b677b9-eaf7-48a4-a950-cac685c42b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4a01e2f-6ab6-4b4f-9efe-722fe62578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L5722:M5722</xm:sqref>
        </x14:conditionalFormatting>
        <x14:conditionalFormatting xmlns:xm="http://schemas.microsoft.com/office/excel/2006/main">
          <x14:cfRule type="dataBar" id="{c5ecf3e6-b4bc-4233-b0e9-8aebe8dd8f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L5730:M5730</xm:sqref>
        </x14:conditionalFormatting>
        <x14:conditionalFormatting xmlns:xm="http://schemas.microsoft.com/office/excel/2006/main">
          <x14:cfRule type="dataBar" id="{0da8d95d-7f51-4dbd-b013-1de2468907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L5735:M5735</xm:sqref>
        </x14:conditionalFormatting>
        <x14:conditionalFormatting xmlns:xm="http://schemas.microsoft.com/office/excel/2006/main">
          <x14:cfRule type="dataBar" id="{b05b697b-bccb-41a5-9948-1504bec16b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L5740:M5740</xm:sqref>
        </x14:conditionalFormatting>
        <x14:conditionalFormatting xmlns:xm="http://schemas.microsoft.com/office/excel/2006/main">
          <x14:cfRule type="dataBar" id="{ca9d5f4b-66f4-40e9-b765-fbdeeb16a8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594a5b5-2eee-4af9-ba4e-f75a39ce57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S5745:T5745</xm:sqref>
        </x14:conditionalFormatting>
        <x14:conditionalFormatting xmlns:xm="http://schemas.microsoft.com/office/excel/2006/main">
          <x14:cfRule type="dataBar" id="{01f176b9-8fdc-4de5-8b5b-5d2293ed34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S5747:T5747</xm:sqref>
        </x14:conditionalFormatting>
        <x14:conditionalFormatting xmlns:xm="http://schemas.microsoft.com/office/excel/2006/main">
          <x14:cfRule type="dataBar" id="{2c4523a2-e404-4544-8f01-9c779263dc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L5753:M5753</xm:sqref>
        </x14:conditionalFormatting>
        <x14:conditionalFormatting xmlns:xm="http://schemas.microsoft.com/office/excel/2006/main">
          <x14:cfRule type="dataBar" id="{a2258fc1-9e52-4f28-88e3-b28fabc1e9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L5769:M5769</xm:sqref>
        </x14:conditionalFormatting>
        <x14:conditionalFormatting xmlns:xm="http://schemas.microsoft.com/office/excel/2006/main">
          <x14:cfRule type="dataBar" id="{a62337c6-e11a-47dd-a682-49d2dc1b8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L5773:M5773</xm:sqref>
        </x14:conditionalFormatting>
        <x14:conditionalFormatting xmlns:xm="http://schemas.microsoft.com/office/excel/2006/main">
          <x14:cfRule type="dataBar" id="{885c1577-31b4-4d3a-a8df-fd3888d68e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L5785:M5785</xm:sqref>
        </x14:conditionalFormatting>
        <x14:conditionalFormatting xmlns:xm="http://schemas.microsoft.com/office/excel/2006/main">
          <x14:cfRule type="dataBar" id="{2576ffbe-5d33-452e-a326-1e70815110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L5844:M5844</xm:sqref>
        </x14:conditionalFormatting>
        <x14:conditionalFormatting xmlns:xm="http://schemas.microsoft.com/office/excel/2006/main">
          <x14:cfRule type="dataBar" id="{9c2b28cf-ad3e-4374-a6e6-dfb6f52df8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L5869:M5869</xm:sqref>
        </x14:conditionalFormatting>
        <x14:conditionalFormatting xmlns:xm="http://schemas.microsoft.com/office/excel/2006/main">
          <x14:cfRule type="dataBar" id="{82c76b50-c731-48af-9500-410c8a80ce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L5878:M5878</xm:sqref>
        </x14:conditionalFormatting>
        <x14:conditionalFormatting xmlns:xm="http://schemas.microsoft.com/office/excel/2006/main">
          <x14:cfRule type="dataBar" id="{5dd7a7bf-6ce7-4bdd-ae42-09d0cf6f16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R5600:R5601</xm:sqref>
        </x14:conditionalFormatting>
        <x14:conditionalFormatting xmlns:xm="http://schemas.microsoft.com/office/excel/2006/main">
          <x14:cfRule type="dataBar" id="{a4944597-5d66-447a-8d0c-f2eb508fce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L5330:M5330 K5331:K5332</xm:sqref>
        </x14:conditionalFormatting>
        <x14:conditionalFormatting xmlns:xm="http://schemas.microsoft.com/office/excel/2006/main">
          <x14:cfRule type="dataBar" id="{f199629d-8fcb-4a30-bb13-4060db4d44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K5691 K5693 K5687 K5684:K5685</xm:sqref>
        </x14:conditionalFormatting>
        <x14:conditionalFormatting xmlns:xm="http://schemas.microsoft.com/office/excel/2006/main">
          <x14:cfRule type="dataBar" id="{036a45df-06fb-4db3-9c64-f210333e2c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R5747 R5745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20"/>
  <sheetViews>
    <sheetView topLeftCell="O2" workbookViewId="0">
      <selection activeCell="A1" sqref="A1:X20"/>
    </sheetView>
  </sheetViews>
  <sheetFormatPr defaultColWidth="9" defaultRowHeight="13.2"/>
  <cols>
    <col min="7" max="7" width="2" customWidth="1"/>
    <col min="12" max="12" width="21.5740740740741" customWidth="1"/>
    <col min="13" max="13" width="3.13888888888889" customWidth="1"/>
    <col min="18" max="18" width="20.4259259259259" customWidth="1"/>
    <col min="19" max="19" width="3.13888888888889" customWidth="1"/>
    <col min="24" max="24" width="20.8518518518519" customWidth="1"/>
  </cols>
  <sheetData>
    <row r="1" ht="15.6" spans="1:24">
      <c r="A1" s="266" t="s">
        <v>2365</v>
      </c>
      <c r="B1" s="121" t="s">
        <v>12</v>
      </c>
      <c r="C1" s="267" t="s">
        <v>2501</v>
      </c>
      <c r="D1" s="267" t="s">
        <v>2466</v>
      </c>
      <c r="E1" s="268" t="s">
        <v>3121</v>
      </c>
      <c r="F1" s="268" t="s">
        <v>11</v>
      </c>
      <c r="G1" s="269"/>
      <c r="H1" s="121" t="s">
        <v>13</v>
      </c>
      <c r="I1" s="267" t="s">
        <v>2501</v>
      </c>
      <c r="J1" s="267" t="s">
        <v>2466</v>
      </c>
      <c r="K1" s="268" t="s">
        <v>3121</v>
      </c>
      <c r="L1" s="268" t="s">
        <v>11</v>
      </c>
      <c r="M1" s="282"/>
      <c r="N1" s="283" t="s">
        <v>3108</v>
      </c>
      <c r="O1" s="284" t="s">
        <v>2501</v>
      </c>
      <c r="P1" s="284" t="s">
        <v>2466</v>
      </c>
      <c r="Q1" s="283" t="s">
        <v>3121</v>
      </c>
      <c r="R1" s="283" t="s">
        <v>11</v>
      </c>
      <c r="S1" s="286"/>
      <c r="T1" s="287" t="s">
        <v>3336</v>
      </c>
      <c r="U1" s="288" t="s">
        <v>2501</v>
      </c>
      <c r="V1" s="288" t="s">
        <v>2466</v>
      </c>
      <c r="W1" s="287" t="s">
        <v>3121</v>
      </c>
      <c r="X1" s="287" t="s">
        <v>11</v>
      </c>
    </row>
    <row r="2" spans="1:24">
      <c r="A2" s="270" t="s">
        <v>4253</v>
      </c>
      <c r="B2" s="14" t="s">
        <v>1060</v>
      </c>
      <c r="C2" s="14">
        <v>2400</v>
      </c>
      <c r="D2" s="14" t="s">
        <v>2043</v>
      </c>
      <c r="E2" s="14"/>
      <c r="F2" s="14" t="s">
        <v>54</v>
      </c>
      <c r="G2" s="14"/>
      <c r="H2" s="154" t="s">
        <v>280</v>
      </c>
      <c r="I2" s="154">
        <v>4000</v>
      </c>
      <c r="J2" s="154" t="s">
        <v>2043</v>
      </c>
      <c r="K2" s="141"/>
      <c r="L2" s="141" t="s">
        <v>54</v>
      </c>
      <c r="M2" s="285"/>
      <c r="N2" s="141" t="s">
        <v>1775</v>
      </c>
      <c r="O2" s="141">
        <v>400</v>
      </c>
      <c r="P2" s="141" t="s">
        <v>2045</v>
      </c>
      <c r="Q2" s="141"/>
      <c r="R2" s="141" t="s">
        <v>54</v>
      </c>
      <c r="S2" s="289"/>
      <c r="T2" s="14" t="s">
        <v>196</v>
      </c>
      <c r="U2" s="14">
        <v>1500</v>
      </c>
      <c r="V2" s="14" t="s">
        <v>2043</v>
      </c>
      <c r="W2" s="127"/>
      <c r="X2" s="127" t="s">
        <v>54</v>
      </c>
    </row>
    <row r="3" spans="1:24">
      <c r="A3" s="271"/>
      <c r="B3" s="14" t="s">
        <v>1085</v>
      </c>
      <c r="C3" s="14">
        <f>6000+2000+6000</f>
        <v>14000</v>
      </c>
      <c r="D3" s="14" t="s">
        <v>2043</v>
      </c>
      <c r="E3" s="14"/>
      <c r="F3" s="53" t="s">
        <v>2210</v>
      </c>
      <c r="G3" s="162"/>
      <c r="H3" s="127" t="s">
        <v>280</v>
      </c>
      <c r="I3" s="127">
        <v>800</v>
      </c>
      <c r="J3" s="127" t="s">
        <v>2043</v>
      </c>
      <c r="K3" s="14"/>
      <c r="L3" s="141" t="s">
        <v>54</v>
      </c>
      <c r="M3" s="14"/>
      <c r="N3" s="127" t="s">
        <v>1729</v>
      </c>
      <c r="O3" s="127">
        <v>1200</v>
      </c>
      <c r="P3" s="127" t="s">
        <v>2045</v>
      </c>
      <c r="Q3" s="127"/>
      <c r="R3" s="141" t="s">
        <v>54</v>
      </c>
      <c r="S3" s="14"/>
      <c r="T3" s="14" t="s">
        <v>464</v>
      </c>
      <c r="U3" s="14">
        <v>18000</v>
      </c>
      <c r="V3" s="14" t="s">
        <v>2043</v>
      </c>
      <c r="W3" s="14"/>
      <c r="X3" s="14" t="s">
        <v>2210</v>
      </c>
    </row>
    <row r="4" spans="1:24">
      <c r="A4" s="271"/>
      <c r="B4" s="14" t="s">
        <v>1686</v>
      </c>
      <c r="C4" s="14">
        <v>6000</v>
      </c>
      <c r="D4" s="14" t="s">
        <v>2043</v>
      </c>
      <c r="E4" s="14"/>
      <c r="F4" s="53"/>
      <c r="G4" s="162"/>
      <c r="H4" s="127" t="s">
        <v>2057</v>
      </c>
      <c r="I4" s="127">
        <v>2000</v>
      </c>
      <c r="J4" s="127" t="s">
        <v>2043</v>
      </c>
      <c r="K4" s="127" t="s">
        <v>2096</v>
      </c>
      <c r="L4" s="141" t="s">
        <v>2210</v>
      </c>
      <c r="M4" s="14"/>
      <c r="N4" s="127" t="s">
        <v>1482</v>
      </c>
      <c r="O4" s="127">
        <v>520</v>
      </c>
      <c r="P4" s="127" t="s">
        <v>2045</v>
      </c>
      <c r="Q4" s="127"/>
      <c r="R4" s="141" t="s">
        <v>54</v>
      </c>
      <c r="S4" s="14"/>
      <c r="T4" s="47" t="s">
        <v>1057</v>
      </c>
      <c r="U4" s="47">
        <v>800</v>
      </c>
      <c r="V4" s="47" t="s">
        <v>2043</v>
      </c>
      <c r="W4" s="47"/>
      <c r="X4" s="47" t="s">
        <v>4285</v>
      </c>
    </row>
    <row r="5" spans="1:24">
      <c r="A5" s="271"/>
      <c r="B5" s="272" t="s">
        <v>4258</v>
      </c>
      <c r="C5" s="273"/>
      <c r="D5" s="273"/>
      <c r="E5" s="273"/>
      <c r="F5" s="274"/>
      <c r="G5" s="162"/>
      <c r="H5" s="127" t="s">
        <v>148</v>
      </c>
      <c r="I5" s="127">
        <v>15000</v>
      </c>
      <c r="J5" s="127" t="s">
        <v>2043</v>
      </c>
      <c r="K5" s="14"/>
      <c r="L5" s="53" t="s">
        <v>4286</v>
      </c>
      <c r="M5" s="14"/>
      <c r="N5" s="127" t="s">
        <v>1231</v>
      </c>
      <c r="O5" s="127">
        <v>2000</v>
      </c>
      <c r="P5" s="127" t="s">
        <v>2043</v>
      </c>
      <c r="Q5" s="127"/>
      <c r="R5" s="141" t="s">
        <v>2210</v>
      </c>
      <c r="S5" s="14"/>
      <c r="T5" s="127" t="s">
        <v>106</v>
      </c>
      <c r="U5" s="127">
        <v>4000</v>
      </c>
      <c r="V5" s="127" t="s">
        <v>2043</v>
      </c>
      <c r="W5" s="154"/>
      <c r="X5" s="154" t="s">
        <v>3177</v>
      </c>
    </row>
    <row r="6" spans="1:24">
      <c r="A6" s="271"/>
      <c r="B6" s="275"/>
      <c r="C6" s="276"/>
      <c r="D6" s="276"/>
      <c r="E6" s="276"/>
      <c r="F6" s="277"/>
      <c r="G6" s="162"/>
      <c r="H6" s="127" t="s">
        <v>56</v>
      </c>
      <c r="I6" s="127">
        <v>2400</v>
      </c>
      <c r="J6" s="127" t="s">
        <v>2043</v>
      </c>
      <c r="K6" s="127"/>
      <c r="L6" s="127" t="s">
        <v>3177</v>
      </c>
      <c r="M6" s="14"/>
      <c r="N6" s="14" t="s">
        <v>2122</v>
      </c>
      <c r="O6" s="14">
        <v>500</v>
      </c>
      <c r="P6" s="14" t="s">
        <v>2045</v>
      </c>
      <c r="Q6" s="14" t="s">
        <v>2096</v>
      </c>
      <c r="R6" s="14" t="s">
        <v>3177</v>
      </c>
      <c r="S6" s="14"/>
      <c r="T6" s="127" t="s">
        <v>1188</v>
      </c>
      <c r="U6" s="127">
        <v>8000</v>
      </c>
      <c r="V6" s="127" t="s">
        <v>2043</v>
      </c>
      <c r="W6" s="127"/>
      <c r="X6" s="127"/>
    </row>
    <row r="7" spans="1:24">
      <c r="A7" s="271"/>
      <c r="B7" s="275"/>
      <c r="C7" s="276"/>
      <c r="D7" s="276"/>
      <c r="E7" s="276"/>
      <c r="F7" s="277"/>
      <c r="G7" s="162"/>
      <c r="H7" s="7" t="s">
        <v>581</v>
      </c>
      <c r="I7" s="14">
        <v>1200</v>
      </c>
      <c r="J7" s="14" t="s">
        <v>2043</v>
      </c>
      <c r="K7" s="14"/>
      <c r="L7" s="53"/>
      <c r="M7" s="14"/>
      <c r="N7" s="14" t="s">
        <v>1065</v>
      </c>
      <c r="O7" s="14">
        <v>300</v>
      </c>
      <c r="P7" s="14" t="s">
        <v>2043</v>
      </c>
      <c r="Q7" s="14"/>
      <c r="R7" s="14" t="s">
        <v>3750</v>
      </c>
      <c r="S7" s="14"/>
      <c r="T7" s="14" t="s">
        <v>2063</v>
      </c>
      <c r="U7" s="14">
        <v>3000</v>
      </c>
      <c r="V7" s="14" t="s">
        <v>2043</v>
      </c>
      <c r="W7" s="14"/>
      <c r="X7" s="14" t="s">
        <v>3177</v>
      </c>
    </row>
    <row r="8" spans="1:24">
      <c r="A8" s="271"/>
      <c r="B8" s="275"/>
      <c r="C8" s="276"/>
      <c r="D8" s="276"/>
      <c r="E8" s="276"/>
      <c r="F8" s="277"/>
      <c r="G8" s="162"/>
      <c r="H8" s="127" t="s">
        <v>280</v>
      </c>
      <c r="I8" s="127">
        <v>12000</v>
      </c>
      <c r="J8" s="127" t="s">
        <v>2043</v>
      </c>
      <c r="K8" s="14"/>
      <c r="L8" s="14"/>
      <c r="M8" s="14"/>
      <c r="N8" s="14" t="s">
        <v>2154</v>
      </c>
      <c r="O8" s="14">
        <v>200</v>
      </c>
      <c r="P8" s="14" t="s">
        <v>2045</v>
      </c>
      <c r="Q8" s="14"/>
      <c r="R8" s="14" t="s">
        <v>3177</v>
      </c>
      <c r="S8" s="14"/>
      <c r="T8" s="127" t="s">
        <v>1175</v>
      </c>
      <c r="U8" s="127">
        <v>4000</v>
      </c>
      <c r="V8" s="127" t="s">
        <v>2043</v>
      </c>
      <c r="W8" s="14"/>
      <c r="X8" s="14"/>
    </row>
    <row r="9" spans="1:24">
      <c r="A9" s="271"/>
      <c r="B9" s="275"/>
      <c r="C9" s="276"/>
      <c r="D9" s="276"/>
      <c r="E9" s="276"/>
      <c r="F9" s="277"/>
      <c r="G9" s="162"/>
      <c r="H9" s="14" t="s">
        <v>135</v>
      </c>
      <c r="I9" s="14">
        <v>18000</v>
      </c>
      <c r="J9" s="14" t="s">
        <v>2043</v>
      </c>
      <c r="K9" s="14"/>
      <c r="L9" s="53"/>
      <c r="M9" s="14"/>
      <c r="N9" s="14" t="s">
        <v>2106</v>
      </c>
      <c r="O9" s="14">
        <v>200</v>
      </c>
      <c r="P9" s="14" t="s">
        <v>2045</v>
      </c>
      <c r="Q9" s="14"/>
      <c r="R9" s="14" t="s">
        <v>3177</v>
      </c>
      <c r="S9" s="14"/>
      <c r="T9" s="127" t="s">
        <v>540</v>
      </c>
      <c r="U9" s="127">
        <v>2000</v>
      </c>
      <c r="V9" s="127" t="s">
        <v>2043</v>
      </c>
      <c r="W9" s="127"/>
      <c r="X9" s="127"/>
    </row>
    <row r="10" spans="1:24">
      <c r="A10" s="271"/>
      <c r="B10" s="275"/>
      <c r="C10" s="276"/>
      <c r="D10" s="276"/>
      <c r="E10" s="276"/>
      <c r="F10" s="277"/>
      <c r="G10" s="162"/>
      <c r="H10" s="14"/>
      <c r="I10" s="14"/>
      <c r="J10" s="14"/>
      <c r="K10" s="14"/>
      <c r="L10" s="14"/>
      <c r="M10" s="14"/>
      <c r="N10" s="14" t="s">
        <v>1244</v>
      </c>
      <c r="O10" s="14">
        <v>1200</v>
      </c>
      <c r="P10" s="14" t="s">
        <v>2043</v>
      </c>
      <c r="Q10" s="14"/>
      <c r="R10" s="14"/>
      <c r="S10" s="14"/>
      <c r="T10" s="14"/>
      <c r="U10" s="14"/>
      <c r="V10" s="14"/>
      <c r="W10" s="14"/>
      <c r="X10" s="14"/>
    </row>
    <row r="11" spans="1:24">
      <c r="A11" s="271"/>
      <c r="B11" s="278"/>
      <c r="C11" s="279"/>
      <c r="D11" s="279"/>
      <c r="E11" s="279"/>
      <c r="F11" s="280"/>
      <c r="G11" s="162"/>
      <c r="H11" s="14"/>
      <c r="I11" s="14"/>
      <c r="J11" s="14"/>
      <c r="K11" s="14"/>
      <c r="L11" s="14"/>
      <c r="M11" s="14"/>
      <c r="N11" s="14" t="s">
        <v>2099</v>
      </c>
      <c r="O11" s="14">
        <v>1000</v>
      </c>
      <c r="P11" s="14" t="s">
        <v>2045</v>
      </c>
      <c r="Q11" s="14"/>
      <c r="R11" s="14" t="s">
        <v>3177</v>
      </c>
      <c r="S11" s="14"/>
      <c r="T11" s="14"/>
      <c r="U11" s="14"/>
      <c r="V11" s="14"/>
      <c r="W11" s="14"/>
      <c r="X11" s="14"/>
    </row>
    <row r="12" spans="1:24">
      <c r="A12" s="271"/>
      <c r="B12" s="14"/>
      <c r="C12" s="14"/>
      <c r="D12" s="14"/>
      <c r="E12" s="14"/>
      <c r="F12" s="53"/>
      <c r="G12" s="162"/>
      <c r="H12" s="14"/>
      <c r="I12" s="14"/>
      <c r="J12" s="14"/>
      <c r="K12" s="14"/>
      <c r="L12" s="14"/>
      <c r="M12" s="14"/>
      <c r="N12" s="14" t="s">
        <v>1241</v>
      </c>
      <c r="O12" s="14">
        <v>200</v>
      </c>
      <c r="P12" s="14" t="s">
        <v>2045</v>
      </c>
      <c r="Q12" s="14"/>
      <c r="R12" s="14"/>
      <c r="S12" s="14"/>
      <c r="T12" s="14"/>
      <c r="U12" s="14"/>
      <c r="V12" s="14"/>
      <c r="W12" s="14"/>
      <c r="X12" s="14"/>
    </row>
    <row r="13" spans="1:24">
      <c r="A13" s="271"/>
      <c r="B13" s="14"/>
      <c r="C13" s="14"/>
      <c r="D13" s="14"/>
      <c r="E13" s="14"/>
      <c r="F13" s="53"/>
      <c r="G13" s="162"/>
      <c r="H13" s="14"/>
      <c r="I13" s="14"/>
      <c r="J13" s="14"/>
      <c r="K13" s="14"/>
      <c r="L13" s="14"/>
      <c r="M13" s="14"/>
      <c r="N13" s="127" t="s">
        <v>1845</v>
      </c>
      <c r="O13" s="127">
        <v>2400</v>
      </c>
      <c r="P13" s="127" t="s">
        <v>2045</v>
      </c>
      <c r="Q13" s="127"/>
      <c r="R13" s="127"/>
      <c r="S13" s="14"/>
      <c r="T13" s="14"/>
      <c r="U13" s="14"/>
      <c r="V13" s="14"/>
      <c r="W13" s="14"/>
      <c r="X13" s="14"/>
    </row>
    <row r="14" spans="1:24">
      <c r="A14" s="271"/>
      <c r="B14" s="14"/>
      <c r="C14" s="14"/>
      <c r="D14" s="14"/>
      <c r="E14" s="14"/>
      <c r="F14" s="53"/>
      <c r="G14" s="28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27"/>
      <c r="U14" s="127"/>
      <c r="V14" s="127"/>
      <c r="W14" s="127"/>
      <c r="X14" s="127"/>
    </row>
    <row r="15" spans="1:24">
      <c r="A15" s="271"/>
      <c r="B15" s="14"/>
      <c r="C15" s="14"/>
      <c r="D15" s="14"/>
      <c r="E15" s="14"/>
      <c r="F15" s="53"/>
      <c r="G15" s="281"/>
      <c r="H15" s="14"/>
      <c r="I15" s="14"/>
      <c r="J15" s="14"/>
      <c r="K15" s="14"/>
      <c r="L15" s="14"/>
      <c r="M15" s="14"/>
      <c r="N15" s="127"/>
      <c r="O15" s="127"/>
      <c r="P15" s="127"/>
      <c r="Q15" s="127"/>
      <c r="R15" s="127"/>
      <c r="S15" s="14"/>
      <c r="T15" s="127"/>
      <c r="U15" s="127"/>
      <c r="V15" s="127"/>
      <c r="W15" s="127"/>
      <c r="X15" s="127"/>
    </row>
    <row r="16" spans="1:24">
      <c r="A16" s="271"/>
      <c r="B16" s="14"/>
      <c r="C16" s="14"/>
      <c r="D16" s="14"/>
      <c r="E16" s="14"/>
      <c r="F16" s="53"/>
      <c r="G16" s="281"/>
      <c r="H16" s="127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271"/>
      <c r="B17" s="129"/>
      <c r="C17" s="129"/>
      <c r="D17" s="129"/>
      <c r="E17" s="129"/>
      <c r="F17" s="203"/>
      <c r="G17" s="281"/>
      <c r="H17" s="127"/>
      <c r="I17" s="127"/>
      <c r="J17" s="127"/>
      <c r="K17" s="127"/>
      <c r="L17" s="14"/>
      <c r="M17" s="14"/>
      <c r="N17" s="14"/>
      <c r="O17" s="14"/>
      <c r="P17" s="14"/>
      <c r="Q17" s="14"/>
      <c r="R17" s="14"/>
      <c r="S17" s="14"/>
      <c r="T17" s="127"/>
      <c r="U17" s="127"/>
      <c r="V17" s="127"/>
      <c r="W17" s="127"/>
      <c r="X17" s="127"/>
    </row>
    <row r="18" spans="1:24">
      <c r="A18" s="271"/>
      <c r="B18" s="129"/>
      <c r="C18" s="129"/>
      <c r="D18" s="129"/>
      <c r="E18" s="129"/>
      <c r="F18" s="203"/>
      <c r="G18" s="281"/>
      <c r="H18" s="127"/>
      <c r="I18" s="127"/>
      <c r="J18" s="127"/>
      <c r="K18" s="127"/>
      <c r="L18" s="53"/>
      <c r="M18" s="14"/>
      <c r="N18" s="14"/>
      <c r="O18" s="14"/>
      <c r="P18" s="14"/>
      <c r="Q18" s="14"/>
      <c r="R18" s="14"/>
      <c r="S18" s="14"/>
      <c r="T18" s="127"/>
      <c r="U18" s="127"/>
      <c r="V18" s="127"/>
      <c r="W18" s="127"/>
      <c r="X18" s="127"/>
    </row>
    <row r="19" spans="1:24">
      <c r="A19" s="271"/>
      <c r="B19" s="129"/>
      <c r="C19" s="129"/>
      <c r="D19" s="129"/>
      <c r="E19" s="129"/>
      <c r="F19" s="203"/>
      <c r="G19" s="281"/>
      <c r="H19" s="127"/>
      <c r="I19" s="127"/>
      <c r="J19" s="127"/>
      <c r="K19" s="127"/>
      <c r="L19" s="53"/>
      <c r="M19" s="14"/>
      <c r="N19" s="14"/>
      <c r="O19" s="14"/>
      <c r="P19" s="14"/>
      <c r="Q19" s="14"/>
      <c r="R19" s="14"/>
      <c r="S19" s="14"/>
      <c r="T19" s="127"/>
      <c r="U19" s="127"/>
      <c r="V19" s="127"/>
      <c r="W19" s="127"/>
      <c r="X19" s="127"/>
    </row>
    <row r="20" spans="1:24">
      <c r="A20" s="271"/>
      <c r="B20" s="129"/>
      <c r="C20" s="129"/>
      <c r="D20" s="129"/>
      <c r="E20" s="129"/>
      <c r="F20" s="203"/>
      <c r="G20" s="281"/>
      <c r="H20" s="127"/>
      <c r="I20" s="127"/>
      <c r="J20" s="127"/>
      <c r="K20" s="127"/>
      <c r="L20" s="128"/>
      <c r="M20" s="14"/>
      <c r="N20" s="127"/>
      <c r="O20" s="127"/>
      <c r="P20" s="127"/>
      <c r="Q20" s="127"/>
      <c r="R20" s="127"/>
      <c r="S20" s="14"/>
      <c r="T20" s="127"/>
      <c r="U20" s="127"/>
      <c r="V20" s="127"/>
      <c r="W20" s="127"/>
      <c r="X20" s="127"/>
    </row>
  </sheetData>
  <mergeCells count="2">
    <mergeCell ref="A2:A20"/>
    <mergeCell ref="B5:F11"/>
  </mergeCells>
  <pageMargins left="0.7" right="0.7" top="0.75" bottom="0.75" header="0.3" footer="0.3"/>
  <pageSetup paperSize="9" scale="58" orientation="landscape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A4" sqref="A1:D4"/>
    </sheetView>
  </sheetViews>
  <sheetFormatPr defaultColWidth="9" defaultRowHeight="13.2" outlineLevelCol="3"/>
  <cols>
    <col min="1" max="1" width="11.4259259259259" customWidth="1"/>
  </cols>
  <sheetData>
    <row r="1" spans="1:4">
      <c r="A1" s="127" t="s">
        <v>2059</v>
      </c>
      <c r="B1" s="127">
        <v>1600</v>
      </c>
      <c r="C1" s="127" t="s">
        <v>2045</v>
      </c>
      <c r="D1" t="e">
        <f ca="1">VLOOKUP(A1,'STD List-N'!E:O,11,0)</f>
        <v>#N/A</v>
      </c>
    </row>
    <row r="2" spans="1:4">
      <c r="A2" s="137" t="s">
        <v>60</v>
      </c>
      <c r="B2" s="137">
        <v>1600</v>
      </c>
      <c r="C2" s="137" t="s">
        <v>2045</v>
      </c>
      <c r="D2" t="e">
        <f ca="1">VLOOKUP(A2,'STD List-N'!E:O,11,0)</f>
        <v>#N/A</v>
      </c>
    </row>
    <row r="3" spans="1:4">
      <c r="A3" s="137" t="s">
        <v>2075</v>
      </c>
      <c r="B3" s="137">
        <v>1400</v>
      </c>
      <c r="C3" s="137" t="s">
        <v>2043</v>
      </c>
      <c r="D3" t="e">
        <f ca="1">VLOOKUP(A3,'STD List-N'!E:O,11,0)</f>
        <v>#N/A</v>
      </c>
    </row>
    <row r="4" spans="1:4">
      <c r="A4" s="137" t="s">
        <v>2155</v>
      </c>
      <c r="B4" s="137">
        <v>500</v>
      </c>
      <c r="C4" s="137" t="s">
        <v>2043</v>
      </c>
      <c r="D4" t="e">
        <f ca="1">VLOOKUP(A4,'STD List-N'!E:O,11,0)</f>
        <v>#N/A</v>
      </c>
    </row>
    <row r="6" spans="1:3">
      <c r="A6" s="14" t="s">
        <v>2102</v>
      </c>
      <c r="B6" s="14">
        <v>400</v>
      </c>
      <c r="C6" s="14" t="s">
        <v>2043</v>
      </c>
    </row>
    <row r="8" spans="1:4">
      <c r="A8" s="14" t="s">
        <v>2144</v>
      </c>
      <c r="B8" s="14">
        <v>400</v>
      </c>
      <c r="C8" s="14" t="s">
        <v>2045</v>
      </c>
      <c r="D8" t="s">
        <v>4287</v>
      </c>
    </row>
    <row r="9" spans="1:4">
      <c r="A9" s="14" t="s">
        <v>2133</v>
      </c>
      <c r="B9" s="14">
        <v>360</v>
      </c>
      <c r="C9" s="14" t="s">
        <v>2045</v>
      </c>
      <c r="D9" t="s">
        <v>4287</v>
      </c>
    </row>
    <row r="10" spans="1:4">
      <c r="A10" s="127" t="s">
        <v>2173</v>
      </c>
      <c r="B10" s="127">
        <v>300</v>
      </c>
      <c r="C10" s="127" t="s">
        <v>2045</v>
      </c>
      <c r="D10" t="s">
        <v>4287</v>
      </c>
    </row>
    <row r="12" spans="1:4">
      <c r="A12" s="14" t="s">
        <v>1952</v>
      </c>
      <c r="B12" s="14">
        <v>700</v>
      </c>
      <c r="C12" s="14" t="s">
        <v>2045</v>
      </c>
      <c r="D12">
        <f ca="1">VLOOKUP(A12,'STD List-N'!E:O,11,0)</f>
        <v>865</v>
      </c>
    </row>
    <row r="13" spans="1:4">
      <c r="A13" s="14" t="s">
        <v>1883</v>
      </c>
      <c r="B13" s="14">
        <v>200</v>
      </c>
      <c r="C13" s="14" t="s">
        <v>2045</v>
      </c>
      <c r="D13">
        <f ca="1">VLOOKUP(A13,'STD List-N'!E:O,11,0)</f>
        <v>831</v>
      </c>
    </row>
    <row r="14" spans="1:4">
      <c r="A14" s="127" t="s">
        <v>1793</v>
      </c>
      <c r="B14" s="127">
        <v>1200</v>
      </c>
      <c r="C14" s="127" t="s">
        <v>2045</v>
      </c>
      <c r="D14">
        <f ca="1">VLOOKUP(A14,'STD List-N'!E:O,11,0)</f>
        <v>786</v>
      </c>
    </row>
    <row r="15" spans="1:4">
      <c r="A15" s="14" t="s">
        <v>1710</v>
      </c>
      <c r="B15" s="14">
        <v>200</v>
      </c>
      <c r="C15" s="14" t="s">
        <v>2045</v>
      </c>
      <c r="D15">
        <f ca="1">VLOOKUP(A15,'STD List-N'!E:O,11,0)</f>
        <v>743</v>
      </c>
    </row>
    <row r="16" spans="1:4">
      <c r="A16" s="127" t="s">
        <v>1693</v>
      </c>
      <c r="B16" s="127">
        <v>1100</v>
      </c>
      <c r="C16" s="127" t="s">
        <v>2045</v>
      </c>
      <c r="D16">
        <f ca="1">VLOOKUP(A16,'STD List-N'!E:O,11,0)</f>
        <v>735</v>
      </c>
    </row>
    <row r="17" spans="1:4">
      <c r="A17" s="127" t="s">
        <v>1678</v>
      </c>
      <c r="B17" s="127">
        <v>960</v>
      </c>
      <c r="C17" s="127" t="s">
        <v>2045</v>
      </c>
      <c r="D17">
        <f ca="1">VLOOKUP(A17,'STD List-N'!E:O,11,0)</f>
        <v>727</v>
      </c>
    </row>
    <row r="18" spans="1:4">
      <c r="A18" s="127" t="s">
        <v>1648</v>
      </c>
      <c r="B18" s="127">
        <v>200</v>
      </c>
      <c r="C18" s="127" t="s">
        <v>2045</v>
      </c>
      <c r="D18">
        <f ca="1">VLOOKUP(A18,'STD List-N'!E:O,11,0)</f>
        <v>713</v>
      </c>
    </row>
    <row r="19" spans="1:4">
      <c r="A19" s="14" t="s">
        <v>1570</v>
      </c>
      <c r="B19" s="14">
        <v>900</v>
      </c>
      <c r="C19" s="14" t="s">
        <v>2045</v>
      </c>
      <c r="D19">
        <f ca="1">VLOOKUP(A19,'STD List-N'!E:O,11,0)</f>
        <v>680</v>
      </c>
    </row>
    <row r="20" spans="1:4">
      <c r="A20" s="154" t="s">
        <v>911</v>
      </c>
      <c r="B20" s="154">
        <v>1000</v>
      </c>
      <c r="C20" s="154" t="s">
        <v>2045</v>
      </c>
      <c r="D20">
        <f ca="1">VLOOKUP(A20,'STD List-N'!E:O,11,0)</f>
        <v>383</v>
      </c>
    </row>
    <row r="21" spans="1:4">
      <c r="A21" s="127" t="s">
        <v>606</v>
      </c>
      <c r="B21" s="127">
        <v>220</v>
      </c>
      <c r="C21" s="127" t="s">
        <v>2045</v>
      </c>
      <c r="D21">
        <f ca="1">VLOOKUP(A21,'STD List-N'!E:O,11,0)</f>
        <v>169</v>
      </c>
    </row>
    <row r="22" spans="1:4">
      <c r="A22" s="14" t="s">
        <v>556</v>
      </c>
      <c r="B22" s="14">
        <v>800</v>
      </c>
      <c r="C22" s="14" t="s">
        <v>2045</v>
      </c>
      <c r="D22">
        <f ca="1">VLOOKUP(A22,'STD List-N'!E:O,11,0)</f>
        <v>149</v>
      </c>
    </row>
  </sheetData>
  <sortState ref="A2:D21">
    <sortCondition ref="D21" descending="1"/>
  </sortState>
  <conditionalFormatting sqref="C1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{872d0679-342e-4c09-9a28-50f7dd373c7f}</x14:id>
        </ext>
      </extLst>
    </cfRule>
  </conditionalFormatting>
  <conditionalFormatting sqref="C1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{f1f390f1-d20e-4c5e-bd93-fbcfd1b44268}</x14:id>
        </ext>
      </extLst>
    </cfRule>
  </conditionalFormatting>
  <conditionalFormatting sqref="C1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{f1d1c632-dde5-448c-b6b5-a07543550036}</x14:id>
        </ext>
      </extLst>
    </cfRule>
  </conditionalFormatting>
  <pageMargins left="0.7" right="0.7" top="0.75" bottom="0.75" header="0.3" footer="0.3"/>
  <headerFooter/>
  <customProperties>
    <customPr name="_pios_id" r:id="rId1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2d0679-342e-4c09-9a28-50f7dd373c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C16</xm:sqref>
        </x14:conditionalFormatting>
        <x14:conditionalFormatting xmlns:xm="http://schemas.microsoft.com/office/excel/2006/main">
          <x14:cfRule type="dataBar" id="{f1f390f1-d20e-4c5e-bd93-fbcfd1b442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</xm:sqref>
        </x14:conditionalFormatting>
        <x14:conditionalFormatting xmlns:xm="http://schemas.microsoft.com/office/excel/2006/main">
          <x14:cfRule type="dataBar" id="{f1d1c632-dde5-448c-b6b5-a075435500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workbookViewId="0">
      <pane ySplit="1" topLeftCell="A78" activePane="bottomLeft" state="frozen"/>
      <selection/>
      <selection pane="bottomLeft" activeCell="F47" sqref="F47"/>
    </sheetView>
  </sheetViews>
  <sheetFormatPr defaultColWidth="8.71296296296296" defaultRowHeight="13.2" outlineLevelCol="5"/>
  <cols>
    <col min="1" max="1" width="17.1388888888889" style="149" customWidth="1"/>
    <col min="2" max="4" width="8.71296296296296" style="149"/>
    <col min="5" max="6" width="15" style="149" customWidth="1"/>
    <col min="7" max="16384" width="8.71296296296296" style="149"/>
  </cols>
  <sheetData>
    <row r="1" spans="2:6">
      <c r="B1" s="149" t="s">
        <v>4288</v>
      </c>
      <c r="C1" s="149" t="s">
        <v>4289</v>
      </c>
      <c r="D1" s="149" t="s">
        <v>4290</v>
      </c>
      <c r="E1" s="149" t="s">
        <v>4291</v>
      </c>
      <c r="F1" s="149" t="s">
        <v>4292</v>
      </c>
    </row>
    <row r="2" spans="1:3">
      <c r="A2" s="260">
        <v>45323</v>
      </c>
      <c r="B2" s="149" t="s">
        <v>4293</v>
      </c>
      <c r="C2" s="149" t="s">
        <v>4294</v>
      </c>
    </row>
    <row r="3" spans="1:3">
      <c r="A3" s="260">
        <v>45324</v>
      </c>
      <c r="B3" s="149" t="s">
        <v>4294</v>
      </c>
      <c r="C3" s="149" t="s">
        <v>4293</v>
      </c>
    </row>
    <row r="4" spans="1:3">
      <c r="A4" s="260">
        <v>45325</v>
      </c>
      <c r="B4" s="149" t="s">
        <v>4294</v>
      </c>
      <c r="C4" s="149" t="s">
        <v>4293</v>
      </c>
    </row>
    <row r="5" spans="1:5">
      <c r="A5" s="261">
        <v>45326</v>
      </c>
      <c r="B5" s="149" t="s">
        <v>4293</v>
      </c>
      <c r="C5" s="262" t="s">
        <v>4295</v>
      </c>
      <c r="D5" s="262" t="s">
        <v>4295</v>
      </c>
      <c r="E5" s="149">
        <v>8</v>
      </c>
    </row>
    <row r="6" spans="1:6">
      <c r="A6" s="260">
        <v>45327</v>
      </c>
      <c r="B6" s="149" t="s">
        <v>4294</v>
      </c>
      <c r="C6" s="149" t="s">
        <v>4293</v>
      </c>
      <c r="E6" s="149">
        <v>0</v>
      </c>
      <c r="F6" s="149">
        <v>0</v>
      </c>
    </row>
    <row r="7" spans="1:6">
      <c r="A7" s="260">
        <v>45328</v>
      </c>
      <c r="B7" s="149" t="s">
        <v>4294</v>
      </c>
      <c r="C7" s="263">
        <v>1</v>
      </c>
      <c r="E7" s="149">
        <v>0</v>
      </c>
      <c r="F7" s="149">
        <v>0</v>
      </c>
    </row>
    <row r="8" spans="1:6">
      <c r="A8" s="260">
        <v>45329</v>
      </c>
      <c r="B8" s="149" t="s">
        <v>4294</v>
      </c>
      <c r="C8" s="149" t="s">
        <v>4293</v>
      </c>
      <c r="D8" s="149" t="s">
        <v>4293</v>
      </c>
      <c r="E8" s="149">
        <v>8</v>
      </c>
      <c r="F8" s="149">
        <v>0</v>
      </c>
    </row>
    <row r="9" spans="1:6">
      <c r="A9" s="260">
        <v>45330</v>
      </c>
      <c r="B9" s="149" t="s">
        <v>4294</v>
      </c>
      <c r="C9" s="149" t="s">
        <v>4293</v>
      </c>
      <c r="E9" s="149">
        <v>0</v>
      </c>
      <c r="F9" s="149">
        <v>0</v>
      </c>
    </row>
    <row r="10" spans="1:6">
      <c r="A10" s="260">
        <v>45331</v>
      </c>
      <c r="B10" s="262" t="s">
        <v>4294</v>
      </c>
      <c r="C10" s="149" t="s">
        <v>4293</v>
      </c>
      <c r="E10" s="149">
        <v>0</v>
      </c>
      <c r="F10" s="149">
        <v>0</v>
      </c>
    </row>
    <row r="11" spans="1:6">
      <c r="A11" s="260">
        <v>45332</v>
      </c>
      <c r="B11" s="263">
        <v>0</v>
      </c>
      <c r="C11" s="149" t="s">
        <v>4294</v>
      </c>
      <c r="D11" s="149" t="s">
        <v>4294</v>
      </c>
      <c r="E11" s="149">
        <v>0</v>
      </c>
      <c r="F11" s="149">
        <v>8</v>
      </c>
    </row>
    <row r="12" spans="1:4">
      <c r="A12" s="261">
        <v>45333</v>
      </c>
      <c r="B12" s="262" t="s">
        <v>4295</v>
      </c>
      <c r="C12" s="262" t="s">
        <v>4295</v>
      </c>
      <c r="D12" s="262" t="s">
        <v>4295</v>
      </c>
    </row>
    <row r="13" spans="1:6">
      <c r="A13" s="260">
        <v>45334</v>
      </c>
      <c r="B13" s="149" t="s">
        <v>4293</v>
      </c>
      <c r="C13" s="149" t="s">
        <v>4296</v>
      </c>
      <c r="D13" s="149" t="s">
        <v>4294</v>
      </c>
      <c r="E13" s="149">
        <v>4</v>
      </c>
      <c r="F13" s="149">
        <v>4</v>
      </c>
    </row>
    <row r="14" spans="1:6">
      <c r="A14" s="260">
        <v>45335</v>
      </c>
      <c r="B14" s="149" t="s">
        <v>4293</v>
      </c>
      <c r="C14" s="149" t="s">
        <v>4296</v>
      </c>
      <c r="D14" s="149" t="s">
        <v>4294</v>
      </c>
      <c r="E14" s="149">
        <v>4</v>
      </c>
      <c r="F14" s="149">
        <v>4</v>
      </c>
    </row>
    <row r="15" spans="1:6">
      <c r="A15" s="260">
        <v>45336</v>
      </c>
      <c r="B15" s="149" t="s">
        <v>4293</v>
      </c>
      <c r="C15" s="149" t="s">
        <v>4297</v>
      </c>
      <c r="E15" s="149">
        <v>0</v>
      </c>
      <c r="F15" s="149">
        <v>0</v>
      </c>
    </row>
    <row r="16" spans="1:6">
      <c r="A16" s="260">
        <v>45337</v>
      </c>
      <c r="B16" s="149" t="s">
        <v>4294</v>
      </c>
      <c r="C16" s="149" t="s">
        <v>4298</v>
      </c>
      <c r="D16" s="149" t="s">
        <v>4293</v>
      </c>
      <c r="E16" s="149">
        <v>4</v>
      </c>
      <c r="F16" s="149">
        <v>4</v>
      </c>
    </row>
    <row r="17" spans="1:6">
      <c r="A17" s="264">
        <v>45338</v>
      </c>
      <c r="B17" s="265" t="s">
        <v>4294</v>
      </c>
      <c r="C17" s="265" t="s">
        <v>4298</v>
      </c>
      <c r="D17" s="265" t="s">
        <v>4293</v>
      </c>
      <c r="E17" s="265">
        <v>4</v>
      </c>
      <c r="F17" s="265">
        <v>4</v>
      </c>
    </row>
    <row r="18" spans="1:6">
      <c r="A18" s="260">
        <v>45339</v>
      </c>
      <c r="B18" s="149" t="s">
        <v>4293</v>
      </c>
      <c r="C18" s="149" t="s">
        <v>4293</v>
      </c>
      <c r="E18" s="149">
        <v>8</v>
      </c>
      <c r="F18" s="149">
        <v>0</v>
      </c>
    </row>
    <row r="19" spans="1:6">
      <c r="A19" s="261">
        <v>45340</v>
      </c>
      <c r="B19" s="262" t="s">
        <v>4295</v>
      </c>
      <c r="C19" s="262" t="s">
        <v>4295</v>
      </c>
      <c r="D19" s="262" t="s">
        <v>4295</v>
      </c>
      <c r="E19" s="149">
        <v>0</v>
      </c>
      <c r="F19" s="149">
        <v>0</v>
      </c>
    </row>
    <row r="20" spans="1:6">
      <c r="A20" s="260">
        <v>45341</v>
      </c>
      <c r="B20" s="149" t="s">
        <v>4294</v>
      </c>
      <c r="C20" s="149" t="s">
        <v>4298</v>
      </c>
      <c r="D20" s="149" t="s">
        <v>4293</v>
      </c>
      <c r="E20" s="149">
        <v>4</v>
      </c>
      <c r="F20" s="149">
        <v>4</v>
      </c>
    </row>
    <row r="21" spans="1:6">
      <c r="A21" s="260">
        <v>45342</v>
      </c>
      <c r="B21" s="149" t="s">
        <v>4294</v>
      </c>
      <c r="C21" s="149" t="s">
        <v>4298</v>
      </c>
      <c r="D21" s="149" t="s">
        <v>4293</v>
      </c>
      <c r="E21" s="149">
        <v>4</v>
      </c>
      <c r="F21" s="149">
        <v>4</v>
      </c>
    </row>
    <row r="22" spans="1:6">
      <c r="A22" s="260">
        <v>45343</v>
      </c>
      <c r="B22" s="149" t="s">
        <v>4294</v>
      </c>
      <c r="C22" s="149" t="s">
        <v>4293</v>
      </c>
      <c r="E22" s="149">
        <v>0</v>
      </c>
      <c r="F22" s="149">
        <v>0</v>
      </c>
    </row>
    <row r="23" spans="1:6">
      <c r="A23" s="260">
        <v>45344</v>
      </c>
      <c r="B23" s="149" t="s">
        <v>4294</v>
      </c>
      <c r="C23" s="149" t="s">
        <v>4293</v>
      </c>
      <c r="E23" s="149">
        <v>0</v>
      </c>
      <c r="F23" s="149">
        <v>0</v>
      </c>
    </row>
    <row r="24" spans="1:6">
      <c r="A24" s="260">
        <v>45345</v>
      </c>
      <c r="B24" s="149" t="s">
        <v>4294</v>
      </c>
      <c r="C24" s="149" t="s">
        <v>4293</v>
      </c>
      <c r="E24" s="149">
        <v>0</v>
      </c>
      <c r="F24" s="149">
        <v>0</v>
      </c>
    </row>
    <row r="25" spans="1:6">
      <c r="A25" s="260">
        <v>45346</v>
      </c>
      <c r="B25" s="149" t="s">
        <v>4294</v>
      </c>
      <c r="C25" s="149" t="s">
        <v>4293</v>
      </c>
      <c r="E25" s="149">
        <v>0</v>
      </c>
      <c r="F25" s="149">
        <v>0</v>
      </c>
    </row>
    <row r="26" spans="1:4">
      <c r="A26" s="261">
        <v>45347</v>
      </c>
      <c r="B26" s="262" t="s">
        <v>4295</v>
      </c>
      <c r="C26" s="262" t="s">
        <v>4295</v>
      </c>
      <c r="D26" s="262" t="s">
        <v>4295</v>
      </c>
    </row>
    <row r="27" spans="1:6">
      <c r="A27" s="260">
        <v>45348</v>
      </c>
      <c r="B27" s="149" t="s">
        <v>4293</v>
      </c>
      <c r="C27" s="149" t="s">
        <v>4294</v>
      </c>
      <c r="E27" s="149">
        <v>0</v>
      </c>
      <c r="F27" s="149">
        <v>0</v>
      </c>
    </row>
    <row r="28" spans="1:6">
      <c r="A28" s="260">
        <v>45349</v>
      </c>
      <c r="B28" s="149" t="s">
        <v>4293</v>
      </c>
      <c r="C28" s="149" t="s">
        <v>4296</v>
      </c>
      <c r="D28" s="149" t="s">
        <v>4294</v>
      </c>
      <c r="E28" s="149">
        <v>4</v>
      </c>
      <c r="F28" s="149">
        <v>4</v>
      </c>
    </row>
    <row r="29" spans="1:6">
      <c r="A29" s="260">
        <v>45350</v>
      </c>
      <c r="B29" s="149" t="s">
        <v>4293</v>
      </c>
      <c r="C29" s="149" t="s">
        <v>4294</v>
      </c>
      <c r="D29" s="149" t="s">
        <v>4294</v>
      </c>
      <c r="E29" s="149">
        <v>0</v>
      </c>
      <c r="F29" s="149">
        <v>8</v>
      </c>
    </row>
    <row r="30" spans="1:6">
      <c r="A30" s="260">
        <v>45351</v>
      </c>
      <c r="B30" s="149" t="s">
        <v>4293</v>
      </c>
      <c r="C30" s="149" t="s">
        <v>4294</v>
      </c>
      <c r="E30" s="149">
        <v>0</v>
      </c>
      <c r="F30" s="149">
        <v>0</v>
      </c>
    </row>
    <row r="31" spans="1:1">
      <c r="A31" s="260">
        <v>45352</v>
      </c>
    </row>
    <row r="32" spans="1:1">
      <c r="A32" s="260">
        <v>45353</v>
      </c>
    </row>
    <row r="33" spans="1:1">
      <c r="A33" s="261">
        <v>45354</v>
      </c>
    </row>
    <row r="34" spans="1:1">
      <c r="A34" s="260">
        <v>45355</v>
      </c>
    </row>
    <row r="35" spans="1:1">
      <c r="A35" s="260">
        <v>45356</v>
      </c>
    </row>
    <row r="36" spans="1:1">
      <c r="A36" s="260">
        <v>45357</v>
      </c>
    </row>
    <row r="37" spans="1:6">
      <c r="A37" s="260">
        <v>45358</v>
      </c>
      <c r="B37" s="149" t="s">
        <v>4293</v>
      </c>
      <c r="C37" s="149" t="s">
        <v>4296</v>
      </c>
      <c r="D37" s="149" t="s">
        <v>4294</v>
      </c>
      <c r="E37" s="149">
        <v>4</v>
      </c>
      <c r="F37" s="149">
        <v>4</v>
      </c>
    </row>
    <row r="38" spans="1:6">
      <c r="A38" s="260">
        <v>45359</v>
      </c>
      <c r="B38" s="149" t="s">
        <v>4293</v>
      </c>
      <c r="C38" s="149" t="s">
        <v>4294</v>
      </c>
      <c r="D38" s="149" t="s">
        <v>4294</v>
      </c>
      <c r="E38" s="149">
        <v>0</v>
      </c>
      <c r="F38" s="149">
        <v>8</v>
      </c>
    </row>
    <row r="39" spans="1:3">
      <c r="A39" s="260">
        <v>45360</v>
      </c>
      <c r="B39" s="149" t="s">
        <v>4293</v>
      </c>
      <c r="C39" s="149" t="s">
        <v>4294</v>
      </c>
    </row>
    <row r="40" spans="1:1">
      <c r="A40" s="261">
        <v>45361</v>
      </c>
    </row>
    <row r="41" spans="1:6">
      <c r="A41" s="260">
        <v>45362</v>
      </c>
      <c r="B41" s="149" t="s">
        <v>4294</v>
      </c>
      <c r="C41" s="149" t="s">
        <v>4294</v>
      </c>
      <c r="E41" s="149">
        <v>0</v>
      </c>
      <c r="F41" s="149">
        <v>8</v>
      </c>
    </row>
    <row r="42" spans="1:6">
      <c r="A42" s="260">
        <v>45363</v>
      </c>
      <c r="B42" s="149" t="s">
        <v>4293</v>
      </c>
      <c r="C42" s="149" t="s">
        <v>4294</v>
      </c>
      <c r="D42" s="149" t="s">
        <v>4294</v>
      </c>
      <c r="E42" s="149">
        <v>0</v>
      </c>
      <c r="F42" s="149">
        <v>8</v>
      </c>
    </row>
    <row r="43" spans="1:1">
      <c r="A43" s="260">
        <v>45364</v>
      </c>
    </row>
    <row r="44" spans="1:1">
      <c r="A44" s="260">
        <v>45365</v>
      </c>
    </row>
    <row r="45" spans="1:1">
      <c r="A45" s="260">
        <v>45366</v>
      </c>
    </row>
    <row r="46" spans="1:6">
      <c r="A46" s="260">
        <v>45367</v>
      </c>
      <c r="B46" s="149" t="s">
        <v>4296</v>
      </c>
      <c r="C46" s="149" t="s">
        <v>4294</v>
      </c>
      <c r="F46" s="149">
        <v>3</v>
      </c>
    </row>
    <row r="47" spans="1:1">
      <c r="A47" s="261">
        <v>45368</v>
      </c>
    </row>
    <row r="48" spans="1:1">
      <c r="A48" s="260">
        <v>45369</v>
      </c>
    </row>
    <row r="49" spans="1:1">
      <c r="A49" s="260">
        <v>45370</v>
      </c>
    </row>
    <row r="50" spans="1:1">
      <c r="A50" s="260">
        <v>45371</v>
      </c>
    </row>
    <row r="51" spans="1:1">
      <c r="A51" s="260">
        <v>45372</v>
      </c>
    </row>
    <row r="52" spans="1:1">
      <c r="A52" s="260">
        <v>45373</v>
      </c>
    </row>
    <row r="53" spans="1:1">
      <c r="A53" s="260">
        <v>45374</v>
      </c>
    </row>
    <row r="54" spans="1:1">
      <c r="A54" s="261">
        <v>45375</v>
      </c>
    </row>
    <row r="55" spans="1:1">
      <c r="A55" s="260">
        <v>45376</v>
      </c>
    </row>
    <row r="56" spans="1:1">
      <c r="A56" s="260">
        <v>45377</v>
      </c>
    </row>
    <row r="57" spans="1:1">
      <c r="A57" s="260">
        <v>45378</v>
      </c>
    </row>
    <row r="58" spans="1:1">
      <c r="A58" s="260">
        <v>45379</v>
      </c>
    </row>
    <row r="59" spans="1:1">
      <c r="A59" s="260">
        <v>45380</v>
      </c>
    </row>
    <row r="60" spans="1:1">
      <c r="A60" s="260">
        <v>45381</v>
      </c>
    </row>
    <row r="61" spans="1:1">
      <c r="A61" s="261">
        <v>45382</v>
      </c>
    </row>
    <row r="62" spans="1:1">
      <c r="A62" s="260"/>
    </row>
    <row r="63" spans="1:1">
      <c r="A63" s="260"/>
    </row>
  </sheetData>
  <pageMargins left="0.7" right="0.7" top="0.75" bottom="0.75" header="0.3" footer="0.3"/>
  <headerFooter/>
  <customProperties>
    <customPr name="_pios_id" r:id="rId3"/>
  </customPropertie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"/>
  <sheetViews>
    <sheetView workbookViewId="0">
      <selection activeCell="A1" sqref="$A1:$XFD1048576"/>
    </sheetView>
  </sheetViews>
  <sheetFormatPr defaultColWidth="9" defaultRowHeight="13.2"/>
  <cols>
    <col min="1" max="1" width="25.287037037037" customWidth="1"/>
    <col min="8" max="8" width="45.1388888888889" customWidth="1"/>
    <col min="9" max="9" width="20.287037037037" customWidth="1"/>
    <col min="15" max="15" width="12.712962962963" customWidth="1"/>
    <col min="17" max="17" width="15" customWidth="1"/>
  </cols>
  <sheetData>
    <row r="1" spans="1:11">
      <c r="A1" t="s">
        <v>4299</v>
      </c>
      <c r="H1" s="247" t="s">
        <v>4300</v>
      </c>
      <c r="I1" s="247" t="s">
        <v>4301</v>
      </c>
      <c r="J1" s="247" t="s">
        <v>4302</v>
      </c>
      <c r="K1" s="253" t="s">
        <v>4303</v>
      </c>
    </row>
    <row r="2" spans="6:17">
      <c r="F2" t="str">
        <f>LEFT(H2,6)</f>
        <v>MA2114</v>
      </c>
      <c r="H2" s="248" t="s">
        <v>4304</v>
      </c>
      <c r="I2" s="248">
        <v>25</v>
      </c>
      <c r="J2" s="254">
        <v>95.896</v>
      </c>
      <c r="K2">
        <f>ROUNDUP(J2/I2,0)</f>
        <v>4</v>
      </c>
      <c r="L2" s="255">
        <f>J2/$J$16</f>
        <v>0.146538326948437</v>
      </c>
      <c r="M2" s="255">
        <f>K2/$K$16</f>
        <v>0.0833333333333333</v>
      </c>
      <c r="O2" s="47"/>
      <c r="P2" s="47"/>
      <c r="Q2" s="47"/>
    </row>
    <row r="3" spans="1:17">
      <c r="A3" t="s">
        <v>4305</v>
      </c>
      <c r="B3" s="249">
        <f>ROUNDDOWN(5.6*4.4,0)</f>
        <v>24</v>
      </c>
      <c r="C3" t="s">
        <v>4306</v>
      </c>
      <c r="F3" t="str">
        <f t="shared" ref="F3:F15" si="0">LEFT(H3,6)</f>
        <v>MA3059</v>
      </c>
      <c r="H3" s="248" t="s">
        <v>4307</v>
      </c>
      <c r="I3" s="248">
        <v>20</v>
      </c>
      <c r="J3" s="254">
        <v>11.028</v>
      </c>
      <c r="K3">
        <v>1</v>
      </c>
      <c r="L3" s="255">
        <f t="shared" ref="L3:L15" si="1">J3/$J$16</f>
        <v>0.0168518464752166</v>
      </c>
      <c r="M3" s="255">
        <f t="shared" ref="M3:M15" si="2">K3/$K$16</f>
        <v>0.0208333333333333</v>
      </c>
      <c r="O3" s="256" t="s">
        <v>4308</v>
      </c>
      <c r="P3" s="47" t="s">
        <v>4309</v>
      </c>
      <c r="Q3" s="47" t="s">
        <v>4310</v>
      </c>
    </row>
    <row r="4" spans="1:17">
      <c r="A4" t="s">
        <v>4311</v>
      </c>
      <c r="B4" s="249">
        <f>ROUNDUP((4.4-1.2-1.2)*(5.6-1.2),0)</f>
        <v>9</v>
      </c>
      <c r="C4" t="s">
        <v>4306</v>
      </c>
      <c r="F4" t="str">
        <f t="shared" si="0"/>
        <v>MA3085</v>
      </c>
      <c r="H4" s="248" t="s">
        <v>4312</v>
      </c>
      <c r="I4" s="248">
        <v>20</v>
      </c>
      <c r="J4" s="254">
        <v>17</v>
      </c>
      <c r="K4">
        <f t="shared" ref="K4:K15" si="3">ROUNDUP(J4/I4,0)</f>
        <v>1</v>
      </c>
      <c r="L4" s="255">
        <f t="shared" si="1"/>
        <v>0.0259776378381104</v>
      </c>
      <c r="M4" s="255">
        <f t="shared" si="2"/>
        <v>0.0208333333333333</v>
      </c>
      <c r="O4" s="47">
        <v>25</v>
      </c>
      <c r="P4" s="257">
        <f>L2+L5+L7+L10+L13</f>
        <v>0.609171023014659</v>
      </c>
      <c r="Q4" s="257">
        <f>M2+M5+M7+M10+M13</f>
        <v>0.375</v>
      </c>
    </row>
    <row r="5" spans="1:17">
      <c r="A5" t="s">
        <v>4313</v>
      </c>
      <c r="B5" s="249">
        <f>ROUNDDOWN(B3-B4,0)</f>
        <v>15</v>
      </c>
      <c r="C5" t="s">
        <v>4306</v>
      </c>
      <c r="F5" t="str">
        <f t="shared" si="0"/>
        <v>MA3087</v>
      </c>
      <c r="H5" s="248" t="s">
        <v>4314</v>
      </c>
      <c r="I5" s="248">
        <v>25</v>
      </c>
      <c r="J5" s="254">
        <v>130.328</v>
      </c>
      <c r="K5">
        <f t="shared" si="3"/>
        <v>6</v>
      </c>
      <c r="L5" s="255">
        <f t="shared" si="1"/>
        <v>0.199153740245015</v>
      </c>
      <c r="M5" s="255">
        <f t="shared" si="2"/>
        <v>0.125</v>
      </c>
      <c r="O5" s="47">
        <v>20</v>
      </c>
      <c r="P5" s="257">
        <f>L4+L11+L3</f>
        <v>0.118928682215556</v>
      </c>
      <c r="Q5" s="257">
        <f>M4+M11+M3</f>
        <v>0.104166666666667</v>
      </c>
    </row>
    <row r="6" spans="6:17">
      <c r="F6" t="str">
        <f t="shared" si="0"/>
        <v>MA3135</v>
      </c>
      <c r="H6" s="248" t="s">
        <v>4315</v>
      </c>
      <c r="I6" s="248">
        <v>6.5</v>
      </c>
      <c r="J6" s="254">
        <v>40.163</v>
      </c>
      <c r="K6">
        <f t="shared" si="3"/>
        <v>7</v>
      </c>
      <c r="L6" s="255">
        <f t="shared" si="1"/>
        <v>0.0613729334407076</v>
      </c>
      <c r="M6" s="255">
        <f t="shared" si="2"/>
        <v>0.145833333333333</v>
      </c>
      <c r="O6" s="47">
        <v>10</v>
      </c>
      <c r="P6" s="257">
        <f>L14+L15+L9+L8</f>
        <v>0.156096569576519</v>
      </c>
      <c r="Q6" s="257">
        <f>M14+M15+M9+M8</f>
        <v>0.270833333333333</v>
      </c>
    </row>
    <row r="7" spans="1:17">
      <c r="A7" t="s">
        <v>4316</v>
      </c>
      <c r="B7">
        <v>0.5</v>
      </c>
      <c r="C7" t="s">
        <v>4317</v>
      </c>
      <c r="F7" t="str">
        <f t="shared" si="0"/>
        <v>MA3212</v>
      </c>
      <c r="H7" s="248" t="s">
        <v>4318</v>
      </c>
      <c r="I7" s="248">
        <v>25</v>
      </c>
      <c r="J7" s="254">
        <v>20.82</v>
      </c>
      <c r="K7">
        <f t="shared" si="3"/>
        <v>1</v>
      </c>
      <c r="L7" s="255">
        <f t="shared" si="1"/>
        <v>0.0318149658699682</v>
      </c>
      <c r="M7" s="255">
        <f t="shared" si="2"/>
        <v>0.0208333333333333</v>
      </c>
      <c r="O7" s="47" t="s">
        <v>4319</v>
      </c>
      <c r="P7" s="257">
        <f>L6+L12</f>
        <v>0.115803725193266</v>
      </c>
      <c r="Q7" s="257">
        <f>M6+M12</f>
        <v>0.25</v>
      </c>
    </row>
    <row r="8" spans="1:17">
      <c r="A8" t="s">
        <v>4320</v>
      </c>
      <c r="B8">
        <v>0.6</v>
      </c>
      <c r="C8" t="s">
        <v>4317</v>
      </c>
      <c r="F8" t="str">
        <f t="shared" si="0"/>
        <v>MA3214</v>
      </c>
      <c r="H8" s="248" t="s">
        <v>4321</v>
      </c>
      <c r="I8" s="248">
        <v>10</v>
      </c>
      <c r="J8" s="254">
        <v>56.996</v>
      </c>
      <c r="K8">
        <f t="shared" si="3"/>
        <v>6</v>
      </c>
      <c r="L8" s="255">
        <f t="shared" si="1"/>
        <v>0.0870953791894672</v>
      </c>
      <c r="M8" s="255">
        <f t="shared" si="2"/>
        <v>0.125</v>
      </c>
      <c r="P8" s="258">
        <f>SUM(P4:P7)</f>
        <v>1</v>
      </c>
      <c r="Q8" s="258">
        <f>SUM(Q4:Q7)</f>
        <v>1</v>
      </c>
    </row>
    <row r="9" spans="6:13">
      <c r="F9" t="str">
        <f t="shared" si="0"/>
        <v>MA3234</v>
      </c>
      <c r="H9" s="248" t="s">
        <v>4322</v>
      </c>
      <c r="I9" s="248">
        <v>10</v>
      </c>
      <c r="J9" s="254">
        <v>31.196</v>
      </c>
      <c r="K9">
        <f t="shared" si="3"/>
        <v>4</v>
      </c>
      <c r="L9" s="255">
        <f t="shared" si="1"/>
        <v>0.047670493529276</v>
      </c>
      <c r="M9" s="255">
        <f t="shared" si="2"/>
        <v>0.0833333333333333</v>
      </c>
    </row>
    <row r="10" spans="6:13">
      <c r="F10" t="str">
        <f t="shared" si="0"/>
        <v>MA3305</v>
      </c>
      <c r="H10" s="248" t="s">
        <v>4323</v>
      </c>
      <c r="I10" s="248">
        <v>25</v>
      </c>
      <c r="J10" s="254">
        <v>116</v>
      </c>
      <c r="K10">
        <f t="shared" si="3"/>
        <v>5</v>
      </c>
      <c r="L10" s="255">
        <f t="shared" si="1"/>
        <v>0.177259175836518</v>
      </c>
      <c r="M10" s="255">
        <f t="shared" si="2"/>
        <v>0.104166666666667</v>
      </c>
    </row>
    <row r="11" spans="1:13">
      <c r="A11" t="s">
        <v>4303</v>
      </c>
      <c r="B11">
        <f>ROUNDDOWN(5.6/B8,0)</f>
        <v>9</v>
      </c>
      <c r="C11">
        <f>B11*2*3</f>
        <v>54</v>
      </c>
      <c r="D11" t="s">
        <v>4324</v>
      </c>
      <c r="F11" t="str">
        <f t="shared" si="0"/>
        <v>MA3312</v>
      </c>
      <c r="H11" s="248" t="s">
        <v>4325</v>
      </c>
      <c r="I11" s="248">
        <v>20</v>
      </c>
      <c r="J11" s="254">
        <v>49.8</v>
      </c>
      <c r="K11">
        <f t="shared" si="3"/>
        <v>3</v>
      </c>
      <c r="L11" s="255">
        <f t="shared" si="1"/>
        <v>0.0760991979022294</v>
      </c>
      <c r="M11" s="255">
        <f t="shared" si="2"/>
        <v>0.0625</v>
      </c>
    </row>
    <row r="12" spans="2:13">
      <c r="B12">
        <f>ROUNDDOWN(2/B8,0)</f>
        <v>3</v>
      </c>
      <c r="C12">
        <f>B12*3</f>
        <v>9</v>
      </c>
      <c r="D12" t="s">
        <v>4324</v>
      </c>
      <c r="F12" t="str">
        <f t="shared" si="0"/>
        <v>MA5005</v>
      </c>
      <c r="H12" s="248" t="s">
        <v>4326</v>
      </c>
      <c r="I12" s="248">
        <v>8</v>
      </c>
      <c r="J12" s="254">
        <v>35.62</v>
      </c>
      <c r="K12">
        <f t="shared" si="3"/>
        <v>5</v>
      </c>
      <c r="L12" s="255">
        <f t="shared" si="1"/>
        <v>0.0544307917525584</v>
      </c>
      <c r="M12" s="255">
        <f t="shared" si="2"/>
        <v>0.104166666666667</v>
      </c>
    </row>
    <row r="13" spans="1:13">
      <c r="A13" s="45" t="s">
        <v>4327</v>
      </c>
      <c r="B13" s="45"/>
      <c r="C13" s="45">
        <f>SUM(C11:C12)</f>
        <v>63</v>
      </c>
      <c r="D13" t="s">
        <v>4324</v>
      </c>
      <c r="F13" t="str">
        <f t="shared" si="0"/>
        <v>MA5046</v>
      </c>
      <c r="H13" s="248" t="s">
        <v>4328</v>
      </c>
      <c r="I13" s="248">
        <v>25</v>
      </c>
      <c r="J13" s="254">
        <v>35.603</v>
      </c>
      <c r="K13">
        <f t="shared" si="3"/>
        <v>2</v>
      </c>
      <c r="L13" s="255">
        <f t="shared" si="1"/>
        <v>0.0544048141147203</v>
      </c>
      <c r="M13" s="255">
        <f t="shared" si="2"/>
        <v>0.0416666666666667</v>
      </c>
    </row>
    <row r="14" spans="1:13">
      <c r="A14" t="s">
        <v>4329</v>
      </c>
      <c r="C14">
        <v>48</v>
      </c>
      <c r="D14" t="s">
        <v>4324</v>
      </c>
      <c r="F14" t="str">
        <f t="shared" si="0"/>
        <v>MA5077</v>
      </c>
      <c r="H14" s="248" t="s">
        <v>4330</v>
      </c>
      <c r="I14" s="248">
        <v>10</v>
      </c>
      <c r="J14" s="254">
        <v>13.924</v>
      </c>
      <c r="K14">
        <f t="shared" si="3"/>
        <v>2</v>
      </c>
      <c r="L14" s="255">
        <f t="shared" si="1"/>
        <v>0.0212772134857559</v>
      </c>
      <c r="M14" s="255">
        <f t="shared" si="2"/>
        <v>0.0416666666666667</v>
      </c>
    </row>
    <row r="15" spans="1:13">
      <c r="A15" t="s">
        <v>4331</v>
      </c>
      <c r="C15" s="250">
        <f>SUM(Q6:Q7)</f>
        <v>0.520833333333333</v>
      </c>
      <c r="F15" t="str">
        <f t="shared" si="0"/>
        <v>MA5093</v>
      </c>
      <c r="H15" s="248" t="s">
        <v>4332</v>
      </c>
      <c r="I15" s="248">
        <v>10</v>
      </c>
      <c r="J15" s="254">
        <v>0.035</v>
      </c>
      <c r="K15">
        <f t="shared" si="3"/>
        <v>1</v>
      </c>
      <c r="L15" s="255">
        <f t="shared" si="1"/>
        <v>5.34833720196391e-5</v>
      </c>
      <c r="M15" s="255">
        <f t="shared" si="2"/>
        <v>0.0208333333333333</v>
      </c>
    </row>
    <row r="16" spans="1:11">
      <c r="A16" t="s">
        <v>4333</v>
      </c>
      <c r="C16" s="250">
        <f>SUM(Q4:Q5)</f>
        <v>0.479166666666667</v>
      </c>
      <c r="H16" s="251" t="s">
        <v>4334</v>
      </c>
      <c r="I16" s="251"/>
      <c r="J16" s="259">
        <v>654.409</v>
      </c>
      <c r="K16" s="45">
        <f>SUM(K2:K15)</f>
        <v>48</v>
      </c>
    </row>
    <row r="17" spans="1:4">
      <c r="A17" t="s">
        <v>4335</v>
      </c>
      <c r="C17" s="249">
        <f>J16</f>
        <v>654.409</v>
      </c>
      <c r="D17" t="s">
        <v>4336</v>
      </c>
    </row>
    <row r="20" spans="1:1">
      <c r="A20" t="s">
        <v>4337</v>
      </c>
    </row>
    <row r="21" spans="1:2">
      <c r="A21">
        <v>63</v>
      </c>
      <c r="B21" s="249">
        <f>A21*C16*20</f>
        <v>603.75</v>
      </c>
    </row>
    <row r="22" spans="2:2">
      <c r="B22" s="249">
        <f>A21*C15*6</f>
        <v>196.875</v>
      </c>
    </row>
    <row r="23" spans="2:3">
      <c r="B23" s="252">
        <f>SUM(B21:B22)</f>
        <v>800.625</v>
      </c>
      <c r="C23" s="45" t="s">
        <v>4336</v>
      </c>
    </row>
  </sheetData>
  <pageMargins left="0.7" right="0.7" top="0.75" bottom="0.75" header="0.3" footer="0.3"/>
  <headerFooter/>
  <customProperties>
    <customPr name="_pios_id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6"/>
  <sheetViews>
    <sheetView topLeftCell="H1" workbookViewId="0">
      <selection activeCell="S12" sqref="S12:V13"/>
    </sheetView>
  </sheetViews>
  <sheetFormatPr defaultColWidth="9" defaultRowHeight="13.2"/>
  <cols>
    <col min="1" max="1" width="23.1388888888889" customWidth="1"/>
    <col min="2" max="4" width="31.5740740740741" customWidth="1"/>
    <col min="6" max="6" width="18.8518518518519" customWidth="1"/>
    <col min="7" max="9" width="9.85185185185185" customWidth="1"/>
    <col min="14" max="14" width="27.8518518518519" customWidth="1"/>
    <col min="19" max="19" width="25.1388888888889" customWidth="1"/>
  </cols>
  <sheetData>
    <row r="1" ht="21.15" spans="1:4">
      <c r="A1" s="216" t="s">
        <v>4338</v>
      </c>
      <c r="B1" s="217"/>
      <c r="C1" s="217"/>
      <c r="D1" s="218"/>
    </row>
    <row r="2" ht="21.15" spans="1:23">
      <c r="A2" s="219" t="s">
        <v>4339</v>
      </c>
      <c r="B2" s="220" t="s">
        <v>4340</v>
      </c>
      <c r="C2" s="221" t="s">
        <v>4341</v>
      </c>
      <c r="D2" s="222" t="s">
        <v>4342</v>
      </c>
      <c r="F2" s="8"/>
      <c r="G2" s="223" t="s">
        <v>4343</v>
      </c>
      <c r="H2" s="223" t="s">
        <v>4344</v>
      </c>
      <c r="I2" s="223" t="s">
        <v>4294</v>
      </c>
      <c r="J2" s="223" t="s">
        <v>4345</v>
      </c>
      <c r="K2" s="8"/>
      <c r="O2" s="223" t="s">
        <v>4343</v>
      </c>
      <c r="P2" s="223" t="s">
        <v>4344</v>
      </c>
      <c r="Q2" s="223" t="s">
        <v>4346</v>
      </c>
      <c r="T2" s="223" t="s">
        <v>4343</v>
      </c>
      <c r="U2" s="223" t="s">
        <v>4344</v>
      </c>
      <c r="V2" s="223" t="s">
        <v>4294</v>
      </c>
      <c r="W2" s="223" t="s">
        <v>4347</v>
      </c>
    </row>
    <row r="3" ht="18.15" spans="1:23">
      <c r="A3" s="224"/>
      <c r="B3" s="225" t="s">
        <v>4348</v>
      </c>
      <c r="C3" s="225" t="s">
        <v>4349</v>
      </c>
      <c r="D3" s="225" t="s">
        <v>4350</v>
      </c>
      <c r="F3" s="223" t="s">
        <v>4351</v>
      </c>
      <c r="G3" s="223">
        <v>7</v>
      </c>
      <c r="H3" s="223">
        <v>9</v>
      </c>
      <c r="I3" s="223">
        <v>1</v>
      </c>
      <c r="J3" s="223">
        <v>1</v>
      </c>
      <c r="K3" s="223">
        <f>SUM(G3:J3)</f>
        <v>18</v>
      </c>
      <c r="N3" s="223" t="s">
        <v>4352</v>
      </c>
      <c r="O3" s="223">
        <v>4</v>
      </c>
      <c r="P3" s="223">
        <v>4</v>
      </c>
      <c r="Q3" s="223">
        <v>3</v>
      </c>
      <c r="S3" s="223" t="s">
        <v>4352</v>
      </c>
      <c r="T3" s="223">
        <v>4</v>
      </c>
      <c r="U3" s="223">
        <v>4</v>
      </c>
      <c r="V3" s="223"/>
      <c r="W3" s="223"/>
    </row>
    <row r="4" ht="18.15" spans="1:23">
      <c r="A4" s="226" t="s">
        <v>4353</v>
      </c>
      <c r="B4" s="227" t="s">
        <v>4354</v>
      </c>
      <c r="C4" s="227" t="s">
        <v>4354</v>
      </c>
      <c r="D4" s="228" t="s">
        <v>4355</v>
      </c>
      <c r="F4" s="223" t="s">
        <v>4356</v>
      </c>
      <c r="G4" s="223">
        <v>7</v>
      </c>
      <c r="H4" s="223">
        <v>6</v>
      </c>
      <c r="I4" s="223">
        <v>0</v>
      </c>
      <c r="J4" s="8"/>
      <c r="K4" s="223">
        <f>SUM(G4:J4)</f>
        <v>13</v>
      </c>
      <c r="N4" s="223" t="s">
        <v>4357</v>
      </c>
      <c r="O4" s="223">
        <v>4</v>
      </c>
      <c r="P4" s="223">
        <v>4</v>
      </c>
      <c r="Q4" s="223">
        <v>2</v>
      </c>
      <c r="S4" s="223" t="s">
        <v>4357</v>
      </c>
      <c r="T4" s="223">
        <v>4</v>
      </c>
      <c r="U4" s="223">
        <v>4</v>
      </c>
      <c r="V4" s="223"/>
      <c r="W4" s="223">
        <v>2</v>
      </c>
    </row>
    <row r="5" ht="18.15" spans="1:23">
      <c r="A5" s="229"/>
      <c r="B5" s="230" t="s">
        <v>4358</v>
      </c>
      <c r="C5" s="230" t="s">
        <v>4358</v>
      </c>
      <c r="D5" s="228" t="s">
        <v>3911</v>
      </c>
      <c r="F5" s="223" t="s">
        <v>4359</v>
      </c>
      <c r="G5" s="223">
        <f>5+3</f>
        <v>8</v>
      </c>
      <c r="H5" s="223">
        <f>4+3</f>
        <v>7</v>
      </c>
      <c r="I5" s="223">
        <v>0</v>
      </c>
      <c r="J5" s="223">
        <v>1</v>
      </c>
      <c r="K5" s="223">
        <f>SUM(G5:J5)</f>
        <v>16</v>
      </c>
      <c r="N5" s="223" t="s">
        <v>4360</v>
      </c>
      <c r="O5" s="223">
        <v>7</v>
      </c>
      <c r="P5" s="223">
        <v>7</v>
      </c>
      <c r="Q5" s="223">
        <v>4</v>
      </c>
      <c r="S5" s="223" t="s">
        <v>4360</v>
      </c>
      <c r="T5" s="223">
        <v>7</v>
      </c>
      <c r="U5" s="223">
        <v>7</v>
      </c>
      <c r="V5" s="223"/>
      <c r="W5" s="223">
        <v>2</v>
      </c>
    </row>
    <row r="6" ht="18.15" spans="1:23">
      <c r="A6" s="226" t="s">
        <v>4361</v>
      </c>
      <c r="B6" s="227" t="s">
        <v>4362</v>
      </c>
      <c r="C6" s="227" t="s">
        <v>4363</v>
      </c>
      <c r="D6" s="228" t="s">
        <v>3911</v>
      </c>
      <c r="F6" s="8"/>
      <c r="G6" s="223">
        <f>SUM(G3:G5)</f>
        <v>22</v>
      </c>
      <c r="H6" s="223">
        <f>SUM(H3:H5)</f>
        <v>22</v>
      </c>
      <c r="I6" s="223">
        <f>SUM(I3:I5)</f>
        <v>1</v>
      </c>
      <c r="J6" s="8"/>
      <c r="K6" s="223">
        <f>SUM(G6:I6)</f>
        <v>45</v>
      </c>
      <c r="L6" s="237"/>
      <c r="N6" s="223" t="s">
        <v>4364</v>
      </c>
      <c r="O6" s="223">
        <v>2</v>
      </c>
      <c r="P6" s="223">
        <v>2</v>
      </c>
      <c r="Q6" s="223"/>
      <c r="S6" s="223" t="s">
        <v>4364</v>
      </c>
      <c r="T6" s="223">
        <v>2</v>
      </c>
      <c r="U6" s="223">
        <v>2</v>
      </c>
      <c r="V6" s="223"/>
      <c r="W6" s="223"/>
    </row>
    <row r="7" ht="18.15" spans="1:23">
      <c r="A7" s="229"/>
      <c r="B7" s="231" t="s">
        <v>4365</v>
      </c>
      <c r="C7" s="227"/>
      <c r="D7" s="228" t="s">
        <v>3911</v>
      </c>
      <c r="K7" s="237"/>
      <c r="N7" s="223" t="s">
        <v>2105</v>
      </c>
      <c r="O7" s="223">
        <v>3</v>
      </c>
      <c r="P7" s="223">
        <v>3</v>
      </c>
      <c r="Q7" s="223"/>
      <c r="S7" s="223" t="s">
        <v>2105</v>
      </c>
      <c r="T7" s="223">
        <v>0</v>
      </c>
      <c r="U7" s="223">
        <v>0</v>
      </c>
      <c r="V7" s="223"/>
      <c r="W7" s="223"/>
    </row>
    <row r="8" ht="18.15" spans="1:23">
      <c r="A8" s="232" t="s">
        <v>4366</v>
      </c>
      <c r="B8" s="227" t="s">
        <v>4367</v>
      </c>
      <c r="C8" s="231" t="s">
        <v>4368</v>
      </c>
      <c r="D8" s="228" t="s">
        <v>3911</v>
      </c>
      <c r="K8" s="237"/>
      <c r="N8" s="223" t="s">
        <v>4369</v>
      </c>
      <c r="O8" s="223">
        <v>3</v>
      </c>
      <c r="P8" s="223">
        <v>3</v>
      </c>
      <c r="Q8" s="223">
        <v>2</v>
      </c>
      <c r="S8" s="223" t="s">
        <v>4369</v>
      </c>
      <c r="T8" s="223">
        <v>3</v>
      </c>
      <c r="U8" s="223">
        <v>3</v>
      </c>
      <c r="V8" s="223"/>
      <c r="W8" s="223"/>
    </row>
    <row r="9" ht="18.15" spans="1:23">
      <c r="A9" s="233"/>
      <c r="B9" s="234" t="s">
        <v>4370</v>
      </c>
      <c r="C9" s="234" t="s">
        <v>4371</v>
      </c>
      <c r="D9" s="228" t="s">
        <v>3911</v>
      </c>
      <c r="K9" s="237"/>
      <c r="N9" s="223" t="s">
        <v>4372</v>
      </c>
      <c r="O9" s="223">
        <v>1</v>
      </c>
      <c r="P9" s="223">
        <v>1</v>
      </c>
      <c r="Q9" s="223">
        <v>1</v>
      </c>
      <c r="S9" s="223" t="s">
        <v>4372</v>
      </c>
      <c r="T9" s="223">
        <v>1</v>
      </c>
      <c r="U9" s="223">
        <v>1</v>
      </c>
      <c r="V9" s="223"/>
      <c r="W9" s="223"/>
    </row>
    <row r="10" ht="18.15" spans="1:23">
      <c r="A10" s="233"/>
      <c r="B10" s="234"/>
      <c r="C10" s="234"/>
      <c r="D10" s="228" t="s">
        <v>3911</v>
      </c>
      <c r="F10" s="8"/>
      <c r="G10" s="223" t="s">
        <v>4343</v>
      </c>
      <c r="H10" s="223" t="s">
        <v>4344</v>
      </c>
      <c r="I10" s="223" t="s">
        <v>4346</v>
      </c>
      <c r="J10" s="223" t="s">
        <v>4345</v>
      </c>
      <c r="K10" s="223"/>
      <c r="N10" s="223" t="s">
        <v>4373</v>
      </c>
      <c r="O10" s="223">
        <v>1</v>
      </c>
      <c r="P10" s="223">
        <v>1</v>
      </c>
      <c r="Q10" s="223">
        <v>1</v>
      </c>
      <c r="S10" s="245" t="s">
        <v>4373</v>
      </c>
      <c r="T10" s="245">
        <v>1</v>
      </c>
      <c r="U10" s="245">
        <v>1</v>
      </c>
      <c r="V10" s="245">
        <v>1</v>
      </c>
      <c r="W10" s="245"/>
    </row>
    <row r="11" ht="18.15" spans="1:23">
      <c r="A11" s="233"/>
      <c r="B11" s="234"/>
      <c r="C11" s="234"/>
      <c r="D11" s="228" t="s">
        <v>3911</v>
      </c>
      <c r="F11" s="223" t="s">
        <v>4351</v>
      </c>
      <c r="G11" s="223">
        <v>7</v>
      </c>
      <c r="H11" s="223">
        <v>4</v>
      </c>
      <c r="I11" s="223">
        <v>4</v>
      </c>
      <c r="J11" s="223">
        <v>3</v>
      </c>
      <c r="K11" s="223">
        <f>SUM(G11:J11)</f>
        <v>18</v>
      </c>
      <c r="N11" s="223">
        <f>SUM(O11:Q11)</f>
        <v>63</v>
      </c>
      <c r="O11" s="223">
        <f>SUM(O3:O10)</f>
        <v>25</v>
      </c>
      <c r="P11" s="223">
        <f>SUM(P3:P10)</f>
        <v>25</v>
      </c>
      <c r="Q11" s="223">
        <f>SUM(Q3:Q10)</f>
        <v>13</v>
      </c>
      <c r="S11" s="246" t="s">
        <v>2771</v>
      </c>
      <c r="T11" s="173"/>
      <c r="U11" s="173"/>
      <c r="V11" s="173"/>
      <c r="W11" s="246">
        <v>1</v>
      </c>
    </row>
    <row r="12" ht="18.15" spans="1:23">
      <c r="A12" s="233"/>
      <c r="B12" s="234"/>
      <c r="C12" s="234"/>
      <c r="D12" s="228" t="s">
        <v>3911</v>
      </c>
      <c r="F12" s="223" t="s">
        <v>4356</v>
      </c>
      <c r="G12" s="223">
        <v>5</v>
      </c>
      <c r="H12" s="223">
        <v>9</v>
      </c>
      <c r="I12" s="223">
        <v>1</v>
      </c>
      <c r="J12" s="8"/>
      <c r="K12" s="223">
        <f>SUM(G12:J12)</f>
        <v>15</v>
      </c>
      <c r="S12" s="246" t="s">
        <v>4374</v>
      </c>
      <c r="T12" s="246" t="s">
        <v>4375</v>
      </c>
      <c r="U12" s="246" t="s">
        <v>4376</v>
      </c>
      <c r="V12" s="246" t="s">
        <v>4377</v>
      </c>
      <c r="W12" s="173"/>
    </row>
    <row r="13" ht="35.55" spans="1:23">
      <c r="A13" s="235"/>
      <c r="B13" s="230" t="s">
        <v>4358</v>
      </c>
      <c r="C13" s="230" t="s">
        <v>4378</v>
      </c>
      <c r="D13" s="228" t="s">
        <v>3911</v>
      </c>
      <c r="F13" s="223" t="s">
        <v>4359</v>
      </c>
      <c r="G13" s="223">
        <v>13</v>
      </c>
      <c r="H13" s="223">
        <v>12</v>
      </c>
      <c r="I13" s="223">
        <v>8</v>
      </c>
      <c r="J13" s="8"/>
      <c r="K13" s="223">
        <f>SUM(G13:J13)</f>
        <v>33</v>
      </c>
      <c r="N13" s="223">
        <f>N11-S14</f>
        <v>13</v>
      </c>
      <c r="S13" s="246" t="s">
        <v>4379</v>
      </c>
      <c r="T13" s="246" t="s">
        <v>4380</v>
      </c>
      <c r="U13" s="246" t="s">
        <v>4381</v>
      </c>
      <c r="V13" s="246"/>
      <c r="W13" s="173"/>
    </row>
    <row r="14" ht="18.15" spans="1:23">
      <c r="A14" s="236" t="s">
        <v>4382</v>
      </c>
      <c r="B14" s="234" t="s">
        <v>4383</v>
      </c>
      <c r="C14" s="231" t="s">
        <v>4367</v>
      </c>
      <c r="D14" s="228" t="s">
        <v>3911</v>
      </c>
      <c r="F14" s="8"/>
      <c r="G14" s="223">
        <f>SUM(G11:G13)</f>
        <v>25</v>
      </c>
      <c r="H14" s="223">
        <f>SUM(H11:H13)</f>
        <v>25</v>
      </c>
      <c r="I14" s="223">
        <f>SUM(I11:I13)</f>
        <v>13</v>
      </c>
      <c r="J14" s="8"/>
      <c r="K14" s="223">
        <f>SUM(G14:I14)</f>
        <v>63</v>
      </c>
      <c r="S14" s="246">
        <f>SUM(T14:W14)</f>
        <v>50</v>
      </c>
      <c r="T14" s="246">
        <f>SUM(T3:T10)</f>
        <v>22</v>
      </c>
      <c r="U14" s="246">
        <f>SUM(U3:U10)</f>
        <v>22</v>
      </c>
      <c r="V14" s="246">
        <f>SUM(V3:V10)</f>
        <v>1</v>
      </c>
      <c r="W14" s="246">
        <f>SUM(W3:X11)</f>
        <v>5</v>
      </c>
    </row>
    <row r="15" ht="18.15" spans="1:9">
      <c r="A15" s="219" t="s">
        <v>4372</v>
      </c>
      <c r="B15" s="234">
        <v>1</v>
      </c>
      <c r="C15" s="231">
        <v>1</v>
      </c>
      <c r="D15" s="228"/>
      <c r="G15" s="237"/>
      <c r="H15" s="237"/>
      <c r="I15" s="237"/>
    </row>
    <row r="16" ht="18.15" spans="1:4">
      <c r="A16" s="238" t="s">
        <v>4364</v>
      </c>
      <c r="B16" s="239" t="s">
        <v>4383</v>
      </c>
      <c r="C16" s="239" t="s">
        <v>4383</v>
      </c>
      <c r="D16" s="228" t="s">
        <v>3911</v>
      </c>
    </row>
    <row r="17" ht="18.15" spans="1:4">
      <c r="A17" s="240"/>
      <c r="B17" s="239" t="s">
        <v>4378</v>
      </c>
      <c r="C17" s="239" t="s">
        <v>4378</v>
      </c>
      <c r="D17" s="228" t="s">
        <v>3911</v>
      </c>
    </row>
    <row r="18" ht="18.15" spans="1:4">
      <c r="A18" s="236" t="s">
        <v>4384</v>
      </c>
      <c r="B18" s="239" t="s">
        <v>4378</v>
      </c>
      <c r="C18" s="239" t="s">
        <v>4378</v>
      </c>
      <c r="D18" s="239" t="s">
        <v>4378</v>
      </c>
    </row>
    <row r="19" ht="18.15" spans="1:4">
      <c r="A19" s="240" t="s">
        <v>4385</v>
      </c>
      <c r="B19" s="227" t="s">
        <v>4367</v>
      </c>
      <c r="C19" s="227" t="s">
        <v>4367</v>
      </c>
      <c r="D19" s="227" t="s">
        <v>4367</v>
      </c>
    </row>
    <row r="20" ht="18.15" spans="1:4">
      <c r="A20" s="235" t="s">
        <v>4386</v>
      </c>
      <c r="B20" s="227" t="s">
        <v>4387</v>
      </c>
      <c r="C20" s="231" t="s">
        <v>4375</v>
      </c>
      <c r="D20" s="227" t="s">
        <v>4388</v>
      </c>
    </row>
    <row r="21" ht="18.15" spans="1:4">
      <c r="A21" s="235" t="s">
        <v>4389</v>
      </c>
      <c r="B21" s="228" t="s">
        <v>3911</v>
      </c>
      <c r="C21" s="228" t="s">
        <v>4390</v>
      </c>
      <c r="D21" s="228" t="s">
        <v>4391</v>
      </c>
    </row>
    <row r="22" ht="18.15" spans="1:4">
      <c r="A22" s="235" t="s">
        <v>4392</v>
      </c>
      <c r="B22" s="239" t="s">
        <v>4393</v>
      </c>
      <c r="C22" s="239" t="s">
        <v>4393</v>
      </c>
      <c r="D22" s="239" t="s">
        <v>4394</v>
      </c>
    </row>
    <row r="23" ht="18.15" spans="1:4">
      <c r="A23" s="235" t="s">
        <v>4395</v>
      </c>
      <c r="B23" s="231">
        <v>2</v>
      </c>
      <c r="C23" s="231">
        <v>4</v>
      </c>
      <c r="D23" s="228" t="s">
        <v>3911</v>
      </c>
    </row>
    <row r="24" ht="18.15" spans="1:4">
      <c r="A24" s="235" t="s">
        <v>4396</v>
      </c>
      <c r="B24" s="241">
        <v>6</v>
      </c>
      <c r="C24" s="241">
        <v>4</v>
      </c>
      <c r="D24" s="228" t="s">
        <v>3911</v>
      </c>
    </row>
    <row r="25" ht="18.15" spans="1:4">
      <c r="A25" s="235" t="s">
        <v>4397</v>
      </c>
      <c r="B25" s="242">
        <v>7</v>
      </c>
      <c r="C25" s="242">
        <v>7</v>
      </c>
      <c r="D25" s="243" t="s">
        <v>3911</v>
      </c>
    </row>
    <row r="26" ht="18.15" spans="1:4">
      <c r="A26" s="244" t="s">
        <v>4398</v>
      </c>
      <c r="B26" s="243">
        <v>13</v>
      </c>
      <c r="C26" s="243">
        <v>13</v>
      </c>
      <c r="D26" s="243">
        <v>2</v>
      </c>
    </row>
  </sheetData>
  <mergeCells count="6">
    <mergeCell ref="A1:D1"/>
    <mergeCell ref="A2:A3"/>
    <mergeCell ref="A4:A5"/>
    <mergeCell ref="A6:A7"/>
    <mergeCell ref="A8:A13"/>
    <mergeCell ref="A16:A17"/>
  </mergeCells>
  <pageMargins left="0.7" right="0.7" top="0.75" bottom="0.75" header="0.3" footer="0.3"/>
  <headerFooter/>
  <customProperties>
    <customPr name="_pios_id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554"/>
  <sheetViews>
    <sheetView zoomScale="115" zoomScaleNormal="115" workbookViewId="0">
      <pane ySplit="2" topLeftCell="A513" activePane="bottomLeft" state="frozen"/>
      <selection/>
      <selection pane="bottomLeft" activeCell="F522" sqref="F522"/>
    </sheetView>
  </sheetViews>
  <sheetFormatPr defaultColWidth="8.71296296296296" defaultRowHeight="12.75" customHeight="1"/>
  <cols>
    <col min="1" max="1" width="14.4259259259259" style="47" customWidth="1"/>
    <col min="2" max="2" width="8.71296296296296" style="47"/>
    <col min="3" max="3" width="10.287037037037" style="47" customWidth="1"/>
    <col min="4" max="4" width="10.8518518518519" style="47" customWidth="1"/>
    <col min="5" max="5" width="10.4259259259259" style="47" customWidth="1"/>
    <col min="6" max="6" width="8.71296296296296" style="47"/>
    <col min="7" max="7" width="14" style="47" customWidth="1"/>
    <col min="8" max="8" width="13.287037037037" style="61" customWidth="1"/>
    <col min="9" max="9" width="13.8518518518519" style="61" customWidth="1"/>
    <col min="10" max="10" width="12.1388888888889" style="61" customWidth="1"/>
    <col min="11" max="11" width="21.1388888888889" style="61" customWidth="1"/>
    <col min="12" max="12" width="12.4259259259259" style="61" customWidth="1"/>
    <col min="13" max="13" width="18.287037037037" style="61" customWidth="1"/>
    <col min="14" max="14" width="16.5740740740741" style="61" customWidth="1"/>
    <col min="15" max="15" width="15.8518518518519" style="61" customWidth="1"/>
    <col min="16" max="16" width="16.8518518518519" style="61" customWidth="1"/>
    <col min="17" max="17" width="17.8518518518519" style="61" customWidth="1"/>
    <col min="18" max="18" width="8.71296296296296" style="47"/>
    <col min="19" max="19" width="14.4259259259259" style="47" customWidth="1"/>
    <col min="20" max="24" width="8.71296296296296" style="47"/>
    <col min="25" max="25" width="19.1388888888889" style="47" customWidth="1"/>
    <col min="26" max="26" width="31.4259259259259" style="61" customWidth="1"/>
    <col min="27" max="27" width="18" style="47" customWidth="1"/>
    <col min="28" max="28" width="9.71296296296296" style="47" customWidth="1"/>
    <col min="29" max="29" width="15.5740740740741" style="47" customWidth="1"/>
    <col min="30" max="30" width="12" style="47" customWidth="1"/>
    <col min="31" max="31" width="15.5740740740741" style="47" customWidth="1"/>
    <col min="32" max="36" width="8.71296296296296" style="47"/>
    <col min="37" max="37" width="14.4259259259259" style="47" customWidth="1"/>
    <col min="38" max="42" width="8.71296296296296" style="47"/>
    <col min="43" max="43" width="19.1388888888889" style="47" customWidth="1"/>
    <col min="44" max="44" width="42.1388888888889" style="61" customWidth="1"/>
    <col min="45" max="45" width="32.4259259259259" style="61" customWidth="1"/>
    <col min="46" max="46" width="14" style="61" customWidth="1"/>
    <col min="47" max="53" width="42.1388888888889" style="61" customWidth="1"/>
    <col min="54" max="54" width="8.71296296296296" style="47"/>
    <col min="55" max="55" width="14.4259259259259" style="47" customWidth="1"/>
    <col min="56" max="59" width="8.71296296296296" style="47"/>
    <col min="60" max="60" width="10.4259259259259" style="47" customWidth="1"/>
    <col min="61" max="61" width="19.1388888888889" style="47" customWidth="1"/>
    <col min="62" max="62" width="42.1388888888889" style="61" customWidth="1"/>
    <col min="63" max="63" width="17.5740740740741" style="47" customWidth="1"/>
    <col min="64" max="64" width="8.71296296296296" style="47"/>
    <col min="65" max="65" width="16.5740740740741" style="47" customWidth="1"/>
    <col min="66" max="66" width="8.71296296296296" style="47"/>
    <col min="67" max="67" width="11.4259259259259" style="47" customWidth="1"/>
    <col min="68" max="16384" width="8.71296296296296" style="47"/>
  </cols>
  <sheetData>
    <row r="1" customHeight="1" spans="14:14">
      <c r="N1" s="61" t="s">
        <v>4399</v>
      </c>
    </row>
    <row r="2" ht="45.95" customHeight="1" spans="1:71">
      <c r="A2" s="121" t="s">
        <v>4400</v>
      </c>
      <c r="B2" s="121" t="s">
        <v>4401</v>
      </c>
      <c r="C2" s="121" t="s">
        <v>4402</v>
      </c>
      <c r="D2" s="121" t="s">
        <v>4403</v>
      </c>
      <c r="E2" s="122" t="s">
        <v>2501</v>
      </c>
      <c r="F2" s="122" t="s">
        <v>2466</v>
      </c>
      <c r="G2" s="122" t="s">
        <v>4404</v>
      </c>
      <c r="H2" s="122" t="s">
        <v>11</v>
      </c>
      <c r="I2" s="176" t="s">
        <v>4405</v>
      </c>
      <c r="J2" s="176" t="s">
        <v>4406</v>
      </c>
      <c r="K2" s="176" t="s">
        <v>4407</v>
      </c>
      <c r="L2" s="176" t="s">
        <v>4408</v>
      </c>
      <c r="M2" s="176" t="s">
        <v>4409</v>
      </c>
      <c r="N2" s="176" t="s">
        <v>4410</v>
      </c>
      <c r="O2" s="176" t="s">
        <v>4411</v>
      </c>
      <c r="P2" s="176" t="s">
        <v>4412</v>
      </c>
      <c r="Q2" s="176" t="s">
        <v>4413</v>
      </c>
      <c r="S2" s="121" t="s">
        <v>4400</v>
      </c>
      <c r="T2" s="121" t="s">
        <v>4401</v>
      </c>
      <c r="U2" s="121" t="s">
        <v>4402</v>
      </c>
      <c r="V2" s="121" t="s">
        <v>4403</v>
      </c>
      <c r="W2" s="122" t="s">
        <v>2501</v>
      </c>
      <c r="X2" s="122" t="s">
        <v>2466</v>
      </c>
      <c r="Y2" s="122" t="s">
        <v>4404</v>
      </c>
      <c r="Z2" s="122" t="s">
        <v>11</v>
      </c>
      <c r="AA2" s="176" t="s">
        <v>4405</v>
      </c>
      <c r="AB2" s="176" t="s">
        <v>4406</v>
      </c>
      <c r="AC2" s="176" t="s">
        <v>4407</v>
      </c>
      <c r="AD2" s="176" t="s">
        <v>4408</v>
      </c>
      <c r="AE2" s="176" t="s">
        <v>4409</v>
      </c>
      <c r="AF2" s="176" t="s">
        <v>4410</v>
      </c>
      <c r="AG2" s="176" t="s">
        <v>4411</v>
      </c>
      <c r="AH2" s="176" t="s">
        <v>4412</v>
      </c>
      <c r="AI2" s="176" t="s">
        <v>4413</v>
      </c>
      <c r="AJ2" s="176"/>
      <c r="AK2" s="121" t="s">
        <v>4400</v>
      </c>
      <c r="AL2" s="121" t="s">
        <v>4401</v>
      </c>
      <c r="AM2" s="121" t="s">
        <v>4402</v>
      </c>
      <c r="AN2" s="121" t="s">
        <v>4403</v>
      </c>
      <c r="AO2" s="122" t="s">
        <v>2501</v>
      </c>
      <c r="AP2" s="122" t="s">
        <v>2466</v>
      </c>
      <c r="AQ2" s="122" t="s">
        <v>4404</v>
      </c>
      <c r="AR2" s="122" t="s">
        <v>11</v>
      </c>
      <c r="AS2" s="176" t="s">
        <v>4405</v>
      </c>
      <c r="AT2" s="176" t="s">
        <v>4406</v>
      </c>
      <c r="AU2" s="176" t="s">
        <v>4407</v>
      </c>
      <c r="AV2" s="176" t="s">
        <v>4408</v>
      </c>
      <c r="AW2" s="176" t="s">
        <v>4409</v>
      </c>
      <c r="AX2" s="176" t="s">
        <v>4410</v>
      </c>
      <c r="AY2" s="176" t="s">
        <v>4411</v>
      </c>
      <c r="AZ2" s="176" t="s">
        <v>4412</v>
      </c>
      <c r="BA2" s="176" t="s">
        <v>4413</v>
      </c>
      <c r="BC2" s="121" t="s">
        <v>4400</v>
      </c>
      <c r="BD2" s="121" t="s">
        <v>4401</v>
      </c>
      <c r="BE2" s="121" t="s">
        <v>4402</v>
      </c>
      <c r="BF2" s="121" t="s">
        <v>4403</v>
      </c>
      <c r="BG2" s="122" t="s">
        <v>2501</v>
      </c>
      <c r="BH2" s="122" t="s">
        <v>2466</v>
      </c>
      <c r="BI2" s="122" t="s">
        <v>4404</v>
      </c>
      <c r="BJ2" s="122" t="s">
        <v>11</v>
      </c>
      <c r="BK2" s="176" t="s">
        <v>4405</v>
      </c>
      <c r="BL2" s="176" t="s">
        <v>4406</v>
      </c>
      <c r="BM2" s="176" t="s">
        <v>4407</v>
      </c>
      <c r="BN2" s="176" t="s">
        <v>4408</v>
      </c>
      <c r="BO2" s="176" t="s">
        <v>4409</v>
      </c>
      <c r="BP2" s="176" t="s">
        <v>4410</v>
      </c>
      <c r="BQ2" s="176" t="s">
        <v>4411</v>
      </c>
      <c r="BR2" s="176" t="s">
        <v>4412</v>
      </c>
      <c r="BS2" s="176" t="s">
        <v>4413</v>
      </c>
    </row>
    <row r="3" ht="13.2" spans="1:60">
      <c r="A3" s="67">
        <v>45287</v>
      </c>
      <c r="B3" s="47" t="s">
        <v>4288</v>
      </c>
      <c r="C3" s="47">
        <v>1</v>
      </c>
      <c r="D3" s="47" t="s">
        <v>1085</v>
      </c>
      <c r="E3" s="47">
        <v>340</v>
      </c>
      <c r="F3" s="47" t="s">
        <v>2043</v>
      </c>
      <c r="S3" s="67">
        <v>45287</v>
      </c>
      <c r="T3" s="47" t="s">
        <v>4288</v>
      </c>
      <c r="U3" s="47">
        <v>2</v>
      </c>
      <c r="V3" s="47" t="s">
        <v>223</v>
      </c>
      <c r="W3" s="47">
        <v>2670</v>
      </c>
      <c r="X3" s="47" t="s">
        <v>2043</v>
      </c>
      <c r="AK3" s="67">
        <v>45287</v>
      </c>
      <c r="AL3" s="47" t="s">
        <v>4288</v>
      </c>
      <c r="AM3" s="47">
        <v>3</v>
      </c>
      <c r="AN3" s="47" t="s">
        <v>1948</v>
      </c>
      <c r="AO3" s="47">
        <v>555</v>
      </c>
      <c r="AP3" s="47" t="s">
        <v>2045</v>
      </c>
      <c r="AQ3" s="47" t="s">
        <v>2096</v>
      </c>
      <c r="BC3" s="67">
        <v>45287</v>
      </c>
      <c r="BD3" s="47" t="s">
        <v>4288</v>
      </c>
      <c r="BE3" s="47">
        <v>4</v>
      </c>
      <c r="BF3" s="47" t="s">
        <v>238</v>
      </c>
      <c r="BG3" s="47">
        <v>1020</v>
      </c>
      <c r="BH3" s="47" t="s">
        <v>2043</v>
      </c>
    </row>
    <row r="4" ht="13.2" spans="1:61">
      <c r="A4" s="67">
        <v>45287</v>
      </c>
      <c r="B4" s="47" t="s">
        <v>4288</v>
      </c>
      <c r="C4" s="47">
        <v>1</v>
      </c>
      <c r="D4" s="47" t="s">
        <v>1065</v>
      </c>
      <c r="E4" s="47">
        <v>2800</v>
      </c>
      <c r="F4" s="47" t="s">
        <v>2043</v>
      </c>
      <c r="S4" s="67">
        <v>45287</v>
      </c>
      <c r="T4" s="47" t="s">
        <v>4289</v>
      </c>
      <c r="U4" s="47">
        <v>2</v>
      </c>
      <c r="V4" s="47" t="s">
        <v>135</v>
      </c>
      <c r="W4" s="47">
        <v>3600</v>
      </c>
      <c r="X4" s="47" t="s">
        <v>2043</v>
      </c>
      <c r="AK4" s="67">
        <v>45287</v>
      </c>
      <c r="AL4" s="47" t="s">
        <v>4289</v>
      </c>
      <c r="AM4" s="47">
        <v>3</v>
      </c>
      <c r="AN4" s="47" t="s">
        <v>1104</v>
      </c>
      <c r="AO4" s="47">
        <v>400</v>
      </c>
      <c r="AP4" s="47" t="s">
        <v>2045</v>
      </c>
      <c r="AR4" s="61" t="s">
        <v>4414</v>
      </c>
      <c r="BC4" s="67">
        <v>45287</v>
      </c>
      <c r="BD4" s="47" t="s">
        <v>4288</v>
      </c>
      <c r="BE4" s="47">
        <v>4</v>
      </c>
      <c r="BF4" s="47" t="s">
        <v>3772</v>
      </c>
      <c r="BG4" s="47">
        <v>1260</v>
      </c>
      <c r="BH4" s="47" t="s">
        <v>2045</v>
      </c>
      <c r="BI4" s="47" t="s">
        <v>4415</v>
      </c>
    </row>
    <row r="5" ht="13.2" spans="1:60">
      <c r="A5" s="67">
        <v>45287</v>
      </c>
      <c r="B5" s="47" t="s">
        <v>4289</v>
      </c>
      <c r="C5" s="47">
        <v>1</v>
      </c>
      <c r="D5" s="47" t="s">
        <v>1065</v>
      </c>
      <c r="E5" s="47">
        <v>400</v>
      </c>
      <c r="F5" s="47" t="s">
        <v>2043</v>
      </c>
      <c r="S5" s="67">
        <v>45288</v>
      </c>
      <c r="T5" s="47" t="s">
        <v>4288</v>
      </c>
      <c r="U5" s="47">
        <v>2</v>
      </c>
      <c r="V5" s="47" t="s">
        <v>135</v>
      </c>
      <c r="W5" s="47">
        <v>2115</v>
      </c>
      <c r="X5" s="47" t="s">
        <v>2043</v>
      </c>
      <c r="AK5" s="67">
        <v>45287</v>
      </c>
      <c r="AL5" s="47" t="s">
        <v>4289</v>
      </c>
      <c r="AM5" s="47">
        <v>3</v>
      </c>
      <c r="AN5" s="47" t="s">
        <v>1928</v>
      </c>
      <c r="AO5" s="47">
        <v>200</v>
      </c>
      <c r="AP5" s="47" t="s">
        <v>2045</v>
      </c>
      <c r="AQ5" s="47" t="s">
        <v>3426</v>
      </c>
      <c r="AR5" s="61" t="s">
        <v>4414</v>
      </c>
      <c r="BC5" s="67">
        <v>45287</v>
      </c>
      <c r="BD5" s="47" t="s">
        <v>4289</v>
      </c>
      <c r="BE5" s="47">
        <v>4</v>
      </c>
      <c r="BF5" s="47" t="s">
        <v>3772</v>
      </c>
      <c r="BG5" s="47">
        <v>1600</v>
      </c>
      <c r="BH5" s="47" t="s">
        <v>2045</v>
      </c>
    </row>
    <row r="6" ht="26.4" spans="1:60">
      <c r="A6" s="67">
        <v>45287</v>
      </c>
      <c r="B6" s="47" t="s">
        <v>4289</v>
      </c>
      <c r="C6" s="47">
        <v>1</v>
      </c>
      <c r="D6" s="47" t="s">
        <v>1562</v>
      </c>
      <c r="E6" s="47">
        <v>800</v>
      </c>
      <c r="F6" s="47" t="s">
        <v>2043</v>
      </c>
      <c r="H6" s="61" t="s">
        <v>4416</v>
      </c>
      <c r="S6" s="67">
        <v>45288</v>
      </c>
      <c r="T6" s="47" t="s">
        <v>4288</v>
      </c>
      <c r="U6" s="47">
        <v>2</v>
      </c>
      <c r="V6" s="47" t="s">
        <v>1934</v>
      </c>
      <c r="W6" s="47">
        <v>435</v>
      </c>
      <c r="X6" s="47" t="s">
        <v>2045</v>
      </c>
      <c r="AK6" s="67">
        <v>45288</v>
      </c>
      <c r="AL6" s="47" t="s">
        <v>4288</v>
      </c>
      <c r="AM6" s="47">
        <v>3</v>
      </c>
      <c r="AN6" s="47" t="s">
        <v>1928</v>
      </c>
      <c r="AO6" s="47">
        <v>100</v>
      </c>
      <c r="AP6" s="47" t="s">
        <v>2045</v>
      </c>
      <c r="BC6" s="67">
        <v>45287</v>
      </c>
      <c r="BD6" s="47" t="s">
        <v>4289</v>
      </c>
      <c r="BE6" s="47">
        <v>4</v>
      </c>
      <c r="BF6" s="47" t="s">
        <v>683</v>
      </c>
      <c r="BG6" s="47">
        <v>1000</v>
      </c>
      <c r="BH6" s="47" t="s">
        <v>2043</v>
      </c>
    </row>
    <row r="7" ht="39.6" spans="1:60">
      <c r="A7" s="67">
        <v>45287</v>
      </c>
      <c r="B7" s="47" t="s">
        <v>4289</v>
      </c>
      <c r="C7" s="47">
        <v>1</v>
      </c>
      <c r="D7" s="47" t="s">
        <v>175</v>
      </c>
      <c r="E7" s="47">
        <v>1200</v>
      </c>
      <c r="F7" s="47" t="s">
        <v>2043</v>
      </c>
      <c r="H7" s="61" t="s">
        <v>4417</v>
      </c>
      <c r="S7" s="67">
        <v>45288</v>
      </c>
      <c r="T7" s="47" t="s">
        <v>4289</v>
      </c>
      <c r="U7" s="47">
        <v>2</v>
      </c>
      <c r="V7" s="47" t="s">
        <v>1934</v>
      </c>
      <c r="W7" s="47">
        <f>1000-W6</f>
        <v>565</v>
      </c>
      <c r="X7" s="47" t="s">
        <v>2045</v>
      </c>
      <c r="AK7" s="67">
        <v>45288</v>
      </c>
      <c r="AL7" s="47" t="s">
        <v>4288</v>
      </c>
      <c r="AM7" s="47">
        <v>3</v>
      </c>
      <c r="AN7" s="47" t="s">
        <v>1104</v>
      </c>
      <c r="AO7" s="47">
        <v>340</v>
      </c>
      <c r="AP7" s="47" t="s">
        <v>2045</v>
      </c>
      <c r="BC7" s="67">
        <v>45288</v>
      </c>
      <c r="BD7" s="47" t="s">
        <v>4288</v>
      </c>
      <c r="BE7" s="47">
        <v>4</v>
      </c>
      <c r="BF7" s="47" t="s">
        <v>683</v>
      </c>
      <c r="BG7" s="47">
        <v>1380</v>
      </c>
      <c r="BH7" s="47" t="s">
        <v>2043</v>
      </c>
    </row>
    <row r="8" ht="39.6" spans="1:60">
      <c r="A8" s="67">
        <v>45288</v>
      </c>
      <c r="B8" s="47" t="s">
        <v>4288</v>
      </c>
      <c r="C8" s="47">
        <v>1</v>
      </c>
      <c r="D8" s="47" t="s">
        <v>175</v>
      </c>
      <c r="E8" s="47">
        <v>1700</v>
      </c>
      <c r="F8" s="47" t="s">
        <v>2043</v>
      </c>
      <c r="H8" s="61" t="s">
        <v>4417</v>
      </c>
      <c r="S8" s="67">
        <v>45288</v>
      </c>
      <c r="T8" s="47" t="s">
        <v>4289</v>
      </c>
      <c r="U8" s="47">
        <v>2</v>
      </c>
      <c r="V8" s="47" t="s">
        <v>389</v>
      </c>
      <c r="W8" s="47">
        <v>2500</v>
      </c>
      <c r="X8" s="47" t="s">
        <v>2045</v>
      </c>
      <c r="AK8" s="67">
        <v>45288</v>
      </c>
      <c r="AL8" s="47" t="s">
        <v>4289</v>
      </c>
      <c r="AM8" s="47">
        <v>3</v>
      </c>
      <c r="AN8" s="47" t="s">
        <v>1517</v>
      </c>
      <c r="AO8" s="47">
        <v>600</v>
      </c>
      <c r="AP8" s="47" t="s">
        <v>2045</v>
      </c>
      <c r="BC8" s="67">
        <v>45288</v>
      </c>
      <c r="BD8" s="47" t="s">
        <v>4289</v>
      </c>
      <c r="BE8" s="47">
        <v>4</v>
      </c>
      <c r="BF8" s="47" t="s">
        <v>972</v>
      </c>
      <c r="BG8" s="47">
        <v>1600</v>
      </c>
      <c r="BH8" s="47" t="s">
        <v>2043</v>
      </c>
    </row>
    <row r="9" ht="13.2" spans="1:60">
      <c r="A9" s="67">
        <v>45288</v>
      </c>
      <c r="B9" s="47" t="s">
        <v>4289</v>
      </c>
      <c r="C9" s="47">
        <v>1</v>
      </c>
      <c r="D9" s="47" t="s">
        <v>244</v>
      </c>
      <c r="E9" s="47">
        <v>3000</v>
      </c>
      <c r="F9" s="47" t="s">
        <v>2043</v>
      </c>
      <c r="S9" s="67">
        <v>45292</v>
      </c>
      <c r="T9" s="47" t="s">
        <v>4288</v>
      </c>
      <c r="U9" s="47">
        <v>2</v>
      </c>
      <c r="V9" s="47" t="s">
        <v>403</v>
      </c>
      <c r="W9" s="47">
        <v>1080</v>
      </c>
      <c r="X9" s="47" t="s">
        <v>2043</v>
      </c>
      <c r="AK9" s="67">
        <v>45288</v>
      </c>
      <c r="AL9" s="47" t="s">
        <v>4289</v>
      </c>
      <c r="AM9" s="47">
        <v>3</v>
      </c>
      <c r="AN9" s="47" t="s">
        <v>4418</v>
      </c>
      <c r="AO9" s="47">
        <v>200</v>
      </c>
      <c r="AP9" s="47" t="s">
        <v>2045</v>
      </c>
      <c r="BC9" s="67">
        <v>45288</v>
      </c>
      <c r="BD9" s="47" t="s">
        <v>4289</v>
      </c>
      <c r="BE9" s="47">
        <v>4</v>
      </c>
      <c r="BF9" s="47" t="s">
        <v>774</v>
      </c>
      <c r="BG9" s="47">
        <v>1500</v>
      </c>
      <c r="BH9" s="47" t="s">
        <v>2043</v>
      </c>
    </row>
    <row r="10" ht="13.2" spans="1:60">
      <c r="A10" s="67">
        <v>45292</v>
      </c>
      <c r="B10" s="47" t="s">
        <v>4288</v>
      </c>
      <c r="C10" s="47">
        <v>1</v>
      </c>
      <c r="D10" s="47" t="s">
        <v>148</v>
      </c>
      <c r="E10" s="47">
        <v>2800</v>
      </c>
      <c r="F10" s="47" t="s">
        <v>2043</v>
      </c>
      <c r="S10" s="67">
        <v>45292</v>
      </c>
      <c r="T10" s="47" t="s">
        <v>4288</v>
      </c>
      <c r="U10" s="47">
        <v>2</v>
      </c>
      <c r="V10" s="47" t="s">
        <v>1636</v>
      </c>
      <c r="W10" s="47">
        <v>820</v>
      </c>
      <c r="X10" s="47" t="s">
        <v>2045</v>
      </c>
      <c r="AK10" s="67">
        <v>45292</v>
      </c>
      <c r="AL10" s="47" t="s">
        <v>4288</v>
      </c>
      <c r="AM10" s="47">
        <v>3</v>
      </c>
      <c r="AN10" s="47" t="s">
        <v>720</v>
      </c>
      <c r="AO10" s="47">
        <v>340</v>
      </c>
      <c r="AP10" s="47" t="s">
        <v>2045</v>
      </c>
      <c r="BC10" s="67">
        <v>45292</v>
      </c>
      <c r="BD10" s="47" t="s">
        <v>4288</v>
      </c>
      <c r="BE10" s="47">
        <v>4</v>
      </c>
      <c r="BF10" s="47" t="s">
        <v>262</v>
      </c>
      <c r="BG10" s="47">
        <v>1640</v>
      </c>
      <c r="BH10" s="47" t="s">
        <v>2043</v>
      </c>
    </row>
    <row r="11" ht="13.2" spans="1:60">
      <c r="A11" s="67">
        <v>45292</v>
      </c>
      <c r="B11" s="47" t="s">
        <v>4289</v>
      </c>
      <c r="C11" s="47">
        <v>1</v>
      </c>
      <c r="D11" s="47" t="s">
        <v>148</v>
      </c>
      <c r="E11" s="47">
        <v>1300</v>
      </c>
      <c r="F11" s="47" t="s">
        <v>2043</v>
      </c>
      <c r="S11" s="67">
        <v>45292</v>
      </c>
      <c r="T11" s="47" t="s">
        <v>4289</v>
      </c>
      <c r="U11" s="47">
        <v>2</v>
      </c>
      <c r="V11" s="47" t="s">
        <v>148</v>
      </c>
      <c r="W11" s="47">
        <v>2500</v>
      </c>
      <c r="X11" s="47" t="s">
        <v>2043</v>
      </c>
      <c r="AK11" s="67">
        <v>45292</v>
      </c>
      <c r="AL11" s="47" t="s">
        <v>4288</v>
      </c>
      <c r="AM11" s="47">
        <v>3</v>
      </c>
      <c r="AN11" s="47" t="s">
        <v>1869</v>
      </c>
      <c r="AO11" s="47">
        <v>640</v>
      </c>
      <c r="AP11" s="47" t="s">
        <v>2045</v>
      </c>
      <c r="BC11" s="67">
        <v>45292</v>
      </c>
      <c r="BD11" s="47" t="s">
        <v>4289</v>
      </c>
      <c r="BE11" s="47">
        <v>4</v>
      </c>
      <c r="BF11" s="47" t="s">
        <v>262</v>
      </c>
      <c r="BG11" s="47">
        <v>1500</v>
      </c>
      <c r="BH11" s="47" t="s">
        <v>2043</v>
      </c>
    </row>
    <row r="12" ht="13.2" spans="1:60">
      <c r="A12" s="67">
        <v>45292</v>
      </c>
      <c r="B12" s="47" t="s">
        <v>4289</v>
      </c>
      <c r="C12" s="47">
        <v>1</v>
      </c>
      <c r="D12" s="47" t="s">
        <v>160</v>
      </c>
      <c r="E12" s="47">
        <v>2000</v>
      </c>
      <c r="F12" s="47" t="s">
        <v>2043</v>
      </c>
      <c r="S12" s="67">
        <v>45292</v>
      </c>
      <c r="T12" s="47" t="s">
        <v>4290</v>
      </c>
      <c r="U12" s="47">
        <v>2</v>
      </c>
      <c r="V12" s="47" t="s">
        <v>148</v>
      </c>
      <c r="W12" s="47">
        <v>3000</v>
      </c>
      <c r="X12" s="47" t="s">
        <v>2043</v>
      </c>
      <c r="AK12" s="67">
        <v>45292</v>
      </c>
      <c r="AL12" s="47" t="s">
        <v>4288</v>
      </c>
      <c r="AM12" s="47">
        <v>3</v>
      </c>
      <c r="AN12" s="47" t="s">
        <v>1406</v>
      </c>
      <c r="AO12" s="47">
        <v>580</v>
      </c>
      <c r="AP12" s="47" t="s">
        <v>2045</v>
      </c>
      <c r="BC12" s="67">
        <v>45292</v>
      </c>
      <c r="BD12" s="47" t="s">
        <v>4289</v>
      </c>
      <c r="BE12" s="47">
        <v>4</v>
      </c>
      <c r="BF12" s="47" t="s">
        <v>1542</v>
      </c>
      <c r="BG12" s="47">
        <v>500</v>
      </c>
      <c r="BH12" s="47" t="s">
        <v>2043</v>
      </c>
    </row>
    <row r="13" ht="13.2" spans="1:60">
      <c r="A13" s="67">
        <v>45292</v>
      </c>
      <c r="B13" s="47" t="s">
        <v>4290</v>
      </c>
      <c r="C13" s="47">
        <v>1</v>
      </c>
      <c r="D13" s="47" t="s">
        <v>160</v>
      </c>
      <c r="E13" s="47">
        <v>3000</v>
      </c>
      <c r="F13" s="47" t="s">
        <v>2043</v>
      </c>
      <c r="AK13" s="67">
        <v>45292</v>
      </c>
      <c r="AL13" s="47" t="s">
        <v>4289</v>
      </c>
      <c r="AM13" s="47">
        <v>3</v>
      </c>
      <c r="AN13" s="47" t="s">
        <v>1406</v>
      </c>
      <c r="AO13" s="47">
        <v>1100</v>
      </c>
      <c r="AP13" s="47" t="s">
        <v>2045</v>
      </c>
      <c r="BC13" s="67">
        <v>45293</v>
      </c>
      <c r="BD13" s="47" t="s">
        <v>4288</v>
      </c>
      <c r="BE13" s="47">
        <v>4</v>
      </c>
      <c r="BF13" s="47" t="s">
        <v>1542</v>
      </c>
      <c r="BG13" s="47">
        <v>1580</v>
      </c>
      <c r="BH13" s="47" t="s">
        <v>2043</v>
      </c>
    </row>
    <row r="14" ht="13.2" spans="1:60">
      <c r="A14" s="67">
        <v>45293</v>
      </c>
      <c r="B14" s="47" t="s">
        <v>4288</v>
      </c>
      <c r="C14" s="47">
        <v>1</v>
      </c>
      <c r="D14" s="47" t="s">
        <v>461</v>
      </c>
      <c r="E14" s="47">
        <v>1800</v>
      </c>
      <c r="F14" s="47" t="s">
        <v>2043</v>
      </c>
      <c r="H14" s="61" t="s">
        <v>3816</v>
      </c>
      <c r="S14" s="67">
        <v>45293</v>
      </c>
      <c r="T14" s="47" t="s">
        <v>4288</v>
      </c>
      <c r="U14" s="47">
        <v>2</v>
      </c>
      <c r="V14" s="47" t="s">
        <v>148</v>
      </c>
      <c r="W14" s="47">
        <v>800</v>
      </c>
      <c r="X14" s="47" t="s">
        <v>2043</v>
      </c>
      <c r="AK14" s="67">
        <v>45293</v>
      </c>
      <c r="AL14" s="47" t="s">
        <v>4288</v>
      </c>
      <c r="AM14" s="47">
        <v>3</v>
      </c>
      <c r="AN14" s="47" t="s">
        <v>951</v>
      </c>
      <c r="AO14" s="47">
        <v>1020</v>
      </c>
      <c r="AP14" s="47" t="s">
        <v>2045</v>
      </c>
      <c r="BC14" s="67">
        <v>45293</v>
      </c>
      <c r="BD14" s="47" t="s">
        <v>4288</v>
      </c>
      <c r="BE14" s="47">
        <v>4</v>
      </c>
      <c r="BF14" s="47" t="s">
        <v>2061</v>
      </c>
      <c r="BG14" s="47">
        <v>1400</v>
      </c>
      <c r="BH14" s="47" t="s">
        <v>2045</v>
      </c>
    </row>
    <row r="15" ht="13.2" spans="1:60">
      <c r="A15" s="67">
        <v>45293</v>
      </c>
      <c r="B15" s="47" t="s">
        <v>4289</v>
      </c>
      <c r="C15" s="47">
        <v>1</v>
      </c>
      <c r="D15" s="47" t="s">
        <v>461</v>
      </c>
      <c r="E15" s="47">
        <v>3120</v>
      </c>
      <c r="F15" s="47" t="s">
        <v>2043</v>
      </c>
      <c r="S15" s="67">
        <v>45293</v>
      </c>
      <c r="T15" s="47" t="s">
        <v>4288</v>
      </c>
      <c r="U15" s="47">
        <v>2</v>
      </c>
      <c r="V15" s="47" t="s">
        <v>700</v>
      </c>
      <c r="W15" s="47">
        <v>500</v>
      </c>
      <c r="X15" s="47" t="s">
        <v>2045</v>
      </c>
      <c r="AK15" s="67">
        <v>45293</v>
      </c>
      <c r="AL15" s="47" t="s">
        <v>4289</v>
      </c>
      <c r="AM15" s="47">
        <v>3</v>
      </c>
      <c r="AN15" s="47" t="s">
        <v>1621</v>
      </c>
      <c r="AO15" s="47">
        <v>280</v>
      </c>
      <c r="AP15" s="47" t="s">
        <v>2045</v>
      </c>
      <c r="BC15" s="67">
        <v>45293</v>
      </c>
      <c r="BD15" s="47" t="s">
        <v>4289</v>
      </c>
      <c r="BE15" s="47">
        <v>4</v>
      </c>
      <c r="BF15" s="47" t="s">
        <v>2061</v>
      </c>
      <c r="BG15" s="47">
        <v>1035</v>
      </c>
      <c r="BH15" s="47" t="s">
        <v>2045</v>
      </c>
    </row>
    <row r="16" ht="13.2" spans="1:60">
      <c r="A16" s="67">
        <v>45293</v>
      </c>
      <c r="B16" s="47" t="s">
        <v>4290</v>
      </c>
      <c r="C16" s="47">
        <v>1</v>
      </c>
      <c r="D16" s="47" t="s">
        <v>689</v>
      </c>
      <c r="E16" s="47">
        <v>3800</v>
      </c>
      <c r="F16" s="47" t="s">
        <v>2043</v>
      </c>
      <c r="S16" s="67">
        <v>45293</v>
      </c>
      <c r="T16" s="47" t="s">
        <v>4288</v>
      </c>
      <c r="U16" s="47">
        <v>2</v>
      </c>
      <c r="V16" s="47" t="s">
        <v>244</v>
      </c>
      <c r="W16" s="47">
        <v>1000</v>
      </c>
      <c r="X16" s="47" t="s">
        <v>2043</v>
      </c>
      <c r="AK16" s="67">
        <v>45293</v>
      </c>
      <c r="AL16" s="47" t="s">
        <v>4289</v>
      </c>
      <c r="AM16" s="47">
        <v>3</v>
      </c>
      <c r="AN16" s="47" t="s">
        <v>606</v>
      </c>
      <c r="AO16" s="47">
        <v>140</v>
      </c>
      <c r="AP16" s="47" t="s">
        <v>2045</v>
      </c>
      <c r="BC16" s="67">
        <v>45293</v>
      </c>
      <c r="BD16" s="47" t="s">
        <v>4289</v>
      </c>
      <c r="BE16" s="47">
        <v>4</v>
      </c>
      <c r="BF16" s="47" t="s">
        <v>1060</v>
      </c>
      <c r="BG16" s="47">
        <v>1500</v>
      </c>
      <c r="BH16" s="47" t="s">
        <v>2043</v>
      </c>
    </row>
    <row r="17" ht="13.2" spans="1:60">
      <c r="A17" s="67">
        <v>45294</v>
      </c>
      <c r="B17" s="47" t="s">
        <v>4288</v>
      </c>
      <c r="C17" s="47">
        <v>1</v>
      </c>
      <c r="D17" s="47" t="s">
        <v>689</v>
      </c>
      <c r="E17" s="47">
        <v>400</v>
      </c>
      <c r="F17" s="47" t="s">
        <v>2043</v>
      </c>
      <c r="S17" s="67">
        <v>45293</v>
      </c>
      <c r="T17" s="47" t="s">
        <v>4289</v>
      </c>
      <c r="U17" s="47">
        <v>2</v>
      </c>
      <c r="V17" s="47" t="s">
        <v>244</v>
      </c>
      <c r="W17" s="47">
        <v>3240</v>
      </c>
      <c r="X17" s="47" t="s">
        <v>2043</v>
      </c>
      <c r="AK17" s="67">
        <v>45294</v>
      </c>
      <c r="AL17" s="47" t="s">
        <v>4288</v>
      </c>
      <c r="AM17" s="47">
        <v>3</v>
      </c>
      <c r="AN17" s="47" t="s">
        <v>606</v>
      </c>
      <c r="AO17" s="47">
        <v>80</v>
      </c>
      <c r="AP17" s="47" t="s">
        <v>2045</v>
      </c>
      <c r="BC17" s="67">
        <v>45293</v>
      </c>
      <c r="BD17" s="47" t="s">
        <v>4290</v>
      </c>
      <c r="BE17" s="47">
        <v>4</v>
      </c>
      <c r="BF17" s="47" t="s">
        <v>1060</v>
      </c>
      <c r="BG17" s="47">
        <v>860</v>
      </c>
      <c r="BH17" s="47" t="s">
        <v>2043</v>
      </c>
    </row>
    <row r="18" ht="13.2" spans="1:60">
      <c r="A18" s="67">
        <v>45294</v>
      </c>
      <c r="B18" s="47" t="s">
        <v>4288</v>
      </c>
      <c r="C18" s="47">
        <v>1</v>
      </c>
      <c r="D18" s="47" t="s">
        <v>241</v>
      </c>
      <c r="E18" s="47">
        <v>3000</v>
      </c>
      <c r="F18" s="47" t="s">
        <v>2043</v>
      </c>
      <c r="S18" s="67">
        <v>45293</v>
      </c>
      <c r="T18" s="47" t="s">
        <v>4290</v>
      </c>
      <c r="U18" s="47">
        <v>2</v>
      </c>
      <c r="V18" s="47" t="s">
        <v>1718</v>
      </c>
      <c r="W18" s="47">
        <v>3900</v>
      </c>
      <c r="X18" s="47" t="s">
        <v>2043</v>
      </c>
      <c r="AK18" s="67">
        <v>45294</v>
      </c>
      <c r="AL18" s="47" t="s">
        <v>4288</v>
      </c>
      <c r="AM18" s="47">
        <v>3</v>
      </c>
      <c r="AN18" s="47" t="s">
        <v>804</v>
      </c>
      <c r="AO18" s="47">
        <v>800</v>
      </c>
      <c r="AP18" s="47" t="s">
        <v>2045</v>
      </c>
      <c r="BC18" s="67">
        <v>45294</v>
      </c>
      <c r="BD18" s="47" t="s">
        <v>4288</v>
      </c>
      <c r="BE18" s="47">
        <v>4</v>
      </c>
      <c r="BF18" s="47" t="s">
        <v>1060</v>
      </c>
      <c r="BG18" s="47">
        <v>3140</v>
      </c>
      <c r="BH18" s="47" t="s">
        <v>2043</v>
      </c>
    </row>
    <row r="19" ht="52.8" spans="1:60">
      <c r="A19" s="67">
        <v>45294</v>
      </c>
      <c r="B19" s="47" t="s">
        <v>4289</v>
      </c>
      <c r="C19" s="47">
        <v>1</v>
      </c>
      <c r="D19" s="47" t="s">
        <v>241</v>
      </c>
      <c r="E19" s="47">
        <v>2560</v>
      </c>
      <c r="F19" s="47" t="s">
        <v>2043</v>
      </c>
      <c r="H19" s="61" t="s">
        <v>4419</v>
      </c>
      <c r="S19" s="67">
        <v>45294</v>
      </c>
      <c r="T19" s="47" t="s">
        <v>4288</v>
      </c>
      <c r="U19" s="47">
        <v>2</v>
      </c>
      <c r="V19" s="47" t="s">
        <v>1718</v>
      </c>
      <c r="W19" s="47">
        <v>180</v>
      </c>
      <c r="X19" s="47" t="s">
        <v>2043</v>
      </c>
      <c r="AK19" s="67">
        <v>45294</v>
      </c>
      <c r="AL19" s="47" t="s">
        <v>4289</v>
      </c>
      <c r="AM19" s="47">
        <v>3</v>
      </c>
      <c r="AN19" s="47" t="s">
        <v>175</v>
      </c>
      <c r="AO19" s="47">
        <v>360</v>
      </c>
      <c r="AP19" s="47" t="s">
        <v>2043</v>
      </c>
      <c r="BC19" s="67">
        <v>45294</v>
      </c>
      <c r="BD19" s="47" t="s">
        <v>4289</v>
      </c>
      <c r="BE19" s="47">
        <v>4</v>
      </c>
      <c r="BF19" s="47" t="s">
        <v>1060</v>
      </c>
      <c r="BG19" s="47">
        <v>500</v>
      </c>
      <c r="BH19" s="47" t="s">
        <v>2043</v>
      </c>
    </row>
    <row r="20" ht="13.2" spans="1:60">
      <c r="A20" s="67">
        <v>45294</v>
      </c>
      <c r="B20" s="47" t="s">
        <v>4290</v>
      </c>
      <c r="C20" s="47">
        <v>1</v>
      </c>
      <c r="D20" s="47" t="s">
        <v>241</v>
      </c>
      <c r="E20" s="47">
        <f>1180+540</f>
        <v>1720</v>
      </c>
      <c r="F20" s="47" t="s">
        <v>2043</v>
      </c>
      <c r="S20" s="67">
        <v>45294</v>
      </c>
      <c r="T20" s="47" t="s">
        <v>4288</v>
      </c>
      <c r="U20" s="47">
        <v>2</v>
      </c>
      <c r="V20" s="47" t="s">
        <v>1133</v>
      </c>
      <c r="W20" s="47">
        <v>2060</v>
      </c>
      <c r="X20" s="47" t="s">
        <v>2045</v>
      </c>
      <c r="AK20" s="67">
        <v>45294</v>
      </c>
      <c r="AL20" s="47" t="s">
        <v>4289</v>
      </c>
      <c r="AM20" s="47">
        <v>3</v>
      </c>
      <c r="AN20" s="47" t="s">
        <v>1954</v>
      </c>
      <c r="AO20" s="47">
        <v>0</v>
      </c>
      <c r="AP20" s="47" t="s">
        <v>2045</v>
      </c>
      <c r="AQ20" s="47" t="s">
        <v>2439</v>
      </c>
      <c r="BC20" s="67">
        <v>45294</v>
      </c>
      <c r="BD20" s="47" t="s">
        <v>4289</v>
      </c>
      <c r="BE20" s="47">
        <v>4</v>
      </c>
      <c r="BF20" s="47" t="s">
        <v>681</v>
      </c>
      <c r="BG20" s="47">
        <v>1305</v>
      </c>
      <c r="BH20" s="47" t="s">
        <v>2043</v>
      </c>
    </row>
    <row r="21" ht="13.2" spans="1:60">
      <c r="A21" s="67">
        <v>45294</v>
      </c>
      <c r="B21" s="47" t="s">
        <v>4290</v>
      </c>
      <c r="C21" s="47">
        <v>1</v>
      </c>
      <c r="D21" s="47" t="s">
        <v>259</v>
      </c>
      <c r="E21" s="47">
        <f>68*20</f>
        <v>1360</v>
      </c>
      <c r="F21" s="47" t="s">
        <v>2043</v>
      </c>
      <c r="S21" s="67">
        <v>45294</v>
      </c>
      <c r="T21" s="47" t="s">
        <v>4288</v>
      </c>
      <c r="U21" s="47">
        <v>2</v>
      </c>
      <c r="V21" s="47" t="s">
        <v>519</v>
      </c>
      <c r="W21" s="47">
        <v>240</v>
      </c>
      <c r="X21" s="47" t="s">
        <v>2043</v>
      </c>
      <c r="AK21" s="67">
        <v>45295</v>
      </c>
      <c r="AL21" s="47" t="s">
        <v>4288</v>
      </c>
      <c r="AM21" s="47">
        <v>3</v>
      </c>
      <c r="AN21" s="47" t="s">
        <v>1793</v>
      </c>
      <c r="AO21" s="47">
        <v>400</v>
      </c>
      <c r="AP21" s="47" t="s">
        <v>2045</v>
      </c>
      <c r="BC21" s="67">
        <v>45294</v>
      </c>
      <c r="BD21" s="47" t="s">
        <v>4290</v>
      </c>
      <c r="BE21" s="47">
        <v>4</v>
      </c>
      <c r="BF21" s="47" t="s">
        <v>681</v>
      </c>
      <c r="BG21" s="47">
        <v>3500</v>
      </c>
      <c r="BH21" s="47" t="s">
        <v>2043</v>
      </c>
    </row>
    <row r="22" ht="13.2" spans="1:60">
      <c r="A22" s="67">
        <v>45295</v>
      </c>
      <c r="B22" s="47" t="s">
        <v>4288</v>
      </c>
      <c r="C22" s="47">
        <v>1</v>
      </c>
      <c r="D22" s="47" t="s">
        <v>259</v>
      </c>
      <c r="E22" s="47">
        <v>4700</v>
      </c>
      <c r="F22" s="47" t="s">
        <v>2043</v>
      </c>
      <c r="S22" s="67">
        <v>45294</v>
      </c>
      <c r="T22" s="47" t="s">
        <v>4289</v>
      </c>
      <c r="U22" s="47">
        <v>2</v>
      </c>
      <c r="V22" s="47" t="s">
        <v>519</v>
      </c>
      <c r="W22" s="47">
        <v>3700</v>
      </c>
      <c r="X22" s="47" t="s">
        <v>2043</v>
      </c>
      <c r="AK22" s="67">
        <v>45295</v>
      </c>
      <c r="AL22" s="47" t="s">
        <v>4288</v>
      </c>
      <c r="AM22" s="47">
        <v>3</v>
      </c>
      <c r="AN22" s="47" t="s">
        <v>319</v>
      </c>
      <c r="AO22" s="47">
        <v>200</v>
      </c>
      <c r="AP22" s="47" t="s">
        <v>2045</v>
      </c>
      <c r="BC22" s="67">
        <v>45295</v>
      </c>
      <c r="BD22" s="47" t="s">
        <v>4288</v>
      </c>
      <c r="BE22" s="47">
        <v>4</v>
      </c>
      <c r="BF22" s="47" t="s">
        <v>681</v>
      </c>
      <c r="BG22" s="47">
        <v>1200</v>
      </c>
      <c r="BH22" s="47" t="s">
        <v>2043</v>
      </c>
    </row>
    <row r="23" ht="13.2" spans="1:60">
      <c r="A23" s="67">
        <v>45295</v>
      </c>
      <c r="B23" s="47" t="s">
        <v>4289</v>
      </c>
      <c r="C23" s="47">
        <v>1</v>
      </c>
      <c r="D23" s="47" t="s">
        <v>259</v>
      </c>
      <c r="E23" s="47">
        <v>3800</v>
      </c>
      <c r="F23" s="47" t="s">
        <v>2043</v>
      </c>
      <c r="S23" s="67">
        <v>45295</v>
      </c>
      <c r="T23" s="47" t="s">
        <v>4288</v>
      </c>
      <c r="U23" s="47">
        <v>2</v>
      </c>
      <c r="V23" s="47" t="s">
        <v>331</v>
      </c>
      <c r="W23" s="47">
        <v>3800</v>
      </c>
      <c r="X23" s="47" t="s">
        <v>2043</v>
      </c>
      <c r="AK23" s="67">
        <v>45295</v>
      </c>
      <c r="AL23" s="47" t="s">
        <v>4288</v>
      </c>
      <c r="AM23" s="47">
        <v>3</v>
      </c>
      <c r="AN23" s="47" t="s">
        <v>1956</v>
      </c>
      <c r="AO23" s="47">
        <v>200</v>
      </c>
      <c r="AP23" s="47" t="s">
        <v>2045</v>
      </c>
      <c r="BC23" s="67">
        <v>45295</v>
      </c>
      <c r="BD23" s="47" t="s">
        <v>4288</v>
      </c>
      <c r="BE23" s="47">
        <v>4</v>
      </c>
      <c r="BF23" s="47" t="s">
        <v>1817</v>
      </c>
      <c r="BG23" s="47">
        <v>2000</v>
      </c>
      <c r="BH23" s="47" t="s">
        <v>2043</v>
      </c>
    </row>
    <row r="24" ht="13.2" spans="1:60">
      <c r="A24" s="67">
        <v>45295</v>
      </c>
      <c r="B24" s="47" t="s">
        <v>4290</v>
      </c>
      <c r="C24" s="47">
        <v>1</v>
      </c>
      <c r="D24" s="47" t="s">
        <v>259</v>
      </c>
      <c r="E24" s="47">
        <v>3800</v>
      </c>
      <c r="F24" s="47" t="s">
        <v>2043</v>
      </c>
      <c r="S24" s="67">
        <v>45295</v>
      </c>
      <c r="T24" s="47" t="s">
        <v>4289</v>
      </c>
      <c r="U24" s="47">
        <v>2</v>
      </c>
      <c r="V24" s="47" t="s">
        <v>331</v>
      </c>
      <c r="W24" s="47">
        <v>2200</v>
      </c>
      <c r="X24" s="47" t="s">
        <v>2043</v>
      </c>
      <c r="AK24" s="67">
        <v>45295</v>
      </c>
      <c r="AL24" s="47" t="s">
        <v>4289</v>
      </c>
      <c r="AM24" s="47">
        <v>3</v>
      </c>
      <c r="AN24" s="47" t="s">
        <v>1954</v>
      </c>
      <c r="AO24" s="47">
        <v>200</v>
      </c>
      <c r="AP24" s="47" t="s">
        <v>2045</v>
      </c>
      <c r="BC24" s="67">
        <v>45295</v>
      </c>
      <c r="BD24" s="47" t="s">
        <v>4289</v>
      </c>
      <c r="BE24" s="47">
        <v>4</v>
      </c>
      <c r="BF24" s="47" t="s">
        <v>1817</v>
      </c>
      <c r="BG24" s="47">
        <v>3200</v>
      </c>
      <c r="BH24" s="47" t="s">
        <v>2043</v>
      </c>
    </row>
    <row r="25" ht="13.2" spans="1:60">
      <c r="A25" s="67">
        <v>45296</v>
      </c>
      <c r="B25" s="47" t="s">
        <v>4288</v>
      </c>
      <c r="C25" s="47">
        <v>1</v>
      </c>
      <c r="D25" s="47" t="s">
        <v>259</v>
      </c>
      <c r="E25" s="47">
        <v>4520</v>
      </c>
      <c r="F25" s="47" t="s">
        <v>2043</v>
      </c>
      <c r="S25" s="67">
        <v>45295</v>
      </c>
      <c r="T25" s="47" t="s">
        <v>4289</v>
      </c>
      <c r="U25" s="47">
        <v>2</v>
      </c>
      <c r="V25" s="47" t="s">
        <v>1026</v>
      </c>
      <c r="W25" s="47">
        <v>600</v>
      </c>
      <c r="X25" s="47" t="s">
        <v>2045</v>
      </c>
      <c r="AK25" s="67">
        <v>45295</v>
      </c>
      <c r="AL25" s="47" t="s">
        <v>4289</v>
      </c>
      <c r="AM25" s="47">
        <v>3</v>
      </c>
      <c r="AN25" s="47" t="s">
        <v>1759</v>
      </c>
      <c r="AO25" s="47">
        <v>300</v>
      </c>
      <c r="AP25" s="47" t="s">
        <v>2045</v>
      </c>
      <c r="BC25" s="67">
        <v>45295</v>
      </c>
      <c r="BD25" s="47" t="s">
        <v>4290</v>
      </c>
      <c r="BE25" s="61">
        <v>4</v>
      </c>
      <c r="BF25" s="47" t="s">
        <v>1817</v>
      </c>
      <c r="BG25" s="61">
        <v>3200</v>
      </c>
      <c r="BH25" s="47" t="s">
        <v>2043</v>
      </c>
    </row>
    <row r="26" ht="13.2" spans="1:60">
      <c r="A26" s="67">
        <v>45296</v>
      </c>
      <c r="B26" s="47" t="s">
        <v>4289</v>
      </c>
      <c r="C26" s="47">
        <v>1</v>
      </c>
      <c r="D26" s="47" t="s">
        <v>259</v>
      </c>
      <c r="E26" s="47">
        <v>4200</v>
      </c>
      <c r="F26" s="47" t="s">
        <v>2043</v>
      </c>
      <c r="S26" s="67">
        <v>45296</v>
      </c>
      <c r="T26" s="47" t="s">
        <v>4288</v>
      </c>
      <c r="U26" s="47">
        <v>2</v>
      </c>
      <c r="V26" s="47" t="s">
        <v>1026</v>
      </c>
      <c r="W26" s="47">
        <v>420</v>
      </c>
      <c r="X26" s="47" t="s">
        <v>2045</v>
      </c>
      <c r="AK26" s="67">
        <v>45296</v>
      </c>
      <c r="AL26" s="47" t="s">
        <v>4288</v>
      </c>
      <c r="AM26" s="47">
        <v>3</v>
      </c>
      <c r="AN26" s="47" t="s">
        <v>1759</v>
      </c>
      <c r="AO26" s="47">
        <v>460</v>
      </c>
      <c r="AP26" s="47" t="s">
        <v>2045</v>
      </c>
      <c r="BC26" s="67">
        <v>45296</v>
      </c>
      <c r="BD26" s="47" t="s">
        <v>4288</v>
      </c>
      <c r="BE26" s="47">
        <v>4</v>
      </c>
      <c r="BF26" s="47" t="s">
        <v>309</v>
      </c>
      <c r="BG26" s="47">
        <v>4050</v>
      </c>
      <c r="BH26" s="47" t="s">
        <v>2043</v>
      </c>
    </row>
    <row r="27" ht="13.2" spans="1:60">
      <c r="A27" s="67">
        <v>45296</v>
      </c>
      <c r="B27" s="47" t="s">
        <v>4290</v>
      </c>
      <c r="C27" s="47">
        <v>1</v>
      </c>
      <c r="D27" s="47" t="s">
        <v>259</v>
      </c>
      <c r="E27" s="47">
        <v>5220</v>
      </c>
      <c r="F27" s="47" t="s">
        <v>2043</v>
      </c>
      <c r="S27" s="67">
        <v>45296</v>
      </c>
      <c r="T27" s="47" t="s">
        <v>4288</v>
      </c>
      <c r="U27" s="47">
        <v>2</v>
      </c>
      <c r="V27" s="47" t="s">
        <v>256</v>
      </c>
      <c r="W27" s="47">
        <v>2080</v>
      </c>
      <c r="X27" s="47" t="s">
        <v>2043</v>
      </c>
      <c r="AK27" s="67">
        <v>45296</v>
      </c>
      <c r="AL27" s="47" t="s">
        <v>4289</v>
      </c>
      <c r="AM27" s="47">
        <v>3</v>
      </c>
      <c r="AN27" s="47" t="s">
        <v>1952</v>
      </c>
      <c r="AO27" s="47">
        <v>180</v>
      </c>
      <c r="AP27" s="47" t="s">
        <v>2045</v>
      </c>
      <c r="BC27" s="67">
        <v>45296</v>
      </c>
      <c r="BD27" s="47" t="s">
        <v>4289</v>
      </c>
      <c r="BE27" s="47">
        <v>4</v>
      </c>
      <c r="BF27" s="47" t="s">
        <v>309</v>
      </c>
      <c r="BG27" s="47">
        <v>4050</v>
      </c>
      <c r="BH27" s="47" t="s">
        <v>2043</v>
      </c>
    </row>
    <row r="28" ht="13.2" spans="1:60">
      <c r="A28" s="67">
        <v>45297</v>
      </c>
      <c r="B28" s="47" t="s">
        <v>4288</v>
      </c>
      <c r="C28" s="47">
        <v>1</v>
      </c>
      <c r="D28" s="47" t="s">
        <v>259</v>
      </c>
      <c r="E28" s="47">
        <v>4240</v>
      </c>
      <c r="F28" s="47" t="s">
        <v>2043</v>
      </c>
      <c r="S28" s="67">
        <v>45296</v>
      </c>
      <c r="T28" s="47" t="s">
        <v>4289</v>
      </c>
      <c r="U28" s="47">
        <v>2</v>
      </c>
      <c r="V28" s="47" t="s">
        <v>256</v>
      </c>
      <c r="W28" s="47">
        <v>4340</v>
      </c>
      <c r="X28" s="47" t="s">
        <v>2043</v>
      </c>
      <c r="AK28" s="67">
        <v>45297</v>
      </c>
      <c r="AL28" s="47" t="s">
        <v>4288</v>
      </c>
      <c r="AM28" s="47">
        <v>3</v>
      </c>
      <c r="AN28" s="47" t="s">
        <v>1305</v>
      </c>
      <c r="AO28" s="47">
        <v>240</v>
      </c>
      <c r="AP28" s="47" t="s">
        <v>2045</v>
      </c>
      <c r="BC28" s="67">
        <v>45296</v>
      </c>
      <c r="BD28" s="47" t="s">
        <v>4289</v>
      </c>
      <c r="BE28" s="47">
        <v>4</v>
      </c>
      <c r="BF28" s="47" t="s">
        <v>1079</v>
      </c>
      <c r="BG28" s="47">
        <v>380</v>
      </c>
      <c r="BH28" s="47" t="s">
        <v>2045</v>
      </c>
    </row>
    <row r="29" ht="13.2" spans="1:60">
      <c r="A29" s="67">
        <v>45297</v>
      </c>
      <c r="B29" s="47" t="s">
        <v>4289</v>
      </c>
      <c r="C29" s="47">
        <v>1</v>
      </c>
      <c r="D29" s="47" t="s">
        <v>1026</v>
      </c>
      <c r="E29" s="47">
        <v>280</v>
      </c>
      <c r="F29" s="47" t="s">
        <v>2045</v>
      </c>
      <c r="S29" s="67">
        <v>45296</v>
      </c>
      <c r="T29" s="47" t="s">
        <v>4290</v>
      </c>
      <c r="U29" s="47">
        <v>2</v>
      </c>
      <c r="V29" s="47" t="s">
        <v>256</v>
      </c>
      <c r="W29" s="47">
        <v>4360</v>
      </c>
      <c r="X29" s="47" t="s">
        <v>2043</v>
      </c>
      <c r="AK29" s="67">
        <v>45297</v>
      </c>
      <c r="AL29" s="47" t="s">
        <v>4289</v>
      </c>
      <c r="AM29" s="47">
        <v>3</v>
      </c>
      <c r="AN29" s="47" t="s">
        <v>4420</v>
      </c>
      <c r="AO29" s="47">
        <v>1200</v>
      </c>
      <c r="AP29" s="47" t="s">
        <v>2045</v>
      </c>
      <c r="BC29" s="67">
        <v>45297</v>
      </c>
      <c r="BD29" s="47" t="s">
        <v>4288</v>
      </c>
      <c r="BE29" s="47">
        <v>4</v>
      </c>
      <c r="BF29" s="47" t="s">
        <v>1418</v>
      </c>
      <c r="BG29" s="47">
        <v>280</v>
      </c>
      <c r="BH29" s="47" t="s">
        <v>2045</v>
      </c>
    </row>
    <row r="30" ht="13.2" spans="1:60">
      <c r="A30" s="67">
        <v>45297</v>
      </c>
      <c r="B30" s="47" t="s">
        <v>4289</v>
      </c>
      <c r="C30" s="47">
        <v>1</v>
      </c>
      <c r="D30" s="47" t="s">
        <v>259</v>
      </c>
      <c r="E30" s="47">
        <v>3040</v>
      </c>
      <c r="F30" s="47" t="s">
        <v>2043</v>
      </c>
      <c r="S30" s="67">
        <v>45297</v>
      </c>
      <c r="T30" s="47" t="s">
        <v>4288</v>
      </c>
      <c r="U30" s="47">
        <v>2</v>
      </c>
      <c r="V30" s="47" t="s">
        <v>175</v>
      </c>
      <c r="W30" s="47">
        <v>480</v>
      </c>
      <c r="X30" s="47" t="s">
        <v>2043</v>
      </c>
      <c r="AK30" s="67">
        <v>45299</v>
      </c>
      <c r="AL30" s="47" t="s">
        <v>4288</v>
      </c>
      <c r="AM30" s="47">
        <v>3</v>
      </c>
      <c r="AN30" s="47" t="s">
        <v>1964</v>
      </c>
      <c r="AO30" s="47">
        <v>285</v>
      </c>
      <c r="AP30" s="47" t="s">
        <v>2045</v>
      </c>
      <c r="BC30" s="67">
        <v>45297</v>
      </c>
      <c r="BD30" s="47" t="s">
        <v>4288</v>
      </c>
      <c r="BE30" s="47">
        <v>4</v>
      </c>
      <c r="BF30" s="47" t="s">
        <v>1899</v>
      </c>
      <c r="BG30" s="47">
        <v>400</v>
      </c>
      <c r="BH30" s="47" t="s">
        <v>2045</v>
      </c>
    </row>
    <row r="31" ht="13.2" spans="1:60">
      <c r="A31" s="67">
        <v>45297</v>
      </c>
      <c r="B31" s="47" t="s">
        <v>4290</v>
      </c>
      <c r="C31" s="47">
        <v>1</v>
      </c>
      <c r="D31" s="47" t="s">
        <v>259</v>
      </c>
      <c r="E31" s="47">
        <f>1160+100</f>
        <v>1260</v>
      </c>
      <c r="F31" s="47" t="s">
        <v>2043</v>
      </c>
      <c r="S31" s="67">
        <v>45297</v>
      </c>
      <c r="T31" s="47" t="s">
        <v>4288</v>
      </c>
      <c r="U31" s="47">
        <v>2</v>
      </c>
      <c r="V31" s="47" t="s">
        <v>476</v>
      </c>
      <c r="W31" s="47">
        <v>400</v>
      </c>
      <c r="X31" s="47" t="s">
        <v>2043</v>
      </c>
      <c r="AK31" s="67">
        <v>45299</v>
      </c>
      <c r="AL31" s="47" t="s">
        <v>4289</v>
      </c>
      <c r="AM31" s="47">
        <v>3</v>
      </c>
      <c r="AN31" s="47" t="s">
        <v>681</v>
      </c>
      <c r="AO31" s="47">
        <v>150</v>
      </c>
      <c r="AP31" s="47" t="s">
        <v>2045</v>
      </c>
      <c r="BC31" s="67">
        <v>45297</v>
      </c>
      <c r="BD31" s="47" t="s">
        <v>4288</v>
      </c>
      <c r="BE31" s="47">
        <v>4</v>
      </c>
      <c r="BF31" s="47" t="s">
        <v>1899</v>
      </c>
      <c r="BG31" s="47">
        <v>400</v>
      </c>
      <c r="BH31" s="47" t="s">
        <v>2045</v>
      </c>
    </row>
    <row r="32" ht="13.2" spans="1:60">
      <c r="A32" s="67">
        <v>45299</v>
      </c>
      <c r="B32" s="47" t="s">
        <v>4288</v>
      </c>
      <c r="C32" s="47">
        <v>1</v>
      </c>
      <c r="D32" s="47" t="s">
        <v>259</v>
      </c>
      <c r="E32" s="47">
        <v>2020</v>
      </c>
      <c r="F32" s="47" t="s">
        <v>2043</v>
      </c>
      <c r="S32" s="67">
        <v>45297</v>
      </c>
      <c r="T32" s="47" t="s">
        <v>4289</v>
      </c>
      <c r="U32" s="47">
        <v>2</v>
      </c>
      <c r="V32" s="47" t="s">
        <v>280</v>
      </c>
      <c r="W32" s="47">
        <v>3000</v>
      </c>
      <c r="X32" s="47" t="s">
        <v>2043</v>
      </c>
      <c r="AK32" s="67">
        <v>45300</v>
      </c>
      <c r="AL32" s="47" t="s">
        <v>4288</v>
      </c>
      <c r="AM32" s="47">
        <v>3</v>
      </c>
      <c r="AN32" s="47" t="s">
        <v>1522</v>
      </c>
      <c r="AO32" s="47">
        <v>240</v>
      </c>
      <c r="AP32" s="47" t="s">
        <v>2045</v>
      </c>
      <c r="BC32" s="67">
        <v>45297</v>
      </c>
      <c r="BD32" s="47" t="s">
        <v>4289</v>
      </c>
      <c r="BE32" s="47">
        <v>4</v>
      </c>
      <c r="BF32" s="47" t="s">
        <v>729</v>
      </c>
      <c r="BG32" s="47">
        <v>3450</v>
      </c>
      <c r="BH32" s="47" t="s">
        <v>2043</v>
      </c>
    </row>
    <row r="33" ht="13.2" spans="1:66">
      <c r="A33" s="67">
        <v>45299</v>
      </c>
      <c r="B33" s="47" t="s">
        <v>4288</v>
      </c>
      <c r="C33" s="47">
        <v>1</v>
      </c>
      <c r="D33" s="47" t="s">
        <v>241</v>
      </c>
      <c r="E33" s="47">
        <v>1020</v>
      </c>
      <c r="F33" s="47" t="s">
        <v>2043</v>
      </c>
      <c r="R33" s="61"/>
      <c r="S33" s="67">
        <v>45297</v>
      </c>
      <c r="T33" s="47" t="s">
        <v>4290</v>
      </c>
      <c r="U33" s="47">
        <v>2</v>
      </c>
      <c r="V33" s="47" t="s">
        <v>280</v>
      </c>
      <c r="W33" s="47">
        <v>3700</v>
      </c>
      <c r="X33" s="47" t="s">
        <v>2043</v>
      </c>
      <c r="Y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7">
        <v>45300</v>
      </c>
      <c r="AL33" s="47" t="s">
        <v>4288</v>
      </c>
      <c r="AM33" s="47">
        <v>3</v>
      </c>
      <c r="AN33" s="47" t="s">
        <v>909</v>
      </c>
      <c r="AO33" s="47">
        <v>390</v>
      </c>
      <c r="AP33" s="47" t="s">
        <v>2045</v>
      </c>
      <c r="AQ33" s="61"/>
      <c r="BB33" s="61"/>
      <c r="BC33" s="67">
        <v>45299</v>
      </c>
      <c r="BD33" s="47" t="s">
        <v>4288</v>
      </c>
      <c r="BE33" s="47">
        <v>4</v>
      </c>
      <c r="BF33" s="47" t="s">
        <v>729</v>
      </c>
      <c r="BG33" s="47">
        <v>3870</v>
      </c>
      <c r="BH33" s="47" t="s">
        <v>2043</v>
      </c>
      <c r="BI33" s="61"/>
      <c r="BK33" s="61"/>
      <c r="BL33" s="61"/>
      <c r="BM33" s="61"/>
      <c r="BN33" s="61"/>
    </row>
    <row r="34" ht="13.2" spans="1:66">
      <c r="A34" s="67">
        <v>45299</v>
      </c>
      <c r="B34" s="47" t="s">
        <v>4289</v>
      </c>
      <c r="C34" s="47">
        <v>1</v>
      </c>
      <c r="D34" s="47" t="s">
        <v>241</v>
      </c>
      <c r="E34" s="47">
        <v>1800</v>
      </c>
      <c r="F34" s="47" t="s">
        <v>2043</v>
      </c>
      <c r="R34" s="61"/>
      <c r="S34" s="67">
        <v>45299</v>
      </c>
      <c r="T34" s="61" t="s">
        <v>4288</v>
      </c>
      <c r="U34" s="61">
        <v>2</v>
      </c>
      <c r="V34" s="47" t="s">
        <v>280</v>
      </c>
      <c r="W34" s="61">
        <v>2960</v>
      </c>
      <c r="X34" s="47" t="s">
        <v>2043</v>
      </c>
      <c r="Y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7">
        <v>45300</v>
      </c>
      <c r="AL34" s="47" t="s">
        <v>4289</v>
      </c>
      <c r="AM34" s="47">
        <v>3</v>
      </c>
      <c r="AN34" s="47" t="s">
        <v>1958</v>
      </c>
      <c r="AO34" s="47">
        <v>0</v>
      </c>
      <c r="AP34" s="47" t="s">
        <v>2045</v>
      </c>
      <c r="AQ34" s="61"/>
      <c r="BB34" s="61"/>
      <c r="BC34" s="67">
        <v>45299</v>
      </c>
      <c r="BD34" s="47" t="s">
        <v>4289</v>
      </c>
      <c r="BE34" s="47">
        <v>4</v>
      </c>
      <c r="BF34" s="47" t="s">
        <v>729</v>
      </c>
      <c r="BG34" s="47">
        <v>930</v>
      </c>
      <c r="BH34" s="47" t="s">
        <v>2043</v>
      </c>
      <c r="BI34" s="61"/>
      <c r="BK34" s="61"/>
      <c r="BL34" s="61"/>
      <c r="BM34" s="61"/>
      <c r="BN34" s="61"/>
    </row>
    <row r="35" ht="13.2" spans="1:66">
      <c r="A35" s="67">
        <v>45299</v>
      </c>
      <c r="B35" s="47" t="s">
        <v>4289</v>
      </c>
      <c r="C35" s="47">
        <v>1</v>
      </c>
      <c r="D35" s="47" t="s">
        <v>1747</v>
      </c>
      <c r="E35" s="47">
        <v>1600</v>
      </c>
      <c r="F35" s="47" t="s">
        <v>2043</v>
      </c>
      <c r="R35" s="61"/>
      <c r="S35" s="67">
        <v>45299</v>
      </c>
      <c r="T35" s="61" t="s">
        <v>4289</v>
      </c>
      <c r="U35" s="61">
        <v>2</v>
      </c>
      <c r="V35" s="47" t="s">
        <v>280</v>
      </c>
      <c r="W35" s="61">
        <v>3480</v>
      </c>
      <c r="X35" s="47" t="s">
        <v>2043</v>
      </c>
      <c r="Y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7">
        <v>45301</v>
      </c>
      <c r="AL35" s="47" t="s">
        <v>4288</v>
      </c>
      <c r="AM35" s="47">
        <v>3</v>
      </c>
      <c r="AN35" s="47" t="s">
        <v>1958</v>
      </c>
      <c r="AO35" s="47">
        <v>140</v>
      </c>
      <c r="AP35" s="47" t="s">
        <v>2045</v>
      </c>
      <c r="AQ35" s="61"/>
      <c r="BB35" s="61"/>
      <c r="BC35" s="67">
        <v>45299</v>
      </c>
      <c r="BD35" s="47" t="s">
        <v>4289</v>
      </c>
      <c r="BE35" s="47">
        <v>4</v>
      </c>
      <c r="BF35" s="47" t="s">
        <v>1062</v>
      </c>
      <c r="BG35" s="47">
        <v>1200</v>
      </c>
      <c r="BH35" s="47" t="s">
        <v>2043</v>
      </c>
      <c r="BI35" s="61"/>
      <c r="BK35" s="61"/>
      <c r="BL35" s="61"/>
      <c r="BM35" s="61"/>
      <c r="BN35" s="61"/>
    </row>
    <row r="36" ht="13.2" spans="1:66">
      <c r="A36" s="67">
        <v>45299</v>
      </c>
      <c r="B36" s="47" t="s">
        <v>4290</v>
      </c>
      <c r="C36" s="47">
        <v>1</v>
      </c>
      <c r="D36" s="47" t="s">
        <v>692</v>
      </c>
      <c r="E36" s="47">
        <v>4080</v>
      </c>
      <c r="F36" s="47" t="s">
        <v>2043</v>
      </c>
      <c r="R36" s="61"/>
      <c r="S36" s="67">
        <v>45299</v>
      </c>
      <c r="T36" s="61" t="s">
        <v>4290</v>
      </c>
      <c r="U36" s="61">
        <v>2</v>
      </c>
      <c r="V36" s="47" t="s">
        <v>280</v>
      </c>
      <c r="W36" s="61">
        <v>4080</v>
      </c>
      <c r="X36" s="47" t="s">
        <v>2043</v>
      </c>
      <c r="Y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7">
        <v>45301</v>
      </c>
      <c r="AL36" s="47" t="s">
        <v>4288</v>
      </c>
      <c r="AM36" s="47">
        <v>3</v>
      </c>
      <c r="AN36" s="61" t="s">
        <v>1960</v>
      </c>
      <c r="AO36" s="61">
        <v>200</v>
      </c>
      <c r="AP36" s="47" t="s">
        <v>2045</v>
      </c>
      <c r="AQ36" s="61"/>
      <c r="BB36" s="61"/>
      <c r="BC36" s="67">
        <v>45300</v>
      </c>
      <c r="BD36" s="47" t="s">
        <v>4288</v>
      </c>
      <c r="BE36" s="47">
        <v>4</v>
      </c>
      <c r="BF36" s="47" t="s">
        <v>1062</v>
      </c>
      <c r="BG36" s="47">
        <v>2660</v>
      </c>
      <c r="BH36" s="47" t="s">
        <v>2043</v>
      </c>
      <c r="BI36" s="61"/>
      <c r="BK36" s="61"/>
      <c r="BL36" s="61"/>
      <c r="BM36" s="61"/>
      <c r="BN36" s="61"/>
    </row>
    <row r="37" ht="13.2" spans="1:66">
      <c r="A37" s="67">
        <v>45300</v>
      </c>
      <c r="B37" s="47" t="s">
        <v>4288</v>
      </c>
      <c r="C37" s="47">
        <v>1</v>
      </c>
      <c r="D37" s="47" t="s">
        <v>253</v>
      </c>
      <c r="E37" s="47">
        <v>2800</v>
      </c>
      <c r="F37" s="47" t="s">
        <v>2043</v>
      </c>
      <c r="R37" s="61"/>
      <c r="S37" s="67">
        <v>45300</v>
      </c>
      <c r="T37" s="61" t="s">
        <v>4288</v>
      </c>
      <c r="U37" s="61">
        <v>2</v>
      </c>
      <c r="V37" s="47" t="s">
        <v>280</v>
      </c>
      <c r="W37" s="61">
        <v>3000</v>
      </c>
      <c r="X37" s="47" t="s">
        <v>2043</v>
      </c>
      <c r="Y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7">
        <v>45301</v>
      </c>
      <c r="AL37" s="47" t="s">
        <v>4289</v>
      </c>
      <c r="AM37" s="47">
        <v>3</v>
      </c>
      <c r="AN37" s="61" t="s">
        <v>1962</v>
      </c>
      <c r="AO37" s="61">
        <v>375</v>
      </c>
      <c r="AP37" s="47" t="s">
        <v>2045</v>
      </c>
      <c r="AQ37" s="61"/>
      <c r="BB37" s="61"/>
      <c r="BC37" s="67">
        <v>45300</v>
      </c>
      <c r="BD37" s="47" t="s">
        <v>4289</v>
      </c>
      <c r="BE37" s="47">
        <v>4</v>
      </c>
      <c r="BF37" s="47" t="s">
        <v>1062</v>
      </c>
      <c r="BG37" s="47">
        <v>2600</v>
      </c>
      <c r="BH37" s="47" t="s">
        <v>2043</v>
      </c>
      <c r="BI37" s="61"/>
      <c r="BK37" s="61"/>
      <c r="BL37" s="61"/>
      <c r="BM37" s="61"/>
      <c r="BN37" s="61"/>
    </row>
    <row r="38" ht="13.2" spans="1:66">
      <c r="A38" s="67">
        <v>45300</v>
      </c>
      <c r="B38" s="47" t="s">
        <v>4289</v>
      </c>
      <c r="C38" s="47">
        <v>1</v>
      </c>
      <c r="D38" s="47" t="s">
        <v>253</v>
      </c>
      <c r="E38" s="47">
        <v>4700</v>
      </c>
      <c r="F38" s="47" t="s">
        <v>2043</v>
      </c>
      <c r="R38" s="61"/>
      <c r="S38" s="67">
        <v>45300</v>
      </c>
      <c r="T38" s="61" t="s">
        <v>4289</v>
      </c>
      <c r="U38" s="61">
        <v>2</v>
      </c>
      <c r="V38" s="47" t="s">
        <v>280</v>
      </c>
      <c r="W38" s="61">
        <v>4100</v>
      </c>
      <c r="X38" s="47" t="s">
        <v>2043</v>
      </c>
      <c r="Y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7">
        <v>45302</v>
      </c>
      <c r="AL38" s="47" t="s">
        <v>4288</v>
      </c>
      <c r="AM38" s="47">
        <v>3</v>
      </c>
      <c r="AN38" s="61" t="s">
        <v>1138</v>
      </c>
      <c r="AO38" s="61">
        <v>0</v>
      </c>
      <c r="AP38" s="47" t="s">
        <v>2045</v>
      </c>
      <c r="AQ38" s="61"/>
      <c r="BB38" s="61"/>
      <c r="BC38" s="67">
        <v>45300</v>
      </c>
      <c r="BD38" s="47" t="s">
        <v>4290</v>
      </c>
      <c r="BE38" s="47">
        <v>4</v>
      </c>
      <c r="BF38" s="47" t="s">
        <v>1062</v>
      </c>
      <c r="BG38" s="47">
        <v>580</v>
      </c>
      <c r="BH38" s="47" t="s">
        <v>2043</v>
      </c>
      <c r="BI38" s="61"/>
      <c r="BK38" s="61"/>
      <c r="BL38" s="61"/>
      <c r="BM38" s="61"/>
      <c r="BN38" s="61"/>
    </row>
    <row r="39" ht="13.2" spans="1:66">
      <c r="A39" s="67">
        <v>45300</v>
      </c>
      <c r="B39" s="47" t="s">
        <v>4290</v>
      </c>
      <c r="C39" s="47">
        <v>1</v>
      </c>
      <c r="D39" s="47" t="s">
        <v>253</v>
      </c>
      <c r="E39" s="47">
        <v>3280</v>
      </c>
      <c r="F39" s="47" t="s">
        <v>2043</v>
      </c>
      <c r="R39" s="61"/>
      <c r="S39" s="67">
        <v>45301</v>
      </c>
      <c r="T39" s="61" t="s">
        <v>4288</v>
      </c>
      <c r="U39" s="61">
        <v>2</v>
      </c>
      <c r="V39" s="47" t="s">
        <v>280</v>
      </c>
      <c r="W39" s="61">
        <v>1860</v>
      </c>
      <c r="X39" s="47" t="s">
        <v>2043</v>
      </c>
      <c r="Y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7">
        <v>45302</v>
      </c>
      <c r="AL39" s="47" t="s">
        <v>4289</v>
      </c>
      <c r="AM39" s="47">
        <v>3</v>
      </c>
      <c r="AN39" s="61" t="s">
        <v>694</v>
      </c>
      <c r="AO39" s="61">
        <v>600</v>
      </c>
      <c r="AP39" s="47" t="s">
        <v>2045</v>
      </c>
      <c r="AQ39" s="61"/>
      <c r="BB39" s="61"/>
      <c r="BC39" s="67">
        <v>45300</v>
      </c>
      <c r="BD39" s="47" t="s">
        <v>4290</v>
      </c>
      <c r="BE39" s="47">
        <v>4</v>
      </c>
      <c r="BF39" s="47" t="s">
        <v>1175</v>
      </c>
      <c r="BG39" s="47">
        <v>2420</v>
      </c>
      <c r="BH39" s="47" t="s">
        <v>2043</v>
      </c>
      <c r="BI39" s="61"/>
      <c r="BK39" s="61"/>
      <c r="BL39" s="61"/>
      <c r="BM39" s="61"/>
      <c r="BN39" s="61"/>
    </row>
    <row r="40" ht="13.2" spans="1:66">
      <c r="A40" s="67">
        <v>45300</v>
      </c>
      <c r="B40" s="47" t="s">
        <v>4290</v>
      </c>
      <c r="C40" s="47">
        <v>1</v>
      </c>
      <c r="D40" s="47" t="s">
        <v>455</v>
      </c>
      <c r="E40" s="47">
        <v>600</v>
      </c>
      <c r="F40" s="47" t="s">
        <v>2043</v>
      </c>
      <c r="R40" s="61"/>
      <c r="S40" s="67">
        <v>45301</v>
      </c>
      <c r="T40" s="61" t="s">
        <v>4289</v>
      </c>
      <c r="U40" s="61">
        <v>2</v>
      </c>
      <c r="V40" s="47" t="s">
        <v>1650</v>
      </c>
      <c r="W40" s="61">
        <v>900</v>
      </c>
      <c r="X40" s="47" t="s">
        <v>2045</v>
      </c>
      <c r="Y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BB40" s="61"/>
      <c r="BC40" s="67">
        <v>45301</v>
      </c>
      <c r="BD40" s="47" t="s">
        <v>4288</v>
      </c>
      <c r="BE40" s="47">
        <v>4</v>
      </c>
      <c r="BF40" s="47" t="s">
        <v>537</v>
      </c>
      <c r="BG40" s="47">
        <v>2700</v>
      </c>
      <c r="BH40" s="47" t="s">
        <v>2043</v>
      </c>
      <c r="BI40" s="61"/>
      <c r="BK40" s="61"/>
      <c r="BL40" s="61"/>
      <c r="BM40" s="61"/>
      <c r="BN40" s="61"/>
    </row>
    <row r="41" ht="13.2" spans="1:66">
      <c r="A41" s="67">
        <v>45301</v>
      </c>
      <c r="B41" s="47" t="s">
        <v>4288</v>
      </c>
      <c r="C41" s="47">
        <v>1</v>
      </c>
      <c r="D41" s="47" t="s">
        <v>455</v>
      </c>
      <c r="E41" s="47">
        <v>1060</v>
      </c>
      <c r="F41" s="47" t="s">
        <v>2043</v>
      </c>
      <c r="R41" s="61"/>
      <c r="S41" s="67">
        <v>45301</v>
      </c>
      <c r="T41" s="61" t="s">
        <v>4289</v>
      </c>
      <c r="U41" s="61">
        <v>2</v>
      </c>
      <c r="V41" s="47" t="s">
        <v>142</v>
      </c>
      <c r="W41" s="61">
        <v>1440</v>
      </c>
      <c r="X41" s="47" t="s">
        <v>2043</v>
      </c>
      <c r="Y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7">
        <v>45306</v>
      </c>
      <c r="AL41" s="61" t="s">
        <v>4288</v>
      </c>
      <c r="AM41" s="61">
        <v>3</v>
      </c>
      <c r="AN41" s="61" t="s">
        <v>1966</v>
      </c>
      <c r="AO41" s="61">
        <v>300</v>
      </c>
      <c r="AP41" s="61" t="s">
        <v>2045</v>
      </c>
      <c r="AQ41" s="61"/>
      <c r="BB41" s="61"/>
      <c r="BC41" s="67">
        <v>45301</v>
      </c>
      <c r="BD41" s="47" t="s">
        <v>4289</v>
      </c>
      <c r="BE41" s="47">
        <v>4</v>
      </c>
      <c r="BF41" s="47" t="s">
        <v>537</v>
      </c>
      <c r="BG41" s="47">
        <v>1240</v>
      </c>
      <c r="BH41" s="47" t="s">
        <v>2043</v>
      </c>
      <c r="BI41" s="61"/>
      <c r="BK41" s="61"/>
      <c r="BL41" s="61"/>
      <c r="BM41" s="61"/>
      <c r="BN41" s="61"/>
    </row>
    <row r="42" ht="13.2" spans="1:66">
      <c r="A42" s="67">
        <v>45301</v>
      </c>
      <c r="B42" s="47" t="s">
        <v>4288</v>
      </c>
      <c r="C42" s="47">
        <v>1</v>
      </c>
      <c r="D42" s="47" t="s">
        <v>689</v>
      </c>
      <c r="E42" s="47">
        <v>800</v>
      </c>
      <c r="F42" s="47" t="s">
        <v>2043</v>
      </c>
      <c r="R42" s="61"/>
      <c r="S42" s="67">
        <v>45301</v>
      </c>
      <c r="T42" s="61" t="s">
        <v>4290</v>
      </c>
      <c r="U42" s="61">
        <v>2</v>
      </c>
      <c r="V42" s="47" t="s">
        <v>142</v>
      </c>
      <c r="W42" s="61">
        <v>1200</v>
      </c>
      <c r="X42" s="47" t="s">
        <v>2043</v>
      </c>
      <c r="Y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7">
        <v>45306</v>
      </c>
      <c r="AL42" s="61" t="s">
        <v>4289</v>
      </c>
      <c r="AM42" s="61">
        <v>3</v>
      </c>
      <c r="AN42" s="61" t="s">
        <v>1966</v>
      </c>
      <c r="AO42" s="61">
        <v>300</v>
      </c>
      <c r="AP42" s="61" t="s">
        <v>2045</v>
      </c>
      <c r="AQ42" s="61"/>
      <c r="BB42" s="61"/>
      <c r="BC42" s="67">
        <v>45301</v>
      </c>
      <c r="BD42" s="47" t="s">
        <v>4289</v>
      </c>
      <c r="BE42" s="47">
        <v>4</v>
      </c>
      <c r="BF42" s="47" t="s">
        <v>733</v>
      </c>
      <c r="BG42" s="47">
        <v>400</v>
      </c>
      <c r="BH42" s="47" t="s">
        <v>2045</v>
      </c>
      <c r="BI42" s="61"/>
      <c r="BK42" s="61"/>
      <c r="BL42" s="61"/>
      <c r="BM42" s="61"/>
      <c r="BN42" s="61"/>
    </row>
    <row r="43" ht="13.2" spans="1:66">
      <c r="A43" s="67">
        <v>45301</v>
      </c>
      <c r="B43" s="47" t="s">
        <v>4289</v>
      </c>
      <c r="C43" s="47">
        <v>1</v>
      </c>
      <c r="D43" s="47" t="s">
        <v>476</v>
      </c>
      <c r="E43" s="47">
        <v>200</v>
      </c>
      <c r="F43" s="47" t="s">
        <v>2043</v>
      </c>
      <c r="R43" s="61"/>
      <c r="S43" s="67">
        <v>45301</v>
      </c>
      <c r="T43" s="61" t="s">
        <v>4290</v>
      </c>
      <c r="U43" s="61">
        <v>2</v>
      </c>
      <c r="V43" s="47" t="s">
        <v>280</v>
      </c>
      <c r="W43" s="61">
        <v>2400</v>
      </c>
      <c r="X43" s="47" t="s">
        <v>2043</v>
      </c>
      <c r="Y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7">
        <v>45306</v>
      </c>
      <c r="AL43" s="61" t="s">
        <v>4289</v>
      </c>
      <c r="AM43" s="61">
        <v>3</v>
      </c>
      <c r="AN43" s="61" t="s">
        <v>1324</v>
      </c>
      <c r="AO43" s="61">
        <v>400</v>
      </c>
      <c r="AP43" s="61" t="s">
        <v>2045</v>
      </c>
      <c r="AQ43" s="61"/>
      <c r="BB43" s="61"/>
      <c r="BC43" s="67">
        <v>45301</v>
      </c>
      <c r="BD43" s="47" t="s">
        <v>4289</v>
      </c>
      <c r="BE43" s="47">
        <v>4</v>
      </c>
      <c r="BF43" s="47" t="s">
        <v>1686</v>
      </c>
      <c r="BG43" s="47">
        <v>555</v>
      </c>
      <c r="BH43" s="47" t="s">
        <v>2045</v>
      </c>
      <c r="BI43" s="61"/>
      <c r="BK43" s="61"/>
      <c r="BL43" s="61"/>
      <c r="BM43" s="61"/>
      <c r="BN43" s="61"/>
    </row>
    <row r="44" ht="13.2" spans="1:66">
      <c r="A44" s="67">
        <v>45301</v>
      </c>
      <c r="B44" s="47" t="s">
        <v>4289</v>
      </c>
      <c r="C44" s="47">
        <v>1</v>
      </c>
      <c r="D44" s="47" t="s">
        <v>135</v>
      </c>
      <c r="E44" s="47">
        <v>1230</v>
      </c>
      <c r="F44" s="47" t="s">
        <v>2043</v>
      </c>
      <c r="R44" s="61"/>
      <c r="S44" s="67">
        <v>45302</v>
      </c>
      <c r="T44" s="61" t="s">
        <v>4288</v>
      </c>
      <c r="U44" s="61">
        <v>2</v>
      </c>
      <c r="V44" s="47" t="s">
        <v>280</v>
      </c>
      <c r="W44" s="61">
        <v>3660</v>
      </c>
      <c r="X44" s="47" t="s">
        <v>2043</v>
      </c>
      <c r="Y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7">
        <v>45306</v>
      </c>
      <c r="AL44" s="61" t="s">
        <v>4289</v>
      </c>
      <c r="AM44" s="61">
        <v>3</v>
      </c>
      <c r="AN44" s="61" t="s">
        <v>1382</v>
      </c>
      <c r="AO44" s="61">
        <v>100</v>
      </c>
      <c r="AP44" s="61" t="s">
        <v>2045</v>
      </c>
      <c r="AQ44" s="61"/>
      <c r="BB44" s="61"/>
      <c r="BC44" s="67">
        <v>45302</v>
      </c>
      <c r="BD44" s="47" t="s">
        <v>4288</v>
      </c>
      <c r="BE44" s="47">
        <v>4</v>
      </c>
      <c r="BF44" s="47" t="s">
        <v>1686</v>
      </c>
      <c r="BG44" s="47">
        <v>2460</v>
      </c>
      <c r="BH44" s="47" t="s">
        <v>2045</v>
      </c>
      <c r="BI44" s="61"/>
      <c r="BK44" s="61"/>
      <c r="BL44" s="61"/>
      <c r="BM44" s="61"/>
      <c r="BN44" s="61"/>
    </row>
    <row r="45" ht="13.2" spans="1:66">
      <c r="A45" s="67">
        <v>45301</v>
      </c>
      <c r="B45" s="47" t="s">
        <v>4290</v>
      </c>
      <c r="C45" s="47">
        <v>1</v>
      </c>
      <c r="D45" s="47" t="s">
        <v>135</v>
      </c>
      <c r="E45" s="47">
        <v>5235</v>
      </c>
      <c r="F45" s="47" t="s">
        <v>2043</v>
      </c>
      <c r="R45" s="61"/>
      <c r="S45" s="67">
        <v>45302</v>
      </c>
      <c r="T45" s="61" t="s">
        <v>4289</v>
      </c>
      <c r="U45" s="61">
        <v>2</v>
      </c>
      <c r="V45" s="47" t="s">
        <v>280</v>
      </c>
      <c r="W45" s="61">
        <v>3500</v>
      </c>
      <c r="X45" s="47" t="s">
        <v>2043</v>
      </c>
      <c r="Y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 t="s">
        <v>4421</v>
      </c>
      <c r="AL45" s="61" t="s">
        <v>4288</v>
      </c>
      <c r="AM45" s="61">
        <v>3</v>
      </c>
      <c r="AN45" s="61" t="s">
        <v>1382</v>
      </c>
      <c r="AO45" s="61">
        <v>1600</v>
      </c>
      <c r="AP45" s="61" t="s">
        <v>2045</v>
      </c>
      <c r="AQ45" s="61"/>
      <c r="BB45" s="61"/>
      <c r="BC45" s="67">
        <v>45302</v>
      </c>
      <c r="BD45" s="47" t="s">
        <v>4289</v>
      </c>
      <c r="BE45" s="47">
        <v>4</v>
      </c>
      <c r="BF45" s="47" t="s">
        <v>151</v>
      </c>
      <c r="BG45" s="47">
        <v>2000</v>
      </c>
      <c r="BH45" s="47" t="s">
        <v>2045</v>
      </c>
      <c r="BI45" s="61"/>
      <c r="BK45" s="61"/>
      <c r="BL45" s="61"/>
      <c r="BM45" s="61"/>
      <c r="BN45" s="61"/>
    </row>
    <row r="46" ht="13.2" spans="1:66">
      <c r="A46" s="67">
        <v>45302</v>
      </c>
      <c r="B46" s="47" t="s">
        <v>4288</v>
      </c>
      <c r="C46" s="47">
        <v>1</v>
      </c>
      <c r="D46" s="47" t="s">
        <v>135</v>
      </c>
      <c r="E46" s="47">
        <v>2460</v>
      </c>
      <c r="F46" s="47" t="s">
        <v>2043</v>
      </c>
      <c r="G46" s="47">
        <f>12+4.4</f>
        <v>16.4</v>
      </c>
      <c r="R46" s="61"/>
      <c r="S46" s="67">
        <v>45302</v>
      </c>
      <c r="T46" s="61" t="s">
        <v>4290</v>
      </c>
      <c r="U46" s="61">
        <v>2</v>
      </c>
      <c r="V46" s="47" t="s">
        <v>280</v>
      </c>
      <c r="W46" s="61">
        <f>6000-W45</f>
        <v>2500</v>
      </c>
      <c r="X46" s="47" t="s">
        <v>2043</v>
      </c>
      <c r="Y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 t="s">
        <v>4421</v>
      </c>
      <c r="AL46" s="61" t="s">
        <v>4289</v>
      </c>
      <c r="AM46" s="61">
        <v>3</v>
      </c>
      <c r="AN46" s="61" t="s">
        <v>1318</v>
      </c>
      <c r="AO46" s="61">
        <v>520</v>
      </c>
      <c r="AP46" s="61" t="s">
        <v>2045</v>
      </c>
      <c r="AQ46" s="61"/>
      <c r="BB46" s="61"/>
      <c r="BC46" s="67">
        <v>45302</v>
      </c>
      <c r="BD46" s="47" t="s">
        <v>4289</v>
      </c>
      <c r="BE46" s="47">
        <v>4</v>
      </c>
      <c r="BF46" s="47" t="s">
        <v>238</v>
      </c>
      <c r="BG46" s="47">
        <v>600</v>
      </c>
      <c r="BH46" s="47" t="s">
        <v>2045</v>
      </c>
      <c r="BI46" s="61"/>
      <c r="BK46" s="61"/>
      <c r="BL46" s="61"/>
      <c r="BM46" s="61"/>
      <c r="BN46" s="61"/>
    </row>
    <row r="47" ht="13.2" spans="1:66">
      <c r="A47" s="67">
        <v>45302</v>
      </c>
      <c r="B47" s="47" t="s">
        <v>4288</v>
      </c>
      <c r="C47" s="47">
        <v>1</v>
      </c>
      <c r="D47" s="47" t="s">
        <v>135</v>
      </c>
      <c r="E47" s="47">
        <v>2460</v>
      </c>
      <c r="F47" s="47" t="s">
        <v>2043</v>
      </c>
      <c r="G47" s="47">
        <f>G46-8.9</f>
        <v>7.5</v>
      </c>
      <c r="R47" s="61"/>
      <c r="S47" s="67">
        <v>45302</v>
      </c>
      <c r="T47" s="61" t="s">
        <v>4290</v>
      </c>
      <c r="U47" s="61">
        <v>2</v>
      </c>
      <c r="V47" s="47" t="s">
        <v>220</v>
      </c>
      <c r="W47" s="61">
        <v>500</v>
      </c>
      <c r="X47" s="47" t="s">
        <v>2043</v>
      </c>
      <c r="Y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 t="s">
        <v>4421</v>
      </c>
      <c r="AL47" s="61" t="s">
        <v>4289</v>
      </c>
      <c r="AM47" s="61">
        <v>3</v>
      </c>
      <c r="AN47" s="61" t="s">
        <v>1301</v>
      </c>
      <c r="AO47" s="61">
        <v>400</v>
      </c>
      <c r="AP47" s="61" t="s">
        <v>2045</v>
      </c>
      <c r="AQ47" s="61"/>
      <c r="BB47" s="61"/>
      <c r="BC47" s="67">
        <v>45302</v>
      </c>
      <c r="BD47" s="47" t="s">
        <v>4290</v>
      </c>
      <c r="BE47" s="47">
        <v>4</v>
      </c>
      <c r="BF47" s="47" t="s">
        <v>238</v>
      </c>
      <c r="BG47" s="47">
        <v>3000</v>
      </c>
      <c r="BH47" s="47" t="s">
        <v>2045</v>
      </c>
      <c r="BI47" s="61"/>
      <c r="BK47" s="61"/>
      <c r="BL47" s="61"/>
      <c r="BM47" s="61"/>
      <c r="BN47" s="61"/>
    </row>
    <row r="48" ht="13.2" spans="1:66">
      <c r="A48" s="67">
        <v>45302</v>
      </c>
      <c r="B48" s="47" t="s">
        <v>4289</v>
      </c>
      <c r="C48" s="47">
        <v>1</v>
      </c>
      <c r="D48" s="47" t="s">
        <v>135</v>
      </c>
      <c r="E48" s="47">
        <v>3500</v>
      </c>
      <c r="F48" s="47" t="s">
        <v>2043</v>
      </c>
      <c r="R48" s="61"/>
      <c r="S48" s="61"/>
      <c r="T48" s="61"/>
      <c r="U48" s="61"/>
      <c r="V48" s="61"/>
      <c r="W48" s="61"/>
      <c r="X48" s="61"/>
      <c r="Y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BB48" s="61"/>
      <c r="BC48" s="67"/>
      <c r="BI48" s="61"/>
      <c r="BK48" s="61"/>
      <c r="BL48" s="61"/>
      <c r="BM48" s="61"/>
      <c r="BN48" s="61"/>
    </row>
    <row r="49" ht="13.2" spans="1:66">
      <c r="A49" s="67"/>
      <c r="R49" s="61"/>
      <c r="S49" s="61"/>
      <c r="T49" s="61"/>
      <c r="U49" s="61"/>
      <c r="V49" s="61"/>
      <c r="W49" s="61"/>
      <c r="X49" s="61"/>
      <c r="Y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7">
        <v>45309</v>
      </c>
      <c r="AL49" s="61" t="s">
        <v>4288</v>
      </c>
      <c r="AM49" s="61">
        <v>3</v>
      </c>
      <c r="AN49" s="61" t="s">
        <v>951</v>
      </c>
      <c r="AO49" s="61">
        <v>1600</v>
      </c>
      <c r="AP49" s="61" t="s">
        <v>2045</v>
      </c>
      <c r="AQ49" s="61"/>
      <c r="BB49" s="61"/>
      <c r="BC49" s="67">
        <v>45306</v>
      </c>
      <c r="BD49" s="47" t="s">
        <v>4288</v>
      </c>
      <c r="BE49" s="47">
        <v>4</v>
      </c>
      <c r="BF49" s="47" t="s">
        <v>1183</v>
      </c>
      <c r="BG49" s="47">
        <v>1140</v>
      </c>
      <c r="BH49" s="47" t="s">
        <v>2043</v>
      </c>
      <c r="BI49" s="61"/>
      <c r="BK49" s="61"/>
      <c r="BL49" s="61"/>
      <c r="BM49" s="61"/>
      <c r="BN49" s="61"/>
    </row>
    <row r="50" ht="13.2" spans="1:66">
      <c r="A50" s="67">
        <v>45306</v>
      </c>
      <c r="B50" s="47" t="s">
        <v>4288</v>
      </c>
      <c r="C50" s="47">
        <v>1</v>
      </c>
      <c r="D50" s="47" t="s">
        <v>1002</v>
      </c>
      <c r="E50" s="47">
        <v>200</v>
      </c>
      <c r="F50" s="47" t="s">
        <v>2045</v>
      </c>
      <c r="R50" s="61"/>
      <c r="S50" s="67">
        <v>45306</v>
      </c>
      <c r="T50" s="61" t="s">
        <v>4288</v>
      </c>
      <c r="U50" s="61">
        <v>2</v>
      </c>
      <c r="V50" s="61" t="s">
        <v>280</v>
      </c>
      <c r="W50" s="61">
        <v>3240</v>
      </c>
      <c r="X50" s="61" t="s">
        <v>2043</v>
      </c>
      <c r="Y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7">
        <v>45309</v>
      </c>
      <c r="AL50" s="61" t="s">
        <v>4289</v>
      </c>
      <c r="AM50" s="61">
        <v>3</v>
      </c>
      <c r="AN50" s="61" t="s">
        <v>4422</v>
      </c>
      <c r="AO50" s="61">
        <v>150</v>
      </c>
      <c r="AP50" s="61" t="s">
        <v>2045</v>
      </c>
      <c r="AQ50" s="61"/>
      <c r="BB50" s="61"/>
      <c r="BC50" s="67">
        <v>45306</v>
      </c>
      <c r="BD50" s="47" t="s">
        <v>4289</v>
      </c>
      <c r="BE50" s="47">
        <v>4</v>
      </c>
      <c r="BF50" s="47" t="s">
        <v>1135</v>
      </c>
      <c r="BG50" s="47">
        <v>2200</v>
      </c>
      <c r="BH50" s="47" t="s">
        <v>2043</v>
      </c>
      <c r="BI50" s="61"/>
      <c r="BK50" s="61"/>
      <c r="BL50" s="61"/>
      <c r="BM50" s="61"/>
      <c r="BN50" s="61"/>
    </row>
    <row r="51" ht="13.2" spans="1:66">
      <c r="A51" s="67">
        <v>45306</v>
      </c>
      <c r="B51" s="47" t="s">
        <v>4288</v>
      </c>
      <c r="C51" s="47">
        <v>1</v>
      </c>
      <c r="D51" s="47" t="s">
        <v>241</v>
      </c>
      <c r="E51" s="47">
        <v>1100</v>
      </c>
      <c r="F51" s="47" t="s">
        <v>2043</v>
      </c>
      <c r="R51" s="61"/>
      <c r="S51" s="67">
        <v>45306</v>
      </c>
      <c r="T51" s="61" t="s">
        <v>4289</v>
      </c>
      <c r="U51" s="61">
        <v>2</v>
      </c>
      <c r="V51" s="61" t="s">
        <v>280</v>
      </c>
      <c r="W51" s="61">
        <v>400</v>
      </c>
      <c r="X51" s="61" t="s">
        <v>2043</v>
      </c>
      <c r="Y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7">
        <v>45309</v>
      </c>
      <c r="AL51" s="61" t="s">
        <v>4289</v>
      </c>
      <c r="AM51" s="61">
        <v>3</v>
      </c>
      <c r="AN51" s="61" t="s">
        <v>1244</v>
      </c>
      <c r="AO51" s="61">
        <v>500</v>
      </c>
      <c r="AP51" s="61" t="s">
        <v>2045</v>
      </c>
      <c r="AQ51" s="61"/>
      <c r="BB51" s="61"/>
      <c r="BC51" s="67">
        <v>45306</v>
      </c>
      <c r="BD51" s="47" t="s">
        <v>4289</v>
      </c>
      <c r="BE51" s="47">
        <v>4</v>
      </c>
      <c r="BF51" s="47" t="s">
        <v>513</v>
      </c>
      <c r="BG51" s="47">
        <v>400</v>
      </c>
      <c r="BH51" s="47" t="s">
        <v>2043</v>
      </c>
      <c r="BI51" s="61"/>
      <c r="BK51" s="61"/>
      <c r="BL51" s="61"/>
      <c r="BM51" s="61"/>
      <c r="BN51" s="61"/>
    </row>
    <row r="52" ht="13.2" spans="1:66">
      <c r="A52" s="67">
        <v>45306</v>
      </c>
      <c r="B52" s="47" t="s">
        <v>4289</v>
      </c>
      <c r="C52" s="47">
        <v>1</v>
      </c>
      <c r="D52" s="47" t="s">
        <v>241</v>
      </c>
      <c r="E52" s="47">
        <v>4000</v>
      </c>
      <c r="F52" s="47" t="s">
        <v>2043</v>
      </c>
      <c r="R52" s="61"/>
      <c r="S52" s="67">
        <v>45306</v>
      </c>
      <c r="T52" s="61" t="s">
        <v>4289</v>
      </c>
      <c r="U52" s="61">
        <v>2</v>
      </c>
      <c r="V52" s="61" t="s">
        <v>148</v>
      </c>
      <c r="W52" s="61">
        <v>2800</v>
      </c>
      <c r="X52" s="61" t="s">
        <v>2043</v>
      </c>
      <c r="Y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7">
        <v>45309</v>
      </c>
      <c r="AL52" s="61" t="s">
        <v>4289</v>
      </c>
      <c r="AM52" s="61">
        <v>3</v>
      </c>
      <c r="AN52" s="61" t="s">
        <v>1272</v>
      </c>
      <c r="AO52" s="61">
        <v>300</v>
      </c>
      <c r="AP52" s="61" t="s">
        <v>2045</v>
      </c>
      <c r="AQ52" s="61"/>
      <c r="BB52" s="61"/>
      <c r="BC52" s="67">
        <v>45306</v>
      </c>
      <c r="BD52" s="47" t="s">
        <v>4290</v>
      </c>
      <c r="BE52" s="47">
        <v>4</v>
      </c>
      <c r="BF52" s="47" t="s">
        <v>513</v>
      </c>
      <c r="BG52" s="47">
        <v>800</v>
      </c>
      <c r="BH52" s="47" t="s">
        <v>2043</v>
      </c>
      <c r="BI52" s="61"/>
      <c r="BK52" s="61"/>
      <c r="BL52" s="61"/>
      <c r="BM52" s="61"/>
      <c r="BN52" s="61"/>
    </row>
    <row r="53" ht="13.2" spans="1:66">
      <c r="A53" s="67">
        <v>45306</v>
      </c>
      <c r="B53" s="47" t="s">
        <v>4290</v>
      </c>
      <c r="C53" s="47">
        <v>1</v>
      </c>
      <c r="D53" s="47" t="s">
        <v>241</v>
      </c>
      <c r="E53" s="47">
        <v>1000</v>
      </c>
      <c r="F53" s="47" t="s">
        <v>2043</v>
      </c>
      <c r="R53" s="61"/>
      <c r="S53" s="67">
        <v>45306</v>
      </c>
      <c r="T53" s="61" t="s">
        <v>4290</v>
      </c>
      <c r="U53" s="61">
        <v>2</v>
      </c>
      <c r="V53" s="61" t="s">
        <v>148</v>
      </c>
      <c r="W53" s="61">
        <v>3400</v>
      </c>
      <c r="X53" s="61" t="s">
        <v>2043</v>
      </c>
      <c r="Y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7">
        <v>45309</v>
      </c>
      <c r="AL53" s="61" t="s">
        <v>4290</v>
      </c>
      <c r="AM53" s="61">
        <v>3</v>
      </c>
      <c r="AN53" s="61" t="s">
        <v>709</v>
      </c>
      <c r="AO53" s="61">
        <v>300</v>
      </c>
      <c r="AP53" s="61" t="s">
        <v>2045</v>
      </c>
      <c r="AQ53" s="61"/>
      <c r="BB53" s="61"/>
      <c r="BC53" s="67">
        <v>45306</v>
      </c>
      <c r="BD53" s="47" t="s">
        <v>4290</v>
      </c>
      <c r="BE53" s="47">
        <v>4</v>
      </c>
      <c r="BF53" s="47" t="s">
        <v>630</v>
      </c>
      <c r="BG53" s="47">
        <v>1200</v>
      </c>
      <c r="BH53" s="47" t="s">
        <v>2043</v>
      </c>
      <c r="BI53" s="61"/>
      <c r="BK53" s="61"/>
      <c r="BL53" s="61"/>
      <c r="BM53" s="61"/>
      <c r="BN53" s="61"/>
    </row>
    <row r="54" ht="13.2" spans="1:66">
      <c r="A54" s="67">
        <v>45307</v>
      </c>
      <c r="B54" s="47" t="s">
        <v>4288</v>
      </c>
      <c r="C54" s="47">
        <v>1</v>
      </c>
      <c r="D54" s="47" t="s">
        <v>241</v>
      </c>
      <c r="E54" s="47">
        <v>5020</v>
      </c>
      <c r="F54" s="47" t="s">
        <v>2043</v>
      </c>
      <c r="R54" s="61"/>
      <c r="S54" s="67">
        <v>45307</v>
      </c>
      <c r="T54" s="61" t="s">
        <v>4288</v>
      </c>
      <c r="U54" s="61">
        <v>2</v>
      </c>
      <c r="V54" s="61" t="s">
        <v>148</v>
      </c>
      <c r="W54" s="61">
        <v>2900</v>
      </c>
      <c r="X54" s="61" t="s">
        <v>2043</v>
      </c>
      <c r="Y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7">
        <v>45309</v>
      </c>
      <c r="AL54" s="61" t="s">
        <v>4290</v>
      </c>
      <c r="AM54" s="61">
        <v>3</v>
      </c>
      <c r="AN54" s="61" t="s">
        <v>1467</v>
      </c>
      <c r="AO54" s="61">
        <v>200</v>
      </c>
      <c r="AP54" s="61" t="s">
        <v>2045</v>
      </c>
      <c r="AQ54" s="61"/>
      <c r="BB54" s="61"/>
      <c r="BC54" s="61" t="s">
        <v>4421</v>
      </c>
      <c r="BD54" s="47" t="s">
        <v>4288</v>
      </c>
      <c r="BE54" s="47">
        <v>4</v>
      </c>
      <c r="BF54" s="47" t="s">
        <v>630</v>
      </c>
      <c r="BG54" s="47">
        <v>700</v>
      </c>
      <c r="BH54" s="47" t="s">
        <v>2043</v>
      </c>
      <c r="BI54" s="61"/>
      <c r="BJ54" s="61">
        <f>2400+3200</f>
        <v>5600</v>
      </c>
      <c r="BK54" s="61"/>
      <c r="BL54" s="61"/>
      <c r="BM54" s="61"/>
      <c r="BN54" s="61"/>
    </row>
    <row r="55" ht="13.2" spans="1:66">
      <c r="A55" s="67">
        <v>45307</v>
      </c>
      <c r="B55" s="47" t="s">
        <v>4289</v>
      </c>
      <c r="C55" s="47">
        <v>1</v>
      </c>
      <c r="D55" s="47" t="s">
        <v>241</v>
      </c>
      <c r="E55" s="47">
        <v>1000</v>
      </c>
      <c r="F55" s="47" t="s">
        <v>2043</v>
      </c>
      <c r="R55" s="61"/>
      <c r="S55" s="67">
        <v>45307</v>
      </c>
      <c r="T55" s="61" t="s">
        <v>4289</v>
      </c>
      <c r="U55" s="61">
        <v>2</v>
      </c>
      <c r="V55" s="61" t="s">
        <v>148</v>
      </c>
      <c r="W55" s="61">
        <v>1700</v>
      </c>
      <c r="X55" s="61" t="s">
        <v>2043</v>
      </c>
      <c r="Y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7">
        <v>45309</v>
      </c>
      <c r="AL55" s="61" t="s">
        <v>4290</v>
      </c>
      <c r="AM55" s="61">
        <v>3</v>
      </c>
      <c r="AN55" s="61" t="s">
        <v>669</v>
      </c>
      <c r="AO55" s="61">
        <v>200</v>
      </c>
      <c r="AP55" s="61" t="s">
        <v>2045</v>
      </c>
      <c r="AQ55" s="61"/>
      <c r="BB55" s="61"/>
      <c r="BC55" s="61" t="s">
        <v>4421</v>
      </c>
      <c r="BD55" s="47" t="s">
        <v>4288</v>
      </c>
      <c r="BE55" s="47">
        <v>4</v>
      </c>
      <c r="BF55" s="47" t="s">
        <v>316</v>
      </c>
      <c r="BG55" s="47">
        <v>400</v>
      </c>
      <c r="BH55" s="47" t="s">
        <v>2043</v>
      </c>
      <c r="BI55" s="61"/>
      <c r="BJ55" s="61">
        <f>BJ54-3400</f>
        <v>2200</v>
      </c>
      <c r="BK55" s="61"/>
      <c r="BL55" s="61"/>
      <c r="BM55" s="61"/>
      <c r="BN55" s="61"/>
    </row>
    <row r="56" ht="13.2" spans="1:66">
      <c r="A56" s="67">
        <v>45307</v>
      </c>
      <c r="B56" s="47" t="s">
        <v>4289</v>
      </c>
      <c r="C56" s="47">
        <v>1</v>
      </c>
      <c r="D56" s="47" t="s">
        <v>519</v>
      </c>
      <c r="E56" s="47">
        <v>3000</v>
      </c>
      <c r="F56" s="47" t="s">
        <v>2043</v>
      </c>
      <c r="R56" s="61"/>
      <c r="S56" s="67">
        <v>45307</v>
      </c>
      <c r="T56" s="61" t="s">
        <v>4289</v>
      </c>
      <c r="U56" s="61">
        <v>2</v>
      </c>
      <c r="V56" s="61" t="s">
        <v>1127</v>
      </c>
      <c r="W56" s="61">
        <v>200</v>
      </c>
      <c r="X56" s="61" t="s">
        <v>2045</v>
      </c>
      <c r="Y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BB56" s="61"/>
      <c r="BC56" s="61" t="s">
        <v>4421</v>
      </c>
      <c r="BD56" s="47" t="s">
        <v>4289</v>
      </c>
      <c r="BE56" s="47">
        <v>4</v>
      </c>
      <c r="BF56" s="47" t="s">
        <v>316</v>
      </c>
      <c r="BG56" s="47">
        <v>3000</v>
      </c>
      <c r="BH56" s="47" t="s">
        <v>2043</v>
      </c>
      <c r="BI56" s="61"/>
      <c r="BK56" s="61"/>
      <c r="BL56" s="61"/>
      <c r="BM56" s="61"/>
      <c r="BN56" s="61"/>
    </row>
    <row r="57" ht="13.2" spans="1:66">
      <c r="A57" s="67">
        <v>45309</v>
      </c>
      <c r="B57" s="47" t="s">
        <v>4288</v>
      </c>
      <c r="C57" s="47">
        <v>1</v>
      </c>
      <c r="D57" s="47" t="s">
        <v>259</v>
      </c>
      <c r="E57" s="47">
        <v>600</v>
      </c>
      <c r="F57" s="47" t="s">
        <v>2043</v>
      </c>
      <c r="R57" s="61"/>
      <c r="S57" s="67">
        <v>45307</v>
      </c>
      <c r="T57" s="61" t="s">
        <v>4289</v>
      </c>
      <c r="U57" s="61">
        <v>2</v>
      </c>
      <c r="V57" s="61" t="s">
        <v>1879</v>
      </c>
      <c r="W57" s="61">
        <v>500</v>
      </c>
      <c r="X57" s="61" t="s">
        <v>2045</v>
      </c>
      <c r="Y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BB57" s="61"/>
      <c r="BC57" s="61" t="s">
        <v>4421</v>
      </c>
      <c r="BD57" s="47" t="s">
        <v>4289</v>
      </c>
      <c r="BE57" s="47">
        <v>4</v>
      </c>
      <c r="BF57" s="47" t="s">
        <v>316</v>
      </c>
      <c r="BG57" s="47">
        <v>2200</v>
      </c>
      <c r="BH57" s="47" t="s">
        <v>2043</v>
      </c>
      <c r="BI57" s="61"/>
      <c r="BK57" s="61"/>
      <c r="BL57" s="61"/>
      <c r="BM57" s="61"/>
      <c r="BN57" s="61"/>
    </row>
    <row r="58" ht="13.2" spans="1:66">
      <c r="A58" s="67">
        <v>45309</v>
      </c>
      <c r="B58" s="47" t="s">
        <v>4423</v>
      </c>
      <c r="C58" s="47">
        <v>1</v>
      </c>
      <c r="D58" s="47" t="s">
        <v>1057</v>
      </c>
      <c r="E58" s="47">
        <v>5500</v>
      </c>
      <c r="F58" s="47" t="s">
        <v>2043</v>
      </c>
      <c r="R58" s="61"/>
      <c r="S58" s="67">
        <v>45307</v>
      </c>
      <c r="T58" s="61" t="s">
        <v>4290</v>
      </c>
      <c r="U58" s="61">
        <v>2</v>
      </c>
      <c r="V58" s="61" t="s">
        <v>1969</v>
      </c>
      <c r="W58" s="61">
        <v>200</v>
      </c>
      <c r="X58" s="61" t="s">
        <v>2045</v>
      </c>
      <c r="Y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BB58" s="61"/>
      <c r="BC58" s="67"/>
      <c r="BI58" s="61"/>
      <c r="BK58" s="61"/>
      <c r="BL58" s="61"/>
      <c r="BM58" s="61"/>
      <c r="BN58" s="61"/>
    </row>
    <row r="59" ht="13.2" spans="1:66">
      <c r="A59" s="67"/>
      <c r="R59" s="61"/>
      <c r="S59" s="67">
        <v>45307</v>
      </c>
      <c r="T59" s="61" t="s">
        <v>4290</v>
      </c>
      <c r="U59" s="61">
        <v>2</v>
      </c>
      <c r="V59" s="61" t="s">
        <v>265</v>
      </c>
      <c r="W59" s="61">
        <v>1600</v>
      </c>
      <c r="X59" s="61" t="s">
        <v>2045</v>
      </c>
      <c r="Y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BB59" s="61"/>
      <c r="BC59" s="67">
        <v>45309</v>
      </c>
      <c r="BD59" s="47" t="s">
        <v>4288</v>
      </c>
      <c r="BE59" s="47">
        <v>4</v>
      </c>
      <c r="BF59" s="47" t="s">
        <v>196</v>
      </c>
      <c r="BG59" s="47">
        <v>1980</v>
      </c>
      <c r="BH59" s="47" t="s">
        <v>2043</v>
      </c>
      <c r="BI59" s="61"/>
      <c r="BK59" s="61"/>
      <c r="BL59" s="61"/>
      <c r="BM59" s="61"/>
      <c r="BN59" s="61"/>
    </row>
    <row r="60" ht="13.2" spans="1:66">
      <c r="A60" s="67"/>
      <c r="R60" s="61"/>
      <c r="S60" s="67">
        <v>45309</v>
      </c>
      <c r="T60" s="61" t="s">
        <v>4424</v>
      </c>
      <c r="U60" s="61">
        <v>2</v>
      </c>
      <c r="V60" s="61" t="s">
        <v>259</v>
      </c>
      <c r="W60" s="61">
        <v>12000</v>
      </c>
      <c r="X60" s="61" t="s">
        <v>2043</v>
      </c>
      <c r="Y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BB60" s="61"/>
      <c r="BC60" s="67">
        <v>45309</v>
      </c>
      <c r="BD60" s="47" t="s">
        <v>4288</v>
      </c>
      <c r="BE60" s="47">
        <v>4</v>
      </c>
      <c r="BF60" s="47" t="s">
        <v>528</v>
      </c>
      <c r="BG60" s="47">
        <v>2000</v>
      </c>
      <c r="BH60" s="47" t="s">
        <v>2043</v>
      </c>
      <c r="BI60" s="61"/>
      <c r="BK60" s="61"/>
      <c r="BL60" s="61"/>
      <c r="BM60" s="61"/>
      <c r="BN60" s="61"/>
    </row>
    <row r="61" ht="13.2" spans="1:66">
      <c r="A61" s="67"/>
      <c r="R61" s="61"/>
      <c r="S61" s="67"/>
      <c r="T61" s="61"/>
      <c r="U61" s="61"/>
      <c r="V61" s="61"/>
      <c r="W61" s="61"/>
      <c r="X61" s="61"/>
      <c r="Y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BB61" s="61"/>
      <c r="BC61" s="67">
        <v>45309</v>
      </c>
      <c r="BD61" s="47" t="s">
        <v>4288</v>
      </c>
      <c r="BE61" s="47">
        <v>4</v>
      </c>
      <c r="BF61" s="47" t="s">
        <v>277</v>
      </c>
      <c r="BG61" s="47">
        <v>1000</v>
      </c>
      <c r="BH61" s="47" t="s">
        <v>2045</v>
      </c>
      <c r="BI61" s="61"/>
      <c r="BK61" s="61"/>
      <c r="BL61" s="61"/>
      <c r="BM61" s="61"/>
      <c r="BN61" s="61"/>
    </row>
    <row r="62" ht="13.2" spans="1:66">
      <c r="A62" s="67"/>
      <c r="R62" s="61"/>
      <c r="S62" s="67"/>
      <c r="T62" s="61"/>
      <c r="U62" s="61"/>
      <c r="V62" s="61"/>
      <c r="W62" s="61"/>
      <c r="X62" s="61"/>
      <c r="Y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BB62" s="61"/>
      <c r="BC62" s="67"/>
      <c r="BI62" s="61"/>
      <c r="BK62" s="61"/>
      <c r="BL62" s="61"/>
      <c r="BM62" s="61"/>
      <c r="BN62" s="61"/>
    </row>
    <row r="63" ht="13.2" spans="1:66">
      <c r="A63" s="67">
        <v>45314</v>
      </c>
      <c r="B63" s="47" t="s">
        <v>4288</v>
      </c>
      <c r="C63" s="47">
        <v>1</v>
      </c>
      <c r="D63" s="47" t="s">
        <v>348</v>
      </c>
      <c r="E63" s="47">
        <v>2020</v>
      </c>
      <c r="F63" s="47" t="s">
        <v>2043</v>
      </c>
      <c r="R63" s="61"/>
      <c r="S63" s="67">
        <v>45314</v>
      </c>
      <c r="T63" s="47" t="s">
        <v>4288</v>
      </c>
      <c r="U63" s="47">
        <v>1</v>
      </c>
      <c r="V63" s="47" t="s">
        <v>1503</v>
      </c>
      <c r="W63" s="47">
        <v>920</v>
      </c>
      <c r="X63" s="47" t="s">
        <v>2045</v>
      </c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7">
        <v>45314</v>
      </c>
      <c r="AL63" s="47" t="s">
        <v>4288</v>
      </c>
      <c r="AM63" s="47">
        <v>1</v>
      </c>
      <c r="AN63" s="47" t="s">
        <v>213</v>
      </c>
      <c r="AO63" s="47">
        <v>280</v>
      </c>
      <c r="AP63" s="47" t="s">
        <v>2045</v>
      </c>
      <c r="AQ63" s="61"/>
      <c r="BB63" s="61"/>
      <c r="BC63" s="67">
        <v>45314</v>
      </c>
      <c r="BD63" s="47" t="s">
        <v>4288</v>
      </c>
      <c r="BE63" s="47">
        <v>1</v>
      </c>
      <c r="BF63" s="47" t="s">
        <v>124</v>
      </c>
      <c r="BG63" s="47">
        <v>1950</v>
      </c>
      <c r="BH63" s="47" t="s">
        <v>2043</v>
      </c>
      <c r="BI63" s="61"/>
      <c r="BK63" s="61"/>
      <c r="BL63" s="61"/>
      <c r="BM63" s="61"/>
      <c r="BN63" s="61"/>
    </row>
    <row r="64" ht="13.2" spans="1:66">
      <c r="A64" s="67">
        <v>45314</v>
      </c>
      <c r="B64" s="47" t="s">
        <v>4288</v>
      </c>
      <c r="C64" s="47">
        <v>1</v>
      </c>
      <c r="D64" s="47" t="s">
        <v>443</v>
      </c>
      <c r="E64" s="47">
        <v>600</v>
      </c>
      <c r="F64" s="47" t="s">
        <v>2043</v>
      </c>
      <c r="R64" s="61"/>
      <c r="S64" s="67">
        <v>45314</v>
      </c>
      <c r="T64" s="47" t="s">
        <v>4288</v>
      </c>
      <c r="U64" s="47">
        <v>1</v>
      </c>
      <c r="V64" s="47" t="s">
        <v>681</v>
      </c>
      <c r="W64" s="47">
        <v>2500</v>
      </c>
      <c r="X64" s="47" t="s">
        <v>2043</v>
      </c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7">
        <v>45314</v>
      </c>
      <c r="AL64" s="47" t="s">
        <v>4289</v>
      </c>
      <c r="AM64" s="47">
        <v>1</v>
      </c>
      <c r="AN64" s="47" t="s">
        <v>1544</v>
      </c>
      <c r="AO64" s="47">
        <v>300</v>
      </c>
      <c r="AP64" s="47" t="s">
        <v>2045</v>
      </c>
      <c r="AQ64" s="61"/>
      <c r="BB64" s="61"/>
      <c r="BC64" s="67">
        <v>45314</v>
      </c>
      <c r="BD64" s="47" t="s">
        <v>4288</v>
      </c>
      <c r="BE64" s="47">
        <v>1</v>
      </c>
      <c r="BF64" s="47" t="s">
        <v>949</v>
      </c>
      <c r="BG64" s="47">
        <v>240</v>
      </c>
      <c r="BH64" s="47" t="s">
        <v>2043</v>
      </c>
      <c r="BI64" s="61"/>
      <c r="BK64" s="61"/>
      <c r="BL64" s="61"/>
      <c r="BM64" s="61"/>
      <c r="BN64" s="61"/>
    </row>
    <row r="65" ht="13.2" spans="1:66">
      <c r="A65" s="67">
        <v>45314</v>
      </c>
      <c r="B65" s="47" t="s">
        <v>4289</v>
      </c>
      <c r="C65" s="47">
        <v>1</v>
      </c>
      <c r="D65" s="47" t="s">
        <v>443</v>
      </c>
      <c r="E65" s="47">
        <v>4000</v>
      </c>
      <c r="F65" s="47" t="s">
        <v>2043</v>
      </c>
      <c r="R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7">
        <v>45314</v>
      </c>
      <c r="AL65" s="47" t="s">
        <v>4289</v>
      </c>
      <c r="AM65" s="47">
        <v>1</v>
      </c>
      <c r="AN65" s="47" t="s">
        <v>1841</v>
      </c>
      <c r="AO65" s="47">
        <v>1000</v>
      </c>
      <c r="AP65" s="47" t="s">
        <v>2045</v>
      </c>
      <c r="AQ65" s="61"/>
      <c r="BB65" s="61"/>
      <c r="BC65" s="67">
        <v>45314</v>
      </c>
      <c r="BD65" s="47" t="s">
        <v>4289</v>
      </c>
      <c r="BE65" s="47">
        <v>1</v>
      </c>
      <c r="BF65" s="47" t="s">
        <v>949</v>
      </c>
      <c r="BG65" s="47">
        <v>1500</v>
      </c>
      <c r="BH65" s="47" t="s">
        <v>2043</v>
      </c>
      <c r="BI65" s="61"/>
      <c r="BK65" s="61"/>
      <c r="BL65" s="61"/>
      <c r="BM65" s="61"/>
      <c r="BN65" s="61"/>
    </row>
    <row r="66" ht="13.2" spans="1:66">
      <c r="A66" s="67">
        <v>45314</v>
      </c>
      <c r="B66" s="47" t="s">
        <v>4290</v>
      </c>
      <c r="C66" s="47">
        <v>1</v>
      </c>
      <c r="D66" s="47" t="s">
        <v>1085</v>
      </c>
      <c r="E66" s="47">
        <v>3000</v>
      </c>
      <c r="F66" s="47" t="s">
        <v>2043</v>
      </c>
      <c r="R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BB66" s="61"/>
      <c r="BC66" s="67">
        <v>45314</v>
      </c>
      <c r="BD66" s="47" t="s">
        <v>4289</v>
      </c>
      <c r="BE66" s="47">
        <v>1</v>
      </c>
      <c r="BF66" s="47" t="s">
        <v>262</v>
      </c>
      <c r="BG66" s="47">
        <v>1000</v>
      </c>
      <c r="BH66" s="47" t="s">
        <v>2043</v>
      </c>
      <c r="BI66" s="61"/>
      <c r="BK66" s="61"/>
      <c r="BL66" s="61"/>
      <c r="BM66" s="61"/>
      <c r="BN66" s="61"/>
    </row>
    <row r="67" ht="13.2" spans="18:66">
      <c r="R67" s="61"/>
      <c r="S67" s="61"/>
      <c r="T67" s="61"/>
      <c r="U67" s="61"/>
      <c r="V67" s="61"/>
      <c r="W67" s="61"/>
      <c r="X67" s="61"/>
      <c r="Y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BB67" s="61"/>
      <c r="BC67" s="67"/>
      <c r="BI67" s="61"/>
      <c r="BK67" s="61"/>
      <c r="BL67" s="61"/>
      <c r="BM67" s="61"/>
      <c r="BN67" s="61"/>
    </row>
    <row r="68" ht="13.2" spans="1:66">
      <c r="A68" s="67">
        <v>45316</v>
      </c>
      <c r="B68" s="47" t="s">
        <v>4288</v>
      </c>
      <c r="C68" s="47">
        <v>1</v>
      </c>
      <c r="D68" s="47" t="s">
        <v>464</v>
      </c>
      <c r="E68" s="47">
        <v>2060</v>
      </c>
      <c r="F68" s="47" t="s">
        <v>2043</v>
      </c>
      <c r="R68" s="61"/>
      <c r="S68" s="67">
        <v>45316</v>
      </c>
      <c r="T68" s="47" t="s">
        <v>4288</v>
      </c>
      <c r="U68" s="47">
        <v>2</v>
      </c>
      <c r="V68" s="61" t="s">
        <v>835</v>
      </c>
      <c r="W68" s="61">
        <v>160</v>
      </c>
      <c r="X68" s="61" t="s">
        <v>2043</v>
      </c>
      <c r="Y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7">
        <v>45316</v>
      </c>
      <c r="AL68" s="47" t="s">
        <v>4288</v>
      </c>
      <c r="AM68" s="47">
        <v>3</v>
      </c>
      <c r="AN68" s="61" t="s">
        <v>1597</v>
      </c>
      <c r="AO68" s="61">
        <v>0</v>
      </c>
      <c r="AP68" s="47" t="s">
        <v>2045</v>
      </c>
      <c r="AQ68" s="61"/>
      <c r="BB68" s="61"/>
      <c r="BC68" s="67">
        <v>45316</v>
      </c>
      <c r="BD68" s="47" t="s">
        <v>4288</v>
      </c>
      <c r="BE68" s="47">
        <v>4</v>
      </c>
      <c r="BF68" s="47" t="s">
        <v>1817</v>
      </c>
      <c r="BG68" s="47">
        <v>3700</v>
      </c>
      <c r="BH68" s="47" t="s">
        <v>2043</v>
      </c>
      <c r="BI68" s="61"/>
      <c r="BK68" s="61"/>
      <c r="BL68" s="61"/>
      <c r="BM68" s="61"/>
      <c r="BN68" s="61"/>
    </row>
    <row r="69" ht="13.2" spans="1:66">
      <c r="A69" s="67">
        <v>45316</v>
      </c>
      <c r="B69" s="47" t="s">
        <v>4289</v>
      </c>
      <c r="C69" s="47">
        <v>1</v>
      </c>
      <c r="D69" s="47" t="s">
        <v>464</v>
      </c>
      <c r="E69" s="47">
        <v>2500</v>
      </c>
      <c r="F69" s="47" t="s">
        <v>2043</v>
      </c>
      <c r="R69" s="61"/>
      <c r="S69" s="67">
        <v>45316</v>
      </c>
      <c r="T69" s="47" t="s">
        <v>4288</v>
      </c>
      <c r="U69" s="61">
        <v>2</v>
      </c>
      <c r="V69" s="61" t="s">
        <v>265</v>
      </c>
      <c r="W69" s="61">
        <v>2800</v>
      </c>
      <c r="X69" s="61" t="s">
        <v>2043</v>
      </c>
      <c r="Y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7">
        <v>45316</v>
      </c>
      <c r="AL69" s="61" t="s">
        <v>4289</v>
      </c>
      <c r="AM69" s="61">
        <v>3</v>
      </c>
      <c r="AN69" s="61" t="s">
        <v>1186</v>
      </c>
      <c r="AO69" s="61">
        <v>500</v>
      </c>
      <c r="AP69" s="47" t="s">
        <v>2045</v>
      </c>
      <c r="AQ69" s="61"/>
      <c r="BB69" s="61"/>
      <c r="BC69" s="67">
        <v>45316</v>
      </c>
      <c r="BD69" s="47" t="s">
        <v>4289</v>
      </c>
      <c r="BE69" s="47">
        <v>4</v>
      </c>
      <c r="BF69" s="47" t="s">
        <v>1416</v>
      </c>
      <c r="BG69" s="47">
        <v>2500</v>
      </c>
      <c r="BH69" s="47" t="s">
        <v>2043</v>
      </c>
      <c r="BI69" s="61"/>
      <c r="BK69" s="61"/>
      <c r="BL69" s="61"/>
      <c r="BM69" s="61"/>
      <c r="BN69" s="61"/>
    </row>
    <row r="70" ht="13.2" spans="1:66">
      <c r="A70" s="67">
        <v>45316</v>
      </c>
      <c r="B70" s="47" t="s">
        <v>4289</v>
      </c>
      <c r="C70" s="47">
        <v>1</v>
      </c>
      <c r="D70" s="47" t="s">
        <v>1977</v>
      </c>
      <c r="E70" s="47">
        <v>1000</v>
      </c>
      <c r="F70" s="47" t="s">
        <v>2043</v>
      </c>
      <c r="R70" s="61"/>
      <c r="S70" s="67">
        <v>45316</v>
      </c>
      <c r="T70" s="61" t="s">
        <v>4289</v>
      </c>
      <c r="U70" s="61">
        <v>2</v>
      </c>
      <c r="V70" s="61" t="s">
        <v>265</v>
      </c>
      <c r="W70" s="61">
        <v>1200</v>
      </c>
      <c r="X70" s="61" t="s">
        <v>2043</v>
      </c>
      <c r="Y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7">
        <v>45316</v>
      </c>
      <c r="AL70" s="61" t="s">
        <v>4289</v>
      </c>
      <c r="AM70" s="61">
        <v>3</v>
      </c>
      <c r="AN70" s="61" t="s">
        <v>1971</v>
      </c>
      <c r="AO70" s="61">
        <v>200</v>
      </c>
      <c r="AP70" s="47" t="s">
        <v>2045</v>
      </c>
      <c r="AQ70" s="61"/>
      <c r="BB70" s="61"/>
      <c r="BC70" s="67"/>
      <c r="BI70" s="61"/>
      <c r="BK70" s="61"/>
      <c r="BL70" s="61"/>
      <c r="BM70" s="61"/>
      <c r="BN70" s="61"/>
    </row>
    <row r="71" ht="13.2" spans="1:66">
      <c r="A71" s="67">
        <v>45316</v>
      </c>
      <c r="B71" s="47" t="s">
        <v>4290</v>
      </c>
      <c r="C71" s="47">
        <v>1</v>
      </c>
      <c r="D71" s="47" t="s">
        <v>1977</v>
      </c>
      <c r="E71" s="47">
        <v>700</v>
      </c>
      <c r="F71" s="47" t="s">
        <v>2043</v>
      </c>
      <c r="R71" s="61"/>
      <c r="S71" s="67">
        <v>45316</v>
      </c>
      <c r="T71" s="61" t="s">
        <v>4289</v>
      </c>
      <c r="U71" s="61">
        <v>2</v>
      </c>
      <c r="V71" s="61" t="s">
        <v>148</v>
      </c>
      <c r="W71" s="61">
        <v>2000</v>
      </c>
      <c r="X71" s="61" t="s">
        <v>2043</v>
      </c>
      <c r="Y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BB71" s="61"/>
      <c r="BC71" s="67"/>
      <c r="BI71" s="61"/>
      <c r="BK71" s="61"/>
      <c r="BL71" s="61"/>
      <c r="BM71" s="61"/>
      <c r="BN71" s="61"/>
    </row>
    <row r="72" ht="13.2" spans="1:66">
      <c r="A72" s="67">
        <v>45316</v>
      </c>
      <c r="B72" s="47" t="s">
        <v>4290</v>
      </c>
      <c r="C72" s="47">
        <v>1</v>
      </c>
      <c r="D72" s="47" t="s">
        <v>790</v>
      </c>
      <c r="E72" s="47">
        <v>2000</v>
      </c>
      <c r="F72" s="47" t="s">
        <v>2043</v>
      </c>
      <c r="R72" s="61"/>
      <c r="S72" s="67">
        <v>45316</v>
      </c>
      <c r="T72" s="61" t="s">
        <v>4290</v>
      </c>
      <c r="U72" s="61">
        <v>2</v>
      </c>
      <c r="V72" s="61" t="s">
        <v>148</v>
      </c>
      <c r="W72" s="61">
        <v>3500</v>
      </c>
      <c r="X72" s="61" t="s">
        <v>2043</v>
      </c>
      <c r="Y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7">
        <v>45320</v>
      </c>
      <c r="AL72" s="61" t="s">
        <v>4288</v>
      </c>
      <c r="AM72" s="61">
        <v>3</v>
      </c>
      <c r="AN72" s="61" t="s">
        <v>1630</v>
      </c>
      <c r="AO72" s="61">
        <v>180</v>
      </c>
      <c r="AP72" s="61" t="s">
        <v>2045</v>
      </c>
      <c r="AQ72" s="61"/>
      <c r="BB72" s="61"/>
      <c r="BC72" s="67">
        <v>45320</v>
      </c>
      <c r="BD72" s="47" t="s">
        <v>4288</v>
      </c>
      <c r="BE72" s="47">
        <v>4</v>
      </c>
      <c r="BF72" s="47" t="s">
        <v>229</v>
      </c>
      <c r="BG72" s="47">
        <v>1200</v>
      </c>
      <c r="BH72" s="47" t="s">
        <v>2043</v>
      </c>
      <c r="BI72" s="61"/>
      <c r="BK72" s="61"/>
      <c r="BL72" s="61"/>
      <c r="BM72" s="61"/>
      <c r="BN72" s="61"/>
    </row>
    <row r="73" ht="13.2" spans="1:66">
      <c r="A73" s="67"/>
      <c r="R73" s="61"/>
      <c r="S73" s="67"/>
      <c r="T73" s="61"/>
      <c r="U73" s="61"/>
      <c r="V73" s="61"/>
      <c r="W73" s="61"/>
      <c r="X73" s="61"/>
      <c r="Y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7">
        <v>45320</v>
      </c>
      <c r="AL73" s="61" t="s">
        <v>4288</v>
      </c>
      <c r="AM73" s="61">
        <v>3</v>
      </c>
      <c r="AN73" s="61" t="s">
        <v>1791</v>
      </c>
      <c r="AO73" s="61">
        <v>255</v>
      </c>
      <c r="AP73" s="61" t="s">
        <v>2045</v>
      </c>
      <c r="AQ73" s="61"/>
      <c r="BB73" s="61"/>
      <c r="BC73" s="67">
        <v>45320</v>
      </c>
      <c r="BD73" s="47" t="s">
        <v>4289</v>
      </c>
      <c r="BE73" s="47">
        <v>4</v>
      </c>
      <c r="BF73" s="47" t="s">
        <v>145</v>
      </c>
      <c r="BG73" s="47">
        <v>2500</v>
      </c>
      <c r="BH73" s="47" t="s">
        <v>2043</v>
      </c>
      <c r="BI73" s="61"/>
      <c r="BK73" s="61"/>
      <c r="BL73" s="61"/>
      <c r="BM73" s="61"/>
      <c r="BN73" s="61"/>
    </row>
    <row r="74" ht="13.2" spans="1:66">
      <c r="A74" s="67">
        <v>45320</v>
      </c>
      <c r="B74" s="47" t="s">
        <v>4288</v>
      </c>
      <c r="C74" s="47">
        <v>1</v>
      </c>
      <c r="D74" s="47" t="s">
        <v>479</v>
      </c>
      <c r="E74" s="47">
        <v>2480</v>
      </c>
      <c r="F74" s="47" t="s">
        <v>2043</v>
      </c>
      <c r="R74" s="61"/>
      <c r="S74" s="67">
        <v>45320</v>
      </c>
      <c r="T74" s="61" t="s">
        <v>4423</v>
      </c>
      <c r="U74" s="61">
        <v>2</v>
      </c>
      <c r="V74" s="61" t="s">
        <v>244</v>
      </c>
      <c r="W74" s="61">
        <v>6000</v>
      </c>
      <c r="X74" s="61" t="s">
        <v>2043</v>
      </c>
      <c r="Y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7">
        <v>45320</v>
      </c>
      <c r="AL74" s="61" t="s">
        <v>4289</v>
      </c>
      <c r="AM74" s="61">
        <v>3</v>
      </c>
      <c r="AN74" s="61" t="s">
        <v>1791</v>
      </c>
      <c r="AO74" s="61">
        <v>1000</v>
      </c>
      <c r="AP74" s="61" t="s">
        <v>2045</v>
      </c>
      <c r="AQ74" s="61"/>
      <c r="BB74" s="61"/>
      <c r="BC74" s="67"/>
      <c r="BI74" s="61"/>
      <c r="BK74" s="61"/>
      <c r="BL74" s="61"/>
      <c r="BM74" s="61"/>
      <c r="BN74" s="61"/>
    </row>
    <row r="75" ht="13.2" spans="1:66">
      <c r="A75" s="67">
        <v>45320</v>
      </c>
      <c r="B75" s="47" t="s">
        <v>4423</v>
      </c>
      <c r="C75" s="47">
        <v>1</v>
      </c>
      <c r="D75" s="47" t="s">
        <v>1686</v>
      </c>
      <c r="E75" s="47">
        <v>4400</v>
      </c>
      <c r="F75" s="47" t="s">
        <v>2043</v>
      </c>
      <c r="R75" s="61"/>
      <c r="S75" s="67">
        <v>45320</v>
      </c>
      <c r="T75" s="61" t="s">
        <v>4290</v>
      </c>
      <c r="U75" s="61">
        <v>2</v>
      </c>
      <c r="V75" s="179" t="s">
        <v>2065</v>
      </c>
      <c r="W75" s="61">
        <v>500</v>
      </c>
      <c r="X75" s="61" t="s">
        <v>2045</v>
      </c>
      <c r="Y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BB75" s="61"/>
      <c r="BC75" s="67">
        <v>45321</v>
      </c>
      <c r="BD75" s="47" t="s">
        <v>4288</v>
      </c>
      <c r="BE75" s="47">
        <v>4</v>
      </c>
      <c r="BF75" s="47" t="s">
        <v>145</v>
      </c>
      <c r="BG75" s="47">
        <v>2320</v>
      </c>
      <c r="BH75" s="47" t="s">
        <v>2043</v>
      </c>
      <c r="BI75" s="61"/>
      <c r="BK75" s="61"/>
      <c r="BL75" s="61"/>
      <c r="BM75" s="61"/>
      <c r="BN75" s="61"/>
    </row>
    <row r="76" ht="13.2" spans="1:66">
      <c r="A76" s="67"/>
      <c r="R76" s="61"/>
      <c r="S76" s="67">
        <v>45320</v>
      </c>
      <c r="T76" s="61" t="s">
        <v>4290</v>
      </c>
      <c r="U76" s="61">
        <v>2</v>
      </c>
      <c r="V76" s="61" t="s">
        <v>259</v>
      </c>
      <c r="W76" s="61">
        <v>2500</v>
      </c>
      <c r="X76" s="61" t="s">
        <v>2043</v>
      </c>
      <c r="Y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7">
        <v>45321</v>
      </c>
      <c r="AL76" s="61" t="s">
        <v>4288</v>
      </c>
      <c r="AM76" s="61">
        <v>3</v>
      </c>
      <c r="AN76" s="61" t="s">
        <v>1791</v>
      </c>
      <c r="AO76" s="61">
        <v>570</v>
      </c>
      <c r="AP76" s="61" t="s">
        <v>2045</v>
      </c>
      <c r="AQ76" s="61"/>
      <c r="BB76" s="61"/>
      <c r="BC76" s="67">
        <v>45321</v>
      </c>
      <c r="BD76" s="47" t="s">
        <v>4289</v>
      </c>
      <c r="BE76" s="47">
        <v>4</v>
      </c>
      <c r="BF76" s="47" t="s">
        <v>145</v>
      </c>
      <c r="BG76" s="47">
        <v>2500</v>
      </c>
      <c r="BH76" s="47" t="s">
        <v>2043</v>
      </c>
      <c r="BI76" s="61"/>
      <c r="BK76" s="61"/>
      <c r="BL76" s="61"/>
      <c r="BM76" s="61"/>
      <c r="BN76" s="61"/>
    </row>
    <row r="77" ht="13.2" spans="1:66">
      <c r="A77" s="67">
        <v>45321</v>
      </c>
      <c r="B77" s="47" t="s">
        <v>4288</v>
      </c>
      <c r="C77" s="47">
        <v>1</v>
      </c>
      <c r="D77" s="47" t="s">
        <v>1686</v>
      </c>
      <c r="E77" s="47">
        <v>1365</v>
      </c>
      <c r="F77" s="47" t="s">
        <v>2043</v>
      </c>
      <c r="R77" s="61"/>
      <c r="S77" s="67"/>
      <c r="T77" s="61"/>
      <c r="U77" s="61"/>
      <c r="V77" s="61"/>
      <c r="W77" s="61"/>
      <c r="X77" s="61"/>
      <c r="Y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7">
        <v>45321</v>
      </c>
      <c r="AL77" s="61" t="s">
        <v>4288</v>
      </c>
      <c r="AM77" s="61">
        <v>3</v>
      </c>
      <c r="AN77" s="61" t="s">
        <v>1390</v>
      </c>
      <c r="AO77" s="61">
        <v>360</v>
      </c>
      <c r="AP77" s="61" t="s">
        <v>2045</v>
      </c>
      <c r="AQ77" s="61"/>
      <c r="BB77" s="61"/>
      <c r="BC77" s="67"/>
      <c r="BI77" s="61"/>
      <c r="BK77" s="61"/>
      <c r="BL77" s="61"/>
      <c r="BM77" s="61"/>
      <c r="BN77" s="61"/>
    </row>
    <row r="78" ht="13.2" spans="1:66">
      <c r="A78" s="67">
        <v>45321</v>
      </c>
      <c r="B78" s="47" t="s">
        <v>4423</v>
      </c>
      <c r="C78" s="47">
        <v>1</v>
      </c>
      <c r="D78" s="47" t="s">
        <v>729</v>
      </c>
      <c r="E78" s="47">
        <v>6000</v>
      </c>
      <c r="F78" s="47" t="s">
        <v>2043</v>
      </c>
      <c r="R78" s="61"/>
      <c r="S78" s="67">
        <v>45321</v>
      </c>
      <c r="T78" s="61" t="s">
        <v>4288</v>
      </c>
      <c r="U78" s="61">
        <v>2</v>
      </c>
      <c r="V78" s="61" t="s">
        <v>259</v>
      </c>
      <c r="W78" s="61">
        <v>4620</v>
      </c>
      <c r="X78" s="61" t="s">
        <v>2043</v>
      </c>
      <c r="Y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7">
        <v>45321</v>
      </c>
      <c r="AL78" s="61" t="s">
        <v>4289</v>
      </c>
      <c r="AM78" s="61">
        <v>3</v>
      </c>
      <c r="AN78" s="61" t="s">
        <v>1390</v>
      </c>
      <c r="AO78" s="61">
        <v>140</v>
      </c>
      <c r="AP78" s="61" t="s">
        <v>2045</v>
      </c>
      <c r="AQ78" s="61"/>
      <c r="BB78" s="61"/>
      <c r="BC78" s="67"/>
      <c r="BI78" s="61"/>
      <c r="BK78" s="61"/>
      <c r="BL78" s="61"/>
      <c r="BM78" s="61"/>
      <c r="BN78" s="61"/>
    </row>
    <row r="79" ht="13.2" spans="1:66">
      <c r="A79" s="67">
        <v>45321</v>
      </c>
      <c r="B79" s="47" t="s">
        <v>4290</v>
      </c>
      <c r="C79" s="47">
        <v>1</v>
      </c>
      <c r="D79" s="47" t="s">
        <v>1686</v>
      </c>
      <c r="E79" s="47">
        <v>3000</v>
      </c>
      <c r="F79" s="47" t="s">
        <v>2043</v>
      </c>
      <c r="R79" s="61"/>
      <c r="S79" s="67">
        <v>45321</v>
      </c>
      <c r="T79" s="61" t="s">
        <v>4425</v>
      </c>
      <c r="U79" s="61">
        <v>2</v>
      </c>
      <c r="V79" s="61" t="s">
        <v>259</v>
      </c>
      <c r="W79" s="61">
        <v>7000</v>
      </c>
      <c r="X79" s="61" t="s">
        <v>2043</v>
      </c>
      <c r="Y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7">
        <v>45321</v>
      </c>
      <c r="AL79" s="61" t="s">
        <v>4289</v>
      </c>
      <c r="AM79" s="61">
        <v>3</v>
      </c>
      <c r="AN79" s="61" t="s">
        <v>1597</v>
      </c>
      <c r="AO79" s="61">
        <v>600</v>
      </c>
      <c r="AP79" s="61" t="s">
        <v>2045</v>
      </c>
      <c r="AQ79" s="61"/>
      <c r="BB79" s="61"/>
      <c r="BC79" s="67"/>
      <c r="BI79" s="61"/>
      <c r="BK79" s="61"/>
      <c r="BL79" s="61"/>
      <c r="BM79" s="61"/>
      <c r="BN79" s="61"/>
    </row>
    <row r="80" ht="13.2" spans="1:66">
      <c r="A80" s="67"/>
      <c r="R80" s="61"/>
      <c r="S80" s="67"/>
      <c r="T80" s="61"/>
      <c r="U80" s="61"/>
      <c r="V80" s="61"/>
      <c r="W80" s="61"/>
      <c r="X80" s="61"/>
      <c r="Y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BB80" s="61"/>
      <c r="BC80" s="67"/>
      <c r="BI80" s="61"/>
      <c r="BK80" s="61"/>
      <c r="BL80" s="61"/>
      <c r="BM80" s="61"/>
      <c r="BN80" s="61"/>
    </row>
    <row r="81" ht="26.4" spans="1:66">
      <c r="A81" s="67">
        <v>45327</v>
      </c>
      <c r="B81" s="47" t="s">
        <v>4288</v>
      </c>
      <c r="C81" s="47">
        <v>1</v>
      </c>
      <c r="D81" s="47" t="s">
        <v>1085</v>
      </c>
      <c r="E81" s="47">
        <v>2000</v>
      </c>
      <c r="F81" s="47" t="s">
        <v>2043</v>
      </c>
      <c r="R81" s="61"/>
      <c r="S81" s="67">
        <v>45327</v>
      </c>
      <c r="T81" s="61" t="s">
        <v>4288</v>
      </c>
      <c r="U81" s="61">
        <v>2</v>
      </c>
      <c r="V81" s="61" t="s">
        <v>1916</v>
      </c>
      <c r="W81" s="61">
        <v>200</v>
      </c>
      <c r="X81" s="61" t="s">
        <v>2045</v>
      </c>
      <c r="Y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7">
        <v>45327</v>
      </c>
      <c r="AL81" s="61" t="s">
        <v>4288</v>
      </c>
      <c r="AM81" s="61">
        <v>3</v>
      </c>
      <c r="AN81" s="61" t="s">
        <v>2137</v>
      </c>
      <c r="AO81" s="61">
        <v>390</v>
      </c>
      <c r="AP81" s="61" t="s">
        <v>2045</v>
      </c>
      <c r="AQ81" s="61"/>
      <c r="BB81" s="61"/>
      <c r="BC81" s="67">
        <v>45327</v>
      </c>
      <c r="BD81" s="47" t="s">
        <v>4288</v>
      </c>
      <c r="BE81" s="47">
        <v>4</v>
      </c>
      <c r="BF81" s="47" t="s">
        <v>1672</v>
      </c>
      <c r="BG81" s="47">
        <v>1350</v>
      </c>
      <c r="BH81" s="47" t="s">
        <v>2045</v>
      </c>
      <c r="BI81" s="61" t="s">
        <v>4426</v>
      </c>
      <c r="BK81" s="61"/>
      <c r="BL81" s="61"/>
      <c r="BM81" s="61"/>
      <c r="BN81" s="61"/>
    </row>
    <row r="82" ht="13.2" spans="1:66">
      <c r="A82" s="67">
        <v>45327</v>
      </c>
      <c r="B82" s="47" t="s">
        <v>4289</v>
      </c>
      <c r="C82" s="47">
        <v>1</v>
      </c>
      <c r="D82" s="47" t="s">
        <v>1085</v>
      </c>
      <c r="E82" s="47">
        <v>1000</v>
      </c>
      <c r="F82" s="47" t="s">
        <v>2043</v>
      </c>
      <c r="R82" s="61"/>
      <c r="S82" s="67">
        <v>45327</v>
      </c>
      <c r="T82" s="61" t="s">
        <v>4289</v>
      </c>
      <c r="U82" s="61">
        <v>2</v>
      </c>
      <c r="V82" s="61" t="s">
        <v>1916</v>
      </c>
      <c r="W82" s="61">
        <v>1800</v>
      </c>
      <c r="X82" s="61" t="s">
        <v>2045</v>
      </c>
      <c r="Y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7">
        <v>45327</v>
      </c>
      <c r="AL82" s="61" t="s">
        <v>4288</v>
      </c>
      <c r="AM82" s="61">
        <v>3</v>
      </c>
      <c r="AN82" s="61" t="s">
        <v>2123</v>
      </c>
      <c r="AO82" s="61">
        <v>240</v>
      </c>
      <c r="AP82" s="61" t="s">
        <v>2045</v>
      </c>
      <c r="AQ82" s="61"/>
      <c r="BB82" s="61"/>
      <c r="BC82" s="67">
        <v>45327</v>
      </c>
      <c r="BD82" s="47" t="s">
        <v>4425</v>
      </c>
      <c r="BE82" s="47">
        <v>4</v>
      </c>
      <c r="BF82" s="47" t="s">
        <v>592</v>
      </c>
      <c r="BG82" s="47">
        <v>6000</v>
      </c>
      <c r="BH82" s="47" t="s">
        <v>2043</v>
      </c>
      <c r="BI82" s="61"/>
      <c r="BK82" s="61"/>
      <c r="BL82" s="61"/>
      <c r="BM82" s="61"/>
      <c r="BN82" s="61"/>
    </row>
    <row r="83" ht="13.2" spans="1:66">
      <c r="A83" s="67">
        <v>45327</v>
      </c>
      <c r="B83" s="47" t="s">
        <v>4289</v>
      </c>
      <c r="C83" s="47">
        <v>1</v>
      </c>
      <c r="D83" s="47" t="s">
        <v>540</v>
      </c>
      <c r="E83" s="47">
        <v>2000</v>
      </c>
      <c r="F83" s="47" t="s">
        <v>2043</v>
      </c>
      <c r="R83" s="61"/>
      <c r="S83" s="67">
        <v>45327</v>
      </c>
      <c r="T83" s="61" t="s">
        <v>4425</v>
      </c>
      <c r="U83" s="61">
        <v>2</v>
      </c>
      <c r="V83" s="61" t="s">
        <v>148</v>
      </c>
      <c r="W83" s="61">
        <v>5000</v>
      </c>
      <c r="X83" s="61" t="s">
        <v>2043</v>
      </c>
      <c r="Y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7">
        <v>45327</v>
      </c>
      <c r="AL83" s="61" t="s">
        <v>4289</v>
      </c>
      <c r="AM83" s="61">
        <v>3</v>
      </c>
      <c r="AN83" s="61" t="s">
        <v>2123</v>
      </c>
      <c r="AO83" s="61">
        <v>260</v>
      </c>
      <c r="AP83" s="61" t="s">
        <v>2045</v>
      </c>
      <c r="AQ83" s="61"/>
      <c r="BB83" s="61"/>
      <c r="BC83" s="67">
        <v>45328</v>
      </c>
      <c r="BD83" s="47" t="s">
        <v>4288</v>
      </c>
      <c r="BE83" s="47">
        <v>4</v>
      </c>
      <c r="BF83" s="47" t="s">
        <v>592</v>
      </c>
      <c r="BG83" s="47">
        <v>3500</v>
      </c>
      <c r="BH83" s="47" t="s">
        <v>2043</v>
      </c>
      <c r="BI83" s="61"/>
      <c r="BK83" s="61"/>
      <c r="BL83" s="61"/>
      <c r="BM83" s="61"/>
      <c r="BN83" s="61"/>
    </row>
    <row r="84" ht="13.2" spans="1:66">
      <c r="A84" s="67">
        <v>45327</v>
      </c>
      <c r="B84" s="47" t="s">
        <v>4290</v>
      </c>
      <c r="C84" s="47">
        <v>1</v>
      </c>
      <c r="D84" s="47" t="s">
        <v>1188</v>
      </c>
      <c r="E84" s="47">
        <v>3500</v>
      </c>
      <c r="F84" s="47" t="s">
        <v>2043</v>
      </c>
      <c r="R84" s="61"/>
      <c r="S84" s="67">
        <v>45328</v>
      </c>
      <c r="T84" s="61" t="s">
        <v>4288</v>
      </c>
      <c r="U84" s="61">
        <v>2</v>
      </c>
      <c r="V84" s="61" t="s">
        <v>148</v>
      </c>
      <c r="W84" s="61">
        <v>2420</v>
      </c>
      <c r="X84" s="61" t="s">
        <v>2043</v>
      </c>
      <c r="Y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7">
        <v>45327</v>
      </c>
      <c r="AL84" s="61" t="s">
        <v>4289</v>
      </c>
      <c r="AM84" s="61">
        <v>3</v>
      </c>
      <c r="AN84" s="61" t="s">
        <v>4420</v>
      </c>
      <c r="AO84" s="61">
        <v>400</v>
      </c>
      <c r="AP84" s="61" t="s">
        <v>2045</v>
      </c>
      <c r="AQ84" s="61"/>
      <c r="BB84" s="61"/>
      <c r="BC84" s="67">
        <v>45328</v>
      </c>
      <c r="BD84" s="47" t="s">
        <v>4289</v>
      </c>
      <c r="BE84" s="47">
        <v>4</v>
      </c>
      <c r="BF84" s="47" t="s">
        <v>592</v>
      </c>
      <c r="BG84" s="47">
        <v>2200</v>
      </c>
      <c r="BH84" s="47" t="s">
        <v>2043</v>
      </c>
      <c r="BI84" s="61"/>
      <c r="BK84" s="61"/>
      <c r="BL84" s="61"/>
      <c r="BM84" s="61"/>
      <c r="BN84" s="61"/>
    </row>
    <row r="85" ht="13.2" spans="1:66">
      <c r="A85" s="67">
        <v>45328</v>
      </c>
      <c r="B85" s="47" t="s">
        <v>4288</v>
      </c>
      <c r="C85" s="47">
        <v>1</v>
      </c>
      <c r="D85" s="47" t="s">
        <v>540</v>
      </c>
      <c r="E85" s="47">
        <v>580</v>
      </c>
      <c r="F85" s="47" t="s">
        <v>2043</v>
      </c>
      <c r="R85" s="61"/>
      <c r="S85" s="67">
        <v>45328</v>
      </c>
      <c r="T85" s="61" t="s">
        <v>4289</v>
      </c>
      <c r="U85" s="61">
        <v>2</v>
      </c>
      <c r="V85" s="61" t="s">
        <v>148</v>
      </c>
      <c r="W85" s="61">
        <v>3000</v>
      </c>
      <c r="X85" s="61" t="s">
        <v>2043</v>
      </c>
      <c r="Y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7">
        <v>45328</v>
      </c>
      <c r="AL85" s="61" t="s">
        <v>4288</v>
      </c>
      <c r="AM85" s="61">
        <v>3</v>
      </c>
      <c r="AN85" s="61" t="s">
        <v>4420</v>
      </c>
      <c r="AO85" s="61">
        <v>390</v>
      </c>
      <c r="AP85" s="61" t="s">
        <v>2045</v>
      </c>
      <c r="AQ85" s="61"/>
      <c r="BB85" s="61"/>
      <c r="BC85" s="67">
        <v>45328</v>
      </c>
      <c r="BD85" s="47" t="s">
        <v>4289</v>
      </c>
      <c r="BE85" s="47">
        <v>4</v>
      </c>
      <c r="BF85" s="47" t="s">
        <v>277</v>
      </c>
      <c r="BG85" s="47">
        <v>600</v>
      </c>
      <c r="BH85" s="47" t="s">
        <v>2045</v>
      </c>
      <c r="BI85" s="61"/>
      <c r="BK85" s="61"/>
      <c r="BL85" s="61"/>
      <c r="BM85" s="61"/>
      <c r="BN85" s="61"/>
    </row>
    <row r="86" ht="13.2" spans="1:66">
      <c r="A86" s="67">
        <v>45328</v>
      </c>
      <c r="B86" s="47" t="s">
        <v>4288</v>
      </c>
      <c r="C86" s="47">
        <v>1</v>
      </c>
      <c r="D86" s="47" t="s">
        <v>1188</v>
      </c>
      <c r="E86" s="47">
        <v>2760</v>
      </c>
      <c r="F86" s="47" t="s">
        <v>2043</v>
      </c>
      <c r="R86" s="61"/>
      <c r="S86" s="67">
        <v>45328</v>
      </c>
      <c r="T86" s="61" t="s">
        <v>4290</v>
      </c>
      <c r="U86" s="61">
        <v>2</v>
      </c>
      <c r="V86" s="61" t="s">
        <v>148</v>
      </c>
      <c r="W86" s="61">
        <v>3000</v>
      </c>
      <c r="X86" s="61" t="s">
        <v>2043</v>
      </c>
      <c r="Y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7">
        <v>45328</v>
      </c>
      <c r="AL86" s="61" t="s">
        <v>4288</v>
      </c>
      <c r="AM86" s="61">
        <v>3</v>
      </c>
      <c r="AN86" s="61" t="s">
        <v>2091</v>
      </c>
      <c r="AO86" s="61">
        <v>555</v>
      </c>
      <c r="AP86" s="61" t="s">
        <v>2045</v>
      </c>
      <c r="AQ86" s="61"/>
      <c r="BB86" s="61"/>
      <c r="BC86" s="67">
        <v>45328</v>
      </c>
      <c r="BD86" s="47" t="s">
        <v>4290</v>
      </c>
      <c r="BE86" s="47">
        <v>4</v>
      </c>
      <c r="BF86" s="47" t="s">
        <v>528</v>
      </c>
      <c r="BG86" s="47">
        <v>2000</v>
      </c>
      <c r="BH86" s="47" t="s">
        <v>2043</v>
      </c>
      <c r="BI86" s="61"/>
      <c r="BK86" s="61"/>
      <c r="BL86" s="61"/>
      <c r="BM86" s="61"/>
      <c r="BN86" s="61"/>
    </row>
    <row r="87" ht="13.2" spans="1:66">
      <c r="A87" s="67">
        <v>45328</v>
      </c>
      <c r="B87" s="47" t="s">
        <v>4289</v>
      </c>
      <c r="C87" s="47">
        <v>1</v>
      </c>
      <c r="D87" s="47" t="s">
        <v>1188</v>
      </c>
      <c r="E87" s="47">
        <v>3400</v>
      </c>
      <c r="F87" s="47" t="s">
        <v>2043</v>
      </c>
      <c r="R87" s="61"/>
      <c r="S87" s="67">
        <v>45329</v>
      </c>
      <c r="T87" s="61" t="s">
        <v>4288</v>
      </c>
      <c r="U87" s="61">
        <v>2</v>
      </c>
      <c r="V87" s="61" t="s">
        <v>160</v>
      </c>
      <c r="W87" s="61">
        <v>2660</v>
      </c>
      <c r="X87" s="61" t="s">
        <v>2043</v>
      </c>
      <c r="Y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7">
        <v>45328</v>
      </c>
      <c r="AL87" s="61" t="s">
        <v>4289</v>
      </c>
      <c r="AM87" s="61">
        <v>3</v>
      </c>
      <c r="AN87" s="61" t="s">
        <v>408</v>
      </c>
      <c r="AO87" s="61">
        <v>740</v>
      </c>
      <c r="AP87" s="61" t="s">
        <v>2045</v>
      </c>
      <c r="AQ87" s="61"/>
      <c r="BB87" s="61"/>
      <c r="BC87" s="67">
        <v>45329</v>
      </c>
      <c r="BD87" s="47" t="s">
        <v>4288</v>
      </c>
      <c r="BE87" s="47">
        <v>4</v>
      </c>
      <c r="BF87" s="47" t="s">
        <v>1183</v>
      </c>
      <c r="BG87" s="47">
        <v>40</v>
      </c>
      <c r="BH87" s="47" t="s">
        <v>2043</v>
      </c>
      <c r="BI87" s="61" t="s">
        <v>4427</v>
      </c>
      <c r="BJ87" s="61" t="s">
        <v>4428</v>
      </c>
      <c r="BK87" s="61"/>
      <c r="BL87" s="61"/>
      <c r="BM87" s="61"/>
      <c r="BN87" s="61"/>
    </row>
    <row r="88" ht="13.2" spans="1:66">
      <c r="A88" s="67">
        <v>45329</v>
      </c>
      <c r="B88" s="47" t="s">
        <v>4288</v>
      </c>
      <c r="C88" s="47">
        <v>1</v>
      </c>
      <c r="D88" s="47" t="s">
        <v>1188</v>
      </c>
      <c r="E88" s="47">
        <v>120</v>
      </c>
      <c r="F88" s="47" t="s">
        <v>2043</v>
      </c>
      <c r="R88" s="61"/>
      <c r="S88" s="67">
        <v>45329</v>
      </c>
      <c r="T88" s="61" t="s">
        <v>4423</v>
      </c>
      <c r="U88" s="61">
        <v>2</v>
      </c>
      <c r="V88" s="61" t="s">
        <v>403</v>
      </c>
      <c r="W88" s="61">
        <v>1500</v>
      </c>
      <c r="X88" s="61" t="s">
        <v>2043</v>
      </c>
      <c r="Y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7">
        <v>45329</v>
      </c>
      <c r="AL88" s="61" t="s">
        <v>4288</v>
      </c>
      <c r="AM88" s="61">
        <v>3</v>
      </c>
      <c r="AN88" s="61" t="s">
        <v>4429</v>
      </c>
      <c r="AO88" s="61">
        <v>495</v>
      </c>
      <c r="AP88" s="61" t="s">
        <v>2045</v>
      </c>
      <c r="AQ88" s="61"/>
      <c r="BB88" s="61"/>
      <c r="BC88" s="67">
        <v>45329</v>
      </c>
      <c r="BD88" s="47" t="s">
        <v>4289</v>
      </c>
      <c r="BE88" s="47">
        <v>4</v>
      </c>
      <c r="BF88" s="47" t="s">
        <v>1183</v>
      </c>
      <c r="BG88" s="47">
        <v>840</v>
      </c>
      <c r="BH88" s="47" t="s">
        <v>2043</v>
      </c>
      <c r="BI88" s="61"/>
      <c r="BK88" s="61"/>
      <c r="BL88" s="61"/>
      <c r="BM88" s="61"/>
      <c r="BN88" s="61"/>
    </row>
    <row r="89" ht="26.4" spans="1:66">
      <c r="A89" s="67">
        <v>45329</v>
      </c>
      <c r="B89" s="47" t="s">
        <v>4288</v>
      </c>
      <c r="C89" s="47">
        <v>1</v>
      </c>
      <c r="D89" s="47" t="s">
        <v>1865</v>
      </c>
      <c r="E89" s="47">
        <f>1410+360</f>
        <v>1770</v>
      </c>
      <c r="F89" s="47" t="s">
        <v>2045</v>
      </c>
      <c r="H89" s="177" t="s">
        <v>4430</v>
      </c>
      <c r="I89" s="177"/>
      <c r="J89" s="177"/>
      <c r="K89" s="177"/>
      <c r="L89" s="177"/>
      <c r="M89" s="177"/>
      <c r="N89" s="177"/>
      <c r="O89" s="177"/>
      <c r="P89" s="177"/>
      <c r="Q89" s="177"/>
      <c r="R89" s="61"/>
      <c r="S89" s="67">
        <v>45329</v>
      </c>
      <c r="T89" s="61" t="s">
        <v>4289</v>
      </c>
      <c r="U89" s="61">
        <v>2</v>
      </c>
      <c r="V89" s="61" t="s">
        <v>1316</v>
      </c>
      <c r="W89" s="61">
        <v>200</v>
      </c>
      <c r="X89" s="61" t="s">
        <v>2045</v>
      </c>
      <c r="Y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7">
        <v>45329</v>
      </c>
      <c r="AL89" s="61" t="s">
        <v>4289</v>
      </c>
      <c r="AM89" s="61">
        <v>3</v>
      </c>
      <c r="AN89" s="61" t="s">
        <v>68</v>
      </c>
      <c r="AO89" s="61">
        <v>1400</v>
      </c>
      <c r="AP89" s="61" t="s">
        <v>2043</v>
      </c>
      <c r="AQ89" s="61"/>
      <c r="BB89" s="61"/>
      <c r="BC89" s="67">
        <v>45329</v>
      </c>
      <c r="BD89" s="47" t="s">
        <v>4289</v>
      </c>
      <c r="BE89" s="47">
        <v>4</v>
      </c>
      <c r="BF89" s="47" t="s">
        <v>1135</v>
      </c>
      <c r="BG89" s="47">
        <v>1200</v>
      </c>
      <c r="BH89" s="47" t="s">
        <v>2043</v>
      </c>
      <c r="BI89" s="61"/>
      <c r="BK89" s="61"/>
      <c r="BL89" s="61"/>
      <c r="BM89" s="61"/>
      <c r="BN89" s="61"/>
    </row>
    <row r="90" ht="13.2" spans="1:66">
      <c r="A90" s="67">
        <v>45329</v>
      </c>
      <c r="B90" s="47" t="s">
        <v>4289</v>
      </c>
      <c r="C90" s="47">
        <v>1</v>
      </c>
      <c r="D90" s="47" t="s">
        <v>1865</v>
      </c>
      <c r="E90" s="47">
        <v>240</v>
      </c>
      <c r="F90" s="47" t="s">
        <v>2045</v>
      </c>
      <c r="R90" s="61"/>
      <c r="S90" s="67">
        <v>45329</v>
      </c>
      <c r="T90" s="61" t="s">
        <v>4289</v>
      </c>
      <c r="U90" s="61">
        <v>2</v>
      </c>
      <c r="V90" s="61" t="s">
        <v>1636</v>
      </c>
      <c r="W90" s="61">
        <v>800</v>
      </c>
      <c r="X90" s="61" t="s">
        <v>2045</v>
      </c>
      <c r="Y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7"/>
      <c r="AL90" s="61"/>
      <c r="AM90" s="61"/>
      <c r="AN90" s="61"/>
      <c r="AO90" s="61"/>
      <c r="AP90" s="61"/>
      <c r="AQ90" s="61"/>
      <c r="BB90" s="61"/>
      <c r="BC90" s="67">
        <v>45329</v>
      </c>
      <c r="BD90" s="47" t="s">
        <v>4289</v>
      </c>
      <c r="BE90" s="47">
        <v>4</v>
      </c>
      <c r="BF90" s="47" t="s">
        <v>316</v>
      </c>
      <c r="BG90" s="47">
        <v>0</v>
      </c>
      <c r="BH90" s="47" t="s">
        <v>2043</v>
      </c>
      <c r="BI90" s="61"/>
      <c r="BJ90" s="61" t="s">
        <v>4431</v>
      </c>
      <c r="BK90" s="61"/>
      <c r="BL90" s="61"/>
      <c r="BM90" s="61"/>
      <c r="BN90" s="61"/>
    </row>
    <row r="91" ht="26.4" spans="1:66">
      <c r="A91" s="67">
        <v>45329</v>
      </c>
      <c r="B91" s="47" t="s">
        <v>4289</v>
      </c>
      <c r="C91" s="47">
        <v>1</v>
      </c>
      <c r="D91" s="47" t="s">
        <v>1981</v>
      </c>
      <c r="E91" s="47">
        <v>200</v>
      </c>
      <c r="F91" s="47" t="s">
        <v>2045</v>
      </c>
      <c r="H91" s="178" t="s">
        <v>4416</v>
      </c>
      <c r="I91" s="178"/>
      <c r="J91" s="178"/>
      <c r="K91" s="178"/>
      <c r="L91" s="178"/>
      <c r="M91" s="178"/>
      <c r="N91" s="178"/>
      <c r="O91" s="178"/>
      <c r="P91" s="178"/>
      <c r="Q91" s="178"/>
      <c r="R91" s="61"/>
      <c r="S91" s="67">
        <v>45329</v>
      </c>
      <c r="T91" s="61" t="s">
        <v>4290</v>
      </c>
      <c r="U91" s="61">
        <v>2</v>
      </c>
      <c r="V91" s="61" t="s">
        <v>2071</v>
      </c>
      <c r="W91" s="61">
        <v>400</v>
      </c>
      <c r="X91" s="61" t="s">
        <v>2043</v>
      </c>
      <c r="Y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7">
        <v>45330</v>
      </c>
      <c r="AL91" s="61" t="s">
        <v>4288</v>
      </c>
      <c r="AM91" s="61">
        <v>3</v>
      </c>
      <c r="AN91" s="61" t="s">
        <v>4432</v>
      </c>
      <c r="AO91" s="61">
        <v>445</v>
      </c>
      <c r="AP91" s="61" t="s">
        <v>2045</v>
      </c>
      <c r="AQ91" s="61"/>
      <c r="BB91" s="61"/>
      <c r="BC91" s="67">
        <v>45330</v>
      </c>
      <c r="BD91" s="47" t="s">
        <v>4288</v>
      </c>
      <c r="BE91" s="47">
        <v>4</v>
      </c>
      <c r="BF91" s="47" t="s">
        <v>1135</v>
      </c>
      <c r="BG91" s="47">
        <v>840</v>
      </c>
      <c r="BH91" s="47" t="s">
        <v>2043</v>
      </c>
      <c r="BI91" s="61"/>
      <c r="BJ91" s="61" t="s">
        <v>4433</v>
      </c>
      <c r="BK91" s="61"/>
      <c r="BL91" s="61"/>
      <c r="BM91" s="61"/>
      <c r="BN91" s="61"/>
    </row>
    <row r="92" ht="13.2" spans="1:66">
      <c r="A92" s="67">
        <v>45329</v>
      </c>
      <c r="B92" s="47" t="s">
        <v>4289</v>
      </c>
      <c r="C92" s="47">
        <v>1</v>
      </c>
      <c r="D92" s="47" t="s">
        <v>1081</v>
      </c>
      <c r="E92" s="47">
        <v>800</v>
      </c>
      <c r="F92" s="47" t="s">
        <v>2043</v>
      </c>
      <c r="R92" s="61"/>
      <c r="S92" s="67">
        <v>45329</v>
      </c>
      <c r="T92" s="61" t="s">
        <v>4290</v>
      </c>
      <c r="U92" s="61">
        <v>2</v>
      </c>
      <c r="V92" s="61" t="s">
        <v>581</v>
      </c>
      <c r="W92" s="61">
        <v>1200</v>
      </c>
      <c r="X92" s="61" t="s">
        <v>2043</v>
      </c>
      <c r="Y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7">
        <v>45330</v>
      </c>
      <c r="AL92" s="61" t="s">
        <v>4288</v>
      </c>
      <c r="AM92" s="61">
        <v>3</v>
      </c>
      <c r="AN92" s="61" t="s">
        <v>1761</v>
      </c>
      <c r="AO92" s="61">
        <v>135</v>
      </c>
      <c r="AP92" s="61" t="s">
        <v>2045</v>
      </c>
      <c r="AQ92" s="61"/>
      <c r="BB92" s="61"/>
      <c r="BC92" s="67">
        <v>45330</v>
      </c>
      <c r="BD92" s="47" t="s">
        <v>4288</v>
      </c>
      <c r="BE92" s="47">
        <v>4</v>
      </c>
      <c r="BF92" s="47" t="s">
        <v>316</v>
      </c>
      <c r="BG92" s="47">
        <v>200</v>
      </c>
      <c r="BH92" s="47" t="s">
        <v>2043</v>
      </c>
      <c r="BI92" s="61"/>
      <c r="BJ92" s="61" t="s">
        <v>4434</v>
      </c>
      <c r="BK92" s="61"/>
      <c r="BL92" s="61"/>
      <c r="BM92" s="61"/>
      <c r="BN92" s="61"/>
    </row>
    <row r="93" ht="13.2" spans="1:66">
      <c r="A93" s="67">
        <v>45329</v>
      </c>
      <c r="B93" s="47" t="s">
        <v>4290</v>
      </c>
      <c r="C93" s="47">
        <v>1</v>
      </c>
      <c r="D93" s="47" t="s">
        <v>124</v>
      </c>
      <c r="E93" s="47">
        <v>3500</v>
      </c>
      <c r="F93" s="47" t="s">
        <v>2043</v>
      </c>
      <c r="H93" s="177" t="s">
        <v>4435</v>
      </c>
      <c r="I93" s="177"/>
      <c r="J93" s="177"/>
      <c r="K93" s="177"/>
      <c r="L93" s="177"/>
      <c r="M93" s="177"/>
      <c r="N93" s="177"/>
      <c r="O93" s="177"/>
      <c r="P93" s="177"/>
      <c r="Q93" s="177"/>
      <c r="R93" s="61"/>
      <c r="S93" s="67">
        <v>45329</v>
      </c>
      <c r="T93" s="61" t="s">
        <v>4290</v>
      </c>
      <c r="U93" s="61">
        <v>2</v>
      </c>
      <c r="V93" s="61" t="s">
        <v>280</v>
      </c>
      <c r="W93" s="61">
        <v>800</v>
      </c>
      <c r="X93" s="61" t="s">
        <v>2043</v>
      </c>
      <c r="Y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7">
        <v>45330</v>
      </c>
      <c r="AL93" s="61" t="s">
        <v>4289</v>
      </c>
      <c r="AM93" s="61">
        <v>3</v>
      </c>
      <c r="AN93" s="61" t="s">
        <v>1761</v>
      </c>
      <c r="AO93" s="61">
        <v>350</v>
      </c>
      <c r="AP93" s="61" t="s">
        <v>2045</v>
      </c>
      <c r="AQ93" s="61"/>
      <c r="BB93" s="61"/>
      <c r="BC93" s="67">
        <v>45330</v>
      </c>
      <c r="BD93" s="47" t="s">
        <v>4289</v>
      </c>
      <c r="BE93" s="47">
        <v>4</v>
      </c>
      <c r="BF93" s="47" t="s">
        <v>316</v>
      </c>
      <c r="BG93" s="47">
        <v>3000</v>
      </c>
      <c r="BH93" s="47" t="s">
        <v>2043</v>
      </c>
      <c r="BI93" s="61"/>
      <c r="BK93" s="61"/>
      <c r="BL93" s="61"/>
      <c r="BM93" s="61"/>
      <c r="BN93" s="61"/>
    </row>
    <row r="94" ht="13.2" spans="1:66">
      <c r="A94" s="6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61"/>
      <c r="S94" s="67">
        <v>45330</v>
      </c>
      <c r="T94" s="61" t="s">
        <v>4288</v>
      </c>
      <c r="U94" s="61">
        <v>2</v>
      </c>
      <c r="V94" s="61" t="s">
        <v>280</v>
      </c>
      <c r="W94" s="61">
        <v>2420</v>
      </c>
      <c r="X94" s="61" t="s">
        <v>2043</v>
      </c>
      <c r="Y94" s="61"/>
      <c r="Z94" s="61" t="s">
        <v>4416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7">
        <v>45330</v>
      </c>
      <c r="AL94" s="61" t="s">
        <v>4289</v>
      </c>
      <c r="AM94" s="61">
        <v>3</v>
      </c>
      <c r="AN94" s="61" t="s">
        <v>1983</v>
      </c>
      <c r="AO94" s="61">
        <v>200</v>
      </c>
      <c r="AP94" s="61" t="s">
        <v>2045</v>
      </c>
      <c r="AQ94" s="61"/>
      <c r="BB94" s="61"/>
      <c r="BC94" s="67"/>
      <c r="BI94" s="61"/>
      <c r="BK94" s="61"/>
      <c r="BL94" s="61"/>
      <c r="BM94" s="61"/>
      <c r="BN94" s="61"/>
    </row>
    <row r="95" ht="39.6" spans="1:66">
      <c r="A95" s="67">
        <v>45330</v>
      </c>
      <c r="B95" s="47" t="s">
        <v>4288</v>
      </c>
      <c r="C95" s="47">
        <v>1</v>
      </c>
      <c r="D95" s="47" t="s">
        <v>124</v>
      </c>
      <c r="E95" s="47">
        <v>1940</v>
      </c>
      <c r="F95" s="47" t="s">
        <v>2043</v>
      </c>
      <c r="H95" s="177" t="s">
        <v>4436</v>
      </c>
      <c r="I95" s="177"/>
      <c r="J95" s="177"/>
      <c r="K95" s="177"/>
      <c r="L95" s="177"/>
      <c r="M95" s="177"/>
      <c r="N95" s="177"/>
      <c r="O95" s="177"/>
      <c r="P95" s="177"/>
      <c r="Q95" s="177"/>
      <c r="R95" s="61"/>
      <c r="S95" s="67">
        <v>45330</v>
      </c>
      <c r="T95" s="61" t="s">
        <v>4425</v>
      </c>
      <c r="U95" s="61">
        <v>2</v>
      </c>
      <c r="V95" s="61" t="s">
        <v>280</v>
      </c>
      <c r="W95" s="61">
        <v>7000</v>
      </c>
      <c r="X95" s="61" t="s">
        <v>2043</v>
      </c>
      <c r="Y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7">
        <v>45330</v>
      </c>
      <c r="AL95" s="61" t="s">
        <v>4289</v>
      </c>
      <c r="AM95" s="61">
        <v>3</v>
      </c>
      <c r="AN95" s="61" t="s">
        <v>334</v>
      </c>
      <c r="AO95" s="61">
        <v>200</v>
      </c>
      <c r="AP95" s="61" t="s">
        <v>2045</v>
      </c>
      <c r="AQ95" s="61"/>
      <c r="BB95" s="61"/>
      <c r="BC95" s="67">
        <v>45334</v>
      </c>
      <c r="BD95" s="47" t="s">
        <v>4288</v>
      </c>
      <c r="BE95" s="47">
        <v>4</v>
      </c>
      <c r="BF95" s="47" t="s">
        <v>1889</v>
      </c>
      <c r="BG95" s="47">
        <v>1500</v>
      </c>
      <c r="BH95" s="47" t="s">
        <v>2045</v>
      </c>
      <c r="BI95" s="61"/>
      <c r="BJ95" s="61" t="s">
        <v>4416</v>
      </c>
      <c r="BK95" s="61"/>
      <c r="BL95" s="61"/>
      <c r="BM95" s="61"/>
      <c r="BN95" s="61"/>
    </row>
    <row r="96" ht="13.2" spans="1:66">
      <c r="A96" s="67">
        <v>45330</v>
      </c>
      <c r="B96" s="47" t="s">
        <v>4425</v>
      </c>
      <c r="C96" s="47">
        <v>2</v>
      </c>
      <c r="D96" s="47" t="s">
        <v>124</v>
      </c>
      <c r="E96" s="47">
        <v>7000</v>
      </c>
      <c r="F96" s="47" t="s">
        <v>2043</v>
      </c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61"/>
      <c r="S96" s="67"/>
      <c r="T96" s="61"/>
      <c r="U96" s="61"/>
      <c r="V96" s="61"/>
      <c r="W96" s="61"/>
      <c r="X96" s="61"/>
      <c r="Y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BB96" s="61"/>
      <c r="BC96" s="67">
        <v>45334</v>
      </c>
      <c r="BD96" s="47" t="s">
        <v>4289</v>
      </c>
      <c r="BE96" s="47">
        <v>4</v>
      </c>
      <c r="BF96" s="47" t="s">
        <v>1889</v>
      </c>
      <c r="BG96" s="47">
        <v>500</v>
      </c>
      <c r="BH96" s="47" t="s">
        <v>2045</v>
      </c>
      <c r="BI96" s="61"/>
      <c r="BK96" s="61"/>
      <c r="BL96" s="61"/>
      <c r="BM96" s="61"/>
      <c r="BN96" s="61"/>
    </row>
    <row r="97" ht="13.2" spans="1:66">
      <c r="A97" s="67"/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61"/>
      <c r="S97" s="67"/>
      <c r="T97" s="61"/>
      <c r="U97" s="61"/>
      <c r="V97" s="61"/>
      <c r="W97" s="61"/>
      <c r="X97" s="61"/>
      <c r="Y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BB97" s="61"/>
      <c r="BC97" s="67">
        <v>45334</v>
      </c>
      <c r="BD97" s="47" t="s">
        <v>4425</v>
      </c>
      <c r="BE97" s="47">
        <v>4</v>
      </c>
      <c r="BF97" s="47" t="s">
        <v>774</v>
      </c>
      <c r="BG97" s="47">
        <v>3200</v>
      </c>
      <c r="BH97" s="47" t="s">
        <v>2043</v>
      </c>
      <c r="BI97" s="61"/>
      <c r="BK97" s="61"/>
      <c r="BL97" s="61"/>
      <c r="BM97" s="61"/>
      <c r="BN97" s="61"/>
    </row>
    <row r="98" ht="13.2" spans="1:66">
      <c r="A98" s="67">
        <v>45334</v>
      </c>
      <c r="B98" s="47" t="s">
        <v>4288</v>
      </c>
      <c r="C98" s="47">
        <v>1</v>
      </c>
      <c r="D98" s="47" t="s">
        <v>145</v>
      </c>
      <c r="E98" s="47">
        <v>1020</v>
      </c>
      <c r="F98" s="47" t="s">
        <v>2043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61"/>
      <c r="S98" s="67">
        <v>45334</v>
      </c>
      <c r="T98" s="61" t="s">
        <v>4288</v>
      </c>
      <c r="U98" s="61">
        <v>2</v>
      </c>
      <c r="V98" s="61" t="s">
        <v>135</v>
      </c>
      <c r="W98" s="61">
        <v>3495</v>
      </c>
      <c r="X98" s="61" t="s">
        <v>2043</v>
      </c>
      <c r="Y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7">
        <v>45334</v>
      </c>
      <c r="AL98" s="61" t="s">
        <v>4288</v>
      </c>
      <c r="AM98" s="61">
        <v>3</v>
      </c>
      <c r="AN98" s="61" t="s">
        <v>1811</v>
      </c>
      <c r="AO98" s="61">
        <v>360</v>
      </c>
      <c r="AP98" s="61" t="s">
        <v>2045</v>
      </c>
      <c r="AQ98" s="61"/>
      <c r="BB98" s="61"/>
      <c r="BC98" s="67">
        <v>45334</v>
      </c>
      <c r="BD98" s="47" t="s">
        <v>4290</v>
      </c>
      <c r="BE98" s="47">
        <v>4</v>
      </c>
      <c r="BF98" s="47" t="s">
        <v>972</v>
      </c>
      <c r="BG98" s="47">
        <v>1200</v>
      </c>
      <c r="BH98" s="47" t="s">
        <v>2043</v>
      </c>
      <c r="BI98" s="61"/>
      <c r="BK98" s="61"/>
      <c r="BL98" s="61"/>
      <c r="BM98" s="61"/>
      <c r="BN98" s="61"/>
    </row>
    <row r="99" ht="13.2" spans="1:66">
      <c r="A99" s="67">
        <v>45334</v>
      </c>
      <c r="B99" s="47" t="s">
        <v>4288</v>
      </c>
      <c r="C99" s="47">
        <v>1</v>
      </c>
      <c r="D99" s="47" t="s">
        <v>124</v>
      </c>
      <c r="E99" s="47">
        <v>1215</v>
      </c>
      <c r="F99" s="47" t="s">
        <v>2043</v>
      </c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61"/>
      <c r="S99" s="67">
        <v>45334</v>
      </c>
      <c r="T99" s="61" t="s">
        <v>4289</v>
      </c>
      <c r="U99" s="61">
        <v>2</v>
      </c>
      <c r="V99" s="61" t="s">
        <v>135</v>
      </c>
      <c r="W99" s="61">
        <v>2200</v>
      </c>
      <c r="X99" s="61" t="s">
        <v>2043</v>
      </c>
      <c r="Y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7">
        <v>45334</v>
      </c>
      <c r="AL99" s="61" t="s">
        <v>4288</v>
      </c>
      <c r="AM99" s="61">
        <v>3</v>
      </c>
      <c r="AN99" s="61" t="s">
        <v>1979</v>
      </c>
      <c r="AO99" s="61">
        <v>260</v>
      </c>
      <c r="AP99" s="61" t="s">
        <v>2045</v>
      </c>
      <c r="AQ99" s="61"/>
      <c r="BB99" s="61"/>
      <c r="BC99" s="67"/>
      <c r="BI99" s="61"/>
      <c r="BK99" s="61"/>
      <c r="BL99" s="61"/>
      <c r="BM99" s="61"/>
      <c r="BN99" s="61"/>
    </row>
    <row r="100" ht="13.2" spans="1:66">
      <c r="A100" s="67">
        <v>45334</v>
      </c>
      <c r="B100" s="47" t="s">
        <v>4289</v>
      </c>
      <c r="C100" s="47">
        <v>1</v>
      </c>
      <c r="D100" s="47" t="s">
        <v>2060</v>
      </c>
      <c r="E100" s="47">
        <v>4000</v>
      </c>
      <c r="F100" s="47" t="s">
        <v>2043</v>
      </c>
      <c r="G100" s="47" t="s">
        <v>4415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61"/>
      <c r="S100" s="67">
        <v>45334</v>
      </c>
      <c r="T100" s="61" t="s">
        <v>4289</v>
      </c>
      <c r="U100" s="61">
        <v>2</v>
      </c>
      <c r="V100" s="61" t="s">
        <v>1934</v>
      </c>
      <c r="W100" s="61">
        <v>700</v>
      </c>
      <c r="X100" s="61" t="s">
        <v>2045</v>
      </c>
      <c r="Y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7">
        <v>45334</v>
      </c>
      <c r="AL100" s="61" t="s">
        <v>4289</v>
      </c>
      <c r="AM100" s="61">
        <v>3</v>
      </c>
      <c r="AN100" s="61" t="s">
        <v>175</v>
      </c>
      <c r="AO100" s="61">
        <v>200</v>
      </c>
      <c r="AP100" s="61" t="s">
        <v>2043</v>
      </c>
      <c r="AQ100" s="61" t="s">
        <v>2359</v>
      </c>
      <c r="BB100" s="61"/>
      <c r="BC100" s="67">
        <v>45335</v>
      </c>
      <c r="BD100" s="47" t="s">
        <v>4288</v>
      </c>
      <c r="BE100" s="47">
        <v>4</v>
      </c>
      <c r="BF100" s="47" t="s">
        <v>972</v>
      </c>
      <c r="BG100" s="47">
        <v>760</v>
      </c>
      <c r="BH100" s="47" t="s">
        <v>2043</v>
      </c>
      <c r="BI100" s="61"/>
      <c r="BK100" s="61"/>
      <c r="BL100" s="61"/>
      <c r="BM100" s="61"/>
      <c r="BN100" s="61"/>
    </row>
    <row r="101" ht="13.2" spans="1:66">
      <c r="A101" s="67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61"/>
      <c r="S101" s="67">
        <v>45334</v>
      </c>
      <c r="T101" s="61" t="s">
        <v>4290</v>
      </c>
      <c r="U101" s="61">
        <v>2</v>
      </c>
      <c r="V101" s="61" t="s">
        <v>142</v>
      </c>
      <c r="W101" s="61">
        <v>3500</v>
      </c>
      <c r="X101" s="61" t="s">
        <v>2043</v>
      </c>
      <c r="Y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7">
        <v>45334</v>
      </c>
      <c r="AL101" s="61" t="s">
        <v>4289</v>
      </c>
      <c r="AM101" s="61">
        <v>3</v>
      </c>
      <c r="AN101" s="61" t="s">
        <v>1887</v>
      </c>
      <c r="AO101" s="61">
        <v>400</v>
      </c>
      <c r="AP101" s="61" t="s">
        <v>2045</v>
      </c>
      <c r="AQ101" s="61"/>
      <c r="BB101" s="61"/>
      <c r="BC101" s="67">
        <v>45335</v>
      </c>
      <c r="BD101" s="47" t="s">
        <v>4288</v>
      </c>
      <c r="BE101" s="47">
        <v>4</v>
      </c>
      <c r="BF101" s="47" t="s">
        <v>2892</v>
      </c>
      <c r="BG101" s="47">
        <v>1590</v>
      </c>
      <c r="BI101" s="61"/>
      <c r="BK101" s="61"/>
      <c r="BL101" s="61"/>
      <c r="BM101" s="61"/>
      <c r="BN101" s="61"/>
    </row>
    <row r="102" ht="13.2" spans="1:66">
      <c r="A102" s="67">
        <v>45335</v>
      </c>
      <c r="B102" s="47" t="s">
        <v>4288</v>
      </c>
      <c r="C102" s="47">
        <v>1</v>
      </c>
      <c r="D102" s="47" t="s">
        <v>2060</v>
      </c>
      <c r="E102" s="47">
        <v>1500</v>
      </c>
      <c r="F102" s="47" t="s">
        <v>2043</v>
      </c>
      <c r="H102" s="177"/>
      <c r="I102" s="177"/>
      <c r="J102" s="177"/>
      <c r="K102" s="177"/>
      <c r="L102" s="177"/>
      <c r="M102" s="177"/>
      <c r="N102" s="177"/>
      <c r="O102" s="177"/>
      <c r="P102" s="177"/>
      <c r="Q102" s="177"/>
      <c r="R102" s="61"/>
      <c r="S102" s="67">
        <v>45335</v>
      </c>
      <c r="T102" s="61" t="s">
        <v>4288</v>
      </c>
      <c r="U102" s="61">
        <v>2</v>
      </c>
      <c r="V102" s="61" t="s">
        <v>142</v>
      </c>
      <c r="W102" s="61">
        <v>3340</v>
      </c>
      <c r="X102" s="61" t="s">
        <v>2043</v>
      </c>
      <c r="Y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7">
        <v>45335</v>
      </c>
      <c r="AL102" s="61" t="s">
        <v>4288</v>
      </c>
      <c r="AM102" s="61">
        <v>3</v>
      </c>
      <c r="AN102" s="61" t="s">
        <v>1887</v>
      </c>
      <c r="AO102" s="61">
        <v>0</v>
      </c>
      <c r="AP102" s="61" t="s">
        <v>2045</v>
      </c>
      <c r="AQ102" s="61"/>
      <c r="BB102" s="61"/>
      <c r="BC102" s="67">
        <v>45335</v>
      </c>
      <c r="BD102" s="47" t="s">
        <v>4289</v>
      </c>
      <c r="BE102" s="47">
        <v>4</v>
      </c>
      <c r="BF102" s="47" t="s">
        <v>2892</v>
      </c>
      <c r="BG102" s="47">
        <v>2000</v>
      </c>
      <c r="BI102" s="61"/>
      <c r="BK102" s="61"/>
      <c r="BL102" s="61"/>
      <c r="BM102" s="61"/>
      <c r="BN102" s="61"/>
    </row>
    <row r="103" ht="13.2" spans="1:66">
      <c r="A103" s="67">
        <v>45335</v>
      </c>
      <c r="B103" s="47" t="s">
        <v>4425</v>
      </c>
      <c r="C103" s="47">
        <v>1</v>
      </c>
      <c r="D103" s="47" t="s">
        <v>949</v>
      </c>
      <c r="E103" s="47">
        <v>6000</v>
      </c>
      <c r="F103" s="47" t="s">
        <v>2043</v>
      </c>
      <c r="H103" s="177"/>
      <c r="I103" s="177"/>
      <c r="J103" s="177"/>
      <c r="K103" s="177"/>
      <c r="L103" s="177"/>
      <c r="M103" s="177"/>
      <c r="N103" s="177"/>
      <c r="O103" s="177"/>
      <c r="P103" s="177"/>
      <c r="Q103" s="177"/>
      <c r="R103" s="61"/>
      <c r="S103" s="67">
        <v>45335</v>
      </c>
      <c r="T103" s="61" t="s">
        <v>4425</v>
      </c>
      <c r="U103" s="61">
        <v>2</v>
      </c>
      <c r="V103" s="61" t="s">
        <v>1853</v>
      </c>
      <c r="W103" s="61">
        <v>4000</v>
      </c>
      <c r="X103" s="61" t="s">
        <v>2043</v>
      </c>
      <c r="Y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7">
        <v>45335</v>
      </c>
      <c r="AL103" s="61" t="s">
        <v>4289</v>
      </c>
      <c r="AM103" s="61">
        <v>3</v>
      </c>
      <c r="AN103" s="61" t="s">
        <v>1887</v>
      </c>
      <c r="AO103" s="61">
        <v>800</v>
      </c>
      <c r="AP103" s="61" t="s">
        <v>2045</v>
      </c>
      <c r="AQ103" s="61"/>
      <c r="BB103" s="61"/>
      <c r="BC103" s="67">
        <v>45335</v>
      </c>
      <c r="BD103" s="47" t="s">
        <v>4289</v>
      </c>
      <c r="BE103" s="47">
        <v>4</v>
      </c>
      <c r="BF103" s="47" t="s">
        <v>738</v>
      </c>
      <c r="BG103" s="47">
        <v>400</v>
      </c>
      <c r="BH103" s="47" t="s">
        <v>2045</v>
      </c>
      <c r="BI103" s="61"/>
      <c r="BK103" s="61"/>
      <c r="BL103" s="61"/>
      <c r="BM103" s="61"/>
      <c r="BN103" s="61"/>
    </row>
    <row r="104" ht="13.2" spans="1:66">
      <c r="A104" s="6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61"/>
      <c r="S104" s="67">
        <v>45335</v>
      </c>
      <c r="T104" s="61" t="s">
        <v>4290</v>
      </c>
      <c r="U104" s="61">
        <v>2</v>
      </c>
      <c r="V104" s="61" t="s">
        <v>1722</v>
      </c>
      <c r="W104" s="61">
        <v>2000</v>
      </c>
      <c r="X104" s="61" t="s">
        <v>2043</v>
      </c>
      <c r="Y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BB104" s="61"/>
      <c r="BC104" s="67">
        <v>45335</v>
      </c>
      <c r="BI104" s="61"/>
      <c r="BK104" s="61"/>
      <c r="BL104" s="61"/>
      <c r="BM104" s="61"/>
      <c r="BN104" s="61"/>
    </row>
    <row r="105" ht="13.2" spans="1:66">
      <c r="A105" s="67">
        <v>45336</v>
      </c>
      <c r="B105" s="47" t="s">
        <v>4288</v>
      </c>
      <c r="C105" s="47">
        <v>1</v>
      </c>
      <c r="D105" s="47" t="s">
        <v>949</v>
      </c>
      <c r="E105" s="47">
        <v>3765</v>
      </c>
      <c r="F105" s="47" t="s">
        <v>2043</v>
      </c>
      <c r="H105" s="177"/>
      <c r="I105" s="177"/>
      <c r="J105" s="177"/>
      <c r="K105" s="177"/>
      <c r="L105" s="177"/>
      <c r="M105" s="177"/>
      <c r="N105" s="177"/>
      <c r="O105" s="177"/>
      <c r="P105" s="177"/>
      <c r="Q105" s="177"/>
      <c r="R105" s="61"/>
      <c r="S105" s="67"/>
      <c r="T105" s="61"/>
      <c r="U105" s="61"/>
      <c r="V105" s="61"/>
      <c r="W105" s="61"/>
      <c r="X105" s="61"/>
      <c r="Y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7">
        <v>45336</v>
      </c>
      <c r="AL105" s="47" t="s">
        <v>4288</v>
      </c>
      <c r="AM105" s="47">
        <v>3</v>
      </c>
      <c r="AN105" s="61" t="s">
        <v>1887</v>
      </c>
      <c r="AO105" s="61">
        <v>700</v>
      </c>
      <c r="AP105" s="61" t="s">
        <v>2045</v>
      </c>
      <c r="AQ105" s="61"/>
      <c r="BB105" s="61"/>
      <c r="BC105" s="67"/>
      <c r="BI105" s="61"/>
      <c r="BK105" s="61"/>
      <c r="BL105" s="61"/>
      <c r="BM105" s="61"/>
      <c r="BN105" s="61"/>
    </row>
    <row r="106" ht="13.2" spans="1:66">
      <c r="A106" s="67">
        <v>45336</v>
      </c>
      <c r="B106" s="47" t="s">
        <v>4289</v>
      </c>
      <c r="C106" s="47">
        <v>1</v>
      </c>
      <c r="D106" s="47" t="s">
        <v>949</v>
      </c>
      <c r="E106" s="47">
        <v>400</v>
      </c>
      <c r="F106" s="47" t="s">
        <v>2043</v>
      </c>
      <c r="H106" s="177"/>
      <c r="I106" s="177"/>
      <c r="J106" s="177"/>
      <c r="K106" s="177"/>
      <c r="L106" s="177"/>
      <c r="M106" s="177"/>
      <c r="N106" s="177"/>
      <c r="O106" s="177"/>
      <c r="P106" s="177"/>
      <c r="Q106" s="177"/>
      <c r="R106" s="61"/>
      <c r="S106" s="67">
        <v>45336</v>
      </c>
      <c r="T106" s="47" t="s">
        <v>4288</v>
      </c>
      <c r="U106" s="47">
        <v>2</v>
      </c>
      <c r="V106" s="61" t="s">
        <v>280</v>
      </c>
      <c r="W106" s="61">
        <v>3960</v>
      </c>
      <c r="X106" s="61" t="s">
        <v>2043</v>
      </c>
      <c r="Y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7">
        <v>45336</v>
      </c>
      <c r="AL106" s="47" t="s">
        <v>4289</v>
      </c>
      <c r="AM106" s="47">
        <v>3</v>
      </c>
      <c r="AN106" s="61" t="s">
        <v>1303</v>
      </c>
      <c r="AO106" s="61">
        <v>800</v>
      </c>
      <c r="AP106" s="61" t="s">
        <v>2045</v>
      </c>
      <c r="AQ106" s="61"/>
      <c r="BB106" s="61"/>
      <c r="BC106" s="67">
        <v>45336</v>
      </c>
      <c r="BD106" s="47" t="s">
        <v>4288</v>
      </c>
      <c r="BE106" s="47">
        <v>4</v>
      </c>
      <c r="BF106" s="47" t="s">
        <v>2061</v>
      </c>
      <c r="BG106" s="47">
        <v>1300</v>
      </c>
      <c r="BH106" s="47" t="s">
        <v>3177</v>
      </c>
      <c r="BI106" s="61">
        <v>4</v>
      </c>
      <c r="BK106" s="61"/>
      <c r="BL106" s="61"/>
      <c r="BM106" s="61"/>
      <c r="BN106" s="61"/>
    </row>
    <row r="107" ht="13.2" spans="1:66">
      <c r="A107" s="67">
        <v>45336</v>
      </c>
      <c r="B107" s="47" t="s">
        <v>4289</v>
      </c>
      <c r="C107" s="47">
        <v>1</v>
      </c>
      <c r="D107" s="47" t="s">
        <v>1686</v>
      </c>
      <c r="E107" s="47">
        <v>2500</v>
      </c>
      <c r="F107" s="47" t="s">
        <v>2043</v>
      </c>
      <c r="H107" s="177"/>
      <c r="I107" s="177"/>
      <c r="J107" s="177"/>
      <c r="K107" s="177"/>
      <c r="L107" s="177"/>
      <c r="M107" s="177"/>
      <c r="N107" s="177"/>
      <c r="O107" s="177"/>
      <c r="P107" s="177"/>
      <c r="Q107" s="177"/>
      <c r="R107" s="61"/>
      <c r="S107" s="67">
        <v>45336</v>
      </c>
      <c r="T107" s="47" t="s">
        <v>4289</v>
      </c>
      <c r="U107" s="47">
        <v>2</v>
      </c>
      <c r="V107" s="61" t="s">
        <v>280</v>
      </c>
      <c r="W107" s="61">
        <v>3500</v>
      </c>
      <c r="X107" s="61" t="s">
        <v>2043</v>
      </c>
      <c r="Y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BB107" s="61"/>
      <c r="BC107" s="67">
        <v>45336</v>
      </c>
      <c r="BD107" s="47" t="s">
        <v>4289</v>
      </c>
      <c r="BE107" s="47">
        <v>4</v>
      </c>
      <c r="BF107" s="47" t="s">
        <v>2061</v>
      </c>
      <c r="BG107" s="47">
        <v>1700</v>
      </c>
      <c r="BH107" s="47" t="s">
        <v>3177</v>
      </c>
      <c r="BI107" s="61"/>
      <c r="BK107" s="61"/>
      <c r="BL107" s="61"/>
      <c r="BM107" s="61"/>
      <c r="BN107" s="61"/>
    </row>
    <row r="108" ht="13.2" spans="1:66">
      <c r="A108" s="67">
        <v>45336</v>
      </c>
      <c r="B108" s="47" t="s">
        <v>4290</v>
      </c>
      <c r="C108" s="47">
        <v>1</v>
      </c>
      <c r="D108" s="47" t="s">
        <v>1686</v>
      </c>
      <c r="E108" s="47">
        <v>1500</v>
      </c>
      <c r="F108" s="47" t="s">
        <v>2043</v>
      </c>
      <c r="H108" s="177"/>
      <c r="I108" s="177"/>
      <c r="J108" s="177"/>
      <c r="K108" s="177"/>
      <c r="L108" s="177"/>
      <c r="M108" s="177"/>
      <c r="N108" s="177"/>
      <c r="O108" s="177"/>
      <c r="P108" s="177"/>
      <c r="Q108" s="177"/>
      <c r="R108" s="61"/>
      <c r="S108" s="67">
        <v>45336</v>
      </c>
      <c r="T108" s="47" t="s">
        <v>4290</v>
      </c>
      <c r="U108" s="47">
        <v>2</v>
      </c>
      <c r="V108" s="61" t="s">
        <v>280</v>
      </c>
      <c r="W108" s="61">
        <v>3500</v>
      </c>
      <c r="X108" s="61" t="s">
        <v>2043</v>
      </c>
      <c r="Y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7">
        <v>45337</v>
      </c>
      <c r="AL108" s="61" t="s">
        <v>4288</v>
      </c>
      <c r="AM108" s="61">
        <v>3</v>
      </c>
      <c r="AN108" s="61" t="s">
        <v>1985</v>
      </c>
      <c r="AO108" s="61">
        <v>225</v>
      </c>
      <c r="AP108" s="61" t="s">
        <v>2045</v>
      </c>
      <c r="AQ108" s="61" t="s">
        <v>4437</v>
      </c>
      <c r="BB108" s="61"/>
      <c r="BC108" s="67">
        <v>45336</v>
      </c>
      <c r="BD108" s="47" t="s">
        <v>4289</v>
      </c>
      <c r="BE108" s="47">
        <v>4</v>
      </c>
      <c r="BF108" s="47" t="s">
        <v>3920</v>
      </c>
      <c r="BG108" s="47">
        <v>800</v>
      </c>
      <c r="BH108" s="47" t="s">
        <v>3177</v>
      </c>
      <c r="BI108" s="61"/>
      <c r="BK108" s="61"/>
      <c r="BL108" s="61"/>
      <c r="BM108" s="61"/>
      <c r="BN108" s="61"/>
    </row>
    <row r="109" ht="13.2" spans="1:66">
      <c r="A109" s="67">
        <v>45336</v>
      </c>
      <c r="B109" s="47" t="s">
        <v>4290</v>
      </c>
      <c r="C109" s="47">
        <v>1</v>
      </c>
      <c r="D109" s="47" t="s">
        <v>729</v>
      </c>
      <c r="E109" s="47">
        <v>2000</v>
      </c>
      <c r="F109" s="47" t="s">
        <v>2043</v>
      </c>
      <c r="H109" s="177"/>
      <c r="I109" s="177"/>
      <c r="J109" s="177"/>
      <c r="K109" s="177"/>
      <c r="L109" s="177"/>
      <c r="M109" s="177"/>
      <c r="N109" s="177"/>
      <c r="O109" s="177"/>
      <c r="P109" s="177"/>
      <c r="Q109" s="177"/>
      <c r="R109" s="61"/>
      <c r="S109" s="67"/>
      <c r="V109" s="61"/>
      <c r="W109" s="61"/>
      <c r="X109" s="61"/>
      <c r="Y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7">
        <v>45337</v>
      </c>
      <c r="AL109" s="61" t="s">
        <v>4288</v>
      </c>
      <c r="AM109" s="61">
        <v>3</v>
      </c>
      <c r="AN109" s="61" t="s">
        <v>1993</v>
      </c>
      <c r="AO109" s="61">
        <v>0</v>
      </c>
      <c r="AP109" s="61" t="s">
        <v>2045</v>
      </c>
      <c r="AQ109" s="61" t="s">
        <v>4438</v>
      </c>
      <c r="BB109" s="61"/>
      <c r="BC109" s="67"/>
      <c r="BI109" s="61"/>
      <c r="BK109" s="61"/>
      <c r="BL109" s="61"/>
      <c r="BM109" s="61"/>
      <c r="BN109" s="61"/>
    </row>
    <row r="110" ht="13.2" spans="1:66">
      <c r="A110" s="67">
        <v>45337</v>
      </c>
      <c r="B110" s="47" t="s">
        <v>4288</v>
      </c>
      <c r="C110" s="47">
        <v>1</v>
      </c>
      <c r="D110" s="47" t="s">
        <v>1686</v>
      </c>
      <c r="E110" s="47">
        <v>210</v>
      </c>
      <c r="F110" s="47" t="s">
        <v>2043</v>
      </c>
      <c r="H110" s="177"/>
      <c r="I110" s="177"/>
      <c r="J110" s="177"/>
      <c r="K110" s="177"/>
      <c r="L110" s="177"/>
      <c r="M110" s="177"/>
      <c r="N110" s="177"/>
      <c r="O110" s="177"/>
      <c r="P110" s="177"/>
      <c r="Q110" s="177"/>
      <c r="R110" s="61"/>
      <c r="S110" s="67">
        <v>45337</v>
      </c>
      <c r="T110" s="47" t="s">
        <v>4288</v>
      </c>
      <c r="U110" s="47">
        <v>2</v>
      </c>
      <c r="V110" s="61" t="s">
        <v>280</v>
      </c>
      <c r="W110" s="61">
        <v>3800</v>
      </c>
      <c r="X110" s="61" t="s">
        <v>2043</v>
      </c>
      <c r="Y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BB110" s="61"/>
      <c r="BC110" s="67">
        <v>45337</v>
      </c>
      <c r="BD110" s="47" t="s">
        <v>4288</v>
      </c>
      <c r="BE110" s="47">
        <v>4</v>
      </c>
      <c r="BF110" s="47" t="s">
        <v>3920</v>
      </c>
      <c r="BG110" s="47">
        <v>870</v>
      </c>
      <c r="BH110" s="47" t="s">
        <v>3177</v>
      </c>
      <c r="BI110" s="61" t="s">
        <v>3816</v>
      </c>
      <c r="BK110" s="61"/>
      <c r="BL110" s="61"/>
      <c r="BM110" s="61"/>
      <c r="BN110" s="61"/>
    </row>
    <row r="111" ht="13.2" spans="1:66">
      <c r="A111" s="67">
        <v>45337</v>
      </c>
      <c r="B111" s="47" t="s">
        <v>4288</v>
      </c>
      <c r="C111" s="47">
        <v>1</v>
      </c>
      <c r="D111" s="47" t="s">
        <v>729</v>
      </c>
      <c r="E111" s="47">
        <v>1320</v>
      </c>
      <c r="F111" s="47" t="s">
        <v>2043</v>
      </c>
      <c r="H111" s="177"/>
      <c r="I111" s="177"/>
      <c r="J111" s="177"/>
      <c r="K111" s="177"/>
      <c r="L111" s="177"/>
      <c r="M111" s="177"/>
      <c r="N111" s="177"/>
      <c r="O111" s="177"/>
      <c r="P111" s="177"/>
      <c r="Q111" s="177"/>
      <c r="R111" s="61"/>
      <c r="S111" s="67">
        <v>45337</v>
      </c>
      <c r="T111" s="61" t="s">
        <v>4289</v>
      </c>
      <c r="U111" s="61">
        <v>2</v>
      </c>
      <c r="V111" s="61" t="s">
        <v>280</v>
      </c>
      <c r="W111" s="61">
        <v>3000</v>
      </c>
      <c r="X111" s="61" t="s">
        <v>2043</v>
      </c>
      <c r="Y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7">
        <v>45341</v>
      </c>
      <c r="AL111" s="61" t="s">
        <v>4288</v>
      </c>
      <c r="AM111" s="61">
        <v>3</v>
      </c>
      <c r="AN111" s="61" t="s">
        <v>1987</v>
      </c>
      <c r="AO111" s="61">
        <v>200</v>
      </c>
      <c r="AP111" s="61" t="s">
        <v>2045</v>
      </c>
      <c r="AQ111" s="61"/>
      <c r="BB111" s="61"/>
      <c r="BC111" s="67">
        <v>45337</v>
      </c>
      <c r="BD111" s="47" t="s">
        <v>4289</v>
      </c>
      <c r="BE111" s="47">
        <v>4</v>
      </c>
      <c r="BF111" s="47" t="s">
        <v>1060</v>
      </c>
      <c r="BG111" s="47">
        <v>60</v>
      </c>
      <c r="BI111" s="61"/>
      <c r="BK111" s="61"/>
      <c r="BL111" s="61"/>
      <c r="BM111" s="61"/>
      <c r="BN111" s="61"/>
    </row>
    <row r="112" ht="13.2" spans="1:66">
      <c r="A112" s="67">
        <v>45337</v>
      </c>
      <c r="B112" s="47" t="s">
        <v>4289</v>
      </c>
      <c r="C112" s="47">
        <v>1</v>
      </c>
      <c r="D112" s="47" t="s">
        <v>729</v>
      </c>
      <c r="E112" s="47">
        <v>3200</v>
      </c>
      <c r="F112" s="47" t="s">
        <v>2043</v>
      </c>
      <c r="H112" s="177"/>
      <c r="I112" s="177"/>
      <c r="J112" s="177"/>
      <c r="K112" s="177"/>
      <c r="L112" s="177"/>
      <c r="M112" s="177"/>
      <c r="N112" s="177"/>
      <c r="O112" s="177"/>
      <c r="P112" s="177"/>
      <c r="Q112" s="177"/>
      <c r="R112" s="61"/>
      <c r="S112" s="67">
        <v>45337</v>
      </c>
      <c r="T112" s="61" t="s">
        <v>4288</v>
      </c>
      <c r="U112" s="61">
        <v>2</v>
      </c>
      <c r="V112" s="61" t="s">
        <v>280</v>
      </c>
      <c r="W112" s="61">
        <v>3900</v>
      </c>
      <c r="X112" s="61" t="s">
        <v>2043</v>
      </c>
      <c r="Y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7">
        <v>45341</v>
      </c>
      <c r="AL112" s="61" t="s">
        <v>4288</v>
      </c>
      <c r="AM112" s="61">
        <v>3</v>
      </c>
      <c r="AN112" s="61" t="s">
        <v>1845</v>
      </c>
      <c r="AO112" s="61">
        <v>240</v>
      </c>
      <c r="AP112" s="61" t="s">
        <v>2045</v>
      </c>
      <c r="AQ112" s="61"/>
      <c r="BB112" s="61"/>
      <c r="BC112" s="67">
        <v>45341</v>
      </c>
      <c r="BD112" s="47" t="s">
        <v>4423</v>
      </c>
      <c r="BE112" s="47">
        <v>4</v>
      </c>
      <c r="BF112" s="47" t="s">
        <v>940</v>
      </c>
      <c r="BG112" s="47">
        <v>5000</v>
      </c>
      <c r="BH112" s="47" t="s">
        <v>4439</v>
      </c>
      <c r="BI112" s="61"/>
      <c r="BK112" s="61"/>
      <c r="BL112" s="61"/>
      <c r="BM112" s="61"/>
      <c r="BN112" s="61"/>
    </row>
    <row r="113" ht="13.2" spans="1:66">
      <c r="A113" s="67">
        <v>45337</v>
      </c>
      <c r="B113" s="47" t="s">
        <v>4290</v>
      </c>
      <c r="C113" s="47">
        <v>1</v>
      </c>
      <c r="D113" s="47" t="s">
        <v>729</v>
      </c>
      <c r="E113" s="47">
        <v>3200</v>
      </c>
      <c r="F113" s="47" t="s">
        <v>2043</v>
      </c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61"/>
      <c r="S113" s="67">
        <v>45337</v>
      </c>
      <c r="T113" s="61" t="s">
        <v>4425</v>
      </c>
      <c r="U113" s="61">
        <v>2</v>
      </c>
      <c r="V113" s="61" t="s">
        <v>280</v>
      </c>
      <c r="W113" s="61">
        <v>6740</v>
      </c>
      <c r="X113" s="61" t="s">
        <v>2043</v>
      </c>
      <c r="Y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7">
        <v>45341</v>
      </c>
      <c r="AL113" s="61" t="s">
        <v>4289</v>
      </c>
      <c r="AM113" s="61">
        <v>3</v>
      </c>
      <c r="AN113" s="61" t="s">
        <v>1991</v>
      </c>
      <c r="AO113" s="61">
        <v>700</v>
      </c>
      <c r="AP113" s="61" t="s">
        <v>2045</v>
      </c>
      <c r="AQ113" s="61"/>
      <c r="BB113" s="61"/>
      <c r="BC113" s="67"/>
      <c r="BI113" s="61"/>
      <c r="BK113" s="61"/>
      <c r="BL113" s="61"/>
      <c r="BM113" s="61"/>
      <c r="BN113" s="61"/>
    </row>
    <row r="114" ht="13.2" spans="1:66">
      <c r="A114" s="67">
        <v>45341</v>
      </c>
      <c r="B114" s="47" t="s">
        <v>4288</v>
      </c>
      <c r="C114" s="47">
        <v>1</v>
      </c>
      <c r="D114" s="47" t="s">
        <v>537</v>
      </c>
      <c r="E114" s="47">
        <v>880</v>
      </c>
      <c r="F114" s="47" t="s">
        <v>2043</v>
      </c>
      <c r="H114" s="177"/>
      <c r="I114" s="177"/>
      <c r="J114" s="177"/>
      <c r="K114" s="177"/>
      <c r="L114" s="177"/>
      <c r="M114" s="177"/>
      <c r="N114" s="177"/>
      <c r="O114" s="177"/>
      <c r="P114" s="177"/>
      <c r="Q114" s="177"/>
      <c r="R114" s="61"/>
      <c r="S114" s="67">
        <v>45341</v>
      </c>
      <c r="T114" s="61" t="s">
        <v>4288</v>
      </c>
      <c r="U114" s="61">
        <v>2</v>
      </c>
      <c r="V114" s="61" t="s">
        <v>148</v>
      </c>
      <c r="W114" s="61">
        <v>1140</v>
      </c>
      <c r="X114" s="61" t="s">
        <v>2043</v>
      </c>
      <c r="Y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7">
        <v>45341</v>
      </c>
      <c r="AL114" s="61" t="s">
        <v>4289</v>
      </c>
      <c r="AM114" s="61">
        <v>3</v>
      </c>
      <c r="AN114" s="61" t="s">
        <v>1244</v>
      </c>
      <c r="AO114" s="61">
        <v>500</v>
      </c>
      <c r="AP114" s="61" t="s">
        <v>2045</v>
      </c>
      <c r="AQ114" s="61"/>
      <c r="BB114" s="61"/>
      <c r="BC114" s="67">
        <v>45342</v>
      </c>
      <c r="BD114" s="47" t="s">
        <v>4288</v>
      </c>
      <c r="BE114" s="47">
        <v>4</v>
      </c>
      <c r="BF114" s="47" t="s">
        <v>1950</v>
      </c>
      <c r="BG114" s="47">
        <v>320</v>
      </c>
      <c r="BH114" s="47" t="s">
        <v>2045</v>
      </c>
      <c r="BI114" s="61"/>
      <c r="BK114" s="61"/>
      <c r="BL114" s="61"/>
      <c r="BM114" s="61"/>
      <c r="BN114" s="61"/>
    </row>
    <row r="115" ht="13.2" spans="1:66">
      <c r="A115" s="67">
        <v>45341</v>
      </c>
      <c r="B115" s="47" t="s">
        <v>4288</v>
      </c>
      <c r="C115" s="47">
        <v>1</v>
      </c>
      <c r="D115" s="47" t="s">
        <v>954</v>
      </c>
      <c r="E115" s="47">
        <v>1300</v>
      </c>
      <c r="F115" s="47" t="s">
        <v>2043</v>
      </c>
      <c r="G115" s="47" t="s">
        <v>4440</v>
      </c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61"/>
      <c r="S115" s="67">
        <v>45341</v>
      </c>
      <c r="T115" s="61" t="s">
        <v>4288</v>
      </c>
      <c r="U115" s="61">
        <v>2</v>
      </c>
      <c r="V115" s="61" t="s">
        <v>1636</v>
      </c>
      <c r="W115" s="61">
        <v>440</v>
      </c>
      <c r="X115" s="61" t="s">
        <v>2045</v>
      </c>
      <c r="Y115" s="61" t="s">
        <v>4440</v>
      </c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BB115" s="61"/>
      <c r="BC115" s="67">
        <v>45342</v>
      </c>
      <c r="BD115" s="47" t="s">
        <v>4424</v>
      </c>
      <c r="BE115" s="47">
        <v>4</v>
      </c>
      <c r="BF115" s="47" t="s">
        <v>316</v>
      </c>
      <c r="BG115" s="47">
        <v>5800</v>
      </c>
      <c r="BH115" s="47" t="s">
        <v>2043</v>
      </c>
      <c r="BI115" s="61"/>
      <c r="BK115" s="61"/>
      <c r="BL115" s="61"/>
      <c r="BM115" s="61"/>
      <c r="BN115" s="61"/>
    </row>
    <row r="116" ht="13.2" spans="1:66">
      <c r="A116" s="67">
        <v>45341</v>
      </c>
      <c r="B116" s="47" t="s">
        <v>4289</v>
      </c>
      <c r="C116" s="47">
        <v>1</v>
      </c>
      <c r="D116" s="47" t="s">
        <v>954</v>
      </c>
      <c r="E116" s="47">
        <v>700</v>
      </c>
      <c r="F116" s="47" t="s">
        <v>2043</v>
      </c>
      <c r="H116" s="177"/>
      <c r="I116" s="177"/>
      <c r="J116" s="177"/>
      <c r="K116" s="177"/>
      <c r="L116" s="177"/>
      <c r="M116" s="177"/>
      <c r="N116" s="177"/>
      <c r="O116" s="177"/>
      <c r="P116" s="177"/>
      <c r="Q116" s="177"/>
      <c r="R116" s="61"/>
      <c r="S116" s="67">
        <v>45341</v>
      </c>
      <c r="T116" s="61" t="s">
        <v>4289</v>
      </c>
      <c r="U116" s="61">
        <v>2</v>
      </c>
      <c r="V116" s="61" t="s">
        <v>1636</v>
      </c>
      <c r="W116" s="61">
        <v>550</v>
      </c>
      <c r="X116" s="61" t="s">
        <v>2045</v>
      </c>
      <c r="Y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7">
        <v>45342</v>
      </c>
      <c r="AL116" s="61" t="s">
        <v>4288</v>
      </c>
      <c r="AM116" s="61">
        <v>3</v>
      </c>
      <c r="AN116" s="61" t="s">
        <v>1244</v>
      </c>
      <c r="AO116" s="61">
        <v>1180</v>
      </c>
      <c r="AP116" s="61" t="s">
        <v>2045</v>
      </c>
      <c r="AQ116" s="61"/>
      <c r="BB116" s="61"/>
      <c r="BC116" s="67"/>
      <c r="BI116" s="61"/>
      <c r="BK116" s="61"/>
      <c r="BL116" s="61"/>
      <c r="BM116" s="61"/>
      <c r="BN116" s="61"/>
    </row>
    <row r="117" ht="13.2" spans="1:66">
      <c r="A117" s="67">
        <v>45341</v>
      </c>
      <c r="B117" s="47" t="s">
        <v>4425</v>
      </c>
      <c r="C117" s="47">
        <v>1</v>
      </c>
      <c r="D117" s="47" t="s">
        <v>232</v>
      </c>
      <c r="E117" s="47">
        <v>2000</v>
      </c>
      <c r="F117" s="47" t="s">
        <v>2043</v>
      </c>
      <c r="G117" s="47" t="s">
        <v>4416</v>
      </c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61"/>
      <c r="S117" s="67">
        <v>45341</v>
      </c>
      <c r="T117" s="61" t="s">
        <v>4289</v>
      </c>
      <c r="U117" s="61">
        <v>2</v>
      </c>
      <c r="V117" s="61" t="s">
        <v>1969</v>
      </c>
      <c r="W117" s="61">
        <v>800</v>
      </c>
      <c r="X117" s="61" t="s">
        <v>2045</v>
      </c>
      <c r="Y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7">
        <v>45342</v>
      </c>
      <c r="AL117" s="61" t="s">
        <v>4289</v>
      </c>
      <c r="AM117" s="61">
        <v>3</v>
      </c>
      <c r="AN117" s="61" t="s">
        <v>1861</v>
      </c>
      <c r="AO117" s="61">
        <v>800</v>
      </c>
      <c r="AP117" s="61" t="s">
        <v>2045</v>
      </c>
      <c r="AQ117" s="61"/>
      <c r="BB117" s="61"/>
      <c r="BC117" s="67"/>
      <c r="BI117" s="61"/>
      <c r="BK117" s="61"/>
      <c r="BL117" s="61"/>
      <c r="BM117" s="61"/>
      <c r="BN117" s="61"/>
    </row>
    <row r="118" ht="13.2" spans="1:66">
      <c r="A118" s="67">
        <v>45341</v>
      </c>
      <c r="B118" s="47" t="s">
        <v>4290</v>
      </c>
      <c r="C118" s="47">
        <v>1</v>
      </c>
      <c r="D118" s="47" t="s">
        <v>244</v>
      </c>
      <c r="E118" s="47">
        <v>2000</v>
      </c>
      <c r="F118" s="47" t="s">
        <v>2043</v>
      </c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61"/>
      <c r="S118" s="67">
        <v>45341</v>
      </c>
      <c r="T118" s="61" t="s">
        <v>4425</v>
      </c>
      <c r="U118" s="61">
        <v>2</v>
      </c>
      <c r="V118" s="61" t="s">
        <v>160</v>
      </c>
      <c r="W118" s="61">
        <v>3200</v>
      </c>
      <c r="X118" s="61" t="s">
        <v>2043</v>
      </c>
      <c r="Y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7">
        <v>45342</v>
      </c>
      <c r="AL118" s="61" t="s">
        <v>4289</v>
      </c>
      <c r="AM118" s="61">
        <v>3</v>
      </c>
      <c r="AN118" s="61" t="s">
        <v>277</v>
      </c>
      <c r="AO118" s="61">
        <v>200</v>
      </c>
      <c r="AP118" s="61" t="s">
        <v>2045</v>
      </c>
      <c r="AQ118" s="61"/>
      <c r="BB118" s="61"/>
      <c r="BC118" s="67">
        <v>45346</v>
      </c>
      <c r="BD118" s="47" t="s">
        <v>4288</v>
      </c>
      <c r="BE118" s="47">
        <v>4</v>
      </c>
      <c r="BF118" s="47" t="s">
        <v>1406</v>
      </c>
      <c r="BG118" s="47">
        <v>20</v>
      </c>
      <c r="BH118" s="47" t="s">
        <v>2043</v>
      </c>
      <c r="BI118" s="61"/>
      <c r="BK118" s="61"/>
      <c r="BL118" s="61"/>
      <c r="BM118" s="61"/>
      <c r="BN118" s="61"/>
    </row>
    <row r="119" ht="13.2" spans="1:66">
      <c r="A119" s="67">
        <v>45342</v>
      </c>
      <c r="B119" s="47" t="s">
        <v>4288</v>
      </c>
      <c r="C119" s="47">
        <v>1</v>
      </c>
      <c r="D119" s="47" t="s">
        <v>232</v>
      </c>
      <c r="E119" s="47">
        <v>1320</v>
      </c>
      <c r="F119" s="47" t="s">
        <v>2043</v>
      </c>
      <c r="G119" s="47" t="s">
        <v>4441</v>
      </c>
      <c r="H119" s="177"/>
      <c r="I119" s="177"/>
      <c r="J119" s="177"/>
      <c r="K119" s="177"/>
      <c r="L119" s="177"/>
      <c r="M119" s="177"/>
      <c r="N119" s="177"/>
      <c r="O119" s="177"/>
      <c r="P119" s="177"/>
      <c r="Q119" s="177"/>
      <c r="R119" s="61"/>
      <c r="S119" s="67">
        <v>45342</v>
      </c>
      <c r="T119" s="61" t="s">
        <v>4288</v>
      </c>
      <c r="U119" s="61">
        <v>2</v>
      </c>
      <c r="V119" s="61" t="s">
        <v>160</v>
      </c>
      <c r="W119" s="61">
        <v>1300</v>
      </c>
      <c r="X119" s="61" t="s">
        <v>2043</v>
      </c>
      <c r="Y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BB119" s="61"/>
      <c r="BC119" s="67">
        <v>45346</v>
      </c>
      <c r="BD119" s="47" t="s">
        <v>4425</v>
      </c>
      <c r="BE119" s="47">
        <v>4</v>
      </c>
      <c r="BF119" s="47" t="s">
        <v>1406</v>
      </c>
      <c r="BG119" s="47">
        <v>2500</v>
      </c>
      <c r="BH119" s="47" t="s">
        <v>2043</v>
      </c>
      <c r="BI119" s="61"/>
      <c r="BK119" s="61"/>
      <c r="BL119" s="61"/>
      <c r="BM119" s="61"/>
      <c r="BN119" s="61"/>
    </row>
    <row r="120" ht="13.2" spans="1:66">
      <c r="A120" s="67">
        <v>45342</v>
      </c>
      <c r="B120" s="47" t="s">
        <v>4425</v>
      </c>
      <c r="C120" s="47">
        <v>1</v>
      </c>
      <c r="D120" s="47" t="s">
        <v>244</v>
      </c>
      <c r="E120" s="47">
        <v>3000</v>
      </c>
      <c r="F120" s="47" t="s">
        <v>2043</v>
      </c>
      <c r="G120" s="47" t="s">
        <v>4416</v>
      </c>
      <c r="H120" s="177"/>
      <c r="I120" s="177"/>
      <c r="J120" s="177"/>
      <c r="K120" s="177"/>
      <c r="L120" s="177"/>
      <c r="M120" s="177"/>
      <c r="N120" s="177"/>
      <c r="O120" s="177"/>
      <c r="P120" s="177"/>
      <c r="Q120" s="177"/>
      <c r="R120" s="61"/>
      <c r="S120" s="67">
        <v>45342</v>
      </c>
      <c r="T120" s="61" t="s">
        <v>4288</v>
      </c>
      <c r="U120" s="61">
        <v>2</v>
      </c>
      <c r="V120" s="61" t="s">
        <v>2071</v>
      </c>
      <c r="W120" s="61">
        <v>800</v>
      </c>
      <c r="X120" s="61" t="s">
        <v>2043</v>
      </c>
      <c r="Y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7">
        <v>45344</v>
      </c>
      <c r="AL120" s="61" t="s">
        <v>4288</v>
      </c>
      <c r="AM120" s="61"/>
      <c r="AN120" s="61"/>
      <c r="AO120" s="61"/>
      <c r="AP120" s="61"/>
      <c r="AQ120" s="61"/>
      <c r="BB120" s="61"/>
      <c r="BC120" s="67"/>
      <c r="BI120" s="61"/>
      <c r="BK120" s="61"/>
      <c r="BL120" s="61"/>
      <c r="BM120" s="61"/>
      <c r="BN120" s="61"/>
    </row>
    <row r="121" ht="13.2" spans="1:66">
      <c r="A121" s="67">
        <v>45344</v>
      </c>
      <c r="B121" s="47" t="s">
        <v>4288</v>
      </c>
      <c r="C121" s="47">
        <v>1</v>
      </c>
      <c r="D121" s="47" t="s">
        <v>496</v>
      </c>
      <c r="E121" s="47">
        <v>1580</v>
      </c>
      <c r="F121" s="47" t="s">
        <v>2043</v>
      </c>
      <c r="H121" s="177"/>
      <c r="I121" s="177"/>
      <c r="J121" s="177"/>
      <c r="K121" s="177"/>
      <c r="L121" s="177"/>
      <c r="M121" s="177"/>
      <c r="N121" s="177"/>
      <c r="O121" s="177"/>
      <c r="P121" s="177"/>
      <c r="Q121" s="177"/>
      <c r="R121" s="61"/>
      <c r="S121" s="67">
        <v>45342</v>
      </c>
      <c r="T121" s="61" t="s">
        <v>4423</v>
      </c>
      <c r="U121" s="61">
        <v>2</v>
      </c>
      <c r="V121" s="61" t="s">
        <v>581</v>
      </c>
      <c r="W121" s="61">
        <v>600</v>
      </c>
      <c r="X121" s="61" t="s">
        <v>2043</v>
      </c>
      <c r="Y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7">
        <v>45344</v>
      </c>
      <c r="AL121" s="61" t="s">
        <v>4289</v>
      </c>
      <c r="AM121" s="61">
        <v>3</v>
      </c>
      <c r="AN121" s="61" t="s">
        <v>1238</v>
      </c>
      <c r="AO121" s="61">
        <v>400</v>
      </c>
      <c r="AP121" s="61" t="s">
        <v>2043</v>
      </c>
      <c r="AQ121" s="61"/>
      <c r="BB121" s="61"/>
      <c r="BC121" s="67">
        <v>45348</v>
      </c>
      <c r="BD121" s="47" t="s">
        <v>4288</v>
      </c>
      <c r="BE121" s="47">
        <v>4</v>
      </c>
      <c r="BF121" s="47" t="s">
        <v>2108</v>
      </c>
      <c r="BG121" s="47">
        <v>1200</v>
      </c>
      <c r="BH121" s="47" t="s">
        <v>2045</v>
      </c>
      <c r="BI121" s="61" t="s">
        <v>2389</v>
      </c>
      <c r="BK121" s="61"/>
      <c r="BL121" s="61"/>
      <c r="BM121" s="61"/>
      <c r="BN121" s="61"/>
    </row>
    <row r="122" ht="13.2" spans="1:66">
      <c r="A122" s="67">
        <v>45344</v>
      </c>
      <c r="B122" s="47" t="s">
        <v>4289</v>
      </c>
      <c r="C122" s="47">
        <v>1</v>
      </c>
      <c r="D122" s="47" t="s">
        <v>1793</v>
      </c>
      <c r="E122" s="47">
        <v>500</v>
      </c>
      <c r="F122" s="47" t="s">
        <v>2045</v>
      </c>
      <c r="G122" s="47" t="s">
        <v>4442</v>
      </c>
      <c r="H122" s="177"/>
      <c r="I122" s="177"/>
      <c r="J122" s="177"/>
      <c r="K122" s="177"/>
      <c r="L122" s="177"/>
      <c r="M122" s="177"/>
      <c r="N122" s="177"/>
      <c r="O122" s="177"/>
      <c r="P122" s="177"/>
      <c r="Q122" s="177"/>
      <c r="R122" s="61"/>
      <c r="S122" s="67">
        <v>45342</v>
      </c>
      <c r="T122" s="61" t="s">
        <v>4425</v>
      </c>
      <c r="U122" s="61">
        <v>2</v>
      </c>
      <c r="V122" s="61" t="s">
        <v>280</v>
      </c>
      <c r="W122" s="61">
        <v>5500</v>
      </c>
      <c r="X122" s="61" t="s">
        <v>2043</v>
      </c>
      <c r="Y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7">
        <v>45344</v>
      </c>
      <c r="AL122" s="61" t="s">
        <v>4289</v>
      </c>
      <c r="AM122" s="61">
        <v>3</v>
      </c>
      <c r="AN122" s="61" t="s">
        <v>1457</v>
      </c>
      <c r="AO122" s="61">
        <v>200</v>
      </c>
      <c r="AP122" s="61" t="s">
        <v>2045</v>
      </c>
      <c r="AQ122" s="61"/>
      <c r="BB122" s="61"/>
      <c r="BC122" s="67">
        <v>45348</v>
      </c>
      <c r="BD122" s="47" t="s">
        <v>4289</v>
      </c>
      <c r="BE122" s="47">
        <v>4</v>
      </c>
      <c r="BF122" s="47" t="s">
        <v>1791</v>
      </c>
      <c r="BG122" s="47">
        <v>2000</v>
      </c>
      <c r="BH122" s="47" t="s">
        <v>2043</v>
      </c>
      <c r="BI122" s="61"/>
      <c r="BK122" s="61"/>
      <c r="BL122" s="61"/>
      <c r="BM122" s="61"/>
      <c r="BN122" s="61"/>
    </row>
    <row r="123" ht="13.2" spans="1:66">
      <c r="A123" s="67">
        <v>45344</v>
      </c>
      <c r="B123" s="47" t="s">
        <v>4289</v>
      </c>
      <c r="C123" s="47">
        <v>1</v>
      </c>
      <c r="D123" s="47" t="s">
        <v>1979</v>
      </c>
      <c r="E123" s="47">
        <v>160</v>
      </c>
      <c r="F123" s="47" t="s">
        <v>2045</v>
      </c>
      <c r="H123" s="177"/>
      <c r="I123" s="177"/>
      <c r="J123" s="177"/>
      <c r="K123" s="177"/>
      <c r="L123" s="177"/>
      <c r="M123" s="177"/>
      <c r="N123" s="177"/>
      <c r="O123" s="177"/>
      <c r="P123" s="177"/>
      <c r="Q123" s="177"/>
      <c r="R123" s="61"/>
      <c r="S123" s="67">
        <v>45344</v>
      </c>
      <c r="T123" s="61" t="s">
        <v>4288</v>
      </c>
      <c r="U123" s="61">
        <v>2</v>
      </c>
      <c r="V123" s="61" t="s">
        <v>220</v>
      </c>
      <c r="W123" s="61" t="s">
        <v>4443</v>
      </c>
      <c r="X123" s="61" t="s">
        <v>2043</v>
      </c>
      <c r="Y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7">
        <v>45344</v>
      </c>
      <c r="AL123" s="61" t="s">
        <v>4289</v>
      </c>
      <c r="AM123" s="61">
        <v>3</v>
      </c>
      <c r="AN123" s="61" t="s">
        <v>4444</v>
      </c>
      <c r="AO123" s="61">
        <v>200</v>
      </c>
      <c r="AP123" s="61" t="s">
        <v>2045</v>
      </c>
      <c r="AQ123" s="61"/>
      <c r="BB123" s="61"/>
      <c r="BC123" s="67"/>
      <c r="BI123" s="61"/>
      <c r="BK123" s="61"/>
      <c r="BL123" s="61"/>
      <c r="BM123" s="61"/>
      <c r="BN123" s="61"/>
    </row>
    <row r="124" ht="13.2" spans="1:66">
      <c r="A124" s="67">
        <v>45344</v>
      </c>
      <c r="B124" s="47" t="s">
        <v>4425</v>
      </c>
      <c r="C124" s="47">
        <v>1</v>
      </c>
      <c r="D124" s="47" t="s">
        <v>259</v>
      </c>
      <c r="E124" s="47">
        <v>5000</v>
      </c>
      <c r="F124" s="47" t="s">
        <v>2043</v>
      </c>
      <c r="H124" s="177"/>
      <c r="I124" s="177"/>
      <c r="J124" s="177"/>
      <c r="K124" s="177"/>
      <c r="L124" s="177"/>
      <c r="M124" s="177"/>
      <c r="N124" s="177"/>
      <c r="O124" s="177"/>
      <c r="P124" s="177"/>
      <c r="Q124" s="177"/>
      <c r="R124" s="61"/>
      <c r="S124" s="67">
        <v>45344</v>
      </c>
      <c r="T124" s="61" t="s">
        <v>4288</v>
      </c>
      <c r="U124" s="61">
        <v>2</v>
      </c>
      <c r="V124" s="61" t="s">
        <v>220</v>
      </c>
      <c r="W124" s="61">
        <v>2200</v>
      </c>
      <c r="X124" s="61" t="s">
        <v>2043</v>
      </c>
      <c r="Y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BB124" s="61"/>
      <c r="BC124" s="67">
        <v>45349</v>
      </c>
      <c r="BD124" s="47" t="s">
        <v>4288</v>
      </c>
      <c r="BE124" s="47">
        <v>4</v>
      </c>
      <c r="BF124" s="47" t="s">
        <v>1791</v>
      </c>
      <c r="BG124" s="47">
        <v>1110</v>
      </c>
      <c r="BH124" s="47" t="s">
        <v>2043</v>
      </c>
      <c r="BI124" s="61"/>
      <c r="BK124" s="61"/>
      <c r="BL124" s="61"/>
      <c r="BM124" s="61"/>
      <c r="BN124" s="61"/>
    </row>
    <row r="125" ht="13.2" spans="1:66">
      <c r="A125" s="6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61"/>
      <c r="S125" s="67"/>
      <c r="T125" s="61"/>
      <c r="U125" s="61"/>
      <c r="V125" s="61"/>
      <c r="W125" s="61"/>
      <c r="X125" s="61"/>
      <c r="Y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7">
        <v>45346</v>
      </c>
      <c r="AL125" s="61" t="s">
        <v>4288</v>
      </c>
      <c r="AM125" s="61">
        <v>3</v>
      </c>
      <c r="AN125" s="61" t="s">
        <v>1580</v>
      </c>
      <c r="AO125" s="61">
        <v>700</v>
      </c>
      <c r="AP125" s="61" t="s">
        <v>2045</v>
      </c>
      <c r="AQ125" s="61"/>
      <c r="BB125" s="61"/>
      <c r="BC125" s="67">
        <v>45349</v>
      </c>
      <c r="BD125" s="47" t="s">
        <v>4289</v>
      </c>
      <c r="BE125" s="47">
        <v>4</v>
      </c>
      <c r="BF125" s="47" t="s">
        <v>4445</v>
      </c>
      <c r="BG125" s="47">
        <v>2800</v>
      </c>
      <c r="BH125" s="47" t="s">
        <v>2043</v>
      </c>
      <c r="BI125" s="61"/>
      <c r="BK125" s="61"/>
      <c r="BL125" s="61"/>
      <c r="BM125" s="61"/>
      <c r="BN125" s="61"/>
    </row>
    <row r="126" ht="13.2" spans="1:66">
      <c r="A126" s="67">
        <v>45346</v>
      </c>
      <c r="B126" s="47" t="s">
        <v>4288</v>
      </c>
      <c r="C126" s="47">
        <v>1</v>
      </c>
      <c r="D126" s="47" t="s">
        <v>259</v>
      </c>
      <c r="E126" s="47">
        <v>4300</v>
      </c>
      <c r="F126" s="47" t="s">
        <v>2043</v>
      </c>
      <c r="H126" s="177"/>
      <c r="I126" s="177"/>
      <c r="J126" s="177"/>
      <c r="K126" s="177"/>
      <c r="L126" s="177"/>
      <c r="M126" s="177"/>
      <c r="N126" s="177"/>
      <c r="O126" s="177"/>
      <c r="P126" s="177"/>
      <c r="Q126" s="177"/>
      <c r="R126" s="61"/>
      <c r="S126" s="67">
        <v>45344</v>
      </c>
      <c r="T126" s="61" t="s">
        <v>4288</v>
      </c>
      <c r="U126" s="61">
        <v>2</v>
      </c>
      <c r="V126" s="61" t="s">
        <v>223</v>
      </c>
      <c r="W126" s="61">
        <v>2800</v>
      </c>
      <c r="X126" s="61" t="s">
        <v>2043</v>
      </c>
      <c r="Y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7">
        <v>45346</v>
      </c>
      <c r="AL126" s="61" t="s">
        <v>4289</v>
      </c>
      <c r="AM126" s="61">
        <v>3</v>
      </c>
      <c r="AN126" s="61" t="s">
        <v>694</v>
      </c>
      <c r="AO126" s="61">
        <v>800</v>
      </c>
      <c r="AP126" s="61" t="s">
        <v>2045</v>
      </c>
      <c r="AQ126" s="61"/>
      <c r="BB126" s="61"/>
      <c r="BC126" s="67"/>
      <c r="BI126" s="61"/>
      <c r="BK126" s="61"/>
      <c r="BL126" s="61"/>
      <c r="BM126" s="61"/>
      <c r="BN126" s="61"/>
    </row>
    <row r="127" ht="13.2" spans="1:66">
      <c r="A127" s="67">
        <v>45346</v>
      </c>
      <c r="B127" s="47" t="s">
        <v>4425</v>
      </c>
      <c r="C127" s="47">
        <v>1</v>
      </c>
      <c r="D127" s="47" t="s">
        <v>259</v>
      </c>
      <c r="E127" s="47">
        <v>8400</v>
      </c>
      <c r="F127" s="47" t="s">
        <v>2043</v>
      </c>
      <c r="H127" s="177"/>
      <c r="I127" s="177"/>
      <c r="J127" s="177"/>
      <c r="K127" s="177"/>
      <c r="L127" s="177"/>
      <c r="M127" s="177"/>
      <c r="N127" s="177"/>
      <c r="O127" s="177"/>
      <c r="P127" s="177"/>
      <c r="Q127" s="177"/>
      <c r="R127" s="61"/>
      <c r="S127" s="67">
        <v>45346</v>
      </c>
      <c r="T127" s="61" t="s">
        <v>4288</v>
      </c>
      <c r="U127" s="61">
        <v>2</v>
      </c>
      <c r="V127" s="61" t="s">
        <v>476</v>
      </c>
      <c r="W127" s="61">
        <v>1180</v>
      </c>
      <c r="X127" s="61" t="s">
        <v>2043</v>
      </c>
      <c r="Y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BB127" s="61"/>
      <c r="BC127" s="67">
        <v>45350</v>
      </c>
      <c r="BD127" s="47" t="s">
        <v>4288</v>
      </c>
      <c r="BE127" s="47">
        <v>4</v>
      </c>
      <c r="BF127" s="47" t="s">
        <v>464</v>
      </c>
      <c r="BG127" s="47">
        <v>2140</v>
      </c>
      <c r="BH127" s="47" t="s">
        <v>2043</v>
      </c>
      <c r="BI127" s="61"/>
      <c r="BK127" s="61"/>
      <c r="BL127" s="61"/>
      <c r="BM127" s="61"/>
      <c r="BN127" s="61"/>
    </row>
    <row r="128" ht="13.2" spans="1:66">
      <c r="A128" s="67"/>
      <c r="H128" s="177"/>
      <c r="I128" s="177"/>
      <c r="J128" s="177"/>
      <c r="K128" s="177"/>
      <c r="L128" s="177"/>
      <c r="M128" s="177"/>
      <c r="N128" s="177"/>
      <c r="O128" s="177"/>
      <c r="P128" s="177"/>
      <c r="Q128" s="177"/>
      <c r="R128" s="61"/>
      <c r="S128" s="67">
        <v>45346</v>
      </c>
      <c r="T128" s="61" t="s">
        <v>4288</v>
      </c>
      <c r="U128" s="61">
        <v>2</v>
      </c>
      <c r="V128" s="61" t="s">
        <v>1650</v>
      </c>
      <c r="W128" s="61">
        <v>300</v>
      </c>
      <c r="X128" s="61" t="s">
        <v>2043</v>
      </c>
      <c r="Y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7">
        <v>45348</v>
      </c>
      <c r="AL128" s="61" t="s">
        <v>4288</v>
      </c>
      <c r="AM128" s="61">
        <v>3</v>
      </c>
      <c r="AN128" s="61" t="s">
        <v>783</v>
      </c>
      <c r="AO128" s="61">
        <v>510</v>
      </c>
      <c r="AP128" s="61" t="s">
        <v>2045</v>
      </c>
      <c r="AQ128" s="61"/>
      <c r="BB128" s="61"/>
      <c r="BC128" s="67">
        <v>45350</v>
      </c>
      <c r="BD128" s="47" t="s">
        <v>4289</v>
      </c>
      <c r="BE128" s="47">
        <v>4</v>
      </c>
      <c r="BF128" s="47" t="s">
        <v>1817</v>
      </c>
      <c r="BG128" s="47">
        <v>2300</v>
      </c>
      <c r="BH128" s="47" t="s">
        <v>2043</v>
      </c>
      <c r="BI128" s="61"/>
      <c r="BK128" s="61"/>
      <c r="BL128" s="61"/>
      <c r="BM128" s="61"/>
      <c r="BN128" s="61"/>
    </row>
    <row r="129" ht="13.2" spans="1:66">
      <c r="A129" s="67">
        <v>45348</v>
      </c>
      <c r="B129" s="47" t="s">
        <v>4288</v>
      </c>
      <c r="C129" s="47">
        <v>1</v>
      </c>
      <c r="D129" s="47" t="s">
        <v>259</v>
      </c>
      <c r="E129" s="47">
        <v>3000</v>
      </c>
      <c r="F129" s="47" t="s">
        <v>2043</v>
      </c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61"/>
      <c r="S129" s="67">
        <v>45346</v>
      </c>
      <c r="T129" s="61" t="s">
        <v>4289</v>
      </c>
      <c r="U129" s="61">
        <v>2</v>
      </c>
      <c r="V129" s="61" t="s">
        <v>1650</v>
      </c>
      <c r="W129" s="61">
        <v>1700</v>
      </c>
      <c r="X129" s="61" t="s">
        <v>2043</v>
      </c>
      <c r="Y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7">
        <v>45348</v>
      </c>
      <c r="AL129" s="61" t="s">
        <v>4289</v>
      </c>
      <c r="AM129" s="61">
        <v>3</v>
      </c>
      <c r="AN129" s="61" t="s">
        <v>2143</v>
      </c>
      <c r="AO129" s="61">
        <v>1200</v>
      </c>
      <c r="AP129" s="61" t="s">
        <v>2045</v>
      </c>
      <c r="AQ129" s="61" t="s">
        <v>2389</v>
      </c>
      <c r="BB129" s="61"/>
      <c r="BC129" s="67"/>
      <c r="BI129" s="61"/>
      <c r="BK129" s="61"/>
      <c r="BL129" s="61"/>
      <c r="BM129" s="61"/>
      <c r="BN129" s="61"/>
    </row>
    <row r="130" ht="13.2" spans="1:66">
      <c r="A130" s="67">
        <v>45348</v>
      </c>
      <c r="B130" s="47" t="s">
        <v>4289</v>
      </c>
      <c r="C130" s="47">
        <v>1</v>
      </c>
      <c r="D130" s="47" t="s">
        <v>259</v>
      </c>
      <c r="E130" s="47">
        <v>3000</v>
      </c>
      <c r="F130" s="47" t="s">
        <v>2043</v>
      </c>
      <c r="H130" s="177"/>
      <c r="I130" s="177"/>
      <c r="J130" s="177"/>
      <c r="K130" s="177"/>
      <c r="L130" s="177"/>
      <c r="M130" s="177"/>
      <c r="N130" s="177"/>
      <c r="O130" s="177"/>
      <c r="P130" s="177"/>
      <c r="Q130" s="177"/>
      <c r="R130" s="61"/>
      <c r="S130" s="67">
        <v>45346</v>
      </c>
      <c r="T130" s="61" t="s">
        <v>4289</v>
      </c>
      <c r="U130" s="61">
        <v>2</v>
      </c>
      <c r="V130" s="61" t="s">
        <v>1777</v>
      </c>
      <c r="W130" s="61">
        <v>1000</v>
      </c>
      <c r="X130" s="61" t="s">
        <v>2043</v>
      </c>
      <c r="Y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7">
        <v>45349</v>
      </c>
      <c r="AL130" s="61" t="s">
        <v>4423</v>
      </c>
      <c r="AM130" s="61">
        <v>3</v>
      </c>
      <c r="AN130" s="61" t="s">
        <v>2118</v>
      </c>
      <c r="AO130" s="61">
        <v>1000</v>
      </c>
      <c r="AP130" s="61" t="s">
        <v>2045</v>
      </c>
      <c r="AQ130" s="61"/>
      <c r="BB130" s="61"/>
      <c r="BC130" s="67">
        <v>45355</v>
      </c>
      <c r="BD130" s="47" t="s">
        <v>4423</v>
      </c>
      <c r="BE130" s="47">
        <v>4</v>
      </c>
      <c r="BF130" s="47" t="s">
        <v>1686</v>
      </c>
      <c r="BG130" s="47">
        <v>6600</v>
      </c>
      <c r="BH130" s="47" t="s">
        <v>2043</v>
      </c>
      <c r="BI130" s="61"/>
      <c r="BK130" s="61"/>
      <c r="BL130" s="61"/>
      <c r="BM130" s="61"/>
      <c r="BN130" s="61"/>
    </row>
    <row r="131" ht="13.2" spans="1:66">
      <c r="A131" s="67">
        <v>45348</v>
      </c>
      <c r="B131" s="47" t="s">
        <v>4425</v>
      </c>
      <c r="C131" s="47">
        <v>1</v>
      </c>
      <c r="D131" s="47" t="s">
        <v>599</v>
      </c>
      <c r="E131" s="47">
        <v>4000</v>
      </c>
      <c r="F131" s="47" t="s">
        <v>2045</v>
      </c>
      <c r="H131" s="177"/>
      <c r="I131" s="177"/>
      <c r="J131" s="177"/>
      <c r="K131" s="177"/>
      <c r="L131" s="177"/>
      <c r="M131" s="177"/>
      <c r="N131" s="177"/>
      <c r="O131" s="177"/>
      <c r="P131" s="177"/>
      <c r="Q131" s="177"/>
      <c r="R131" s="61"/>
      <c r="S131" s="67">
        <v>45346</v>
      </c>
      <c r="T131" s="61" t="s">
        <v>4425</v>
      </c>
      <c r="U131" s="61">
        <v>2</v>
      </c>
      <c r="V131" s="61" t="s">
        <v>280</v>
      </c>
      <c r="W131" s="61">
        <v>4000</v>
      </c>
      <c r="X131" s="61" t="s">
        <v>2043</v>
      </c>
      <c r="Y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7">
        <v>45349</v>
      </c>
      <c r="AL131" s="61" t="s">
        <v>4289</v>
      </c>
      <c r="AM131" s="61">
        <v>3</v>
      </c>
      <c r="AN131" s="61" t="s">
        <v>1264</v>
      </c>
      <c r="AO131" s="61">
        <v>500</v>
      </c>
      <c r="AP131" s="61" t="s">
        <v>2045</v>
      </c>
      <c r="AQ131" s="61"/>
      <c r="BB131" s="61"/>
      <c r="BC131" s="67"/>
      <c r="BI131" s="61"/>
      <c r="BK131" s="61"/>
      <c r="BL131" s="61"/>
      <c r="BM131" s="61"/>
      <c r="BN131" s="61"/>
    </row>
    <row r="132" ht="13.2" spans="1:66">
      <c r="A132" s="67">
        <v>45349</v>
      </c>
      <c r="B132" s="47" t="s">
        <v>4288</v>
      </c>
      <c r="C132" s="47">
        <v>1</v>
      </c>
      <c r="D132" s="47" t="s">
        <v>636</v>
      </c>
      <c r="E132" s="47">
        <v>2320</v>
      </c>
      <c r="F132" s="47" t="s">
        <v>2043</v>
      </c>
      <c r="H132" s="177"/>
      <c r="I132" s="177"/>
      <c r="J132" s="177"/>
      <c r="K132" s="177"/>
      <c r="L132" s="177"/>
      <c r="M132" s="177"/>
      <c r="N132" s="177"/>
      <c r="O132" s="177"/>
      <c r="P132" s="177"/>
      <c r="Q132" s="177"/>
      <c r="R132" s="61"/>
      <c r="S132" s="67">
        <v>45348</v>
      </c>
      <c r="T132" s="61" t="s">
        <v>4288</v>
      </c>
      <c r="U132" s="61">
        <v>2</v>
      </c>
      <c r="V132" s="61" t="s">
        <v>280</v>
      </c>
      <c r="W132" s="61">
        <v>3000</v>
      </c>
      <c r="X132" s="61" t="s">
        <v>2043</v>
      </c>
      <c r="Y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7">
        <v>45349</v>
      </c>
      <c r="AL132" s="61" t="s">
        <v>4289</v>
      </c>
      <c r="AM132" s="61">
        <v>3</v>
      </c>
      <c r="AN132" s="61" t="s">
        <v>754</v>
      </c>
      <c r="AO132" s="61">
        <v>180</v>
      </c>
      <c r="AP132" s="61" t="s">
        <v>2045</v>
      </c>
      <c r="AQ132" s="61"/>
      <c r="BB132" s="61"/>
      <c r="BC132" s="67">
        <v>45356</v>
      </c>
      <c r="BD132" s="47" t="s">
        <v>4288</v>
      </c>
      <c r="BE132" s="47">
        <v>4</v>
      </c>
      <c r="BF132" s="47" t="s">
        <v>1686</v>
      </c>
      <c r="BG132" s="47">
        <v>3150</v>
      </c>
      <c r="BH132" s="47" t="s">
        <v>2043</v>
      </c>
      <c r="BI132" s="61"/>
      <c r="BK132" s="61"/>
      <c r="BL132" s="61"/>
      <c r="BM132" s="61"/>
      <c r="BN132" s="61"/>
    </row>
    <row r="133" ht="13.2" spans="1:66">
      <c r="A133" s="67">
        <v>45349</v>
      </c>
      <c r="B133" s="47" t="s">
        <v>4288</v>
      </c>
      <c r="C133" s="47">
        <v>1</v>
      </c>
      <c r="D133" s="47" t="s">
        <v>241</v>
      </c>
      <c r="E133" s="47">
        <v>1000</v>
      </c>
      <c r="F133" s="47" t="s">
        <v>2043</v>
      </c>
      <c r="H133" s="177"/>
      <c r="I133" s="177"/>
      <c r="J133" s="177"/>
      <c r="K133" s="177"/>
      <c r="L133" s="177"/>
      <c r="M133" s="177"/>
      <c r="N133" s="177"/>
      <c r="O133" s="177"/>
      <c r="P133" s="177"/>
      <c r="Q133" s="177"/>
      <c r="R133" s="61"/>
      <c r="S133" s="67">
        <v>45348</v>
      </c>
      <c r="T133" s="61" t="s">
        <v>4425</v>
      </c>
      <c r="U133" s="61">
        <v>2</v>
      </c>
      <c r="V133" s="61" t="s">
        <v>280</v>
      </c>
      <c r="W133" s="61">
        <v>7000</v>
      </c>
      <c r="X133" s="61" t="s">
        <v>2043</v>
      </c>
      <c r="Y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7">
        <v>45350</v>
      </c>
      <c r="AL133" s="61" t="s">
        <v>4288</v>
      </c>
      <c r="AM133" s="61">
        <v>3</v>
      </c>
      <c r="AN133" s="61" t="s">
        <v>1845</v>
      </c>
      <c r="AO133" s="61">
        <v>915</v>
      </c>
      <c r="AP133" s="61" t="s">
        <v>2045</v>
      </c>
      <c r="AQ133" s="61"/>
      <c r="BB133" s="61"/>
      <c r="BC133" s="67">
        <v>45356</v>
      </c>
      <c r="BD133" s="47" t="s">
        <v>4289</v>
      </c>
      <c r="BE133" s="47">
        <v>4</v>
      </c>
      <c r="BF133" s="47" t="s">
        <v>1686</v>
      </c>
      <c r="BG133" s="47">
        <v>1450</v>
      </c>
      <c r="BH133" s="47" t="s">
        <v>2043</v>
      </c>
      <c r="BI133" s="61"/>
      <c r="BK133" s="61"/>
      <c r="BL133" s="61"/>
      <c r="BM133" s="61"/>
      <c r="BN133" s="61"/>
    </row>
    <row r="134" ht="13.2" spans="1:66">
      <c r="A134" s="67">
        <v>45349</v>
      </c>
      <c r="B134" s="47" t="s">
        <v>4289</v>
      </c>
      <c r="C134" s="47">
        <v>1</v>
      </c>
      <c r="D134" s="47" t="s">
        <v>241</v>
      </c>
      <c r="E134" s="47">
        <v>4000</v>
      </c>
      <c r="F134" s="47" t="s">
        <v>2043</v>
      </c>
      <c r="H134" s="177"/>
      <c r="I134" s="177"/>
      <c r="J134" s="177"/>
      <c r="K134" s="177"/>
      <c r="L134" s="177"/>
      <c r="M134" s="177"/>
      <c r="N134" s="177"/>
      <c r="O134" s="177"/>
      <c r="P134" s="177"/>
      <c r="Q134" s="177"/>
      <c r="R134" s="61"/>
      <c r="S134" s="67">
        <v>45349</v>
      </c>
      <c r="T134" s="61" t="s">
        <v>4288</v>
      </c>
      <c r="U134" s="61">
        <v>2</v>
      </c>
      <c r="V134" s="61" t="s">
        <v>280</v>
      </c>
      <c r="W134" s="61">
        <v>280</v>
      </c>
      <c r="X134" s="61" t="s">
        <v>2043</v>
      </c>
      <c r="Y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BB134" s="61"/>
      <c r="BC134" s="67">
        <v>45356</v>
      </c>
      <c r="BD134" s="47" t="s">
        <v>4425</v>
      </c>
      <c r="BE134" s="47">
        <v>4</v>
      </c>
      <c r="BF134" s="47" t="s">
        <v>2044</v>
      </c>
      <c r="BG134" s="47">
        <v>3500</v>
      </c>
      <c r="BH134" s="47" t="s">
        <v>2045</v>
      </c>
      <c r="BI134" s="61" t="s">
        <v>4415</v>
      </c>
      <c r="BK134" s="61"/>
      <c r="BL134" s="61"/>
      <c r="BM134" s="61"/>
      <c r="BN134" s="61"/>
    </row>
    <row r="135" ht="13.2" spans="1:66">
      <c r="A135" s="67">
        <v>45349</v>
      </c>
      <c r="B135" s="47" t="s">
        <v>4290</v>
      </c>
      <c r="C135" s="47">
        <v>1</v>
      </c>
      <c r="D135" s="47" t="s">
        <v>256</v>
      </c>
      <c r="E135" s="47">
        <v>3800</v>
      </c>
      <c r="F135" s="47" t="s">
        <v>2043</v>
      </c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61"/>
      <c r="S135" s="67">
        <v>45349</v>
      </c>
      <c r="T135" s="61" t="s">
        <v>4424</v>
      </c>
      <c r="U135" s="61">
        <v>2</v>
      </c>
      <c r="V135" s="61" t="s">
        <v>148</v>
      </c>
      <c r="W135" s="61">
        <v>8200</v>
      </c>
      <c r="X135" s="61" t="s">
        <v>2043</v>
      </c>
      <c r="Y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7">
        <v>45355</v>
      </c>
      <c r="AL135" s="61" t="s">
        <v>4423</v>
      </c>
      <c r="AM135" s="61">
        <v>3</v>
      </c>
      <c r="AN135" s="61" t="s">
        <v>1318</v>
      </c>
      <c r="AO135" s="61">
        <v>580</v>
      </c>
      <c r="AP135" s="61" t="s">
        <v>2045</v>
      </c>
      <c r="AQ135" s="61"/>
      <c r="BB135" s="61"/>
      <c r="BC135" s="67">
        <v>45357</v>
      </c>
      <c r="BD135" s="47" t="s">
        <v>4288</v>
      </c>
      <c r="BE135" s="47">
        <v>4</v>
      </c>
      <c r="BF135" s="47" t="s">
        <v>2044</v>
      </c>
      <c r="BG135" s="47">
        <v>750</v>
      </c>
      <c r="BH135" s="47" t="s">
        <v>2045</v>
      </c>
      <c r="BI135" s="61"/>
      <c r="BK135" s="61"/>
      <c r="BL135" s="61"/>
      <c r="BM135" s="61"/>
      <c r="BN135" s="61"/>
    </row>
    <row r="136" ht="13.2" spans="1:66">
      <c r="A136" s="67">
        <v>45350</v>
      </c>
      <c r="B136" s="47" t="s">
        <v>4424</v>
      </c>
      <c r="C136" s="47">
        <v>1</v>
      </c>
      <c r="D136" s="47" t="s">
        <v>256</v>
      </c>
      <c r="E136" s="47">
        <v>12000</v>
      </c>
      <c r="H136" s="177"/>
      <c r="I136" s="177"/>
      <c r="J136" s="177"/>
      <c r="K136" s="177"/>
      <c r="L136" s="177"/>
      <c r="M136" s="177"/>
      <c r="N136" s="177"/>
      <c r="O136" s="177"/>
      <c r="P136" s="177"/>
      <c r="Q136" s="177"/>
      <c r="R136" s="61"/>
      <c r="S136" s="180">
        <v>45350</v>
      </c>
      <c r="T136" s="61" t="s">
        <v>4424</v>
      </c>
      <c r="U136" s="61">
        <v>2</v>
      </c>
      <c r="V136" s="61" t="s">
        <v>148</v>
      </c>
      <c r="W136" s="61">
        <v>8800</v>
      </c>
      <c r="X136" s="61" t="s">
        <v>2043</v>
      </c>
      <c r="Y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7">
        <v>45355</v>
      </c>
      <c r="AL136" s="61" t="s">
        <v>4289</v>
      </c>
      <c r="AM136" s="61">
        <v>3</v>
      </c>
      <c r="AN136" s="61" t="s">
        <v>1334</v>
      </c>
      <c r="AO136" s="61">
        <v>400</v>
      </c>
      <c r="AP136" s="61" t="s">
        <v>2043</v>
      </c>
      <c r="AQ136" s="61"/>
      <c r="BB136" s="61"/>
      <c r="BC136" s="67">
        <v>45357</v>
      </c>
      <c r="BD136" s="47" t="s">
        <v>4288</v>
      </c>
      <c r="BE136" s="47">
        <v>4</v>
      </c>
      <c r="BF136" s="47" t="s">
        <v>464</v>
      </c>
      <c r="BG136" s="47">
        <v>720</v>
      </c>
      <c r="BH136" s="47" t="s">
        <v>2043</v>
      </c>
      <c r="BI136" s="61"/>
      <c r="BK136" s="61"/>
      <c r="BL136" s="61"/>
      <c r="BM136" s="61"/>
      <c r="BN136" s="61"/>
    </row>
    <row r="137" ht="13.2" spans="1:66">
      <c r="A137" s="67">
        <v>45352</v>
      </c>
      <c r="B137" s="47" t="s">
        <v>4288</v>
      </c>
      <c r="C137" s="47">
        <v>1</v>
      </c>
      <c r="D137" s="47" t="s">
        <v>175</v>
      </c>
      <c r="E137" s="47">
        <v>1800</v>
      </c>
      <c r="F137" s="47" t="s">
        <v>2043</v>
      </c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61"/>
      <c r="S137" s="67"/>
      <c r="T137" s="61"/>
      <c r="U137" s="61"/>
      <c r="V137" s="61"/>
      <c r="W137" s="61"/>
      <c r="X137" s="61"/>
      <c r="Y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7">
        <v>45356</v>
      </c>
      <c r="AL137" s="61" t="s">
        <v>4288</v>
      </c>
      <c r="AM137" s="61">
        <v>3</v>
      </c>
      <c r="AN137" s="61" t="s">
        <v>1334</v>
      </c>
      <c r="AO137" s="61">
        <v>300</v>
      </c>
      <c r="AP137" s="61" t="s">
        <v>2045</v>
      </c>
      <c r="AQ137" s="61"/>
      <c r="BB137" s="61"/>
      <c r="BC137" s="67">
        <v>45357</v>
      </c>
      <c r="BD137" s="47" t="s">
        <v>4288</v>
      </c>
      <c r="BE137" s="47">
        <v>4</v>
      </c>
      <c r="BF137" s="47" t="s">
        <v>316</v>
      </c>
      <c r="BG137" s="47">
        <v>2000</v>
      </c>
      <c r="BH137" s="47" t="s">
        <v>2043</v>
      </c>
      <c r="BI137" s="61"/>
      <c r="BK137" s="61"/>
      <c r="BL137" s="61"/>
      <c r="BM137" s="61"/>
      <c r="BN137" s="61"/>
    </row>
    <row r="138" ht="13.2" spans="1:66">
      <c r="A138" s="67">
        <v>45352</v>
      </c>
      <c r="B138" s="47" t="s">
        <v>4289</v>
      </c>
      <c r="C138" s="47">
        <v>1</v>
      </c>
      <c r="D138" s="47" t="s">
        <v>175</v>
      </c>
      <c r="E138" s="47">
        <v>2000</v>
      </c>
      <c r="F138" s="47" t="s">
        <v>2043</v>
      </c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61"/>
      <c r="S138" s="67"/>
      <c r="T138" s="61"/>
      <c r="U138" s="61"/>
      <c r="V138" s="61"/>
      <c r="W138" s="61"/>
      <c r="X138" s="61"/>
      <c r="Y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7">
        <v>45356</v>
      </c>
      <c r="AL138" s="61" t="s">
        <v>4288</v>
      </c>
      <c r="AM138" s="61">
        <v>3</v>
      </c>
      <c r="AN138" s="61" t="s">
        <v>1881</v>
      </c>
      <c r="AO138" s="61">
        <v>880</v>
      </c>
      <c r="AP138" s="61" t="s">
        <v>2045</v>
      </c>
      <c r="AQ138" s="61"/>
      <c r="BB138" s="61"/>
      <c r="BC138" s="67">
        <v>45357</v>
      </c>
      <c r="BD138" s="47" t="s">
        <v>4288</v>
      </c>
      <c r="BE138" s="47">
        <v>4</v>
      </c>
      <c r="BF138" s="47" t="s">
        <v>316</v>
      </c>
      <c r="BG138" s="47">
        <v>2500</v>
      </c>
      <c r="BH138" s="47" t="s">
        <v>2043</v>
      </c>
      <c r="BI138" s="61"/>
      <c r="BK138" s="61"/>
      <c r="BL138" s="61"/>
      <c r="BM138" s="61"/>
      <c r="BN138" s="61"/>
    </row>
    <row r="139" ht="13.2" spans="1:66">
      <c r="A139" s="67">
        <v>45352</v>
      </c>
      <c r="B139" s="47" t="s">
        <v>4425</v>
      </c>
      <c r="C139" s="47">
        <v>1</v>
      </c>
      <c r="D139" s="47" t="s">
        <v>519</v>
      </c>
      <c r="E139" s="47">
        <v>3200</v>
      </c>
      <c r="F139" s="47" t="s">
        <v>2043</v>
      </c>
      <c r="H139" s="177"/>
      <c r="I139" s="177"/>
      <c r="J139" s="177"/>
      <c r="K139" s="177"/>
      <c r="L139" s="177"/>
      <c r="M139" s="177"/>
      <c r="N139" s="177"/>
      <c r="O139" s="177"/>
      <c r="P139" s="177"/>
      <c r="Q139" s="177"/>
      <c r="R139" s="61"/>
      <c r="S139" s="67">
        <v>45355</v>
      </c>
      <c r="T139" s="61" t="s">
        <v>4288</v>
      </c>
      <c r="U139" s="61">
        <v>2</v>
      </c>
      <c r="V139" s="61" t="s">
        <v>496</v>
      </c>
      <c r="W139" s="61">
        <v>840</v>
      </c>
      <c r="X139" s="61" t="s">
        <v>2043</v>
      </c>
      <c r="Y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7">
        <v>45356</v>
      </c>
      <c r="AL139" s="61" t="s">
        <v>4289</v>
      </c>
      <c r="AM139" s="61">
        <v>3</v>
      </c>
      <c r="AN139" s="61" t="s">
        <v>1881</v>
      </c>
      <c r="AO139" s="61">
        <v>360</v>
      </c>
      <c r="AP139" s="61" t="s">
        <v>2045</v>
      </c>
      <c r="AQ139" s="61"/>
      <c r="BB139" s="61"/>
      <c r="BC139" s="67"/>
      <c r="BI139" s="61"/>
      <c r="BK139" s="61"/>
      <c r="BL139" s="61"/>
      <c r="BM139" s="61"/>
      <c r="BN139" s="61"/>
    </row>
    <row r="140" ht="13.2" spans="1:66">
      <c r="A140" s="67">
        <v>45352</v>
      </c>
      <c r="B140" s="47" t="s">
        <v>4290</v>
      </c>
      <c r="C140" s="47">
        <v>1</v>
      </c>
      <c r="D140" s="47" t="s">
        <v>331</v>
      </c>
      <c r="E140" s="47">
        <v>1800</v>
      </c>
      <c r="F140" s="47" t="s">
        <v>2043</v>
      </c>
      <c r="H140" s="177"/>
      <c r="I140" s="177"/>
      <c r="J140" s="177"/>
      <c r="K140" s="177"/>
      <c r="L140" s="177"/>
      <c r="M140" s="177"/>
      <c r="N140" s="177"/>
      <c r="O140" s="177"/>
      <c r="P140" s="177"/>
      <c r="Q140" s="177"/>
      <c r="R140" s="61"/>
      <c r="S140" s="67">
        <v>45355</v>
      </c>
      <c r="T140" s="61" t="s">
        <v>4288</v>
      </c>
      <c r="U140" s="61">
        <v>2</v>
      </c>
      <c r="V140" s="61" t="s">
        <v>1700</v>
      </c>
      <c r="W140" s="61">
        <v>600</v>
      </c>
      <c r="X140" s="61" t="s">
        <v>2043</v>
      </c>
      <c r="Y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7">
        <v>45356</v>
      </c>
      <c r="AL140" s="61" t="s">
        <v>4289</v>
      </c>
      <c r="AM140" s="61">
        <v>3</v>
      </c>
      <c r="AN140" s="61" t="s">
        <v>1670</v>
      </c>
      <c r="AO140" s="61">
        <v>220</v>
      </c>
      <c r="AP140" s="61" t="s">
        <v>2045</v>
      </c>
      <c r="AQ140" s="61"/>
      <c r="BB140" s="61"/>
      <c r="BC140" s="67">
        <v>45362</v>
      </c>
      <c r="BD140" s="47" t="s">
        <v>4288</v>
      </c>
      <c r="BE140" s="47">
        <v>4</v>
      </c>
      <c r="BF140" s="47" t="s">
        <v>145</v>
      </c>
      <c r="BG140" s="47">
        <v>800</v>
      </c>
      <c r="BH140" s="47" t="s">
        <v>2043</v>
      </c>
      <c r="BI140" s="61"/>
      <c r="BK140" s="61"/>
      <c r="BL140" s="61"/>
      <c r="BM140" s="61"/>
      <c r="BN140" s="61"/>
    </row>
    <row r="141" ht="13.2" spans="1:66">
      <c r="A141" s="67">
        <v>45355</v>
      </c>
      <c r="B141" s="47" t="s">
        <v>4288</v>
      </c>
      <c r="C141" s="47">
        <v>1</v>
      </c>
      <c r="D141" s="47" t="s">
        <v>175</v>
      </c>
      <c r="E141" s="47">
        <v>1160</v>
      </c>
      <c r="F141" s="47" t="s">
        <v>2043</v>
      </c>
      <c r="H141" s="177"/>
      <c r="I141" s="177"/>
      <c r="J141" s="177"/>
      <c r="K141" s="177"/>
      <c r="L141" s="177"/>
      <c r="M141" s="177"/>
      <c r="N141" s="177"/>
      <c r="O141" s="177"/>
      <c r="P141" s="177"/>
      <c r="Q141" s="177"/>
      <c r="R141" s="61"/>
      <c r="S141" s="67">
        <v>45355</v>
      </c>
      <c r="T141" s="61" t="s">
        <v>4289</v>
      </c>
      <c r="U141" s="61">
        <v>2</v>
      </c>
      <c r="V141" s="61" t="s">
        <v>1386</v>
      </c>
      <c r="W141" s="61">
        <v>400</v>
      </c>
      <c r="X141" s="61" t="s">
        <v>2045</v>
      </c>
      <c r="Y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7">
        <v>45357</v>
      </c>
      <c r="AL141" s="61" t="s">
        <v>4288</v>
      </c>
      <c r="AM141" s="61">
        <v>3</v>
      </c>
      <c r="AN141" s="61" t="s">
        <v>1605</v>
      </c>
      <c r="AO141" s="61">
        <v>300</v>
      </c>
      <c r="AP141" s="61" t="s">
        <v>2045</v>
      </c>
      <c r="AQ141" s="61"/>
      <c r="BB141" s="61"/>
      <c r="BC141" s="67">
        <v>45362</v>
      </c>
      <c r="BD141" s="47" t="s">
        <v>4425</v>
      </c>
      <c r="BE141" s="47">
        <v>4</v>
      </c>
      <c r="BF141" s="47" t="s">
        <v>145</v>
      </c>
      <c r="BG141" s="47">
        <v>5200</v>
      </c>
      <c r="BH141" s="47" t="s">
        <v>2043</v>
      </c>
      <c r="BI141" s="61"/>
      <c r="BK141" s="61"/>
      <c r="BL141" s="61"/>
      <c r="BM141" s="61"/>
      <c r="BN141" s="61"/>
    </row>
    <row r="142" ht="13.2" spans="1:66">
      <c r="A142" s="67">
        <v>45355</v>
      </c>
      <c r="B142" s="47" t="s">
        <v>4424</v>
      </c>
      <c r="C142" s="47">
        <v>1</v>
      </c>
      <c r="D142" s="47" t="s">
        <v>259</v>
      </c>
      <c r="E142" s="47">
        <v>8680</v>
      </c>
      <c r="F142" s="47" t="s">
        <v>2043</v>
      </c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61"/>
      <c r="S142" s="67">
        <v>45355</v>
      </c>
      <c r="T142" s="61" t="s">
        <v>4425</v>
      </c>
      <c r="U142" s="61">
        <v>2</v>
      </c>
      <c r="V142" s="61" t="s">
        <v>1700</v>
      </c>
      <c r="W142" s="61">
        <v>6200</v>
      </c>
      <c r="X142" s="61" t="s">
        <v>2043</v>
      </c>
      <c r="Y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7">
        <v>45357</v>
      </c>
      <c r="AL142" s="61" t="s">
        <v>4289</v>
      </c>
      <c r="AM142" s="61">
        <v>3</v>
      </c>
      <c r="AN142" s="61" t="s">
        <v>90</v>
      </c>
      <c r="AO142" s="61">
        <v>75</v>
      </c>
      <c r="AP142" s="61" t="s">
        <v>2045</v>
      </c>
      <c r="AQ142" s="61"/>
      <c r="BB142" s="61"/>
      <c r="BC142" s="67"/>
      <c r="BI142" s="61"/>
      <c r="BK142" s="61"/>
      <c r="BL142" s="61"/>
      <c r="BM142" s="61"/>
      <c r="BN142" s="61"/>
    </row>
    <row r="143" ht="13.2" spans="1:66">
      <c r="A143" s="67">
        <v>45356</v>
      </c>
      <c r="B143" s="47" t="s">
        <v>4288</v>
      </c>
      <c r="C143" s="47">
        <v>1</v>
      </c>
      <c r="D143" s="47" t="s">
        <v>259</v>
      </c>
      <c r="E143" s="47">
        <v>2040</v>
      </c>
      <c r="F143" s="47" t="s">
        <v>2043</v>
      </c>
      <c r="H143" s="177"/>
      <c r="I143" s="177"/>
      <c r="J143" s="177"/>
      <c r="K143" s="177"/>
      <c r="L143" s="177"/>
      <c r="M143" s="177"/>
      <c r="N143" s="177"/>
      <c r="O143" s="177"/>
      <c r="P143" s="177"/>
      <c r="Q143" s="177"/>
      <c r="R143" s="61"/>
      <c r="S143" s="67">
        <v>45356</v>
      </c>
      <c r="T143" s="61" t="s">
        <v>4288</v>
      </c>
      <c r="U143" s="61">
        <v>2</v>
      </c>
      <c r="V143" s="61" t="s">
        <v>1700</v>
      </c>
      <c r="W143" s="61">
        <v>2200</v>
      </c>
      <c r="X143" s="61" t="s">
        <v>2043</v>
      </c>
      <c r="Y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7">
        <v>45357</v>
      </c>
      <c r="AL143" s="61" t="s">
        <v>4289</v>
      </c>
      <c r="AM143" s="61">
        <v>3</v>
      </c>
      <c r="AN143" s="61" t="s">
        <v>90</v>
      </c>
      <c r="AO143" s="61">
        <v>1200</v>
      </c>
      <c r="AP143" s="61" t="s">
        <v>2045</v>
      </c>
      <c r="AQ143" s="61"/>
      <c r="BB143" s="61"/>
      <c r="BC143" s="67">
        <v>45363</v>
      </c>
      <c r="BD143" s="47" t="s">
        <v>4288</v>
      </c>
      <c r="BE143" s="47">
        <v>4</v>
      </c>
      <c r="BF143" s="47" t="s">
        <v>145</v>
      </c>
      <c r="BG143" s="47">
        <v>260</v>
      </c>
      <c r="BH143" s="47" t="s">
        <v>2043</v>
      </c>
      <c r="BI143" s="61"/>
      <c r="BK143" s="61"/>
      <c r="BL143" s="61"/>
      <c r="BM143" s="61"/>
      <c r="BN143" s="61"/>
    </row>
    <row r="144" ht="13.2" spans="1:66">
      <c r="A144" s="67">
        <v>45356</v>
      </c>
      <c r="B144" s="47" t="s">
        <v>4288</v>
      </c>
      <c r="C144" s="47">
        <v>1</v>
      </c>
      <c r="D144" s="47" t="s">
        <v>306</v>
      </c>
      <c r="E144" s="47">
        <v>1200</v>
      </c>
      <c r="F144" s="47" t="s">
        <v>2043</v>
      </c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61"/>
      <c r="S144" s="67">
        <v>45356</v>
      </c>
      <c r="T144" s="61" t="s">
        <v>4289</v>
      </c>
      <c r="U144" s="61">
        <v>2</v>
      </c>
      <c r="V144" s="61" t="s">
        <v>1386</v>
      </c>
      <c r="W144" s="61">
        <v>400</v>
      </c>
      <c r="X144" s="61" t="s">
        <v>2045</v>
      </c>
      <c r="Y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BB144" s="61"/>
      <c r="BC144" s="67">
        <v>45363</v>
      </c>
      <c r="BD144" s="47" t="s">
        <v>4288</v>
      </c>
      <c r="BE144" s="47">
        <v>4</v>
      </c>
      <c r="BF144" s="47" t="s">
        <v>1590</v>
      </c>
      <c r="BG144" s="47">
        <v>1500</v>
      </c>
      <c r="BH144" s="47" t="s">
        <v>2043</v>
      </c>
      <c r="BI144" s="61"/>
      <c r="BK144" s="61"/>
      <c r="BL144" s="61"/>
      <c r="BM144" s="61"/>
      <c r="BN144" s="61"/>
    </row>
    <row r="145" ht="13.2" spans="1:66">
      <c r="A145" s="67">
        <v>45356</v>
      </c>
      <c r="B145" s="47" t="s">
        <v>4289</v>
      </c>
      <c r="C145" s="47">
        <v>1</v>
      </c>
      <c r="D145" s="47" t="s">
        <v>306</v>
      </c>
      <c r="E145" s="47">
        <v>2000</v>
      </c>
      <c r="F145" s="47" t="s">
        <v>2043</v>
      </c>
      <c r="H145" s="177"/>
      <c r="I145" s="177"/>
      <c r="J145" s="177"/>
      <c r="K145" s="177"/>
      <c r="L145" s="177"/>
      <c r="M145" s="177"/>
      <c r="N145" s="177"/>
      <c r="O145" s="177"/>
      <c r="P145" s="177"/>
      <c r="Q145" s="177"/>
      <c r="R145" s="61"/>
      <c r="S145" s="67">
        <v>45356</v>
      </c>
      <c r="T145" s="61" t="s">
        <v>4289</v>
      </c>
      <c r="U145" s="61">
        <v>2</v>
      </c>
      <c r="V145" s="61" t="s">
        <v>244</v>
      </c>
      <c r="W145" s="61">
        <v>2000</v>
      </c>
      <c r="X145" s="61" t="s">
        <v>2043</v>
      </c>
      <c r="Y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7">
        <v>45362</v>
      </c>
      <c r="AL145" s="61" t="s">
        <v>4288</v>
      </c>
      <c r="AM145" s="61">
        <v>3</v>
      </c>
      <c r="AN145" s="61" t="s">
        <v>1841</v>
      </c>
      <c r="AO145" s="61">
        <v>900</v>
      </c>
      <c r="AP145" s="61" t="s">
        <v>2045</v>
      </c>
      <c r="AQ145" s="61"/>
      <c r="BB145" s="61"/>
      <c r="BC145" s="67">
        <v>45363</v>
      </c>
      <c r="BD145" s="47" t="s">
        <v>4289</v>
      </c>
      <c r="BE145" s="47">
        <v>4</v>
      </c>
      <c r="BF145" s="47" t="s">
        <v>1590</v>
      </c>
      <c r="BG145" s="47">
        <v>2500</v>
      </c>
      <c r="BH145" s="47" t="s">
        <v>2043</v>
      </c>
      <c r="BI145" s="61"/>
      <c r="BK145" s="61"/>
      <c r="BL145" s="61"/>
      <c r="BM145" s="61"/>
      <c r="BN145" s="61"/>
    </row>
    <row r="146" ht="13.2" spans="1:66">
      <c r="A146" s="67">
        <v>45356</v>
      </c>
      <c r="B146" s="47" t="s">
        <v>4289</v>
      </c>
      <c r="C146" s="47">
        <v>1</v>
      </c>
      <c r="D146" s="47" t="s">
        <v>1747</v>
      </c>
      <c r="E146" s="47">
        <v>800</v>
      </c>
      <c r="F146" s="47" t="s">
        <v>2045</v>
      </c>
      <c r="H146" s="177"/>
      <c r="I146" s="177"/>
      <c r="J146" s="177"/>
      <c r="K146" s="177"/>
      <c r="L146" s="177"/>
      <c r="M146" s="177"/>
      <c r="N146" s="177"/>
      <c r="O146" s="177"/>
      <c r="P146" s="177"/>
      <c r="Q146" s="177"/>
      <c r="R146" s="61"/>
      <c r="S146" s="67">
        <v>45357</v>
      </c>
      <c r="T146" s="61" t="s">
        <v>4288</v>
      </c>
      <c r="U146" s="61">
        <v>2</v>
      </c>
      <c r="V146" s="61" t="s">
        <v>476</v>
      </c>
      <c r="W146" s="61">
        <v>160</v>
      </c>
      <c r="X146" s="61" t="s">
        <v>2043</v>
      </c>
      <c r="Y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7">
        <v>45362</v>
      </c>
      <c r="AL146" s="61" t="s">
        <v>4289</v>
      </c>
      <c r="AM146" s="61">
        <v>3</v>
      </c>
      <c r="AN146" s="61" t="s">
        <v>1447</v>
      </c>
      <c r="AO146" s="61">
        <v>210</v>
      </c>
      <c r="AP146" s="61" t="s">
        <v>2045</v>
      </c>
      <c r="AQ146" s="61"/>
      <c r="BB146" s="61"/>
      <c r="BC146" s="67">
        <v>45363</v>
      </c>
      <c r="BD146" s="47" t="s">
        <v>4290</v>
      </c>
      <c r="BE146" s="47">
        <v>4</v>
      </c>
      <c r="BF146" s="47" t="s">
        <v>151</v>
      </c>
      <c r="BG146" s="47">
        <v>3000</v>
      </c>
      <c r="BH146" s="47" t="s">
        <v>2043</v>
      </c>
      <c r="BI146" s="61"/>
      <c r="BK146" s="61"/>
      <c r="BL146" s="61"/>
      <c r="BM146" s="61"/>
      <c r="BN146" s="61"/>
    </row>
    <row r="147" ht="13.2" spans="1:66">
      <c r="A147" s="67">
        <v>45356</v>
      </c>
      <c r="B147" s="47" t="s">
        <v>4290</v>
      </c>
      <c r="C147" s="47">
        <v>1</v>
      </c>
      <c r="D147" s="47" t="s">
        <v>692</v>
      </c>
      <c r="E147" s="47">
        <v>4400</v>
      </c>
      <c r="F147" s="47" t="s">
        <v>2043</v>
      </c>
      <c r="H147" s="177"/>
      <c r="I147" s="177"/>
      <c r="J147" s="177"/>
      <c r="K147" s="177"/>
      <c r="L147" s="177"/>
      <c r="M147" s="177"/>
      <c r="N147" s="177"/>
      <c r="O147" s="177"/>
      <c r="P147" s="177"/>
      <c r="Q147" s="177"/>
      <c r="R147" s="61"/>
      <c r="S147" s="67">
        <v>45357</v>
      </c>
      <c r="T147" s="61" t="s">
        <v>4288</v>
      </c>
      <c r="U147" s="61">
        <v>2</v>
      </c>
      <c r="V147" s="61" t="s">
        <v>135</v>
      </c>
      <c r="W147" s="61">
        <v>570</v>
      </c>
      <c r="X147" s="61" t="s">
        <v>2043</v>
      </c>
      <c r="Y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7">
        <v>45362</v>
      </c>
      <c r="AL147" s="61" t="s">
        <v>4289</v>
      </c>
      <c r="AM147" s="61">
        <v>3</v>
      </c>
      <c r="AN147" s="61" t="s">
        <v>1349</v>
      </c>
      <c r="AO147" s="61">
        <v>300</v>
      </c>
      <c r="AP147" s="61" t="s">
        <v>2045</v>
      </c>
      <c r="AQ147" s="61"/>
      <c r="BB147" s="61"/>
      <c r="BC147" s="67"/>
      <c r="BI147" s="61"/>
      <c r="BK147" s="61"/>
      <c r="BL147" s="61"/>
      <c r="BM147" s="61"/>
      <c r="BN147" s="61"/>
    </row>
    <row r="148" ht="13.2" spans="1:66">
      <c r="A148" s="67">
        <v>45357</v>
      </c>
      <c r="B148" s="47" t="s">
        <v>4288</v>
      </c>
      <c r="C148" s="47">
        <v>1</v>
      </c>
      <c r="D148" s="47" t="s">
        <v>692</v>
      </c>
      <c r="H148" s="177"/>
      <c r="I148" s="177"/>
      <c r="J148" s="177"/>
      <c r="K148" s="177"/>
      <c r="L148" s="177"/>
      <c r="M148" s="177"/>
      <c r="N148" s="177"/>
      <c r="O148" s="177"/>
      <c r="P148" s="177"/>
      <c r="Q148" s="177"/>
      <c r="R148" s="61"/>
      <c r="S148" s="67">
        <v>45357</v>
      </c>
      <c r="T148" s="61" t="s">
        <v>4289</v>
      </c>
      <c r="U148" s="61">
        <v>2</v>
      </c>
      <c r="V148" s="61" t="s">
        <v>135</v>
      </c>
      <c r="W148" s="61">
        <v>3500</v>
      </c>
      <c r="X148" s="61" t="s">
        <v>2043</v>
      </c>
      <c r="Y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7">
        <v>45362</v>
      </c>
      <c r="AL148" s="61" t="s">
        <v>4289</v>
      </c>
      <c r="AM148" s="61">
        <v>3</v>
      </c>
      <c r="AN148" s="61"/>
      <c r="AO148" s="61"/>
      <c r="AP148" s="61"/>
      <c r="AQ148" s="61"/>
      <c r="BB148" s="61"/>
      <c r="BC148" s="67">
        <v>45364</v>
      </c>
      <c r="BD148" s="47" t="s">
        <v>4288</v>
      </c>
      <c r="BE148" s="47">
        <v>4</v>
      </c>
      <c r="BF148" s="47" t="s">
        <v>151</v>
      </c>
      <c r="BG148" s="47">
        <v>2500</v>
      </c>
      <c r="BH148" s="47" t="s">
        <v>2043</v>
      </c>
      <c r="BI148" s="61"/>
      <c r="BK148" s="61"/>
      <c r="BL148" s="61"/>
      <c r="BM148" s="61"/>
      <c r="BN148" s="61"/>
    </row>
    <row r="149" ht="13.2" spans="1:66">
      <c r="A149" s="67">
        <v>45357</v>
      </c>
      <c r="B149" s="47" t="s">
        <v>4288</v>
      </c>
      <c r="C149" s="47">
        <v>1</v>
      </c>
      <c r="D149" s="47" t="s">
        <v>1065</v>
      </c>
      <c r="H149" s="177"/>
      <c r="I149" s="177"/>
      <c r="J149" s="177"/>
      <c r="K149" s="177"/>
      <c r="L149" s="177"/>
      <c r="M149" s="177"/>
      <c r="N149" s="177"/>
      <c r="O149" s="177"/>
      <c r="P149" s="177"/>
      <c r="Q149" s="177"/>
      <c r="R149" s="61"/>
      <c r="S149" s="67">
        <v>45360</v>
      </c>
      <c r="T149" s="61" t="s">
        <v>4424</v>
      </c>
      <c r="U149" s="61">
        <v>2</v>
      </c>
      <c r="V149" s="61" t="s">
        <v>220</v>
      </c>
      <c r="W149" s="61">
        <v>6000</v>
      </c>
      <c r="X149" s="61" t="s">
        <v>2043</v>
      </c>
      <c r="Y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7">
        <v>45363</v>
      </c>
      <c r="AL149" s="61" t="s">
        <v>4288</v>
      </c>
      <c r="AM149" s="61">
        <v>3</v>
      </c>
      <c r="AN149" s="61" t="s">
        <v>2003</v>
      </c>
      <c r="AO149" s="61">
        <v>200</v>
      </c>
      <c r="AP149" s="61" t="s">
        <v>2045</v>
      </c>
      <c r="AQ149" s="61"/>
      <c r="BB149" s="61"/>
      <c r="BC149" s="67">
        <v>45364</v>
      </c>
      <c r="BD149" s="47" t="s">
        <v>4289</v>
      </c>
      <c r="BE149" s="47">
        <v>4</v>
      </c>
      <c r="BF149" s="47" t="s">
        <v>151</v>
      </c>
      <c r="BG149" s="47">
        <v>1500</v>
      </c>
      <c r="BH149" s="47" t="s">
        <v>2043</v>
      </c>
      <c r="BI149" s="61"/>
      <c r="BK149" s="61"/>
      <c r="BL149" s="61"/>
      <c r="BM149" s="61"/>
      <c r="BN149" s="61"/>
    </row>
    <row r="150" ht="13.2" spans="1:66">
      <c r="A150" s="67">
        <v>45357</v>
      </c>
      <c r="B150" s="47" t="s">
        <v>4289</v>
      </c>
      <c r="C150" s="47">
        <v>1</v>
      </c>
      <c r="D150" s="47" t="s">
        <v>1065</v>
      </c>
      <c r="E150" s="47">
        <v>3200</v>
      </c>
      <c r="F150" s="47" t="s">
        <v>2043</v>
      </c>
      <c r="H150" s="177"/>
      <c r="I150" s="177"/>
      <c r="J150" s="177"/>
      <c r="K150" s="177"/>
      <c r="L150" s="177"/>
      <c r="M150" s="177"/>
      <c r="N150" s="177"/>
      <c r="O150" s="177"/>
      <c r="P150" s="177"/>
      <c r="Q150" s="177"/>
      <c r="R150" s="61"/>
      <c r="S150" s="67">
        <v>45360</v>
      </c>
      <c r="T150" s="61" t="s">
        <v>4290</v>
      </c>
      <c r="U150" s="61">
        <v>2</v>
      </c>
      <c r="V150" s="61" t="s">
        <v>280</v>
      </c>
      <c r="W150" s="61">
        <v>500</v>
      </c>
      <c r="X150" s="61" t="s">
        <v>2043</v>
      </c>
      <c r="Y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7">
        <v>45363</v>
      </c>
      <c r="AL150" s="61" t="s">
        <v>4423</v>
      </c>
      <c r="AM150" s="61">
        <v>3</v>
      </c>
      <c r="AN150" s="61" t="s">
        <v>2131</v>
      </c>
      <c r="AO150" s="61">
        <v>200</v>
      </c>
      <c r="AP150" s="61" t="s">
        <v>2045</v>
      </c>
      <c r="AQ150" s="61"/>
      <c r="BB150" s="61"/>
      <c r="BC150" s="67">
        <v>45364</v>
      </c>
      <c r="BD150" s="47" t="s">
        <v>4289</v>
      </c>
      <c r="BE150" s="47">
        <v>4</v>
      </c>
      <c r="BF150" s="47" t="s">
        <v>250</v>
      </c>
      <c r="BG150" s="47">
        <v>1000</v>
      </c>
      <c r="BH150" s="47" t="s">
        <v>2043</v>
      </c>
      <c r="BI150" s="61"/>
      <c r="BK150" s="61"/>
      <c r="BL150" s="61"/>
      <c r="BM150" s="61"/>
      <c r="BN150" s="61"/>
    </row>
    <row r="151" ht="13.2" spans="1:66">
      <c r="A151" s="67">
        <v>45357</v>
      </c>
      <c r="B151" s="47" t="s">
        <v>4290</v>
      </c>
      <c r="C151" s="47">
        <v>1</v>
      </c>
      <c r="D151" s="47" t="s">
        <v>1057</v>
      </c>
      <c r="E151" s="47">
        <v>3500</v>
      </c>
      <c r="F151" s="47" t="s">
        <v>2043</v>
      </c>
      <c r="H151" s="177"/>
      <c r="I151" s="177"/>
      <c r="J151" s="177"/>
      <c r="K151" s="177"/>
      <c r="L151" s="177"/>
      <c r="M151" s="177"/>
      <c r="N151" s="177"/>
      <c r="O151" s="177"/>
      <c r="P151" s="177"/>
      <c r="Q151" s="177"/>
      <c r="R151" s="61"/>
      <c r="S151" s="67">
        <v>45362</v>
      </c>
      <c r="T151" s="61" t="s">
        <v>4288</v>
      </c>
      <c r="U151" s="61">
        <v>2</v>
      </c>
      <c r="V151" s="61" t="s">
        <v>280</v>
      </c>
      <c r="W151" s="61">
        <v>2700</v>
      </c>
      <c r="X151" s="61" t="s">
        <v>2043</v>
      </c>
      <c r="Y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7">
        <v>45363</v>
      </c>
      <c r="AL151" s="61" t="s">
        <v>4289</v>
      </c>
      <c r="AM151" s="61">
        <v>3</v>
      </c>
      <c r="AN151" s="61" t="s">
        <v>1540</v>
      </c>
      <c r="AO151" s="61">
        <v>400</v>
      </c>
      <c r="AP151" s="61" t="s">
        <v>2045</v>
      </c>
      <c r="AQ151" s="61"/>
      <c r="BB151" s="61"/>
      <c r="BC151" s="67">
        <v>45364</v>
      </c>
      <c r="BD151" s="47" t="s">
        <v>4290</v>
      </c>
      <c r="BE151" s="47">
        <v>4</v>
      </c>
      <c r="BF151" s="47" t="s">
        <v>250</v>
      </c>
      <c r="BG151" s="47">
        <v>3000</v>
      </c>
      <c r="BH151" s="47" t="s">
        <v>2043</v>
      </c>
      <c r="BI151" s="61"/>
      <c r="BK151" s="61"/>
      <c r="BL151" s="61"/>
      <c r="BM151" s="61"/>
      <c r="BN151" s="61"/>
    </row>
    <row r="152" ht="13.2" spans="1:66">
      <c r="A152" s="67">
        <v>45360</v>
      </c>
      <c r="B152" s="47" t="s">
        <v>4288</v>
      </c>
      <c r="C152" s="47">
        <v>1</v>
      </c>
      <c r="D152" s="47" t="s">
        <v>1418</v>
      </c>
      <c r="E152" s="47">
        <v>300</v>
      </c>
      <c r="F152" s="47" t="s">
        <v>2045</v>
      </c>
      <c r="G152" s="47" t="s">
        <v>2830</v>
      </c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61"/>
      <c r="S152" s="67">
        <v>45362</v>
      </c>
      <c r="T152" s="61" t="s">
        <v>4425</v>
      </c>
      <c r="U152" s="61">
        <v>2</v>
      </c>
      <c r="V152" s="61" t="s">
        <v>280</v>
      </c>
      <c r="W152" s="61">
        <v>7000</v>
      </c>
      <c r="X152" s="61" t="s">
        <v>2043</v>
      </c>
      <c r="Y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BB152" s="61"/>
      <c r="BC152" s="67">
        <v>45365</v>
      </c>
      <c r="BD152" s="47" t="s">
        <v>4288</v>
      </c>
      <c r="BE152" s="47">
        <v>4</v>
      </c>
      <c r="BF152" s="47" t="s">
        <v>250</v>
      </c>
      <c r="BG152" s="47">
        <v>2820</v>
      </c>
      <c r="BH152" s="47" t="s">
        <v>2043</v>
      </c>
      <c r="BI152" s="61"/>
      <c r="BK152" s="61"/>
      <c r="BL152" s="61"/>
      <c r="BM152" s="61"/>
      <c r="BN152" s="61"/>
    </row>
    <row r="153" ht="13.2" spans="1:66">
      <c r="A153" s="67">
        <v>45360</v>
      </c>
      <c r="B153" s="47" t="s">
        <v>4288</v>
      </c>
      <c r="C153" s="47">
        <v>1</v>
      </c>
      <c r="D153" s="47" t="s">
        <v>1981</v>
      </c>
      <c r="E153" s="47">
        <v>1000</v>
      </c>
      <c r="F153" s="47" t="s">
        <v>2045</v>
      </c>
      <c r="H153" s="177"/>
      <c r="I153" s="177"/>
      <c r="J153" s="177"/>
      <c r="K153" s="177"/>
      <c r="L153" s="177"/>
      <c r="M153" s="177"/>
      <c r="N153" s="177"/>
      <c r="O153" s="177"/>
      <c r="P153" s="177"/>
      <c r="Q153" s="177"/>
      <c r="R153" s="61"/>
      <c r="S153" s="67">
        <v>45363</v>
      </c>
      <c r="T153" s="61" t="s">
        <v>4288</v>
      </c>
      <c r="U153" s="61">
        <v>2</v>
      </c>
      <c r="V153" s="61" t="s">
        <v>280</v>
      </c>
      <c r="W153" s="61">
        <v>3300</v>
      </c>
      <c r="X153" s="61" t="s">
        <v>2043</v>
      </c>
      <c r="Y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7">
        <v>45364</v>
      </c>
      <c r="AL153" s="61" t="s">
        <v>4288</v>
      </c>
      <c r="AM153" s="61">
        <v>3</v>
      </c>
      <c r="AN153" s="61" t="s">
        <v>681</v>
      </c>
      <c r="AO153" s="61">
        <v>200</v>
      </c>
      <c r="AP153" s="61"/>
      <c r="AQ153" s="61" t="s">
        <v>2359</v>
      </c>
      <c r="BB153" s="61"/>
      <c r="BC153" s="67">
        <v>45365</v>
      </c>
      <c r="BD153" s="47" t="s">
        <v>4289</v>
      </c>
      <c r="BE153" s="47">
        <v>4</v>
      </c>
      <c r="BF153" s="47" t="s">
        <v>250</v>
      </c>
      <c r="BG153" s="47">
        <v>1600</v>
      </c>
      <c r="BH153" s="47" t="s">
        <v>2043</v>
      </c>
      <c r="BI153" s="61"/>
      <c r="BK153" s="61"/>
      <c r="BL153" s="61"/>
      <c r="BM153" s="61"/>
      <c r="BN153" s="61"/>
    </row>
    <row r="154" ht="13.2" spans="1:66">
      <c r="A154" s="67">
        <v>45360</v>
      </c>
      <c r="B154" s="47" t="s">
        <v>4288</v>
      </c>
      <c r="C154" s="47">
        <v>1</v>
      </c>
      <c r="D154" s="47" t="s">
        <v>1418</v>
      </c>
      <c r="E154" s="47">
        <v>300</v>
      </c>
      <c r="F154" s="47" t="s">
        <v>2045</v>
      </c>
      <c r="H154" s="177"/>
      <c r="I154" s="177"/>
      <c r="J154" s="177"/>
      <c r="K154" s="177"/>
      <c r="L154" s="177"/>
      <c r="M154" s="177"/>
      <c r="N154" s="177"/>
      <c r="O154" s="177"/>
      <c r="P154" s="177"/>
      <c r="Q154" s="177"/>
      <c r="R154" s="61"/>
      <c r="S154" s="67">
        <v>45363</v>
      </c>
      <c r="T154" s="61" t="s">
        <v>4289</v>
      </c>
      <c r="U154" s="61">
        <v>2</v>
      </c>
      <c r="V154" s="61" t="s">
        <v>280</v>
      </c>
      <c r="W154" s="61">
        <v>2500</v>
      </c>
      <c r="X154" s="61" t="s">
        <v>2043</v>
      </c>
      <c r="Y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7">
        <v>45364</v>
      </c>
      <c r="AL154" s="61" t="s">
        <v>4288</v>
      </c>
      <c r="AM154" s="61">
        <v>3</v>
      </c>
      <c r="AN154" s="61" t="s">
        <v>2176</v>
      </c>
      <c r="AO154" s="61">
        <v>225</v>
      </c>
      <c r="AP154" s="61" t="s">
        <v>2045</v>
      </c>
      <c r="AQ154" s="61" t="s">
        <v>4446</v>
      </c>
      <c r="BB154" s="61"/>
      <c r="BC154" s="67">
        <v>45365</v>
      </c>
      <c r="BD154" s="47" t="s">
        <v>4425</v>
      </c>
      <c r="BE154" s="47">
        <v>4</v>
      </c>
      <c r="BF154" s="47" t="s">
        <v>238</v>
      </c>
      <c r="BG154" s="47">
        <v>4000</v>
      </c>
      <c r="BH154" s="47" t="s">
        <v>2043</v>
      </c>
      <c r="BI154" s="61"/>
      <c r="BK154" s="61"/>
      <c r="BL154" s="61"/>
      <c r="BM154" s="61"/>
      <c r="BN154" s="61"/>
    </row>
    <row r="155" ht="13.2" spans="1:66">
      <c r="A155" s="67">
        <v>45360</v>
      </c>
      <c r="B155" s="47" t="s">
        <v>4289</v>
      </c>
      <c r="C155" s="47">
        <v>1</v>
      </c>
      <c r="D155" s="47" t="s">
        <v>464</v>
      </c>
      <c r="E155" s="47">
        <v>3000</v>
      </c>
      <c r="F155" s="47" t="s">
        <v>2043</v>
      </c>
      <c r="H155" s="177"/>
      <c r="I155" s="177"/>
      <c r="J155" s="177"/>
      <c r="K155" s="177"/>
      <c r="L155" s="177"/>
      <c r="M155" s="177"/>
      <c r="N155" s="177"/>
      <c r="O155" s="177"/>
      <c r="P155" s="177"/>
      <c r="Q155" s="177"/>
      <c r="R155" s="61"/>
      <c r="S155" s="67">
        <v>45363</v>
      </c>
      <c r="T155" s="61" t="s">
        <v>4289</v>
      </c>
      <c r="U155" s="61">
        <v>2</v>
      </c>
      <c r="V155" s="61" t="s">
        <v>1722</v>
      </c>
      <c r="W155" s="61">
        <v>400</v>
      </c>
      <c r="X155" s="61" t="s">
        <v>2043</v>
      </c>
      <c r="Y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7">
        <v>45364</v>
      </c>
      <c r="AL155" s="61" t="s">
        <v>4289</v>
      </c>
      <c r="AM155" s="61">
        <v>3</v>
      </c>
      <c r="AN155" s="61" t="s">
        <v>2128</v>
      </c>
      <c r="AO155" s="61">
        <v>300</v>
      </c>
      <c r="AP155" s="61" t="s">
        <v>2045</v>
      </c>
      <c r="AQ155" s="61" t="s">
        <v>4446</v>
      </c>
      <c r="BB155" s="61"/>
      <c r="BC155" s="67"/>
      <c r="BI155" s="61"/>
      <c r="BK155" s="61"/>
      <c r="BL155" s="61"/>
      <c r="BM155" s="61"/>
      <c r="BN155" s="61"/>
    </row>
    <row r="156" ht="13.2" spans="1:66">
      <c r="A156" s="67">
        <v>45362</v>
      </c>
      <c r="B156" s="47" t="s">
        <v>4288</v>
      </c>
      <c r="C156" s="47">
        <v>1</v>
      </c>
      <c r="D156" s="47" t="s">
        <v>1188</v>
      </c>
      <c r="E156" s="47">
        <v>3300</v>
      </c>
      <c r="F156" s="47" t="s">
        <v>2043</v>
      </c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61"/>
      <c r="S156" s="67"/>
      <c r="T156" s="61"/>
      <c r="U156" s="61"/>
      <c r="V156" s="61"/>
      <c r="W156" s="61"/>
      <c r="X156" s="61"/>
      <c r="Y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7">
        <v>45364</v>
      </c>
      <c r="AL156" s="61" t="s">
        <v>4289</v>
      </c>
      <c r="AM156" s="61">
        <v>3</v>
      </c>
      <c r="AN156" s="61" t="s">
        <v>2111</v>
      </c>
      <c r="AO156" s="61">
        <v>300</v>
      </c>
      <c r="AP156" s="61" t="s">
        <v>2045</v>
      </c>
      <c r="AQ156" s="61" t="s">
        <v>4113</v>
      </c>
      <c r="BB156" s="61"/>
      <c r="BC156" s="67">
        <v>45366</v>
      </c>
      <c r="BD156" s="47" t="s">
        <v>4288</v>
      </c>
      <c r="BE156" s="47">
        <v>4</v>
      </c>
      <c r="BF156" s="47" t="s">
        <v>238</v>
      </c>
      <c r="BG156" s="47">
        <v>4000</v>
      </c>
      <c r="BH156" s="47" t="s">
        <v>2043</v>
      </c>
      <c r="BI156" s="61"/>
      <c r="BK156" s="61"/>
      <c r="BL156" s="61"/>
      <c r="BM156" s="61"/>
      <c r="BN156" s="61"/>
    </row>
    <row r="157" ht="13.2" spans="1:66">
      <c r="A157" s="67">
        <v>45362</v>
      </c>
      <c r="B157" s="47" t="s">
        <v>4289</v>
      </c>
      <c r="C157" s="47">
        <v>1</v>
      </c>
      <c r="D157" s="47" t="s">
        <v>1188</v>
      </c>
      <c r="E157" s="47">
        <v>3500</v>
      </c>
      <c r="F157" s="47" t="s">
        <v>2043</v>
      </c>
      <c r="H157" s="177"/>
      <c r="I157" s="177"/>
      <c r="J157" s="177"/>
      <c r="K157" s="177"/>
      <c r="L157" s="177"/>
      <c r="M157" s="177"/>
      <c r="N157" s="177"/>
      <c r="O157" s="177"/>
      <c r="P157" s="177"/>
      <c r="Q157" s="177"/>
      <c r="R157" s="61"/>
      <c r="S157" s="67">
        <v>45364</v>
      </c>
      <c r="T157" s="61" t="s">
        <v>4288</v>
      </c>
      <c r="U157" s="61">
        <v>2</v>
      </c>
      <c r="V157" s="61" t="s">
        <v>1722</v>
      </c>
      <c r="W157" s="61">
        <v>840</v>
      </c>
      <c r="X157" s="61" t="s">
        <v>2043</v>
      </c>
      <c r="Y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BB157" s="61"/>
      <c r="BC157" s="67">
        <v>45366</v>
      </c>
      <c r="BD157" s="47" t="s">
        <v>4289</v>
      </c>
      <c r="BE157" s="47">
        <v>4</v>
      </c>
      <c r="BF157" s="47" t="s">
        <v>238</v>
      </c>
      <c r="BG157" s="47">
        <v>3000</v>
      </c>
      <c r="BH157" s="47" t="s">
        <v>2043</v>
      </c>
      <c r="BI157" s="61"/>
      <c r="BK157" s="61"/>
      <c r="BL157" s="61"/>
      <c r="BM157" s="61"/>
      <c r="BN157" s="61"/>
    </row>
    <row r="158" ht="13.2" spans="1:66">
      <c r="A158" s="67">
        <v>45363</v>
      </c>
      <c r="B158" s="47" t="s">
        <v>4288</v>
      </c>
      <c r="C158" s="47">
        <v>1</v>
      </c>
      <c r="D158" s="47" t="s">
        <v>1188</v>
      </c>
      <c r="E158" s="47">
        <v>3840</v>
      </c>
      <c r="F158" s="47" t="s">
        <v>2043</v>
      </c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61"/>
      <c r="S158" s="67">
        <v>45364</v>
      </c>
      <c r="T158" s="61" t="s">
        <v>4288</v>
      </c>
      <c r="U158" s="61">
        <v>2</v>
      </c>
      <c r="V158" s="61" t="s">
        <v>1704</v>
      </c>
      <c r="W158" s="61">
        <v>2010</v>
      </c>
      <c r="X158" s="61" t="s">
        <v>2045</v>
      </c>
      <c r="Y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7">
        <v>45365</v>
      </c>
      <c r="AL158" s="61" t="s">
        <v>4288</v>
      </c>
      <c r="AM158" s="61">
        <v>3</v>
      </c>
      <c r="AN158" s="61" t="s">
        <v>2111</v>
      </c>
      <c r="AO158" s="61">
        <v>300</v>
      </c>
      <c r="AP158" s="61" t="s">
        <v>2045</v>
      </c>
      <c r="AQ158" s="61"/>
      <c r="BB158" s="61"/>
      <c r="BC158" s="67">
        <v>45366</v>
      </c>
      <c r="BD158" s="47" t="s">
        <v>4290</v>
      </c>
      <c r="BE158" s="47">
        <v>4</v>
      </c>
      <c r="BF158" s="47" t="s">
        <v>1603</v>
      </c>
      <c r="BG158" s="47">
        <v>3000</v>
      </c>
      <c r="BH158" s="47" t="s">
        <v>2043</v>
      </c>
      <c r="BI158" s="61"/>
      <c r="BK158" s="61"/>
      <c r="BL158" s="61"/>
      <c r="BM158" s="61"/>
      <c r="BN158" s="61"/>
    </row>
    <row r="159" ht="13.2" spans="1:66">
      <c r="A159" s="67">
        <v>45363</v>
      </c>
      <c r="B159" s="47" t="s">
        <v>4289</v>
      </c>
      <c r="C159" s="47">
        <v>1</v>
      </c>
      <c r="D159" s="47" t="s">
        <v>1188</v>
      </c>
      <c r="E159" s="47">
        <v>1400</v>
      </c>
      <c r="F159" s="47" t="s">
        <v>2043</v>
      </c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61"/>
      <c r="S159" s="67">
        <v>45364</v>
      </c>
      <c r="T159" s="61" t="s">
        <v>4289</v>
      </c>
      <c r="U159" s="61">
        <v>2</v>
      </c>
      <c r="V159" s="61" t="s">
        <v>967</v>
      </c>
      <c r="W159" s="61">
        <v>2000</v>
      </c>
      <c r="X159" s="61" t="s">
        <v>2045</v>
      </c>
      <c r="Y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7">
        <v>45365</v>
      </c>
      <c r="AL159" s="61" t="s">
        <v>4289</v>
      </c>
      <c r="AM159" s="61">
        <v>3</v>
      </c>
      <c r="AN159" s="61" t="s">
        <v>2059</v>
      </c>
      <c r="AO159" s="61">
        <v>800</v>
      </c>
      <c r="AP159" s="61" t="s">
        <v>2045</v>
      </c>
      <c r="AQ159" s="61"/>
      <c r="BB159" s="61"/>
      <c r="BC159" s="67"/>
      <c r="BI159" s="61"/>
      <c r="BK159" s="61"/>
      <c r="BL159" s="61"/>
      <c r="BM159" s="61"/>
      <c r="BN159" s="61"/>
    </row>
    <row r="160" ht="13.2" spans="1:66">
      <c r="A160" s="67">
        <v>45363</v>
      </c>
      <c r="B160" s="47" t="s">
        <v>4289</v>
      </c>
      <c r="C160" s="47">
        <v>1</v>
      </c>
      <c r="D160" s="47" t="s">
        <v>1865</v>
      </c>
      <c r="E160" s="47">
        <v>400</v>
      </c>
      <c r="F160" s="47" t="s">
        <v>2045</v>
      </c>
      <c r="H160" s="177"/>
      <c r="I160" s="177"/>
      <c r="J160" s="177"/>
      <c r="K160" s="177"/>
      <c r="L160" s="177"/>
      <c r="M160" s="177"/>
      <c r="N160" s="177"/>
      <c r="O160" s="177"/>
      <c r="P160" s="177"/>
      <c r="Q160" s="177"/>
      <c r="R160" s="61"/>
      <c r="S160" s="67">
        <v>45364</v>
      </c>
      <c r="T160" s="61" t="s">
        <v>4289</v>
      </c>
      <c r="U160" s="61">
        <v>2</v>
      </c>
      <c r="V160" s="61" t="s">
        <v>1799</v>
      </c>
      <c r="W160" s="61">
        <v>500</v>
      </c>
      <c r="X160" s="61" t="s">
        <v>2045</v>
      </c>
      <c r="Y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7">
        <v>45366</v>
      </c>
      <c r="AL160" s="61" t="s">
        <v>4288</v>
      </c>
      <c r="AM160" s="61">
        <v>3</v>
      </c>
      <c r="AN160" s="61" t="s">
        <v>2059</v>
      </c>
      <c r="AO160" s="61">
        <v>260</v>
      </c>
      <c r="AP160" s="61" t="s">
        <v>2045</v>
      </c>
      <c r="AQ160" s="61"/>
      <c r="BB160" s="61"/>
      <c r="BC160" s="67"/>
      <c r="BI160" s="61"/>
      <c r="BK160" s="61"/>
      <c r="BL160" s="61"/>
      <c r="BM160" s="61"/>
      <c r="BN160" s="61"/>
    </row>
    <row r="161" ht="13.2" spans="1:66">
      <c r="A161" s="67">
        <v>45363</v>
      </c>
      <c r="B161" s="47" t="s">
        <v>4425</v>
      </c>
      <c r="C161" s="47">
        <v>1</v>
      </c>
      <c r="D161" s="47" t="s">
        <v>348</v>
      </c>
      <c r="E161" s="47">
        <v>3200</v>
      </c>
      <c r="F161" s="47" t="s">
        <v>2043</v>
      </c>
      <c r="H161" s="177"/>
      <c r="I161" s="177"/>
      <c r="J161" s="177"/>
      <c r="K161" s="177"/>
      <c r="L161" s="177"/>
      <c r="M161" s="177"/>
      <c r="N161" s="177"/>
      <c r="O161" s="177"/>
      <c r="P161" s="177"/>
      <c r="Q161" s="177"/>
      <c r="R161" s="61"/>
      <c r="S161" s="67">
        <v>45364</v>
      </c>
      <c r="T161" s="61" t="s">
        <v>4290</v>
      </c>
      <c r="U161" s="61">
        <v>2</v>
      </c>
      <c r="V161" s="61" t="s">
        <v>1125</v>
      </c>
      <c r="W161" s="61">
        <v>3500</v>
      </c>
      <c r="X161" s="61" t="s">
        <v>2043</v>
      </c>
      <c r="Y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7">
        <v>45366</v>
      </c>
      <c r="AL161" s="61" t="s">
        <v>4288</v>
      </c>
      <c r="AM161" s="61">
        <v>3</v>
      </c>
      <c r="AN161" s="61" t="s">
        <v>510</v>
      </c>
      <c r="AO161" s="61">
        <v>1060</v>
      </c>
      <c r="AP161" s="61" t="s">
        <v>2043</v>
      </c>
      <c r="AQ161" s="61"/>
      <c r="BB161" s="61"/>
      <c r="BC161" s="67"/>
      <c r="BI161" s="61"/>
      <c r="BK161" s="61"/>
      <c r="BL161" s="61"/>
      <c r="BM161" s="61"/>
      <c r="BN161" s="61"/>
    </row>
    <row r="162" ht="13.2" spans="1:66">
      <c r="A162" s="67">
        <v>45363</v>
      </c>
      <c r="B162" s="47" t="s">
        <v>4290</v>
      </c>
      <c r="C162" s="47">
        <v>1</v>
      </c>
      <c r="D162" s="47" t="s">
        <v>1085</v>
      </c>
      <c r="E162" s="47">
        <v>1000</v>
      </c>
      <c r="F162" s="47" t="s">
        <v>2043</v>
      </c>
      <c r="H162" s="177"/>
      <c r="I162" s="177"/>
      <c r="J162" s="177"/>
      <c r="K162" s="177"/>
      <c r="L162" s="177"/>
      <c r="M162" s="177"/>
      <c r="N162" s="177"/>
      <c r="O162" s="177"/>
      <c r="P162" s="177"/>
      <c r="Q162" s="177"/>
      <c r="R162" s="61"/>
      <c r="S162" s="67">
        <v>45365</v>
      </c>
      <c r="T162" s="61" t="s">
        <v>4288</v>
      </c>
      <c r="U162" s="61">
        <v>2</v>
      </c>
      <c r="V162" s="61" t="s">
        <v>1125</v>
      </c>
      <c r="W162" s="61">
        <v>3420</v>
      </c>
      <c r="X162" s="61" t="s">
        <v>2043</v>
      </c>
      <c r="Y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7">
        <v>45366</v>
      </c>
      <c r="AL162" s="61" t="s">
        <v>4289</v>
      </c>
      <c r="AM162" s="61">
        <v>3</v>
      </c>
      <c r="AN162" s="61" t="s">
        <v>510</v>
      </c>
      <c r="AO162" s="61">
        <v>400</v>
      </c>
      <c r="AP162" s="61" t="s">
        <v>2043</v>
      </c>
      <c r="AQ162" s="61"/>
      <c r="BB162" s="61"/>
      <c r="BC162" s="67"/>
      <c r="BI162" s="61"/>
      <c r="BK162" s="61"/>
      <c r="BL162" s="61"/>
      <c r="BM162" s="61"/>
      <c r="BN162" s="61"/>
    </row>
    <row r="163" ht="13.2" spans="1:66">
      <c r="A163" s="67">
        <v>45364</v>
      </c>
      <c r="B163" s="47" t="s">
        <v>4288</v>
      </c>
      <c r="C163" s="47">
        <v>1</v>
      </c>
      <c r="D163" s="47" t="s">
        <v>348</v>
      </c>
      <c r="E163" s="47">
        <v>1540</v>
      </c>
      <c r="F163" s="47" t="s">
        <v>2043</v>
      </c>
      <c r="H163" s="177"/>
      <c r="I163" s="177"/>
      <c r="J163" s="177"/>
      <c r="K163" s="177"/>
      <c r="L163" s="177"/>
      <c r="M163" s="177"/>
      <c r="N163" s="177"/>
      <c r="O163" s="177"/>
      <c r="P163" s="177"/>
      <c r="Q163" s="177"/>
      <c r="R163" s="61"/>
      <c r="S163" s="67">
        <v>45365</v>
      </c>
      <c r="T163" s="61" t="s">
        <v>4425</v>
      </c>
      <c r="U163" s="61">
        <v>2</v>
      </c>
      <c r="V163" s="61" t="s">
        <v>1125</v>
      </c>
      <c r="W163" s="61">
        <v>5600</v>
      </c>
      <c r="X163" s="61" t="s">
        <v>2043</v>
      </c>
      <c r="Y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7">
        <v>45366</v>
      </c>
      <c r="AL163" s="61" t="s">
        <v>4289</v>
      </c>
      <c r="AM163" s="61">
        <v>3</v>
      </c>
      <c r="AN163" s="61" t="s">
        <v>1759</v>
      </c>
      <c r="AO163" s="61">
        <v>200</v>
      </c>
      <c r="AP163" s="61" t="s">
        <v>2045</v>
      </c>
      <c r="AQ163" s="61"/>
      <c r="BB163" s="61"/>
      <c r="BC163" s="67"/>
      <c r="BI163" s="61"/>
      <c r="BK163" s="61"/>
      <c r="BL163" s="61"/>
      <c r="BM163" s="61"/>
      <c r="BN163" s="61"/>
    </row>
    <row r="164" ht="13.2" spans="1:66">
      <c r="A164" s="67">
        <v>45364</v>
      </c>
      <c r="B164" s="47" t="s">
        <v>4288</v>
      </c>
      <c r="C164" s="47">
        <v>1</v>
      </c>
      <c r="D164" s="47" t="s">
        <v>1085</v>
      </c>
      <c r="E164" s="47">
        <v>1000</v>
      </c>
      <c r="F164" s="47" t="s">
        <v>2043</v>
      </c>
      <c r="H164" s="177"/>
      <c r="I164" s="177"/>
      <c r="J164" s="177"/>
      <c r="K164" s="177"/>
      <c r="L164" s="177"/>
      <c r="M164" s="177"/>
      <c r="N164" s="177"/>
      <c r="O164" s="177"/>
      <c r="P164" s="177"/>
      <c r="Q164" s="177"/>
      <c r="R164" s="61"/>
      <c r="S164" s="67">
        <v>45365</v>
      </c>
      <c r="T164" s="61" t="s">
        <v>4290</v>
      </c>
      <c r="U164" s="61">
        <v>2</v>
      </c>
      <c r="V164" s="61" t="s">
        <v>1969</v>
      </c>
      <c r="W164" s="61">
        <v>800</v>
      </c>
      <c r="X164" s="61" t="s">
        <v>2045</v>
      </c>
      <c r="Y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7">
        <v>45366</v>
      </c>
      <c r="AL164" s="61" t="s">
        <v>4289</v>
      </c>
      <c r="AM164" s="61">
        <v>3</v>
      </c>
      <c r="AN164" s="61" t="s">
        <v>2055</v>
      </c>
      <c r="AO164" s="61">
        <v>200</v>
      </c>
      <c r="AP164" s="61" t="s">
        <v>2045</v>
      </c>
      <c r="AQ164" s="61"/>
      <c r="BB164" s="61"/>
      <c r="BC164" s="67"/>
      <c r="BI164" s="61"/>
      <c r="BK164" s="61"/>
      <c r="BL164" s="61"/>
      <c r="BM164" s="61"/>
      <c r="BN164" s="61"/>
    </row>
    <row r="165" ht="13.2" spans="1:66">
      <c r="A165" s="67">
        <v>45364</v>
      </c>
      <c r="B165" s="47" t="s">
        <v>4289</v>
      </c>
      <c r="C165" s="47">
        <v>1</v>
      </c>
      <c r="D165" s="47" t="s">
        <v>1085</v>
      </c>
      <c r="E165" s="47">
        <v>3500</v>
      </c>
      <c r="F165" s="47" t="s">
        <v>2043</v>
      </c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61"/>
      <c r="S165" s="67">
        <v>45366</v>
      </c>
      <c r="T165" s="61" t="s">
        <v>4288</v>
      </c>
      <c r="U165" s="61">
        <v>2</v>
      </c>
      <c r="V165" s="61" t="s">
        <v>1969</v>
      </c>
      <c r="W165" s="61">
        <v>1200</v>
      </c>
      <c r="X165" s="61" t="s">
        <v>2045</v>
      </c>
      <c r="Y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BB165" s="61"/>
      <c r="BC165" s="67"/>
      <c r="BI165" s="61"/>
      <c r="BK165" s="61"/>
      <c r="BL165" s="61"/>
      <c r="BM165" s="61"/>
      <c r="BN165" s="61"/>
    </row>
    <row r="166" ht="12.95" customHeight="1" spans="1:66">
      <c r="A166" s="67">
        <v>45365</v>
      </c>
      <c r="B166" s="47" t="s">
        <v>4288</v>
      </c>
      <c r="C166" s="47">
        <v>1</v>
      </c>
      <c r="D166" s="47" t="s">
        <v>1085</v>
      </c>
      <c r="E166" s="47">
        <v>1380</v>
      </c>
      <c r="F166" s="47" t="s">
        <v>2043</v>
      </c>
      <c r="H166" s="177"/>
      <c r="I166" s="177"/>
      <c r="J166" s="177"/>
      <c r="K166" s="177"/>
      <c r="L166" s="177"/>
      <c r="M166" s="177"/>
      <c r="N166" s="177"/>
      <c r="O166" s="177"/>
      <c r="P166" s="177"/>
      <c r="Q166" s="177"/>
      <c r="R166" s="61"/>
      <c r="S166" s="67">
        <v>45366</v>
      </c>
      <c r="T166" s="61" t="s">
        <v>4288</v>
      </c>
      <c r="U166" s="61">
        <v>2</v>
      </c>
      <c r="V166" s="61" t="s">
        <v>148</v>
      </c>
      <c r="W166" s="61">
        <v>360</v>
      </c>
      <c r="X166" s="61" t="s">
        <v>2043</v>
      </c>
      <c r="Y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BB166" s="61"/>
      <c r="BC166" s="67"/>
      <c r="BI166" s="61"/>
      <c r="BK166" s="61"/>
      <c r="BL166" s="61"/>
      <c r="BM166" s="61"/>
      <c r="BN166" s="61"/>
    </row>
    <row r="167" ht="12.95" customHeight="1" spans="1:66">
      <c r="A167" s="67">
        <v>45365</v>
      </c>
      <c r="B167" s="47" t="s">
        <v>4288</v>
      </c>
      <c r="C167" s="47">
        <v>1</v>
      </c>
      <c r="D167" s="47" t="s">
        <v>3920</v>
      </c>
      <c r="E167" s="47">
        <v>645</v>
      </c>
      <c r="F167" s="47" t="s">
        <v>2043</v>
      </c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61"/>
      <c r="S167" s="67">
        <v>45366</v>
      </c>
      <c r="T167" s="61" t="s">
        <v>4425</v>
      </c>
      <c r="U167" s="61">
        <v>2</v>
      </c>
      <c r="V167" s="61" t="s">
        <v>148</v>
      </c>
      <c r="W167" s="61">
        <v>6500</v>
      </c>
      <c r="X167" s="61" t="s">
        <v>2043</v>
      </c>
      <c r="Y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BB167" s="61"/>
      <c r="BC167" s="67"/>
      <c r="BI167" s="61"/>
      <c r="BK167" s="61"/>
      <c r="BL167" s="61"/>
      <c r="BM167" s="61"/>
      <c r="BN167" s="61"/>
    </row>
    <row r="168" ht="12.95" customHeight="1" spans="1:66">
      <c r="A168" s="67">
        <v>45365</v>
      </c>
      <c r="B168" s="47" t="s">
        <v>4289</v>
      </c>
      <c r="C168" s="47">
        <v>1</v>
      </c>
      <c r="D168" s="47" t="s">
        <v>3920</v>
      </c>
      <c r="E168" s="47">
        <v>800</v>
      </c>
      <c r="F168" s="47" t="s">
        <v>2043</v>
      </c>
      <c r="H168" s="177"/>
      <c r="I168" s="177"/>
      <c r="J168" s="177"/>
      <c r="K168" s="177"/>
      <c r="L168" s="177"/>
      <c r="M168" s="177"/>
      <c r="N168" s="177"/>
      <c r="O168" s="177"/>
      <c r="P168" s="177"/>
      <c r="Q168" s="177"/>
      <c r="R168" s="61"/>
      <c r="S168" s="67"/>
      <c r="T168" s="61"/>
      <c r="U168" s="61"/>
      <c r="V168" s="61"/>
      <c r="W168" s="61"/>
      <c r="X168" s="61"/>
      <c r="Y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BB168" s="61"/>
      <c r="BC168" s="67"/>
      <c r="BI168" s="61"/>
      <c r="BK168" s="61"/>
      <c r="BL168" s="61"/>
      <c r="BM168" s="61"/>
      <c r="BN168" s="61"/>
    </row>
    <row r="169" ht="12.95" customHeight="1" spans="1:66">
      <c r="A169" s="67">
        <v>45365</v>
      </c>
      <c r="B169" s="47" t="s">
        <v>4289</v>
      </c>
      <c r="C169" s="47">
        <v>1</v>
      </c>
      <c r="D169" s="47" t="s">
        <v>464</v>
      </c>
      <c r="E169" s="47">
        <v>2000</v>
      </c>
      <c r="F169" s="47" t="s">
        <v>2043</v>
      </c>
      <c r="H169" s="177"/>
      <c r="I169" s="177"/>
      <c r="J169" s="177"/>
      <c r="K169" s="177"/>
      <c r="L169" s="177"/>
      <c r="M169" s="177"/>
      <c r="N169" s="177"/>
      <c r="O169" s="177"/>
      <c r="P169" s="177"/>
      <c r="Q169" s="177"/>
      <c r="R169" s="61"/>
      <c r="S169" s="67"/>
      <c r="T169" s="61"/>
      <c r="U169" s="61"/>
      <c r="V169" s="61"/>
      <c r="W169" s="61"/>
      <c r="X169" s="61"/>
      <c r="Y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BB169" s="61"/>
      <c r="BC169" s="67"/>
      <c r="BI169" s="61"/>
      <c r="BK169" s="61"/>
      <c r="BL169" s="61"/>
      <c r="BM169" s="61"/>
      <c r="BN169" s="61"/>
    </row>
    <row r="170" ht="12.95" customHeight="1" spans="1:66">
      <c r="A170" s="67">
        <v>45366</v>
      </c>
      <c r="B170" s="47" t="s">
        <v>4288</v>
      </c>
      <c r="C170" s="47">
        <v>1</v>
      </c>
      <c r="D170" s="47" t="s">
        <v>464</v>
      </c>
      <c r="E170" s="47">
        <v>700</v>
      </c>
      <c r="F170" s="47" t="s">
        <v>2043</v>
      </c>
      <c r="H170" s="177"/>
      <c r="I170" s="177"/>
      <c r="J170" s="177"/>
      <c r="K170" s="177"/>
      <c r="L170" s="177"/>
      <c r="M170" s="177"/>
      <c r="N170" s="177"/>
      <c r="O170" s="177"/>
      <c r="P170" s="177"/>
      <c r="Q170" s="177"/>
      <c r="R170" s="61"/>
      <c r="S170" s="67"/>
      <c r="T170" s="61"/>
      <c r="U170" s="61"/>
      <c r="V170" s="61"/>
      <c r="W170" s="61"/>
      <c r="X170" s="61"/>
      <c r="Y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BB170" s="61"/>
      <c r="BC170" s="67"/>
      <c r="BI170" s="61"/>
      <c r="BK170" s="61"/>
      <c r="BL170" s="61"/>
      <c r="BM170" s="61"/>
      <c r="BN170" s="61"/>
    </row>
    <row r="171" ht="12.95" customHeight="1" spans="1:66">
      <c r="A171" s="67">
        <v>45366</v>
      </c>
      <c r="B171" s="47" t="s">
        <v>4423</v>
      </c>
      <c r="C171" s="47">
        <v>1</v>
      </c>
      <c r="D171" s="47" t="s">
        <v>145</v>
      </c>
      <c r="E171" s="47">
        <v>4000</v>
      </c>
      <c r="F171" s="47" t="s">
        <v>2043</v>
      </c>
      <c r="H171" s="177"/>
      <c r="I171" s="177"/>
      <c r="J171" s="177"/>
      <c r="K171" s="177"/>
      <c r="L171" s="177"/>
      <c r="M171" s="177"/>
      <c r="N171" s="177"/>
      <c r="O171" s="177"/>
      <c r="P171" s="177"/>
      <c r="Q171" s="177"/>
      <c r="R171" s="61"/>
      <c r="S171" s="67"/>
      <c r="T171" s="61"/>
      <c r="U171" s="61"/>
      <c r="V171" s="61"/>
      <c r="W171" s="61"/>
      <c r="X171" s="61"/>
      <c r="Y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BB171" s="61"/>
      <c r="BC171" s="67"/>
      <c r="BI171" s="61"/>
      <c r="BK171" s="61"/>
      <c r="BL171" s="61"/>
      <c r="BM171" s="61"/>
      <c r="BN171" s="61"/>
    </row>
    <row r="172" ht="12.95" customHeight="1" spans="1:66">
      <c r="A172" s="67">
        <v>45367</v>
      </c>
      <c r="B172" s="47" t="s">
        <v>4424</v>
      </c>
      <c r="C172" s="47">
        <v>1</v>
      </c>
      <c r="D172" s="47" t="s">
        <v>145</v>
      </c>
      <c r="F172" s="47" t="s">
        <v>2043</v>
      </c>
      <c r="H172" s="177"/>
      <c r="I172" s="177"/>
      <c r="J172" s="177"/>
      <c r="K172" s="177"/>
      <c r="L172" s="177"/>
      <c r="M172" s="177"/>
      <c r="N172" s="177"/>
      <c r="O172" s="177"/>
      <c r="P172" s="177"/>
      <c r="Q172" s="177"/>
      <c r="R172" s="61"/>
      <c r="S172" s="67"/>
      <c r="T172" s="61"/>
      <c r="U172" s="61"/>
      <c r="V172" s="61"/>
      <c r="W172" s="61"/>
      <c r="X172" s="61"/>
      <c r="Y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BB172" s="61"/>
      <c r="BC172" s="67"/>
      <c r="BI172" s="61"/>
      <c r="BK172" s="61"/>
      <c r="BL172" s="61"/>
      <c r="BM172" s="61"/>
      <c r="BN172" s="61"/>
    </row>
    <row r="173" ht="12.95" customHeight="1" spans="1:66">
      <c r="A173" s="67"/>
      <c r="H173" s="177"/>
      <c r="I173" s="177"/>
      <c r="J173" s="177"/>
      <c r="K173" s="177"/>
      <c r="L173" s="177"/>
      <c r="M173" s="177"/>
      <c r="N173" s="177"/>
      <c r="O173" s="177"/>
      <c r="P173" s="177"/>
      <c r="Q173" s="177"/>
      <c r="R173" s="61"/>
      <c r="S173" s="67"/>
      <c r="T173" s="61"/>
      <c r="U173" s="61"/>
      <c r="V173" s="61"/>
      <c r="W173" s="61"/>
      <c r="X173" s="61"/>
      <c r="Y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BB173" s="61"/>
      <c r="BC173" s="67"/>
      <c r="BI173" s="61"/>
      <c r="BK173" s="61"/>
      <c r="BL173" s="61"/>
      <c r="BM173" s="61"/>
      <c r="BN173" s="61"/>
    </row>
    <row r="174" ht="12.95" customHeight="1" spans="1:66">
      <c r="A174" s="67">
        <v>45369</v>
      </c>
      <c r="B174" s="47" t="s">
        <v>4288</v>
      </c>
      <c r="C174" s="47">
        <v>1</v>
      </c>
      <c r="D174" s="47" t="s">
        <v>145</v>
      </c>
      <c r="E174" s="47">
        <v>800</v>
      </c>
      <c r="F174" s="47" t="s">
        <v>2043</v>
      </c>
      <c r="H174" s="177"/>
      <c r="I174" s="177"/>
      <c r="J174" s="177"/>
      <c r="K174" s="177"/>
      <c r="L174" s="177"/>
      <c r="M174" s="177"/>
      <c r="N174" s="177"/>
      <c r="O174" s="177"/>
      <c r="P174" s="177"/>
      <c r="Q174" s="177"/>
      <c r="R174" s="61"/>
      <c r="S174" s="180">
        <v>45369</v>
      </c>
      <c r="T174" s="53" t="s">
        <v>4288</v>
      </c>
      <c r="U174" s="53">
        <v>2</v>
      </c>
      <c r="V174" s="53" t="s">
        <v>148</v>
      </c>
      <c r="W174" s="53">
        <v>1660</v>
      </c>
      <c r="X174" s="53" t="s">
        <v>2043</v>
      </c>
      <c r="Y174" s="61" t="s">
        <v>4447</v>
      </c>
      <c r="Z174" s="61" t="s">
        <v>4448</v>
      </c>
      <c r="AA174" s="61" t="s">
        <v>4448</v>
      </c>
      <c r="AB174" s="61" t="s">
        <v>4449</v>
      </c>
      <c r="AC174" s="61">
        <v>3</v>
      </c>
      <c r="AD174" s="61" t="s">
        <v>4450</v>
      </c>
      <c r="AE174" s="61" t="s">
        <v>4451</v>
      </c>
      <c r="AF174" s="61">
        <v>380</v>
      </c>
      <c r="AG174" s="61">
        <v>40</v>
      </c>
      <c r="AH174" s="61">
        <v>54</v>
      </c>
      <c r="AI174" s="61"/>
      <c r="AJ174" s="61"/>
      <c r="AK174" s="67">
        <v>45369</v>
      </c>
      <c r="AL174" s="61" t="s">
        <v>4288</v>
      </c>
      <c r="AM174" s="61">
        <v>3</v>
      </c>
      <c r="AN174" s="61" t="s">
        <v>606</v>
      </c>
      <c r="AO174" s="61">
        <v>400</v>
      </c>
      <c r="AP174" s="61" t="s">
        <v>2045</v>
      </c>
      <c r="AQ174" s="61"/>
      <c r="AS174" s="61" t="s">
        <v>4452</v>
      </c>
      <c r="AT174" s="61" t="s">
        <v>4453</v>
      </c>
      <c r="AU174" s="61">
        <v>2</v>
      </c>
      <c r="AV174" s="61" t="s">
        <v>4454</v>
      </c>
      <c r="AW174" s="61" t="s">
        <v>4455</v>
      </c>
      <c r="BB174" s="61"/>
      <c r="BC174" s="67">
        <v>45369</v>
      </c>
      <c r="BD174" s="47" t="s">
        <v>4288</v>
      </c>
      <c r="BE174" s="47">
        <v>4</v>
      </c>
      <c r="BF174" s="47" t="s">
        <v>238</v>
      </c>
      <c r="BG174" s="47">
        <v>800</v>
      </c>
      <c r="BH174" s="47" t="s">
        <v>2043</v>
      </c>
      <c r="BI174" s="61"/>
      <c r="BK174" s="61"/>
      <c r="BL174" s="61"/>
      <c r="BM174" s="61"/>
      <c r="BN174" s="61"/>
    </row>
    <row r="175" ht="12.95" customHeight="1" spans="1:70">
      <c r="A175" s="67">
        <v>45369</v>
      </c>
      <c r="B175" s="47" t="s">
        <v>4288</v>
      </c>
      <c r="C175" s="47">
        <v>1</v>
      </c>
      <c r="D175" s="47" t="s">
        <v>216</v>
      </c>
      <c r="E175" s="47">
        <v>2300</v>
      </c>
      <c r="F175" s="47" t="s">
        <v>2043</v>
      </c>
      <c r="G175" s="47" t="s">
        <v>4456</v>
      </c>
      <c r="H175" s="177" t="s">
        <v>4457</v>
      </c>
      <c r="I175" s="177" t="s">
        <v>4458</v>
      </c>
      <c r="J175" s="177" t="s">
        <v>4459</v>
      </c>
      <c r="K175" s="177">
        <v>1</v>
      </c>
      <c r="L175" s="177" t="s">
        <v>4460</v>
      </c>
      <c r="M175" s="177" t="s">
        <v>4455</v>
      </c>
      <c r="N175" s="177">
        <v>400</v>
      </c>
      <c r="O175" s="177">
        <v>40</v>
      </c>
      <c r="P175" s="177" t="s">
        <v>4461</v>
      </c>
      <c r="Q175" s="177"/>
      <c r="R175" s="61"/>
      <c r="S175" s="180">
        <v>45369</v>
      </c>
      <c r="T175" s="53" t="s">
        <v>4289</v>
      </c>
      <c r="U175" s="53">
        <v>2</v>
      </c>
      <c r="V175" s="53" t="s">
        <v>148</v>
      </c>
      <c r="W175" s="53">
        <v>2200</v>
      </c>
      <c r="X175" s="53" t="s">
        <v>2043</v>
      </c>
      <c r="Y175" s="61"/>
      <c r="AA175" s="61" t="s">
        <v>4452</v>
      </c>
      <c r="AB175" s="61" t="s">
        <v>4449</v>
      </c>
      <c r="AC175" s="61">
        <v>3</v>
      </c>
      <c r="AD175" s="61" t="s">
        <v>4450</v>
      </c>
      <c r="AE175" s="61"/>
      <c r="AF175" s="61">
        <v>380</v>
      </c>
      <c r="AG175" s="61">
        <v>40</v>
      </c>
      <c r="AH175" s="61" t="s">
        <v>4462</v>
      </c>
      <c r="AI175" s="61"/>
      <c r="AJ175" s="61"/>
      <c r="AK175" s="67">
        <v>45369</v>
      </c>
      <c r="AL175" s="61" t="s">
        <v>4289</v>
      </c>
      <c r="AM175" s="61">
        <v>3</v>
      </c>
      <c r="AN175" s="61" t="s">
        <v>4463</v>
      </c>
      <c r="AO175" s="61">
        <v>420</v>
      </c>
      <c r="AP175" s="61" t="s">
        <v>2045</v>
      </c>
      <c r="AQ175" s="61"/>
      <c r="AS175" s="61" t="s">
        <v>4452</v>
      </c>
      <c r="AT175" s="61" t="s">
        <v>4453</v>
      </c>
      <c r="AU175" s="61">
        <v>2</v>
      </c>
      <c r="AV175" s="61" t="s">
        <v>4454</v>
      </c>
      <c r="BB175" s="61"/>
      <c r="BC175" s="67">
        <v>45369</v>
      </c>
      <c r="BD175" s="47" t="s">
        <v>4288</v>
      </c>
      <c r="BE175" s="47">
        <v>4</v>
      </c>
      <c r="BF175" s="47" t="s">
        <v>528</v>
      </c>
      <c r="BG175" s="47">
        <v>1120</v>
      </c>
      <c r="BH175" s="47" t="s">
        <v>2043</v>
      </c>
      <c r="BI175" s="61" t="s">
        <v>4464</v>
      </c>
      <c r="BJ175" s="61" t="s">
        <v>4465</v>
      </c>
      <c r="BK175" s="61" t="s">
        <v>4452</v>
      </c>
      <c r="BL175" s="61" t="s">
        <v>4459</v>
      </c>
      <c r="BM175" s="61">
        <v>1</v>
      </c>
      <c r="BN175" s="61" t="s">
        <v>4084</v>
      </c>
      <c r="BO175" s="47" t="s">
        <v>4466</v>
      </c>
      <c r="BP175" s="47">
        <v>400</v>
      </c>
      <c r="BQ175" s="47">
        <v>10</v>
      </c>
      <c r="BR175" s="47">
        <v>43</v>
      </c>
    </row>
    <row r="176" ht="12.95" customHeight="1" spans="1:66">
      <c r="A176" s="67">
        <v>45369</v>
      </c>
      <c r="B176" s="47" t="s">
        <v>4289</v>
      </c>
      <c r="C176" s="47">
        <v>1</v>
      </c>
      <c r="D176" s="47" t="s">
        <v>216</v>
      </c>
      <c r="E176" s="47">
        <v>4000</v>
      </c>
      <c r="F176" s="47" t="s">
        <v>2043</v>
      </c>
      <c r="H176" s="177"/>
      <c r="I176" s="177"/>
      <c r="J176" s="177"/>
      <c r="K176" s="177"/>
      <c r="L176" s="177"/>
      <c r="M176" s="177"/>
      <c r="N176" s="177"/>
      <c r="O176" s="177"/>
      <c r="P176" s="177"/>
      <c r="Q176" s="177"/>
      <c r="R176" s="61"/>
      <c r="S176" s="180">
        <v>45369</v>
      </c>
      <c r="T176" s="53" t="s">
        <v>4289</v>
      </c>
      <c r="U176" s="53">
        <v>2</v>
      </c>
      <c r="V176" s="53" t="s">
        <v>265</v>
      </c>
      <c r="W176" s="53">
        <v>3500</v>
      </c>
      <c r="X176" s="53" t="s">
        <v>2043</v>
      </c>
      <c r="Y176" s="61"/>
      <c r="AA176" s="61" t="s">
        <v>4452</v>
      </c>
      <c r="AB176" s="61" t="s">
        <v>4449</v>
      </c>
      <c r="AC176" s="61">
        <v>3</v>
      </c>
      <c r="AD176" s="61" t="s">
        <v>4450</v>
      </c>
      <c r="AE176" s="61"/>
      <c r="AF176" s="61">
        <v>380</v>
      </c>
      <c r="AG176" s="61">
        <v>40</v>
      </c>
      <c r="AH176" s="61"/>
      <c r="AI176" s="61"/>
      <c r="AJ176" s="61"/>
      <c r="AK176" s="67">
        <v>45369</v>
      </c>
      <c r="AL176" s="61" t="s">
        <v>4289</v>
      </c>
      <c r="AM176" s="61">
        <v>3</v>
      </c>
      <c r="AN176" s="61" t="s">
        <v>2106</v>
      </c>
      <c r="AO176" s="61">
        <v>400</v>
      </c>
      <c r="AP176" s="61" t="s">
        <v>2045</v>
      </c>
      <c r="AQ176" s="61"/>
      <c r="AS176" s="61" t="s">
        <v>4467</v>
      </c>
      <c r="AT176" s="61" t="s">
        <v>4453</v>
      </c>
      <c r="AU176" s="61">
        <v>2</v>
      </c>
      <c r="AV176" s="61" t="s">
        <v>4454</v>
      </c>
      <c r="BB176" s="61"/>
      <c r="BC176" s="67">
        <v>45369</v>
      </c>
      <c r="BD176" s="47" t="s">
        <v>4289</v>
      </c>
      <c r="BE176" s="47">
        <v>4</v>
      </c>
      <c r="BF176" s="47" t="s">
        <v>528</v>
      </c>
      <c r="BG176" s="47">
        <v>2900</v>
      </c>
      <c r="BH176" s="47" t="s">
        <v>2043</v>
      </c>
      <c r="BI176" s="61"/>
      <c r="BK176" s="61" t="s">
        <v>4468</v>
      </c>
      <c r="BL176" s="61"/>
      <c r="BM176" s="61"/>
      <c r="BN176" s="61"/>
    </row>
    <row r="177" ht="12.95" customHeight="1" spans="1:66">
      <c r="A177" s="67">
        <v>45370</v>
      </c>
      <c r="B177" s="47" t="s">
        <v>4288</v>
      </c>
      <c r="C177" s="47">
        <v>1</v>
      </c>
      <c r="D177" s="47" t="s">
        <v>949</v>
      </c>
      <c r="E177" s="47">
        <v>3225</v>
      </c>
      <c r="F177" s="47" t="s">
        <v>2043</v>
      </c>
      <c r="H177" s="177"/>
      <c r="I177" s="177"/>
      <c r="J177" s="177" t="s">
        <v>4459</v>
      </c>
      <c r="K177" s="177">
        <v>1</v>
      </c>
      <c r="L177" s="177" t="s">
        <v>4460</v>
      </c>
      <c r="M177" s="177" t="s">
        <v>4469</v>
      </c>
      <c r="N177" s="177">
        <v>350</v>
      </c>
      <c r="O177" s="177">
        <v>35</v>
      </c>
      <c r="P177" s="177" t="s">
        <v>4461</v>
      </c>
      <c r="Q177" s="177"/>
      <c r="R177" s="61"/>
      <c r="S177" s="180">
        <v>45370</v>
      </c>
      <c r="T177" s="53" t="s">
        <v>4288</v>
      </c>
      <c r="U177" s="53">
        <v>2</v>
      </c>
      <c r="V177" s="53" t="s">
        <v>265</v>
      </c>
      <c r="W177" s="53">
        <v>2900</v>
      </c>
      <c r="X177" s="53" t="s">
        <v>2043</v>
      </c>
      <c r="Y177" s="61"/>
      <c r="AA177" s="61" t="s">
        <v>4452</v>
      </c>
      <c r="AB177" s="61" t="s">
        <v>4449</v>
      </c>
      <c r="AC177" s="61">
        <v>3</v>
      </c>
      <c r="AD177" s="61" t="s">
        <v>4450</v>
      </c>
      <c r="AE177" s="61"/>
      <c r="AF177" s="61">
        <v>380</v>
      </c>
      <c r="AG177" s="61">
        <v>40</v>
      </c>
      <c r="AH177" s="61"/>
      <c r="AI177" s="61"/>
      <c r="AJ177" s="61"/>
      <c r="AK177" s="67">
        <v>45370</v>
      </c>
      <c r="AL177" s="61" t="s">
        <v>4288</v>
      </c>
      <c r="AM177" s="61">
        <v>3</v>
      </c>
      <c r="AN177" s="61" t="s">
        <v>2106</v>
      </c>
      <c r="AO177" s="61">
        <v>400</v>
      </c>
      <c r="AP177" s="61" t="s">
        <v>2045</v>
      </c>
      <c r="AQ177" s="61"/>
      <c r="AS177" s="61" t="s">
        <v>4452</v>
      </c>
      <c r="AT177" s="61" t="s">
        <v>4453</v>
      </c>
      <c r="AU177" s="61">
        <v>2</v>
      </c>
      <c r="AV177" s="61" t="s">
        <v>4454</v>
      </c>
      <c r="BB177" s="61"/>
      <c r="BC177" s="67">
        <v>45369</v>
      </c>
      <c r="BD177" s="47" t="s">
        <v>4290</v>
      </c>
      <c r="BE177" s="47">
        <v>4</v>
      </c>
      <c r="BF177" s="47" t="s">
        <v>277</v>
      </c>
      <c r="BG177" s="47">
        <v>2000</v>
      </c>
      <c r="BH177" s="47" t="s">
        <v>2043</v>
      </c>
      <c r="BI177" s="61"/>
      <c r="BK177" s="61"/>
      <c r="BL177" s="61"/>
      <c r="BM177" s="61"/>
      <c r="BN177" s="61"/>
    </row>
    <row r="178" ht="12.95" customHeight="1" spans="1:70">
      <c r="A178" s="67">
        <v>45370</v>
      </c>
      <c r="B178" s="47" t="s">
        <v>4425</v>
      </c>
      <c r="C178" s="47">
        <v>1</v>
      </c>
      <c r="D178" s="47" t="s">
        <v>949</v>
      </c>
      <c r="E178" s="47">
        <v>5800</v>
      </c>
      <c r="F178" s="47" t="s">
        <v>2043</v>
      </c>
      <c r="H178" s="177"/>
      <c r="I178" s="177"/>
      <c r="J178" s="177" t="s">
        <v>4459</v>
      </c>
      <c r="K178" s="177">
        <v>1</v>
      </c>
      <c r="L178" s="177" t="s">
        <v>4460</v>
      </c>
      <c r="M178" s="177"/>
      <c r="N178" s="177"/>
      <c r="O178" s="177"/>
      <c r="P178" s="177"/>
      <c r="Q178" s="177"/>
      <c r="R178" s="61"/>
      <c r="S178" s="180">
        <v>45370</v>
      </c>
      <c r="T178" s="53" t="s">
        <v>4289</v>
      </c>
      <c r="U178" s="53">
        <v>2</v>
      </c>
      <c r="V178" s="53" t="s">
        <v>1636</v>
      </c>
      <c r="W178" s="53">
        <v>200</v>
      </c>
      <c r="X178" s="53" t="s">
        <v>2045</v>
      </c>
      <c r="Y178" s="61"/>
      <c r="AA178" s="61" t="s">
        <v>4452</v>
      </c>
      <c r="AB178" s="61" t="s">
        <v>4449</v>
      </c>
      <c r="AC178" s="61">
        <v>3</v>
      </c>
      <c r="AD178" s="61" t="s">
        <v>4450</v>
      </c>
      <c r="AE178" s="61"/>
      <c r="AF178" s="61">
        <v>380</v>
      </c>
      <c r="AG178" s="61">
        <v>40</v>
      </c>
      <c r="AH178" s="61"/>
      <c r="AI178" s="61"/>
      <c r="AJ178" s="61"/>
      <c r="AK178" s="67">
        <v>45370</v>
      </c>
      <c r="AL178" s="61" t="s">
        <v>4288</v>
      </c>
      <c r="AM178" s="61">
        <v>3</v>
      </c>
      <c r="AN178" s="61" t="s">
        <v>1299</v>
      </c>
      <c r="AO178" s="61">
        <v>200</v>
      </c>
      <c r="AP178" s="61" t="s">
        <v>2045</v>
      </c>
      <c r="AQ178" s="61"/>
      <c r="AS178" s="61" t="s">
        <v>4452</v>
      </c>
      <c r="AT178" s="61" t="s">
        <v>4453</v>
      </c>
      <c r="AU178" s="61">
        <v>2</v>
      </c>
      <c r="AV178" s="61" t="s">
        <v>4454</v>
      </c>
      <c r="BB178" s="61"/>
      <c r="BC178" s="67">
        <v>45370</v>
      </c>
      <c r="BD178" s="47" t="s">
        <v>4423</v>
      </c>
      <c r="BE178" s="47">
        <v>4</v>
      </c>
      <c r="BF178" s="47" t="s">
        <v>196</v>
      </c>
      <c r="BG178" s="47">
        <v>4000</v>
      </c>
      <c r="BH178" s="47" t="s">
        <v>2043</v>
      </c>
      <c r="BI178" s="61"/>
      <c r="BK178" s="61" t="s">
        <v>4468</v>
      </c>
      <c r="BL178" s="61" t="s">
        <v>4459</v>
      </c>
      <c r="BM178" s="61">
        <v>1</v>
      </c>
      <c r="BN178" s="61" t="s">
        <v>4084</v>
      </c>
      <c r="BP178" s="47">
        <v>400</v>
      </c>
      <c r="BQ178" s="47">
        <v>15</v>
      </c>
      <c r="BR178" s="47">
        <v>43</v>
      </c>
    </row>
    <row r="179" ht="12.95" customHeight="1" spans="1:70">
      <c r="A179" s="67">
        <v>45370</v>
      </c>
      <c r="B179" s="47" t="s">
        <v>4290</v>
      </c>
      <c r="C179" s="47">
        <v>1</v>
      </c>
      <c r="D179" s="47" t="s">
        <v>145</v>
      </c>
      <c r="E179" s="47">
        <v>500</v>
      </c>
      <c r="F179" s="47" t="s">
        <v>2043</v>
      </c>
      <c r="H179" s="177"/>
      <c r="I179" s="177" t="s">
        <v>4458</v>
      </c>
      <c r="J179" s="177" t="s">
        <v>4459</v>
      </c>
      <c r="K179" s="177" t="s">
        <v>4470</v>
      </c>
      <c r="L179" s="177" t="s">
        <v>4460</v>
      </c>
      <c r="M179" s="177"/>
      <c r="N179" s="177">
        <v>400</v>
      </c>
      <c r="O179" s="177">
        <v>40</v>
      </c>
      <c r="P179" s="177" t="s">
        <v>4461</v>
      </c>
      <c r="Q179" s="177"/>
      <c r="R179" s="61"/>
      <c r="S179" s="180">
        <v>45370</v>
      </c>
      <c r="T179" s="53" t="s">
        <v>4289</v>
      </c>
      <c r="U179" s="53">
        <v>2</v>
      </c>
      <c r="V179" s="53" t="s">
        <v>403</v>
      </c>
      <c r="W179" s="53">
        <v>2000</v>
      </c>
      <c r="X179" s="53" t="s">
        <v>2043</v>
      </c>
      <c r="Y179" s="61"/>
      <c r="AA179" s="61" t="s">
        <v>4452</v>
      </c>
      <c r="AB179" s="61" t="s">
        <v>4449</v>
      </c>
      <c r="AC179" s="61">
        <v>3</v>
      </c>
      <c r="AD179" s="61" t="s">
        <v>4450</v>
      </c>
      <c r="AE179" s="61"/>
      <c r="AF179" s="61">
        <v>380</v>
      </c>
      <c r="AG179" s="61">
        <v>40</v>
      </c>
      <c r="AH179" s="61"/>
      <c r="AI179" s="61"/>
      <c r="AJ179" s="61"/>
      <c r="AK179" s="67">
        <v>45370</v>
      </c>
      <c r="AL179" s="61" t="s">
        <v>4289</v>
      </c>
      <c r="AM179" s="61">
        <v>3</v>
      </c>
      <c r="AN179" s="61" t="s">
        <v>1079</v>
      </c>
      <c r="AO179" s="61">
        <v>800</v>
      </c>
      <c r="AP179" s="61" t="s">
        <v>2045</v>
      </c>
      <c r="AQ179" s="61"/>
      <c r="AS179" s="61" t="s">
        <v>4471</v>
      </c>
      <c r="AT179" s="61" t="s">
        <v>4453</v>
      </c>
      <c r="AU179" s="61">
        <v>2</v>
      </c>
      <c r="AV179" s="61" t="s">
        <v>4454</v>
      </c>
      <c r="BB179" s="61"/>
      <c r="BC179" s="67">
        <v>45370</v>
      </c>
      <c r="BD179" s="47" t="s">
        <v>4289</v>
      </c>
      <c r="BE179" s="47">
        <v>4</v>
      </c>
      <c r="BF179" s="47" t="s">
        <v>592</v>
      </c>
      <c r="BG179" s="47">
        <v>1500</v>
      </c>
      <c r="BH179" s="47" t="s">
        <v>2043</v>
      </c>
      <c r="BI179" s="61"/>
      <c r="BK179" s="61" t="s">
        <v>4468</v>
      </c>
      <c r="BL179" s="61" t="s">
        <v>4459</v>
      </c>
      <c r="BM179" s="61">
        <v>1</v>
      </c>
      <c r="BN179" s="61" t="s">
        <v>4084</v>
      </c>
      <c r="BP179" s="47">
        <v>400</v>
      </c>
      <c r="BQ179" s="47">
        <v>10</v>
      </c>
      <c r="BR179" s="47">
        <v>43</v>
      </c>
    </row>
    <row r="180" ht="12.95" customHeight="1" spans="1:70">
      <c r="A180" s="67">
        <v>45371</v>
      </c>
      <c r="B180" s="47" t="s">
        <v>4288</v>
      </c>
      <c r="C180" s="47">
        <v>1</v>
      </c>
      <c r="D180" s="47" t="s">
        <v>949</v>
      </c>
      <c r="E180" s="47">
        <v>990</v>
      </c>
      <c r="F180" s="47" t="s">
        <v>2043</v>
      </c>
      <c r="H180" s="177"/>
      <c r="I180" s="177"/>
      <c r="J180" s="177" t="s">
        <v>4459</v>
      </c>
      <c r="K180" s="177" t="s">
        <v>4470</v>
      </c>
      <c r="L180" s="177" t="s">
        <v>4460</v>
      </c>
      <c r="M180" s="177"/>
      <c r="N180" s="177">
        <v>400</v>
      </c>
      <c r="O180" s="177">
        <v>40</v>
      </c>
      <c r="P180" s="177" t="s">
        <v>4461</v>
      </c>
      <c r="Q180" s="177"/>
      <c r="R180" s="61"/>
      <c r="S180" s="180">
        <v>45370</v>
      </c>
      <c r="T180" s="53" t="s">
        <v>4425</v>
      </c>
      <c r="U180" s="53">
        <v>2</v>
      </c>
      <c r="V180" s="53" t="s">
        <v>2071</v>
      </c>
      <c r="W180" s="53">
        <v>2800</v>
      </c>
      <c r="X180" s="53" t="s">
        <v>2043</v>
      </c>
      <c r="Y180" s="61"/>
      <c r="AA180" s="61" t="s">
        <v>4452</v>
      </c>
      <c r="AB180" s="61" t="s">
        <v>4449</v>
      </c>
      <c r="AC180" s="61">
        <v>3</v>
      </c>
      <c r="AD180" s="61" t="s">
        <v>4450</v>
      </c>
      <c r="AE180" s="61"/>
      <c r="AF180" s="61">
        <v>380</v>
      </c>
      <c r="AG180" s="61">
        <v>40</v>
      </c>
      <c r="AH180" s="61"/>
      <c r="AI180" s="61"/>
      <c r="AJ180" s="61"/>
      <c r="AK180" s="67">
        <v>45370</v>
      </c>
      <c r="AL180" s="61" t="s">
        <v>4289</v>
      </c>
      <c r="AM180" s="61">
        <v>3</v>
      </c>
      <c r="AN180" s="61" t="s">
        <v>2099</v>
      </c>
      <c r="AO180" s="61">
        <v>400</v>
      </c>
      <c r="AP180" s="61" t="s">
        <v>2045</v>
      </c>
      <c r="AQ180" s="61"/>
      <c r="AS180" s="61" t="s">
        <v>4471</v>
      </c>
      <c r="BB180" s="61"/>
      <c r="BC180" s="67">
        <v>45371</v>
      </c>
      <c r="BD180" s="47" t="s">
        <v>4288</v>
      </c>
      <c r="BE180" s="47">
        <v>4</v>
      </c>
      <c r="BF180" s="47" t="s">
        <v>592</v>
      </c>
      <c r="BG180" s="47">
        <v>3700</v>
      </c>
      <c r="BH180" s="47" t="s">
        <v>2043</v>
      </c>
      <c r="BI180" s="61"/>
      <c r="BK180" s="61" t="s">
        <v>4452</v>
      </c>
      <c r="BL180" s="61" t="s">
        <v>4459</v>
      </c>
      <c r="BM180" s="61">
        <v>1</v>
      </c>
      <c r="BN180" s="61" t="s">
        <v>4084</v>
      </c>
      <c r="BP180" s="47">
        <v>400</v>
      </c>
      <c r="BQ180" s="47">
        <v>12</v>
      </c>
      <c r="BR180" s="47">
        <v>43</v>
      </c>
    </row>
    <row r="181" ht="12.95" customHeight="1" spans="1:67">
      <c r="A181" s="67">
        <v>45371</v>
      </c>
      <c r="B181" s="47" t="s">
        <v>4288</v>
      </c>
      <c r="C181" s="47">
        <v>1</v>
      </c>
      <c r="D181" s="47" t="s">
        <v>145</v>
      </c>
      <c r="E181" s="47">
        <v>2200</v>
      </c>
      <c r="F181" s="47" t="s">
        <v>2043</v>
      </c>
      <c r="H181" s="177"/>
      <c r="I181" s="177" t="s">
        <v>4458</v>
      </c>
      <c r="J181" s="177" t="s">
        <v>4459</v>
      </c>
      <c r="K181" s="177" t="s">
        <v>4470</v>
      </c>
      <c r="L181" s="177" t="s">
        <v>4460</v>
      </c>
      <c r="M181" s="177"/>
      <c r="N181" s="177">
        <v>400</v>
      </c>
      <c r="O181" s="177">
        <v>40</v>
      </c>
      <c r="P181" s="177" t="s">
        <v>4461</v>
      </c>
      <c r="Q181" s="177"/>
      <c r="R181" s="61"/>
      <c r="S181" s="180">
        <v>45370</v>
      </c>
      <c r="T181" s="53" t="s">
        <v>4290</v>
      </c>
      <c r="U181" s="53">
        <v>2</v>
      </c>
      <c r="V181" s="53" t="s">
        <v>235</v>
      </c>
      <c r="W181" s="53">
        <v>600</v>
      </c>
      <c r="X181" s="53" t="s">
        <v>2043</v>
      </c>
      <c r="Y181" s="61"/>
      <c r="AA181" s="61" t="s">
        <v>4452</v>
      </c>
      <c r="AB181" s="61" t="s">
        <v>4449</v>
      </c>
      <c r="AC181" s="61">
        <v>3</v>
      </c>
      <c r="AD181" s="61" t="s">
        <v>4450</v>
      </c>
      <c r="AE181" s="61"/>
      <c r="AF181" s="61">
        <v>380</v>
      </c>
      <c r="AG181" s="61">
        <v>40</v>
      </c>
      <c r="AH181" s="61"/>
      <c r="AI181" s="61"/>
      <c r="AJ181" s="61"/>
      <c r="AK181" s="67">
        <v>45371</v>
      </c>
      <c r="AL181" s="61" t="s">
        <v>4288</v>
      </c>
      <c r="AM181" s="61">
        <v>3</v>
      </c>
      <c r="AN181" s="61" t="s">
        <v>2099</v>
      </c>
      <c r="AO181" s="61">
        <v>675</v>
      </c>
      <c r="AP181" s="61" t="s">
        <v>2045</v>
      </c>
      <c r="AQ181" s="61"/>
      <c r="BB181" s="61"/>
      <c r="BC181" s="67">
        <v>45371</v>
      </c>
      <c r="BD181" s="47" t="s">
        <v>4289</v>
      </c>
      <c r="BE181" s="47">
        <v>4</v>
      </c>
      <c r="BF181" s="47" t="s">
        <v>592</v>
      </c>
      <c r="BG181" s="47">
        <v>3500</v>
      </c>
      <c r="BH181" s="47" t="s">
        <v>2043</v>
      </c>
      <c r="BI181" s="61"/>
      <c r="BK181" s="61"/>
      <c r="BL181" s="61"/>
      <c r="BM181" s="61"/>
      <c r="BN181" s="61"/>
      <c r="BO181" s="47" t="s">
        <v>4472</v>
      </c>
    </row>
    <row r="182" ht="12.95" customHeight="1" spans="1:69">
      <c r="A182" s="67">
        <v>45371</v>
      </c>
      <c r="B182" s="47" t="s">
        <v>4289</v>
      </c>
      <c r="C182" s="47">
        <v>1</v>
      </c>
      <c r="D182" s="47" t="s">
        <v>145</v>
      </c>
      <c r="E182" s="47">
        <v>3800</v>
      </c>
      <c r="F182" s="47" t="s">
        <v>2043</v>
      </c>
      <c r="H182" s="177"/>
      <c r="I182" s="177"/>
      <c r="J182" s="177" t="s">
        <v>4459</v>
      </c>
      <c r="K182" s="177" t="s">
        <v>4460</v>
      </c>
      <c r="L182" s="177" t="s">
        <v>4460</v>
      </c>
      <c r="M182" s="177"/>
      <c r="N182" s="177">
        <v>380</v>
      </c>
      <c r="O182" s="177">
        <v>40</v>
      </c>
      <c r="P182" s="177" t="s">
        <v>4461</v>
      </c>
      <c r="Q182" s="177"/>
      <c r="R182" s="61"/>
      <c r="S182" s="180">
        <v>45371</v>
      </c>
      <c r="T182" s="53" t="s">
        <v>4288</v>
      </c>
      <c r="U182" s="53">
        <v>2</v>
      </c>
      <c r="V182" s="53" t="s">
        <v>2071</v>
      </c>
      <c r="W182" s="53">
        <v>255</v>
      </c>
      <c r="X182" s="53" t="s">
        <v>2043</v>
      </c>
      <c r="Y182" s="61"/>
      <c r="AA182" s="61" t="s">
        <v>4452</v>
      </c>
      <c r="AB182" s="61" t="s">
        <v>4449</v>
      </c>
      <c r="AC182" s="61" t="s">
        <v>4473</v>
      </c>
      <c r="AD182" s="61" t="s">
        <v>4450</v>
      </c>
      <c r="AE182" s="61"/>
      <c r="AF182" s="61">
        <v>380</v>
      </c>
      <c r="AG182" s="61">
        <v>40</v>
      </c>
      <c r="AH182" s="61"/>
      <c r="AI182" s="61"/>
      <c r="AJ182" s="61"/>
      <c r="AK182" s="67">
        <v>45371</v>
      </c>
      <c r="AL182" s="61" t="s">
        <v>4289</v>
      </c>
      <c r="AM182" s="61">
        <v>3</v>
      </c>
      <c r="AN182" s="61" t="s">
        <v>2044</v>
      </c>
      <c r="AO182" s="61">
        <v>800</v>
      </c>
      <c r="AP182" s="61" t="s">
        <v>2045</v>
      </c>
      <c r="AQ182" s="61"/>
      <c r="AS182" s="61" t="s">
        <v>4452</v>
      </c>
      <c r="BB182" s="61"/>
      <c r="BC182" s="67">
        <v>45371</v>
      </c>
      <c r="BD182" s="47" t="s">
        <v>4290</v>
      </c>
      <c r="BE182" s="47">
        <v>4</v>
      </c>
      <c r="BF182" s="47" t="s">
        <v>1686</v>
      </c>
      <c r="BG182" s="47">
        <v>2200</v>
      </c>
      <c r="BH182" s="47" t="s">
        <v>2043</v>
      </c>
      <c r="BI182" s="61"/>
      <c r="BJ182" s="61" t="s">
        <v>4474</v>
      </c>
      <c r="BK182" s="61" t="s">
        <v>4475</v>
      </c>
      <c r="BL182" s="61" t="s">
        <v>4476</v>
      </c>
      <c r="BM182" s="61" t="s">
        <v>4477</v>
      </c>
      <c r="BN182" s="61" t="s">
        <v>4478</v>
      </c>
      <c r="BP182" s="47">
        <v>450</v>
      </c>
      <c r="BQ182" s="47">
        <v>15</v>
      </c>
    </row>
    <row r="183" ht="12.95" customHeight="1" spans="1:66">
      <c r="A183" s="67">
        <v>45371</v>
      </c>
      <c r="B183" s="47" t="s">
        <v>4289</v>
      </c>
      <c r="C183" s="47">
        <v>1</v>
      </c>
      <c r="D183" s="47" t="s">
        <v>262</v>
      </c>
      <c r="E183" s="47">
        <v>3500</v>
      </c>
      <c r="F183" s="47" t="s">
        <v>2043</v>
      </c>
      <c r="H183" s="177"/>
      <c r="I183" s="177" t="s">
        <v>4458</v>
      </c>
      <c r="J183" s="177" t="s">
        <v>4459</v>
      </c>
      <c r="K183" s="177" t="s">
        <v>4470</v>
      </c>
      <c r="L183" s="177" t="s">
        <v>4460</v>
      </c>
      <c r="M183" s="177" t="s">
        <v>4479</v>
      </c>
      <c r="N183" s="177">
        <v>380</v>
      </c>
      <c r="O183" s="177">
        <v>35</v>
      </c>
      <c r="P183" s="177" t="s">
        <v>4461</v>
      </c>
      <c r="Q183" s="177"/>
      <c r="R183" s="61"/>
      <c r="S183" s="180">
        <v>45371</v>
      </c>
      <c r="T183" s="53" t="s">
        <v>4288</v>
      </c>
      <c r="U183" s="53">
        <v>2</v>
      </c>
      <c r="V183" s="53" t="s">
        <v>235</v>
      </c>
      <c r="W183" s="53">
        <v>1600</v>
      </c>
      <c r="X183" s="53" t="s">
        <v>2043</v>
      </c>
      <c r="Y183" s="61"/>
      <c r="AA183" s="61" t="s">
        <v>4452</v>
      </c>
      <c r="AB183" s="61" t="s">
        <v>4449</v>
      </c>
      <c r="AC183" s="61" t="s">
        <v>4473</v>
      </c>
      <c r="AD183" s="61" t="s">
        <v>4450</v>
      </c>
      <c r="AE183" s="61"/>
      <c r="AF183" s="61">
        <v>380</v>
      </c>
      <c r="AG183" s="61">
        <v>40</v>
      </c>
      <c r="AH183" s="61"/>
      <c r="AI183" s="61"/>
      <c r="AJ183" s="61"/>
      <c r="AK183" s="67">
        <v>45371</v>
      </c>
      <c r="AL183" s="61" t="s">
        <v>4289</v>
      </c>
      <c r="AM183" s="61">
        <v>3</v>
      </c>
      <c r="AN183" s="61" t="s">
        <v>754</v>
      </c>
      <c r="AO183" s="61">
        <v>200</v>
      </c>
      <c r="AP183" s="61" t="s">
        <v>2045</v>
      </c>
      <c r="AQ183" s="61"/>
      <c r="AS183" s="61" t="s">
        <v>4452</v>
      </c>
      <c r="BB183" s="61"/>
      <c r="BC183" s="67">
        <v>45372</v>
      </c>
      <c r="BD183" s="47" t="s">
        <v>4288</v>
      </c>
      <c r="BE183" s="47">
        <v>4</v>
      </c>
      <c r="BF183" s="47" t="s">
        <v>1686</v>
      </c>
      <c r="BG183" s="47">
        <v>2950</v>
      </c>
      <c r="BH183" s="47" t="s">
        <v>2043</v>
      </c>
      <c r="BI183" s="61"/>
      <c r="BK183" s="61"/>
      <c r="BL183" s="61"/>
      <c r="BM183" s="61"/>
      <c r="BN183" s="61"/>
    </row>
    <row r="184" ht="12.95" customHeight="1" spans="1:66">
      <c r="A184" s="67">
        <v>45372</v>
      </c>
      <c r="B184" s="47" t="s">
        <v>4288</v>
      </c>
      <c r="C184" s="47">
        <v>1</v>
      </c>
      <c r="D184" s="47" t="s">
        <v>262</v>
      </c>
      <c r="E184" s="47">
        <v>3200</v>
      </c>
      <c r="F184" s="47" t="s">
        <v>2043</v>
      </c>
      <c r="H184" s="177"/>
      <c r="I184" s="177"/>
      <c r="J184" s="177" t="s">
        <v>4459</v>
      </c>
      <c r="K184" s="177" t="s">
        <v>4470</v>
      </c>
      <c r="L184" s="177" t="s">
        <v>4460</v>
      </c>
      <c r="M184" s="177"/>
      <c r="N184" s="177">
        <v>380</v>
      </c>
      <c r="O184" s="177">
        <v>35</v>
      </c>
      <c r="P184" s="177" t="s">
        <v>4461</v>
      </c>
      <c r="Q184" s="177"/>
      <c r="R184" s="61"/>
      <c r="S184" s="180">
        <v>45371</v>
      </c>
      <c r="T184" s="53" t="s">
        <v>4289</v>
      </c>
      <c r="U184" s="53">
        <v>2</v>
      </c>
      <c r="V184" s="53" t="s">
        <v>491</v>
      </c>
      <c r="W184" s="53">
        <v>1600</v>
      </c>
      <c r="X184" s="53" t="s">
        <v>2043</v>
      </c>
      <c r="Y184" s="61"/>
      <c r="AA184" s="61" t="s">
        <v>4452</v>
      </c>
      <c r="AB184" s="61" t="s">
        <v>4449</v>
      </c>
      <c r="AC184" s="61" t="s">
        <v>4473</v>
      </c>
      <c r="AD184" s="61" t="s">
        <v>4450</v>
      </c>
      <c r="AE184" s="61" t="s">
        <v>4480</v>
      </c>
      <c r="AF184" s="61">
        <v>380</v>
      </c>
      <c r="AG184" s="61">
        <v>40</v>
      </c>
      <c r="AH184" s="61"/>
      <c r="AI184" s="61"/>
      <c r="AJ184" s="61"/>
      <c r="AK184" s="67">
        <v>45372</v>
      </c>
      <c r="AL184" s="61" t="s">
        <v>4288</v>
      </c>
      <c r="AM184" s="61">
        <v>3</v>
      </c>
      <c r="AN184" s="61" t="s">
        <v>1106</v>
      </c>
      <c r="AO184" s="61">
        <v>600</v>
      </c>
      <c r="AP184" s="61" t="s">
        <v>2045</v>
      </c>
      <c r="AQ184" s="61"/>
      <c r="BB184" s="61"/>
      <c r="BC184" s="67">
        <v>45372</v>
      </c>
      <c r="BD184" s="47" t="s">
        <v>4425</v>
      </c>
      <c r="BE184" s="47">
        <v>4</v>
      </c>
      <c r="BF184" s="47" t="s">
        <v>1686</v>
      </c>
      <c r="BG184" s="47">
        <v>6000</v>
      </c>
      <c r="BH184" s="47" t="s">
        <v>2043</v>
      </c>
      <c r="BI184" s="61"/>
      <c r="BK184" s="61"/>
      <c r="BL184" s="61"/>
      <c r="BM184" s="61"/>
      <c r="BN184" s="61"/>
    </row>
    <row r="185" ht="12.95" customHeight="1" spans="1:70">
      <c r="A185" s="67">
        <v>45372</v>
      </c>
      <c r="B185" s="47" t="s">
        <v>4289</v>
      </c>
      <c r="C185" s="47">
        <v>1</v>
      </c>
      <c r="D185" s="47" t="s">
        <v>262</v>
      </c>
      <c r="E185" s="47">
        <v>1300</v>
      </c>
      <c r="F185" s="47" t="s">
        <v>2043</v>
      </c>
      <c r="H185" s="177"/>
      <c r="I185" s="177" t="s">
        <v>4458</v>
      </c>
      <c r="J185" s="177" t="s">
        <v>4459</v>
      </c>
      <c r="K185" s="177" t="s">
        <v>4470</v>
      </c>
      <c r="L185" s="177" t="s">
        <v>4460</v>
      </c>
      <c r="M185" s="177"/>
      <c r="N185" s="177">
        <v>380</v>
      </c>
      <c r="O185" s="177">
        <v>35</v>
      </c>
      <c r="P185" s="177" t="s">
        <v>4461</v>
      </c>
      <c r="Q185" s="177"/>
      <c r="R185" s="61"/>
      <c r="S185" s="180">
        <v>45371</v>
      </c>
      <c r="T185" s="53" t="s">
        <v>4289</v>
      </c>
      <c r="U185" s="53">
        <v>2</v>
      </c>
      <c r="V185" s="53" t="s">
        <v>160</v>
      </c>
      <c r="W185" s="53">
        <v>1400</v>
      </c>
      <c r="X185" s="53" t="s">
        <v>2043</v>
      </c>
      <c r="Y185" s="61"/>
      <c r="AA185" s="61" t="s">
        <v>4452</v>
      </c>
      <c r="AB185" s="61" t="s">
        <v>4449</v>
      </c>
      <c r="AC185" s="61" t="s">
        <v>4473</v>
      </c>
      <c r="AD185" s="61" t="s">
        <v>4450</v>
      </c>
      <c r="AE185" s="61"/>
      <c r="AF185" s="61">
        <v>380</v>
      </c>
      <c r="AG185" s="61">
        <v>40</v>
      </c>
      <c r="AH185" s="61"/>
      <c r="AI185" s="61"/>
      <c r="AJ185" s="61"/>
      <c r="AK185" s="67">
        <v>45372</v>
      </c>
      <c r="AL185" s="61" t="s">
        <v>4289</v>
      </c>
      <c r="AM185" s="61">
        <v>3</v>
      </c>
      <c r="AN185" s="61" t="s">
        <v>1108</v>
      </c>
      <c r="AO185" s="61">
        <v>600</v>
      </c>
      <c r="AP185" s="61" t="s">
        <v>2045</v>
      </c>
      <c r="AQ185" s="61"/>
      <c r="BB185" s="61"/>
      <c r="BC185" s="67">
        <v>45373</v>
      </c>
      <c r="BD185" s="47" t="s">
        <v>4424</v>
      </c>
      <c r="BE185" s="47">
        <v>4</v>
      </c>
      <c r="BF185" s="47" t="s">
        <v>1686</v>
      </c>
      <c r="BG185" s="47">
        <v>8000</v>
      </c>
      <c r="BH185" s="47" t="s">
        <v>2043</v>
      </c>
      <c r="BI185" s="61"/>
      <c r="BK185" s="61"/>
      <c r="BL185" s="61" t="s">
        <v>4459</v>
      </c>
      <c r="BM185" s="61" t="s">
        <v>4477</v>
      </c>
      <c r="BN185" s="61" t="s">
        <v>4478</v>
      </c>
      <c r="BP185" s="47">
        <v>450</v>
      </c>
      <c r="BQ185" s="47">
        <v>15</v>
      </c>
      <c r="BR185" s="47">
        <v>43</v>
      </c>
    </row>
    <row r="186" ht="12.95" customHeight="1" spans="1:66">
      <c r="A186" s="67">
        <v>45372</v>
      </c>
      <c r="B186" s="47" t="s">
        <v>4289</v>
      </c>
      <c r="C186" s="47">
        <v>1</v>
      </c>
      <c r="D186" s="47" t="s">
        <v>1723</v>
      </c>
      <c r="E186" s="47">
        <v>2400</v>
      </c>
      <c r="F186" s="47" t="s">
        <v>2043</v>
      </c>
      <c r="H186" s="177"/>
      <c r="I186" s="177" t="s">
        <v>4458</v>
      </c>
      <c r="J186" s="177" t="s">
        <v>4459</v>
      </c>
      <c r="K186" s="177" t="s">
        <v>4470</v>
      </c>
      <c r="L186" s="177" t="s">
        <v>4460</v>
      </c>
      <c r="M186" s="177"/>
      <c r="N186" s="177">
        <v>380</v>
      </c>
      <c r="O186" s="177">
        <v>40</v>
      </c>
      <c r="P186" s="177" t="s">
        <v>4461</v>
      </c>
      <c r="Q186" s="177"/>
      <c r="R186" s="61"/>
      <c r="S186" s="180">
        <v>45372</v>
      </c>
      <c r="T186" s="53" t="s">
        <v>4288</v>
      </c>
      <c r="U186" s="53">
        <v>2</v>
      </c>
      <c r="V186" s="53" t="s">
        <v>160</v>
      </c>
      <c r="W186" s="53">
        <v>2600</v>
      </c>
      <c r="X186" s="53" t="s">
        <v>2043</v>
      </c>
      <c r="Y186" s="61"/>
      <c r="AA186" s="61" t="s">
        <v>4452</v>
      </c>
      <c r="AB186" s="61" t="s">
        <v>4449</v>
      </c>
      <c r="AC186" s="61" t="s">
        <v>4473</v>
      </c>
      <c r="AD186" s="61" t="s">
        <v>4450</v>
      </c>
      <c r="AE186" s="61"/>
      <c r="AF186" s="61">
        <v>380</v>
      </c>
      <c r="AG186" s="61">
        <v>40</v>
      </c>
      <c r="AH186" s="61"/>
      <c r="AI186" s="61"/>
      <c r="AJ186" s="61"/>
      <c r="AK186" s="67">
        <v>45372</v>
      </c>
      <c r="AL186" s="61" t="s">
        <v>4289</v>
      </c>
      <c r="AM186" s="61">
        <v>3</v>
      </c>
      <c r="AN186" s="61" t="s">
        <v>749</v>
      </c>
      <c r="AO186" s="61">
        <v>240</v>
      </c>
      <c r="AP186" s="61" t="s">
        <v>2045</v>
      </c>
      <c r="AQ186" s="61"/>
      <c r="BB186" s="61"/>
      <c r="BC186" s="67">
        <v>45374</v>
      </c>
      <c r="BD186" s="47" t="s">
        <v>4288</v>
      </c>
      <c r="BE186" s="47">
        <v>4</v>
      </c>
      <c r="BF186" s="47" t="s">
        <v>151</v>
      </c>
      <c r="BG186" s="47">
        <v>1600</v>
      </c>
      <c r="BH186" s="47" t="s">
        <v>2043</v>
      </c>
      <c r="BI186" s="61"/>
      <c r="BJ186" s="61" t="s">
        <v>4481</v>
      </c>
      <c r="BK186" s="61" t="s">
        <v>4471</v>
      </c>
      <c r="BL186" s="61" t="s">
        <v>4476</v>
      </c>
      <c r="BM186" s="61" t="s">
        <v>4482</v>
      </c>
      <c r="BN186" s="61"/>
    </row>
    <row r="187" ht="12.95" customHeight="1" spans="1:66">
      <c r="A187" s="67">
        <v>45373</v>
      </c>
      <c r="B187" s="47" t="s">
        <v>4288</v>
      </c>
      <c r="C187" s="47">
        <v>1</v>
      </c>
      <c r="D187" s="47" t="s">
        <v>1817</v>
      </c>
      <c r="E187" s="47">
        <v>3900</v>
      </c>
      <c r="F187" s="47" t="s">
        <v>2043</v>
      </c>
      <c r="H187" s="177"/>
      <c r="I187" s="177" t="s">
        <v>4483</v>
      </c>
      <c r="J187" s="177" t="s">
        <v>4459</v>
      </c>
      <c r="K187" s="177" t="s">
        <v>4484</v>
      </c>
      <c r="L187" s="177" t="s">
        <v>4460</v>
      </c>
      <c r="M187" s="177"/>
      <c r="N187" s="177">
        <v>380</v>
      </c>
      <c r="O187" s="177">
        <v>40</v>
      </c>
      <c r="P187" s="177" t="s">
        <v>4461</v>
      </c>
      <c r="Q187" s="177"/>
      <c r="R187" s="61"/>
      <c r="S187" s="180">
        <v>45372</v>
      </c>
      <c r="T187" s="53" t="s">
        <v>4289</v>
      </c>
      <c r="U187" s="53">
        <v>2</v>
      </c>
      <c r="V187" s="53" t="s">
        <v>4485</v>
      </c>
      <c r="W187" s="53">
        <v>500</v>
      </c>
      <c r="X187" s="53" t="s">
        <v>2045</v>
      </c>
      <c r="Y187" s="61"/>
      <c r="AA187" s="61" t="s">
        <v>4452</v>
      </c>
      <c r="AB187" s="61" t="s">
        <v>4449</v>
      </c>
      <c r="AC187" s="61" t="s">
        <v>4473</v>
      </c>
      <c r="AD187" s="61" t="s">
        <v>4450</v>
      </c>
      <c r="AE187" s="61"/>
      <c r="AF187" s="61">
        <v>380</v>
      </c>
      <c r="AG187" s="61">
        <v>40</v>
      </c>
      <c r="AH187" s="61"/>
      <c r="AI187" s="61"/>
      <c r="AJ187" s="61"/>
      <c r="AK187" s="67">
        <v>45373</v>
      </c>
      <c r="AL187" s="61" t="s">
        <v>4288</v>
      </c>
      <c r="AM187" s="61">
        <v>3</v>
      </c>
      <c r="AN187" s="61" t="s">
        <v>229</v>
      </c>
      <c r="AO187" s="61">
        <v>1200</v>
      </c>
      <c r="AP187" s="61" t="s">
        <v>2043</v>
      </c>
      <c r="AQ187" s="61"/>
      <c r="BB187" s="61"/>
      <c r="BC187" s="67">
        <v>45374</v>
      </c>
      <c r="BD187" s="47" t="s">
        <v>4288</v>
      </c>
      <c r="BE187" s="47">
        <v>4</v>
      </c>
      <c r="BF187" s="47" t="s">
        <v>1603</v>
      </c>
      <c r="BG187" s="47">
        <v>4000</v>
      </c>
      <c r="BH187" s="47" t="s">
        <v>2043</v>
      </c>
      <c r="BI187" s="61"/>
      <c r="BK187" s="61"/>
      <c r="BL187" s="61" t="s">
        <v>4476</v>
      </c>
      <c r="BM187" s="61" t="s">
        <v>4477</v>
      </c>
      <c r="BN187" s="61"/>
    </row>
    <row r="188" ht="12.95" customHeight="1" spans="1:66">
      <c r="A188" s="67">
        <v>45373</v>
      </c>
      <c r="B188" s="47" t="s">
        <v>4289</v>
      </c>
      <c r="C188" s="47">
        <v>1</v>
      </c>
      <c r="D188" s="47" t="s">
        <v>1817</v>
      </c>
      <c r="E188" s="47">
        <v>4000</v>
      </c>
      <c r="F188" s="47" t="s">
        <v>2043</v>
      </c>
      <c r="H188" s="177"/>
      <c r="I188" s="177"/>
      <c r="J188" s="177"/>
      <c r="K188" s="177"/>
      <c r="L188" s="177"/>
      <c r="M188" s="177"/>
      <c r="N188" s="177"/>
      <c r="O188" s="177"/>
      <c r="P188" s="177"/>
      <c r="Q188" s="177"/>
      <c r="R188" s="61"/>
      <c r="S188" s="180">
        <v>45372</v>
      </c>
      <c r="T188" s="53" t="s">
        <v>4289</v>
      </c>
      <c r="U188" s="53">
        <v>2</v>
      </c>
      <c r="V188" s="14" t="s">
        <v>458</v>
      </c>
      <c r="W188" s="14">
        <v>2000</v>
      </c>
      <c r="X188" s="14" t="s">
        <v>2043</v>
      </c>
      <c r="Y188" s="61"/>
      <c r="AA188" s="61" t="s">
        <v>4452</v>
      </c>
      <c r="AB188" s="61" t="s">
        <v>4449</v>
      </c>
      <c r="AC188" s="61" t="s">
        <v>4473</v>
      </c>
      <c r="AD188" s="61" t="s">
        <v>4450</v>
      </c>
      <c r="AE188" s="61"/>
      <c r="AF188" s="61">
        <v>380</v>
      </c>
      <c r="AG188" s="61">
        <v>40</v>
      </c>
      <c r="AH188" s="61"/>
      <c r="AI188" s="61"/>
      <c r="AJ188" s="61"/>
      <c r="AK188" s="67">
        <v>45373</v>
      </c>
      <c r="AL188" s="61" t="s">
        <v>4289</v>
      </c>
      <c r="AM188" s="61">
        <v>3</v>
      </c>
      <c r="AN188" s="61" t="s">
        <v>620</v>
      </c>
      <c r="AO188" s="61">
        <v>220</v>
      </c>
      <c r="AP188" s="61" t="s">
        <v>2045</v>
      </c>
      <c r="AQ188" s="61"/>
      <c r="BB188" s="61"/>
      <c r="BC188" s="67"/>
      <c r="BI188" s="61"/>
      <c r="BK188" s="61"/>
      <c r="BL188" s="61"/>
      <c r="BM188" s="61"/>
      <c r="BN188" s="61"/>
    </row>
    <row r="189" ht="12.95" customHeight="1" spans="1:66">
      <c r="A189" s="67">
        <v>45374</v>
      </c>
      <c r="B189" s="47" t="s">
        <v>4288</v>
      </c>
      <c r="C189" s="47">
        <v>1</v>
      </c>
      <c r="D189" s="47" t="s">
        <v>1817</v>
      </c>
      <c r="E189" s="47">
        <v>600</v>
      </c>
      <c r="F189" s="47" t="s">
        <v>2043</v>
      </c>
      <c r="H189" s="177"/>
      <c r="I189" s="177" t="s">
        <v>4483</v>
      </c>
      <c r="J189" s="177" t="s">
        <v>4459</v>
      </c>
      <c r="K189" s="177" t="s">
        <v>4484</v>
      </c>
      <c r="L189" s="177" t="s">
        <v>4460</v>
      </c>
      <c r="M189" s="177"/>
      <c r="N189" s="177">
        <v>400</v>
      </c>
      <c r="O189" s="177">
        <v>40</v>
      </c>
      <c r="P189" s="177"/>
      <c r="Q189" s="177"/>
      <c r="R189" s="61"/>
      <c r="S189" s="180">
        <v>45372</v>
      </c>
      <c r="T189" s="14" t="s">
        <v>4290</v>
      </c>
      <c r="U189" s="53">
        <v>2</v>
      </c>
      <c r="V189" s="14" t="s">
        <v>458</v>
      </c>
      <c r="W189" s="14">
        <v>1200</v>
      </c>
      <c r="X189" s="14" t="s">
        <v>2043</v>
      </c>
      <c r="Y189" s="61"/>
      <c r="AA189" s="61" t="s">
        <v>4468</v>
      </c>
      <c r="AB189" s="61" t="s">
        <v>4449</v>
      </c>
      <c r="AC189" s="61" t="s">
        <v>4473</v>
      </c>
      <c r="AD189" s="61" t="s">
        <v>4450</v>
      </c>
      <c r="AF189" s="61">
        <v>380</v>
      </c>
      <c r="AG189" s="61">
        <v>40</v>
      </c>
      <c r="AH189" s="61"/>
      <c r="AI189" s="61"/>
      <c r="AJ189" s="61"/>
      <c r="AK189" s="67">
        <v>45373</v>
      </c>
      <c r="AL189" s="61" t="s">
        <v>4289</v>
      </c>
      <c r="AM189" s="61">
        <v>3</v>
      </c>
      <c r="AN189" s="61" t="s">
        <v>1153</v>
      </c>
      <c r="AO189" s="61">
        <v>700</v>
      </c>
      <c r="AP189" s="61" t="s">
        <v>2045</v>
      </c>
      <c r="AQ189" s="61"/>
      <c r="BB189" s="61"/>
      <c r="BC189" s="67"/>
      <c r="BI189" s="61"/>
      <c r="BK189" s="61"/>
      <c r="BL189" s="61"/>
      <c r="BM189" s="61"/>
      <c r="BN189" s="61"/>
    </row>
    <row r="190" ht="12.95" customHeight="1" spans="1:66">
      <c r="A190" s="67">
        <v>45374</v>
      </c>
      <c r="B190" s="47" t="s">
        <v>4288</v>
      </c>
      <c r="C190" s="47">
        <v>1</v>
      </c>
      <c r="D190" s="47" t="s">
        <v>923</v>
      </c>
      <c r="E190" s="47">
        <v>1800</v>
      </c>
      <c r="F190" s="47" t="s">
        <v>2043</v>
      </c>
      <c r="H190" s="177"/>
      <c r="I190" s="177" t="s">
        <v>4483</v>
      </c>
      <c r="J190" s="177" t="s">
        <v>4459</v>
      </c>
      <c r="K190" s="177" t="s">
        <v>4484</v>
      </c>
      <c r="L190" s="177" t="s">
        <v>4460</v>
      </c>
      <c r="M190" s="177"/>
      <c r="N190" s="177">
        <v>400</v>
      </c>
      <c r="O190" s="177">
        <v>40</v>
      </c>
      <c r="P190" s="177"/>
      <c r="Q190" s="177"/>
      <c r="R190" s="61"/>
      <c r="S190" s="180">
        <v>45372</v>
      </c>
      <c r="T190" s="53" t="s">
        <v>4290</v>
      </c>
      <c r="U190" s="53">
        <v>2</v>
      </c>
      <c r="V190" s="14" t="s">
        <v>461</v>
      </c>
      <c r="W190" s="14">
        <v>2000</v>
      </c>
      <c r="X190" s="53" t="s">
        <v>2043</v>
      </c>
      <c r="Y190" s="61"/>
      <c r="AA190" s="61" t="s">
        <v>4468</v>
      </c>
      <c r="AB190" s="61" t="s">
        <v>4449</v>
      </c>
      <c r="AC190" s="61" t="s">
        <v>4473</v>
      </c>
      <c r="AD190" s="61" t="s">
        <v>4450</v>
      </c>
      <c r="AF190" s="61">
        <v>380</v>
      </c>
      <c r="AG190" s="61">
        <v>40</v>
      </c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BB190" s="61"/>
      <c r="BC190" s="67"/>
      <c r="BI190" s="61"/>
      <c r="BK190" s="61"/>
      <c r="BL190" s="61"/>
      <c r="BM190" s="61"/>
      <c r="BN190" s="61"/>
    </row>
    <row r="191" ht="12.95" customHeight="1" spans="1:66">
      <c r="A191" s="67">
        <v>45374</v>
      </c>
      <c r="B191" s="47" t="s">
        <v>4423</v>
      </c>
      <c r="C191" s="47">
        <v>1</v>
      </c>
      <c r="D191" s="47" t="s">
        <v>1416</v>
      </c>
      <c r="E191" s="47">
        <v>1600</v>
      </c>
      <c r="F191" s="47" t="s">
        <v>2043</v>
      </c>
      <c r="H191" s="177"/>
      <c r="I191" s="177" t="s">
        <v>4483</v>
      </c>
      <c r="J191" s="177" t="s">
        <v>4459</v>
      </c>
      <c r="K191" s="177" t="s">
        <v>4484</v>
      </c>
      <c r="L191" s="177" t="s">
        <v>4460</v>
      </c>
      <c r="M191" s="177"/>
      <c r="N191" s="177">
        <v>400</v>
      </c>
      <c r="O191" s="177">
        <v>40</v>
      </c>
      <c r="P191" s="177"/>
      <c r="Q191" s="177"/>
      <c r="R191" s="61"/>
      <c r="S191" s="180">
        <v>45373</v>
      </c>
      <c r="T191" s="14" t="s">
        <v>4288</v>
      </c>
      <c r="U191" s="14">
        <v>2</v>
      </c>
      <c r="V191" s="14" t="s">
        <v>461</v>
      </c>
      <c r="W191" s="14">
        <v>2600</v>
      </c>
      <c r="X191" s="53" t="s">
        <v>2043</v>
      </c>
      <c r="Y191" s="61"/>
      <c r="AB191" s="61" t="s">
        <v>4449</v>
      </c>
      <c r="AC191" s="61" t="s">
        <v>4473</v>
      </c>
      <c r="AD191" s="61" t="s">
        <v>4450</v>
      </c>
      <c r="AF191" s="61">
        <v>380</v>
      </c>
      <c r="AG191" s="61">
        <v>40</v>
      </c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BB191" s="61"/>
      <c r="BC191" s="67"/>
      <c r="BI191" s="61"/>
      <c r="BK191" s="61"/>
      <c r="BL191" s="61"/>
      <c r="BM191" s="61"/>
      <c r="BN191" s="61"/>
    </row>
    <row r="192" ht="12.95" customHeight="1" spans="1:66">
      <c r="A192" s="67">
        <v>45374</v>
      </c>
      <c r="B192" s="47" t="s">
        <v>4486</v>
      </c>
      <c r="C192" s="47">
        <v>1</v>
      </c>
      <c r="D192" s="47" t="s">
        <v>1188</v>
      </c>
      <c r="E192" s="47">
        <v>4000</v>
      </c>
      <c r="F192" s="47" t="s">
        <v>2043</v>
      </c>
      <c r="H192" s="177" t="s">
        <v>2337</v>
      </c>
      <c r="I192" s="177" t="s">
        <v>4483</v>
      </c>
      <c r="J192" s="177" t="s">
        <v>4459</v>
      </c>
      <c r="K192" s="177" t="s">
        <v>4484</v>
      </c>
      <c r="L192" s="177" t="s">
        <v>4487</v>
      </c>
      <c r="M192" s="177"/>
      <c r="N192" s="177"/>
      <c r="O192" s="177"/>
      <c r="P192" s="177"/>
      <c r="Q192" s="177"/>
      <c r="R192" s="61"/>
      <c r="S192" s="180">
        <v>45373</v>
      </c>
      <c r="T192" s="14" t="s">
        <v>4288</v>
      </c>
      <c r="U192" s="14">
        <v>2</v>
      </c>
      <c r="V192" s="14" t="s">
        <v>1811</v>
      </c>
      <c r="W192" s="14">
        <v>420</v>
      </c>
      <c r="X192" s="14" t="s">
        <v>2045</v>
      </c>
      <c r="AA192" s="61" t="s">
        <v>4468</v>
      </c>
      <c r="AB192" s="61" t="s">
        <v>4449</v>
      </c>
      <c r="AC192" s="61" t="s">
        <v>4473</v>
      </c>
      <c r="AD192" s="61" t="s">
        <v>4450</v>
      </c>
      <c r="AF192" s="61">
        <v>380</v>
      </c>
      <c r="AG192" s="61">
        <v>40</v>
      </c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BB192" s="61"/>
      <c r="BC192" s="67"/>
      <c r="BI192" s="61"/>
      <c r="BK192" s="61"/>
      <c r="BL192" s="61"/>
      <c r="BM192" s="61"/>
      <c r="BN192" s="61"/>
    </row>
    <row r="193" ht="12.95" customHeight="1" spans="1:66">
      <c r="A193" s="67"/>
      <c r="H193" s="177"/>
      <c r="I193" s="177"/>
      <c r="J193" s="177"/>
      <c r="K193" s="177"/>
      <c r="L193" s="177"/>
      <c r="M193" s="177"/>
      <c r="N193" s="177"/>
      <c r="O193" s="177"/>
      <c r="P193" s="177"/>
      <c r="Q193" s="177"/>
      <c r="R193" s="61"/>
      <c r="S193" s="180">
        <v>45373</v>
      </c>
      <c r="T193" s="14" t="s">
        <v>4289</v>
      </c>
      <c r="U193" s="14">
        <v>2</v>
      </c>
      <c r="V193" s="127" t="s">
        <v>291</v>
      </c>
      <c r="W193" s="14">
        <v>800</v>
      </c>
      <c r="X193" s="127" t="s">
        <v>2043</v>
      </c>
      <c r="AA193" s="61" t="s">
        <v>4452</v>
      </c>
      <c r="AB193" s="61" t="s">
        <v>4449</v>
      </c>
      <c r="AC193" s="61" t="s">
        <v>4473</v>
      </c>
      <c r="AD193" s="61" t="s">
        <v>4450</v>
      </c>
      <c r="AF193" s="61">
        <v>380</v>
      </c>
      <c r="AG193" s="61">
        <v>40</v>
      </c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BB193" s="61"/>
      <c r="BC193" s="67"/>
      <c r="BI193" s="61"/>
      <c r="BK193" s="61"/>
      <c r="BL193" s="61"/>
      <c r="BM193" s="61"/>
      <c r="BN193" s="61"/>
    </row>
    <row r="194" ht="12.95" customHeight="1" spans="1:66">
      <c r="A194" s="67"/>
      <c r="H194" s="177"/>
      <c r="I194" s="177"/>
      <c r="J194" s="177"/>
      <c r="K194" s="177"/>
      <c r="L194" s="177"/>
      <c r="M194" s="177"/>
      <c r="N194" s="177"/>
      <c r="O194" s="177"/>
      <c r="P194" s="177"/>
      <c r="Q194" s="177"/>
      <c r="R194" s="61"/>
      <c r="S194" s="180">
        <v>45373</v>
      </c>
      <c r="T194" s="14" t="s">
        <v>4425</v>
      </c>
      <c r="U194" s="14">
        <v>2</v>
      </c>
      <c r="V194" s="14" t="s">
        <v>244</v>
      </c>
      <c r="W194" s="14">
        <v>5500</v>
      </c>
      <c r="X194" s="14" t="s">
        <v>2043</v>
      </c>
      <c r="AA194" s="47" t="s">
        <v>4488</v>
      </c>
      <c r="AB194" s="61" t="s">
        <v>4449</v>
      </c>
      <c r="AC194" s="61" t="s">
        <v>4489</v>
      </c>
      <c r="AD194" s="47" t="s">
        <v>4490</v>
      </c>
      <c r="AF194" s="47">
        <v>400</v>
      </c>
      <c r="AG194" s="47">
        <v>45</v>
      </c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BB194" s="61"/>
      <c r="BC194" s="67"/>
      <c r="BI194" s="61"/>
      <c r="BK194" s="61"/>
      <c r="BL194" s="61"/>
      <c r="BM194" s="61"/>
      <c r="BN194" s="61"/>
    </row>
    <row r="195" ht="12.95" customHeight="1" spans="1:66">
      <c r="A195" s="67"/>
      <c r="H195" s="177"/>
      <c r="I195" s="177"/>
      <c r="J195" s="177"/>
      <c r="K195" s="177"/>
      <c r="L195" s="177"/>
      <c r="M195" s="177"/>
      <c r="N195" s="177"/>
      <c r="O195" s="177"/>
      <c r="P195" s="177"/>
      <c r="Q195" s="177"/>
      <c r="R195" s="61"/>
      <c r="S195" s="180">
        <v>45374</v>
      </c>
      <c r="T195" s="53" t="s">
        <v>4288</v>
      </c>
      <c r="U195" s="53">
        <v>2</v>
      </c>
      <c r="V195" s="14" t="s">
        <v>244</v>
      </c>
      <c r="W195" s="14">
        <v>3300</v>
      </c>
      <c r="X195" s="53" t="s">
        <v>2043</v>
      </c>
      <c r="Y195" s="61"/>
      <c r="AA195" s="61"/>
      <c r="AB195" s="61" t="s">
        <v>4449</v>
      </c>
      <c r="AC195" s="61" t="s">
        <v>4489</v>
      </c>
      <c r="AD195" s="47" t="s">
        <v>4490</v>
      </c>
      <c r="AF195" s="61">
        <v>400</v>
      </c>
      <c r="AG195" s="61">
        <v>40</v>
      </c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BB195" s="61"/>
      <c r="BC195" s="67"/>
      <c r="BI195" s="61"/>
      <c r="BK195" s="61"/>
      <c r="BL195" s="61"/>
      <c r="BM195" s="61"/>
      <c r="BN195" s="61"/>
    </row>
    <row r="196" ht="12.95" customHeight="1" spans="1:66">
      <c r="A196" s="67"/>
      <c r="H196" s="177"/>
      <c r="I196" s="177"/>
      <c r="J196" s="177"/>
      <c r="K196" s="177"/>
      <c r="L196" s="177"/>
      <c r="M196" s="177"/>
      <c r="N196" s="177"/>
      <c r="O196" s="177"/>
      <c r="P196" s="177"/>
      <c r="Q196" s="177"/>
      <c r="R196" s="61"/>
      <c r="S196" s="180">
        <v>45374</v>
      </c>
      <c r="T196" s="53" t="s">
        <v>4289</v>
      </c>
      <c r="U196" s="53">
        <v>2</v>
      </c>
      <c r="V196" s="127" t="s">
        <v>931</v>
      </c>
      <c r="W196" s="127">
        <v>1200</v>
      </c>
      <c r="X196" s="53" t="s">
        <v>2045</v>
      </c>
      <c r="Y196" s="61"/>
      <c r="AA196" s="61" t="s">
        <v>4452</v>
      </c>
      <c r="AB196" s="61" t="s">
        <v>4449</v>
      </c>
      <c r="AC196" s="61" t="s">
        <v>4473</v>
      </c>
      <c r="AD196" s="47" t="s">
        <v>4490</v>
      </c>
      <c r="AF196" s="61">
        <v>400</v>
      </c>
      <c r="AG196" s="61">
        <v>40</v>
      </c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BB196" s="61"/>
      <c r="BC196" s="67"/>
      <c r="BI196" s="61"/>
      <c r="BK196" s="61"/>
      <c r="BL196" s="61"/>
      <c r="BM196" s="61"/>
      <c r="BN196" s="61"/>
    </row>
    <row r="197" ht="12.95" customHeight="1" spans="1:66">
      <c r="A197" s="67"/>
      <c r="H197" s="177"/>
      <c r="I197" s="177"/>
      <c r="J197" s="177"/>
      <c r="K197" s="177"/>
      <c r="L197" s="177"/>
      <c r="M197" s="177"/>
      <c r="N197" s="177"/>
      <c r="O197" s="177"/>
      <c r="P197" s="177"/>
      <c r="Q197" s="177"/>
      <c r="R197" s="61"/>
      <c r="S197" s="180">
        <v>45374</v>
      </c>
      <c r="T197" s="53" t="s">
        <v>4289</v>
      </c>
      <c r="U197" s="53">
        <v>2</v>
      </c>
      <c r="V197" s="14" t="s">
        <v>455</v>
      </c>
      <c r="W197" s="14">
        <v>2000</v>
      </c>
      <c r="X197" s="53" t="s">
        <v>2043</v>
      </c>
      <c r="Y197" s="61"/>
      <c r="AA197" s="61" t="s">
        <v>4452</v>
      </c>
      <c r="AB197" s="61" t="s">
        <v>4449</v>
      </c>
      <c r="AC197" s="61" t="s">
        <v>4473</v>
      </c>
      <c r="AD197" s="47" t="s">
        <v>4490</v>
      </c>
      <c r="AF197" s="61">
        <v>400</v>
      </c>
      <c r="AG197" s="61">
        <v>40</v>
      </c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BB197" s="61"/>
      <c r="BC197" s="67"/>
      <c r="BI197" s="61"/>
      <c r="BK197" s="61"/>
      <c r="BL197" s="61"/>
      <c r="BM197" s="61"/>
      <c r="BN197" s="61"/>
    </row>
    <row r="198" ht="12.95" customHeight="1" spans="1:66">
      <c r="A198" s="67"/>
      <c r="H198" s="177"/>
      <c r="I198" s="177"/>
      <c r="J198" s="177"/>
      <c r="K198" s="177"/>
      <c r="L198" s="177"/>
      <c r="M198" s="177"/>
      <c r="N198" s="177"/>
      <c r="O198" s="177"/>
      <c r="P198" s="177"/>
      <c r="Q198" s="177"/>
      <c r="R198" s="61"/>
      <c r="S198" s="180">
        <v>45374</v>
      </c>
      <c r="T198" s="53" t="s">
        <v>4289</v>
      </c>
      <c r="U198" s="53">
        <v>2</v>
      </c>
      <c r="V198" s="14" t="s">
        <v>253</v>
      </c>
      <c r="W198" s="14">
        <v>3000</v>
      </c>
      <c r="X198" s="53" t="s">
        <v>2043</v>
      </c>
      <c r="Y198" s="61"/>
      <c r="AA198" s="61" t="s">
        <v>4452</v>
      </c>
      <c r="AB198" s="61" t="s">
        <v>4449</v>
      </c>
      <c r="AC198" s="61" t="s">
        <v>4473</v>
      </c>
      <c r="AD198" s="47" t="s">
        <v>4490</v>
      </c>
      <c r="AF198" s="61">
        <v>400</v>
      </c>
      <c r="AG198" s="61">
        <v>40</v>
      </c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BB198" s="61"/>
      <c r="BC198" s="67"/>
      <c r="BI198" s="61"/>
      <c r="BK198" s="61"/>
      <c r="BL198" s="61"/>
      <c r="BM198" s="61"/>
      <c r="BN198" s="61"/>
    </row>
    <row r="199" ht="12.95" customHeight="1" spans="1:66">
      <c r="A199" s="67"/>
      <c r="H199" s="177"/>
      <c r="I199" s="177"/>
      <c r="J199" s="177"/>
      <c r="K199" s="177"/>
      <c r="L199" s="177"/>
      <c r="M199" s="177"/>
      <c r="N199" s="177"/>
      <c r="O199" s="177"/>
      <c r="P199" s="177"/>
      <c r="Q199" s="177"/>
      <c r="R199" s="61"/>
      <c r="S199" s="67"/>
      <c r="T199" s="179"/>
      <c r="U199" s="179"/>
      <c r="X199" s="61"/>
      <c r="Y199" s="61"/>
      <c r="AA199" s="61"/>
      <c r="AB199" s="61"/>
      <c r="AC199" s="61"/>
      <c r="AD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BB199" s="61"/>
      <c r="BC199" s="67"/>
      <c r="BI199" s="61"/>
      <c r="BK199" s="61"/>
      <c r="BL199" s="61"/>
      <c r="BM199" s="61"/>
      <c r="BN199" s="61"/>
    </row>
    <row r="200" s="14" customFormat="1" ht="12.95" customHeight="1" spans="1:70">
      <c r="A200" s="180">
        <v>45377</v>
      </c>
      <c r="B200" s="14" t="s">
        <v>4288</v>
      </c>
      <c r="C200" s="14">
        <v>1</v>
      </c>
      <c r="D200" s="14" t="s">
        <v>537</v>
      </c>
      <c r="E200" s="14">
        <v>2140</v>
      </c>
      <c r="F200" s="14" t="s">
        <v>2043</v>
      </c>
      <c r="H200" s="181"/>
      <c r="I200" s="181" t="s">
        <v>4483</v>
      </c>
      <c r="J200" s="181" t="s">
        <v>4459</v>
      </c>
      <c r="K200" s="181" t="s">
        <v>4484</v>
      </c>
      <c r="L200" s="181" t="s">
        <v>4487</v>
      </c>
      <c r="M200" s="181"/>
      <c r="N200" s="181"/>
      <c r="O200" s="181"/>
      <c r="P200" s="181"/>
      <c r="Q200" s="181"/>
      <c r="R200" s="53"/>
      <c r="S200" s="180">
        <v>45377</v>
      </c>
      <c r="T200" s="127" t="s">
        <v>4288</v>
      </c>
      <c r="U200" s="127">
        <v>2</v>
      </c>
      <c r="V200" s="14" t="s">
        <v>455</v>
      </c>
      <c r="W200" s="14">
        <v>1000</v>
      </c>
      <c r="X200" s="53" t="s">
        <v>2043</v>
      </c>
      <c r="Y200" s="53"/>
      <c r="Z200" s="53"/>
      <c r="AA200" s="53" t="s">
        <v>4452</v>
      </c>
      <c r="AB200" s="53" t="s">
        <v>4449</v>
      </c>
      <c r="AC200" s="53" t="s">
        <v>4473</v>
      </c>
      <c r="AD200" s="14" t="s">
        <v>4490</v>
      </c>
      <c r="AF200" s="53">
        <v>400</v>
      </c>
      <c r="AG200" s="53">
        <v>40</v>
      </c>
      <c r="AH200" s="53"/>
      <c r="AI200" s="53"/>
      <c r="AJ200" s="53"/>
      <c r="AK200" s="180">
        <v>45377</v>
      </c>
      <c r="AL200" s="53" t="s">
        <v>4288</v>
      </c>
      <c r="AM200" s="53">
        <v>3</v>
      </c>
      <c r="AN200" s="53" t="s">
        <v>3398</v>
      </c>
      <c r="AO200" s="53">
        <v>300</v>
      </c>
      <c r="AP200" s="53" t="s">
        <v>2043</v>
      </c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180">
        <v>45377</v>
      </c>
      <c r="BD200" s="14" t="s">
        <v>4288</v>
      </c>
      <c r="BE200" s="14">
        <v>4</v>
      </c>
      <c r="BF200" s="14" t="s">
        <v>1183</v>
      </c>
      <c r="BG200" s="14">
        <v>240</v>
      </c>
      <c r="BH200" s="14" t="s">
        <v>2043</v>
      </c>
      <c r="BI200" s="53"/>
      <c r="BJ200" s="53"/>
      <c r="BK200" s="53" t="s">
        <v>4471</v>
      </c>
      <c r="BL200" s="53" t="s">
        <v>4476</v>
      </c>
      <c r="BM200" s="53" t="s">
        <v>4491</v>
      </c>
      <c r="BN200" s="53"/>
      <c r="BP200" s="14">
        <v>400</v>
      </c>
      <c r="BQ200" s="14">
        <v>10</v>
      </c>
      <c r="BR200" s="14" t="s">
        <v>4492</v>
      </c>
    </row>
    <row r="201" s="14" customFormat="1" ht="12.95" customHeight="1" spans="1:66">
      <c r="A201" s="180">
        <v>45377</v>
      </c>
      <c r="B201" s="14" t="s">
        <v>4289</v>
      </c>
      <c r="C201" s="14">
        <v>1</v>
      </c>
      <c r="D201" s="14" t="s">
        <v>954</v>
      </c>
      <c r="E201" s="14">
        <v>3200</v>
      </c>
      <c r="F201" s="14" t="s">
        <v>2043</v>
      </c>
      <c r="H201" s="181"/>
      <c r="I201" s="181" t="s">
        <v>4493</v>
      </c>
      <c r="J201" s="181" t="s">
        <v>4459</v>
      </c>
      <c r="K201" s="181" t="s">
        <v>4494</v>
      </c>
      <c r="L201" s="181" t="s">
        <v>4487</v>
      </c>
      <c r="M201" s="181"/>
      <c r="N201" s="181"/>
      <c r="O201" s="181"/>
      <c r="P201" s="181"/>
      <c r="Q201" s="181"/>
      <c r="R201" s="53"/>
      <c r="S201" s="180">
        <v>45377</v>
      </c>
      <c r="T201" s="127" t="s">
        <v>4288</v>
      </c>
      <c r="U201" s="127">
        <v>2</v>
      </c>
      <c r="V201" s="14" t="s">
        <v>1314</v>
      </c>
      <c r="W201" s="14">
        <v>1520</v>
      </c>
      <c r="X201" s="53" t="s">
        <v>2045</v>
      </c>
      <c r="Y201" s="53"/>
      <c r="Z201" s="53"/>
      <c r="AA201" s="53" t="s">
        <v>4452</v>
      </c>
      <c r="AB201" s="53" t="s">
        <v>4449</v>
      </c>
      <c r="AC201" s="53" t="s">
        <v>4473</v>
      </c>
      <c r="AD201" s="14" t="s">
        <v>4490</v>
      </c>
      <c r="AF201" s="53"/>
      <c r="AG201" s="53"/>
      <c r="AH201" s="53"/>
      <c r="AI201" s="53"/>
      <c r="AJ201" s="53"/>
      <c r="AK201" s="180">
        <v>45377</v>
      </c>
      <c r="AL201" s="53" t="s">
        <v>4288</v>
      </c>
      <c r="AM201" s="53">
        <v>3</v>
      </c>
      <c r="AN201" s="53" t="s">
        <v>3406</v>
      </c>
      <c r="AO201" s="53">
        <v>180</v>
      </c>
      <c r="AP201" s="53" t="s">
        <v>2043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180">
        <v>45377</v>
      </c>
      <c r="BD201" s="14" t="s">
        <v>4288</v>
      </c>
      <c r="BE201" s="14">
        <v>4</v>
      </c>
      <c r="BF201" s="14" t="s">
        <v>840</v>
      </c>
      <c r="BG201" s="14">
        <v>500</v>
      </c>
      <c r="BH201" s="14" t="s">
        <v>2045</v>
      </c>
      <c r="BI201" s="53"/>
      <c r="BJ201" s="53"/>
      <c r="BK201" s="53" t="s">
        <v>4452</v>
      </c>
      <c r="BL201" s="53" t="s">
        <v>4476</v>
      </c>
      <c r="BM201" s="53" t="s">
        <v>4491</v>
      </c>
      <c r="BN201" s="53"/>
    </row>
    <row r="202" s="14" customFormat="1" ht="12.95" customHeight="1" spans="1:70">
      <c r="A202" s="180">
        <v>45378</v>
      </c>
      <c r="B202" s="14" t="s">
        <v>4288</v>
      </c>
      <c r="C202" s="14">
        <v>1</v>
      </c>
      <c r="D202" s="14" t="s">
        <v>464</v>
      </c>
      <c r="E202" s="14">
        <v>1420</v>
      </c>
      <c r="F202" s="14" t="s">
        <v>2043</v>
      </c>
      <c r="H202" s="181"/>
      <c r="I202" s="181" t="s">
        <v>4493</v>
      </c>
      <c r="J202" s="181" t="s">
        <v>4459</v>
      </c>
      <c r="K202" s="181" t="s">
        <v>4484</v>
      </c>
      <c r="L202" s="181" t="s">
        <v>4487</v>
      </c>
      <c r="M202" s="181"/>
      <c r="N202" s="181"/>
      <c r="O202" s="181"/>
      <c r="P202" s="181"/>
      <c r="Q202" s="181"/>
      <c r="R202" s="53"/>
      <c r="S202" s="180">
        <v>45377</v>
      </c>
      <c r="T202" s="127" t="s">
        <v>4289</v>
      </c>
      <c r="U202" s="127">
        <v>2</v>
      </c>
      <c r="V202" s="14" t="s">
        <v>1793</v>
      </c>
      <c r="W202" s="14">
        <v>400</v>
      </c>
      <c r="X202" s="53" t="s">
        <v>2045</v>
      </c>
      <c r="Y202" s="53"/>
      <c r="Z202" s="53"/>
      <c r="AA202" s="53" t="s">
        <v>4452</v>
      </c>
      <c r="AB202" s="53" t="s">
        <v>4449</v>
      </c>
      <c r="AC202" s="53" t="s">
        <v>4473</v>
      </c>
      <c r="AD202" s="14" t="s">
        <v>4490</v>
      </c>
      <c r="AF202" s="53"/>
      <c r="AG202" s="53"/>
      <c r="AH202" s="53"/>
      <c r="AI202" s="53"/>
      <c r="AJ202" s="53"/>
      <c r="AK202" s="180">
        <v>45377</v>
      </c>
      <c r="AL202" s="53" t="s">
        <v>4289</v>
      </c>
      <c r="AM202" s="53">
        <v>3</v>
      </c>
      <c r="AN202" s="53" t="s">
        <v>2894</v>
      </c>
      <c r="AO202" s="53">
        <v>500</v>
      </c>
      <c r="AP202" s="53" t="s">
        <v>2043</v>
      </c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180">
        <v>45377</v>
      </c>
      <c r="BD202" s="14" t="s">
        <v>4423</v>
      </c>
      <c r="BE202" s="14">
        <v>4</v>
      </c>
      <c r="BF202" s="14" t="s">
        <v>630</v>
      </c>
      <c r="BG202" s="14">
        <v>2800</v>
      </c>
      <c r="BH202" s="14" t="s">
        <v>2043</v>
      </c>
      <c r="BI202" s="53"/>
      <c r="BJ202" s="53"/>
      <c r="BK202" s="53" t="s">
        <v>4452</v>
      </c>
      <c r="BL202" s="53" t="s">
        <v>4476</v>
      </c>
      <c r="BM202" s="53" t="s">
        <v>4491</v>
      </c>
      <c r="BN202" s="53"/>
      <c r="BP202" s="14">
        <v>400</v>
      </c>
      <c r="BQ202" s="14">
        <v>10</v>
      </c>
      <c r="BR202" s="14" t="s">
        <v>4492</v>
      </c>
    </row>
    <row r="203" s="14" customFormat="1" ht="12.95" customHeight="1" spans="1:66">
      <c r="A203" s="180">
        <v>45378</v>
      </c>
      <c r="B203" s="14" t="s">
        <v>4289</v>
      </c>
      <c r="C203" s="14">
        <v>1</v>
      </c>
      <c r="D203" s="14" t="s">
        <v>464</v>
      </c>
      <c r="E203" s="14">
        <v>1280</v>
      </c>
      <c r="F203" s="14" t="s">
        <v>2043</v>
      </c>
      <c r="H203" s="181"/>
      <c r="I203" s="53"/>
      <c r="J203" s="53"/>
      <c r="K203" s="53"/>
      <c r="L203" s="53"/>
      <c r="M203" s="181"/>
      <c r="N203" s="181"/>
      <c r="O203" s="181"/>
      <c r="P203" s="181"/>
      <c r="Q203" s="181"/>
      <c r="R203" s="53"/>
      <c r="S203" s="180">
        <v>45377</v>
      </c>
      <c r="T203" s="127" t="s">
        <v>4425</v>
      </c>
      <c r="U203" s="127">
        <v>2</v>
      </c>
      <c r="V203" s="14" t="s">
        <v>599</v>
      </c>
      <c r="W203" s="14">
        <v>3200</v>
      </c>
      <c r="X203" s="53" t="s">
        <v>2045</v>
      </c>
      <c r="Y203" s="53"/>
      <c r="Z203" s="53"/>
      <c r="AA203" s="53" t="s">
        <v>4452</v>
      </c>
      <c r="AB203" s="53" t="s">
        <v>4449</v>
      </c>
      <c r="AC203" s="53" t="s">
        <v>4473</v>
      </c>
      <c r="AD203" s="14" t="s">
        <v>4490</v>
      </c>
      <c r="AF203" s="53">
        <v>350</v>
      </c>
      <c r="AG203" s="53">
        <v>40</v>
      </c>
      <c r="AH203" s="53"/>
      <c r="AI203" s="53"/>
      <c r="AJ203" s="53"/>
      <c r="AK203" s="180">
        <v>45377</v>
      </c>
      <c r="AL203" s="53" t="s">
        <v>4289</v>
      </c>
      <c r="AM203" s="53">
        <v>3</v>
      </c>
      <c r="AN203" s="127" t="s">
        <v>3404</v>
      </c>
      <c r="AO203" s="127">
        <v>350</v>
      </c>
      <c r="AP203" s="53" t="s">
        <v>2043</v>
      </c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180">
        <v>45377</v>
      </c>
      <c r="BD203" s="14" t="s">
        <v>4290</v>
      </c>
      <c r="BE203" s="14">
        <v>4</v>
      </c>
      <c r="BF203" s="14" t="s">
        <v>630</v>
      </c>
      <c r="BG203" s="14">
        <v>400</v>
      </c>
      <c r="BH203" s="14" t="s">
        <v>2043</v>
      </c>
      <c r="BI203" s="53"/>
      <c r="BJ203" s="53"/>
      <c r="BK203" s="53"/>
      <c r="BL203" s="53" t="s">
        <v>4476</v>
      </c>
      <c r="BM203" s="53" t="s">
        <v>4491</v>
      </c>
      <c r="BN203" s="53"/>
    </row>
    <row r="204" s="14" customFormat="1" ht="12.95" customHeight="1" spans="1:70">
      <c r="A204" s="180">
        <v>45378</v>
      </c>
      <c r="B204" s="14" t="s">
        <v>4289</v>
      </c>
      <c r="C204" s="14">
        <v>1</v>
      </c>
      <c r="D204" s="14" t="s">
        <v>729</v>
      </c>
      <c r="E204" s="14">
        <v>675</v>
      </c>
      <c r="F204" s="14" t="s">
        <v>2043</v>
      </c>
      <c r="H204" s="181"/>
      <c r="I204" s="181" t="s">
        <v>4483</v>
      </c>
      <c r="J204" s="181" t="s">
        <v>4459</v>
      </c>
      <c r="K204" s="181" t="s">
        <v>4494</v>
      </c>
      <c r="L204" s="181" t="s">
        <v>4487</v>
      </c>
      <c r="M204" s="181"/>
      <c r="N204" s="181">
        <v>420</v>
      </c>
      <c r="O204" s="181">
        <v>35</v>
      </c>
      <c r="P204" s="181" t="s">
        <v>4495</v>
      </c>
      <c r="Q204" s="181"/>
      <c r="R204" s="53"/>
      <c r="S204" s="180">
        <v>45377</v>
      </c>
      <c r="T204" s="127" t="s">
        <v>4290</v>
      </c>
      <c r="U204" s="127">
        <v>2</v>
      </c>
      <c r="V204" s="14" t="s">
        <v>241</v>
      </c>
      <c r="W204" s="14">
        <v>2700</v>
      </c>
      <c r="X204" s="53" t="s">
        <v>2043</v>
      </c>
      <c r="Y204" s="53"/>
      <c r="Z204" s="53"/>
      <c r="AA204" s="53" t="s">
        <v>4452</v>
      </c>
      <c r="AB204" s="53" t="s">
        <v>4449</v>
      </c>
      <c r="AC204" s="53" t="s">
        <v>4473</v>
      </c>
      <c r="AD204" s="14" t="s">
        <v>4490</v>
      </c>
      <c r="AF204" s="53"/>
      <c r="AG204" s="53"/>
      <c r="AH204" s="53"/>
      <c r="AI204" s="53"/>
      <c r="AJ204" s="53"/>
      <c r="AK204" s="180">
        <v>45378</v>
      </c>
      <c r="AL204" s="53" t="s">
        <v>4288</v>
      </c>
      <c r="AM204" s="53">
        <v>3</v>
      </c>
      <c r="AN204" s="14" t="s">
        <v>3407</v>
      </c>
      <c r="AO204" s="14">
        <v>220</v>
      </c>
      <c r="AP204" s="53" t="s">
        <v>2043</v>
      </c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180">
        <v>45377</v>
      </c>
      <c r="BD204" s="14" t="s">
        <v>4496</v>
      </c>
      <c r="BE204" s="14">
        <v>4</v>
      </c>
      <c r="BF204" s="14" t="s">
        <v>316</v>
      </c>
      <c r="BG204" s="14">
        <v>2200</v>
      </c>
      <c r="BH204" s="14" t="s">
        <v>2043</v>
      </c>
      <c r="BI204" s="53"/>
      <c r="BJ204" s="53"/>
      <c r="BK204" s="53" t="s">
        <v>4452</v>
      </c>
      <c r="BL204" s="53" t="s">
        <v>4476</v>
      </c>
      <c r="BM204" s="53" t="s">
        <v>4491</v>
      </c>
      <c r="BN204" s="53"/>
      <c r="BP204" s="14">
        <v>400</v>
      </c>
      <c r="BQ204" s="14">
        <v>10</v>
      </c>
      <c r="BR204" s="14" t="s">
        <v>4492</v>
      </c>
    </row>
    <row r="205" s="14" customFormat="1" ht="12.95" customHeight="1" spans="1:70">
      <c r="A205" s="180">
        <v>45379</v>
      </c>
      <c r="B205" s="14" t="s">
        <v>4288</v>
      </c>
      <c r="C205" s="14">
        <v>1</v>
      </c>
      <c r="D205" s="14" t="s">
        <v>729</v>
      </c>
      <c r="E205" s="14">
        <v>3855</v>
      </c>
      <c r="F205" s="14" t="s">
        <v>2043</v>
      </c>
      <c r="H205" s="181"/>
      <c r="I205" s="181"/>
      <c r="J205" s="181"/>
      <c r="K205" s="181"/>
      <c r="L205" s="181"/>
      <c r="M205" s="181"/>
      <c r="N205" s="181"/>
      <c r="O205" s="181"/>
      <c r="P205" s="181"/>
      <c r="Q205" s="181"/>
      <c r="R205" s="53"/>
      <c r="S205" s="180">
        <v>45378</v>
      </c>
      <c r="T205" s="127" t="s">
        <v>4423</v>
      </c>
      <c r="U205" s="127">
        <v>2</v>
      </c>
      <c r="V205" s="14" t="s">
        <v>241</v>
      </c>
      <c r="W205" s="14">
        <v>8220</v>
      </c>
      <c r="X205" s="53" t="s">
        <v>2043</v>
      </c>
      <c r="Y205" s="53"/>
      <c r="Z205" s="53"/>
      <c r="AA205" s="53" t="s">
        <v>4452</v>
      </c>
      <c r="AB205" s="53" t="s">
        <v>4449</v>
      </c>
      <c r="AC205" s="53" t="s">
        <v>4473</v>
      </c>
      <c r="AD205" s="14" t="s">
        <v>4490</v>
      </c>
      <c r="AF205" s="53"/>
      <c r="AG205" s="53"/>
      <c r="AH205" s="53"/>
      <c r="AI205" s="53"/>
      <c r="AJ205" s="53"/>
      <c r="AK205" s="180">
        <v>45378</v>
      </c>
      <c r="AL205" s="53" t="s">
        <v>4423</v>
      </c>
      <c r="AM205" s="53">
        <v>3</v>
      </c>
      <c r="AN205" s="53" t="s">
        <v>1761</v>
      </c>
      <c r="AO205" s="53">
        <v>1200</v>
      </c>
      <c r="AP205" s="53" t="s">
        <v>2045</v>
      </c>
      <c r="AQ205" s="53"/>
      <c r="AR205" s="53" t="s">
        <v>3544</v>
      </c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180">
        <v>45378</v>
      </c>
      <c r="BD205" s="14" t="s">
        <v>4424</v>
      </c>
      <c r="BE205" s="14">
        <v>4</v>
      </c>
      <c r="BF205" s="14" t="s">
        <v>316</v>
      </c>
      <c r="BG205" s="14">
        <v>8120</v>
      </c>
      <c r="BH205" s="14" t="s">
        <v>2043</v>
      </c>
      <c r="BI205" s="53"/>
      <c r="BJ205" s="53"/>
      <c r="BK205" s="53"/>
      <c r="BL205" s="53" t="s">
        <v>4476</v>
      </c>
      <c r="BM205" s="53" t="s">
        <v>4491</v>
      </c>
      <c r="BN205" s="53"/>
      <c r="BP205" s="14">
        <v>400</v>
      </c>
      <c r="BQ205" s="14">
        <v>10</v>
      </c>
      <c r="BR205" s="14" t="s">
        <v>4492</v>
      </c>
    </row>
    <row r="206" s="14" customFormat="1" ht="12.95" customHeight="1" spans="1:70">
      <c r="A206" s="180">
        <v>45379</v>
      </c>
      <c r="B206" s="14" t="s">
        <v>4289</v>
      </c>
      <c r="C206" s="14">
        <v>1</v>
      </c>
      <c r="D206" s="14" t="s">
        <v>729</v>
      </c>
      <c r="E206" s="14">
        <v>2865</v>
      </c>
      <c r="F206" s="14" t="s">
        <v>2043</v>
      </c>
      <c r="H206" s="181"/>
      <c r="I206" s="181"/>
      <c r="J206" s="181"/>
      <c r="K206" s="181"/>
      <c r="L206" s="181"/>
      <c r="M206" s="181"/>
      <c r="N206" s="181"/>
      <c r="O206" s="181"/>
      <c r="P206" s="181"/>
      <c r="Q206" s="181"/>
      <c r="R206" s="53"/>
      <c r="S206" s="180">
        <v>45378</v>
      </c>
      <c r="T206" s="127" t="s">
        <v>4290</v>
      </c>
      <c r="U206" s="127">
        <v>2</v>
      </c>
      <c r="V206" s="14" t="s">
        <v>1026</v>
      </c>
      <c r="W206" s="14">
        <v>1500</v>
      </c>
      <c r="X206" s="53" t="s">
        <v>2045</v>
      </c>
      <c r="Y206" s="53"/>
      <c r="Z206" s="53"/>
      <c r="AA206" s="53" t="s">
        <v>4452</v>
      </c>
      <c r="AB206" s="53" t="s">
        <v>4449</v>
      </c>
      <c r="AC206" s="53" t="s">
        <v>4473</v>
      </c>
      <c r="AD206" s="14" t="s">
        <v>4490</v>
      </c>
      <c r="AF206" s="53"/>
      <c r="AG206" s="53"/>
      <c r="AH206" s="53"/>
      <c r="AI206" s="53"/>
      <c r="AJ206" s="53"/>
      <c r="AK206" s="180">
        <v>45378</v>
      </c>
      <c r="AL206" s="53" t="s">
        <v>4289</v>
      </c>
      <c r="AM206" s="53">
        <v>3</v>
      </c>
      <c r="AN206" s="53" t="s">
        <v>1605</v>
      </c>
      <c r="AO206" s="53">
        <v>300</v>
      </c>
      <c r="AP206" s="53" t="s">
        <v>2045</v>
      </c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180">
        <v>45379</v>
      </c>
      <c r="BD206" s="14" t="s">
        <v>4424</v>
      </c>
      <c r="BE206" s="14">
        <v>4</v>
      </c>
      <c r="BF206" s="14" t="s">
        <v>316</v>
      </c>
      <c r="BG206" s="14">
        <v>7620</v>
      </c>
      <c r="BH206" s="14" t="s">
        <v>2043</v>
      </c>
      <c r="BI206" s="53"/>
      <c r="BJ206" s="53"/>
      <c r="BK206" s="53"/>
      <c r="BL206" s="53" t="s">
        <v>4476</v>
      </c>
      <c r="BM206" s="53" t="s">
        <v>4491</v>
      </c>
      <c r="BN206" s="53"/>
      <c r="BP206" s="14">
        <v>400</v>
      </c>
      <c r="BQ206" s="14">
        <v>10</v>
      </c>
      <c r="BR206" s="14" t="s">
        <v>4492</v>
      </c>
    </row>
    <row r="207" s="14" customFormat="1" ht="12.95" customHeight="1" spans="1:70">
      <c r="A207" s="180">
        <v>45380</v>
      </c>
      <c r="B207" s="14" t="s">
        <v>4288</v>
      </c>
      <c r="C207" s="14">
        <v>1</v>
      </c>
      <c r="D207" s="14" t="s">
        <v>729</v>
      </c>
      <c r="E207" s="14">
        <v>2790</v>
      </c>
      <c r="F207" s="14" t="s">
        <v>2043</v>
      </c>
      <c r="H207" s="181"/>
      <c r="I207" s="181"/>
      <c r="J207" s="181"/>
      <c r="K207" s="181"/>
      <c r="L207" s="181"/>
      <c r="M207" s="181"/>
      <c r="N207" s="181"/>
      <c r="O207" s="181"/>
      <c r="P207" s="181"/>
      <c r="Q207" s="181"/>
      <c r="R207" s="53"/>
      <c r="S207" s="180">
        <v>45379</v>
      </c>
      <c r="T207" s="127" t="s">
        <v>4288</v>
      </c>
      <c r="U207" s="127">
        <v>2</v>
      </c>
      <c r="V207" s="14" t="s">
        <v>259</v>
      </c>
      <c r="W207" s="14">
        <v>920</v>
      </c>
      <c r="X207" s="53" t="s">
        <v>2043</v>
      </c>
      <c r="Y207" s="53"/>
      <c r="Z207" s="53" t="s">
        <v>4497</v>
      </c>
      <c r="AA207" s="53" t="s">
        <v>4452</v>
      </c>
      <c r="AB207" s="53" t="s">
        <v>4449</v>
      </c>
      <c r="AC207" s="53" t="s">
        <v>4473</v>
      </c>
      <c r="AD207" s="14" t="s">
        <v>4490</v>
      </c>
      <c r="AF207" s="53">
        <v>350</v>
      </c>
      <c r="AG207" s="53">
        <v>40</v>
      </c>
      <c r="AH207" s="53"/>
      <c r="AI207" s="53"/>
      <c r="AJ207" s="53"/>
      <c r="AK207" s="180">
        <v>45378</v>
      </c>
      <c r="AL207" s="53" t="s">
        <v>4498</v>
      </c>
      <c r="AM207" s="53">
        <v>3</v>
      </c>
      <c r="AN207" s="53" t="s">
        <v>1324</v>
      </c>
      <c r="AO207" s="53">
        <v>270</v>
      </c>
      <c r="AP207" s="53" t="s">
        <v>2045</v>
      </c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180">
        <v>45380</v>
      </c>
      <c r="BD207" s="14" t="s">
        <v>4288</v>
      </c>
      <c r="BE207" s="14">
        <v>4</v>
      </c>
      <c r="BF207" s="14" t="s">
        <v>316</v>
      </c>
      <c r="BG207" s="14">
        <v>400</v>
      </c>
      <c r="BH207" s="14" t="s">
        <v>2043</v>
      </c>
      <c r="BI207" s="53"/>
      <c r="BJ207" s="53"/>
      <c r="BK207" s="53"/>
      <c r="BL207" s="53" t="s">
        <v>4476</v>
      </c>
      <c r="BM207" s="53" t="s">
        <v>4491</v>
      </c>
      <c r="BN207" s="53"/>
      <c r="BP207" s="14">
        <v>400</v>
      </c>
      <c r="BQ207" s="14">
        <v>10</v>
      </c>
      <c r="BR207" s="14" t="s">
        <v>4492</v>
      </c>
    </row>
    <row r="208" s="14" customFormat="1" ht="12.95" customHeight="1" spans="1:69">
      <c r="A208" s="180">
        <v>45380</v>
      </c>
      <c r="B208" s="14" t="s">
        <v>4289</v>
      </c>
      <c r="C208" s="14">
        <v>1</v>
      </c>
      <c r="D208" s="14" t="s">
        <v>729</v>
      </c>
      <c r="E208" s="14">
        <v>2160</v>
      </c>
      <c r="F208" s="14" t="s">
        <v>2043</v>
      </c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  <c r="R208" s="53"/>
      <c r="S208" s="180">
        <v>45379</v>
      </c>
      <c r="T208" s="14" t="s">
        <v>4289</v>
      </c>
      <c r="U208" s="14">
        <v>2</v>
      </c>
      <c r="V208" s="14" t="s">
        <v>259</v>
      </c>
      <c r="W208" s="14">
        <v>3800</v>
      </c>
      <c r="X208" s="53" t="s">
        <v>2043</v>
      </c>
      <c r="Y208" s="53"/>
      <c r="Z208" s="53"/>
      <c r="AA208" s="53"/>
      <c r="AB208" s="53" t="s">
        <v>4449</v>
      </c>
      <c r="AC208" s="53" t="s">
        <v>4473</v>
      </c>
      <c r="AD208" s="14" t="s">
        <v>4490</v>
      </c>
      <c r="AF208" s="53">
        <v>350</v>
      </c>
      <c r="AG208" s="53">
        <v>40</v>
      </c>
      <c r="AH208" s="53"/>
      <c r="AI208" s="53"/>
      <c r="AJ208" s="53"/>
      <c r="AK208" s="180">
        <v>45379</v>
      </c>
      <c r="AL208" s="53" t="s">
        <v>4288</v>
      </c>
      <c r="AM208" s="53">
        <v>3</v>
      </c>
      <c r="AN208" s="53" t="s">
        <v>1324</v>
      </c>
      <c r="AO208" s="53">
        <v>255</v>
      </c>
      <c r="AP208" s="53" t="s">
        <v>2045</v>
      </c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180">
        <v>45380</v>
      </c>
      <c r="BD208" s="14" t="s">
        <v>4288</v>
      </c>
      <c r="BE208" s="14">
        <v>4</v>
      </c>
      <c r="BF208" s="14" t="s">
        <v>1135</v>
      </c>
      <c r="BG208" s="14">
        <v>0</v>
      </c>
      <c r="BH208" s="14" t="s">
        <v>2043</v>
      </c>
      <c r="BI208" s="53"/>
      <c r="BJ208" s="53" t="s">
        <v>4499</v>
      </c>
      <c r="BK208" s="53" t="s">
        <v>4452</v>
      </c>
      <c r="BL208" s="53" t="s">
        <v>4476</v>
      </c>
      <c r="BM208" s="53" t="s">
        <v>4491</v>
      </c>
      <c r="BN208" s="53"/>
      <c r="BP208" s="14">
        <v>400</v>
      </c>
      <c r="BQ208" s="14">
        <v>10</v>
      </c>
    </row>
    <row r="209" s="14" customFormat="1" ht="12.95" customHeight="1" spans="1:70">
      <c r="A209" s="180">
        <v>45380</v>
      </c>
      <c r="B209" s="14" t="s">
        <v>4290</v>
      </c>
      <c r="C209" s="14">
        <v>1</v>
      </c>
      <c r="D209" s="14" t="s">
        <v>479</v>
      </c>
      <c r="E209" s="14">
        <v>2800</v>
      </c>
      <c r="F209" s="14" t="s">
        <v>2043</v>
      </c>
      <c r="H209" s="181"/>
      <c r="I209" s="181" t="s">
        <v>4500</v>
      </c>
      <c r="J209" s="181" t="s">
        <v>4459</v>
      </c>
      <c r="K209" s="181" t="s">
        <v>4494</v>
      </c>
      <c r="L209" s="181" t="s">
        <v>4501</v>
      </c>
      <c r="M209" s="181"/>
      <c r="N209" s="181">
        <v>400</v>
      </c>
      <c r="O209" s="181">
        <v>35</v>
      </c>
      <c r="P209" s="181" t="s">
        <v>4495</v>
      </c>
      <c r="Q209" s="181"/>
      <c r="R209" s="53"/>
      <c r="S209" s="180">
        <v>45379</v>
      </c>
      <c r="T209" s="14" t="s">
        <v>4290</v>
      </c>
      <c r="U209" s="14">
        <v>2</v>
      </c>
      <c r="V209" s="14" t="s">
        <v>259</v>
      </c>
      <c r="W209" s="14">
        <v>4080</v>
      </c>
      <c r="X209" s="53" t="s">
        <v>2043</v>
      </c>
      <c r="Y209" s="53"/>
      <c r="Z209" s="53"/>
      <c r="AA209" s="53"/>
      <c r="AB209" s="53" t="s">
        <v>4449</v>
      </c>
      <c r="AC209" s="53" t="s">
        <v>4473</v>
      </c>
      <c r="AD209" s="14" t="s">
        <v>4490</v>
      </c>
      <c r="AF209" s="53">
        <v>350</v>
      </c>
      <c r="AG209" s="53">
        <v>40</v>
      </c>
      <c r="AH209" s="53"/>
      <c r="AI209" s="53"/>
      <c r="AJ209" s="53"/>
      <c r="AK209" s="180">
        <v>45379</v>
      </c>
      <c r="AL209" s="53" t="s">
        <v>4288</v>
      </c>
      <c r="AM209" s="53">
        <v>3</v>
      </c>
      <c r="AN209" s="53" t="s">
        <v>1964</v>
      </c>
      <c r="AO209" s="53"/>
      <c r="AP209" s="53"/>
      <c r="AQ209" s="53"/>
      <c r="AR209" s="53" t="s">
        <v>4502</v>
      </c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180">
        <v>45380</v>
      </c>
      <c r="BD209" s="14" t="s">
        <v>4288</v>
      </c>
      <c r="BE209" s="14">
        <v>4</v>
      </c>
      <c r="BF209" s="14" t="s">
        <v>1135</v>
      </c>
      <c r="BG209" s="14">
        <v>1920</v>
      </c>
      <c r="BH209" s="14" t="s">
        <v>2043</v>
      </c>
      <c r="BI209" s="53"/>
      <c r="BJ209" s="53"/>
      <c r="BK209" s="53"/>
      <c r="BL209" s="53" t="s">
        <v>4476</v>
      </c>
      <c r="BM209" s="53" t="s">
        <v>4491</v>
      </c>
      <c r="BN209" s="53"/>
      <c r="BP209" s="14">
        <v>450</v>
      </c>
      <c r="BQ209" s="14">
        <v>12</v>
      </c>
      <c r="BR209" s="14" t="s">
        <v>4492</v>
      </c>
    </row>
    <row r="210" s="14" customFormat="1" ht="12.95" customHeight="1" spans="1:66">
      <c r="A210" s="180">
        <v>45381</v>
      </c>
      <c r="B210" s="14" t="s">
        <v>4288</v>
      </c>
      <c r="C210" s="14">
        <v>1</v>
      </c>
      <c r="D210" s="14" t="s">
        <v>479</v>
      </c>
      <c r="E210" s="14">
        <v>3380</v>
      </c>
      <c r="F210" s="14" t="s">
        <v>2043</v>
      </c>
      <c r="H210" s="181"/>
      <c r="I210" s="181"/>
      <c r="J210" s="181"/>
      <c r="K210" s="181"/>
      <c r="L210" s="181"/>
      <c r="M210" s="181"/>
      <c r="N210" s="181"/>
      <c r="O210" s="181"/>
      <c r="P210" s="181"/>
      <c r="Q210" s="181"/>
      <c r="R210" s="53"/>
      <c r="S210" s="180">
        <v>45380</v>
      </c>
      <c r="T210" s="14" t="s">
        <v>4288</v>
      </c>
      <c r="U210" s="14">
        <v>2</v>
      </c>
      <c r="V210" s="14" t="s">
        <v>259</v>
      </c>
      <c r="W210" s="14">
        <v>3780</v>
      </c>
      <c r="X210" s="53" t="s">
        <v>2043</v>
      </c>
      <c r="Y210" s="53"/>
      <c r="Z210" s="53"/>
      <c r="AA210" s="53"/>
      <c r="AB210" s="53" t="s">
        <v>4449</v>
      </c>
      <c r="AC210" s="53" t="s">
        <v>4473</v>
      </c>
      <c r="AD210" s="14" t="s">
        <v>4490</v>
      </c>
      <c r="AF210" s="53">
        <v>350</v>
      </c>
      <c r="AG210" s="53">
        <v>40</v>
      </c>
      <c r="AH210" s="53"/>
      <c r="AI210" s="53"/>
      <c r="AJ210" s="53"/>
      <c r="AK210" s="180">
        <v>45379</v>
      </c>
      <c r="AL210" s="53" t="s">
        <v>4289</v>
      </c>
      <c r="AM210" s="53">
        <v>3</v>
      </c>
      <c r="AN210" s="53" t="s">
        <v>1406</v>
      </c>
      <c r="AO210" s="53">
        <v>1500</v>
      </c>
      <c r="AP210" s="53" t="s">
        <v>2043</v>
      </c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180">
        <v>45381</v>
      </c>
      <c r="BD210" s="14" t="s">
        <v>4288</v>
      </c>
      <c r="BE210" s="14">
        <v>4</v>
      </c>
      <c r="BF210" s="14" t="s">
        <v>1135</v>
      </c>
      <c r="BG210" s="14">
        <v>1080</v>
      </c>
      <c r="BH210" s="14" t="s">
        <v>2043</v>
      </c>
      <c r="BI210" s="53"/>
      <c r="BJ210" s="53"/>
      <c r="BK210" s="53"/>
      <c r="BL210" s="53" t="s">
        <v>4476</v>
      </c>
      <c r="BM210" s="53" t="s">
        <v>4491</v>
      </c>
      <c r="BN210" s="53"/>
    </row>
    <row r="211" s="14" customFormat="1" ht="12.95" customHeight="1" spans="1:70">
      <c r="A211" s="180">
        <v>45381</v>
      </c>
      <c r="B211" s="14" t="s">
        <v>4289</v>
      </c>
      <c r="C211" s="14">
        <v>1</v>
      </c>
      <c r="D211" s="14" t="s">
        <v>464</v>
      </c>
      <c r="E211" s="14">
        <v>2800</v>
      </c>
      <c r="F211" s="14" t="s">
        <v>2043</v>
      </c>
      <c r="H211" s="181"/>
      <c r="I211" s="181"/>
      <c r="J211" s="181"/>
      <c r="K211" s="181"/>
      <c r="L211" s="181"/>
      <c r="M211" s="181"/>
      <c r="N211" s="181">
        <v>350</v>
      </c>
      <c r="O211" s="181">
        <v>35</v>
      </c>
      <c r="P211" s="181" t="s">
        <v>4495</v>
      </c>
      <c r="Q211" s="181"/>
      <c r="R211" s="53"/>
      <c r="S211" s="180">
        <v>45380</v>
      </c>
      <c r="T211" s="127" t="s">
        <v>4289</v>
      </c>
      <c r="U211" s="127">
        <v>2</v>
      </c>
      <c r="V211" s="14" t="s">
        <v>259</v>
      </c>
      <c r="W211" s="14">
        <v>2000</v>
      </c>
      <c r="X211" s="53" t="s">
        <v>2043</v>
      </c>
      <c r="Y211" s="53"/>
      <c r="Z211" s="53" t="s">
        <v>4503</v>
      </c>
      <c r="AA211" s="53"/>
      <c r="AB211" s="53" t="s">
        <v>4449</v>
      </c>
      <c r="AC211" s="53" t="s">
        <v>4473</v>
      </c>
      <c r="AD211" s="14" t="s">
        <v>4490</v>
      </c>
      <c r="AF211" s="53">
        <v>350</v>
      </c>
      <c r="AG211" s="53">
        <v>40</v>
      </c>
      <c r="AH211" s="53"/>
      <c r="AI211" s="53"/>
      <c r="AJ211" s="53"/>
      <c r="AK211" s="180">
        <v>45379</v>
      </c>
      <c r="AL211" s="53" t="s">
        <v>4290</v>
      </c>
      <c r="AM211" s="53">
        <v>3</v>
      </c>
      <c r="AN211" s="53" t="s">
        <v>1406</v>
      </c>
      <c r="AO211" s="53">
        <v>800</v>
      </c>
      <c r="AP211" s="53" t="s">
        <v>2043</v>
      </c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180">
        <v>45381</v>
      </c>
      <c r="BD211" s="14" t="s">
        <v>4288</v>
      </c>
      <c r="BE211" s="14">
        <v>4</v>
      </c>
      <c r="BF211" s="14" t="s">
        <v>1610</v>
      </c>
      <c r="BG211" s="14">
        <v>480</v>
      </c>
      <c r="BH211" s="14" t="s">
        <v>2045</v>
      </c>
      <c r="BI211" s="53"/>
      <c r="BJ211" s="53"/>
      <c r="BK211" s="53" t="s">
        <v>4452</v>
      </c>
      <c r="BL211" s="53" t="s">
        <v>4476</v>
      </c>
      <c r="BM211" s="53" t="s">
        <v>4491</v>
      </c>
      <c r="BN211" s="53"/>
      <c r="BP211" s="14">
        <v>450</v>
      </c>
      <c r="BQ211" s="14">
        <v>12</v>
      </c>
      <c r="BR211" s="14" t="s">
        <v>4492</v>
      </c>
    </row>
    <row r="212" s="14" customFormat="1" ht="12.95" customHeight="1" spans="1:66">
      <c r="A212" s="180">
        <v>45381</v>
      </c>
      <c r="B212" s="14" t="s">
        <v>4290</v>
      </c>
      <c r="C212" s="14">
        <v>1</v>
      </c>
      <c r="D212" s="14" t="s">
        <v>464</v>
      </c>
      <c r="E212" s="14">
        <v>3300</v>
      </c>
      <c r="F212" s="14" t="s">
        <v>2043</v>
      </c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53"/>
      <c r="S212" s="180">
        <v>45380</v>
      </c>
      <c r="T212" s="127" t="s">
        <v>4498</v>
      </c>
      <c r="U212" s="127">
        <v>2</v>
      </c>
      <c r="V212" s="14" t="s">
        <v>259</v>
      </c>
      <c r="W212" s="14">
        <v>4020</v>
      </c>
      <c r="X212" s="53" t="s">
        <v>2043</v>
      </c>
      <c r="Y212" s="53"/>
      <c r="Z212" s="53"/>
      <c r="AA212" s="53"/>
      <c r="AB212" s="53" t="s">
        <v>4449</v>
      </c>
      <c r="AC212" s="53" t="s">
        <v>4473</v>
      </c>
      <c r="AD212" s="14" t="s">
        <v>4490</v>
      </c>
      <c r="AF212" s="53">
        <v>350</v>
      </c>
      <c r="AG212" s="53">
        <v>40</v>
      </c>
      <c r="AH212" s="53"/>
      <c r="AI212" s="53"/>
      <c r="AJ212" s="53"/>
      <c r="AK212" s="180">
        <v>45380</v>
      </c>
      <c r="AL212" s="53" t="s">
        <v>4288</v>
      </c>
      <c r="AM212" s="53">
        <v>3</v>
      </c>
      <c r="AN212" s="53" t="s">
        <v>972</v>
      </c>
      <c r="AO212" s="53">
        <v>120</v>
      </c>
      <c r="AP212" s="53" t="s">
        <v>2043</v>
      </c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180">
        <v>45381</v>
      </c>
      <c r="BD212" s="14" t="s">
        <v>4289</v>
      </c>
      <c r="BE212" s="14">
        <v>4</v>
      </c>
      <c r="BF212" s="14" t="s">
        <v>584</v>
      </c>
      <c r="BG212" s="14">
        <v>800</v>
      </c>
      <c r="BH212" s="14" t="s">
        <v>2043</v>
      </c>
      <c r="BI212" s="53"/>
      <c r="BJ212" s="53" t="s">
        <v>2359</v>
      </c>
      <c r="BK212" s="53"/>
      <c r="BL212" s="53" t="s">
        <v>4476</v>
      </c>
      <c r="BM212" s="53" t="s">
        <v>4491</v>
      </c>
      <c r="BN212" s="53"/>
    </row>
    <row r="213" s="14" customFormat="1" ht="12.95" customHeight="1" spans="1:69">
      <c r="A213" s="180">
        <v>45383</v>
      </c>
      <c r="B213" s="14" t="s">
        <v>4290</v>
      </c>
      <c r="C213" s="14">
        <v>1</v>
      </c>
      <c r="D213" s="14" t="s">
        <v>464</v>
      </c>
      <c r="E213" s="14">
        <v>3260</v>
      </c>
      <c r="F213" s="14" t="s">
        <v>2043</v>
      </c>
      <c r="H213" s="181"/>
      <c r="I213" s="181"/>
      <c r="J213" s="181"/>
      <c r="K213" s="181"/>
      <c r="L213" s="181"/>
      <c r="M213" s="181"/>
      <c r="N213" s="181"/>
      <c r="O213" s="181"/>
      <c r="P213" s="181"/>
      <c r="Q213" s="181"/>
      <c r="R213" s="53"/>
      <c r="S213" s="180">
        <v>45381</v>
      </c>
      <c r="T213" s="127" t="s">
        <v>4288</v>
      </c>
      <c r="U213" s="127">
        <v>2</v>
      </c>
      <c r="V213" s="14" t="s">
        <v>259</v>
      </c>
      <c r="W213" s="14">
        <v>780</v>
      </c>
      <c r="X213" s="53" t="s">
        <v>2043</v>
      </c>
      <c r="Y213" s="53"/>
      <c r="Z213" s="53"/>
      <c r="AA213" s="53"/>
      <c r="AB213" s="53" t="s">
        <v>4449</v>
      </c>
      <c r="AC213" s="53" t="s">
        <v>4473</v>
      </c>
      <c r="AD213" s="14" t="s">
        <v>4490</v>
      </c>
      <c r="AF213" s="53">
        <v>350</v>
      </c>
      <c r="AG213" s="53">
        <v>40</v>
      </c>
      <c r="AH213" s="53"/>
      <c r="AI213" s="53"/>
      <c r="AJ213" s="53"/>
      <c r="AK213" s="180">
        <v>45380</v>
      </c>
      <c r="AL213" s="53" t="s">
        <v>4289</v>
      </c>
      <c r="AM213" s="53">
        <v>3</v>
      </c>
      <c r="AN213" s="53" t="s">
        <v>972</v>
      </c>
      <c r="AO213" s="53">
        <v>1360</v>
      </c>
      <c r="AP213" s="53" t="s">
        <v>2043</v>
      </c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180">
        <v>45381</v>
      </c>
      <c r="BD213" s="14" t="s">
        <v>4498</v>
      </c>
      <c r="BE213" s="14">
        <v>4</v>
      </c>
      <c r="BF213" s="14" t="s">
        <v>907</v>
      </c>
      <c r="BG213" s="14">
        <v>2400</v>
      </c>
      <c r="BH213" s="14" t="s">
        <v>2043</v>
      </c>
      <c r="BI213" s="53"/>
      <c r="BJ213" s="53"/>
      <c r="BK213" s="53" t="s">
        <v>4448</v>
      </c>
      <c r="BL213" s="53" t="s">
        <v>4476</v>
      </c>
      <c r="BM213" s="53" t="s">
        <v>4504</v>
      </c>
      <c r="BN213" s="53"/>
      <c r="BP213" s="14">
        <v>600</v>
      </c>
      <c r="BQ213" s="14">
        <v>12</v>
      </c>
    </row>
    <row r="214" s="14" customFormat="1" ht="12.95" customHeight="1" spans="1:67">
      <c r="A214" s="180">
        <v>45384</v>
      </c>
      <c r="B214" s="14" t="s">
        <v>4288</v>
      </c>
      <c r="C214" s="14">
        <v>1</v>
      </c>
      <c r="D214" s="14" t="s">
        <v>790</v>
      </c>
      <c r="E214" s="14">
        <v>600</v>
      </c>
      <c r="F214" s="14" t="s">
        <v>2043</v>
      </c>
      <c r="H214" s="181"/>
      <c r="I214" s="181" t="s">
        <v>4500</v>
      </c>
      <c r="J214" s="181"/>
      <c r="K214" s="181"/>
      <c r="L214" s="181"/>
      <c r="M214" s="182" t="s">
        <v>4505</v>
      </c>
      <c r="P214" s="181" t="s">
        <v>4495</v>
      </c>
      <c r="Q214" s="181"/>
      <c r="R214" s="53"/>
      <c r="S214" s="180">
        <v>45381</v>
      </c>
      <c r="T214" s="127" t="s">
        <v>4288</v>
      </c>
      <c r="U214" s="127">
        <v>2</v>
      </c>
      <c r="V214" s="14" t="s">
        <v>1747</v>
      </c>
      <c r="W214" s="14">
        <v>1200</v>
      </c>
      <c r="X214" s="53" t="s">
        <v>2043</v>
      </c>
      <c r="Y214" s="53"/>
      <c r="Z214" s="53"/>
      <c r="AA214" s="53" t="s">
        <v>4452</v>
      </c>
      <c r="AB214" s="53" t="s">
        <v>4449</v>
      </c>
      <c r="AC214" s="53" t="s">
        <v>4473</v>
      </c>
      <c r="AD214" s="14" t="s">
        <v>4490</v>
      </c>
      <c r="AF214" s="53">
        <v>380</v>
      </c>
      <c r="AG214" s="53">
        <v>40</v>
      </c>
      <c r="AH214" s="53"/>
      <c r="AI214" s="53"/>
      <c r="AJ214" s="53"/>
      <c r="AK214" s="180">
        <v>45381</v>
      </c>
      <c r="AL214" s="53" t="s">
        <v>4288</v>
      </c>
      <c r="AM214" s="53">
        <v>3</v>
      </c>
      <c r="AN214" s="53" t="s">
        <v>972</v>
      </c>
      <c r="AO214" s="53">
        <v>1520</v>
      </c>
      <c r="AP214" s="53" t="s">
        <v>2043</v>
      </c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180">
        <v>45384</v>
      </c>
      <c r="BD214" s="14" t="s">
        <v>4288</v>
      </c>
      <c r="BE214" s="14">
        <v>4</v>
      </c>
      <c r="BF214" s="14" t="s">
        <v>907</v>
      </c>
      <c r="BG214" s="14">
        <v>600</v>
      </c>
      <c r="BH214" s="14" t="s">
        <v>2043</v>
      </c>
      <c r="BI214" s="53"/>
      <c r="BJ214" s="53"/>
      <c r="BK214" s="53"/>
      <c r="BL214" s="53"/>
      <c r="BM214" s="53"/>
      <c r="BN214" s="53"/>
      <c r="BO214" s="126">
        <v>61</v>
      </c>
    </row>
    <row r="215" s="14" customFormat="1" ht="12.95" customHeight="1" spans="1:66">
      <c r="A215" s="180">
        <v>45384</v>
      </c>
      <c r="B215" s="14" t="s">
        <v>4288</v>
      </c>
      <c r="C215" s="14">
        <v>1</v>
      </c>
      <c r="D215" s="14" t="s">
        <v>1418</v>
      </c>
      <c r="E215" s="14">
        <v>800</v>
      </c>
      <c r="F215" s="14" t="s">
        <v>2045</v>
      </c>
      <c r="H215" s="181"/>
      <c r="I215" s="181" t="s">
        <v>4483</v>
      </c>
      <c r="J215" s="181" t="s">
        <v>4459</v>
      </c>
      <c r="K215" s="181" t="s">
        <v>4506</v>
      </c>
      <c r="L215" s="181" t="s">
        <v>4501</v>
      </c>
      <c r="M215" s="181"/>
      <c r="P215" s="181"/>
      <c r="Q215" s="181"/>
      <c r="R215" s="53"/>
      <c r="S215" s="180">
        <v>45381</v>
      </c>
      <c r="T215" s="127" t="s">
        <v>4289</v>
      </c>
      <c r="U215" s="127">
        <v>2</v>
      </c>
      <c r="V215" s="14" t="s">
        <v>1026</v>
      </c>
      <c r="W215" s="14">
        <v>860</v>
      </c>
      <c r="X215" s="53" t="s">
        <v>2045</v>
      </c>
      <c r="Y215" s="53"/>
      <c r="Z215" s="53"/>
      <c r="AA215" s="53" t="s">
        <v>4452</v>
      </c>
      <c r="AB215" s="53" t="s">
        <v>4449</v>
      </c>
      <c r="AC215" s="53" t="s">
        <v>4473</v>
      </c>
      <c r="AD215" s="14" t="s">
        <v>4490</v>
      </c>
      <c r="AF215" s="53">
        <v>350</v>
      </c>
      <c r="AG215" s="53">
        <v>40</v>
      </c>
      <c r="AH215" s="53"/>
      <c r="AI215" s="53"/>
      <c r="AJ215" s="53"/>
      <c r="AK215" s="180">
        <v>45381</v>
      </c>
      <c r="AL215" s="53" t="s">
        <v>4289</v>
      </c>
      <c r="AM215" s="53">
        <v>3</v>
      </c>
      <c r="AN215" s="53" t="s">
        <v>972</v>
      </c>
      <c r="AO215" s="53">
        <v>1000</v>
      </c>
      <c r="AP215" s="53" t="s">
        <v>2043</v>
      </c>
      <c r="AQ215" s="53"/>
      <c r="AR215" s="53"/>
      <c r="AS215" s="53"/>
      <c r="AT215" s="53"/>
      <c r="AU215" s="53"/>
      <c r="AV215" s="53"/>
      <c r="AW215" s="188" t="s">
        <v>4479</v>
      </c>
      <c r="AX215" s="53"/>
      <c r="AY215" s="53"/>
      <c r="AZ215" s="53"/>
      <c r="BA215" s="53"/>
      <c r="BB215" s="53"/>
      <c r="BC215" s="180">
        <v>45384</v>
      </c>
      <c r="BD215" s="14" t="s">
        <v>4423</v>
      </c>
      <c r="BE215" s="14">
        <v>4</v>
      </c>
      <c r="BF215" s="14" t="s">
        <v>584</v>
      </c>
      <c r="BG215" s="14">
        <v>5200</v>
      </c>
      <c r="BH215" s="14" t="s">
        <v>2043</v>
      </c>
      <c r="BI215" s="53"/>
      <c r="BJ215" s="53"/>
      <c r="BK215" s="53" t="s">
        <v>4448</v>
      </c>
      <c r="BL215" s="53" t="s">
        <v>4476</v>
      </c>
      <c r="BM215" s="53" t="s">
        <v>4482</v>
      </c>
      <c r="BN215" s="53"/>
    </row>
    <row r="216" s="14" customFormat="1" ht="12.95" customHeight="1" spans="1:66">
      <c r="A216" s="180">
        <v>45384</v>
      </c>
      <c r="B216" s="14" t="s">
        <v>4289</v>
      </c>
      <c r="C216" s="14">
        <v>1</v>
      </c>
      <c r="D216" s="14" t="s">
        <v>1057</v>
      </c>
      <c r="E216" s="14">
        <v>2000</v>
      </c>
      <c r="F216" s="14" t="s">
        <v>2043</v>
      </c>
      <c r="H216" s="181"/>
      <c r="I216" s="181"/>
      <c r="J216" s="181" t="s">
        <v>4459</v>
      </c>
      <c r="K216" s="181" t="s">
        <v>4507</v>
      </c>
      <c r="L216" s="181" t="s">
        <v>4501</v>
      </c>
      <c r="M216" s="181"/>
      <c r="N216" s="181"/>
      <c r="O216" s="181"/>
      <c r="P216" s="181"/>
      <c r="Q216" s="181"/>
      <c r="R216" s="53"/>
      <c r="S216" s="180">
        <v>45381</v>
      </c>
      <c r="T216" s="127" t="s">
        <v>4289</v>
      </c>
      <c r="U216" s="127">
        <v>2</v>
      </c>
      <c r="V216" s="14" t="s">
        <v>1133</v>
      </c>
      <c r="W216" s="14">
        <v>1080</v>
      </c>
      <c r="X216" s="53" t="s">
        <v>2043</v>
      </c>
      <c r="Y216" s="53"/>
      <c r="Z216" s="53"/>
      <c r="AA216" s="53" t="s">
        <v>4452</v>
      </c>
      <c r="AB216" s="53" t="s">
        <v>4449</v>
      </c>
      <c r="AC216" s="53" t="s">
        <v>4473</v>
      </c>
      <c r="AD216" s="14" t="s">
        <v>4490</v>
      </c>
      <c r="AF216" s="53">
        <v>350</v>
      </c>
      <c r="AG216" s="53">
        <v>40</v>
      </c>
      <c r="AH216" s="53"/>
      <c r="AI216" s="53"/>
      <c r="AJ216" s="53"/>
      <c r="AK216" s="180">
        <v>45353</v>
      </c>
      <c r="AL216" s="53" t="s">
        <v>4288</v>
      </c>
      <c r="AM216" s="53">
        <v>3</v>
      </c>
      <c r="AN216" s="53" t="s">
        <v>1885</v>
      </c>
      <c r="AO216" s="53">
        <v>200</v>
      </c>
      <c r="AP216" s="53" t="s">
        <v>2045</v>
      </c>
      <c r="AQ216" s="53"/>
      <c r="AR216" s="53"/>
      <c r="AS216" s="53"/>
      <c r="AT216" s="53"/>
      <c r="AU216" s="53"/>
      <c r="AV216" s="53"/>
      <c r="AW216" s="53" t="s">
        <v>4508</v>
      </c>
      <c r="AX216" s="53"/>
      <c r="AY216" s="53"/>
      <c r="AZ216" s="53"/>
      <c r="BA216" s="53"/>
      <c r="BB216" s="53"/>
      <c r="BC216" s="180">
        <v>45385</v>
      </c>
      <c r="BD216" s="14" t="s">
        <v>4288</v>
      </c>
      <c r="BE216" s="14">
        <v>4</v>
      </c>
      <c r="BF216" s="14" t="s">
        <v>584</v>
      </c>
      <c r="BG216" s="14">
        <v>1500</v>
      </c>
      <c r="BH216" s="14" t="s">
        <v>2043</v>
      </c>
      <c r="BI216" s="53"/>
      <c r="BJ216" s="53"/>
      <c r="BK216" s="53"/>
      <c r="BL216" s="53"/>
      <c r="BM216" s="53"/>
      <c r="BN216" s="53"/>
    </row>
    <row r="217" ht="12.95" customHeight="1" spans="1:71">
      <c r="A217" s="180">
        <v>45385</v>
      </c>
      <c r="B217" s="14" t="s">
        <v>4288</v>
      </c>
      <c r="C217" s="14">
        <v>1</v>
      </c>
      <c r="D217" s="14" t="s">
        <v>1057</v>
      </c>
      <c r="E217" s="14">
        <v>2080</v>
      </c>
      <c r="F217" s="14" t="s">
        <v>2043</v>
      </c>
      <c r="G217" s="14"/>
      <c r="H217" s="181"/>
      <c r="I217" s="181"/>
      <c r="J217" s="181" t="s">
        <v>4459</v>
      </c>
      <c r="K217" s="181" t="s">
        <v>4507</v>
      </c>
      <c r="L217" s="181" t="s">
        <v>4501</v>
      </c>
      <c r="M217" s="181"/>
      <c r="N217" s="181"/>
      <c r="O217" s="181"/>
      <c r="P217" s="181"/>
      <c r="Q217" s="181"/>
      <c r="R217" s="53"/>
      <c r="S217" s="180">
        <v>45383</v>
      </c>
      <c r="T217" s="127" t="s">
        <v>4288</v>
      </c>
      <c r="U217" s="127">
        <v>2</v>
      </c>
      <c r="V217" s="14" t="s">
        <v>405</v>
      </c>
      <c r="W217" s="14">
        <v>780</v>
      </c>
      <c r="X217" s="53" t="s">
        <v>2043</v>
      </c>
      <c r="Y217" s="53"/>
      <c r="Z217" s="53"/>
      <c r="AA217" s="53" t="s">
        <v>4452</v>
      </c>
      <c r="AB217" s="53" t="s">
        <v>4449</v>
      </c>
      <c r="AC217" s="53" t="s">
        <v>4473</v>
      </c>
      <c r="AD217" s="14" t="s">
        <v>4490</v>
      </c>
      <c r="AE217" s="126" t="s">
        <v>4509</v>
      </c>
      <c r="AF217" s="53">
        <v>350</v>
      </c>
      <c r="AG217" s="53">
        <v>40</v>
      </c>
      <c r="AH217" s="53"/>
      <c r="AI217" s="53"/>
      <c r="AJ217" s="53"/>
      <c r="AK217" s="180">
        <v>45353</v>
      </c>
      <c r="AL217" s="53" t="s">
        <v>4288</v>
      </c>
      <c r="AM217" s="53">
        <v>3</v>
      </c>
      <c r="AN217" s="53" t="s">
        <v>1453</v>
      </c>
      <c r="AO217" s="53">
        <v>500</v>
      </c>
      <c r="AP217" s="53" t="s">
        <v>2043</v>
      </c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180">
        <v>45385</v>
      </c>
      <c r="BD217" s="14" t="s">
        <v>4289</v>
      </c>
      <c r="BE217" s="14">
        <v>4</v>
      </c>
      <c r="BF217" s="14" t="s">
        <v>694</v>
      </c>
      <c r="BG217" s="14">
        <v>1500</v>
      </c>
      <c r="BH217" s="14" t="s">
        <v>2043</v>
      </c>
      <c r="BI217" s="53"/>
      <c r="BJ217" s="53"/>
      <c r="BK217" s="53" t="s">
        <v>4452</v>
      </c>
      <c r="BL217" s="53"/>
      <c r="BM217" s="53"/>
      <c r="BN217" s="53"/>
      <c r="BO217" s="14"/>
      <c r="BP217" s="14"/>
      <c r="BQ217" s="14"/>
      <c r="BR217" s="14"/>
      <c r="BS217" s="14"/>
    </row>
    <row r="218" ht="12.95" customHeight="1" spans="1:71">
      <c r="A218" s="180">
        <v>45385</v>
      </c>
      <c r="B218" s="14" t="s">
        <v>4289</v>
      </c>
      <c r="C218" s="14">
        <v>1</v>
      </c>
      <c r="D218" s="14" t="s">
        <v>1057</v>
      </c>
      <c r="E218" s="14">
        <v>700</v>
      </c>
      <c r="F218" s="14" t="s">
        <v>2043</v>
      </c>
      <c r="G218" s="14"/>
      <c r="H218" s="181"/>
      <c r="I218" s="181"/>
      <c r="J218" s="181" t="s">
        <v>4459</v>
      </c>
      <c r="K218" s="181" t="s">
        <v>4507</v>
      </c>
      <c r="L218" s="181" t="s">
        <v>4501</v>
      </c>
      <c r="M218" s="181"/>
      <c r="N218" s="181"/>
      <c r="O218" s="181"/>
      <c r="P218" s="181"/>
      <c r="Q218" s="181"/>
      <c r="R218" s="53"/>
      <c r="S218" s="180">
        <v>45384</v>
      </c>
      <c r="T218" s="127" t="s">
        <v>4423</v>
      </c>
      <c r="U218" s="127">
        <v>2</v>
      </c>
      <c r="V218" s="14" t="s">
        <v>175</v>
      </c>
      <c r="W218" s="14">
        <v>5000</v>
      </c>
      <c r="X218" s="53" t="s">
        <v>2043</v>
      </c>
      <c r="Y218" s="53" t="s">
        <v>4510</v>
      </c>
      <c r="Z218" s="53" t="s">
        <v>4511</v>
      </c>
      <c r="AA218" s="53" t="s">
        <v>4452</v>
      </c>
      <c r="AB218" s="53" t="s">
        <v>4449</v>
      </c>
      <c r="AC218" s="53" t="s">
        <v>4473</v>
      </c>
      <c r="AD218" s="14" t="s">
        <v>4490</v>
      </c>
      <c r="AE218" s="14"/>
      <c r="AF218" s="53"/>
      <c r="AG218" s="53"/>
      <c r="AH218" s="53"/>
      <c r="AI218" s="53"/>
      <c r="AJ218" s="53"/>
      <c r="AK218" s="180">
        <v>45353</v>
      </c>
      <c r="AL218" s="53" t="s">
        <v>4289</v>
      </c>
      <c r="AM218" s="53">
        <v>3</v>
      </c>
      <c r="AN218" s="53" t="s">
        <v>1964</v>
      </c>
      <c r="AO218" s="53">
        <v>700</v>
      </c>
      <c r="AP218" s="53" t="s">
        <v>2045</v>
      </c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180">
        <v>45385</v>
      </c>
      <c r="BD218" s="14" t="s">
        <v>4290</v>
      </c>
      <c r="BE218" s="14">
        <v>4</v>
      </c>
      <c r="BF218" s="14" t="s">
        <v>1060</v>
      </c>
      <c r="BG218" s="14">
        <v>2500</v>
      </c>
      <c r="BH218" s="14" t="s">
        <v>2043</v>
      </c>
      <c r="BI218" s="53"/>
      <c r="BJ218" s="53" t="s">
        <v>4512</v>
      </c>
      <c r="BK218" s="53" t="s">
        <v>4471</v>
      </c>
      <c r="BL218" s="53" t="s">
        <v>4513</v>
      </c>
      <c r="BM218" s="53"/>
      <c r="BN218" s="53"/>
      <c r="BO218" s="14"/>
      <c r="BP218" s="14"/>
      <c r="BQ218" s="14"/>
      <c r="BR218" s="14"/>
      <c r="BS218" s="14"/>
    </row>
    <row r="219" ht="12.95" customHeight="1" spans="1:71">
      <c r="A219" s="180">
        <v>45385</v>
      </c>
      <c r="B219" s="14" t="s">
        <v>4289</v>
      </c>
      <c r="C219" s="14">
        <v>1</v>
      </c>
      <c r="D219" s="14" t="s">
        <v>106</v>
      </c>
      <c r="E219" s="14">
        <v>1200</v>
      </c>
      <c r="F219" s="14" t="s">
        <v>2043</v>
      </c>
      <c r="G219" s="14"/>
      <c r="H219" s="181"/>
      <c r="I219" s="181"/>
      <c r="J219" s="181" t="s">
        <v>4459</v>
      </c>
      <c r="K219" s="181"/>
      <c r="L219" s="181" t="s">
        <v>4501</v>
      </c>
      <c r="M219" s="181"/>
      <c r="N219" s="181">
        <v>350</v>
      </c>
      <c r="O219" s="181">
        <v>40</v>
      </c>
      <c r="P219" s="181"/>
      <c r="Q219" s="181"/>
      <c r="R219" s="53"/>
      <c r="S219" s="180">
        <v>45384</v>
      </c>
      <c r="T219" s="127" t="s">
        <v>4290</v>
      </c>
      <c r="U219" s="127">
        <v>2</v>
      </c>
      <c r="V219" s="14" t="s">
        <v>2065</v>
      </c>
      <c r="W219" s="14">
        <v>700</v>
      </c>
      <c r="X219" s="53" t="s">
        <v>2043</v>
      </c>
      <c r="Y219" s="53" t="s">
        <v>2389</v>
      </c>
      <c r="Z219" s="53"/>
      <c r="AA219" s="53"/>
      <c r="AB219" s="53"/>
      <c r="AC219" s="53"/>
      <c r="AD219" s="53"/>
      <c r="AE219" s="14"/>
      <c r="AF219" s="53"/>
      <c r="AG219" s="53"/>
      <c r="AH219" s="53"/>
      <c r="AI219" s="53"/>
      <c r="AJ219" s="53"/>
      <c r="AK219" s="180">
        <v>45353</v>
      </c>
      <c r="AL219" s="53" t="s">
        <v>4289</v>
      </c>
      <c r="AM219" s="53">
        <v>3</v>
      </c>
      <c r="AN219" s="53" t="s">
        <v>1079</v>
      </c>
      <c r="AO219" s="53">
        <v>300</v>
      </c>
      <c r="AP219" s="53" t="s">
        <v>2045</v>
      </c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180">
        <v>45386</v>
      </c>
      <c r="BD219" s="14" t="s">
        <v>4288</v>
      </c>
      <c r="BE219" s="14">
        <v>4</v>
      </c>
      <c r="BF219" s="14" t="s">
        <v>1060</v>
      </c>
      <c r="BG219" s="14">
        <v>2340</v>
      </c>
      <c r="BH219" s="14" t="s">
        <v>2043</v>
      </c>
      <c r="BI219" s="53"/>
      <c r="BJ219" s="53"/>
      <c r="BK219" s="53"/>
      <c r="BL219" s="53"/>
      <c r="BM219" s="53"/>
      <c r="BN219" s="53"/>
      <c r="BO219" s="14"/>
      <c r="BP219" s="14"/>
      <c r="BQ219" s="14"/>
      <c r="BR219" s="14"/>
      <c r="BS219" s="14"/>
    </row>
    <row r="220" ht="12.95" customHeight="1" spans="1:71">
      <c r="A220" s="180">
        <v>45386</v>
      </c>
      <c r="B220" s="14" t="s">
        <v>4288</v>
      </c>
      <c r="C220" s="14">
        <v>1</v>
      </c>
      <c r="D220" s="14" t="s">
        <v>1065</v>
      </c>
      <c r="E220" s="14">
        <v>500</v>
      </c>
      <c r="F220" s="14" t="s">
        <v>2043</v>
      </c>
      <c r="G220" s="14"/>
      <c r="H220" s="181"/>
      <c r="I220" s="181" t="s">
        <v>4500</v>
      </c>
      <c r="J220" s="181" t="s">
        <v>4459</v>
      </c>
      <c r="K220" s="181" t="s">
        <v>4507</v>
      </c>
      <c r="L220" s="181" t="s">
        <v>4501</v>
      </c>
      <c r="M220" s="181"/>
      <c r="N220" s="181">
        <v>350</v>
      </c>
      <c r="O220" s="181">
        <v>35</v>
      </c>
      <c r="P220" s="181"/>
      <c r="Q220" s="181"/>
      <c r="R220" s="61"/>
      <c r="S220" s="183">
        <v>45384</v>
      </c>
      <c r="T220" s="184" t="s">
        <v>4290</v>
      </c>
      <c r="U220" s="184">
        <v>2</v>
      </c>
      <c r="V220" s="139" t="s">
        <v>2143</v>
      </c>
      <c r="W220" s="139">
        <v>1500</v>
      </c>
      <c r="X220" s="185" t="s">
        <v>2043</v>
      </c>
      <c r="Y220" s="185"/>
      <c r="Z220" s="185"/>
      <c r="AA220" s="185"/>
      <c r="AB220" s="185"/>
      <c r="AC220" s="185"/>
      <c r="AD220" s="185"/>
      <c r="AE220" s="139"/>
      <c r="AF220" s="185"/>
      <c r="AG220" s="185"/>
      <c r="AH220" s="185"/>
      <c r="AI220" s="185"/>
      <c r="AJ220" s="185"/>
      <c r="AK220" s="180">
        <v>45354</v>
      </c>
      <c r="AL220" s="53" t="s">
        <v>4288</v>
      </c>
      <c r="AM220" s="53">
        <v>3</v>
      </c>
      <c r="AN220" s="127" t="s">
        <v>709</v>
      </c>
      <c r="AO220" s="127">
        <v>300</v>
      </c>
      <c r="AP220" s="53" t="s">
        <v>2045</v>
      </c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180">
        <v>45386</v>
      </c>
      <c r="BD220" s="14" t="s">
        <v>4289</v>
      </c>
      <c r="BE220" s="14">
        <v>4</v>
      </c>
      <c r="BF220" s="14" t="s">
        <v>1060</v>
      </c>
      <c r="BG220" s="14">
        <v>1800</v>
      </c>
      <c r="BH220" s="14" t="s">
        <v>2043</v>
      </c>
      <c r="BI220" s="53"/>
      <c r="BJ220" s="53"/>
      <c r="BK220" s="53"/>
      <c r="BL220" s="53"/>
      <c r="BM220" s="53"/>
      <c r="BN220" s="53"/>
      <c r="BO220" s="14"/>
      <c r="BP220" s="14"/>
      <c r="BQ220" s="14"/>
      <c r="BR220" s="14"/>
      <c r="BS220" s="14"/>
    </row>
    <row r="221" ht="12.95" customHeight="1" spans="1:71">
      <c r="A221" s="180">
        <v>45386</v>
      </c>
      <c r="B221" s="14" t="s">
        <v>4289</v>
      </c>
      <c r="C221" s="14">
        <v>1</v>
      </c>
      <c r="D221" s="14" t="s">
        <v>1065</v>
      </c>
      <c r="E221" s="14">
        <v>3500</v>
      </c>
      <c r="F221" s="14" t="s">
        <v>2043</v>
      </c>
      <c r="G221" s="14"/>
      <c r="H221" s="181"/>
      <c r="I221" s="181"/>
      <c r="J221" s="181" t="s">
        <v>4459</v>
      </c>
      <c r="K221" s="181" t="s">
        <v>4507</v>
      </c>
      <c r="L221" s="181" t="s">
        <v>4501</v>
      </c>
      <c r="M221" s="181"/>
      <c r="N221" s="181">
        <v>350</v>
      </c>
      <c r="O221" s="181">
        <v>40</v>
      </c>
      <c r="P221" s="181"/>
      <c r="Q221" s="181"/>
      <c r="R221" s="61"/>
      <c r="S221" s="183">
        <v>45385</v>
      </c>
      <c r="T221" s="127" t="s">
        <v>4288</v>
      </c>
      <c r="U221" s="127">
        <v>2</v>
      </c>
      <c r="V221" s="14" t="s">
        <v>2065</v>
      </c>
      <c r="W221" s="14">
        <v>690</v>
      </c>
      <c r="X221" s="53" t="s">
        <v>2043</v>
      </c>
      <c r="Y221" s="53"/>
      <c r="Z221" s="53"/>
      <c r="AA221" s="53"/>
      <c r="AB221" s="53"/>
      <c r="AC221" s="53"/>
      <c r="AD221" s="53"/>
      <c r="AE221" s="14"/>
      <c r="AF221" s="53"/>
      <c r="AG221" s="53"/>
      <c r="AH221" s="53"/>
      <c r="AI221" s="53"/>
      <c r="AJ221" s="53"/>
      <c r="AK221" s="180">
        <v>45354</v>
      </c>
      <c r="AL221" s="53" t="s">
        <v>4288</v>
      </c>
      <c r="AM221" s="53">
        <v>3</v>
      </c>
      <c r="AN221" s="14" t="s">
        <v>1244</v>
      </c>
      <c r="AO221" s="14">
        <v>240</v>
      </c>
      <c r="AP221" s="53" t="s">
        <v>2045</v>
      </c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180">
        <v>45386</v>
      </c>
      <c r="BD221" s="14" t="s">
        <v>4425</v>
      </c>
      <c r="BE221" s="14">
        <v>4</v>
      </c>
      <c r="BF221" s="14" t="s">
        <v>1889</v>
      </c>
      <c r="BG221" s="127">
        <v>2000</v>
      </c>
      <c r="BH221" s="127" t="s">
        <v>2045</v>
      </c>
      <c r="BI221" s="53"/>
      <c r="BJ221" s="53"/>
      <c r="BK221" s="53"/>
      <c r="BL221" s="53"/>
      <c r="BM221" s="53"/>
      <c r="BN221" s="53"/>
      <c r="BO221" s="14"/>
      <c r="BP221" s="14"/>
      <c r="BQ221" s="14"/>
      <c r="BR221" s="14"/>
      <c r="BS221" s="14"/>
    </row>
    <row r="222" ht="12.95" customHeight="1" spans="1:71">
      <c r="A222" s="180">
        <v>45386</v>
      </c>
      <c r="B222" s="14" t="s">
        <v>4290</v>
      </c>
      <c r="C222" s="14">
        <v>1</v>
      </c>
      <c r="D222" s="14" t="s">
        <v>1065</v>
      </c>
      <c r="E222" s="14">
        <v>1800</v>
      </c>
      <c r="F222" s="14" t="s">
        <v>2043</v>
      </c>
      <c r="G222" s="14"/>
      <c r="H222" s="181"/>
      <c r="I222" s="181"/>
      <c r="J222" s="181" t="s">
        <v>4459</v>
      </c>
      <c r="K222" s="181" t="s">
        <v>4507</v>
      </c>
      <c r="L222" s="181" t="s">
        <v>4501</v>
      </c>
      <c r="M222" s="181"/>
      <c r="N222" s="181">
        <v>320</v>
      </c>
      <c r="O222" s="181">
        <v>35</v>
      </c>
      <c r="P222" s="181"/>
      <c r="Q222" s="181"/>
      <c r="R222" s="61"/>
      <c r="S222" s="183">
        <v>45385</v>
      </c>
      <c r="T222" s="127" t="s">
        <v>4288</v>
      </c>
      <c r="U222" s="127">
        <v>2</v>
      </c>
      <c r="V222" s="139" t="s">
        <v>2143</v>
      </c>
      <c r="W222" s="139">
        <v>870</v>
      </c>
      <c r="X222" s="185" t="s">
        <v>2043</v>
      </c>
      <c r="Y222" s="53"/>
      <c r="Z222" s="53"/>
      <c r="AA222" s="53"/>
      <c r="AB222" s="53"/>
      <c r="AC222" s="53"/>
      <c r="AD222" s="53"/>
      <c r="AE222" s="14"/>
      <c r="AF222" s="53"/>
      <c r="AG222" s="53"/>
      <c r="AH222" s="53"/>
      <c r="AI222" s="53"/>
      <c r="AJ222" s="53"/>
      <c r="AK222" s="180">
        <v>45354</v>
      </c>
      <c r="AL222" s="53" t="s">
        <v>4289</v>
      </c>
      <c r="AM222" s="53">
        <v>3</v>
      </c>
      <c r="AN222" s="141" t="s">
        <v>337</v>
      </c>
      <c r="AO222" s="141">
        <v>500</v>
      </c>
      <c r="AP222" s="53" t="s">
        <v>2045</v>
      </c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180">
        <v>45386</v>
      </c>
      <c r="BD222" s="14" t="s">
        <v>4290</v>
      </c>
      <c r="BE222" s="14">
        <v>4</v>
      </c>
      <c r="BF222" s="127" t="s">
        <v>1791</v>
      </c>
      <c r="BG222" s="14">
        <v>2000</v>
      </c>
      <c r="BH222" s="14" t="s">
        <v>2043</v>
      </c>
      <c r="BI222" s="53"/>
      <c r="BJ222" s="53"/>
      <c r="BK222" s="53"/>
      <c r="BL222" s="53"/>
      <c r="BM222" s="53"/>
      <c r="BN222" s="53"/>
      <c r="BO222" s="14"/>
      <c r="BP222" s="14"/>
      <c r="BQ222" s="14"/>
      <c r="BR222" s="14"/>
      <c r="BS222" s="14"/>
    </row>
    <row r="223" ht="12.95" customHeight="1" spans="1:71">
      <c r="A223" s="180">
        <v>45386</v>
      </c>
      <c r="B223" s="14" t="s">
        <v>4290</v>
      </c>
      <c r="C223" s="14">
        <v>1</v>
      </c>
      <c r="D223" s="14" t="s">
        <v>106</v>
      </c>
      <c r="E223" s="14">
        <v>1200</v>
      </c>
      <c r="F223" s="14" t="s">
        <v>2043</v>
      </c>
      <c r="G223" s="14"/>
      <c r="H223" s="181"/>
      <c r="I223" s="181" t="s">
        <v>4448</v>
      </c>
      <c r="J223" s="181" t="s">
        <v>4459</v>
      </c>
      <c r="K223" s="181" t="s">
        <v>4507</v>
      </c>
      <c r="L223" s="181" t="s">
        <v>4501</v>
      </c>
      <c r="M223" s="181"/>
      <c r="N223" s="181">
        <v>320</v>
      </c>
      <c r="O223" s="181">
        <v>35</v>
      </c>
      <c r="P223" s="181"/>
      <c r="Q223" s="181"/>
      <c r="R223" s="61"/>
      <c r="S223" s="183">
        <v>45385</v>
      </c>
      <c r="T223" s="127" t="s">
        <v>4289</v>
      </c>
      <c r="U223" s="127">
        <v>2</v>
      </c>
      <c r="V223" s="139" t="s">
        <v>2143</v>
      </c>
      <c r="W223" s="139">
        <v>1500</v>
      </c>
      <c r="X223" s="185" t="s">
        <v>2043</v>
      </c>
      <c r="Y223" s="53"/>
      <c r="Z223" s="53"/>
      <c r="AA223" s="53"/>
      <c r="AB223" s="53"/>
      <c r="AC223" s="53"/>
      <c r="AD223" s="53"/>
      <c r="AE223" s="14"/>
      <c r="AF223" s="53"/>
      <c r="AG223" s="53"/>
      <c r="AH223" s="53"/>
      <c r="AI223" s="53"/>
      <c r="AJ223" s="61"/>
      <c r="AK223" s="180">
        <v>45354</v>
      </c>
      <c r="AL223" s="53" t="s">
        <v>4289</v>
      </c>
      <c r="AM223" s="53">
        <v>3</v>
      </c>
      <c r="AN223" s="127" t="s">
        <v>1374</v>
      </c>
      <c r="AO223" s="127">
        <v>300</v>
      </c>
      <c r="AP223" s="53" t="s">
        <v>2045</v>
      </c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61"/>
      <c r="BC223" s="180">
        <v>45387</v>
      </c>
      <c r="BD223" s="14" t="s">
        <v>4423</v>
      </c>
      <c r="BE223" s="14">
        <v>4</v>
      </c>
      <c r="BF223" s="14" t="s">
        <v>1889</v>
      </c>
      <c r="BG223" s="127">
        <v>2000</v>
      </c>
      <c r="BH223" s="127" t="s">
        <v>2045</v>
      </c>
      <c r="BI223" s="53"/>
      <c r="BJ223" s="53"/>
      <c r="BK223" s="53"/>
      <c r="BL223" s="53"/>
      <c r="BM223" s="53"/>
      <c r="BN223" s="53"/>
      <c r="BO223" s="14"/>
      <c r="BP223" s="14"/>
      <c r="BQ223" s="14"/>
      <c r="BR223" s="14"/>
      <c r="BS223" s="14"/>
    </row>
    <row r="224" ht="12.95" customHeight="1" spans="1:71">
      <c r="A224" s="180">
        <v>45387</v>
      </c>
      <c r="B224" s="14" t="s">
        <v>4288</v>
      </c>
      <c r="C224" s="14">
        <v>1</v>
      </c>
      <c r="D224" s="14" t="s">
        <v>106</v>
      </c>
      <c r="E224" s="14">
        <v>1200</v>
      </c>
      <c r="F224" s="14" t="s">
        <v>2043</v>
      </c>
      <c r="G224" s="14"/>
      <c r="H224" s="181"/>
      <c r="I224" s="181"/>
      <c r="J224" s="181" t="s">
        <v>4459</v>
      </c>
      <c r="K224" s="181" t="s">
        <v>4507</v>
      </c>
      <c r="L224" s="181" t="s">
        <v>4501</v>
      </c>
      <c r="M224" s="181"/>
      <c r="N224" s="181">
        <v>320</v>
      </c>
      <c r="O224" s="181">
        <v>35</v>
      </c>
      <c r="P224" s="181"/>
      <c r="Q224" s="181"/>
      <c r="R224" s="61"/>
      <c r="S224" s="183">
        <v>45385</v>
      </c>
      <c r="T224" s="127" t="s">
        <v>4289</v>
      </c>
      <c r="U224" s="127">
        <v>2</v>
      </c>
      <c r="V224" s="127" t="s">
        <v>2194</v>
      </c>
      <c r="W224" s="127">
        <v>1300</v>
      </c>
      <c r="X224" s="53" t="s">
        <v>2043</v>
      </c>
      <c r="Y224" s="53"/>
      <c r="Z224" s="53"/>
      <c r="AA224" s="53"/>
      <c r="AB224" s="53"/>
      <c r="AC224" s="53"/>
      <c r="AD224" s="53"/>
      <c r="AE224" s="14"/>
      <c r="AF224" s="53"/>
      <c r="AG224" s="53"/>
      <c r="AH224" s="53"/>
      <c r="AI224" s="53"/>
      <c r="AJ224" s="61"/>
      <c r="AK224" s="180">
        <v>45355</v>
      </c>
      <c r="AL224" s="53" t="s">
        <v>4288</v>
      </c>
      <c r="AM224" s="53">
        <v>3</v>
      </c>
      <c r="AN224" s="14" t="s">
        <v>1615</v>
      </c>
      <c r="AO224" s="14">
        <v>300</v>
      </c>
      <c r="AP224" s="14" t="s">
        <v>2045</v>
      </c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61"/>
      <c r="BC224" s="180">
        <v>45387</v>
      </c>
      <c r="BD224" s="14" t="s">
        <v>4289</v>
      </c>
      <c r="BE224" s="14">
        <v>4</v>
      </c>
      <c r="BF224" s="127" t="s">
        <v>1791</v>
      </c>
      <c r="BG224" s="14">
        <v>2000</v>
      </c>
      <c r="BH224" s="14" t="s">
        <v>2043</v>
      </c>
      <c r="BI224" s="53"/>
      <c r="BJ224" s="53"/>
      <c r="BK224" s="53"/>
      <c r="BL224" s="53"/>
      <c r="BM224" s="53"/>
      <c r="BN224" s="53"/>
      <c r="BO224" s="14"/>
      <c r="BP224" s="14"/>
      <c r="BQ224" s="14"/>
      <c r="BR224" s="14"/>
      <c r="BS224" s="14"/>
    </row>
    <row r="225" ht="12.95" customHeight="1" spans="1:71">
      <c r="A225" s="180">
        <v>45387</v>
      </c>
      <c r="B225" s="14" t="s">
        <v>4288</v>
      </c>
      <c r="C225" s="14">
        <v>1</v>
      </c>
      <c r="D225" s="14" t="s">
        <v>1085</v>
      </c>
      <c r="E225" s="14">
        <v>500</v>
      </c>
      <c r="F225" s="14" t="s">
        <v>2043</v>
      </c>
      <c r="G225" s="14"/>
      <c r="H225" s="181"/>
      <c r="I225" s="181" t="s">
        <v>4500</v>
      </c>
      <c r="J225" s="181" t="s">
        <v>4459</v>
      </c>
      <c r="K225" s="181" t="s">
        <v>4507</v>
      </c>
      <c r="L225" s="181" t="s">
        <v>4501</v>
      </c>
      <c r="M225" s="181"/>
      <c r="N225" s="181">
        <v>320</v>
      </c>
      <c r="O225" s="181">
        <v>35</v>
      </c>
      <c r="P225" s="181"/>
      <c r="Q225" s="181"/>
      <c r="R225" s="61"/>
      <c r="S225" s="183">
        <v>45385</v>
      </c>
      <c r="T225" s="127" t="s">
        <v>4290</v>
      </c>
      <c r="U225" s="127">
        <v>2</v>
      </c>
      <c r="V225" s="127" t="s">
        <v>244</v>
      </c>
      <c r="W225" s="127">
        <v>3500</v>
      </c>
      <c r="X225" s="53" t="s">
        <v>2043</v>
      </c>
      <c r="Y225" s="53"/>
      <c r="Z225" s="53"/>
      <c r="AA225" s="53"/>
      <c r="AB225" s="53"/>
      <c r="AC225" s="53"/>
      <c r="AD225" s="53"/>
      <c r="AE225" s="14"/>
      <c r="AF225" s="53"/>
      <c r="AG225" s="53"/>
      <c r="AH225" s="53"/>
      <c r="AI225" s="53"/>
      <c r="AJ225" s="61"/>
      <c r="AK225" s="180">
        <v>45355</v>
      </c>
      <c r="AL225" s="53" t="s">
        <v>4423</v>
      </c>
      <c r="AM225" s="53">
        <v>3</v>
      </c>
      <c r="AN225" s="127" t="s">
        <v>513</v>
      </c>
      <c r="AO225" s="127">
        <v>1200</v>
      </c>
      <c r="AP225" s="127" t="s">
        <v>2043</v>
      </c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61"/>
      <c r="BC225" s="180">
        <v>45387</v>
      </c>
      <c r="BD225" s="14" t="s">
        <v>4290</v>
      </c>
      <c r="BE225" s="14">
        <v>4</v>
      </c>
      <c r="BF225" s="14" t="s">
        <v>1542</v>
      </c>
      <c r="BG225" s="14">
        <v>2000</v>
      </c>
      <c r="BH225" s="14" t="s">
        <v>2043</v>
      </c>
      <c r="BI225" s="53"/>
      <c r="BJ225" s="53"/>
      <c r="BK225" s="53"/>
      <c r="BL225" s="53"/>
      <c r="BM225" s="53"/>
      <c r="BN225" s="53"/>
      <c r="BO225" s="14"/>
      <c r="BP225" s="14"/>
      <c r="BQ225" s="14"/>
      <c r="BR225" s="14"/>
      <c r="BS225" s="14"/>
    </row>
    <row r="226" ht="12.95" customHeight="1" spans="1:71">
      <c r="A226" s="180">
        <v>45387</v>
      </c>
      <c r="B226" s="14" t="s">
        <v>4288</v>
      </c>
      <c r="C226" s="14">
        <v>1</v>
      </c>
      <c r="D226" s="14" t="s">
        <v>1085</v>
      </c>
      <c r="E226" s="14">
        <v>3500</v>
      </c>
      <c r="F226" s="14" t="s">
        <v>2043</v>
      </c>
      <c r="G226" s="14"/>
      <c r="H226" s="181"/>
      <c r="I226" s="181"/>
      <c r="J226" s="181" t="s">
        <v>4459</v>
      </c>
      <c r="K226" s="181" t="s">
        <v>4507</v>
      </c>
      <c r="L226" s="181" t="s">
        <v>4501</v>
      </c>
      <c r="M226" s="181"/>
      <c r="N226" s="181">
        <v>320</v>
      </c>
      <c r="O226" s="181">
        <v>35</v>
      </c>
      <c r="P226" s="181"/>
      <c r="Q226" s="181"/>
      <c r="R226" s="61"/>
      <c r="S226" s="183">
        <v>45386</v>
      </c>
      <c r="T226" s="127" t="s">
        <v>4288</v>
      </c>
      <c r="U226" s="127">
        <v>2</v>
      </c>
      <c r="V226" s="127" t="s">
        <v>244</v>
      </c>
      <c r="W226" s="127">
        <v>3280</v>
      </c>
      <c r="X226" s="53" t="s">
        <v>2043</v>
      </c>
      <c r="Y226" s="53"/>
      <c r="Z226" s="53"/>
      <c r="AA226" s="53" t="s">
        <v>4452</v>
      </c>
      <c r="AB226" s="53" t="s">
        <v>4449</v>
      </c>
      <c r="AC226" s="53" t="s">
        <v>4473</v>
      </c>
      <c r="AD226" s="14" t="s">
        <v>4490</v>
      </c>
      <c r="AE226" s="126" t="s">
        <v>4514</v>
      </c>
      <c r="AF226" s="53"/>
      <c r="AG226" s="53"/>
      <c r="AH226" s="53"/>
      <c r="AI226" s="53"/>
      <c r="AJ226" s="61"/>
      <c r="AK226" s="180">
        <v>45355</v>
      </c>
      <c r="AL226" s="53" t="s">
        <v>4289</v>
      </c>
      <c r="AM226" s="53">
        <v>3</v>
      </c>
      <c r="AN226" s="14" t="s">
        <v>1544</v>
      </c>
      <c r="AO226" s="14">
        <v>380</v>
      </c>
      <c r="AP226" s="14" t="s">
        <v>2045</v>
      </c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61"/>
      <c r="BC226" s="180">
        <v>45387</v>
      </c>
      <c r="BD226" s="14" t="s">
        <v>4290</v>
      </c>
      <c r="BE226" s="14">
        <v>4</v>
      </c>
      <c r="BF226" s="14" t="s">
        <v>229</v>
      </c>
      <c r="BG226" s="14">
        <v>500</v>
      </c>
      <c r="BH226" s="14" t="s">
        <v>2043</v>
      </c>
      <c r="BI226" s="53"/>
      <c r="BJ226" s="53"/>
      <c r="BK226" s="53"/>
      <c r="BL226" s="53"/>
      <c r="BM226" s="53"/>
      <c r="BN226" s="53"/>
      <c r="BO226" s="14"/>
      <c r="BP226" s="14"/>
      <c r="BQ226" s="14"/>
      <c r="BR226" s="14"/>
      <c r="BS226" s="14"/>
    </row>
    <row r="227" ht="12.95" customHeight="1" spans="1:71">
      <c r="A227" s="180">
        <v>45388</v>
      </c>
      <c r="B227" s="14" t="s">
        <v>4423</v>
      </c>
      <c r="C227" s="14">
        <v>1</v>
      </c>
      <c r="D227" s="14" t="s">
        <v>1085</v>
      </c>
      <c r="E227" s="14">
        <v>7000</v>
      </c>
      <c r="F227" s="14" t="s">
        <v>2043</v>
      </c>
      <c r="G227" s="14"/>
      <c r="H227" s="181"/>
      <c r="I227" s="181"/>
      <c r="J227" s="181" t="s">
        <v>4459</v>
      </c>
      <c r="K227" s="181" t="s">
        <v>4507</v>
      </c>
      <c r="L227" s="181" t="s">
        <v>4501</v>
      </c>
      <c r="M227" s="181" t="s">
        <v>4515</v>
      </c>
      <c r="N227" s="181">
        <v>320</v>
      </c>
      <c r="O227" s="181">
        <v>35</v>
      </c>
      <c r="P227" s="181"/>
      <c r="Q227" s="181"/>
      <c r="R227" s="61"/>
      <c r="S227" s="183">
        <v>45386</v>
      </c>
      <c r="T227" s="127" t="s">
        <v>4289</v>
      </c>
      <c r="U227" s="127">
        <v>2</v>
      </c>
      <c r="V227" s="14" t="s">
        <v>1072</v>
      </c>
      <c r="W227" s="14">
        <v>2000</v>
      </c>
      <c r="X227" s="53" t="s">
        <v>2043</v>
      </c>
      <c r="Y227" s="53"/>
      <c r="Z227" s="53"/>
      <c r="AA227" s="53" t="s">
        <v>4452</v>
      </c>
      <c r="AB227" s="53" t="s">
        <v>4449</v>
      </c>
      <c r="AC227" s="53" t="s">
        <v>4473</v>
      </c>
      <c r="AD227" s="14" t="s">
        <v>4490</v>
      </c>
      <c r="AE227" s="14"/>
      <c r="AF227" s="53"/>
      <c r="AG227" s="53"/>
      <c r="AH227" s="53"/>
      <c r="AI227" s="53"/>
      <c r="AJ227" s="61"/>
      <c r="AK227" s="180">
        <v>45356</v>
      </c>
      <c r="AL227" s="53" t="s">
        <v>4288</v>
      </c>
      <c r="AM227" s="53">
        <v>3</v>
      </c>
      <c r="AN227" s="14" t="s">
        <v>1628</v>
      </c>
      <c r="AO227" s="14">
        <v>1996</v>
      </c>
      <c r="AP227" s="14" t="s">
        <v>2045</v>
      </c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61"/>
      <c r="BC227" s="180">
        <v>45388</v>
      </c>
      <c r="BD227" s="14" t="s">
        <v>4288</v>
      </c>
      <c r="BE227" s="14">
        <v>4</v>
      </c>
      <c r="BF227" s="14" t="s">
        <v>229</v>
      </c>
      <c r="BG227" s="14">
        <v>3500</v>
      </c>
      <c r="BH227" s="14" t="s">
        <v>2043</v>
      </c>
      <c r="BI227" s="53"/>
      <c r="BJ227" s="53"/>
      <c r="BK227" s="53"/>
      <c r="BL227" s="53"/>
      <c r="BM227" s="53"/>
      <c r="BN227" s="53"/>
      <c r="BO227" s="14"/>
      <c r="BP227" s="14"/>
      <c r="BQ227" s="14"/>
      <c r="BR227" s="14"/>
      <c r="BS227" s="14"/>
    </row>
    <row r="228" ht="12.95" customHeight="1" spans="1:71">
      <c r="A228" s="67"/>
      <c r="H228" s="177"/>
      <c r="I228" s="177"/>
      <c r="J228" s="177"/>
      <c r="K228" s="177"/>
      <c r="L228" s="177"/>
      <c r="M228" s="177"/>
      <c r="N228" s="177"/>
      <c r="O228" s="177"/>
      <c r="P228" s="177"/>
      <c r="Q228" s="177"/>
      <c r="R228" s="61"/>
      <c r="S228" s="183">
        <v>45386</v>
      </c>
      <c r="T228" s="127" t="s">
        <v>4289</v>
      </c>
      <c r="U228" s="127">
        <v>2</v>
      </c>
      <c r="V228" s="14" t="s">
        <v>1777</v>
      </c>
      <c r="W228" s="14">
        <v>1000</v>
      </c>
      <c r="X228" s="53" t="s">
        <v>2045</v>
      </c>
      <c r="Y228" s="53"/>
      <c r="Z228" s="53"/>
      <c r="AA228" s="53" t="s">
        <v>4471</v>
      </c>
      <c r="AB228" s="53" t="s">
        <v>4449</v>
      </c>
      <c r="AC228" s="53" t="s">
        <v>4473</v>
      </c>
      <c r="AD228" s="53" t="s">
        <v>4516</v>
      </c>
      <c r="AE228" s="14"/>
      <c r="AF228" s="53"/>
      <c r="AG228" s="53"/>
      <c r="AH228" s="53"/>
      <c r="AI228" s="53"/>
      <c r="AJ228" s="61"/>
      <c r="AK228" s="180">
        <v>45357</v>
      </c>
      <c r="AL228" s="53" t="s">
        <v>4289</v>
      </c>
      <c r="AM228" s="53">
        <v>3</v>
      </c>
      <c r="AN228" s="14" t="s">
        <v>1552</v>
      </c>
      <c r="AO228" s="14">
        <v>200</v>
      </c>
      <c r="AP228" s="14" t="s">
        <v>2045</v>
      </c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61"/>
      <c r="BC228" s="180">
        <v>45388</v>
      </c>
      <c r="BD228" s="14" t="s">
        <v>4289</v>
      </c>
      <c r="BE228" s="14">
        <v>4</v>
      </c>
      <c r="BF228" s="14" t="s">
        <v>57</v>
      </c>
      <c r="BG228" s="14">
        <v>2400</v>
      </c>
      <c r="BH228" s="14" t="s">
        <v>2043</v>
      </c>
      <c r="BI228" s="53"/>
      <c r="BJ228" s="53"/>
      <c r="BK228" s="53"/>
      <c r="BL228" s="53"/>
      <c r="BM228" s="53"/>
      <c r="BN228" s="53"/>
      <c r="BO228" s="14"/>
      <c r="BP228" s="14"/>
      <c r="BQ228" s="14"/>
      <c r="BR228" s="14"/>
      <c r="BS228" s="14"/>
    </row>
    <row r="229" ht="12.95" customHeight="1" spans="1:66">
      <c r="A229" s="180">
        <v>45392</v>
      </c>
      <c r="B229" s="14" t="s">
        <v>4288</v>
      </c>
      <c r="C229" s="14">
        <v>1</v>
      </c>
      <c r="D229" s="14" t="s">
        <v>309</v>
      </c>
      <c r="E229" s="14">
        <v>4500</v>
      </c>
      <c r="F229" s="14" t="s">
        <v>2043</v>
      </c>
      <c r="G229" s="14"/>
      <c r="H229" s="181"/>
      <c r="I229" s="181" t="s">
        <v>4517</v>
      </c>
      <c r="J229" s="181" t="s">
        <v>4459</v>
      </c>
      <c r="K229" s="181"/>
      <c r="L229" s="181" t="s">
        <v>4460</v>
      </c>
      <c r="M229" s="181"/>
      <c r="N229" s="181">
        <v>370</v>
      </c>
      <c r="O229" s="181">
        <v>45</v>
      </c>
      <c r="P229" s="181">
        <v>52</v>
      </c>
      <c r="Q229" s="181"/>
      <c r="R229" s="61"/>
      <c r="S229" s="183">
        <v>45386</v>
      </c>
      <c r="T229" s="127" t="s">
        <v>4290</v>
      </c>
      <c r="U229" s="127">
        <v>2</v>
      </c>
      <c r="V229" s="14" t="s">
        <v>142</v>
      </c>
      <c r="W229" s="14">
        <v>1500</v>
      </c>
      <c r="X229" s="53" t="s">
        <v>2043</v>
      </c>
      <c r="Y229" s="53"/>
      <c r="Z229" s="53" t="s">
        <v>4518</v>
      </c>
      <c r="AA229" s="53" t="s">
        <v>4452</v>
      </c>
      <c r="AB229" s="53" t="s">
        <v>4449</v>
      </c>
      <c r="AC229" s="53" t="s">
        <v>4473</v>
      </c>
      <c r="AD229" s="53" t="s">
        <v>4516</v>
      </c>
      <c r="AE229" s="14"/>
      <c r="AF229" s="53"/>
      <c r="AG229" s="53"/>
      <c r="AH229" s="53"/>
      <c r="AI229" s="53"/>
      <c r="AJ229" s="61"/>
      <c r="AK229" s="180">
        <v>45357</v>
      </c>
      <c r="AL229" s="53" t="s">
        <v>4289</v>
      </c>
      <c r="AM229" s="53">
        <v>3</v>
      </c>
      <c r="AN229" s="127" t="s">
        <v>313</v>
      </c>
      <c r="AO229" s="127">
        <v>200</v>
      </c>
      <c r="AP229" s="14" t="s">
        <v>2045</v>
      </c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61"/>
      <c r="BC229" s="180">
        <v>45388</v>
      </c>
      <c r="BD229" s="14" t="s">
        <v>4290</v>
      </c>
      <c r="BE229" s="14">
        <v>4</v>
      </c>
      <c r="BF229" s="127" t="s">
        <v>1590</v>
      </c>
      <c r="BG229" s="127">
        <v>2400</v>
      </c>
      <c r="BH229" s="127" t="s">
        <v>2043</v>
      </c>
      <c r="BI229" s="61"/>
      <c r="BK229" s="61"/>
      <c r="BL229" s="61"/>
      <c r="BM229" s="61"/>
      <c r="BN229" s="61"/>
    </row>
    <row r="230" ht="12.95" customHeight="1" spans="1:66">
      <c r="A230" s="180">
        <v>45392</v>
      </c>
      <c r="B230" s="14" t="s">
        <v>4289</v>
      </c>
      <c r="C230" s="14">
        <v>1</v>
      </c>
      <c r="D230" s="14" t="s">
        <v>309</v>
      </c>
      <c r="E230" s="14">
        <v>4000</v>
      </c>
      <c r="F230" s="14" t="s">
        <v>2043</v>
      </c>
      <c r="G230" s="14"/>
      <c r="H230" s="181"/>
      <c r="I230" s="181"/>
      <c r="J230" s="181"/>
      <c r="K230" s="181"/>
      <c r="L230" s="181"/>
      <c r="M230" s="181"/>
      <c r="N230" s="181"/>
      <c r="O230" s="181"/>
      <c r="P230" s="181"/>
      <c r="Q230" s="181"/>
      <c r="R230" s="61"/>
      <c r="S230" s="183">
        <v>45387</v>
      </c>
      <c r="T230" s="127" t="s">
        <v>4288</v>
      </c>
      <c r="U230" s="127">
        <v>2</v>
      </c>
      <c r="V230" s="14" t="s">
        <v>142</v>
      </c>
      <c r="W230" s="14">
        <v>100</v>
      </c>
      <c r="X230" s="53" t="s">
        <v>2043</v>
      </c>
      <c r="Y230" s="53"/>
      <c r="Z230" s="53"/>
      <c r="AA230" s="53" t="s">
        <v>4452</v>
      </c>
      <c r="AB230" s="53" t="s">
        <v>4449</v>
      </c>
      <c r="AC230" s="53" t="s">
        <v>4473</v>
      </c>
      <c r="AD230" s="53" t="s">
        <v>4516</v>
      </c>
      <c r="AE230" s="14"/>
      <c r="AF230" s="53"/>
      <c r="AG230" s="53"/>
      <c r="AH230" s="53"/>
      <c r="AI230" s="53"/>
      <c r="AJ230" s="61"/>
      <c r="AK230" s="186">
        <v>45357</v>
      </c>
      <c r="AL230" s="187" t="s">
        <v>4289</v>
      </c>
      <c r="AM230" s="187">
        <v>3</v>
      </c>
      <c r="AN230" s="187" t="s">
        <v>1349</v>
      </c>
      <c r="AO230" s="187">
        <v>500</v>
      </c>
      <c r="AP230" s="187" t="s">
        <v>2045</v>
      </c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B230" s="61"/>
      <c r="BC230" s="67"/>
      <c r="BI230" s="61"/>
      <c r="BK230" s="61"/>
      <c r="BL230" s="61"/>
      <c r="BM230" s="61"/>
      <c r="BN230" s="61"/>
    </row>
    <row r="231" ht="12.95" customHeight="1" spans="1:71">
      <c r="A231" s="180">
        <v>45392</v>
      </c>
      <c r="B231" s="14" t="s">
        <v>4290</v>
      </c>
      <c r="C231" s="14">
        <v>1</v>
      </c>
      <c r="D231" s="14" t="s">
        <v>309</v>
      </c>
      <c r="E231" s="14">
        <v>1000</v>
      </c>
      <c r="F231" s="14" t="s">
        <v>2043</v>
      </c>
      <c r="G231" s="14"/>
      <c r="H231" s="181"/>
      <c r="I231" s="181"/>
      <c r="J231" s="181"/>
      <c r="K231" s="181"/>
      <c r="L231" s="181"/>
      <c r="M231" s="181"/>
      <c r="N231" s="181"/>
      <c r="O231" s="181"/>
      <c r="P231" s="181"/>
      <c r="Q231" s="181"/>
      <c r="R231" s="61"/>
      <c r="S231" s="183">
        <v>45387</v>
      </c>
      <c r="T231" s="127" t="s">
        <v>4425</v>
      </c>
      <c r="U231" s="127">
        <v>2</v>
      </c>
      <c r="V231" s="14" t="s">
        <v>142</v>
      </c>
      <c r="W231" s="14">
        <v>5900</v>
      </c>
      <c r="X231" s="53" t="s">
        <v>2043</v>
      </c>
      <c r="Y231" s="53"/>
      <c r="Z231" s="53"/>
      <c r="AA231" s="53" t="s">
        <v>4452</v>
      </c>
      <c r="AB231" s="53" t="s">
        <v>4449</v>
      </c>
      <c r="AC231" s="53" t="s">
        <v>4473</v>
      </c>
      <c r="AD231" s="53" t="s">
        <v>4516</v>
      </c>
      <c r="AE231" s="14"/>
      <c r="AF231" s="53"/>
      <c r="AG231" s="53"/>
      <c r="AH231" s="53"/>
      <c r="AI231" s="53"/>
      <c r="AJ231" s="61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61"/>
      <c r="BC231" s="180">
        <v>45392</v>
      </c>
      <c r="BD231" s="14" t="s">
        <v>4288</v>
      </c>
      <c r="BE231" s="14">
        <v>4</v>
      </c>
      <c r="BF231" s="14" t="s">
        <v>151</v>
      </c>
      <c r="BG231" s="14">
        <v>795</v>
      </c>
      <c r="BH231" s="14" t="s">
        <v>2043</v>
      </c>
      <c r="BI231" s="53"/>
      <c r="BJ231" s="53"/>
      <c r="BK231" s="53"/>
      <c r="BL231" s="53"/>
      <c r="BM231" s="53"/>
      <c r="BN231" s="53"/>
      <c r="BO231" s="14"/>
      <c r="BP231" s="14"/>
      <c r="BQ231" s="14"/>
      <c r="BR231" s="14"/>
      <c r="BS231" s="14"/>
    </row>
    <row r="232" ht="11.1" customHeight="1" spans="1:71">
      <c r="A232" s="180">
        <v>45393</v>
      </c>
      <c r="B232" s="14" t="s">
        <v>4288</v>
      </c>
      <c r="C232" s="14">
        <v>1</v>
      </c>
      <c r="D232" s="14" t="s">
        <v>145</v>
      </c>
      <c r="E232" s="14">
        <v>2380</v>
      </c>
      <c r="F232" s="14" t="s">
        <v>2043</v>
      </c>
      <c r="G232" s="14"/>
      <c r="H232" s="181"/>
      <c r="I232" s="181" t="s">
        <v>4471</v>
      </c>
      <c r="J232" s="181" t="s">
        <v>4459</v>
      </c>
      <c r="K232" s="181" t="s">
        <v>4519</v>
      </c>
      <c r="L232" s="181" t="s">
        <v>4460</v>
      </c>
      <c r="M232" s="181"/>
      <c r="N232" s="181">
        <v>350</v>
      </c>
      <c r="O232" s="181">
        <v>35</v>
      </c>
      <c r="P232" s="181"/>
      <c r="Q232" s="181"/>
      <c r="R232" s="61"/>
      <c r="S232" s="183">
        <v>45387</v>
      </c>
      <c r="T232" s="14" t="s">
        <v>4288</v>
      </c>
      <c r="U232" s="127">
        <v>2</v>
      </c>
      <c r="V232" s="141" t="s">
        <v>1918</v>
      </c>
      <c r="W232" s="14">
        <v>1200</v>
      </c>
      <c r="X232" s="53" t="s">
        <v>2043</v>
      </c>
      <c r="Y232" s="53"/>
      <c r="Z232" s="53"/>
      <c r="AA232" s="53" t="s">
        <v>4452</v>
      </c>
      <c r="AB232" s="53" t="s">
        <v>4449</v>
      </c>
      <c r="AC232" s="53" t="s">
        <v>4473</v>
      </c>
      <c r="AD232" s="53" t="s">
        <v>4516</v>
      </c>
      <c r="AE232" s="14"/>
      <c r="AF232" s="53"/>
      <c r="AG232" s="53"/>
      <c r="AH232" s="53"/>
      <c r="AI232" s="53"/>
      <c r="AJ232" s="61"/>
      <c r="AK232" s="180">
        <v>45392</v>
      </c>
      <c r="AL232" s="53" t="s">
        <v>4288</v>
      </c>
      <c r="AM232" s="53">
        <v>3</v>
      </c>
      <c r="AN232" s="14" t="s">
        <v>106</v>
      </c>
      <c r="AO232" s="14">
        <v>300</v>
      </c>
      <c r="AP232" s="53" t="s">
        <v>2043</v>
      </c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61"/>
      <c r="BC232" s="180">
        <v>45392</v>
      </c>
      <c r="BD232" s="14" t="s">
        <v>4288</v>
      </c>
      <c r="BE232" s="14">
        <v>4</v>
      </c>
      <c r="BF232" s="14" t="s">
        <v>238</v>
      </c>
      <c r="BG232" s="14">
        <v>1000</v>
      </c>
      <c r="BH232" s="14" t="s">
        <v>2043</v>
      </c>
      <c r="BI232" s="53"/>
      <c r="BJ232" s="53"/>
      <c r="BK232" s="53" t="s">
        <v>4452</v>
      </c>
      <c r="BL232" s="53" t="s">
        <v>4453</v>
      </c>
      <c r="BM232" s="53" t="s">
        <v>4482</v>
      </c>
      <c r="BN232" s="53" t="s">
        <v>4084</v>
      </c>
      <c r="BO232" s="14">
        <v>75</v>
      </c>
      <c r="BP232" s="14">
        <v>600</v>
      </c>
      <c r="BQ232" s="14">
        <v>10</v>
      </c>
      <c r="BR232" s="14"/>
      <c r="BS232" s="14"/>
    </row>
    <row r="233" ht="11.1" customHeight="1" spans="1:71">
      <c r="A233" s="180">
        <v>45393</v>
      </c>
      <c r="B233" s="14" t="s">
        <v>4425</v>
      </c>
      <c r="C233" s="14">
        <v>1</v>
      </c>
      <c r="D233" s="14" t="s">
        <v>145</v>
      </c>
      <c r="E233" s="14">
        <v>7500</v>
      </c>
      <c r="F233" s="14" t="s">
        <v>2043</v>
      </c>
      <c r="G233" s="14"/>
      <c r="H233" s="181"/>
      <c r="I233" s="181"/>
      <c r="J233" s="181" t="s">
        <v>4459</v>
      </c>
      <c r="K233" s="181" t="s">
        <v>4519</v>
      </c>
      <c r="L233" s="181" t="s">
        <v>4460</v>
      </c>
      <c r="M233" s="181"/>
      <c r="N233" s="181">
        <v>400</v>
      </c>
      <c r="O233" s="181">
        <v>40</v>
      </c>
      <c r="P233" s="181"/>
      <c r="Q233" s="181"/>
      <c r="R233" s="61"/>
      <c r="S233" s="180">
        <v>45388</v>
      </c>
      <c r="T233" s="14" t="s">
        <v>4288</v>
      </c>
      <c r="U233" s="14">
        <v>2</v>
      </c>
      <c r="V233" s="14" t="s">
        <v>389</v>
      </c>
      <c r="W233" s="14">
        <v>2000</v>
      </c>
      <c r="X233" s="53" t="s">
        <v>2043</v>
      </c>
      <c r="Y233" s="53"/>
      <c r="Z233" s="53"/>
      <c r="AA233" s="53"/>
      <c r="AB233" s="53"/>
      <c r="AC233" s="53"/>
      <c r="AD233" s="53"/>
      <c r="AE233" s="14"/>
      <c r="AF233" s="53"/>
      <c r="AG233" s="53"/>
      <c r="AH233" s="53"/>
      <c r="AI233" s="53"/>
      <c r="AJ233" s="61"/>
      <c r="AK233" s="180">
        <v>45392</v>
      </c>
      <c r="AL233" s="53" t="s">
        <v>4289</v>
      </c>
      <c r="AM233" s="53">
        <v>3</v>
      </c>
      <c r="AN233" s="14" t="s">
        <v>106</v>
      </c>
      <c r="AO233" s="14">
        <v>500</v>
      </c>
      <c r="AP233" s="53" t="s">
        <v>2043</v>
      </c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61"/>
      <c r="BC233" s="180">
        <v>45392</v>
      </c>
      <c r="BD233" s="14" t="s">
        <v>4425</v>
      </c>
      <c r="BE233" s="14">
        <v>4</v>
      </c>
      <c r="BF233" s="14" t="s">
        <v>238</v>
      </c>
      <c r="BG233" s="14">
        <v>6000</v>
      </c>
      <c r="BH233" s="14" t="s">
        <v>2043</v>
      </c>
      <c r="BI233" s="53"/>
      <c r="BJ233" s="53"/>
      <c r="BK233" s="53"/>
      <c r="BL233" s="53" t="s">
        <v>4453</v>
      </c>
      <c r="BM233" s="53" t="s">
        <v>4482</v>
      </c>
      <c r="BN233" s="53" t="s">
        <v>4084</v>
      </c>
      <c r="BO233" s="14"/>
      <c r="BP233" s="14"/>
      <c r="BQ233" s="14"/>
      <c r="BR233" s="14"/>
      <c r="BS233" s="14"/>
    </row>
    <row r="234" ht="11.1" customHeight="1" spans="1:71">
      <c r="A234" s="180">
        <v>45394</v>
      </c>
      <c r="B234" s="14" t="s">
        <v>4424</v>
      </c>
      <c r="C234" s="14">
        <v>1</v>
      </c>
      <c r="D234" s="14" t="s">
        <v>145</v>
      </c>
      <c r="E234" s="14">
        <v>10000</v>
      </c>
      <c r="F234" s="14" t="s">
        <v>2043</v>
      </c>
      <c r="G234" s="14"/>
      <c r="H234" s="181"/>
      <c r="I234" s="181"/>
      <c r="J234" s="181" t="s">
        <v>4459</v>
      </c>
      <c r="K234" s="181" t="s">
        <v>4519</v>
      </c>
      <c r="L234" s="181" t="s">
        <v>4460</v>
      </c>
      <c r="M234" s="181"/>
      <c r="N234" s="181"/>
      <c r="O234" s="181"/>
      <c r="P234" s="181"/>
      <c r="Q234" s="181"/>
      <c r="R234" s="61"/>
      <c r="S234" s="180">
        <v>45388</v>
      </c>
      <c r="T234" s="14" t="s">
        <v>4289</v>
      </c>
      <c r="U234" s="14">
        <v>2</v>
      </c>
      <c r="V234" s="127" t="s">
        <v>2086</v>
      </c>
      <c r="W234" s="127">
        <v>500</v>
      </c>
      <c r="X234" s="14" t="s">
        <v>2045</v>
      </c>
      <c r="Y234" s="53"/>
      <c r="Z234" s="53"/>
      <c r="AA234" s="53"/>
      <c r="AB234" s="53"/>
      <c r="AC234" s="53"/>
      <c r="AD234" s="53"/>
      <c r="AE234" s="14"/>
      <c r="AF234" s="53"/>
      <c r="AG234" s="53"/>
      <c r="AH234" s="53"/>
      <c r="AI234" s="53"/>
      <c r="AJ234" s="61"/>
      <c r="AK234" s="180">
        <v>45392</v>
      </c>
      <c r="AL234" s="53" t="s">
        <v>4289</v>
      </c>
      <c r="AM234" s="53">
        <v>3</v>
      </c>
      <c r="AN234" s="14" t="s">
        <v>1330</v>
      </c>
      <c r="AO234" s="14">
        <v>400</v>
      </c>
      <c r="AP234" s="53" t="s">
        <v>2043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61"/>
      <c r="BC234" s="180">
        <v>45393</v>
      </c>
      <c r="BD234" s="14" t="s">
        <v>4423</v>
      </c>
      <c r="BE234" s="14">
        <v>4</v>
      </c>
      <c r="BF234" s="14" t="s">
        <v>238</v>
      </c>
      <c r="BG234" s="14">
        <v>1920</v>
      </c>
      <c r="BH234" s="14" t="s">
        <v>2043</v>
      </c>
      <c r="BI234" s="53"/>
      <c r="BJ234" s="53"/>
      <c r="BK234" s="53"/>
      <c r="BL234" s="53" t="s">
        <v>4453</v>
      </c>
      <c r="BM234" s="53"/>
      <c r="BN234" s="53" t="s">
        <v>4084</v>
      </c>
      <c r="BO234" s="14"/>
      <c r="BP234" s="14"/>
      <c r="BQ234" s="14"/>
      <c r="BR234" s="14"/>
      <c r="BS234" s="14"/>
    </row>
    <row r="235" ht="11.1" customHeight="1" spans="1:71">
      <c r="A235" s="180"/>
      <c r="B235" s="14"/>
      <c r="C235" s="14"/>
      <c r="D235" s="14"/>
      <c r="E235" s="14"/>
      <c r="F235" s="14"/>
      <c r="G235" s="14"/>
      <c r="H235" s="181"/>
      <c r="I235" s="181"/>
      <c r="J235" s="181"/>
      <c r="K235" s="181"/>
      <c r="L235" s="181"/>
      <c r="M235" s="181"/>
      <c r="N235" s="181"/>
      <c r="O235" s="181"/>
      <c r="P235" s="181"/>
      <c r="Q235" s="181"/>
      <c r="R235" s="61"/>
      <c r="S235" s="180">
        <v>45388</v>
      </c>
      <c r="T235" s="14" t="s">
        <v>4289</v>
      </c>
      <c r="U235" s="14">
        <v>2</v>
      </c>
      <c r="V235" s="127" t="s">
        <v>280</v>
      </c>
      <c r="W235" s="127">
        <v>6000</v>
      </c>
      <c r="X235" s="53" t="s">
        <v>2043</v>
      </c>
      <c r="Y235" s="53"/>
      <c r="Z235" s="53"/>
      <c r="AA235" s="53"/>
      <c r="AB235" s="53"/>
      <c r="AC235" s="53"/>
      <c r="AD235" s="53"/>
      <c r="AE235" s="14"/>
      <c r="AF235" s="53"/>
      <c r="AG235" s="53"/>
      <c r="AH235" s="53"/>
      <c r="AI235" s="53"/>
      <c r="AJ235" s="61"/>
      <c r="AK235" s="180">
        <v>45393</v>
      </c>
      <c r="AL235" s="53" t="s">
        <v>4288</v>
      </c>
      <c r="AM235" s="53">
        <v>3</v>
      </c>
      <c r="AN235" s="14" t="s">
        <v>1330</v>
      </c>
      <c r="AO235" s="14">
        <v>700</v>
      </c>
      <c r="AP235" s="53" t="s">
        <v>2043</v>
      </c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61"/>
      <c r="BC235" s="180">
        <v>45393</v>
      </c>
      <c r="BD235" s="14" t="s">
        <v>4289</v>
      </c>
      <c r="BE235" s="14">
        <v>4</v>
      </c>
      <c r="BF235" s="14" t="s">
        <v>196</v>
      </c>
      <c r="BG235" s="14">
        <v>140</v>
      </c>
      <c r="BH235" s="14" t="s">
        <v>2043</v>
      </c>
      <c r="BI235" s="53"/>
      <c r="BJ235" s="53"/>
      <c r="BK235" s="53"/>
      <c r="BL235" s="53" t="s">
        <v>4453</v>
      </c>
      <c r="BM235" s="53"/>
      <c r="BN235" s="53" t="s">
        <v>4084</v>
      </c>
      <c r="BO235" s="14"/>
      <c r="BP235" s="14"/>
      <c r="BQ235" s="14"/>
      <c r="BR235" s="14"/>
      <c r="BS235" s="14"/>
    </row>
    <row r="236" ht="11.1" customHeight="1" spans="1:71">
      <c r="A236" s="180">
        <v>45397</v>
      </c>
      <c r="B236" s="14" t="s">
        <v>4288</v>
      </c>
      <c r="C236" s="14">
        <v>1</v>
      </c>
      <c r="D236" s="14" t="s">
        <v>124</v>
      </c>
      <c r="E236" s="14">
        <v>3015</v>
      </c>
      <c r="F236" s="14" t="s">
        <v>2043</v>
      </c>
      <c r="G236" s="14"/>
      <c r="H236" s="181"/>
      <c r="I236" s="181" t="s">
        <v>4452</v>
      </c>
      <c r="J236" s="181" t="s">
        <v>4459</v>
      </c>
      <c r="K236" s="181" t="s">
        <v>4519</v>
      </c>
      <c r="L236" s="181" t="s">
        <v>4460</v>
      </c>
      <c r="M236" s="181"/>
      <c r="N236" s="181">
        <v>400</v>
      </c>
      <c r="O236" s="181">
        <v>40</v>
      </c>
      <c r="P236" s="181"/>
      <c r="Q236" s="181"/>
      <c r="R236" s="61"/>
      <c r="S236" s="180"/>
      <c r="T236" s="14"/>
      <c r="U236" s="14"/>
      <c r="V236" s="127"/>
      <c r="W236" s="127"/>
      <c r="X236" s="14"/>
      <c r="Y236" s="53"/>
      <c r="Z236" s="53"/>
      <c r="AA236" s="53"/>
      <c r="AB236" s="53"/>
      <c r="AC236" s="53"/>
      <c r="AD236" s="53"/>
      <c r="AE236" s="14"/>
      <c r="AF236" s="53"/>
      <c r="AG236" s="53"/>
      <c r="AH236" s="53"/>
      <c r="AI236" s="53"/>
      <c r="AJ236" s="61"/>
      <c r="AK236" s="180">
        <v>45393</v>
      </c>
      <c r="AL236" s="53" t="s">
        <v>4288</v>
      </c>
      <c r="AM236" s="53">
        <v>3</v>
      </c>
      <c r="AN236" s="14" t="s">
        <v>1966</v>
      </c>
      <c r="AO236" s="14">
        <v>150</v>
      </c>
      <c r="AP236" s="53" t="s">
        <v>2045</v>
      </c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61"/>
      <c r="BC236" s="180">
        <v>45393</v>
      </c>
      <c r="BD236" s="14" t="s">
        <v>4289</v>
      </c>
      <c r="BE236" s="14">
        <v>4</v>
      </c>
      <c r="BF236" s="14" t="s">
        <v>196</v>
      </c>
      <c r="BG236" s="14">
        <v>2500</v>
      </c>
      <c r="BH236" s="14" t="s">
        <v>2043</v>
      </c>
      <c r="BI236" s="53"/>
      <c r="BJ236" s="53"/>
      <c r="BK236" s="53"/>
      <c r="BL236" s="53" t="s">
        <v>4453</v>
      </c>
      <c r="BM236" s="53"/>
      <c r="BN236" s="53" t="s">
        <v>4084</v>
      </c>
      <c r="BO236" s="14"/>
      <c r="BP236" s="14"/>
      <c r="BQ236" s="14"/>
      <c r="BR236" s="14"/>
      <c r="BS236" s="14"/>
    </row>
    <row r="237" ht="11.1" customHeight="1" spans="1:71">
      <c r="A237" s="180">
        <v>45397</v>
      </c>
      <c r="B237" s="14" t="s">
        <v>4289</v>
      </c>
      <c r="C237" s="14">
        <v>1</v>
      </c>
      <c r="D237" s="14" t="s">
        <v>124</v>
      </c>
      <c r="E237" s="14">
        <v>1500</v>
      </c>
      <c r="F237" s="14" t="s">
        <v>2043</v>
      </c>
      <c r="G237" s="14"/>
      <c r="H237" s="181"/>
      <c r="I237" s="181"/>
      <c r="J237" s="181" t="s">
        <v>4459</v>
      </c>
      <c r="K237" s="181" t="s">
        <v>4519</v>
      </c>
      <c r="L237" s="181" t="s">
        <v>4460</v>
      </c>
      <c r="M237" s="181"/>
      <c r="N237" s="181"/>
      <c r="O237" s="181"/>
      <c r="P237" s="181"/>
      <c r="Q237" s="181"/>
      <c r="R237" s="61"/>
      <c r="S237" s="180">
        <v>45392</v>
      </c>
      <c r="T237" s="14" t="s">
        <v>4288</v>
      </c>
      <c r="U237" s="14">
        <v>2</v>
      </c>
      <c r="V237" s="127" t="s">
        <v>2086</v>
      </c>
      <c r="W237" s="127">
        <v>0</v>
      </c>
      <c r="X237" s="14" t="s">
        <v>2045</v>
      </c>
      <c r="Y237" s="53" t="s">
        <v>4520</v>
      </c>
      <c r="Z237" s="53" t="s">
        <v>4521</v>
      </c>
      <c r="AA237" s="53" t="s">
        <v>4452</v>
      </c>
      <c r="AB237" s="53" t="s">
        <v>4449</v>
      </c>
      <c r="AC237" s="53" t="s">
        <v>4473</v>
      </c>
      <c r="AD237" s="53" t="s">
        <v>4450</v>
      </c>
      <c r="AE237" s="14"/>
      <c r="AF237" s="53"/>
      <c r="AG237" s="53"/>
      <c r="AH237" s="53"/>
      <c r="AI237" s="53"/>
      <c r="AJ237" s="61"/>
      <c r="AK237" s="180">
        <v>45393</v>
      </c>
      <c r="AL237" s="53" t="s">
        <v>4289</v>
      </c>
      <c r="AM237" s="53">
        <v>3</v>
      </c>
      <c r="AN237" s="14" t="s">
        <v>1966</v>
      </c>
      <c r="AO237" s="14">
        <v>1200</v>
      </c>
      <c r="AP237" s="53" t="s">
        <v>2045</v>
      </c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61"/>
      <c r="BC237" s="180">
        <v>45394</v>
      </c>
      <c r="BD237" s="14" t="s">
        <v>4288</v>
      </c>
      <c r="BE237" s="14">
        <v>4</v>
      </c>
      <c r="BF237" s="14" t="s">
        <v>196</v>
      </c>
      <c r="BG237" s="14">
        <v>1400</v>
      </c>
      <c r="BH237" s="14" t="s">
        <v>2043</v>
      </c>
      <c r="BI237" s="53"/>
      <c r="BJ237" s="53"/>
      <c r="BK237" s="53"/>
      <c r="BL237" s="53" t="s">
        <v>4453</v>
      </c>
      <c r="BM237" s="53"/>
      <c r="BN237" s="53" t="s">
        <v>4084</v>
      </c>
      <c r="BO237" s="14"/>
      <c r="BP237" s="14"/>
      <c r="BQ237" s="14"/>
      <c r="BR237" s="14"/>
      <c r="BS237" s="14"/>
    </row>
    <row r="238" ht="11.1" customHeight="1" spans="1:71">
      <c r="A238" s="180">
        <v>45397</v>
      </c>
      <c r="B238" s="14" t="s">
        <v>4425</v>
      </c>
      <c r="C238" s="14">
        <v>1</v>
      </c>
      <c r="D238" s="14" t="s">
        <v>949</v>
      </c>
      <c r="E238" s="14">
        <v>5500</v>
      </c>
      <c r="F238" s="14" t="s">
        <v>2043</v>
      </c>
      <c r="G238" s="14"/>
      <c r="H238" s="181"/>
      <c r="I238" s="181" t="s">
        <v>4452</v>
      </c>
      <c r="J238" s="181" t="s">
        <v>4459</v>
      </c>
      <c r="K238" s="181" t="s">
        <v>4519</v>
      </c>
      <c r="L238" s="181" t="s">
        <v>4460</v>
      </c>
      <c r="M238" s="181"/>
      <c r="N238" s="181">
        <v>380</v>
      </c>
      <c r="O238" s="181">
        <v>35</v>
      </c>
      <c r="P238" s="181"/>
      <c r="Q238" s="181"/>
      <c r="R238" s="61"/>
      <c r="S238" s="180">
        <v>45392</v>
      </c>
      <c r="T238" s="14" t="s">
        <v>4288</v>
      </c>
      <c r="U238" s="14">
        <v>2</v>
      </c>
      <c r="V238" s="127" t="s">
        <v>280</v>
      </c>
      <c r="W238" s="127">
        <v>100</v>
      </c>
      <c r="X238" s="53" t="s">
        <v>2043</v>
      </c>
      <c r="Y238" s="53" t="s">
        <v>4522</v>
      </c>
      <c r="Z238" s="53" t="s">
        <v>4523</v>
      </c>
      <c r="AA238" s="53" t="s">
        <v>4452</v>
      </c>
      <c r="AB238" s="53" t="s">
        <v>4449</v>
      </c>
      <c r="AC238" s="53" t="s">
        <v>4473</v>
      </c>
      <c r="AD238" s="53" t="s">
        <v>4450</v>
      </c>
      <c r="AE238" s="14"/>
      <c r="AF238" s="53"/>
      <c r="AG238" s="53"/>
      <c r="AH238" s="53"/>
      <c r="AI238" s="53"/>
      <c r="AJ238" s="61"/>
      <c r="AK238" s="180">
        <v>45394</v>
      </c>
      <c r="AL238" s="53" t="s">
        <v>4288</v>
      </c>
      <c r="AM238" s="53">
        <v>3</v>
      </c>
      <c r="AN238" s="14" t="s">
        <v>1046</v>
      </c>
      <c r="AO238" s="14">
        <v>600</v>
      </c>
      <c r="AP238" s="53" t="s">
        <v>2043</v>
      </c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61"/>
      <c r="BC238" s="180">
        <v>45394</v>
      </c>
      <c r="BD238" s="14" t="s">
        <v>4289</v>
      </c>
      <c r="BE238" s="14">
        <v>4</v>
      </c>
      <c r="BF238" s="14" t="s">
        <v>1686</v>
      </c>
      <c r="BG238" s="14">
        <v>3000</v>
      </c>
      <c r="BH238" s="14" t="s">
        <v>2043</v>
      </c>
      <c r="BI238" s="53"/>
      <c r="BJ238" s="53"/>
      <c r="BK238" s="53"/>
      <c r="BL238" s="53" t="s">
        <v>4453</v>
      </c>
      <c r="BM238" s="53"/>
      <c r="BN238" s="53" t="s">
        <v>4084</v>
      </c>
      <c r="BO238" s="14"/>
      <c r="BP238" s="14"/>
      <c r="BQ238" s="14"/>
      <c r="BR238" s="14"/>
      <c r="BS238" s="14"/>
    </row>
    <row r="239" ht="11.1" customHeight="1" spans="1:71">
      <c r="A239" s="180">
        <v>45398</v>
      </c>
      <c r="B239" s="14" t="s">
        <v>4288</v>
      </c>
      <c r="C239" s="14">
        <v>1</v>
      </c>
      <c r="D239" s="14" t="s">
        <v>949</v>
      </c>
      <c r="E239" s="14">
        <v>3500</v>
      </c>
      <c r="F239" s="14" t="s">
        <v>2043</v>
      </c>
      <c r="G239" s="14"/>
      <c r="H239" s="181"/>
      <c r="I239" s="181"/>
      <c r="J239" s="181" t="s">
        <v>4459</v>
      </c>
      <c r="K239" s="181" t="s">
        <v>4519</v>
      </c>
      <c r="L239" s="181" t="s">
        <v>4460</v>
      </c>
      <c r="M239" s="181"/>
      <c r="N239" s="181"/>
      <c r="O239" s="181"/>
      <c r="P239" s="181"/>
      <c r="Q239" s="181"/>
      <c r="R239" s="61"/>
      <c r="S239" s="180">
        <v>45392</v>
      </c>
      <c r="T239" s="14" t="s">
        <v>4425</v>
      </c>
      <c r="U239" s="14">
        <v>2</v>
      </c>
      <c r="V239" s="127" t="s">
        <v>280</v>
      </c>
      <c r="W239" s="127">
        <v>6400</v>
      </c>
      <c r="X239" s="14" t="s">
        <v>2043</v>
      </c>
      <c r="Y239" s="53"/>
      <c r="Z239" s="53"/>
      <c r="AA239" s="53" t="s">
        <v>4452</v>
      </c>
      <c r="AB239" s="53" t="s">
        <v>4449</v>
      </c>
      <c r="AC239" s="53" t="s">
        <v>4473</v>
      </c>
      <c r="AD239" s="53" t="s">
        <v>4450</v>
      </c>
      <c r="AE239" s="14" t="s">
        <v>4524</v>
      </c>
      <c r="AF239" s="53">
        <v>380</v>
      </c>
      <c r="AG239" s="53">
        <v>40</v>
      </c>
      <c r="AH239" s="53">
        <v>53</v>
      </c>
      <c r="AI239" s="53"/>
      <c r="AJ239" s="61"/>
      <c r="AK239" s="180">
        <v>45394</v>
      </c>
      <c r="AL239" s="53" t="s">
        <v>4289</v>
      </c>
      <c r="AM239" s="53">
        <v>3</v>
      </c>
      <c r="AN239" s="14" t="s">
        <v>1324</v>
      </c>
      <c r="AO239" s="14">
        <v>990</v>
      </c>
      <c r="AP239" s="53" t="s">
        <v>2045</v>
      </c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61"/>
      <c r="BC239" s="180">
        <v>45397</v>
      </c>
      <c r="BD239" s="14" t="s">
        <v>4288</v>
      </c>
      <c r="BE239" s="14" t="s">
        <v>4525</v>
      </c>
      <c r="BF239" s="14" t="s">
        <v>1686</v>
      </c>
      <c r="BG239" s="14">
        <v>3030</v>
      </c>
      <c r="BH239" s="14" t="s">
        <v>2043</v>
      </c>
      <c r="BI239" s="53"/>
      <c r="BJ239" s="53"/>
      <c r="BK239" s="53"/>
      <c r="BL239" s="53" t="s">
        <v>4453</v>
      </c>
      <c r="BM239" s="53"/>
      <c r="BN239" s="53" t="s">
        <v>4084</v>
      </c>
      <c r="BO239" s="14"/>
      <c r="BP239" s="14"/>
      <c r="BQ239" s="14"/>
      <c r="BR239" s="14"/>
      <c r="BS239" s="14"/>
    </row>
    <row r="240" ht="11.1" customHeight="1" spans="1:71">
      <c r="A240" s="180">
        <v>45398</v>
      </c>
      <c r="B240" s="14" t="s">
        <v>4289</v>
      </c>
      <c r="C240" s="14">
        <v>1</v>
      </c>
      <c r="D240" s="14" t="s">
        <v>1723</v>
      </c>
      <c r="E240" s="14">
        <v>1000</v>
      </c>
      <c r="F240" s="14" t="s">
        <v>2054</v>
      </c>
      <c r="G240" s="14"/>
      <c r="H240" s="181"/>
      <c r="I240" s="181" t="s">
        <v>4452</v>
      </c>
      <c r="J240" s="181" t="s">
        <v>4459</v>
      </c>
      <c r="K240" s="181" t="s">
        <v>4519</v>
      </c>
      <c r="L240" s="181" t="s">
        <v>4460</v>
      </c>
      <c r="M240" s="181"/>
      <c r="N240" s="181"/>
      <c r="O240" s="181"/>
      <c r="P240" s="181"/>
      <c r="Q240" s="181"/>
      <c r="R240" s="61"/>
      <c r="S240" s="180">
        <v>45393</v>
      </c>
      <c r="T240" s="14" t="s">
        <v>4288</v>
      </c>
      <c r="U240" s="14">
        <v>2</v>
      </c>
      <c r="V240" s="127" t="s">
        <v>280</v>
      </c>
      <c r="W240" s="127">
        <v>3660</v>
      </c>
      <c r="X240" s="14" t="s">
        <v>2043</v>
      </c>
      <c r="Y240" s="53"/>
      <c r="Z240" s="53"/>
      <c r="AA240" s="53"/>
      <c r="AB240" s="53" t="s">
        <v>4449</v>
      </c>
      <c r="AC240" s="53" t="s">
        <v>4473</v>
      </c>
      <c r="AD240" s="53" t="s">
        <v>4450</v>
      </c>
      <c r="AE240" s="14"/>
      <c r="AF240" s="53"/>
      <c r="AG240" s="53"/>
      <c r="AH240" s="53"/>
      <c r="AI240" s="53"/>
      <c r="AJ240" s="61"/>
      <c r="AK240" s="180">
        <v>45397</v>
      </c>
      <c r="AL240" s="53" t="s">
        <v>4288</v>
      </c>
      <c r="AM240" s="53">
        <v>3</v>
      </c>
      <c r="AN240" s="14" t="s">
        <v>68</v>
      </c>
      <c r="AO240" s="14">
        <v>630</v>
      </c>
      <c r="AP240" s="53" t="s">
        <v>2043</v>
      </c>
      <c r="AQ240" s="53" t="s">
        <v>4526</v>
      </c>
      <c r="AR240" s="53" t="s">
        <v>4527</v>
      </c>
      <c r="AS240" s="53" t="s">
        <v>4471</v>
      </c>
      <c r="AT240" s="53"/>
      <c r="AU240" s="53"/>
      <c r="AV240" s="53"/>
      <c r="AW240" s="53"/>
      <c r="AX240" s="53"/>
      <c r="AY240" s="53"/>
      <c r="AZ240" s="53"/>
      <c r="BA240" s="53"/>
      <c r="BB240" s="61"/>
      <c r="BC240" s="180">
        <v>45397</v>
      </c>
      <c r="BD240" s="14" t="s">
        <v>4289</v>
      </c>
      <c r="BE240" s="14">
        <v>4</v>
      </c>
      <c r="BF240" s="14" t="s">
        <v>1686</v>
      </c>
      <c r="BG240" s="14">
        <v>3200</v>
      </c>
      <c r="BH240" s="14" t="s">
        <v>2043</v>
      </c>
      <c r="BI240" s="53"/>
      <c r="BJ240" s="53"/>
      <c r="BK240" s="53"/>
      <c r="BL240" s="53" t="s">
        <v>4453</v>
      </c>
      <c r="BM240" s="53"/>
      <c r="BN240" s="53" t="s">
        <v>4084</v>
      </c>
      <c r="BO240" s="14"/>
      <c r="BP240" s="14"/>
      <c r="BQ240" s="14"/>
      <c r="BR240" s="14"/>
      <c r="BS240" s="14"/>
    </row>
    <row r="241" ht="11.1" customHeight="1" spans="1:71">
      <c r="A241" s="180">
        <v>45398</v>
      </c>
      <c r="B241" s="14" t="s">
        <v>4289</v>
      </c>
      <c r="C241" s="14">
        <v>1</v>
      </c>
      <c r="D241" s="14" t="s">
        <v>787</v>
      </c>
      <c r="E241" s="14">
        <v>2000</v>
      </c>
      <c r="F241" s="14" t="s">
        <v>2043</v>
      </c>
      <c r="G241" s="14"/>
      <c r="H241" s="181"/>
      <c r="I241" s="181"/>
      <c r="J241" s="181" t="s">
        <v>4459</v>
      </c>
      <c r="K241" s="181" t="s">
        <v>4519</v>
      </c>
      <c r="L241" s="181" t="s">
        <v>4460</v>
      </c>
      <c r="M241" s="181"/>
      <c r="N241" s="181"/>
      <c r="O241" s="181"/>
      <c r="P241" s="181"/>
      <c r="Q241" s="181"/>
      <c r="R241" s="61"/>
      <c r="S241" s="180">
        <v>45393</v>
      </c>
      <c r="T241" s="14" t="s">
        <v>4425</v>
      </c>
      <c r="U241" s="14">
        <v>2</v>
      </c>
      <c r="V241" s="127" t="s">
        <v>280</v>
      </c>
      <c r="W241" s="14">
        <v>7000</v>
      </c>
      <c r="X241" s="14" t="s">
        <v>2043</v>
      </c>
      <c r="Y241" s="53"/>
      <c r="Z241" s="53"/>
      <c r="AA241" s="53"/>
      <c r="AB241" s="53"/>
      <c r="AC241" s="53"/>
      <c r="AD241" s="53"/>
      <c r="AE241" s="14"/>
      <c r="AF241" s="53"/>
      <c r="AG241" s="53"/>
      <c r="AH241" s="53"/>
      <c r="AI241" s="53"/>
      <c r="AJ241" s="61"/>
      <c r="AK241" s="180">
        <v>45397</v>
      </c>
      <c r="AL241" s="53" t="s">
        <v>4289</v>
      </c>
      <c r="AM241" s="53">
        <v>3</v>
      </c>
      <c r="AN241" s="14" t="s">
        <v>68</v>
      </c>
      <c r="AO241" s="14">
        <v>500</v>
      </c>
      <c r="AP241" s="53" t="s">
        <v>2043</v>
      </c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61"/>
      <c r="BC241" s="180">
        <v>45398</v>
      </c>
      <c r="BD241" s="14" t="s">
        <v>4423</v>
      </c>
      <c r="BE241" s="14">
        <v>4</v>
      </c>
      <c r="BF241" s="14" t="s">
        <v>1686</v>
      </c>
      <c r="BG241" s="14">
        <v>5500</v>
      </c>
      <c r="BH241" s="14" t="s">
        <v>2043</v>
      </c>
      <c r="BI241" s="53"/>
      <c r="BJ241" s="53"/>
      <c r="BK241" s="53"/>
      <c r="BL241" s="53" t="s">
        <v>4453</v>
      </c>
      <c r="BM241" s="53"/>
      <c r="BN241" s="53" t="s">
        <v>4084</v>
      </c>
      <c r="BO241" s="14"/>
      <c r="BP241" s="14"/>
      <c r="BQ241" s="14"/>
      <c r="BR241" s="14"/>
      <c r="BS241" s="14"/>
    </row>
    <row r="242" ht="12.95" customHeight="1" spans="1:71">
      <c r="A242" s="180">
        <v>45398</v>
      </c>
      <c r="B242" s="14" t="s">
        <v>4290</v>
      </c>
      <c r="C242" s="14">
        <v>1</v>
      </c>
      <c r="D242" s="14" t="s">
        <v>262</v>
      </c>
      <c r="E242" s="14">
        <v>3200</v>
      </c>
      <c r="F242" s="14" t="s">
        <v>2043</v>
      </c>
      <c r="G242" s="14"/>
      <c r="H242" s="181"/>
      <c r="I242" s="181"/>
      <c r="J242" s="181" t="s">
        <v>4459</v>
      </c>
      <c r="K242" s="181" t="s">
        <v>4519</v>
      </c>
      <c r="L242" s="181" t="s">
        <v>4460</v>
      </c>
      <c r="M242" s="181" t="s">
        <v>4514</v>
      </c>
      <c r="N242" s="181"/>
      <c r="O242" s="181"/>
      <c r="P242" s="181"/>
      <c r="Q242" s="181"/>
      <c r="R242" s="61"/>
      <c r="S242" s="180">
        <v>45394</v>
      </c>
      <c r="T242" s="14" t="s">
        <v>4423</v>
      </c>
      <c r="U242" s="14">
        <v>2</v>
      </c>
      <c r="V242" s="127" t="s">
        <v>280</v>
      </c>
      <c r="W242" s="14">
        <v>7000</v>
      </c>
      <c r="X242" s="14" t="s">
        <v>2043</v>
      </c>
      <c r="Y242" s="53"/>
      <c r="Z242" s="53"/>
      <c r="AA242" s="53"/>
      <c r="AB242" s="53" t="s">
        <v>4449</v>
      </c>
      <c r="AC242" s="53" t="s">
        <v>4473</v>
      </c>
      <c r="AD242" s="53" t="s">
        <v>4450</v>
      </c>
      <c r="AE242" s="14"/>
      <c r="AF242" s="53">
        <v>380</v>
      </c>
      <c r="AG242" s="53">
        <v>40</v>
      </c>
      <c r="AH242" s="53">
        <v>53</v>
      </c>
      <c r="AI242" s="53"/>
      <c r="AJ242" s="61"/>
      <c r="AK242" s="180">
        <v>45397</v>
      </c>
      <c r="AL242" s="53" t="s">
        <v>4289</v>
      </c>
      <c r="AM242" s="53">
        <v>3</v>
      </c>
      <c r="AN242" s="127" t="s">
        <v>1964</v>
      </c>
      <c r="AO242" s="127">
        <v>400</v>
      </c>
      <c r="AP242" s="53" t="s">
        <v>2045</v>
      </c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61"/>
      <c r="BC242" s="180"/>
      <c r="BD242" s="14"/>
      <c r="BE242" s="14"/>
      <c r="BF242" s="14"/>
      <c r="BG242" s="14"/>
      <c r="BH242" s="14"/>
      <c r="BI242" s="53"/>
      <c r="BJ242" s="53"/>
      <c r="BK242" s="53"/>
      <c r="BL242" s="53"/>
      <c r="BM242" s="53"/>
      <c r="BN242" s="53" t="s">
        <v>4084</v>
      </c>
      <c r="BO242" s="14"/>
      <c r="BP242" s="14"/>
      <c r="BQ242" s="14"/>
      <c r="BR242" s="14"/>
      <c r="BS242" s="14"/>
    </row>
    <row r="243" ht="12.95" customHeight="1" spans="1:71">
      <c r="A243" s="180">
        <v>45399</v>
      </c>
      <c r="B243" s="14" t="s">
        <v>4288</v>
      </c>
      <c r="C243" s="14">
        <v>1</v>
      </c>
      <c r="D243" s="14" t="s">
        <v>1081</v>
      </c>
      <c r="E243" s="14">
        <v>3210</v>
      </c>
      <c r="F243" s="14" t="s">
        <v>2043</v>
      </c>
      <c r="G243" s="14"/>
      <c r="H243" s="181"/>
      <c r="I243" s="181"/>
      <c r="J243" s="181" t="s">
        <v>4459</v>
      </c>
      <c r="K243" s="181" t="s">
        <v>4507</v>
      </c>
      <c r="L243" s="181" t="s">
        <v>4501</v>
      </c>
      <c r="M243" s="181"/>
      <c r="N243" s="181"/>
      <c r="O243" s="181"/>
      <c r="P243" s="181"/>
      <c r="Q243" s="181"/>
      <c r="R243" s="61"/>
      <c r="S243" s="180">
        <v>45394</v>
      </c>
      <c r="T243" s="14" t="s">
        <v>4290</v>
      </c>
      <c r="U243" s="14">
        <v>2</v>
      </c>
      <c r="V243" s="14" t="s">
        <v>220</v>
      </c>
      <c r="W243" s="14">
        <v>2000</v>
      </c>
      <c r="X243" s="14" t="s">
        <v>2043</v>
      </c>
      <c r="Y243" s="14"/>
      <c r="Z243" s="53"/>
      <c r="AA243" s="53" t="s">
        <v>4471</v>
      </c>
      <c r="AB243" s="53" t="s">
        <v>4449</v>
      </c>
      <c r="AC243" s="53" t="s">
        <v>4473</v>
      </c>
      <c r="AD243" s="53" t="s">
        <v>4450</v>
      </c>
      <c r="AE243" s="14"/>
      <c r="AF243" s="14">
        <v>300</v>
      </c>
      <c r="AG243" s="14">
        <v>30</v>
      </c>
      <c r="AH243" s="53"/>
      <c r="AI243" s="53"/>
      <c r="AJ243" s="61"/>
      <c r="AK243" s="180">
        <v>45398</v>
      </c>
      <c r="AL243" s="53" t="s">
        <v>4289</v>
      </c>
      <c r="AM243" s="53">
        <v>3</v>
      </c>
      <c r="AN243" s="127" t="s">
        <v>1964</v>
      </c>
      <c r="AO243" s="127">
        <v>400</v>
      </c>
      <c r="AP243" s="53" t="s">
        <v>2045</v>
      </c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61"/>
      <c r="BC243" s="180">
        <v>45400</v>
      </c>
      <c r="BD243" s="14" t="s">
        <v>4288</v>
      </c>
      <c r="BE243" s="14">
        <v>4</v>
      </c>
      <c r="BF243" s="14" t="s">
        <v>1603</v>
      </c>
      <c r="BG243" s="14">
        <v>3075</v>
      </c>
      <c r="BH243" s="14" t="s">
        <v>2043</v>
      </c>
      <c r="BI243" s="53"/>
      <c r="BJ243" s="53"/>
      <c r="BK243" s="53"/>
      <c r="BL243" s="53" t="s">
        <v>4449</v>
      </c>
      <c r="BM243" s="53"/>
      <c r="BN243" s="53" t="s">
        <v>4084</v>
      </c>
      <c r="BO243" s="14"/>
      <c r="BP243" s="14"/>
      <c r="BQ243" s="14"/>
      <c r="BR243" s="14"/>
      <c r="BS243" s="14"/>
    </row>
    <row r="244" ht="12.95" customHeight="1" spans="1:71">
      <c r="A244" s="180">
        <v>45399</v>
      </c>
      <c r="B244" s="14" t="s">
        <v>4289</v>
      </c>
      <c r="C244" s="14">
        <v>1</v>
      </c>
      <c r="D244" s="14" t="s">
        <v>1081</v>
      </c>
      <c r="E244" s="14">
        <v>800</v>
      </c>
      <c r="F244" s="14" t="s">
        <v>2043</v>
      </c>
      <c r="G244" s="14"/>
      <c r="H244" s="181"/>
      <c r="I244" s="181"/>
      <c r="J244" s="181" t="s">
        <v>4459</v>
      </c>
      <c r="K244" s="181" t="s">
        <v>4507</v>
      </c>
      <c r="L244" s="181" t="s">
        <v>4501</v>
      </c>
      <c r="M244" s="181"/>
      <c r="N244" s="181"/>
      <c r="O244" s="181"/>
      <c r="P244" s="181"/>
      <c r="Q244" s="181"/>
      <c r="R244" s="61"/>
      <c r="S244" s="180"/>
      <c r="T244" s="14"/>
      <c r="U244" s="14"/>
      <c r="V244" s="127"/>
      <c r="W244" s="14"/>
      <c r="X244" s="14"/>
      <c r="Y244" s="53"/>
      <c r="Z244" s="53"/>
      <c r="AA244" s="53"/>
      <c r="AB244" s="53"/>
      <c r="AC244" s="53"/>
      <c r="AD244" s="53"/>
      <c r="AE244" s="14"/>
      <c r="AF244" s="53"/>
      <c r="AG244" s="53"/>
      <c r="AH244" s="53"/>
      <c r="AI244" s="53"/>
      <c r="AJ244" s="61"/>
      <c r="AK244" s="180">
        <v>45398</v>
      </c>
      <c r="AL244" s="53" t="s">
        <v>4423</v>
      </c>
      <c r="AM244" s="53">
        <v>3</v>
      </c>
      <c r="AN244" s="127" t="s">
        <v>110</v>
      </c>
      <c r="AO244" s="127">
        <v>1600</v>
      </c>
      <c r="AP244" s="53" t="s">
        <v>2043</v>
      </c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61"/>
      <c r="BC244" s="180">
        <v>45400</v>
      </c>
      <c r="BD244" s="14" t="s">
        <v>4289</v>
      </c>
      <c r="BE244" s="14">
        <v>4</v>
      </c>
      <c r="BF244" s="14" t="s">
        <v>1603</v>
      </c>
      <c r="BG244" s="14">
        <v>2000</v>
      </c>
      <c r="BH244" s="14" t="s">
        <v>2043</v>
      </c>
      <c r="BI244" s="53"/>
      <c r="BJ244" s="53"/>
      <c r="BK244" s="53"/>
      <c r="BL244" s="53" t="s">
        <v>4449</v>
      </c>
      <c r="BM244" s="53"/>
      <c r="BN244" s="53"/>
      <c r="BO244" s="14"/>
      <c r="BP244" s="14"/>
      <c r="BQ244" s="14"/>
      <c r="BR244" s="14"/>
      <c r="BS244" s="14"/>
    </row>
    <row r="245" ht="12.95" customHeight="1" spans="1:71">
      <c r="A245" s="180">
        <v>45399</v>
      </c>
      <c r="B245" s="14" t="s">
        <v>4289</v>
      </c>
      <c r="C245" s="14">
        <v>1</v>
      </c>
      <c r="D245" s="14" t="s">
        <v>464</v>
      </c>
      <c r="E245" s="14">
        <v>2500</v>
      </c>
      <c r="F245" s="14" t="s">
        <v>2043</v>
      </c>
      <c r="G245" s="14"/>
      <c r="H245" s="181"/>
      <c r="I245" s="181"/>
      <c r="J245" s="181" t="s">
        <v>4459</v>
      </c>
      <c r="K245" s="181" t="s">
        <v>4507</v>
      </c>
      <c r="L245" s="181" t="s">
        <v>4501</v>
      </c>
      <c r="M245" s="181"/>
      <c r="N245" s="181"/>
      <c r="O245" s="181"/>
      <c r="P245" s="181"/>
      <c r="Q245" s="181"/>
      <c r="R245" s="61"/>
      <c r="S245" s="180">
        <v>45397</v>
      </c>
      <c r="T245" s="14" t="s">
        <v>4288</v>
      </c>
      <c r="U245" s="14">
        <v>2</v>
      </c>
      <c r="V245" s="14" t="s">
        <v>220</v>
      </c>
      <c r="W245" s="14">
        <v>390</v>
      </c>
      <c r="X245" s="14" t="s">
        <v>2043</v>
      </c>
      <c r="Y245" s="53"/>
      <c r="Z245" s="53" t="s">
        <v>4528</v>
      </c>
      <c r="AA245" s="53"/>
      <c r="AB245" s="53"/>
      <c r="AC245" s="53"/>
      <c r="AD245" s="53"/>
      <c r="AE245" s="14"/>
      <c r="AF245" s="53"/>
      <c r="AG245" s="53"/>
      <c r="AH245" s="53"/>
      <c r="AI245" s="53"/>
      <c r="AJ245" s="61"/>
      <c r="AK245" s="180">
        <v>45400</v>
      </c>
      <c r="AL245" s="127" t="s">
        <v>4288</v>
      </c>
      <c r="AM245" s="53">
        <v>3</v>
      </c>
      <c r="AN245" s="127" t="s">
        <v>2070</v>
      </c>
      <c r="AO245" s="127">
        <v>320</v>
      </c>
      <c r="AP245" s="127" t="s">
        <v>2045</v>
      </c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61"/>
      <c r="BC245" s="180">
        <v>45401</v>
      </c>
      <c r="BD245" s="14" t="s">
        <v>4288</v>
      </c>
      <c r="BE245" s="14">
        <v>4</v>
      </c>
      <c r="BF245" s="14" t="s">
        <v>1603</v>
      </c>
      <c r="BG245" s="14">
        <v>3000</v>
      </c>
      <c r="BH245" s="14" t="s">
        <v>2043</v>
      </c>
      <c r="BI245" s="53"/>
      <c r="BJ245" s="53"/>
      <c r="BK245" s="53"/>
      <c r="BL245" s="53" t="s">
        <v>4449</v>
      </c>
      <c r="BM245" s="53"/>
      <c r="BN245" s="53"/>
      <c r="BO245" s="14"/>
      <c r="BP245" s="14"/>
      <c r="BQ245" s="14"/>
      <c r="BR245" s="14"/>
      <c r="BS245" s="14"/>
    </row>
    <row r="246" ht="12.95" customHeight="1" spans="1:71">
      <c r="A246" s="180">
        <v>45400</v>
      </c>
      <c r="B246" s="14" t="s">
        <v>4288</v>
      </c>
      <c r="C246" s="14">
        <v>1</v>
      </c>
      <c r="D246" s="14" t="s">
        <v>464</v>
      </c>
      <c r="E246" s="14">
        <v>2500</v>
      </c>
      <c r="F246" s="14" t="s">
        <v>2043</v>
      </c>
      <c r="G246" s="14"/>
      <c r="H246" s="181"/>
      <c r="I246" s="181"/>
      <c r="J246" s="181" t="s">
        <v>4459</v>
      </c>
      <c r="K246" s="181" t="s">
        <v>4507</v>
      </c>
      <c r="L246" s="181" t="s">
        <v>4501</v>
      </c>
      <c r="M246" s="181"/>
      <c r="N246" s="181"/>
      <c r="O246" s="181"/>
      <c r="P246" s="181"/>
      <c r="Q246" s="181"/>
      <c r="R246" s="61"/>
      <c r="S246" s="180">
        <v>45397</v>
      </c>
      <c r="T246" s="14" t="s">
        <v>4289</v>
      </c>
      <c r="U246" s="14">
        <v>2</v>
      </c>
      <c r="V246" s="127" t="s">
        <v>135</v>
      </c>
      <c r="W246" s="14">
        <v>3500</v>
      </c>
      <c r="X246" s="14" t="s">
        <v>2043</v>
      </c>
      <c r="Y246" s="53"/>
      <c r="Z246" s="53"/>
      <c r="AA246" s="53" t="s">
        <v>4471</v>
      </c>
      <c r="AB246" s="53" t="s">
        <v>4449</v>
      </c>
      <c r="AC246" s="53" t="s">
        <v>4473</v>
      </c>
      <c r="AD246" s="53" t="s">
        <v>4450</v>
      </c>
      <c r="AE246" s="14" t="s">
        <v>4529</v>
      </c>
      <c r="AF246" s="53">
        <v>380</v>
      </c>
      <c r="AG246" s="53">
        <v>40</v>
      </c>
      <c r="AH246" s="53"/>
      <c r="AI246" s="53"/>
      <c r="AJ246" s="61"/>
      <c r="AK246" s="180">
        <v>45400</v>
      </c>
      <c r="AL246" s="14" t="s">
        <v>4288</v>
      </c>
      <c r="AM246" s="53">
        <v>3</v>
      </c>
      <c r="AN246" s="14" t="s">
        <v>1759</v>
      </c>
      <c r="AO246" s="14">
        <v>200</v>
      </c>
      <c r="AP246" s="14" t="s">
        <v>2045</v>
      </c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61"/>
      <c r="BC246" s="180">
        <v>45401</v>
      </c>
      <c r="BD246" s="14" t="s">
        <v>4289</v>
      </c>
      <c r="BE246" s="14">
        <v>4</v>
      </c>
      <c r="BF246" s="14" t="s">
        <v>1603</v>
      </c>
      <c r="BG246" s="14">
        <v>800</v>
      </c>
      <c r="BH246" s="14" t="s">
        <v>2043</v>
      </c>
      <c r="BI246" s="53"/>
      <c r="BJ246" s="53"/>
      <c r="BK246" s="53"/>
      <c r="BL246" s="53" t="s">
        <v>4449</v>
      </c>
      <c r="BM246" s="53" t="s">
        <v>4504</v>
      </c>
      <c r="BN246" s="53" t="s">
        <v>4084</v>
      </c>
      <c r="BO246" s="14"/>
      <c r="BP246" s="14"/>
      <c r="BQ246" s="14"/>
      <c r="BR246" s="14"/>
      <c r="BS246" s="14"/>
    </row>
    <row r="247" ht="12.95" customHeight="1" spans="1:71">
      <c r="A247" s="180">
        <v>45400</v>
      </c>
      <c r="B247" s="14" t="s">
        <v>4288</v>
      </c>
      <c r="C247" s="14">
        <v>1</v>
      </c>
      <c r="D247" s="14" t="s">
        <v>464</v>
      </c>
      <c r="E247" s="14">
        <v>3400</v>
      </c>
      <c r="F247" s="14" t="s">
        <v>2043</v>
      </c>
      <c r="G247" s="14"/>
      <c r="H247" s="181"/>
      <c r="I247" s="181"/>
      <c r="J247" s="181" t="s">
        <v>4459</v>
      </c>
      <c r="K247" s="181" t="s">
        <v>4507</v>
      </c>
      <c r="L247" s="181" t="s">
        <v>4501</v>
      </c>
      <c r="M247" s="181"/>
      <c r="N247" s="181"/>
      <c r="O247" s="181"/>
      <c r="P247" s="181"/>
      <c r="Q247" s="181"/>
      <c r="R247" s="61"/>
      <c r="S247" s="180">
        <v>45397</v>
      </c>
      <c r="T247" s="14" t="s">
        <v>4289</v>
      </c>
      <c r="U247" s="14">
        <v>2</v>
      </c>
      <c r="V247" s="127" t="s">
        <v>135</v>
      </c>
      <c r="W247" s="14">
        <v>4000</v>
      </c>
      <c r="X247" s="14" t="s">
        <v>2043</v>
      </c>
      <c r="Y247" s="53"/>
      <c r="Z247" s="53"/>
      <c r="AA247" s="53" t="s">
        <v>4471</v>
      </c>
      <c r="AB247" s="53" t="s">
        <v>4449</v>
      </c>
      <c r="AC247" s="53" t="s">
        <v>4473</v>
      </c>
      <c r="AD247" s="53" t="s">
        <v>4450</v>
      </c>
      <c r="AE247" s="14"/>
      <c r="AF247" s="53"/>
      <c r="AG247" s="53"/>
      <c r="AH247" s="53"/>
      <c r="AI247" s="53"/>
      <c r="AJ247" s="61"/>
      <c r="AK247" s="180">
        <v>45400</v>
      </c>
      <c r="AL247" s="127" t="s">
        <v>4289</v>
      </c>
      <c r="AM247" s="53">
        <v>3</v>
      </c>
      <c r="AN247" s="127" t="s">
        <v>1303</v>
      </c>
      <c r="AO247" s="127">
        <v>200</v>
      </c>
      <c r="AP247" s="127" t="s">
        <v>2045</v>
      </c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61"/>
      <c r="BC247" s="180">
        <v>45401</v>
      </c>
      <c r="BD247" s="14" t="s">
        <v>4289</v>
      </c>
      <c r="BE247" s="14">
        <v>4</v>
      </c>
      <c r="BF247" s="14" t="s">
        <v>250</v>
      </c>
      <c r="BG247" s="14">
        <v>1700</v>
      </c>
      <c r="BH247" s="14" t="s">
        <v>2043</v>
      </c>
      <c r="BI247" s="53"/>
      <c r="BJ247" s="53"/>
      <c r="BK247" s="53"/>
      <c r="BL247" s="53"/>
      <c r="BM247" s="53"/>
      <c r="BN247" s="53"/>
      <c r="BO247" s="14"/>
      <c r="BP247" s="14"/>
      <c r="BQ247" s="14"/>
      <c r="BR247" s="14"/>
      <c r="BS247" s="14"/>
    </row>
    <row r="248" ht="12.95" customHeight="1" spans="1:71">
      <c r="A248" s="180">
        <v>45400</v>
      </c>
      <c r="B248" s="14" t="s">
        <v>4289</v>
      </c>
      <c r="C248" s="14">
        <v>1</v>
      </c>
      <c r="D248" s="14" t="s">
        <v>464</v>
      </c>
      <c r="E248" s="14">
        <v>1200</v>
      </c>
      <c r="F248" s="14" t="s">
        <v>2043</v>
      </c>
      <c r="G248" s="14"/>
      <c r="H248" s="181"/>
      <c r="I248" s="181"/>
      <c r="J248" s="181" t="s">
        <v>4459</v>
      </c>
      <c r="K248" s="181" t="s">
        <v>4507</v>
      </c>
      <c r="L248" s="181" t="s">
        <v>4501</v>
      </c>
      <c r="M248" s="181"/>
      <c r="N248" s="181"/>
      <c r="O248" s="181"/>
      <c r="P248" s="181"/>
      <c r="Q248" s="181"/>
      <c r="R248" s="61"/>
      <c r="S248" s="180">
        <v>45398</v>
      </c>
      <c r="T248" s="14" t="s">
        <v>4424</v>
      </c>
      <c r="U248" s="14">
        <v>2</v>
      </c>
      <c r="V248" s="127" t="s">
        <v>135</v>
      </c>
      <c r="W248" s="14">
        <v>10000</v>
      </c>
      <c r="X248" s="14" t="s">
        <v>2043</v>
      </c>
      <c r="Y248" s="53"/>
      <c r="Z248" s="53"/>
      <c r="AA248" s="53" t="s">
        <v>4471</v>
      </c>
      <c r="AB248" s="53" t="s">
        <v>4449</v>
      </c>
      <c r="AC248" s="53" t="s">
        <v>4473</v>
      </c>
      <c r="AD248" s="53" t="s">
        <v>4450</v>
      </c>
      <c r="AE248" s="14" t="s">
        <v>4530</v>
      </c>
      <c r="AF248" s="53"/>
      <c r="AG248" s="53"/>
      <c r="AH248" s="53"/>
      <c r="AI248" s="53"/>
      <c r="AJ248" s="61"/>
      <c r="AK248" s="180">
        <v>45400</v>
      </c>
      <c r="AL248" s="14" t="s">
        <v>4289</v>
      </c>
      <c r="AM248" s="53">
        <v>3</v>
      </c>
      <c r="AN248" s="14" t="s">
        <v>606</v>
      </c>
      <c r="AO248" s="14">
        <v>300</v>
      </c>
      <c r="AP248" s="14" t="s">
        <v>2045</v>
      </c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61"/>
      <c r="BC248" s="180">
        <v>45402</v>
      </c>
      <c r="BD248" s="14" t="s">
        <v>4288</v>
      </c>
      <c r="BE248" s="14">
        <v>4</v>
      </c>
      <c r="BF248" s="14" t="s">
        <v>250</v>
      </c>
      <c r="BG248" s="14">
        <v>2100</v>
      </c>
      <c r="BH248" s="14" t="s">
        <v>2043</v>
      </c>
      <c r="BI248" s="53"/>
      <c r="BJ248" s="53"/>
      <c r="BK248" s="53"/>
      <c r="BL248" s="53"/>
      <c r="BM248" s="53"/>
      <c r="BN248" s="53"/>
      <c r="BO248" s="14"/>
      <c r="BP248" s="14"/>
      <c r="BQ248" s="14"/>
      <c r="BR248" s="14"/>
      <c r="BS248" s="14"/>
    </row>
    <row r="249" ht="12.95" customHeight="1" spans="1:71">
      <c r="A249" s="180">
        <v>45400</v>
      </c>
      <c r="B249" s="14" t="s">
        <v>4289</v>
      </c>
      <c r="C249" s="14">
        <v>1</v>
      </c>
      <c r="D249" s="14" t="s">
        <v>1977</v>
      </c>
      <c r="E249" s="14">
        <v>200</v>
      </c>
      <c r="F249" s="14" t="s">
        <v>2045</v>
      </c>
      <c r="G249" s="14"/>
      <c r="H249" s="181"/>
      <c r="I249" s="181"/>
      <c r="J249" s="181" t="s">
        <v>4459</v>
      </c>
      <c r="K249" s="181" t="s">
        <v>4507</v>
      </c>
      <c r="L249" s="181" t="s">
        <v>4501</v>
      </c>
      <c r="M249" s="181"/>
      <c r="N249" s="181"/>
      <c r="O249" s="181"/>
      <c r="P249" s="181"/>
      <c r="Q249" s="181"/>
      <c r="R249" s="61"/>
      <c r="S249" s="180"/>
      <c r="T249" s="14"/>
      <c r="U249" s="14"/>
      <c r="V249" s="127"/>
      <c r="W249" s="14"/>
      <c r="X249" s="14"/>
      <c r="Y249" s="53"/>
      <c r="Z249" s="53"/>
      <c r="AA249" s="53"/>
      <c r="AB249" s="53" t="s">
        <v>4449</v>
      </c>
      <c r="AC249" s="53" t="s">
        <v>4473</v>
      </c>
      <c r="AD249" s="53" t="s">
        <v>4450</v>
      </c>
      <c r="AE249" s="14"/>
      <c r="AF249" s="53"/>
      <c r="AG249" s="53"/>
      <c r="AH249" s="53"/>
      <c r="AI249" s="53"/>
      <c r="AJ249" s="61"/>
      <c r="AK249" s="180">
        <v>45400</v>
      </c>
      <c r="AL249" s="138" t="s">
        <v>4289</v>
      </c>
      <c r="AM249" s="128">
        <v>3</v>
      </c>
      <c r="AN249" s="138" t="s">
        <v>1654</v>
      </c>
      <c r="AO249" s="138">
        <v>420</v>
      </c>
      <c r="AP249" s="138" t="s">
        <v>2045</v>
      </c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61"/>
      <c r="BC249" s="180">
        <v>45402</v>
      </c>
      <c r="BD249" s="14" t="s">
        <v>4289</v>
      </c>
      <c r="BE249" s="14">
        <v>4</v>
      </c>
      <c r="BF249" s="14" t="s">
        <v>250</v>
      </c>
      <c r="BG249" s="14">
        <v>1000</v>
      </c>
      <c r="BH249" s="14" t="s">
        <v>2043</v>
      </c>
      <c r="BI249" s="53"/>
      <c r="BJ249" s="53"/>
      <c r="BK249" s="53"/>
      <c r="BL249" s="53"/>
      <c r="BM249" s="53"/>
      <c r="BN249" s="53"/>
      <c r="BO249" s="14"/>
      <c r="BP249" s="14"/>
      <c r="BQ249" s="14"/>
      <c r="BR249" s="14"/>
      <c r="BS249" s="14"/>
    </row>
    <row r="250" ht="12.95" customHeight="1" spans="1:71">
      <c r="A250" s="180">
        <v>45400</v>
      </c>
      <c r="B250" s="14" t="s">
        <v>4425</v>
      </c>
      <c r="C250" s="14">
        <v>1</v>
      </c>
      <c r="D250" s="14" t="s">
        <v>790</v>
      </c>
      <c r="E250" s="14">
        <v>4000</v>
      </c>
      <c r="F250" s="14" t="s">
        <v>2043</v>
      </c>
      <c r="G250" s="14"/>
      <c r="H250" s="181"/>
      <c r="I250" s="181"/>
      <c r="J250" s="181" t="s">
        <v>4459</v>
      </c>
      <c r="K250" s="181" t="s">
        <v>4507</v>
      </c>
      <c r="L250" s="181" t="s">
        <v>4501</v>
      </c>
      <c r="M250" s="181"/>
      <c r="N250" s="181"/>
      <c r="O250" s="181"/>
      <c r="P250" s="181"/>
      <c r="Q250" s="181"/>
      <c r="R250" s="61"/>
      <c r="S250" s="180"/>
      <c r="T250" s="14"/>
      <c r="U250" s="14"/>
      <c r="V250" s="127"/>
      <c r="W250" s="14"/>
      <c r="X250" s="14"/>
      <c r="Y250" s="53"/>
      <c r="Z250" s="53"/>
      <c r="AA250" s="53"/>
      <c r="AB250" s="53" t="s">
        <v>4449</v>
      </c>
      <c r="AC250" s="53" t="s">
        <v>4473</v>
      </c>
      <c r="AD250" s="53" t="s">
        <v>4450</v>
      </c>
      <c r="AE250" s="14"/>
      <c r="AF250" s="53"/>
      <c r="AG250" s="53"/>
      <c r="AH250" s="53"/>
      <c r="AI250" s="53"/>
      <c r="AJ250" s="61"/>
      <c r="AK250" s="180">
        <v>45400</v>
      </c>
      <c r="AL250" s="14" t="s">
        <v>4290</v>
      </c>
      <c r="AM250" s="53">
        <v>3</v>
      </c>
      <c r="AN250" s="14" t="s">
        <v>1382</v>
      </c>
      <c r="AO250" s="14">
        <v>600</v>
      </c>
      <c r="AP250" s="14" t="s">
        <v>2043</v>
      </c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61"/>
      <c r="BC250" s="180">
        <v>45402</v>
      </c>
      <c r="BD250" s="14" t="s">
        <v>4425</v>
      </c>
      <c r="BE250" s="14">
        <v>4</v>
      </c>
      <c r="BF250" s="14" t="s">
        <v>729</v>
      </c>
      <c r="BG250" s="14">
        <v>4000</v>
      </c>
      <c r="BH250" s="14" t="s">
        <v>2043</v>
      </c>
      <c r="BI250" s="53"/>
      <c r="BJ250" s="53"/>
      <c r="BK250" s="53"/>
      <c r="BL250" s="53"/>
      <c r="BM250" s="53"/>
      <c r="BN250" s="53"/>
      <c r="BO250" s="14"/>
      <c r="BP250" s="14"/>
      <c r="BQ250" s="14"/>
      <c r="BR250" s="14"/>
      <c r="BS250" s="14"/>
    </row>
    <row r="251" ht="12.95" customHeight="1" spans="1:71">
      <c r="A251" s="180">
        <v>45401</v>
      </c>
      <c r="B251" s="14" t="s">
        <v>4288</v>
      </c>
      <c r="C251" s="14">
        <v>1</v>
      </c>
      <c r="D251" s="14" t="s">
        <v>1188</v>
      </c>
      <c r="E251" s="14">
        <v>3400</v>
      </c>
      <c r="F251" s="14" t="s">
        <v>2043</v>
      </c>
      <c r="G251" s="14"/>
      <c r="H251" s="181"/>
      <c r="I251" s="181"/>
      <c r="J251" s="181" t="s">
        <v>4459</v>
      </c>
      <c r="K251" s="181" t="s">
        <v>4507</v>
      </c>
      <c r="L251" s="181" t="s">
        <v>4501</v>
      </c>
      <c r="M251" s="181"/>
      <c r="N251" s="181"/>
      <c r="O251" s="181"/>
      <c r="P251" s="181"/>
      <c r="Q251" s="181"/>
      <c r="R251" s="61"/>
      <c r="S251" s="180">
        <v>45400</v>
      </c>
      <c r="T251" s="14" t="s">
        <v>4288</v>
      </c>
      <c r="U251" s="14">
        <v>2</v>
      </c>
      <c r="V251" s="127" t="s">
        <v>1777</v>
      </c>
      <c r="W251" s="14">
        <v>240</v>
      </c>
      <c r="X251" s="14" t="s">
        <v>2045</v>
      </c>
      <c r="Y251" s="53"/>
      <c r="Z251" s="53"/>
      <c r="AA251" s="53" t="s">
        <v>4452</v>
      </c>
      <c r="AB251" s="53" t="s">
        <v>4449</v>
      </c>
      <c r="AC251" s="53" t="s">
        <v>4473</v>
      </c>
      <c r="AD251" s="53" t="s">
        <v>4450</v>
      </c>
      <c r="AE251" s="14"/>
      <c r="AF251" s="53"/>
      <c r="AG251" s="53"/>
      <c r="AH251" s="53"/>
      <c r="AI251" s="53"/>
      <c r="AJ251" s="61"/>
      <c r="AK251" s="180">
        <v>45401</v>
      </c>
      <c r="AL251" s="53" t="s">
        <v>4288</v>
      </c>
      <c r="AM251" s="53">
        <v>3</v>
      </c>
      <c r="AN251" s="127" t="s">
        <v>1946</v>
      </c>
      <c r="AO251" s="127">
        <v>300</v>
      </c>
      <c r="AP251" s="127" t="s">
        <v>2045</v>
      </c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61"/>
      <c r="BC251" s="180">
        <v>45404</v>
      </c>
      <c r="BD251" s="14" t="s">
        <v>4288</v>
      </c>
      <c r="BE251" s="14">
        <v>4</v>
      </c>
      <c r="BF251" s="14" t="s">
        <v>729</v>
      </c>
      <c r="BG251" s="14">
        <v>2745</v>
      </c>
      <c r="BH251" s="14" t="s">
        <v>2043</v>
      </c>
      <c r="BI251" s="53"/>
      <c r="BJ251" s="53"/>
      <c r="BK251" s="53"/>
      <c r="BL251" s="53"/>
      <c r="BM251" s="53"/>
      <c r="BN251" s="53"/>
      <c r="BO251" s="14"/>
      <c r="BP251" s="14"/>
      <c r="BQ251" s="14"/>
      <c r="BR251" s="14"/>
      <c r="BS251" s="14"/>
    </row>
    <row r="252" ht="12.95" customHeight="1" spans="1:71">
      <c r="A252" s="180">
        <v>45401</v>
      </c>
      <c r="B252" s="14" t="s">
        <v>4289</v>
      </c>
      <c r="C252" s="14">
        <v>1</v>
      </c>
      <c r="D252" s="14" t="s">
        <v>1188</v>
      </c>
      <c r="E252" s="14">
        <v>2500</v>
      </c>
      <c r="F252" s="14" t="s">
        <v>2043</v>
      </c>
      <c r="G252" s="14"/>
      <c r="H252" s="181"/>
      <c r="I252" s="181"/>
      <c r="J252" s="181" t="s">
        <v>4459</v>
      </c>
      <c r="K252" s="181" t="s">
        <v>4507</v>
      </c>
      <c r="L252" s="181" t="s">
        <v>4501</v>
      </c>
      <c r="M252" s="181"/>
      <c r="N252" s="181"/>
      <c r="O252" s="181"/>
      <c r="P252" s="181"/>
      <c r="Q252" s="181"/>
      <c r="R252" s="61"/>
      <c r="S252" s="180">
        <v>45400</v>
      </c>
      <c r="T252" s="14" t="s">
        <v>4288</v>
      </c>
      <c r="U252" s="14">
        <v>2</v>
      </c>
      <c r="V252" s="127" t="s">
        <v>386</v>
      </c>
      <c r="W252" s="14">
        <v>2660</v>
      </c>
      <c r="X252" s="14" t="s">
        <v>2043</v>
      </c>
      <c r="Y252" s="53"/>
      <c r="Z252" s="53"/>
      <c r="AA252" s="53" t="s">
        <v>4452</v>
      </c>
      <c r="AB252" s="53" t="s">
        <v>4449</v>
      </c>
      <c r="AC252" s="53" t="s">
        <v>4473</v>
      </c>
      <c r="AD252" s="53" t="s">
        <v>4450</v>
      </c>
      <c r="AE252" s="14"/>
      <c r="AF252" s="53"/>
      <c r="AG252" s="53"/>
      <c r="AH252" s="53"/>
      <c r="AI252" s="53"/>
      <c r="AJ252" s="61"/>
      <c r="AK252" s="180">
        <v>45401</v>
      </c>
      <c r="AL252" s="53" t="s">
        <v>4288</v>
      </c>
      <c r="AM252" s="53">
        <v>3</v>
      </c>
      <c r="AN252" s="73" t="s">
        <v>2157</v>
      </c>
      <c r="AO252" s="73">
        <v>200</v>
      </c>
      <c r="AP252" s="73" t="s">
        <v>2045</v>
      </c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61"/>
      <c r="BC252" s="180">
        <v>45404</v>
      </c>
      <c r="BD252" s="14" t="s">
        <v>4289</v>
      </c>
      <c r="BE252" s="14">
        <v>4</v>
      </c>
      <c r="BF252" s="14" t="s">
        <v>1686</v>
      </c>
      <c r="BG252" s="14">
        <v>3200</v>
      </c>
      <c r="BH252" s="14" t="s">
        <v>2043</v>
      </c>
      <c r="BI252" s="53"/>
      <c r="BJ252" s="53"/>
      <c r="BK252" s="53" t="s">
        <v>4452</v>
      </c>
      <c r="BL252" s="53" t="s">
        <v>4453</v>
      </c>
      <c r="BM252" s="53"/>
      <c r="BN252" s="53" t="s">
        <v>2220</v>
      </c>
      <c r="BO252" s="14"/>
      <c r="BP252" s="14"/>
      <c r="BQ252" s="14"/>
      <c r="BR252" s="14"/>
      <c r="BS252" s="14"/>
    </row>
    <row r="253" ht="12.95" customHeight="1" spans="1:71">
      <c r="A253" s="180">
        <v>45401</v>
      </c>
      <c r="B253" s="14" t="s">
        <v>4425</v>
      </c>
      <c r="C253" s="14">
        <v>1</v>
      </c>
      <c r="D253" s="14" t="s">
        <v>1057</v>
      </c>
      <c r="E253" s="14">
        <v>2000</v>
      </c>
      <c r="F253" s="14" t="s">
        <v>2043</v>
      </c>
      <c r="G253" s="14"/>
      <c r="H253" s="181"/>
      <c r="I253" s="181"/>
      <c r="J253" s="181" t="s">
        <v>4459</v>
      </c>
      <c r="K253" s="181" t="s">
        <v>4507</v>
      </c>
      <c r="L253" s="181" t="s">
        <v>4501</v>
      </c>
      <c r="M253" s="181"/>
      <c r="N253" s="181"/>
      <c r="O253" s="181"/>
      <c r="P253" s="181"/>
      <c r="Q253" s="181"/>
      <c r="R253" s="61"/>
      <c r="S253" s="180">
        <v>45400</v>
      </c>
      <c r="T253" s="14" t="s">
        <v>4425</v>
      </c>
      <c r="U253" s="14">
        <v>2</v>
      </c>
      <c r="V253" s="127" t="s">
        <v>386</v>
      </c>
      <c r="W253" s="14">
        <v>5500</v>
      </c>
      <c r="X253" s="14" t="s">
        <v>2043</v>
      </c>
      <c r="Y253" s="53"/>
      <c r="Z253" s="53"/>
      <c r="AA253" s="53"/>
      <c r="AB253" s="53" t="s">
        <v>4449</v>
      </c>
      <c r="AC253" s="53" t="s">
        <v>4473</v>
      </c>
      <c r="AD253" s="53" t="s">
        <v>4450</v>
      </c>
      <c r="AE253" s="14"/>
      <c r="AF253" s="53"/>
      <c r="AG253" s="53"/>
      <c r="AH253" s="53"/>
      <c r="AI253" s="53"/>
      <c r="AJ253" s="61"/>
      <c r="AK253" s="180">
        <v>45401</v>
      </c>
      <c r="AL253" s="53" t="s">
        <v>4289</v>
      </c>
      <c r="AM253" s="53">
        <v>3</v>
      </c>
      <c r="AN253" s="127" t="s">
        <v>1390</v>
      </c>
      <c r="AO253" s="127">
        <v>420</v>
      </c>
      <c r="AP253" s="127" t="s">
        <v>2045</v>
      </c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61"/>
      <c r="BC253" s="180">
        <v>45405</v>
      </c>
      <c r="BD253" s="14" t="s">
        <v>4288</v>
      </c>
      <c r="BE253" s="14">
        <v>4</v>
      </c>
      <c r="BF253" s="14" t="s">
        <v>1686</v>
      </c>
      <c r="BG253" s="14">
        <v>3200</v>
      </c>
      <c r="BH253" s="14" t="s">
        <v>2043</v>
      </c>
      <c r="BI253" s="53"/>
      <c r="BJ253" s="53"/>
      <c r="BK253" s="53" t="s">
        <v>4452</v>
      </c>
      <c r="BL253" s="53" t="s">
        <v>4453</v>
      </c>
      <c r="BM253" s="53"/>
      <c r="BN253" s="53" t="s">
        <v>2220</v>
      </c>
      <c r="BO253" s="14"/>
      <c r="BP253" s="14"/>
      <c r="BQ253" s="14"/>
      <c r="BR253" s="14"/>
      <c r="BS253" s="14"/>
    </row>
    <row r="254" ht="12.95" customHeight="1" spans="1:71">
      <c r="A254" s="180">
        <v>45401</v>
      </c>
      <c r="B254" s="14" t="s">
        <v>4290</v>
      </c>
      <c r="C254" s="14">
        <v>1</v>
      </c>
      <c r="D254" s="14" t="s">
        <v>328</v>
      </c>
      <c r="E254" s="14">
        <v>2000</v>
      </c>
      <c r="F254" s="14" t="s">
        <v>2043</v>
      </c>
      <c r="G254" s="14"/>
      <c r="H254" s="181"/>
      <c r="I254" s="181"/>
      <c r="J254" s="181" t="s">
        <v>4459</v>
      </c>
      <c r="K254" s="181" t="s">
        <v>4507</v>
      </c>
      <c r="L254" s="181" t="s">
        <v>4501</v>
      </c>
      <c r="M254" s="181"/>
      <c r="N254" s="181"/>
      <c r="O254" s="181"/>
      <c r="P254" s="181"/>
      <c r="Q254" s="181"/>
      <c r="R254" s="61"/>
      <c r="S254" s="180">
        <v>45400</v>
      </c>
      <c r="T254" s="14" t="s">
        <v>4290</v>
      </c>
      <c r="U254" s="14">
        <v>2</v>
      </c>
      <c r="V254" s="127" t="s">
        <v>1650</v>
      </c>
      <c r="W254" s="14">
        <v>1000</v>
      </c>
      <c r="X254" s="14" t="s">
        <v>2043</v>
      </c>
      <c r="Y254" s="53"/>
      <c r="Z254" s="53"/>
      <c r="AA254" s="53" t="s">
        <v>4452</v>
      </c>
      <c r="AB254" s="53" t="s">
        <v>4449</v>
      </c>
      <c r="AC254" s="53" t="s">
        <v>4473</v>
      </c>
      <c r="AD254" s="53" t="s">
        <v>4450</v>
      </c>
      <c r="AE254" s="14"/>
      <c r="AF254" s="53"/>
      <c r="AG254" s="53"/>
      <c r="AH254" s="53"/>
      <c r="AI254" s="53"/>
      <c r="AJ254" s="61"/>
      <c r="AK254" s="180">
        <v>45401</v>
      </c>
      <c r="AL254" s="53" t="s">
        <v>4289</v>
      </c>
      <c r="AM254" s="14">
        <v>3</v>
      </c>
      <c r="AN254" s="14" t="s">
        <v>2063</v>
      </c>
      <c r="AO254" s="14">
        <v>300</v>
      </c>
      <c r="AP254" s="14" t="s">
        <v>2045</v>
      </c>
      <c r="AQ254" s="53" t="s">
        <v>2096</v>
      </c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61"/>
      <c r="BC254" s="180">
        <v>45405</v>
      </c>
      <c r="BD254" s="14" t="s">
        <v>4289</v>
      </c>
      <c r="BE254" s="14">
        <v>4</v>
      </c>
      <c r="BF254" s="14" t="s">
        <v>540</v>
      </c>
      <c r="BG254" s="14">
        <v>2000</v>
      </c>
      <c r="BH254" s="14" t="s">
        <v>2043</v>
      </c>
      <c r="BI254" s="53"/>
      <c r="BJ254" s="53"/>
      <c r="BK254" s="53" t="s">
        <v>4452</v>
      </c>
      <c r="BL254" s="53" t="s">
        <v>4453</v>
      </c>
      <c r="BM254" s="53"/>
      <c r="BN254" s="53" t="s">
        <v>2220</v>
      </c>
      <c r="BO254" s="14"/>
      <c r="BP254" s="14"/>
      <c r="BQ254" s="14"/>
      <c r="BR254" s="14"/>
      <c r="BS254" s="14"/>
    </row>
    <row r="255" ht="12.95" customHeight="1" spans="1:71">
      <c r="A255" s="180">
        <v>45402</v>
      </c>
      <c r="B255" s="14" t="s">
        <v>4288</v>
      </c>
      <c r="C255" s="14">
        <v>1</v>
      </c>
      <c r="D255" s="14" t="s">
        <v>1057</v>
      </c>
      <c r="E255" s="14">
        <v>720</v>
      </c>
      <c r="F255" s="14" t="s">
        <v>2043</v>
      </c>
      <c r="G255" s="14"/>
      <c r="H255" s="181"/>
      <c r="I255" s="181"/>
      <c r="J255" s="181" t="s">
        <v>4459</v>
      </c>
      <c r="K255" s="181" t="s">
        <v>4507</v>
      </c>
      <c r="L255" s="181" t="s">
        <v>4501</v>
      </c>
      <c r="M255" s="181"/>
      <c r="N255" s="181"/>
      <c r="O255" s="181"/>
      <c r="P255" s="181"/>
      <c r="Q255" s="181"/>
      <c r="R255" s="61"/>
      <c r="S255" s="180">
        <v>45401</v>
      </c>
      <c r="T255" s="14" t="s">
        <v>4288</v>
      </c>
      <c r="U255" s="14">
        <v>2</v>
      </c>
      <c r="V255" s="127" t="s">
        <v>1650</v>
      </c>
      <c r="W255" s="14">
        <v>1720</v>
      </c>
      <c r="X255" s="14" t="s">
        <v>2043</v>
      </c>
      <c r="Y255" s="53"/>
      <c r="Z255" s="53"/>
      <c r="AA255" s="53" t="s">
        <v>4452</v>
      </c>
      <c r="AB255" s="53" t="s">
        <v>4449</v>
      </c>
      <c r="AC255" s="53" t="s">
        <v>4473</v>
      </c>
      <c r="AD255" s="53" t="s">
        <v>4450</v>
      </c>
      <c r="AE255" s="14"/>
      <c r="AF255" s="53"/>
      <c r="AG255" s="53"/>
      <c r="AH255" s="53"/>
      <c r="AI255" s="53"/>
      <c r="AJ255" s="61"/>
      <c r="AK255" s="180">
        <v>45401</v>
      </c>
      <c r="AL255" s="53" t="s">
        <v>4290</v>
      </c>
      <c r="AM255" s="53">
        <v>3</v>
      </c>
      <c r="AN255" s="127" t="s">
        <v>783</v>
      </c>
      <c r="AO255" s="127">
        <v>615</v>
      </c>
      <c r="AP255" s="127" t="s">
        <v>2045</v>
      </c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61"/>
      <c r="BC255" s="180">
        <v>45405</v>
      </c>
      <c r="BD255" s="14" t="s">
        <v>4290</v>
      </c>
      <c r="BE255" s="14">
        <v>4</v>
      </c>
      <c r="BF255" s="14" t="s">
        <v>1231</v>
      </c>
      <c r="BG255" s="14">
        <v>2800</v>
      </c>
      <c r="BH255" s="14" t="s">
        <v>2043</v>
      </c>
      <c r="BI255" s="53"/>
      <c r="BJ255" s="53"/>
      <c r="BK255" s="53" t="s">
        <v>4452</v>
      </c>
      <c r="BL255" s="53" t="s">
        <v>4453</v>
      </c>
      <c r="BM255" s="53"/>
      <c r="BN255" s="53" t="s">
        <v>2220</v>
      </c>
      <c r="BO255" s="14"/>
      <c r="BP255" s="14"/>
      <c r="BQ255" s="14"/>
      <c r="BR255" s="14"/>
      <c r="BS255" s="14"/>
    </row>
    <row r="256" ht="12.95" customHeight="1" spans="1:66">
      <c r="A256" s="180">
        <v>45402</v>
      </c>
      <c r="B256" s="14" t="s">
        <v>4289</v>
      </c>
      <c r="C256" s="14">
        <v>1</v>
      </c>
      <c r="D256" s="14" t="s">
        <v>232</v>
      </c>
      <c r="E256" s="14">
        <v>2000</v>
      </c>
      <c r="F256" s="14" t="s">
        <v>2043</v>
      </c>
      <c r="G256" s="14"/>
      <c r="H256" s="181"/>
      <c r="I256" s="181"/>
      <c r="J256" s="181" t="s">
        <v>4459</v>
      </c>
      <c r="K256" s="181" t="s">
        <v>4507</v>
      </c>
      <c r="L256" s="181" t="s">
        <v>4501</v>
      </c>
      <c r="M256" s="181"/>
      <c r="N256" s="181"/>
      <c r="O256" s="181"/>
      <c r="P256" s="181"/>
      <c r="Q256" s="181"/>
      <c r="R256" s="61"/>
      <c r="S256" s="180">
        <v>45401</v>
      </c>
      <c r="T256" s="14" t="s">
        <v>4289</v>
      </c>
      <c r="U256" s="14">
        <v>2</v>
      </c>
      <c r="V256" s="14" t="s">
        <v>1918</v>
      </c>
      <c r="W256" s="14">
        <v>2000</v>
      </c>
      <c r="X256" s="14" t="s">
        <v>2043</v>
      </c>
      <c r="Y256" s="53"/>
      <c r="Z256" s="53"/>
      <c r="AA256" s="53" t="s">
        <v>4452</v>
      </c>
      <c r="AB256" s="53" t="s">
        <v>4449</v>
      </c>
      <c r="AC256" s="53" t="s">
        <v>4473</v>
      </c>
      <c r="AD256" s="53" t="s">
        <v>4450</v>
      </c>
      <c r="AE256" s="14"/>
      <c r="AF256" s="53"/>
      <c r="AG256" s="53"/>
      <c r="AH256" s="53"/>
      <c r="AI256" s="53"/>
      <c r="AJ256" s="61"/>
      <c r="AK256" s="180">
        <v>45401</v>
      </c>
      <c r="AL256" s="53" t="s">
        <v>4290</v>
      </c>
      <c r="AM256" s="53">
        <v>3</v>
      </c>
      <c r="AN256" s="14" t="s">
        <v>482</v>
      </c>
      <c r="AO256" s="14">
        <v>260</v>
      </c>
      <c r="AP256" s="14" t="s">
        <v>2045</v>
      </c>
      <c r="AQ256" s="61"/>
      <c r="BB256" s="61"/>
      <c r="BC256" s="186"/>
      <c r="BD256" s="141"/>
      <c r="BE256" s="141"/>
      <c r="BF256" s="141"/>
      <c r="BG256" s="141"/>
      <c r="BH256" s="141"/>
      <c r="BI256" s="61"/>
      <c r="BK256" s="61"/>
      <c r="BL256" s="61"/>
      <c r="BM256" s="61"/>
      <c r="BN256" s="61"/>
    </row>
    <row r="257" ht="12.95" customHeight="1" spans="1:71">
      <c r="A257" s="180">
        <v>45402</v>
      </c>
      <c r="B257" s="14" t="s">
        <v>4290</v>
      </c>
      <c r="C257" s="14">
        <v>1</v>
      </c>
      <c r="D257" s="14" t="s">
        <v>244</v>
      </c>
      <c r="E257" s="14">
        <v>3200</v>
      </c>
      <c r="F257" s="14" t="s">
        <v>2043</v>
      </c>
      <c r="G257" s="14"/>
      <c r="H257" s="181"/>
      <c r="I257" s="181" t="s">
        <v>4452</v>
      </c>
      <c r="J257" s="181" t="s">
        <v>4459</v>
      </c>
      <c r="K257" s="181" t="s">
        <v>4507</v>
      </c>
      <c r="L257" s="181" t="s">
        <v>4501</v>
      </c>
      <c r="M257" s="181"/>
      <c r="N257" s="181"/>
      <c r="O257" s="181"/>
      <c r="P257" s="181"/>
      <c r="Q257" s="181"/>
      <c r="R257" s="61"/>
      <c r="S257" s="180">
        <v>45401</v>
      </c>
      <c r="T257" s="14" t="s">
        <v>4289</v>
      </c>
      <c r="U257" s="14">
        <v>2</v>
      </c>
      <c r="V257" s="127" t="s">
        <v>2086</v>
      </c>
      <c r="W257" s="127">
        <v>700</v>
      </c>
      <c r="X257" s="14" t="s">
        <v>2045</v>
      </c>
      <c r="Y257" s="53"/>
      <c r="Z257" s="53" t="s">
        <v>2096</v>
      </c>
      <c r="AA257" s="53" t="s">
        <v>4452</v>
      </c>
      <c r="AB257" s="53" t="s">
        <v>4449</v>
      </c>
      <c r="AC257" s="53" t="s">
        <v>4473</v>
      </c>
      <c r="AD257" s="53" t="s">
        <v>4450</v>
      </c>
      <c r="AE257" s="14"/>
      <c r="AF257" s="53"/>
      <c r="AG257" s="53"/>
      <c r="AH257" s="53"/>
      <c r="AI257" s="53"/>
      <c r="AJ257" s="61"/>
      <c r="AK257" s="180">
        <v>45402</v>
      </c>
      <c r="AL257" s="53" t="s">
        <v>4288</v>
      </c>
      <c r="AM257" s="53">
        <v>3</v>
      </c>
      <c r="AN257" s="14" t="s">
        <v>1175</v>
      </c>
      <c r="AO257" s="14">
        <v>560</v>
      </c>
      <c r="AP257" s="14" t="s">
        <v>2045</v>
      </c>
      <c r="AQ257" s="14"/>
      <c r="AR257" s="14"/>
      <c r="BB257" s="61"/>
      <c r="BC257" s="180">
        <v>45408</v>
      </c>
      <c r="BD257" s="14" t="s">
        <v>4288</v>
      </c>
      <c r="BE257" s="14">
        <v>4</v>
      </c>
      <c r="BF257" s="14" t="s">
        <v>907</v>
      </c>
      <c r="BG257" s="14">
        <v>200</v>
      </c>
      <c r="BH257" s="14" t="s">
        <v>2043</v>
      </c>
      <c r="BI257" s="53"/>
      <c r="BJ257" s="53"/>
      <c r="BK257" s="53"/>
      <c r="BL257" s="53" t="s">
        <v>4453</v>
      </c>
      <c r="BM257" s="53"/>
      <c r="BN257" s="53" t="s">
        <v>4084</v>
      </c>
      <c r="BO257" s="14"/>
      <c r="BP257" s="14"/>
      <c r="BQ257" s="14"/>
      <c r="BR257" s="14"/>
      <c r="BS257" s="14"/>
    </row>
    <row r="258" ht="12.95" customHeight="1" spans="1:71">
      <c r="A258" s="180">
        <v>45404</v>
      </c>
      <c r="B258" s="14" t="s">
        <v>4288</v>
      </c>
      <c r="C258" s="14">
        <v>1</v>
      </c>
      <c r="D258" s="14" t="s">
        <v>244</v>
      </c>
      <c r="E258" s="14">
        <v>2500</v>
      </c>
      <c r="F258" s="14" t="s">
        <v>2043</v>
      </c>
      <c r="G258" s="14"/>
      <c r="H258" s="181"/>
      <c r="I258" s="181"/>
      <c r="J258" s="181" t="s">
        <v>4459</v>
      </c>
      <c r="K258" s="181" t="s">
        <v>4507</v>
      </c>
      <c r="L258" s="181" t="s">
        <v>4501</v>
      </c>
      <c r="M258" s="181" t="s">
        <v>4531</v>
      </c>
      <c r="N258" s="181"/>
      <c r="O258" s="181"/>
      <c r="P258" s="181"/>
      <c r="Q258" s="181"/>
      <c r="R258" s="61"/>
      <c r="S258" s="180">
        <v>45401</v>
      </c>
      <c r="T258" s="14" t="s">
        <v>4290</v>
      </c>
      <c r="U258" s="14">
        <v>2</v>
      </c>
      <c r="V258" s="127" t="s">
        <v>1853</v>
      </c>
      <c r="W258" s="127">
        <v>3500</v>
      </c>
      <c r="X258" s="127" t="s">
        <v>2045</v>
      </c>
      <c r="Y258" s="53"/>
      <c r="Z258" s="53"/>
      <c r="AA258" s="53" t="s">
        <v>4452</v>
      </c>
      <c r="AB258" s="53" t="s">
        <v>4449</v>
      </c>
      <c r="AC258" s="53" t="s">
        <v>4473</v>
      </c>
      <c r="AD258" s="53" t="s">
        <v>4450</v>
      </c>
      <c r="AE258" s="14"/>
      <c r="AF258" s="53"/>
      <c r="AG258" s="53"/>
      <c r="AH258" s="53"/>
      <c r="AI258" s="53"/>
      <c r="AJ258" s="61"/>
      <c r="AK258" s="180">
        <v>45402</v>
      </c>
      <c r="AL258" s="53" t="s">
        <v>4288</v>
      </c>
      <c r="AM258" s="53">
        <v>3</v>
      </c>
      <c r="AN258" s="14" t="s">
        <v>482</v>
      </c>
      <c r="AO258" s="14">
        <v>260</v>
      </c>
      <c r="AP258" s="14" t="s">
        <v>2045</v>
      </c>
      <c r="AQ258" s="14"/>
      <c r="AR258" s="14"/>
      <c r="BB258" s="61"/>
      <c r="BC258" s="180">
        <v>45408</v>
      </c>
      <c r="BD258" s="14" t="s">
        <v>4289</v>
      </c>
      <c r="BE258" s="14">
        <v>4</v>
      </c>
      <c r="BF258" s="14" t="s">
        <v>907</v>
      </c>
      <c r="BG258" s="14">
        <v>2600</v>
      </c>
      <c r="BH258" s="14" t="s">
        <v>2043</v>
      </c>
      <c r="BI258" s="53"/>
      <c r="BJ258" s="53"/>
      <c r="BK258" s="53"/>
      <c r="BL258" s="53" t="s">
        <v>4453</v>
      </c>
      <c r="BM258" s="53"/>
      <c r="BN258" s="53" t="s">
        <v>4084</v>
      </c>
      <c r="BO258" s="14"/>
      <c r="BP258" s="14"/>
      <c r="BQ258" s="14"/>
      <c r="BR258" s="14"/>
      <c r="BS258" s="14"/>
    </row>
    <row r="259" ht="12.95" customHeight="1" spans="1:71">
      <c r="A259" s="180">
        <v>45404</v>
      </c>
      <c r="B259" s="14" t="s">
        <v>4423</v>
      </c>
      <c r="C259" s="14">
        <v>1</v>
      </c>
      <c r="D259" s="14" t="s">
        <v>455</v>
      </c>
      <c r="E259" s="14">
        <v>4000</v>
      </c>
      <c r="F259" s="14" t="s">
        <v>2043</v>
      </c>
      <c r="G259" s="14"/>
      <c r="H259" s="181"/>
      <c r="I259" s="181"/>
      <c r="J259" s="181" t="s">
        <v>4459</v>
      </c>
      <c r="K259" s="181" t="s">
        <v>4507</v>
      </c>
      <c r="L259" s="181" t="s">
        <v>4501</v>
      </c>
      <c r="M259" s="181"/>
      <c r="N259" s="181"/>
      <c r="O259" s="181"/>
      <c r="P259" s="181"/>
      <c r="Q259" s="181"/>
      <c r="R259" s="61"/>
      <c r="S259" s="180">
        <v>45402</v>
      </c>
      <c r="T259" s="14" t="s">
        <v>4288</v>
      </c>
      <c r="U259" s="14">
        <v>2</v>
      </c>
      <c r="V259" s="127" t="s">
        <v>1853</v>
      </c>
      <c r="W259" s="127">
        <v>2420</v>
      </c>
      <c r="X259" s="127" t="s">
        <v>2045</v>
      </c>
      <c r="Y259" s="14"/>
      <c r="Z259" s="14"/>
      <c r="AA259" s="14"/>
      <c r="AB259" s="53" t="s">
        <v>4449</v>
      </c>
      <c r="AC259" s="53" t="s">
        <v>4473</v>
      </c>
      <c r="AD259" s="53" t="s">
        <v>4450</v>
      </c>
      <c r="AE259" s="14"/>
      <c r="AF259" s="14"/>
      <c r="AG259" s="14"/>
      <c r="AH259" s="14"/>
      <c r="AI259" s="14"/>
      <c r="AJ259" s="61"/>
      <c r="AK259" s="180">
        <v>45402</v>
      </c>
      <c r="AL259" s="53" t="s">
        <v>4288</v>
      </c>
      <c r="AM259" s="53">
        <v>3</v>
      </c>
      <c r="AN259" s="127" t="s">
        <v>1390</v>
      </c>
      <c r="AO259" s="127">
        <v>380</v>
      </c>
      <c r="AP259" s="127" t="s">
        <v>2045</v>
      </c>
      <c r="AQ259" s="14"/>
      <c r="AR259" s="14"/>
      <c r="BB259" s="61"/>
      <c r="BC259" s="180">
        <v>45409</v>
      </c>
      <c r="BD259" s="14" t="s">
        <v>4288</v>
      </c>
      <c r="BE259" s="14">
        <v>4</v>
      </c>
      <c r="BF259" s="14" t="s">
        <v>584</v>
      </c>
      <c r="BG259" s="14">
        <v>5200</v>
      </c>
      <c r="BH259" s="14" t="s">
        <v>2043</v>
      </c>
      <c r="BI259" s="53"/>
      <c r="BJ259" s="53"/>
      <c r="BK259" s="53" t="s">
        <v>4471</v>
      </c>
      <c r="BL259" s="53" t="s">
        <v>4453</v>
      </c>
      <c r="BM259" s="53"/>
      <c r="BN259" s="53" t="s">
        <v>4084</v>
      </c>
      <c r="BO259" s="14"/>
      <c r="BP259" s="14"/>
      <c r="BQ259" s="14"/>
      <c r="BR259" s="14"/>
      <c r="BS259" s="14"/>
    </row>
    <row r="260" ht="12.95" customHeight="1" spans="1:71">
      <c r="A260" s="180">
        <v>45404</v>
      </c>
      <c r="B260" s="14" t="s">
        <v>4290</v>
      </c>
      <c r="C260" s="14">
        <v>1</v>
      </c>
      <c r="D260" s="14" t="s">
        <v>259</v>
      </c>
      <c r="E260" s="14">
        <v>4000</v>
      </c>
      <c r="F260" s="14" t="s">
        <v>2043</v>
      </c>
      <c r="G260" s="14"/>
      <c r="H260" s="181"/>
      <c r="I260" s="181" t="s">
        <v>4452</v>
      </c>
      <c r="J260" s="181" t="s">
        <v>4459</v>
      </c>
      <c r="K260" s="181" t="s">
        <v>4507</v>
      </c>
      <c r="L260" s="181" t="s">
        <v>4501</v>
      </c>
      <c r="M260" s="181"/>
      <c r="N260" s="181"/>
      <c r="O260" s="181"/>
      <c r="P260" s="181"/>
      <c r="Q260" s="181"/>
      <c r="R260" s="61"/>
      <c r="S260" s="180">
        <v>45402</v>
      </c>
      <c r="T260" s="14" t="s">
        <v>4289</v>
      </c>
      <c r="U260" s="14">
        <v>2</v>
      </c>
      <c r="V260" s="127" t="s">
        <v>291</v>
      </c>
      <c r="W260" s="127">
        <v>1200</v>
      </c>
      <c r="X260" s="127" t="s">
        <v>2045</v>
      </c>
      <c r="Y260" s="14"/>
      <c r="Z260" s="53"/>
      <c r="AA260" s="53" t="s">
        <v>4452</v>
      </c>
      <c r="AB260" s="53" t="s">
        <v>4449</v>
      </c>
      <c r="AC260" s="53" t="s">
        <v>4473</v>
      </c>
      <c r="AD260" s="53" t="s">
        <v>4450</v>
      </c>
      <c r="AE260" s="14"/>
      <c r="AF260" s="14"/>
      <c r="AG260" s="14"/>
      <c r="AH260" s="14"/>
      <c r="AI260" s="14"/>
      <c r="AJ260" s="61"/>
      <c r="AK260" s="180">
        <v>45402</v>
      </c>
      <c r="AL260" s="53" t="s">
        <v>4289</v>
      </c>
      <c r="AM260" s="53">
        <v>3</v>
      </c>
      <c r="AN260" s="127" t="s">
        <v>1175</v>
      </c>
      <c r="AO260" s="127">
        <v>800</v>
      </c>
      <c r="AP260" s="127" t="s">
        <v>2045</v>
      </c>
      <c r="AQ260" s="14"/>
      <c r="AR260" s="14"/>
      <c r="BB260" s="61"/>
      <c r="BC260" s="180">
        <v>45414</v>
      </c>
      <c r="BD260" s="14" t="s">
        <v>4288</v>
      </c>
      <c r="BE260" s="14">
        <v>4</v>
      </c>
      <c r="BF260" s="14" t="s">
        <v>528</v>
      </c>
      <c r="BG260" s="14">
        <v>40</v>
      </c>
      <c r="BH260" s="14" t="s">
        <v>2043</v>
      </c>
      <c r="BI260" s="53"/>
      <c r="BJ260" s="53"/>
      <c r="BK260" s="53"/>
      <c r="BL260" s="53" t="s">
        <v>4453</v>
      </c>
      <c r="BM260" s="53"/>
      <c r="BN260" s="53" t="s">
        <v>4084</v>
      </c>
      <c r="BO260" s="14"/>
      <c r="BP260" s="14">
        <v>400</v>
      </c>
      <c r="BQ260" s="14">
        <v>10</v>
      </c>
      <c r="BR260" s="14"/>
      <c r="BS260" s="14"/>
    </row>
    <row r="261" ht="12.95" customHeight="1" spans="1:71">
      <c r="A261" s="180">
        <v>45405</v>
      </c>
      <c r="B261" s="14" t="s">
        <v>4424</v>
      </c>
      <c r="C261" s="14">
        <v>1</v>
      </c>
      <c r="D261" s="14" t="s">
        <v>259</v>
      </c>
      <c r="E261" s="14">
        <v>12000</v>
      </c>
      <c r="F261" s="14" t="s">
        <v>2043</v>
      </c>
      <c r="G261" s="14"/>
      <c r="H261" s="181"/>
      <c r="I261" s="181"/>
      <c r="J261" s="181" t="s">
        <v>4459</v>
      </c>
      <c r="K261" s="181" t="s">
        <v>4507</v>
      </c>
      <c r="L261" s="181" t="s">
        <v>4501</v>
      </c>
      <c r="M261" s="181"/>
      <c r="N261" s="181"/>
      <c r="O261" s="181"/>
      <c r="P261" s="181"/>
      <c r="Q261" s="181"/>
      <c r="R261" s="61"/>
      <c r="S261" s="180">
        <v>45402</v>
      </c>
      <c r="T261" s="14" t="s">
        <v>4289</v>
      </c>
      <c r="U261" s="14">
        <v>2</v>
      </c>
      <c r="V261" s="127" t="s">
        <v>148</v>
      </c>
      <c r="W261" s="127">
        <v>1000</v>
      </c>
      <c r="X261" s="14" t="s">
        <v>2043</v>
      </c>
      <c r="Y261" s="53"/>
      <c r="Z261" s="53"/>
      <c r="AA261" s="53" t="s">
        <v>4471</v>
      </c>
      <c r="AB261" s="53" t="s">
        <v>4449</v>
      </c>
      <c r="AC261" s="53" t="s">
        <v>4473</v>
      </c>
      <c r="AD261" s="53" t="s">
        <v>4450</v>
      </c>
      <c r="AE261" s="14" t="s">
        <v>4532</v>
      </c>
      <c r="AF261" s="53"/>
      <c r="AG261" s="53"/>
      <c r="AH261" s="53"/>
      <c r="AI261" s="53"/>
      <c r="AJ261" s="61"/>
      <c r="AK261" s="186">
        <v>45402</v>
      </c>
      <c r="AL261" s="187" t="s">
        <v>4289</v>
      </c>
      <c r="AM261" s="187">
        <v>3</v>
      </c>
      <c r="AN261" s="154" t="s">
        <v>1438</v>
      </c>
      <c r="AO261" s="154">
        <v>100</v>
      </c>
      <c r="AP261" s="154" t="s">
        <v>2043</v>
      </c>
      <c r="AQ261" s="141"/>
      <c r="AR261" s="141" t="s">
        <v>2096</v>
      </c>
      <c r="BB261" s="61"/>
      <c r="BC261" s="180">
        <v>45414</v>
      </c>
      <c r="BD261" s="14" t="s">
        <v>4288</v>
      </c>
      <c r="BE261" s="14">
        <v>4</v>
      </c>
      <c r="BF261" s="14" t="s">
        <v>592</v>
      </c>
      <c r="BG261" s="14">
        <v>3040</v>
      </c>
      <c r="BH261" s="14" t="s">
        <v>2043</v>
      </c>
      <c r="BI261" s="53"/>
      <c r="BJ261" s="53"/>
      <c r="BK261" s="53" t="s">
        <v>4452</v>
      </c>
      <c r="BL261" s="53" t="s">
        <v>4453</v>
      </c>
      <c r="BM261" s="53"/>
      <c r="BN261" s="53" t="s">
        <v>4084</v>
      </c>
      <c r="BO261" s="14"/>
      <c r="BP261" s="14">
        <v>400</v>
      </c>
      <c r="BQ261" s="14">
        <v>10</v>
      </c>
      <c r="BR261" s="14"/>
      <c r="BS261" s="14"/>
    </row>
    <row r="262" ht="12.95" customHeight="1" spans="1:71">
      <c r="A262" s="180">
        <v>45406</v>
      </c>
      <c r="B262" s="14" t="s">
        <v>4288</v>
      </c>
      <c r="C262" s="14">
        <v>1</v>
      </c>
      <c r="D262" s="14" t="s">
        <v>259</v>
      </c>
      <c r="E262" s="14">
        <v>3760</v>
      </c>
      <c r="F262" s="14" t="s">
        <v>2043</v>
      </c>
      <c r="G262" s="14"/>
      <c r="H262" s="181"/>
      <c r="I262" s="181"/>
      <c r="J262" s="181" t="s">
        <v>4459</v>
      </c>
      <c r="K262" s="181" t="s">
        <v>4507</v>
      </c>
      <c r="L262" s="181" t="s">
        <v>4501</v>
      </c>
      <c r="M262" s="181"/>
      <c r="N262" s="181"/>
      <c r="O262" s="181"/>
      <c r="P262" s="181"/>
      <c r="Q262" s="181"/>
      <c r="R262" s="61"/>
      <c r="S262" s="180">
        <v>45402</v>
      </c>
      <c r="T262" s="14" t="s">
        <v>4290</v>
      </c>
      <c r="U262" s="14">
        <v>2</v>
      </c>
      <c r="V262" s="127" t="s">
        <v>148</v>
      </c>
      <c r="W262" s="127">
        <v>3200</v>
      </c>
      <c r="X262" s="127" t="s">
        <v>2043</v>
      </c>
      <c r="Y262" s="53"/>
      <c r="Z262" s="53"/>
      <c r="AA262" s="53"/>
      <c r="AB262" s="53"/>
      <c r="AC262" s="53"/>
      <c r="AD262" s="53"/>
      <c r="AE262" s="14"/>
      <c r="AF262" s="53"/>
      <c r="AG262" s="53"/>
      <c r="AH262" s="53"/>
      <c r="AI262" s="53"/>
      <c r="AJ262" s="61"/>
      <c r="AK262" s="180">
        <v>45404</v>
      </c>
      <c r="AL262" s="53" t="s">
        <v>4288</v>
      </c>
      <c r="AM262" s="53">
        <v>3</v>
      </c>
      <c r="AN262" s="127" t="s">
        <v>1438</v>
      </c>
      <c r="AO262" s="127">
        <v>340</v>
      </c>
      <c r="AP262" s="53" t="s">
        <v>2045</v>
      </c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61"/>
      <c r="BC262" s="180">
        <v>45414</v>
      </c>
      <c r="BD262" s="14" t="s">
        <v>4289</v>
      </c>
      <c r="BE262" s="14">
        <v>4</v>
      </c>
      <c r="BF262" s="14" t="s">
        <v>592</v>
      </c>
      <c r="BG262" s="14">
        <v>3100</v>
      </c>
      <c r="BH262" s="14" t="s">
        <v>2043</v>
      </c>
      <c r="BI262" s="53"/>
      <c r="BJ262" s="53"/>
      <c r="BK262" s="53"/>
      <c r="BL262" s="53" t="s">
        <v>4453</v>
      </c>
      <c r="BM262" s="53"/>
      <c r="BN262" s="53" t="s">
        <v>4084</v>
      </c>
      <c r="BO262" s="14"/>
      <c r="BP262" s="14">
        <v>400</v>
      </c>
      <c r="BQ262" s="14">
        <v>10</v>
      </c>
      <c r="BR262" s="14"/>
      <c r="BS262" s="14"/>
    </row>
    <row r="263" ht="12.95" customHeight="1" spans="1:71">
      <c r="A263" s="180">
        <v>45406</v>
      </c>
      <c r="B263" s="14" t="s">
        <v>4423</v>
      </c>
      <c r="C263" s="14">
        <v>1</v>
      </c>
      <c r="D263" s="14" t="s">
        <v>259</v>
      </c>
      <c r="E263" s="14">
        <v>8000</v>
      </c>
      <c r="F263" s="14" t="s">
        <v>2043</v>
      </c>
      <c r="G263" s="14"/>
      <c r="H263" s="181"/>
      <c r="I263" s="181"/>
      <c r="J263" s="181" t="s">
        <v>4459</v>
      </c>
      <c r="K263" s="181" t="s">
        <v>4507</v>
      </c>
      <c r="L263" s="181" t="s">
        <v>4501</v>
      </c>
      <c r="M263" s="181" t="s">
        <v>4451</v>
      </c>
      <c r="N263" s="181"/>
      <c r="O263" s="181"/>
      <c r="P263" s="181"/>
      <c r="Q263" s="181"/>
      <c r="R263" s="61"/>
      <c r="S263" s="180">
        <v>45404</v>
      </c>
      <c r="T263" s="14" t="s">
        <v>4288</v>
      </c>
      <c r="U263" s="14">
        <v>2</v>
      </c>
      <c r="V263" s="127" t="s">
        <v>148</v>
      </c>
      <c r="W263" s="127">
        <v>3200</v>
      </c>
      <c r="X263" s="127" t="s">
        <v>2043</v>
      </c>
      <c r="Y263" s="53"/>
      <c r="Z263" s="53"/>
      <c r="AA263" s="53" t="s">
        <v>4471</v>
      </c>
      <c r="AB263" s="53" t="s">
        <v>4449</v>
      </c>
      <c r="AC263" s="53" t="s">
        <v>4473</v>
      </c>
      <c r="AD263" s="53" t="s">
        <v>4450</v>
      </c>
      <c r="AE263" s="14"/>
      <c r="AF263" s="53"/>
      <c r="AG263" s="53"/>
      <c r="AH263" s="53"/>
      <c r="AI263" s="53"/>
      <c r="AJ263" s="61"/>
      <c r="AK263" s="180">
        <v>45404</v>
      </c>
      <c r="AL263" s="53" t="s">
        <v>4288</v>
      </c>
      <c r="AM263" s="53">
        <v>3</v>
      </c>
      <c r="AN263" s="127" t="s">
        <v>1472</v>
      </c>
      <c r="AO263" s="127">
        <v>225</v>
      </c>
      <c r="AP263" s="127" t="s">
        <v>2045</v>
      </c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61"/>
      <c r="BC263" s="180">
        <v>45415</v>
      </c>
      <c r="BD263" s="14" t="s">
        <v>4423</v>
      </c>
      <c r="BE263" s="14">
        <v>4</v>
      </c>
      <c r="BF263" s="14" t="s">
        <v>592</v>
      </c>
      <c r="BG263" s="14">
        <v>6000</v>
      </c>
      <c r="BH263" s="14" t="s">
        <v>2043</v>
      </c>
      <c r="BI263" s="53"/>
      <c r="BJ263" s="53"/>
      <c r="BK263" s="53"/>
      <c r="BL263" s="53" t="s">
        <v>4453</v>
      </c>
      <c r="BM263" s="53"/>
      <c r="BN263" s="53" t="s">
        <v>4084</v>
      </c>
      <c r="BO263" s="14"/>
      <c r="BP263" s="14">
        <v>400</v>
      </c>
      <c r="BQ263" s="14">
        <v>10</v>
      </c>
      <c r="BR263" s="14"/>
      <c r="BS263" s="14"/>
    </row>
    <row r="264" ht="12.95" customHeight="1" spans="1:71">
      <c r="A264" s="186">
        <v>45407</v>
      </c>
      <c r="B264" s="141" t="s">
        <v>4424</v>
      </c>
      <c r="C264" s="141">
        <v>1</v>
      </c>
      <c r="D264" s="141" t="s">
        <v>259</v>
      </c>
      <c r="E264" s="141">
        <v>12000</v>
      </c>
      <c r="F264" s="141" t="s">
        <v>2043</v>
      </c>
      <c r="G264" s="141"/>
      <c r="H264" s="189"/>
      <c r="I264" s="189"/>
      <c r="J264" s="181" t="s">
        <v>4459</v>
      </c>
      <c r="K264" s="189"/>
      <c r="L264" s="189"/>
      <c r="M264" s="189"/>
      <c r="N264" s="189"/>
      <c r="O264" s="189"/>
      <c r="P264" s="189"/>
      <c r="R264" s="61"/>
      <c r="S264" s="180">
        <v>45404</v>
      </c>
      <c r="T264" s="14" t="s">
        <v>4425</v>
      </c>
      <c r="U264" s="14">
        <v>2</v>
      </c>
      <c r="V264" s="127" t="s">
        <v>148</v>
      </c>
      <c r="W264" s="127">
        <v>6400</v>
      </c>
      <c r="X264" s="127" t="s">
        <v>2043</v>
      </c>
      <c r="Y264" s="53"/>
      <c r="Z264" s="53"/>
      <c r="AA264" s="53"/>
      <c r="AB264" s="53" t="s">
        <v>4449</v>
      </c>
      <c r="AC264" s="53" t="s">
        <v>4473</v>
      </c>
      <c r="AD264" s="53" t="s">
        <v>4450</v>
      </c>
      <c r="AE264" s="14"/>
      <c r="AF264" s="53"/>
      <c r="AG264" s="53"/>
      <c r="AH264" s="53"/>
      <c r="AI264" s="53"/>
      <c r="AJ264" s="61"/>
      <c r="AK264" s="180">
        <v>45404</v>
      </c>
      <c r="AL264" s="53" t="s">
        <v>4289</v>
      </c>
      <c r="AM264" s="53">
        <v>3</v>
      </c>
      <c r="AN264" s="127" t="s">
        <v>1512</v>
      </c>
      <c r="AO264" s="127">
        <v>615</v>
      </c>
      <c r="AP264" s="127" t="s">
        <v>2045</v>
      </c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61"/>
      <c r="BC264" s="180">
        <v>45415</v>
      </c>
      <c r="BD264" s="14" t="s">
        <v>4288</v>
      </c>
      <c r="BE264" s="14">
        <v>4</v>
      </c>
      <c r="BF264" s="14" t="s">
        <v>592</v>
      </c>
      <c r="BG264" s="14">
        <v>1040</v>
      </c>
      <c r="BH264" s="14" t="s">
        <v>2043</v>
      </c>
      <c r="BI264" s="53"/>
      <c r="BJ264" s="53"/>
      <c r="BK264" s="53"/>
      <c r="BL264" s="53" t="s">
        <v>4453</v>
      </c>
      <c r="BM264" s="53"/>
      <c r="BN264" s="53" t="s">
        <v>4084</v>
      </c>
      <c r="BO264" s="14"/>
      <c r="BP264" s="14">
        <v>400</v>
      </c>
      <c r="BQ264" s="14">
        <v>10</v>
      </c>
      <c r="BR264" s="14"/>
      <c r="BS264" s="14"/>
    </row>
    <row r="265" ht="12.95" customHeight="1" spans="1:71">
      <c r="A265" s="180">
        <v>45408</v>
      </c>
      <c r="B265" s="14" t="s">
        <v>4288</v>
      </c>
      <c r="C265" s="14">
        <v>1</v>
      </c>
      <c r="D265" s="14" t="s">
        <v>259</v>
      </c>
      <c r="E265" s="14">
        <v>1900</v>
      </c>
      <c r="F265" s="14" t="s">
        <v>2043</v>
      </c>
      <c r="G265" s="14"/>
      <c r="H265" s="181"/>
      <c r="I265" s="181"/>
      <c r="J265" s="181" t="s">
        <v>4459</v>
      </c>
      <c r="K265" s="181"/>
      <c r="L265" s="181"/>
      <c r="M265" s="181"/>
      <c r="N265" s="181"/>
      <c r="O265" s="181"/>
      <c r="P265" s="181"/>
      <c r="Q265" s="181"/>
      <c r="R265" s="61"/>
      <c r="S265" s="180">
        <v>45405</v>
      </c>
      <c r="T265" s="14" t="s">
        <v>4423</v>
      </c>
      <c r="U265" s="14">
        <v>2</v>
      </c>
      <c r="V265" s="127" t="s">
        <v>148</v>
      </c>
      <c r="W265" s="127">
        <v>5000</v>
      </c>
      <c r="X265" s="127" t="s">
        <v>2043</v>
      </c>
      <c r="Y265" s="53"/>
      <c r="Z265" s="53"/>
      <c r="AA265" s="53"/>
      <c r="AB265" s="53" t="s">
        <v>4449</v>
      </c>
      <c r="AC265" s="53" t="s">
        <v>4473</v>
      </c>
      <c r="AD265" s="53" t="s">
        <v>4450</v>
      </c>
      <c r="AE265" s="14"/>
      <c r="AF265" s="53"/>
      <c r="AG265" s="53"/>
      <c r="AH265" s="53"/>
      <c r="AI265" s="53"/>
      <c r="AJ265" s="61"/>
      <c r="AK265" s="180">
        <v>45404</v>
      </c>
      <c r="AL265" s="53" t="s">
        <v>4289</v>
      </c>
      <c r="AM265" s="53">
        <v>3</v>
      </c>
      <c r="AN265" s="154" t="s">
        <v>1438</v>
      </c>
      <c r="AO265" s="127">
        <v>240</v>
      </c>
      <c r="AP265" s="127" t="s">
        <v>2045</v>
      </c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61"/>
      <c r="BC265" s="180">
        <v>45416</v>
      </c>
      <c r="BD265" s="14" t="s">
        <v>4424</v>
      </c>
      <c r="BE265" s="14">
        <v>4</v>
      </c>
      <c r="BF265" s="14" t="s">
        <v>309</v>
      </c>
      <c r="BG265" s="14">
        <v>8000</v>
      </c>
      <c r="BH265" s="14" t="s">
        <v>2043</v>
      </c>
      <c r="BI265" s="53"/>
      <c r="BJ265" s="53"/>
      <c r="BK265" s="53"/>
      <c r="BL265" s="53" t="s">
        <v>4453</v>
      </c>
      <c r="BM265" s="53"/>
      <c r="BN265" s="53" t="s">
        <v>4084</v>
      </c>
      <c r="BO265" s="14"/>
      <c r="BP265" s="14">
        <v>400</v>
      </c>
      <c r="BQ265" s="14">
        <v>10</v>
      </c>
      <c r="BR265" s="14"/>
      <c r="BS265" s="14"/>
    </row>
    <row r="266" ht="12.95" customHeight="1" spans="1:71">
      <c r="A266" s="180">
        <v>45408</v>
      </c>
      <c r="B266" s="14" t="s">
        <v>4288</v>
      </c>
      <c r="C266" s="14">
        <v>1</v>
      </c>
      <c r="D266" s="14" t="s">
        <v>519</v>
      </c>
      <c r="E266" s="14">
        <v>520</v>
      </c>
      <c r="F266" s="14" t="s">
        <v>2043</v>
      </c>
      <c r="G266" s="14"/>
      <c r="H266" s="181"/>
      <c r="I266" s="181" t="s">
        <v>4452</v>
      </c>
      <c r="J266" s="181" t="s">
        <v>4459</v>
      </c>
      <c r="K266" s="181"/>
      <c r="L266" s="181"/>
      <c r="M266" s="181"/>
      <c r="N266" s="181"/>
      <c r="O266" s="181"/>
      <c r="P266" s="181"/>
      <c r="Q266" s="181"/>
      <c r="R266" s="61"/>
      <c r="S266" s="180">
        <v>45405</v>
      </c>
      <c r="T266" s="14" t="s">
        <v>4289</v>
      </c>
      <c r="U266" s="14">
        <v>2</v>
      </c>
      <c r="V266" s="127" t="s">
        <v>1316</v>
      </c>
      <c r="W266" s="127">
        <v>200</v>
      </c>
      <c r="X266" s="127" t="s">
        <v>2045</v>
      </c>
      <c r="Y266" s="53"/>
      <c r="Z266" s="53"/>
      <c r="AA266" s="53" t="s">
        <v>4452</v>
      </c>
      <c r="AB266" s="53" t="s">
        <v>4449</v>
      </c>
      <c r="AC266" s="53" t="s">
        <v>4473</v>
      </c>
      <c r="AD266" s="53" t="s">
        <v>4450</v>
      </c>
      <c r="AE266" s="14"/>
      <c r="AF266" s="53"/>
      <c r="AG266" s="53"/>
      <c r="AH266" s="53"/>
      <c r="AI266" s="53"/>
      <c r="AJ266" s="61"/>
      <c r="AK266" s="180">
        <v>45404</v>
      </c>
      <c r="AL266" s="53" t="s">
        <v>4289</v>
      </c>
      <c r="AM266" s="53">
        <v>3</v>
      </c>
      <c r="AN266" s="127" t="s">
        <v>2160</v>
      </c>
      <c r="AO266" s="127">
        <v>200</v>
      </c>
      <c r="AP266" s="127" t="s">
        <v>2045</v>
      </c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61"/>
      <c r="BC266" s="180">
        <v>45418</v>
      </c>
      <c r="BD266" s="14" t="s">
        <v>4423</v>
      </c>
      <c r="BE266" s="14">
        <v>4</v>
      </c>
      <c r="BF266" s="14" t="s">
        <v>309</v>
      </c>
      <c r="BG266" s="14">
        <v>8000</v>
      </c>
      <c r="BH266" s="14" t="s">
        <v>2043</v>
      </c>
      <c r="BI266" s="191"/>
      <c r="BJ266" s="53"/>
      <c r="BK266" s="53"/>
      <c r="BL266" s="53" t="s">
        <v>4453</v>
      </c>
      <c r="BM266" s="53"/>
      <c r="BN266" s="53" t="s">
        <v>4084</v>
      </c>
      <c r="BO266" s="14"/>
      <c r="BP266" s="14">
        <v>400</v>
      </c>
      <c r="BQ266" s="14">
        <v>10</v>
      </c>
      <c r="BR266" s="14"/>
      <c r="BS266" s="14"/>
    </row>
    <row r="267" ht="12.95" customHeight="1" spans="1:71">
      <c r="A267" s="180">
        <v>45408</v>
      </c>
      <c r="B267" s="14" t="s">
        <v>4289</v>
      </c>
      <c r="C267" s="14">
        <v>1</v>
      </c>
      <c r="D267" s="14" t="s">
        <v>519</v>
      </c>
      <c r="E267" s="14">
        <v>3900</v>
      </c>
      <c r="F267" s="14" t="s">
        <v>2043</v>
      </c>
      <c r="G267" s="14"/>
      <c r="H267" s="181"/>
      <c r="I267" s="181"/>
      <c r="J267" s="181" t="s">
        <v>4459</v>
      </c>
      <c r="K267" s="181"/>
      <c r="L267" s="181"/>
      <c r="M267" s="181"/>
      <c r="N267" s="181"/>
      <c r="O267" s="181"/>
      <c r="P267" s="181"/>
      <c r="Q267" s="181"/>
      <c r="R267" s="61"/>
      <c r="S267" s="180">
        <v>45405</v>
      </c>
      <c r="T267" s="14" t="s">
        <v>4290</v>
      </c>
      <c r="U267" s="14">
        <v>2</v>
      </c>
      <c r="V267" s="127" t="s">
        <v>2071</v>
      </c>
      <c r="W267" s="127">
        <v>3200</v>
      </c>
      <c r="X267" s="127" t="s">
        <v>2043</v>
      </c>
      <c r="Y267" s="53"/>
      <c r="Z267" s="53"/>
      <c r="AA267" s="53" t="s">
        <v>4471</v>
      </c>
      <c r="AB267" s="53" t="s">
        <v>4449</v>
      </c>
      <c r="AC267" s="53" t="s">
        <v>4473</v>
      </c>
      <c r="AD267" s="53" t="s">
        <v>4450</v>
      </c>
      <c r="AE267" s="14"/>
      <c r="AF267" s="53"/>
      <c r="AG267" s="53"/>
      <c r="AH267" s="53"/>
      <c r="AI267" s="53"/>
      <c r="AJ267" s="61"/>
      <c r="AK267" s="180">
        <v>45405</v>
      </c>
      <c r="AL267" s="53" t="s">
        <v>4288</v>
      </c>
      <c r="AM267" s="53">
        <v>3</v>
      </c>
      <c r="AN267" s="14" t="s">
        <v>1467</v>
      </c>
      <c r="AO267" s="14">
        <v>200</v>
      </c>
      <c r="AP267" s="14" t="s">
        <v>2045</v>
      </c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61"/>
      <c r="BC267" s="180">
        <v>45418</v>
      </c>
      <c r="BD267" s="14" t="s">
        <v>4290</v>
      </c>
      <c r="BE267" s="14">
        <v>4</v>
      </c>
      <c r="BF267" s="14" t="s">
        <v>923</v>
      </c>
      <c r="BG267" s="14">
        <v>2000</v>
      </c>
      <c r="BH267" s="14" t="s">
        <v>2045</v>
      </c>
      <c r="BI267" s="53"/>
      <c r="BJ267" s="53"/>
      <c r="BK267" s="53"/>
      <c r="BL267" s="53" t="s">
        <v>4453</v>
      </c>
      <c r="BM267" s="53"/>
      <c r="BN267" s="53" t="s">
        <v>4084</v>
      </c>
      <c r="BO267" s="14"/>
      <c r="BP267" s="14">
        <v>400</v>
      </c>
      <c r="BQ267" s="14">
        <v>10</v>
      </c>
      <c r="BR267" s="14"/>
      <c r="BS267" s="14"/>
    </row>
    <row r="268" ht="12.95" customHeight="1" spans="1:71">
      <c r="A268" s="180">
        <v>45408</v>
      </c>
      <c r="B268" s="14" t="s">
        <v>4290</v>
      </c>
      <c r="C268" s="14">
        <v>1</v>
      </c>
      <c r="D268" s="14" t="s">
        <v>331</v>
      </c>
      <c r="E268" s="14">
        <v>4000</v>
      </c>
      <c r="F268" s="14" t="s">
        <v>2043</v>
      </c>
      <c r="G268" s="14"/>
      <c r="H268" s="181"/>
      <c r="I268" s="181" t="s">
        <v>4452</v>
      </c>
      <c r="J268" s="181" t="s">
        <v>4459</v>
      </c>
      <c r="K268" s="181"/>
      <c r="L268" s="181"/>
      <c r="M268" s="181"/>
      <c r="N268" s="181"/>
      <c r="O268" s="181"/>
      <c r="P268" s="181"/>
      <c r="Q268" s="181"/>
      <c r="R268" s="61"/>
      <c r="S268" s="180"/>
      <c r="T268" s="14"/>
      <c r="U268" s="14"/>
      <c r="V268" s="127"/>
      <c r="W268" s="127"/>
      <c r="X268" s="127"/>
      <c r="Y268" s="53"/>
      <c r="Z268" s="53"/>
      <c r="AA268" s="53"/>
      <c r="AB268" s="53"/>
      <c r="AC268" s="53"/>
      <c r="AD268" s="53"/>
      <c r="AE268" s="14"/>
      <c r="AF268" s="53"/>
      <c r="AG268" s="53"/>
      <c r="AH268" s="53"/>
      <c r="AI268" s="53"/>
      <c r="AJ268" s="61"/>
      <c r="AK268" s="180">
        <v>45405</v>
      </c>
      <c r="AL268" s="53" t="s">
        <v>4288</v>
      </c>
      <c r="AM268" s="53">
        <v>3</v>
      </c>
      <c r="AN268" s="14" t="s">
        <v>1340</v>
      </c>
      <c r="AO268" s="14">
        <v>280</v>
      </c>
      <c r="AP268" s="14" t="s">
        <v>2045</v>
      </c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61"/>
      <c r="BC268" s="180">
        <v>45418</v>
      </c>
      <c r="BD268" s="14" t="s">
        <v>4290</v>
      </c>
      <c r="BE268" s="14">
        <v>4</v>
      </c>
      <c r="BF268" s="14" t="s">
        <v>340</v>
      </c>
      <c r="BG268" s="14">
        <v>1000</v>
      </c>
      <c r="BH268" s="14" t="s">
        <v>2045</v>
      </c>
      <c r="BI268" s="53"/>
      <c r="BJ268" s="53"/>
      <c r="BK268" s="53"/>
      <c r="BL268" s="53" t="s">
        <v>4453</v>
      </c>
      <c r="BM268" s="53"/>
      <c r="BN268" s="53" t="s">
        <v>4084</v>
      </c>
      <c r="BO268" s="14"/>
      <c r="BP268" s="14">
        <v>400</v>
      </c>
      <c r="BQ268" s="14">
        <v>10</v>
      </c>
      <c r="BR268" s="14"/>
      <c r="BS268" s="14"/>
    </row>
    <row r="269" ht="12.95" customHeight="1" spans="1:71">
      <c r="A269" s="180">
        <v>45409</v>
      </c>
      <c r="B269" s="14" t="s">
        <v>4288</v>
      </c>
      <c r="C269" s="14">
        <v>1</v>
      </c>
      <c r="D269" s="14" t="s">
        <v>331</v>
      </c>
      <c r="E269" s="14">
        <v>4400</v>
      </c>
      <c r="F269" s="14" t="s">
        <v>2043</v>
      </c>
      <c r="G269" s="14"/>
      <c r="H269" s="181"/>
      <c r="I269" s="181"/>
      <c r="J269" s="181" t="s">
        <v>4459</v>
      </c>
      <c r="K269" s="181"/>
      <c r="L269" s="181"/>
      <c r="M269" s="181"/>
      <c r="N269" s="181"/>
      <c r="O269" s="181"/>
      <c r="P269" s="181"/>
      <c r="Q269" s="181"/>
      <c r="R269" s="61"/>
      <c r="S269" s="180">
        <v>45408</v>
      </c>
      <c r="T269" s="14" t="s">
        <v>4288</v>
      </c>
      <c r="U269" s="14">
        <v>2</v>
      </c>
      <c r="V269" s="127" t="s">
        <v>280</v>
      </c>
      <c r="W269" s="127">
        <v>2540</v>
      </c>
      <c r="X269" s="127" t="s">
        <v>2043</v>
      </c>
      <c r="Y269" s="53"/>
      <c r="Z269" s="53"/>
      <c r="AA269" s="53"/>
      <c r="AB269" s="53"/>
      <c r="AC269" s="53"/>
      <c r="AD269" s="53"/>
      <c r="AE269" s="14"/>
      <c r="AF269" s="53"/>
      <c r="AG269" s="53"/>
      <c r="AH269" s="53"/>
      <c r="AI269" s="53"/>
      <c r="AJ269" s="61"/>
      <c r="AK269" s="180">
        <v>45405</v>
      </c>
      <c r="AL269" s="14" t="s">
        <v>4288</v>
      </c>
      <c r="AM269" s="53">
        <v>3</v>
      </c>
      <c r="AN269" s="14" t="s">
        <v>1688</v>
      </c>
      <c r="AO269" s="14">
        <v>210</v>
      </c>
      <c r="AP269" s="14" t="s">
        <v>2045</v>
      </c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61"/>
      <c r="BC269" s="180">
        <v>45419</v>
      </c>
      <c r="BD269" s="14" t="s">
        <v>4288</v>
      </c>
      <c r="BE269" s="14">
        <v>4</v>
      </c>
      <c r="BF269" s="14" t="s">
        <v>1060</v>
      </c>
      <c r="BG269" s="14">
        <v>4000</v>
      </c>
      <c r="BH269" s="14" t="s">
        <v>2043</v>
      </c>
      <c r="BI269" s="53"/>
      <c r="BJ269" s="53"/>
      <c r="BK269" s="53"/>
      <c r="BL269" s="53" t="s">
        <v>4453</v>
      </c>
      <c r="BM269" s="53"/>
      <c r="BN269" s="53" t="s">
        <v>4084</v>
      </c>
      <c r="BO269" s="14"/>
      <c r="BP269" s="14">
        <v>400</v>
      </c>
      <c r="BQ269" s="14">
        <v>10</v>
      </c>
      <c r="BR269" s="14"/>
      <c r="BS269" s="14"/>
    </row>
    <row r="270" ht="15" customHeight="1" spans="1:71">
      <c r="A270" s="180">
        <v>45409</v>
      </c>
      <c r="B270" s="14" t="s">
        <v>4425</v>
      </c>
      <c r="C270" s="14">
        <v>1</v>
      </c>
      <c r="D270" s="14" t="s">
        <v>256</v>
      </c>
      <c r="E270" s="14">
        <v>7500</v>
      </c>
      <c r="F270" s="14" t="s">
        <v>2043</v>
      </c>
      <c r="G270" s="14"/>
      <c r="H270" s="181"/>
      <c r="I270" s="181"/>
      <c r="J270" s="181" t="s">
        <v>4459</v>
      </c>
      <c r="K270" s="181"/>
      <c r="L270" s="181"/>
      <c r="M270" s="181"/>
      <c r="N270" s="181"/>
      <c r="O270" s="181"/>
      <c r="P270" s="181"/>
      <c r="Q270" s="181"/>
      <c r="R270" s="61"/>
      <c r="S270" s="180">
        <v>45408</v>
      </c>
      <c r="T270" s="14" t="s">
        <v>4425</v>
      </c>
      <c r="U270" s="14">
        <v>2</v>
      </c>
      <c r="V270" s="127" t="s">
        <v>280</v>
      </c>
      <c r="W270" s="127">
        <v>6400</v>
      </c>
      <c r="X270" s="127" t="s">
        <v>2043</v>
      </c>
      <c r="Y270" s="53"/>
      <c r="Z270" s="53"/>
      <c r="AA270" s="53"/>
      <c r="AB270" s="53"/>
      <c r="AC270" s="53"/>
      <c r="AD270" s="53"/>
      <c r="AE270" s="14"/>
      <c r="AF270" s="53"/>
      <c r="AG270" s="53"/>
      <c r="AH270" s="53"/>
      <c r="AI270" s="53"/>
      <c r="AJ270" s="61"/>
      <c r="AK270" s="180">
        <v>45405</v>
      </c>
      <c r="AL270" s="14" t="s">
        <v>4289</v>
      </c>
      <c r="AM270" s="53">
        <v>3</v>
      </c>
      <c r="AN270" s="14" t="s">
        <v>1244</v>
      </c>
      <c r="AO270" s="14">
        <v>400</v>
      </c>
      <c r="AP270" s="14" t="s">
        <v>2045</v>
      </c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61"/>
      <c r="BC270" s="180">
        <v>45420</v>
      </c>
      <c r="BD270" s="14" t="s">
        <v>4288</v>
      </c>
      <c r="BE270" s="14">
        <v>4</v>
      </c>
      <c r="BF270" s="14" t="s">
        <v>1817</v>
      </c>
      <c r="BG270" s="14">
        <v>1440</v>
      </c>
      <c r="BH270" s="14" t="s">
        <v>2043</v>
      </c>
      <c r="BI270" s="53"/>
      <c r="BJ270" s="53"/>
      <c r="BK270" s="53"/>
      <c r="BL270" s="53" t="s">
        <v>4453</v>
      </c>
      <c r="BM270" s="53"/>
      <c r="BN270" s="53" t="s">
        <v>4084</v>
      </c>
      <c r="BO270" s="14"/>
      <c r="BP270" s="14">
        <v>400</v>
      </c>
      <c r="BQ270" s="14">
        <v>10</v>
      </c>
      <c r="BR270" s="14"/>
      <c r="BS270" s="14"/>
    </row>
    <row r="271" ht="15" customHeight="1" spans="1:71">
      <c r="A271" s="67"/>
      <c r="H271" s="177"/>
      <c r="I271" s="177"/>
      <c r="J271" s="177"/>
      <c r="K271" s="177"/>
      <c r="L271" s="177"/>
      <c r="M271" s="177"/>
      <c r="N271" s="177"/>
      <c r="O271" s="177"/>
      <c r="P271" s="177"/>
      <c r="Q271" s="177"/>
      <c r="R271" s="61"/>
      <c r="S271" s="180">
        <v>45409</v>
      </c>
      <c r="T271" s="14" t="s">
        <v>4424</v>
      </c>
      <c r="U271" s="14">
        <v>2</v>
      </c>
      <c r="V271" s="127" t="s">
        <v>280</v>
      </c>
      <c r="W271" s="127">
        <v>9000</v>
      </c>
      <c r="X271" s="127" t="s">
        <v>2043</v>
      </c>
      <c r="Y271" s="53"/>
      <c r="Z271" s="53"/>
      <c r="AA271" s="53"/>
      <c r="AB271" s="53"/>
      <c r="AC271" s="53"/>
      <c r="AD271" s="53"/>
      <c r="AE271" s="14"/>
      <c r="AF271" s="53"/>
      <c r="AG271" s="53"/>
      <c r="AH271" s="53"/>
      <c r="AI271" s="53"/>
      <c r="AJ271" s="61"/>
      <c r="AK271" s="180">
        <v>45405</v>
      </c>
      <c r="AL271" s="14" t="s">
        <v>4289</v>
      </c>
      <c r="AM271" s="53">
        <v>3</v>
      </c>
      <c r="AN271" s="14" t="s">
        <v>1261</v>
      </c>
      <c r="AO271" s="14">
        <v>200</v>
      </c>
      <c r="AP271" s="14" t="s">
        <v>2045</v>
      </c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61"/>
      <c r="BC271" s="180">
        <v>45420</v>
      </c>
      <c r="BD271" s="14" t="s">
        <v>4288</v>
      </c>
      <c r="BE271" s="14">
        <v>4</v>
      </c>
      <c r="BF271" s="14" t="s">
        <v>1060</v>
      </c>
      <c r="BG271" s="14">
        <v>160</v>
      </c>
      <c r="BH271" s="14" t="s">
        <v>2043</v>
      </c>
      <c r="BI271" s="53"/>
      <c r="BJ271" s="53" t="s">
        <v>4435</v>
      </c>
      <c r="BK271" s="53" t="s">
        <v>4467</v>
      </c>
      <c r="BL271" s="53" t="s">
        <v>4453</v>
      </c>
      <c r="BM271" s="53"/>
      <c r="BN271" s="53" t="s">
        <v>4516</v>
      </c>
      <c r="BO271" s="14"/>
      <c r="BP271" s="14">
        <v>450</v>
      </c>
      <c r="BQ271" s="14">
        <v>15</v>
      </c>
      <c r="BR271" s="14"/>
      <c r="BS271" s="14"/>
    </row>
    <row r="272" ht="12.95" customHeight="1" spans="1:71">
      <c r="A272" s="180">
        <v>45414</v>
      </c>
      <c r="B272" s="14" t="s">
        <v>4288</v>
      </c>
      <c r="C272" s="14">
        <v>1</v>
      </c>
      <c r="D272" s="14" t="s">
        <v>232</v>
      </c>
      <c r="E272" s="14">
        <v>900</v>
      </c>
      <c r="F272" s="14" t="s">
        <v>2043</v>
      </c>
      <c r="G272" s="14" t="s">
        <v>2655</v>
      </c>
      <c r="H272" s="181"/>
      <c r="I272" s="181" t="s">
        <v>4452</v>
      </c>
      <c r="J272" s="181" t="s">
        <v>4459</v>
      </c>
      <c r="K272" s="181" t="s">
        <v>4506</v>
      </c>
      <c r="L272" s="181" t="s">
        <v>4490</v>
      </c>
      <c r="M272" s="181" t="s">
        <v>4533</v>
      </c>
      <c r="N272" s="181">
        <v>450</v>
      </c>
      <c r="O272" s="181">
        <v>40</v>
      </c>
      <c r="P272" s="181"/>
      <c r="Q272" s="181"/>
      <c r="R272" s="61"/>
      <c r="S272" s="180">
        <v>45414</v>
      </c>
      <c r="T272" s="14" t="s">
        <v>4288</v>
      </c>
      <c r="U272" s="14">
        <v>2</v>
      </c>
      <c r="V272" s="127" t="s">
        <v>1704</v>
      </c>
      <c r="W272" s="127">
        <v>2380</v>
      </c>
      <c r="X272" s="127" t="s">
        <v>2043</v>
      </c>
      <c r="Y272" s="53"/>
      <c r="Z272" s="53"/>
      <c r="AA272" s="53"/>
      <c r="AB272" s="53"/>
      <c r="AC272" s="53"/>
      <c r="AD272" s="53"/>
      <c r="AE272" s="14"/>
      <c r="AF272" s="53"/>
      <c r="AG272" s="53"/>
      <c r="AH272" s="53"/>
      <c r="AI272" s="53"/>
      <c r="AJ272" s="61"/>
      <c r="AK272" s="180">
        <v>45408</v>
      </c>
      <c r="AL272" s="53" t="s">
        <v>4288</v>
      </c>
      <c r="AM272" s="53">
        <v>3</v>
      </c>
      <c r="AN272" s="14" t="s">
        <v>1330</v>
      </c>
      <c r="AO272" s="14">
        <v>1140</v>
      </c>
      <c r="AP272" s="14" t="s">
        <v>2045</v>
      </c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61"/>
      <c r="BC272" s="180">
        <v>45420</v>
      </c>
      <c r="BD272" s="14" t="s">
        <v>4425</v>
      </c>
      <c r="BE272" s="14">
        <v>4</v>
      </c>
      <c r="BF272" s="14" t="s">
        <v>1060</v>
      </c>
      <c r="BG272" s="14">
        <v>3800</v>
      </c>
      <c r="BH272" s="14" t="s">
        <v>2043</v>
      </c>
      <c r="BI272" s="53"/>
      <c r="BJ272" s="53"/>
      <c r="BK272" s="53"/>
      <c r="BL272" s="53" t="s">
        <v>4453</v>
      </c>
      <c r="BM272" s="53"/>
      <c r="BN272" s="53" t="s">
        <v>4516</v>
      </c>
      <c r="BO272" s="14"/>
      <c r="BP272" s="14">
        <v>450</v>
      </c>
      <c r="BQ272" s="14">
        <v>15</v>
      </c>
      <c r="BR272" s="14"/>
      <c r="BS272" s="14"/>
    </row>
    <row r="273" ht="12.95" customHeight="1" spans="1:71">
      <c r="A273" s="180">
        <v>45414</v>
      </c>
      <c r="B273" s="14" t="s">
        <v>4289</v>
      </c>
      <c r="C273" s="14">
        <v>1</v>
      </c>
      <c r="D273" s="14" t="s">
        <v>232</v>
      </c>
      <c r="E273" s="14">
        <v>1500</v>
      </c>
      <c r="F273" s="14" t="s">
        <v>2043</v>
      </c>
      <c r="G273" s="14"/>
      <c r="H273" s="181"/>
      <c r="I273" s="181"/>
      <c r="J273" s="181" t="s">
        <v>4459</v>
      </c>
      <c r="K273" s="181" t="s">
        <v>4506</v>
      </c>
      <c r="L273" s="181" t="s">
        <v>4490</v>
      </c>
      <c r="M273" s="181"/>
      <c r="N273" s="181">
        <v>450</v>
      </c>
      <c r="O273" s="181">
        <v>40</v>
      </c>
      <c r="P273" s="181"/>
      <c r="Q273" s="181"/>
      <c r="R273" s="61"/>
      <c r="S273" s="180">
        <v>45414</v>
      </c>
      <c r="T273" s="14" t="s">
        <v>4425</v>
      </c>
      <c r="U273" s="14">
        <v>2</v>
      </c>
      <c r="V273" s="127" t="s">
        <v>142</v>
      </c>
      <c r="W273" s="127">
        <v>6000</v>
      </c>
      <c r="X273" s="127" t="s">
        <v>2043</v>
      </c>
      <c r="Y273" s="53"/>
      <c r="Z273" s="53"/>
      <c r="AA273" s="53" t="s">
        <v>4452</v>
      </c>
      <c r="AB273" s="53" t="s">
        <v>4449</v>
      </c>
      <c r="AC273" s="53" t="s">
        <v>4473</v>
      </c>
      <c r="AD273" s="53" t="s">
        <v>4450</v>
      </c>
      <c r="AE273" s="14" t="s">
        <v>4534</v>
      </c>
      <c r="AF273" s="53">
        <v>400</v>
      </c>
      <c r="AG273" s="53">
        <v>40</v>
      </c>
      <c r="AH273" s="53"/>
      <c r="AI273" s="53"/>
      <c r="AJ273" s="61"/>
      <c r="AK273" s="180">
        <v>45408</v>
      </c>
      <c r="AL273" s="53" t="s">
        <v>4288</v>
      </c>
      <c r="AM273" s="53">
        <v>3</v>
      </c>
      <c r="AN273" s="14" t="s">
        <v>1330</v>
      </c>
      <c r="AO273" s="14">
        <v>80</v>
      </c>
      <c r="AP273" s="14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61"/>
      <c r="BC273" s="180">
        <v>45420</v>
      </c>
      <c r="BD273" s="14" t="s">
        <v>4290</v>
      </c>
      <c r="BE273" s="14">
        <v>4</v>
      </c>
      <c r="BF273" s="14" t="s">
        <v>774</v>
      </c>
      <c r="BG273" s="14">
        <v>1500</v>
      </c>
      <c r="BH273" s="14" t="s">
        <v>2043</v>
      </c>
      <c r="BI273" s="53"/>
      <c r="BJ273" s="53"/>
      <c r="BK273" s="53" t="s">
        <v>4471</v>
      </c>
      <c r="BL273" s="53" t="s">
        <v>4453</v>
      </c>
      <c r="BM273" s="53"/>
      <c r="BN273" s="53" t="s">
        <v>4516</v>
      </c>
      <c r="BO273" s="14"/>
      <c r="BP273" s="14">
        <v>450</v>
      </c>
      <c r="BQ273" s="14">
        <v>15</v>
      </c>
      <c r="BR273" s="14"/>
      <c r="BS273" s="14"/>
    </row>
    <row r="274" ht="12.95" customHeight="1" spans="1:71">
      <c r="A274" s="180">
        <v>45414</v>
      </c>
      <c r="B274" s="14" t="s">
        <v>4425</v>
      </c>
      <c r="C274" s="14">
        <v>1</v>
      </c>
      <c r="D274" s="14" t="s">
        <v>636</v>
      </c>
      <c r="E274" s="14">
        <v>1500</v>
      </c>
      <c r="F274" s="14" t="s">
        <v>2043</v>
      </c>
      <c r="G274" s="14"/>
      <c r="H274" s="181"/>
      <c r="I274" s="181" t="s">
        <v>4452</v>
      </c>
      <c r="J274" s="181" t="s">
        <v>4459</v>
      </c>
      <c r="K274" s="181" t="s">
        <v>4506</v>
      </c>
      <c r="L274" s="181" t="s">
        <v>4490</v>
      </c>
      <c r="M274" s="181"/>
      <c r="N274" s="181">
        <v>450</v>
      </c>
      <c r="O274" s="181">
        <v>40</v>
      </c>
      <c r="P274" s="181"/>
      <c r="Q274" s="181"/>
      <c r="R274" s="61"/>
      <c r="S274" s="180">
        <v>45414</v>
      </c>
      <c r="T274" s="14" t="s">
        <v>4290</v>
      </c>
      <c r="U274" s="14">
        <v>2</v>
      </c>
      <c r="V274" s="127" t="s">
        <v>1855</v>
      </c>
      <c r="W274" s="127">
        <v>1000</v>
      </c>
      <c r="X274" s="127" t="s">
        <v>2043</v>
      </c>
      <c r="Y274" s="53"/>
      <c r="Z274" s="53"/>
      <c r="AA274" s="53"/>
      <c r="AB274" s="53" t="s">
        <v>4449</v>
      </c>
      <c r="AC274" s="53" t="s">
        <v>4473</v>
      </c>
      <c r="AD274" s="53" t="s">
        <v>4450</v>
      </c>
      <c r="AE274" s="14"/>
      <c r="AF274" s="53">
        <v>400</v>
      </c>
      <c r="AG274" s="53">
        <v>40</v>
      </c>
      <c r="AH274" s="53"/>
      <c r="AI274" s="53"/>
      <c r="AJ274" s="61"/>
      <c r="AK274" s="180">
        <v>45408</v>
      </c>
      <c r="AL274" s="53" t="s">
        <v>4289</v>
      </c>
      <c r="AM274" s="53">
        <v>3</v>
      </c>
      <c r="AN274" s="14" t="s">
        <v>1845</v>
      </c>
      <c r="AO274" s="14">
        <v>420</v>
      </c>
      <c r="AP274" s="14" t="s">
        <v>2045</v>
      </c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61"/>
      <c r="BC274" s="180">
        <v>45421</v>
      </c>
      <c r="BD274" s="14" t="s">
        <v>4288</v>
      </c>
      <c r="BE274" s="14">
        <v>4</v>
      </c>
      <c r="BF274" s="14" t="s">
        <v>774</v>
      </c>
      <c r="BG274" s="14">
        <v>3260</v>
      </c>
      <c r="BH274" s="14" t="s">
        <v>2043</v>
      </c>
      <c r="BI274" s="53"/>
      <c r="BJ274" s="53"/>
      <c r="BK274" s="53"/>
      <c r="BL274" s="53" t="s">
        <v>4453</v>
      </c>
      <c r="BM274" s="53"/>
      <c r="BN274" s="53" t="s">
        <v>4516</v>
      </c>
      <c r="BO274" s="14"/>
      <c r="BP274" s="14">
        <v>450</v>
      </c>
      <c r="BQ274" s="14">
        <v>15</v>
      </c>
      <c r="BR274" s="14"/>
      <c r="BS274" s="14"/>
    </row>
    <row r="275" ht="12.95" customHeight="1" spans="1:71">
      <c r="A275" s="180">
        <v>45414</v>
      </c>
      <c r="B275" s="14" t="s">
        <v>4290</v>
      </c>
      <c r="C275" s="14">
        <v>1</v>
      </c>
      <c r="D275" s="14" t="s">
        <v>599</v>
      </c>
      <c r="E275" s="14">
        <v>2000</v>
      </c>
      <c r="F275" s="14" t="s">
        <v>2043</v>
      </c>
      <c r="G275" s="14"/>
      <c r="H275" s="181"/>
      <c r="I275" s="181"/>
      <c r="J275" s="181" t="s">
        <v>4459</v>
      </c>
      <c r="K275" s="181" t="s">
        <v>4506</v>
      </c>
      <c r="L275" s="181" t="s">
        <v>4490</v>
      </c>
      <c r="M275" s="181"/>
      <c r="N275" s="181">
        <v>450</v>
      </c>
      <c r="O275" s="181">
        <v>40</v>
      </c>
      <c r="P275" s="181"/>
      <c r="Q275" s="181"/>
      <c r="R275" s="61"/>
      <c r="S275" s="180">
        <v>45415</v>
      </c>
      <c r="T275" s="14" t="s">
        <v>4423</v>
      </c>
      <c r="U275" s="14">
        <v>2</v>
      </c>
      <c r="V275" s="127" t="s">
        <v>1855</v>
      </c>
      <c r="W275" s="127">
        <v>5000</v>
      </c>
      <c r="X275" s="127" t="s">
        <v>2043</v>
      </c>
      <c r="Y275" s="53"/>
      <c r="Z275" s="53"/>
      <c r="AA275" s="53"/>
      <c r="AB275" s="53" t="s">
        <v>4449</v>
      </c>
      <c r="AC275" s="53" t="s">
        <v>4473</v>
      </c>
      <c r="AD275" s="53" t="s">
        <v>4450</v>
      </c>
      <c r="AE275" s="14"/>
      <c r="AF275" s="53">
        <v>400</v>
      </c>
      <c r="AG275" s="53">
        <v>40</v>
      </c>
      <c r="AH275" s="53"/>
      <c r="AI275" s="53"/>
      <c r="AJ275" s="61"/>
      <c r="AK275" s="180">
        <v>45408</v>
      </c>
      <c r="AL275" s="53" t="s">
        <v>4425</v>
      </c>
      <c r="AM275" s="53">
        <v>3</v>
      </c>
      <c r="AN275" s="14" t="s">
        <v>2143</v>
      </c>
      <c r="AO275" s="14">
        <v>1600</v>
      </c>
      <c r="AP275" s="14" t="s">
        <v>2045</v>
      </c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61"/>
      <c r="BC275" s="180">
        <v>45421</v>
      </c>
      <c r="BD275" s="14" t="s">
        <v>4423</v>
      </c>
      <c r="BE275" s="14">
        <v>4</v>
      </c>
      <c r="BF275" s="14" t="s">
        <v>774</v>
      </c>
      <c r="BG275" s="14">
        <v>800</v>
      </c>
      <c r="BH275" s="14" t="s">
        <v>2043</v>
      </c>
      <c r="BI275" s="53"/>
      <c r="BJ275" s="53"/>
      <c r="BK275" s="53" t="s">
        <v>4452</v>
      </c>
      <c r="BL275" s="53" t="s">
        <v>4453</v>
      </c>
      <c r="BM275" s="53"/>
      <c r="BN275" s="53" t="s">
        <v>4516</v>
      </c>
      <c r="BO275" s="14"/>
      <c r="BP275" s="14">
        <v>450</v>
      </c>
      <c r="BQ275" s="14">
        <v>15</v>
      </c>
      <c r="BR275" s="14"/>
      <c r="BS275" s="14"/>
    </row>
    <row r="276" ht="12.95" customHeight="1" spans="1:71">
      <c r="A276" s="180">
        <v>45415</v>
      </c>
      <c r="B276" s="14" t="s">
        <v>4288</v>
      </c>
      <c r="C276" s="14">
        <v>1</v>
      </c>
      <c r="D276" s="14" t="s">
        <v>599</v>
      </c>
      <c r="E276" s="14">
        <v>2000</v>
      </c>
      <c r="F276" s="14" t="s">
        <v>2043</v>
      </c>
      <c r="G276" s="14"/>
      <c r="H276" s="181"/>
      <c r="I276" s="181"/>
      <c r="J276" s="181" t="s">
        <v>4459</v>
      </c>
      <c r="K276" s="181"/>
      <c r="L276" s="181" t="s">
        <v>4490</v>
      </c>
      <c r="M276" s="181"/>
      <c r="N276" s="181"/>
      <c r="O276" s="181"/>
      <c r="P276" s="181"/>
      <c r="Q276" s="181"/>
      <c r="R276" s="61"/>
      <c r="S276" s="180">
        <v>45415</v>
      </c>
      <c r="T276" s="14" t="s">
        <v>4289</v>
      </c>
      <c r="U276" s="14">
        <v>2</v>
      </c>
      <c r="V276" s="14" t="s">
        <v>300</v>
      </c>
      <c r="W276" s="14">
        <v>500</v>
      </c>
      <c r="X276" s="14" t="s">
        <v>2045</v>
      </c>
      <c r="Y276" s="53"/>
      <c r="Z276" s="53"/>
      <c r="AA276" s="53"/>
      <c r="AB276" s="53" t="s">
        <v>4449</v>
      </c>
      <c r="AC276" s="53" t="s">
        <v>4473</v>
      </c>
      <c r="AD276" s="53" t="s">
        <v>4450</v>
      </c>
      <c r="AE276" s="14"/>
      <c r="AF276" s="53">
        <v>400</v>
      </c>
      <c r="AG276" s="53">
        <v>40</v>
      </c>
      <c r="AH276" s="53"/>
      <c r="AI276" s="53"/>
      <c r="AJ276" s="61"/>
      <c r="AK276" s="180">
        <v>45408</v>
      </c>
      <c r="AL276" s="53" t="s">
        <v>4290</v>
      </c>
      <c r="AM276" s="53">
        <v>3</v>
      </c>
      <c r="AN276" s="14" t="s">
        <v>1272</v>
      </c>
      <c r="AO276" s="14">
        <v>300</v>
      </c>
      <c r="AP276" s="14" t="s">
        <v>2045</v>
      </c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61"/>
      <c r="BC276" s="180">
        <v>45421</v>
      </c>
      <c r="BD276" s="14" t="s">
        <v>4289</v>
      </c>
      <c r="BE276" s="14">
        <v>4</v>
      </c>
      <c r="BF276" s="14" t="s">
        <v>972</v>
      </c>
      <c r="BG276" s="14">
        <v>2000</v>
      </c>
      <c r="BH276" s="14" t="s">
        <v>2043</v>
      </c>
      <c r="BI276" s="53"/>
      <c r="BJ276" s="53"/>
      <c r="BK276" s="53" t="s">
        <v>4452</v>
      </c>
      <c r="BL276" s="53" t="s">
        <v>4453</v>
      </c>
      <c r="BM276" s="53"/>
      <c r="BN276" s="53" t="s">
        <v>4516</v>
      </c>
      <c r="BO276" s="14"/>
      <c r="BP276" s="14">
        <v>450</v>
      </c>
      <c r="BQ276" s="14">
        <v>15</v>
      </c>
      <c r="BR276" s="14"/>
      <c r="BS276" s="14"/>
    </row>
    <row r="277" ht="12.95" customHeight="1" spans="1:71">
      <c r="A277" s="180">
        <v>45415</v>
      </c>
      <c r="B277" s="14" t="s">
        <v>4423</v>
      </c>
      <c r="C277" s="14">
        <v>1</v>
      </c>
      <c r="D277" s="14" t="s">
        <v>175</v>
      </c>
      <c r="E277" s="14">
        <v>4000</v>
      </c>
      <c r="F277" s="14" t="s">
        <v>2043</v>
      </c>
      <c r="G277" s="14"/>
      <c r="H277" s="181"/>
      <c r="I277" s="181"/>
      <c r="J277" s="181" t="s">
        <v>4459</v>
      </c>
      <c r="K277" s="181"/>
      <c r="L277" s="181" t="s">
        <v>4490</v>
      </c>
      <c r="M277" s="181"/>
      <c r="N277" s="181"/>
      <c r="O277" s="181"/>
      <c r="P277" s="181"/>
      <c r="Q277" s="181"/>
      <c r="R277" s="61"/>
      <c r="S277" s="180">
        <v>45415</v>
      </c>
      <c r="T277" s="14" t="s">
        <v>4289</v>
      </c>
      <c r="U277" s="14">
        <v>2</v>
      </c>
      <c r="V277" s="14" t="s">
        <v>1909</v>
      </c>
      <c r="W277" s="14">
        <v>500</v>
      </c>
      <c r="X277" s="14" t="s">
        <v>2045</v>
      </c>
      <c r="Y277" s="53"/>
      <c r="Z277" s="53"/>
      <c r="AA277" s="53"/>
      <c r="AB277" s="53" t="s">
        <v>4449</v>
      </c>
      <c r="AC277" s="53" t="s">
        <v>4473</v>
      </c>
      <c r="AD277" s="53" t="s">
        <v>4450</v>
      </c>
      <c r="AE277" s="14"/>
      <c r="AF277" s="53">
        <v>400</v>
      </c>
      <c r="AG277" s="53">
        <v>40</v>
      </c>
      <c r="AH277" s="53"/>
      <c r="AI277" s="53"/>
      <c r="AJ277" s="61"/>
      <c r="AK277" s="180">
        <v>45409</v>
      </c>
      <c r="AL277" s="53" t="s">
        <v>4288</v>
      </c>
      <c r="AM277" s="53">
        <v>3</v>
      </c>
      <c r="AN277" s="14" t="s">
        <v>1153</v>
      </c>
      <c r="AO277" s="14">
        <v>500</v>
      </c>
      <c r="AP277" s="14" t="s">
        <v>2045</v>
      </c>
      <c r="AQ277" s="185"/>
      <c r="AR277" s="185"/>
      <c r="AS277" s="53"/>
      <c r="AT277" s="53"/>
      <c r="AU277" s="53"/>
      <c r="AV277" s="53"/>
      <c r="AW277" s="53"/>
      <c r="AX277" s="53"/>
      <c r="AY277" s="53"/>
      <c r="AZ277" s="53"/>
      <c r="BA277" s="53"/>
      <c r="BB277" s="61"/>
      <c r="BC277" s="180">
        <v>45422</v>
      </c>
      <c r="BD277" s="14" t="s">
        <v>4288</v>
      </c>
      <c r="BE277" s="14">
        <v>4</v>
      </c>
      <c r="BF277" s="14" t="s">
        <v>1889</v>
      </c>
      <c r="BG277" s="14">
        <v>3200</v>
      </c>
      <c r="BH277" s="14" t="s">
        <v>2043</v>
      </c>
      <c r="BI277" s="53"/>
      <c r="BJ277" s="53"/>
      <c r="BK277" s="53"/>
      <c r="BL277" s="53" t="s">
        <v>4459</v>
      </c>
      <c r="BM277" s="53"/>
      <c r="BN277" s="53" t="s">
        <v>4516</v>
      </c>
      <c r="BO277" s="14"/>
      <c r="BP277" s="14"/>
      <c r="BQ277" s="14"/>
      <c r="BR277" s="14"/>
      <c r="BS277" s="14"/>
    </row>
    <row r="278" ht="13.5" customHeight="1" spans="1:71">
      <c r="A278" s="180">
        <v>45416</v>
      </c>
      <c r="B278" s="14" t="s">
        <v>4288</v>
      </c>
      <c r="C278" s="14">
        <v>1</v>
      </c>
      <c r="D278" s="14" t="s">
        <v>175</v>
      </c>
      <c r="E278" s="14">
        <v>1960</v>
      </c>
      <c r="F278" s="14" t="s">
        <v>2043</v>
      </c>
      <c r="G278" s="14"/>
      <c r="H278" s="181"/>
      <c r="I278" s="181"/>
      <c r="J278" s="181" t="s">
        <v>4459</v>
      </c>
      <c r="K278" s="181"/>
      <c r="L278" s="181" t="s">
        <v>4490</v>
      </c>
      <c r="M278" s="181"/>
      <c r="N278" s="181"/>
      <c r="O278" s="181"/>
      <c r="P278" s="181"/>
      <c r="Q278" s="181"/>
      <c r="R278" s="61"/>
      <c r="S278" s="180">
        <v>45415</v>
      </c>
      <c r="T278" s="14" t="s">
        <v>4290</v>
      </c>
      <c r="U278" s="14">
        <v>2</v>
      </c>
      <c r="V278" s="127" t="s">
        <v>667</v>
      </c>
      <c r="W278" s="127">
        <v>4000</v>
      </c>
      <c r="X278" s="127" t="s">
        <v>2043</v>
      </c>
      <c r="Y278" s="53"/>
      <c r="Z278" s="53"/>
      <c r="AA278" s="53"/>
      <c r="AB278" s="53" t="s">
        <v>4449</v>
      </c>
      <c r="AC278" s="53" t="s">
        <v>4473</v>
      </c>
      <c r="AD278" s="53" t="s">
        <v>4450</v>
      </c>
      <c r="AE278" s="14"/>
      <c r="AF278" s="53">
        <v>400</v>
      </c>
      <c r="AG278" s="53">
        <v>40</v>
      </c>
      <c r="AH278" s="53"/>
      <c r="AI278" s="53"/>
      <c r="AJ278" s="61"/>
      <c r="AK278" s="180">
        <v>45409</v>
      </c>
      <c r="AL278" s="53" t="s">
        <v>4288</v>
      </c>
      <c r="AM278" s="53">
        <v>3</v>
      </c>
      <c r="AN278" s="127" t="s">
        <v>1944</v>
      </c>
      <c r="AO278" s="127">
        <v>480</v>
      </c>
      <c r="AP278" s="127" t="s">
        <v>2045</v>
      </c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61"/>
      <c r="BC278" s="180">
        <v>45422</v>
      </c>
      <c r="BD278" s="14" t="s">
        <v>4289</v>
      </c>
      <c r="BE278" s="14">
        <v>4</v>
      </c>
      <c r="BF278" s="73" t="s">
        <v>1183</v>
      </c>
      <c r="BG278" s="73">
        <v>1200</v>
      </c>
      <c r="BH278" s="73" t="s">
        <v>2043</v>
      </c>
      <c r="BI278" s="53"/>
      <c r="BJ278" s="53"/>
      <c r="BK278" s="53" t="s">
        <v>4471</v>
      </c>
      <c r="BL278" s="53" t="s">
        <v>4459</v>
      </c>
      <c r="BM278" s="53"/>
      <c r="BN278" s="53" t="s">
        <v>4516</v>
      </c>
      <c r="BO278" s="14"/>
      <c r="BP278" s="14"/>
      <c r="BQ278" s="14"/>
      <c r="BR278" s="14"/>
      <c r="BS278" s="14"/>
    </row>
    <row r="279" ht="13.5" customHeight="1" spans="1:71">
      <c r="A279" s="180">
        <v>45416</v>
      </c>
      <c r="B279" s="14" t="s">
        <v>4289</v>
      </c>
      <c r="C279" s="14">
        <v>1</v>
      </c>
      <c r="D279" s="14" t="s">
        <v>2194</v>
      </c>
      <c r="E279" s="14">
        <v>1300</v>
      </c>
      <c r="F279" s="14" t="s">
        <v>2043</v>
      </c>
      <c r="G279" s="14"/>
      <c r="H279" s="181"/>
      <c r="I279" s="181"/>
      <c r="J279" s="181" t="s">
        <v>4459</v>
      </c>
      <c r="K279" s="181"/>
      <c r="L279" s="181" t="s">
        <v>4490</v>
      </c>
      <c r="M279" s="181"/>
      <c r="N279" s="181"/>
      <c r="O279" s="181"/>
      <c r="P279" s="181"/>
      <c r="Q279" s="181"/>
      <c r="R279" s="61"/>
      <c r="S279" s="180">
        <v>45416</v>
      </c>
      <c r="T279" s="14" t="s">
        <v>4288</v>
      </c>
      <c r="U279" s="14">
        <v>2</v>
      </c>
      <c r="V279" s="127" t="s">
        <v>300</v>
      </c>
      <c r="W279" s="127">
        <v>500</v>
      </c>
      <c r="X279" s="127" t="s">
        <v>2045</v>
      </c>
      <c r="Y279" s="53"/>
      <c r="Z279" s="53"/>
      <c r="AA279" s="53"/>
      <c r="AB279" s="53" t="s">
        <v>4449</v>
      </c>
      <c r="AC279" s="53"/>
      <c r="AD279" s="53" t="s">
        <v>4450</v>
      </c>
      <c r="AE279" s="14"/>
      <c r="AF279" s="53"/>
      <c r="AG279" s="53"/>
      <c r="AH279" s="53"/>
      <c r="AI279" s="53"/>
      <c r="AJ279" s="61"/>
      <c r="AK279" s="180">
        <v>45409</v>
      </c>
      <c r="AL279" s="53" t="s">
        <v>4289</v>
      </c>
      <c r="AM279" s="53">
        <v>3</v>
      </c>
      <c r="AN279" s="14" t="s">
        <v>2197</v>
      </c>
      <c r="AO279" s="14">
        <v>1200</v>
      </c>
      <c r="AP279" s="14" t="s">
        <v>2045</v>
      </c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61"/>
      <c r="BC279" s="180">
        <v>45422</v>
      </c>
      <c r="BD279" s="14" t="s">
        <v>4289</v>
      </c>
      <c r="BE279" s="14">
        <v>4</v>
      </c>
      <c r="BF279" s="14" t="s">
        <v>337</v>
      </c>
      <c r="BG279" s="14">
        <v>1200</v>
      </c>
      <c r="BH279" s="14" t="s">
        <v>2045</v>
      </c>
      <c r="BI279" s="53"/>
      <c r="BJ279" s="53"/>
      <c r="BK279" s="53"/>
      <c r="BL279" s="53" t="s">
        <v>4459</v>
      </c>
      <c r="BM279" s="53"/>
      <c r="BN279" s="53" t="s">
        <v>4516</v>
      </c>
      <c r="BO279" s="14"/>
      <c r="BP279" s="14"/>
      <c r="BQ279" s="14"/>
      <c r="BR279" s="14"/>
      <c r="BS279" s="14"/>
    </row>
    <row r="280" ht="12.95" customHeight="1" spans="1:66">
      <c r="A280" s="180">
        <v>45416</v>
      </c>
      <c r="B280" s="14" t="s">
        <v>4289</v>
      </c>
      <c r="C280" s="14">
        <v>1</v>
      </c>
      <c r="D280" s="14" t="s">
        <v>2179</v>
      </c>
      <c r="E280" s="14">
        <v>400</v>
      </c>
      <c r="F280" s="14" t="s">
        <v>2045</v>
      </c>
      <c r="G280" s="14"/>
      <c r="H280" s="181"/>
      <c r="I280" s="181"/>
      <c r="J280" s="181" t="s">
        <v>4459</v>
      </c>
      <c r="K280" s="181"/>
      <c r="L280" s="181" t="s">
        <v>4490</v>
      </c>
      <c r="M280" s="181"/>
      <c r="N280" s="181"/>
      <c r="O280" s="181"/>
      <c r="P280" s="181"/>
      <c r="Q280" s="181"/>
      <c r="R280" s="61"/>
      <c r="S280" s="180">
        <v>45416</v>
      </c>
      <c r="T280" s="14" t="s">
        <v>4288</v>
      </c>
      <c r="U280" s="14">
        <v>2</v>
      </c>
      <c r="V280" s="127" t="s">
        <v>1909</v>
      </c>
      <c r="W280" s="127">
        <v>500</v>
      </c>
      <c r="X280" s="127" t="s">
        <v>2045</v>
      </c>
      <c r="Y280" s="53"/>
      <c r="Z280" s="53"/>
      <c r="AA280" s="53"/>
      <c r="AB280" s="53" t="s">
        <v>4449</v>
      </c>
      <c r="AC280" s="53"/>
      <c r="AD280" s="53" t="s">
        <v>4450</v>
      </c>
      <c r="AE280" s="14"/>
      <c r="AF280" s="53"/>
      <c r="AG280" s="53"/>
      <c r="AH280" s="53"/>
      <c r="AI280" s="53"/>
      <c r="AJ280" s="61"/>
      <c r="AK280" s="180">
        <v>45414</v>
      </c>
      <c r="AL280" s="53" t="s">
        <v>4288</v>
      </c>
      <c r="AM280" s="53">
        <v>3</v>
      </c>
      <c r="AN280" s="14" t="s">
        <v>706</v>
      </c>
      <c r="AO280" s="14">
        <v>280</v>
      </c>
      <c r="AP280" s="14" t="s">
        <v>2045</v>
      </c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61"/>
      <c r="BC280" s="67"/>
      <c r="BI280" s="61"/>
      <c r="BK280" s="61"/>
      <c r="BL280" s="53" t="s">
        <v>4459</v>
      </c>
      <c r="BM280" s="61"/>
      <c r="BN280" s="53" t="s">
        <v>4516</v>
      </c>
    </row>
    <row r="281" ht="12.95" customHeight="1" spans="1:71">
      <c r="A281" s="180">
        <v>45416</v>
      </c>
      <c r="B281" s="14" t="s">
        <v>4290</v>
      </c>
      <c r="C281" s="14">
        <v>1</v>
      </c>
      <c r="D281" s="14" t="s">
        <v>692</v>
      </c>
      <c r="E281" s="14">
        <v>4000</v>
      </c>
      <c r="F281" s="14" t="s">
        <v>2043</v>
      </c>
      <c r="G281" s="14"/>
      <c r="H281" s="181"/>
      <c r="I281" s="181"/>
      <c r="J281" s="181" t="s">
        <v>4459</v>
      </c>
      <c r="K281" s="181"/>
      <c r="L281" s="181" t="s">
        <v>4490</v>
      </c>
      <c r="M281" s="181"/>
      <c r="N281" s="181"/>
      <c r="O281" s="181"/>
      <c r="P281" s="181"/>
      <c r="Q281" s="181"/>
      <c r="R281" s="61"/>
      <c r="S281" s="180">
        <v>45416</v>
      </c>
      <c r="T281" s="14" t="s">
        <v>4423</v>
      </c>
      <c r="U281" s="14">
        <v>2</v>
      </c>
      <c r="V281" s="127" t="s">
        <v>667</v>
      </c>
      <c r="W281" s="127">
        <v>4000</v>
      </c>
      <c r="X281" s="127" t="s">
        <v>2043</v>
      </c>
      <c r="Y281" s="53"/>
      <c r="Z281" s="53"/>
      <c r="AA281" s="53"/>
      <c r="AB281" s="53" t="s">
        <v>4449</v>
      </c>
      <c r="AC281" s="53"/>
      <c r="AD281" s="53" t="s">
        <v>4450</v>
      </c>
      <c r="AE281" s="14"/>
      <c r="AF281" s="53"/>
      <c r="AG281" s="53"/>
      <c r="AH281" s="53"/>
      <c r="AI281" s="53"/>
      <c r="AJ281" s="61"/>
      <c r="AK281" s="180">
        <v>45414</v>
      </c>
      <c r="AL281" s="53" t="s">
        <v>4289</v>
      </c>
      <c r="AM281" s="53">
        <v>3</v>
      </c>
      <c r="AN281" s="14" t="s">
        <v>2179</v>
      </c>
      <c r="AO281" s="14">
        <v>200</v>
      </c>
      <c r="AP281" s="14" t="s">
        <v>2045</v>
      </c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61"/>
      <c r="BC281" s="180">
        <v>45426</v>
      </c>
      <c r="BD281" s="14" t="s">
        <v>4288</v>
      </c>
      <c r="BE281" s="14">
        <v>4</v>
      </c>
      <c r="BF281" s="14" t="s">
        <v>337</v>
      </c>
      <c r="BG281" s="14">
        <v>740</v>
      </c>
      <c r="BH281" s="14" t="s">
        <v>2045</v>
      </c>
      <c r="BI281" s="53"/>
      <c r="BJ281" s="53"/>
      <c r="BK281" s="53" t="s">
        <v>4452</v>
      </c>
      <c r="BL281" s="53" t="s">
        <v>4459</v>
      </c>
      <c r="BM281" s="53"/>
      <c r="BN281" s="53" t="s">
        <v>4516</v>
      </c>
      <c r="BO281" s="14"/>
      <c r="BP281" s="14"/>
      <c r="BQ281" s="14"/>
      <c r="BR281" s="14"/>
      <c r="BS281" s="14"/>
    </row>
    <row r="282" ht="12.95" customHeight="1" spans="1:71">
      <c r="A282" s="180">
        <v>45418</v>
      </c>
      <c r="B282" s="14" t="s">
        <v>4288</v>
      </c>
      <c r="C282" s="14">
        <v>1</v>
      </c>
      <c r="D282" s="14" t="s">
        <v>692</v>
      </c>
      <c r="E282" s="14">
        <v>1360</v>
      </c>
      <c r="F282" s="14" t="s">
        <v>2043</v>
      </c>
      <c r="G282" s="14"/>
      <c r="H282" s="181"/>
      <c r="I282" s="181"/>
      <c r="J282" s="181" t="s">
        <v>4459</v>
      </c>
      <c r="K282" s="181"/>
      <c r="L282" s="181" t="s">
        <v>4490</v>
      </c>
      <c r="M282" s="181"/>
      <c r="N282" s="181"/>
      <c r="O282" s="181"/>
      <c r="P282" s="181"/>
      <c r="Q282" s="181"/>
      <c r="R282" s="61"/>
      <c r="S282" s="180">
        <v>45418</v>
      </c>
      <c r="T282" s="14" t="s">
        <v>4288</v>
      </c>
      <c r="U282" s="14">
        <v>2</v>
      </c>
      <c r="V282" s="127" t="s">
        <v>667</v>
      </c>
      <c r="W282" s="127">
        <v>1700</v>
      </c>
      <c r="X282" s="127" t="s">
        <v>2043</v>
      </c>
      <c r="Y282" s="53"/>
      <c r="Z282" s="53"/>
      <c r="AA282" s="53"/>
      <c r="AB282" s="53" t="s">
        <v>4449</v>
      </c>
      <c r="AC282" s="53"/>
      <c r="AD282" s="53" t="s">
        <v>4450</v>
      </c>
      <c r="AE282" s="14"/>
      <c r="AF282" s="53"/>
      <c r="AG282" s="53"/>
      <c r="AH282" s="53"/>
      <c r="AI282" s="53"/>
      <c r="AJ282" s="61"/>
      <c r="AK282" s="180">
        <v>45414</v>
      </c>
      <c r="AL282" s="53" t="s">
        <v>4289</v>
      </c>
      <c r="AM282" s="53">
        <v>3</v>
      </c>
      <c r="AN282" s="14" t="s">
        <v>286</v>
      </c>
      <c r="AO282" s="14">
        <v>600</v>
      </c>
      <c r="AP282" s="14" t="s">
        <v>2045</v>
      </c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61"/>
      <c r="BC282" s="180">
        <v>45426</v>
      </c>
      <c r="BD282" s="14" t="s">
        <v>4289</v>
      </c>
      <c r="BE282" s="14">
        <v>4</v>
      </c>
      <c r="BF282" s="14" t="s">
        <v>337</v>
      </c>
      <c r="BG282" s="14">
        <v>1000</v>
      </c>
      <c r="BH282" s="14" t="s">
        <v>2045</v>
      </c>
      <c r="BI282" s="53"/>
      <c r="BJ282" s="53"/>
      <c r="BK282" s="53"/>
      <c r="BL282" s="53" t="s">
        <v>4459</v>
      </c>
      <c r="BM282" s="53"/>
      <c r="BN282" s="53" t="s">
        <v>4516</v>
      </c>
      <c r="BO282" s="14" t="s">
        <v>4535</v>
      </c>
      <c r="BP282" s="14"/>
      <c r="BQ282" s="14"/>
      <c r="BR282" s="14"/>
      <c r="BS282" s="14"/>
    </row>
    <row r="283" ht="12.95" customHeight="1" spans="1:71">
      <c r="A283" s="180">
        <v>45418</v>
      </c>
      <c r="B283" s="14" t="s">
        <v>4289</v>
      </c>
      <c r="C283" s="14">
        <v>1</v>
      </c>
      <c r="D283" s="14" t="s">
        <v>1700</v>
      </c>
      <c r="E283" s="14">
        <v>4400</v>
      </c>
      <c r="F283" s="14" t="s">
        <v>2045</v>
      </c>
      <c r="G283" s="14"/>
      <c r="H283" s="181"/>
      <c r="I283" s="181"/>
      <c r="J283" s="181" t="s">
        <v>4459</v>
      </c>
      <c r="K283" s="181"/>
      <c r="L283" s="181" t="s">
        <v>4490</v>
      </c>
      <c r="M283" s="181"/>
      <c r="N283" s="181"/>
      <c r="O283" s="181"/>
      <c r="P283" s="181"/>
      <c r="Q283" s="181"/>
      <c r="R283" s="61"/>
      <c r="S283" s="180">
        <v>45418</v>
      </c>
      <c r="T283" s="14" t="s">
        <v>4289</v>
      </c>
      <c r="U283" s="14">
        <v>2</v>
      </c>
      <c r="V283" s="127" t="s">
        <v>235</v>
      </c>
      <c r="W283" s="127">
        <v>2000</v>
      </c>
      <c r="X283" s="127" t="s">
        <v>2043</v>
      </c>
      <c r="Y283" s="53"/>
      <c r="Z283" s="53"/>
      <c r="AA283" s="53"/>
      <c r="AB283" s="53" t="s">
        <v>4449</v>
      </c>
      <c r="AC283" s="53"/>
      <c r="AD283" s="53" t="s">
        <v>4450</v>
      </c>
      <c r="AE283" s="14"/>
      <c r="AF283" s="53"/>
      <c r="AG283" s="53"/>
      <c r="AH283" s="53"/>
      <c r="AI283" s="53"/>
      <c r="AJ283" s="61"/>
      <c r="AK283" s="180">
        <v>45415</v>
      </c>
      <c r="AL283" s="53" t="s">
        <v>4288</v>
      </c>
      <c r="AM283" s="53">
        <v>3</v>
      </c>
      <c r="AN283" s="14" t="s">
        <v>286</v>
      </c>
      <c r="AO283" s="14">
        <v>400</v>
      </c>
      <c r="AP283" s="14" t="s">
        <v>2045</v>
      </c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61"/>
      <c r="BC283" s="180">
        <v>45426</v>
      </c>
      <c r="BD283" s="14" t="s">
        <v>4289</v>
      </c>
      <c r="BE283" s="14">
        <v>4</v>
      </c>
      <c r="BF283" s="14" t="s">
        <v>1374</v>
      </c>
      <c r="BG283" s="14">
        <v>1200</v>
      </c>
      <c r="BH283" s="14" t="s">
        <v>2045</v>
      </c>
      <c r="BI283" s="53"/>
      <c r="BJ283" s="53"/>
      <c r="BK283" s="53"/>
      <c r="BL283" s="53" t="s">
        <v>4459</v>
      </c>
      <c r="BM283" s="53"/>
      <c r="BN283" s="53" t="s">
        <v>4516</v>
      </c>
      <c r="BO283" s="14"/>
      <c r="BP283" s="14"/>
      <c r="BQ283" s="14"/>
      <c r="BR283" s="14"/>
      <c r="BS283" s="14"/>
    </row>
    <row r="284" ht="12.95" customHeight="1" spans="1:71">
      <c r="A284" s="180">
        <v>45419</v>
      </c>
      <c r="B284" s="14" t="s">
        <v>4288</v>
      </c>
      <c r="C284" s="14">
        <v>1</v>
      </c>
      <c r="D284" s="14" t="s">
        <v>1793</v>
      </c>
      <c r="E284" s="14">
        <v>1200</v>
      </c>
      <c r="F284" s="14" t="s">
        <v>2045</v>
      </c>
      <c r="G284" s="14"/>
      <c r="H284" s="181"/>
      <c r="I284" s="181"/>
      <c r="J284" s="181" t="s">
        <v>4459</v>
      </c>
      <c r="K284" s="181"/>
      <c r="L284" s="181" t="s">
        <v>4490</v>
      </c>
      <c r="M284" s="181"/>
      <c r="N284" s="181"/>
      <c r="O284" s="181"/>
      <c r="P284" s="181"/>
      <c r="Q284" s="181"/>
      <c r="R284" s="61"/>
      <c r="S284" s="180">
        <v>45418</v>
      </c>
      <c r="T284" s="14" t="s">
        <v>4289</v>
      </c>
      <c r="U284" s="14">
        <v>2</v>
      </c>
      <c r="V284" s="127" t="s">
        <v>1125</v>
      </c>
      <c r="W284" s="127">
        <v>800</v>
      </c>
      <c r="X284" s="127" t="s">
        <v>2043</v>
      </c>
      <c r="Y284" s="53"/>
      <c r="Z284" s="53"/>
      <c r="AA284" s="53"/>
      <c r="AB284" s="53" t="s">
        <v>4449</v>
      </c>
      <c r="AC284" s="53"/>
      <c r="AD284" s="53" t="s">
        <v>4450</v>
      </c>
      <c r="AE284" s="14"/>
      <c r="AF284" s="53"/>
      <c r="AG284" s="53"/>
      <c r="AH284" s="53"/>
      <c r="AI284" s="53"/>
      <c r="AJ284" s="61"/>
      <c r="AK284" s="180">
        <v>45415</v>
      </c>
      <c r="AL284" s="14" t="s">
        <v>4288</v>
      </c>
      <c r="AM284" s="14">
        <v>3</v>
      </c>
      <c r="AN284" s="14" t="s">
        <v>1773</v>
      </c>
      <c r="AO284" s="14">
        <v>500</v>
      </c>
      <c r="AP284" s="14" t="s">
        <v>2045</v>
      </c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61"/>
      <c r="BC284" s="180">
        <v>45427</v>
      </c>
      <c r="BD284" s="14" t="s">
        <v>4288</v>
      </c>
      <c r="BE284" s="14">
        <v>4</v>
      </c>
      <c r="BF284" s="14" t="s">
        <v>513</v>
      </c>
      <c r="BG284" s="14">
        <v>1120</v>
      </c>
      <c r="BH284" s="14" t="s">
        <v>2043</v>
      </c>
      <c r="BI284" s="53"/>
      <c r="BJ284" s="53"/>
      <c r="BK284" s="53"/>
      <c r="BL284" s="53" t="s">
        <v>4459</v>
      </c>
      <c r="BM284" s="53"/>
      <c r="BN284" s="53" t="s">
        <v>4516</v>
      </c>
      <c r="BO284" s="14"/>
      <c r="BP284" s="14"/>
      <c r="BQ284" s="14"/>
      <c r="BR284" s="14"/>
      <c r="BS284" s="14"/>
    </row>
    <row r="285" ht="12.95" customHeight="1" spans="1:71">
      <c r="A285" s="180">
        <v>45419</v>
      </c>
      <c r="B285" s="14" t="s">
        <v>4288</v>
      </c>
      <c r="C285" s="14">
        <v>1</v>
      </c>
      <c r="D285" s="14" t="s">
        <v>2095</v>
      </c>
      <c r="E285" s="14">
        <v>220</v>
      </c>
      <c r="F285" s="14" t="s">
        <v>2045</v>
      </c>
      <c r="G285" s="14"/>
      <c r="H285" s="181"/>
      <c r="I285" s="181"/>
      <c r="J285" s="181" t="s">
        <v>4459</v>
      </c>
      <c r="K285" s="181"/>
      <c r="L285" s="181" t="s">
        <v>4490</v>
      </c>
      <c r="M285" s="181"/>
      <c r="N285" s="181"/>
      <c r="O285" s="181"/>
      <c r="P285" s="181"/>
      <c r="Q285" s="181"/>
      <c r="R285" s="61"/>
      <c r="S285" s="180">
        <v>45418</v>
      </c>
      <c r="T285" s="14" t="s">
        <v>4290</v>
      </c>
      <c r="U285" s="14">
        <v>2</v>
      </c>
      <c r="V285" s="127" t="s">
        <v>1125</v>
      </c>
      <c r="W285" s="127">
        <v>3200</v>
      </c>
      <c r="X285" s="127" t="s">
        <v>2043</v>
      </c>
      <c r="Y285" s="53"/>
      <c r="Z285" s="53"/>
      <c r="AA285" s="53"/>
      <c r="AB285" s="53" t="s">
        <v>4449</v>
      </c>
      <c r="AC285" s="53"/>
      <c r="AD285" s="53" t="s">
        <v>4450</v>
      </c>
      <c r="AE285" s="14"/>
      <c r="AF285" s="53"/>
      <c r="AG285" s="53"/>
      <c r="AH285" s="53"/>
      <c r="AI285" s="53"/>
      <c r="AJ285" s="61"/>
      <c r="AK285" s="180">
        <v>45415</v>
      </c>
      <c r="AL285" s="14" t="s">
        <v>4288</v>
      </c>
      <c r="AM285" s="14">
        <v>3</v>
      </c>
      <c r="AN285" s="127" t="s">
        <v>2198</v>
      </c>
      <c r="AO285" s="127">
        <v>200</v>
      </c>
      <c r="AP285" s="127" t="s">
        <v>2045</v>
      </c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61"/>
      <c r="BC285" s="180">
        <v>45427</v>
      </c>
      <c r="BD285" s="14" t="s">
        <v>4423</v>
      </c>
      <c r="BE285" s="14">
        <v>4</v>
      </c>
      <c r="BF285" s="127" t="s">
        <v>630</v>
      </c>
      <c r="BG285" s="127">
        <v>2000</v>
      </c>
      <c r="BH285" s="127" t="s">
        <v>2043</v>
      </c>
      <c r="BI285" s="53"/>
      <c r="BJ285" s="53"/>
      <c r="BK285" s="53"/>
      <c r="BL285" s="53" t="s">
        <v>4459</v>
      </c>
      <c r="BM285" s="53"/>
      <c r="BN285" s="53" t="s">
        <v>4516</v>
      </c>
      <c r="BO285" s="14"/>
      <c r="BP285" s="14"/>
      <c r="BQ285" s="14"/>
      <c r="BR285" s="14"/>
      <c r="BS285" s="14"/>
    </row>
    <row r="286" ht="12.95" customHeight="1" spans="1:71">
      <c r="A286" s="180">
        <v>45419</v>
      </c>
      <c r="B286" s="14" t="s">
        <v>4288</v>
      </c>
      <c r="C286" s="14">
        <v>1</v>
      </c>
      <c r="D286" s="14" t="s">
        <v>232</v>
      </c>
      <c r="E286" s="14">
        <v>500</v>
      </c>
      <c r="F286" s="14" t="s">
        <v>2043</v>
      </c>
      <c r="G286" s="14"/>
      <c r="H286" s="181"/>
      <c r="I286" s="181"/>
      <c r="J286" s="181" t="s">
        <v>4459</v>
      </c>
      <c r="K286" s="181"/>
      <c r="L286" s="181" t="s">
        <v>4490</v>
      </c>
      <c r="M286" s="181"/>
      <c r="N286" s="181"/>
      <c r="O286" s="181"/>
      <c r="P286" s="181"/>
      <c r="Q286" s="181"/>
      <c r="R286" s="61"/>
      <c r="S286" s="180">
        <v>45419</v>
      </c>
      <c r="T286" s="14" t="s">
        <v>4288</v>
      </c>
      <c r="U286" s="14">
        <v>2</v>
      </c>
      <c r="V286" s="127" t="s">
        <v>1879</v>
      </c>
      <c r="W286" s="127">
        <v>1200</v>
      </c>
      <c r="X286" s="127" t="s">
        <v>2043</v>
      </c>
      <c r="Y286" s="53"/>
      <c r="Z286" s="53"/>
      <c r="AA286" s="53"/>
      <c r="AB286" s="53" t="s">
        <v>4449</v>
      </c>
      <c r="AC286" s="53"/>
      <c r="AD286" s="53" t="s">
        <v>4450</v>
      </c>
      <c r="AE286" s="14"/>
      <c r="AF286" s="53"/>
      <c r="AG286" s="53"/>
      <c r="AH286" s="53"/>
      <c r="AI286" s="53"/>
      <c r="AJ286" s="61"/>
      <c r="AK286" s="180">
        <v>45415</v>
      </c>
      <c r="AL286" s="14" t="s">
        <v>4289</v>
      </c>
      <c r="AM286" s="14">
        <v>3</v>
      </c>
      <c r="AN286" s="14" t="s">
        <v>110</v>
      </c>
      <c r="AO286" s="14">
        <v>500</v>
      </c>
      <c r="AP286" s="14" t="s">
        <v>2043</v>
      </c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61"/>
      <c r="BC286" s="180">
        <v>45427</v>
      </c>
      <c r="BD286" s="14" t="s">
        <v>4289</v>
      </c>
      <c r="BE286" s="14">
        <v>4</v>
      </c>
      <c r="BF286" s="127" t="s">
        <v>1628</v>
      </c>
      <c r="BG286" s="127">
        <v>400</v>
      </c>
      <c r="BH286" s="127" t="s">
        <v>2045</v>
      </c>
      <c r="BI286" s="53"/>
      <c r="BJ286" s="53"/>
      <c r="BK286" s="53"/>
      <c r="BL286" s="53" t="s">
        <v>4459</v>
      </c>
      <c r="BM286" s="53"/>
      <c r="BN286" s="53" t="s">
        <v>4516</v>
      </c>
      <c r="BO286" s="14"/>
      <c r="BP286" s="14"/>
      <c r="BQ286" s="14"/>
      <c r="BR286" s="14"/>
      <c r="BS286" s="14"/>
    </row>
    <row r="287" ht="12.95" customHeight="1" spans="1:71">
      <c r="A287" s="180">
        <v>45419</v>
      </c>
      <c r="B287" s="14" t="s">
        <v>4289</v>
      </c>
      <c r="C287" s="14">
        <v>1</v>
      </c>
      <c r="D287" s="14" t="s">
        <v>1562</v>
      </c>
      <c r="E287" s="14">
        <v>3200</v>
      </c>
      <c r="F287" s="14" t="s">
        <v>2043</v>
      </c>
      <c r="G287" s="14"/>
      <c r="H287" s="181"/>
      <c r="I287" s="181"/>
      <c r="J287" s="181" t="s">
        <v>4459</v>
      </c>
      <c r="K287" s="181"/>
      <c r="L287" s="181" t="s">
        <v>4490</v>
      </c>
      <c r="M287" s="181"/>
      <c r="N287" s="181"/>
      <c r="O287" s="181"/>
      <c r="P287" s="181"/>
      <c r="Q287" s="181"/>
      <c r="R287" s="61"/>
      <c r="S287" s="180">
        <v>45419</v>
      </c>
      <c r="T287" s="14" t="s">
        <v>4425</v>
      </c>
      <c r="U287" s="14">
        <v>2</v>
      </c>
      <c r="V287" s="127" t="s">
        <v>148</v>
      </c>
      <c r="W287" s="127">
        <v>8000</v>
      </c>
      <c r="X287" s="127" t="s">
        <v>2043</v>
      </c>
      <c r="Y287" s="53"/>
      <c r="Z287" s="53"/>
      <c r="AA287" s="53"/>
      <c r="AB287" s="53" t="s">
        <v>4449</v>
      </c>
      <c r="AC287" s="53" t="s">
        <v>4473</v>
      </c>
      <c r="AD287" s="53" t="s">
        <v>4450</v>
      </c>
      <c r="AE287" s="14"/>
      <c r="AF287" s="53"/>
      <c r="AG287" s="53"/>
      <c r="AH287" s="53"/>
      <c r="AI287" s="53"/>
      <c r="AJ287" s="61"/>
      <c r="AK287" s="180"/>
      <c r="AL287" s="53"/>
      <c r="AM287" s="53"/>
      <c r="AN287" s="14"/>
      <c r="AO287" s="14"/>
      <c r="AP287" s="14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61"/>
      <c r="BC287" s="180">
        <v>45427</v>
      </c>
      <c r="BD287" s="14" t="s">
        <v>4290</v>
      </c>
      <c r="BE287" s="14">
        <v>4</v>
      </c>
      <c r="BF287" s="127" t="s">
        <v>1628</v>
      </c>
      <c r="BG287" s="14">
        <v>200</v>
      </c>
      <c r="BH287" s="14" t="s">
        <v>2045</v>
      </c>
      <c r="BI287" s="53"/>
      <c r="BJ287" s="53"/>
      <c r="BK287" s="53"/>
      <c r="BL287" s="53"/>
      <c r="BM287" s="53"/>
      <c r="BN287" s="53"/>
      <c r="BO287" s="14"/>
      <c r="BP287" s="14"/>
      <c r="BQ287" s="14"/>
      <c r="BR287" s="14"/>
      <c r="BS287" s="14"/>
    </row>
    <row r="288" ht="12.95" customHeight="1" spans="1:71">
      <c r="A288" s="180">
        <v>45419</v>
      </c>
      <c r="B288" s="14" t="s">
        <v>4290</v>
      </c>
      <c r="C288" s="14">
        <v>1</v>
      </c>
      <c r="D288" s="14" t="s">
        <v>1057</v>
      </c>
      <c r="E288" s="14">
        <v>3500</v>
      </c>
      <c r="F288" s="14" t="s">
        <v>2043</v>
      </c>
      <c r="G288" s="14"/>
      <c r="I288" s="181" t="s">
        <v>4452</v>
      </c>
      <c r="J288" s="181" t="s">
        <v>4459</v>
      </c>
      <c r="K288" s="181"/>
      <c r="L288" s="181" t="s">
        <v>4490</v>
      </c>
      <c r="M288" s="181"/>
      <c r="N288" s="181"/>
      <c r="O288" s="181"/>
      <c r="P288" s="181"/>
      <c r="Q288" s="181"/>
      <c r="R288" s="61"/>
      <c r="S288" s="180">
        <v>45420</v>
      </c>
      <c r="T288" s="14" t="s">
        <v>4288</v>
      </c>
      <c r="U288" s="14">
        <v>2</v>
      </c>
      <c r="V288" s="127" t="s">
        <v>148</v>
      </c>
      <c r="W288" s="127">
        <v>2800</v>
      </c>
      <c r="X288" s="127" t="s">
        <v>2043</v>
      </c>
      <c r="Y288" s="53"/>
      <c r="Z288" s="53"/>
      <c r="AA288" s="53" t="s">
        <v>4471</v>
      </c>
      <c r="AB288" s="53" t="s">
        <v>4449</v>
      </c>
      <c r="AC288" s="53" t="s">
        <v>4473</v>
      </c>
      <c r="AD288" s="53" t="s">
        <v>4450</v>
      </c>
      <c r="AE288" s="14"/>
      <c r="AF288" s="53">
        <v>350</v>
      </c>
      <c r="AG288" s="53">
        <v>40</v>
      </c>
      <c r="AH288" s="53"/>
      <c r="AI288" s="53"/>
      <c r="AJ288" s="61"/>
      <c r="AK288" s="180">
        <v>45418</v>
      </c>
      <c r="AL288" s="53" t="s">
        <v>4288</v>
      </c>
      <c r="AM288" s="53">
        <v>3</v>
      </c>
      <c r="AN288" s="14" t="s">
        <v>2111</v>
      </c>
      <c r="AO288" s="14">
        <v>620</v>
      </c>
      <c r="AP288" s="14" t="s">
        <v>2045</v>
      </c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61"/>
      <c r="BC288" s="180">
        <v>45427</v>
      </c>
      <c r="BD288" s="14" t="s">
        <v>4423</v>
      </c>
      <c r="BE288" s="14">
        <v>4</v>
      </c>
      <c r="BF288" s="14" t="s">
        <v>1135</v>
      </c>
      <c r="BG288" s="14">
        <v>1600</v>
      </c>
      <c r="BH288" s="14" t="s">
        <v>2043</v>
      </c>
      <c r="BI288" s="53"/>
      <c r="BJ288" s="53"/>
      <c r="BK288" s="53"/>
      <c r="BL288" s="53"/>
      <c r="BM288" s="53"/>
      <c r="BN288" s="53"/>
      <c r="BO288" s="14"/>
      <c r="BP288" s="14"/>
      <c r="BQ288" s="14"/>
      <c r="BR288" s="14"/>
      <c r="BS288" s="14"/>
    </row>
    <row r="289" ht="12.95" customHeight="1" spans="1:71">
      <c r="A289" s="180">
        <v>45420</v>
      </c>
      <c r="B289" s="14" t="s">
        <v>4288</v>
      </c>
      <c r="C289" s="14">
        <v>1</v>
      </c>
      <c r="D289" s="14" t="s">
        <v>1057</v>
      </c>
      <c r="E289" s="14">
        <v>1100</v>
      </c>
      <c r="F289" s="14" t="s">
        <v>2043</v>
      </c>
      <c r="G289" s="14"/>
      <c r="H289" s="181" t="s">
        <v>4428</v>
      </c>
      <c r="I289" s="181"/>
      <c r="J289" s="181" t="s">
        <v>4459</v>
      </c>
      <c r="K289" s="181" t="s">
        <v>4507</v>
      </c>
      <c r="L289" s="181" t="s">
        <v>4490</v>
      </c>
      <c r="M289" s="181"/>
      <c r="N289" s="181">
        <v>400</v>
      </c>
      <c r="O289" s="181">
        <v>40</v>
      </c>
      <c r="P289" s="181"/>
      <c r="Q289" s="181"/>
      <c r="R289" s="61"/>
      <c r="S289" s="180">
        <v>45420</v>
      </c>
      <c r="T289" s="14" t="s">
        <v>4289</v>
      </c>
      <c r="U289" s="14">
        <v>2</v>
      </c>
      <c r="V289" s="127" t="s">
        <v>148</v>
      </c>
      <c r="W289" s="127">
        <v>3200</v>
      </c>
      <c r="X289" s="127" t="s">
        <v>2043</v>
      </c>
      <c r="Y289" s="53"/>
      <c r="Z289" s="53"/>
      <c r="AA289" s="53"/>
      <c r="AB289" s="53" t="s">
        <v>4449</v>
      </c>
      <c r="AC289" s="53" t="s">
        <v>4473</v>
      </c>
      <c r="AD289" s="53" t="s">
        <v>4450</v>
      </c>
      <c r="AE289" s="14"/>
      <c r="AF289" s="53">
        <v>350</v>
      </c>
      <c r="AG289" s="53">
        <v>40</v>
      </c>
      <c r="AH289" s="53"/>
      <c r="AI289" s="53"/>
      <c r="AJ289" s="61"/>
      <c r="AK289" s="180">
        <v>45418</v>
      </c>
      <c r="AL289" s="53" t="s">
        <v>4289</v>
      </c>
      <c r="AM289" s="53">
        <v>3</v>
      </c>
      <c r="AN289" s="14" t="s">
        <v>1318</v>
      </c>
      <c r="AO289" s="14">
        <v>580</v>
      </c>
      <c r="AP289" s="14" t="s">
        <v>2045</v>
      </c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61"/>
      <c r="BC289" s="180">
        <v>45428</v>
      </c>
      <c r="BD289" s="14" t="s">
        <v>4288</v>
      </c>
      <c r="BE289" s="14">
        <v>4</v>
      </c>
      <c r="BF289" s="14" t="s">
        <v>1135</v>
      </c>
      <c r="BG289" s="14">
        <v>1560</v>
      </c>
      <c r="BH289" s="14" t="s">
        <v>2043</v>
      </c>
      <c r="BI289" s="53"/>
      <c r="BJ289" s="53"/>
      <c r="BK289" s="53"/>
      <c r="BL289" s="53"/>
      <c r="BM289" s="53"/>
      <c r="BN289" s="53"/>
      <c r="BO289" s="14"/>
      <c r="BP289" s="14"/>
      <c r="BQ289" s="14"/>
      <c r="BR289" s="14"/>
      <c r="BS289" s="14"/>
    </row>
    <row r="290" ht="12.95" customHeight="1" spans="1:71">
      <c r="A290" s="180">
        <v>45420</v>
      </c>
      <c r="B290" s="14" t="s">
        <v>4289</v>
      </c>
      <c r="C290" s="14">
        <v>1</v>
      </c>
      <c r="D290" s="14" t="s">
        <v>1057</v>
      </c>
      <c r="E290" s="14">
        <v>4000</v>
      </c>
      <c r="F290" s="14" t="s">
        <v>2043</v>
      </c>
      <c r="G290" s="14"/>
      <c r="H290" s="181"/>
      <c r="I290" s="181"/>
      <c r="J290" s="181" t="s">
        <v>4459</v>
      </c>
      <c r="K290" s="181"/>
      <c r="L290" s="181" t="s">
        <v>4490</v>
      </c>
      <c r="M290" s="181"/>
      <c r="N290" s="181">
        <v>400</v>
      </c>
      <c r="O290" s="181">
        <v>40</v>
      </c>
      <c r="P290" s="181"/>
      <c r="Q290" s="181"/>
      <c r="R290" s="61"/>
      <c r="S290" s="180">
        <v>45420</v>
      </c>
      <c r="T290" s="14" t="s">
        <v>4290</v>
      </c>
      <c r="U290" s="14">
        <v>2</v>
      </c>
      <c r="V290" s="127" t="s">
        <v>403</v>
      </c>
      <c r="W290" s="127">
        <v>2400</v>
      </c>
      <c r="X290" s="127" t="s">
        <v>2043</v>
      </c>
      <c r="Y290" s="53"/>
      <c r="Z290" s="53"/>
      <c r="AA290" s="53" t="s">
        <v>4452</v>
      </c>
      <c r="AB290" s="53" t="s">
        <v>4449</v>
      </c>
      <c r="AC290" s="53" t="s">
        <v>4473</v>
      </c>
      <c r="AD290" s="53" t="s">
        <v>4450</v>
      </c>
      <c r="AE290" s="14"/>
      <c r="AF290" s="53">
        <v>350</v>
      </c>
      <c r="AG290" s="53">
        <v>40</v>
      </c>
      <c r="AH290" s="53"/>
      <c r="AI290" s="53"/>
      <c r="AJ290" s="61"/>
      <c r="AK290" s="180">
        <v>45418</v>
      </c>
      <c r="AL290" s="53" t="s">
        <v>4289</v>
      </c>
      <c r="AM290" s="53">
        <v>3</v>
      </c>
      <c r="AN290" s="14" t="s">
        <v>3095</v>
      </c>
      <c r="AO290" s="14">
        <v>300</v>
      </c>
      <c r="AP290" s="14" t="s">
        <v>2045</v>
      </c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61"/>
      <c r="BC290" s="180">
        <v>45428</v>
      </c>
      <c r="BD290" s="14" t="s">
        <v>4288</v>
      </c>
      <c r="BE290" s="14">
        <v>4</v>
      </c>
      <c r="BF290" s="14" t="s">
        <v>1135</v>
      </c>
      <c r="BG290" s="14">
        <v>300</v>
      </c>
      <c r="BH290" s="14" t="s">
        <v>2045</v>
      </c>
      <c r="BI290" s="53"/>
      <c r="BJ290" s="53"/>
      <c r="BK290" s="53"/>
      <c r="BL290" s="53"/>
      <c r="BM290" s="53"/>
      <c r="BN290" s="53"/>
      <c r="BO290" s="14"/>
      <c r="BP290" s="14"/>
      <c r="BQ290" s="14"/>
      <c r="BR290" s="14"/>
      <c r="BS290" s="14"/>
    </row>
    <row r="291" ht="12.95" customHeight="1" spans="1:71">
      <c r="A291" s="180">
        <v>45421</v>
      </c>
      <c r="B291" s="14" t="s">
        <v>4288</v>
      </c>
      <c r="C291" s="14">
        <v>1</v>
      </c>
      <c r="D291" s="14" t="s">
        <v>1057</v>
      </c>
      <c r="E291" s="14">
        <v>2600</v>
      </c>
      <c r="F291" s="14" t="s">
        <v>2043</v>
      </c>
      <c r="G291" s="14"/>
      <c r="H291" s="181"/>
      <c r="I291" s="181"/>
      <c r="J291" s="181" t="s">
        <v>4459</v>
      </c>
      <c r="K291" s="181"/>
      <c r="L291" s="181" t="s">
        <v>4490</v>
      </c>
      <c r="M291" s="181"/>
      <c r="N291" s="181">
        <v>400</v>
      </c>
      <c r="O291" s="181">
        <v>40</v>
      </c>
      <c r="P291" s="181"/>
      <c r="Q291" s="181"/>
      <c r="R291" s="61"/>
      <c r="S291" s="180">
        <v>45421</v>
      </c>
      <c r="T291" s="14" t="s">
        <v>4288</v>
      </c>
      <c r="U291" s="14">
        <v>2</v>
      </c>
      <c r="V291" s="127" t="s">
        <v>403</v>
      </c>
      <c r="W291" s="127">
        <v>1440</v>
      </c>
      <c r="X291" s="127" t="s">
        <v>2043</v>
      </c>
      <c r="Y291" s="53"/>
      <c r="Z291" s="53"/>
      <c r="AA291" s="53"/>
      <c r="AB291" s="53" t="s">
        <v>4449</v>
      </c>
      <c r="AC291" s="53" t="s">
        <v>4473</v>
      </c>
      <c r="AD291" s="53" t="s">
        <v>4536</v>
      </c>
      <c r="AE291" s="14"/>
      <c r="AF291" s="53">
        <v>350</v>
      </c>
      <c r="AG291" s="53">
        <v>40</v>
      </c>
      <c r="AH291" s="53"/>
      <c r="AI291" s="53"/>
      <c r="AJ291" s="61"/>
      <c r="AK291" s="180">
        <v>45419</v>
      </c>
      <c r="AL291" s="53" t="s">
        <v>4288</v>
      </c>
      <c r="AM291" s="53">
        <v>3</v>
      </c>
      <c r="AN291" s="14" t="s">
        <v>3095</v>
      </c>
      <c r="AO291" s="14">
        <v>1000</v>
      </c>
      <c r="AP291" s="14" t="s">
        <v>2043</v>
      </c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61"/>
      <c r="BC291" s="180">
        <v>45428</v>
      </c>
      <c r="BD291" s="14" t="s">
        <v>4289</v>
      </c>
      <c r="BE291" s="14">
        <v>4</v>
      </c>
      <c r="BF291" s="14" t="s">
        <v>1644</v>
      </c>
      <c r="BG291" s="14">
        <v>2000</v>
      </c>
      <c r="BH291" s="14" t="s">
        <v>2043</v>
      </c>
      <c r="BI291" s="53"/>
      <c r="BJ291" s="53"/>
      <c r="BK291" s="53"/>
      <c r="BL291" s="53"/>
      <c r="BM291" s="53"/>
      <c r="BN291" s="53"/>
      <c r="BO291" s="14"/>
      <c r="BP291" s="14"/>
      <c r="BQ291" s="14"/>
      <c r="BR291" s="14"/>
      <c r="BS291" s="14"/>
    </row>
    <row r="292" ht="12.95" customHeight="1" spans="1:71">
      <c r="A292" s="180">
        <v>45421</v>
      </c>
      <c r="B292" s="14" t="s">
        <v>4425</v>
      </c>
      <c r="C292" s="14">
        <v>1</v>
      </c>
      <c r="D292" s="14" t="s">
        <v>537</v>
      </c>
      <c r="E292" s="14">
        <v>6000</v>
      </c>
      <c r="F292" s="14" t="s">
        <v>2043</v>
      </c>
      <c r="G292" s="14"/>
      <c r="H292" s="181"/>
      <c r="I292" s="181" t="s">
        <v>4471</v>
      </c>
      <c r="J292" s="181" t="s">
        <v>4459</v>
      </c>
      <c r="K292" s="181"/>
      <c r="L292" s="181" t="s">
        <v>4490</v>
      </c>
      <c r="M292" s="181"/>
      <c r="N292" s="181">
        <v>400</v>
      </c>
      <c r="O292" s="181">
        <v>40</v>
      </c>
      <c r="P292" s="181"/>
      <c r="Q292" s="181"/>
      <c r="R292" s="61"/>
      <c r="S292" s="180">
        <v>45421</v>
      </c>
      <c r="T292" s="14" t="s">
        <v>4425</v>
      </c>
      <c r="U292" s="14">
        <v>2</v>
      </c>
      <c r="V292" s="127" t="s">
        <v>1718</v>
      </c>
      <c r="W292" s="127">
        <v>6500</v>
      </c>
      <c r="X292" s="127" t="s">
        <v>2043</v>
      </c>
      <c r="Y292" s="53"/>
      <c r="Z292" s="53"/>
      <c r="AA292" s="53"/>
      <c r="AB292" s="53" t="s">
        <v>4449</v>
      </c>
      <c r="AC292" s="53" t="s">
        <v>4473</v>
      </c>
      <c r="AD292" s="53" t="s">
        <v>4536</v>
      </c>
      <c r="AE292" s="14"/>
      <c r="AF292" s="53"/>
      <c r="AG292" s="53"/>
      <c r="AH292" s="53"/>
      <c r="AI292" s="53"/>
      <c r="AJ292" s="61"/>
      <c r="AK292" s="180">
        <v>45419</v>
      </c>
      <c r="AL292" s="53" t="s">
        <v>4289</v>
      </c>
      <c r="AM292" s="53">
        <v>3</v>
      </c>
      <c r="AN292" s="127" t="s">
        <v>606</v>
      </c>
      <c r="AO292" s="127">
        <v>220</v>
      </c>
      <c r="AP292" s="127" t="s">
        <v>2045</v>
      </c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61"/>
      <c r="BC292" s="180">
        <v>45428</v>
      </c>
      <c r="BD292" s="14" t="s">
        <v>4289</v>
      </c>
      <c r="BE292" s="14">
        <v>4</v>
      </c>
      <c r="BF292" s="14" t="s">
        <v>1534</v>
      </c>
      <c r="BG292" s="14">
        <v>500</v>
      </c>
      <c r="BH292" s="14" t="s">
        <v>2045</v>
      </c>
      <c r="BI292" s="53"/>
      <c r="BJ292" s="53"/>
      <c r="BK292" s="53"/>
      <c r="BL292" s="53"/>
      <c r="BM292" s="53"/>
      <c r="BN292" s="53"/>
      <c r="BO292" s="14"/>
      <c r="BP292" s="14"/>
      <c r="BQ292" s="14"/>
      <c r="BR292" s="14"/>
      <c r="BS292" s="14"/>
    </row>
    <row r="293" ht="12.95" customHeight="1" spans="1:71">
      <c r="A293" s="180">
        <v>45421</v>
      </c>
      <c r="B293" s="14" t="s">
        <v>4290</v>
      </c>
      <c r="C293" s="14">
        <v>1</v>
      </c>
      <c r="D293" s="14" t="s">
        <v>464</v>
      </c>
      <c r="E293" s="14">
        <v>500</v>
      </c>
      <c r="F293" s="14" t="s">
        <v>2043</v>
      </c>
      <c r="G293" s="14"/>
      <c r="H293" s="181"/>
      <c r="I293" s="181"/>
      <c r="J293" s="181" t="s">
        <v>4459</v>
      </c>
      <c r="K293" s="181"/>
      <c r="L293" s="181" t="s">
        <v>4490</v>
      </c>
      <c r="M293" s="181"/>
      <c r="N293" s="181">
        <v>400</v>
      </c>
      <c r="O293" s="181">
        <v>40</v>
      </c>
      <c r="P293" s="181"/>
      <c r="Q293" s="181"/>
      <c r="R293" s="61"/>
      <c r="S293" s="180">
        <v>45422</v>
      </c>
      <c r="T293" s="14" t="s">
        <v>4288</v>
      </c>
      <c r="U293" s="14">
        <v>2</v>
      </c>
      <c r="V293" s="127" t="s">
        <v>1718</v>
      </c>
      <c r="W293" s="127">
        <v>3500</v>
      </c>
      <c r="X293" s="127" t="s">
        <v>2043</v>
      </c>
      <c r="Y293" s="53"/>
      <c r="Z293" s="53"/>
      <c r="AA293" s="53"/>
      <c r="AB293" s="53" t="s">
        <v>4449</v>
      </c>
      <c r="AC293" s="53" t="s">
        <v>4473</v>
      </c>
      <c r="AD293" s="53" t="s">
        <v>4536</v>
      </c>
      <c r="AE293" s="14"/>
      <c r="AF293" s="53"/>
      <c r="AG293" s="53"/>
      <c r="AH293" s="53"/>
      <c r="AI293" s="53"/>
      <c r="AJ293" s="61"/>
      <c r="AK293" s="180">
        <v>45419</v>
      </c>
      <c r="AL293" s="53" t="s">
        <v>4289</v>
      </c>
      <c r="AM293" s="53">
        <v>3</v>
      </c>
      <c r="AN293" s="137" t="s">
        <v>90</v>
      </c>
      <c r="AO293" s="137">
        <v>750</v>
      </c>
      <c r="AP293" s="137" t="s">
        <v>2045</v>
      </c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61"/>
      <c r="BC293" s="180">
        <v>45429</v>
      </c>
      <c r="BD293" s="14" t="s">
        <v>4288</v>
      </c>
      <c r="BE293" s="14">
        <v>4</v>
      </c>
      <c r="BF293" s="127" t="s">
        <v>1104</v>
      </c>
      <c r="BG293" s="14">
        <v>800</v>
      </c>
      <c r="BH293" s="14" t="s">
        <v>2045</v>
      </c>
      <c r="BI293" s="53"/>
      <c r="BJ293" s="53"/>
      <c r="BK293" s="53"/>
      <c r="BL293" s="53"/>
      <c r="BM293" s="53"/>
      <c r="BN293" s="53"/>
      <c r="BO293" s="14"/>
      <c r="BP293" s="14"/>
      <c r="BQ293" s="14"/>
      <c r="BR293" s="14"/>
      <c r="BS293" s="14"/>
    </row>
    <row r="294" ht="12.95" customHeight="1" spans="1:71">
      <c r="A294" s="180">
        <v>45422</v>
      </c>
      <c r="B294" s="14" t="s">
        <v>4288</v>
      </c>
      <c r="C294" s="14">
        <v>1</v>
      </c>
      <c r="D294" s="14" t="s">
        <v>464</v>
      </c>
      <c r="E294" s="14">
        <v>9000</v>
      </c>
      <c r="F294" s="14" t="s">
        <v>2043</v>
      </c>
      <c r="G294" s="14"/>
      <c r="H294" s="181"/>
      <c r="I294" s="181"/>
      <c r="J294" s="181" t="s">
        <v>4459</v>
      </c>
      <c r="K294" s="181"/>
      <c r="L294" s="181" t="s">
        <v>4490</v>
      </c>
      <c r="M294" s="181"/>
      <c r="N294" s="181">
        <v>400</v>
      </c>
      <c r="O294" s="181">
        <v>40</v>
      </c>
      <c r="P294" s="181"/>
      <c r="Q294" s="181"/>
      <c r="R294" s="61"/>
      <c r="S294" s="180">
        <v>45422</v>
      </c>
      <c r="T294" s="14"/>
      <c r="U294" s="14"/>
      <c r="V294" s="127" t="s">
        <v>334</v>
      </c>
      <c r="W294" s="127">
        <v>6000</v>
      </c>
      <c r="X294" s="127" t="s">
        <v>2043</v>
      </c>
      <c r="Y294" s="53"/>
      <c r="Z294" s="53"/>
      <c r="AA294" s="53"/>
      <c r="AB294" s="53" t="s">
        <v>4449</v>
      </c>
      <c r="AC294" s="53" t="s">
        <v>4473</v>
      </c>
      <c r="AD294" s="53" t="s">
        <v>4536</v>
      </c>
      <c r="AE294" s="14"/>
      <c r="AF294" s="53"/>
      <c r="AG294" s="53"/>
      <c r="AH294" s="53"/>
      <c r="AI294" s="53"/>
      <c r="AJ294" s="61"/>
      <c r="AK294" s="180">
        <v>45420</v>
      </c>
      <c r="AL294" s="53" t="s">
        <v>4423</v>
      </c>
      <c r="AM294" s="53">
        <v>3</v>
      </c>
      <c r="AN294" s="14" t="s">
        <v>60</v>
      </c>
      <c r="AO294" s="14">
        <v>1600</v>
      </c>
      <c r="AP294" s="14" t="s">
        <v>2045</v>
      </c>
      <c r="AQ294" s="53"/>
      <c r="AR294" s="53" t="s">
        <v>4415</v>
      </c>
      <c r="AS294" s="53"/>
      <c r="AT294" s="53"/>
      <c r="AU294" s="53"/>
      <c r="AV294" s="53"/>
      <c r="AW294" s="53"/>
      <c r="AX294" s="53"/>
      <c r="AY294" s="53"/>
      <c r="AZ294" s="53"/>
      <c r="BA294" s="53"/>
      <c r="BB294" s="61"/>
      <c r="BC294" s="180">
        <v>45429</v>
      </c>
      <c r="BD294" s="14" t="s">
        <v>4288</v>
      </c>
      <c r="BE294" s="14">
        <v>4</v>
      </c>
      <c r="BF294" s="14" t="s">
        <v>2193</v>
      </c>
      <c r="BG294" s="14">
        <v>200</v>
      </c>
      <c r="BH294" s="14" t="s">
        <v>2045</v>
      </c>
      <c r="BI294" s="53"/>
      <c r="BJ294" s="53"/>
      <c r="BK294" s="53"/>
      <c r="BL294" s="53"/>
      <c r="BM294" s="53"/>
      <c r="BN294" s="53"/>
      <c r="BO294" s="14"/>
      <c r="BP294" s="14"/>
      <c r="BQ294" s="14"/>
      <c r="BR294" s="14"/>
      <c r="BS294" s="14"/>
    </row>
    <row r="295" ht="12.95" customHeight="1" spans="1:71">
      <c r="A295" s="180">
        <v>45426</v>
      </c>
      <c r="B295" s="14" t="s">
        <v>4288</v>
      </c>
      <c r="C295" s="14">
        <v>1</v>
      </c>
      <c r="D295" s="14" t="s">
        <v>1085</v>
      </c>
      <c r="E295" s="14">
        <v>3140</v>
      </c>
      <c r="F295" s="14" t="s">
        <v>2043</v>
      </c>
      <c r="G295" s="14"/>
      <c r="H295" s="181"/>
      <c r="I295" s="181"/>
      <c r="J295" s="181" t="s">
        <v>4459</v>
      </c>
      <c r="K295" s="181"/>
      <c r="L295" s="181" t="s">
        <v>4490</v>
      </c>
      <c r="M295" s="181"/>
      <c r="N295" s="181">
        <v>400</v>
      </c>
      <c r="O295" s="181">
        <v>40</v>
      </c>
      <c r="P295" s="181"/>
      <c r="Q295" s="181"/>
      <c r="R295" s="61"/>
      <c r="S295" s="180">
        <v>45426</v>
      </c>
      <c r="T295" s="14" t="s">
        <v>4288</v>
      </c>
      <c r="U295" s="14">
        <v>2</v>
      </c>
      <c r="V295" s="127" t="s">
        <v>259</v>
      </c>
      <c r="W295" s="127">
        <v>2200</v>
      </c>
      <c r="X295" s="127" t="s">
        <v>2043</v>
      </c>
      <c r="Y295" s="53"/>
      <c r="Z295" s="53"/>
      <c r="AA295" s="53"/>
      <c r="AB295" s="53" t="s">
        <v>4449</v>
      </c>
      <c r="AC295" s="53" t="s">
        <v>4473</v>
      </c>
      <c r="AD295" s="53" t="s">
        <v>4536</v>
      </c>
      <c r="AE295" s="14"/>
      <c r="AF295" s="53"/>
      <c r="AG295" s="53"/>
      <c r="AH295" s="53"/>
      <c r="AI295" s="53"/>
      <c r="AJ295" s="61"/>
      <c r="AK295" s="180">
        <v>45420</v>
      </c>
      <c r="AL295" s="53" t="s">
        <v>4289</v>
      </c>
      <c r="AM295" s="53">
        <v>3</v>
      </c>
      <c r="AN295" s="14" t="s">
        <v>606</v>
      </c>
      <c r="AO295" s="14">
        <v>400</v>
      </c>
      <c r="AP295" s="14" t="s">
        <v>2045</v>
      </c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61"/>
      <c r="BC295" s="180">
        <v>45429</v>
      </c>
      <c r="BD295" s="14" t="s">
        <v>4288</v>
      </c>
      <c r="BE295" s="14">
        <v>4</v>
      </c>
      <c r="BF295" s="14" t="s">
        <v>1349</v>
      </c>
      <c r="BG295" s="14">
        <v>1000</v>
      </c>
      <c r="BH295" s="14" t="s">
        <v>2045</v>
      </c>
      <c r="BI295" s="53"/>
      <c r="BJ295" s="53"/>
      <c r="BK295" s="53"/>
      <c r="BL295" s="53"/>
      <c r="BM295" s="53"/>
      <c r="BN295" s="53"/>
      <c r="BO295" s="14"/>
      <c r="BP295" s="14"/>
      <c r="BQ295" s="14"/>
      <c r="BR295" s="14"/>
      <c r="BS295" s="14"/>
    </row>
    <row r="296" ht="12.95" customHeight="1" spans="1:71">
      <c r="A296" s="180">
        <v>45426</v>
      </c>
      <c r="B296" s="14" t="s">
        <v>4289</v>
      </c>
      <c r="C296" s="14">
        <v>1</v>
      </c>
      <c r="D296" s="14" t="s">
        <v>1085</v>
      </c>
      <c r="E296" s="14">
        <v>200</v>
      </c>
      <c r="F296" s="14" t="s">
        <v>2043</v>
      </c>
      <c r="G296" s="14"/>
      <c r="H296" s="181"/>
      <c r="I296" s="181" t="s">
        <v>4452</v>
      </c>
      <c r="J296" s="181" t="s">
        <v>4459</v>
      </c>
      <c r="K296" s="181"/>
      <c r="L296" s="181" t="s">
        <v>4490</v>
      </c>
      <c r="M296" s="181"/>
      <c r="N296" s="181">
        <v>400</v>
      </c>
      <c r="O296" s="181">
        <v>40</v>
      </c>
      <c r="P296" s="181"/>
      <c r="Q296" s="181"/>
      <c r="R296" s="61"/>
      <c r="S296" s="180">
        <v>45426</v>
      </c>
      <c r="T296" s="14" t="s">
        <v>4425</v>
      </c>
      <c r="U296" s="14">
        <v>2</v>
      </c>
      <c r="V296" s="127" t="s">
        <v>259</v>
      </c>
      <c r="W296" s="127">
        <v>5800</v>
      </c>
      <c r="X296" s="127" t="s">
        <v>2043</v>
      </c>
      <c r="Y296" s="53"/>
      <c r="Z296" s="53"/>
      <c r="AA296" s="53"/>
      <c r="AB296" s="53" t="s">
        <v>4449</v>
      </c>
      <c r="AC296" s="53" t="s">
        <v>4473</v>
      </c>
      <c r="AD296" s="53" t="s">
        <v>4536</v>
      </c>
      <c r="AE296" s="14" t="s">
        <v>4537</v>
      </c>
      <c r="AF296" s="53"/>
      <c r="AG296" s="53"/>
      <c r="AH296" s="53"/>
      <c r="AI296" s="53"/>
      <c r="AJ296" s="61"/>
      <c r="AK296" s="180">
        <v>45421</v>
      </c>
      <c r="AL296" s="53" t="s">
        <v>4288</v>
      </c>
      <c r="AM296" s="53">
        <v>3</v>
      </c>
      <c r="AN296" s="14" t="s">
        <v>3095</v>
      </c>
      <c r="AO296" s="14">
        <v>240</v>
      </c>
      <c r="AP296" s="14" t="s">
        <v>2043</v>
      </c>
      <c r="AQ296" s="53"/>
      <c r="AR296" s="53" t="s">
        <v>4415</v>
      </c>
      <c r="AS296" s="53"/>
      <c r="AT296" s="53"/>
      <c r="AU296" s="53"/>
      <c r="AV296" s="53"/>
      <c r="AW296" s="53"/>
      <c r="AX296" s="53"/>
      <c r="AY296" s="53"/>
      <c r="AZ296" s="53"/>
      <c r="BA296" s="53"/>
      <c r="BB296" s="61"/>
      <c r="BC296" s="180">
        <v>45429</v>
      </c>
      <c r="BD296" s="14" t="s">
        <v>4289</v>
      </c>
      <c r="BE296" s="14">
        <v>4</v>
      </c>
      <c r="BF296" s="14" t="s">
        <v>213</v>
      </c>
      <c r="BG296" s="14">
        <v>420</v>
      </c>
      <c r="BH296" s="14" t="s">
        <v>2045</v>
      </c>
      <c r="BI296" s="53"/>
      <c r="BJ296" s="53"/>
      <c r="BK296" s="53"/>
      <c r="BL296" s="53"/>
      <c r="BM296" s="53"/>
      <c r="BN296" s="53"/>
      <c r="BO296" s="14"/>
      <c r="BP296" s="14"/>
      <c r="BQ296" s="14"/>
      <c r="BR296" s="14"/>
      <c r="BS296" s="14"/>
    </row>
    <row r="297" ht="12.95" customHeight="1" spans="1:71">
      <c r="A297" s="180">
        <v>45426</v>
      </c>
      <c r="B297" s="14" t="s">
        <v>4289</v>
      </c>
      <c r="C297" s="14">
        <v>1</v>
      </c>
      <c r="D297" s="14" t="s">
        <v>1865</v>
      </c>
      <c r="E297" s="14">
        <v>2000</v>
      </c>
      <c r="F297" s="14" t="s">
        <v>2045</v>
      </c>
      <c r="G297" s="14"/>
      <c r="H297" s="181"/>
      <c r="I297" s="181"/>
      <c r="J297" s="181" t="s">
        <v>4459</v>
      </c>
      <c r="K297" s="181"/>
      <c r="L297" s="181" t="s">
        <v>4490</v>
      </c>
      <c r="M297" s="181" t="s">
        <v>4538</v>
      </c>
      <c r="N297" s="181">
        <v>400</v>
      </c>
      <c r="O297" s="181">
        <v>40</v>
      </c>
      <c r="P297" s="181"/>
      <c r="Q297" s="181"/>
      <c r="R297" s="61"/>
      <c r="S297" s="180">
        <v>45426</v>
      </c>
      <c r="T297" s="14" t="s">
        <v>4290</v>
      </c>
      <c r="U297" s="14">
        <v>2</v>
      </c>
      <c r="V297" s="127" t="s">
        <v>599</v>
      </c>
      <c r="W297" s="127">
        <v>1500</v>
      </c>
      <c r="X297" s="127" t="s">
        <v>2045</v>
      </c>
      <c r="Y297" s="53"/>
      <c r="Z297" s="53"/>
      <c r="AA297" s="53"/>
      <c r="AB297" s="53" t="s">
        <v>4449</v>
      </c>
      <c r="AC297" s="53" t="s">
        <v>4473</v>
      </c>
      <c r="AD297" s="53" t="s">
        <v>4536</v>
      </c>
      <c r="AE297" s="14"/>
      <c r="AF297" s="53"/>
      <c r="AG297" s="53"/>
      <c r="AH297" s="53"/>
      <c r="AI297" s="53"/>
      <c r="AJ297" s="61"/>
      <c r="AK297" s="180">
        <v>45421</v>
      </c>
      <c r="AL297" s="53" t="s">
        <v>4289</v>
      </c>
      <c r="AM297" s="53">
        <v>3</v>
      </c>
      <c r="AN297" s="14" t="s">
        <v>1883</v>
      </c>
      <c r="AO297" s="137">
        <v>400</v>
      </c>
      <c r="AP297" s="137" t="s">
        <v>2045</v>
      </c>
      <c r="AQ297" s="53"/>
      <c r="AR297" s="53" t="s">
        <v>4415</v>
      </c>
      <c r="AS297" s="53"/>
      <c r="AT297" s="53"/>
      <c r="AU297" s="53"/>
      <c r="AV297" s="53"/>
      <c r="AW297" s="53"/>
      <c r="AX297" s="53"/>
      <c r="AY297" s="53"/>
      <c r="AZ297" s="53"/>
      <c r="BA297" s="53"/>
      <c r="BB297" s="61"/>
      <c r="BC297" s="180">
        <v>45429</v>
      </c>
      <c r="BD297" s="14" t="s">
        <v>4289</v>
      </c>
      <c r="BE297" s="14">
        <v>4</v>
      </c>
      <c r="BF297" s="14" t="s">
        <v>470</v>
      </c>
      <c r="BG297" s="14">
        <v>2000</v>
      </c>
      <c r="BH297" s="14" t="s">
        <v>2043</v>
      </c>
      <c r="BI297" s="53"/>
      <c r="BJ297" s="53"/>
      <c r="BK297" s="53"/>
      <c r="BL297" s="53"/>
      <c r="BM297" s="53"/>
      <c r="BN297" s="53"/>
      <c r="BO297" s="14"/>
      <c r="BP297" s="14"/>
      <c r="BQ297" s="14"/>
      <c r="BR297" s="14"/>
      <c r="BS297" s="14"/>
    </row>
    <row r="298" ht="12.95" customHeight="1" spans="1:71">
      <c r="A298" s="180">
        <v>45426</v>
      </c>
      <c r="B298" s="14" t="s">
        <v>4425</v>
      </c>
      <c r="C298" s="14">
        <v>1</v>
      </c>
      <c r="D298" s="14" t="s">
        <v>1188</v>
      </c>
      <c r="E298" s="14">
        <v>3000</v>
      </c>
      <c r="F298" s="14" t="s">
        <v>2043</v>
      </c>
      <c r="G298" s="14"/>
      <c r="H298" s="181"/>
      <c r="I298" s="181"/>
      <c r="J298" s="181" t="s">
        <v>4459</v>
      </c>
      <c r="K298" s="181"/>
      <c r="L298" s="181" t="s">
        <v>4490</v>
      </c>
      <c r="M298" s="181"/>
      <c r="N298" s="181">
        <v>400</v>
      </c>
      <c r="O298" s="181">
        <v>40</v>
      </c>
      <c r="P298" s="181"/>
      <c r="Q298" s="181"/>
      <c r="R298" s="61"/>
      <c r="S298" s="180">
        <v>45427</v>
      </c>
      <c r="T298" s="14" t="s">
        <v>4288</v>
      </c>
      <c r="U298" s="14">
        <v>2</v>
      </c>
      <c r="V298" s="127" t="s">
        <v>259</v>
      </c>
      <c r="W298" s="127">
        <v>1300</v>
      </c>
      <c r="X298" s="127" t="s">
        <v>2043</v>
      </c>
      <c r="Y298" s="53"/>
      <c r="Z298" s="53"/>
      <c r="AA298" s="53"/>
      <c r="AB298" s="53" t="s">
        <v>4449</v>
      </c>
      <c r="AC298" s="53" t="s">
        <v>4473</v>
      </c>
      <c r="AD298" s="53" t="s">
        <v>4536</v>
      </c>
      <c r="AE298" s="14"/>
      <c r="AF298" s="53"/>
      <c r="AG298" s="53"/>
      <c r="AH298" s="53"/>
      <c r="AI298" s="53"/>
      <c r="AJ298" s="61"/>
      <c r="AK298" s="180">
        <v>45421</v>
      </c>
      <c r="AL298" s="53" t="s">
        <v>4289</v>
      </c>
      <c r="AM298" s="53">
        <v>3</v>
      </c>
      <c r="AN298" s="14" t="s">
        <v>1811</v>
      </c>
      <c r="AO298" s="14">
        <v>600</v>
      </c>
      <c r="AP298" s="14" t="s">
        <v>2045</v>
      </c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61"/>
      <c r="BC298" s="180">
        <v>45433</v>
      </c>
      <c r="BD298" s="14" t="s">
        <v>4288</v>
      </c>
      <c r="BE298" s="14">
        <v>4</v>
      </c>
      <c r="BF298" s="14" t="s">
        <v>238</v>
      </c>
      <c r="BG298" s="14">
        <v>4010</v>
      </c>
      <c r="BH298" s="14" t="s">
        <v>2043</v>
      </c>
      <c r="BI298" s="53"/>
      <c r="BJ298" s="53"/>
      <c r="BK298" s="53"/>
      <c r="BL298" s="53"/>
      <c r="BM298" s="53"/>
      <c r="BN298" s="53"/>
      <c r="BO298" s="14"/>
      <c r="BP298" s="14"/>
      <c r="BQ298" s="14"/>
      <c r="BR298" s="14"/>
      <c r="BS298" s="14"/>
    </row>
    <row r="299" ht="12.95" customHeight="1" spans="1:71">
      <c r="A299" s="180">
        <v>45426</v>
      </c>
      <c r="B299" s="14" t="s">
        <v>4290</v>
      </c>
      <c r="C299" s="14">
        <v>1</v>
      </c>
      <c r="D299" s="14" t="s">
        <v>443</v>
      </c>
      <c r="E299" s="14">
        <v>1500</v>
      </c>
      <c r="F299" s="14" t="s">
        <v>2043</v>
      </c>
      <c r="G299" s="14"/>
      <c r="H299" s="181"/>
      <c r="I299" s="181" t="s">
        <v>4452</v>
      </c>
      <c r="J299" s="181" t="s">
        <v>4459</v>
      </c>
      <c r="K299" s="181"/>
      <c r="L299" s="181" t="s">
        <v>4490</v>
      </c>
      <c r="M299" s="181"/>
      <c r="N299" s="181">
        <v>400</v>
      </c>
      <c r="O299" s="181">
        <v>40</v>
      </c>
      <c r="P299" s="181"/>
      <c r="Q299" s="181"/>
      <c r="R299" s="61"/>
      <c r="S299" s="180">
        <v>45427</v>
      </c>
      <c r="T299" s="14" t="s">
        <v>4288</v>
      </c>
      <c r="U299" s="14">
        <v>2</v>
      </c>
      <c r="V299" s="127" t="s">
        <v>599</v>
      </c>
      <c r="W299" s="127">
        <v>2020</v>
      </c>
      <c r="X299" s="127" t="s">
        <v>2045</v>
      </c>
      <c r="Y299" s="53"/>
      <c r="Z299" s="53"/>
      <c r="AA299" s="53"/>
      <c r="AB299" s="53" t="s">
        <v>4449</v>
      </c>
      <c r="AC299" s="53" t="s">
        <v>4473</v>
      </c>
      <c r="AD299" s="53" t="s">
        <v>4536</v>
      </c>
      <c r="AE299" s="14"/>
      <c r="AF299" s="53"/>
      <c r="AG299" s="53"/>
      <c r="AH299" s="53"/>
      <c r="AI299" s="53"/>
      <c r="AJ299" s="61"/>
      <c r="AK299" s="180">
        <v>45422</v>
      </c>
      <c r="AL299" s="53" t="s">
        <v>4288</v>
      </c>
      <c r="AM299" s="53">
        <v>3</v>
      </c>
      <c r="AN299" s="14" t="s">
        <v>1811</v>
      </c>
      <c r="AO299" s="14">
        <v>400</v>
      </c>
      <c r="AP299" s="14" t="s">
        <v>2045</v>
      </c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61"/>
      <c r="BC299" s="180">
        <v>45433</v>
      </c>
      <c r="BD299" s="14" t="s">
        <v>4289</v>
      </c>
      <c r="BE299" s="14">
        <v>4</v>
      </c>
      <c r="BF299" s="14" t="s">
        <v>238</v>
      </c>
      <c r="BG299" s="14">
        <v>3500</v>
      </c>
      <c r="BH299" s="14" t="s">
        <v>2043</v>
      </c>
      <c r="BI299" s="53"/>
      <c r="BJ299" s="53"/>
      <c r="BK299" s="53"/>
      <c r="BL299" s="53" t="s">
        <v>4459</v>
      </c>
      <c r="BM299" s="53"/>
      <c r="BN299" s="53" t="s">
        <v>4084</v>
      </c>
      <c r="BO299" s="14"/>
      <c r="BP299" s="14"/>
      <c r="BQ299" s="14"/>
      <c r="BR299" s="14"/>
      <c r="BS299" s="14"/>
    </row>
    <row r="300" ht="12.95" customHeight="1" spans="1:71">
      <c r="A300" s="180">
        <v>45427</v>
      </c>
      <c r="B300" s="14" t="s">
        <v>4288</v>
      </c>
      <c r="C300" s="14">
        <v>1</v>
      </c>
      <c r="D300" s="14" t="s">
        <v>1188</v>
      </c>
      <c r="E300" s="14">
        <v>3000</v>
      </c>
      <c r="F300" s="14" t="s">
        <v>2043</v>
      </c>
      <c r="G300" s="14"/>
      <c r="H300" s="181"/>
      <c r="I300" s="181"/>
      <c r="J300" s="181" t="s">
        <v>4459</v>
      </c>
      <c r="K300" s="181"/>
      <c r="L300" s="181" t="s">
        <v>4490</v>
      </c>
      <c r="M300" s="181"/>
      <c r="N300" s="181">
        <v>400</v>
      </c>
      <c r="O300" s="181">
        <v>40</v>
      </c>
      <c r="P300" s="181"/>
      <c r="Q300" s="181"/>
      <c r="R300" s="61"/>
      <c r="S300" s="180">
        <v>45427</v>
      </c>
      <c r="T300" s="14" t="s">
        <v>4289</v>
      </c>
      <c r="U300" s="14">
        <v>2</v>
      </c>
      <c r="V300" s="127" t="s">
        <v>599</v>
      </c>
      <c r="W300" s="14">
        <v>4500</v>
      </c>
      <c r="X300" s="14" t="s">
        <v>2045</v>
      </c>
      <c r="Y300" s="53"/>
      <c r="Z300" s="53"/>
      <c r="AA300" s="53"/>
      <c r="AB300" s="53" t="s">
        <v>4449</v>
      </c>
      <c r="AC300" s="53" t="s">
        <v>4473</v>
      </c>
      <c r="AD300" s="53" t="s">
        <v>4536</v>
      </c>
      <c r="AE300" s="14"/>
      <c r="AF300" s="53"/>
      <c r="AG300" s="53"/>
      <c r="AH300" s="53"/>
      <c r="AI300" s="53"/>
      <c r="AJ300" s="61"/>
      <c r="AK300" s="180">
        <v>45422</v>
      </c>
      <c r="AL300" s="53" t="s">
        <v>4288</v>
      </c>
      <c r="AM300" s="53">
        <v>3</v>
      </c>
      <c r="AN300" s="14" t="s">
        <v>1793</v>
      </c>
      <c r="AO300" s="14">
        <v>1200</v>
      </c>
      <c r="AP300" s="14" t="s">
        <v>2045</v>
      </c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61"/>
      <c r="BC300" s="180">
        <v>45433</v>
      </c>
      <c r="BD300" s="14" t="s">
        <v>4290</v>
      </c>
      <c r="BE300" s="14">
        <v>4</v>
      </c>
      <c r="BF300" s="127" t="s">
        <v>1686</v>
      </c>
      <c r="BG300" s="14">
        <v>3000</v>
      </c>
      <c r="BH300" s="14" t="s">
        <v>2043</v>
      </c>
      <c r="BI300" s="53"/>
      <c r="BJ300" s="53"/>
      <c r="BK300" s="53"/>
      <c r="BL300" s="53" t="s">
        <v>4459</v>
      </c>
      <c r="BM300" s="53"/>
      <c r="BN300" s="53" t="s">
        <v>2220</v>
      </c>
      <c r="BO300" s="14"/>
      <c r="BP300" s="14"/>
      <c r="BQ300" s="14"/>
      <c r="BR300" s="14"/>
      <c r="BS300" s="14"/>
    </row>
    <row r="301" ht="12.95" customHeight="1" spans="1:71">
      <c r="A301" s="180">
        <v>45427</v>
      </c>
      <c r="B301" s="14" t="s">
        <v>4289</v>
      </c>
      <c r="C301" s="14">
        <v>1</v>
      </c>
      <c r="D301" s="14" t="s">
        <v>4539</v>
      </c>
      <c r="E301" s="14">
        <v>200</v>
      </c>
      <c r="F301" s="14" t="s">
        <v>2045</v>
      </c>
      <c r="G301" s="14" t="s">
        <v>2096</v>
      </c>
      <c r="H301" s="181"/>
      <c r="I301" s="181" t="s">
        <v>4452</v>
      </c>
      <c r="J301" s="181" t="s">
        <v>4459</v>
      </c>
      <c r="K301" s="181"/>
      <c r="L301" s="181" t="s">
        <v>4490</v>
      </c>
      <c r="M301" s="181"/>
      <c r="N301" s="181">
        <v>400</v>
      </c>
      <c r="O301" s="181">
        <v>40</v>
      </c>
      <c r="P301" s="181"/>
      <c r="Q301" s="181"/>
      <c r="R301" s="61"/>
      <c r="S301" s="180">
        <v>45427</v>
      </c>
      <c r="T301" s="14" t="s">
        <v>4290</v>
      </c>
      <c r="U301" s="14">
        <v>2</v>
      </c>
      <c r="V301" s="14" t="s">
        <v>425</v>
      </c>
      <c r="W301" s="14">
        <v>440</v>
      </c>
      <c r="X301" s="14" t="s">
        <v>2045</v>
      </c>
      <c r="Y301" s="53"/>
      <c r="Z301" s="53"/>
      <c r="AA301" s="53"/>
      <c r="AB301" s="53" t="s">
        <v>4449</v>
      </c>
      <c r="AC301" s="53" t="s">
        <v>4473</v>
      </c>
      <c r="AD301" s="53" t="s">
        <v>4536</v>
      </c>
      <c r="AE301" s="14"/>
      <c r="AF301" s="53"/>
      <c r="AG301" s="53"/>
      <c r="AH301" s="53"/>
      <c r="AI301" s="53"/>
      <c r="AJ301" s="61"/>
      <c r="AK301" s="180">
        <v>45422</v>
      </c>
      <c r="AL301" s="53" t="s">
        <v>4289</v>
      </c>
      <c r="AM301" s="53">
        <v>3</v>
      </c>
      <c r="AN301" s="14" t="s">
        <v>300</v>
      </c>
      <c r="AO301" s="14">
        <v>1000</v>
      </c>
      <c r="AP301" s="14" t="s">
        <v>2045</v>
      </c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61"/>
      <c r="BC301" s="180">
        <v>45434</v>
      </c>
      <c r="BD301" s="14" t="s">
        <v>4424</v>
      </c>
      <c r="BE301" s="14">
        <v>4</v>
      </c>
      <c r="BF301" s="127" t="s">
        <v>1686</v>
      </c>
      <c r="BG301" s="14">
        <v>6000</v>
      </c>
      <c r="BH301" s="14" t="s">
        <v>2043</v>
      </c>
      <c r="BI301" s="53"/>
      <c r="BJ301" s="53"/>
      <c r="BK301" s="53"/>
      <c r="BL301" s="53" t="s">
        <v>4459</v>
      </c>
      <c r="BM301" s="53"/>
      <c r="BN301" s="53" t="s">
        <v>2220</v>
      </c>
      <c r="BO301" s="14"/>
      <c r="BP301" s="14"/>
      <c r="BQ301" s="14"/>
      <c r="BR301" s="14"/>
      <c r="BS301" s="14"/>
    </row>
    <row r="302" ht="12.95" customHeight="1" spans="1:71">
      <c r="A302" s="180">
        <v>45427</v>
      </c>
      <c r="B302" s="14" t="s">
        <v>4425</v>
      </c>
      <c r="C302" s="14">
        <v>1</v>
      </c>
      <c r="D302" s="14" t="s">
        <v>443</v>
      </c>
      <c r="E302" s="14">
        <v>3600</v>
      </c>
      <c r="F302" s="14" t="s">
        <v>2043</v>
      </c>
      <c r="G302" s="14"/>
      <c r="H302" s="181"/>
      <c r="I302" s="181" t="s">
        <v>4452</v>
      </c>
      <c r="J302" s="181" t="s">
        <v>4459</v>
      </c>
      <c r="K302" s="181"/>
      <c r="L302" s="181" t="s">
        <v>4490</v>
      </c>
      <c r="M302" s="181"/>
      <c r="N302" s="181">
        <v>400</v>
      </c>
      <c r="O302" s="181">
        <v>40</v>
      </c>
      <c r="P302" s="181"/>
      <c r="Q302" s="181"/>
      <c r="R302" s="61"/>
      <c r="S302" s="180">
        <v>45427</v>
      </c>
      <c r="T302" s="14" t="s">
        <v>4290</v>
      </c>
      <c r="U302" s="14">
        <v>2</v>
      </c>
      <c r="V302" s="14" t="s">
        <v>692</v>
      </c>
      <c r="W302" s="14">
        <v>2800</v>
      </c>
      <c r="X302" s="14" t="s">
        <v>2043</v>
      </c>
      <c r="Y302" s="53"/>
      <c r="Z302" s="53"/>
      <c r="AA302" s="53"/>
      <c r="AB302" s="53" t="s">
        <v>4449</v>
      </c>
      <c r="AC302" s="53" t="s">
        <v>4473</v>
      </c>
      <c r="AD302" s="53" t="s">
        <v>4536</v>
      </c>
      <c r="AE302" s="14"/>
      <c r="AF302" s="53"/>
      <c r="AG302" s="53"/>
      <c r="AH302" s="53"/>
      <c r="AI302" s="53"/>
      <c r="AJ302" s="61"/>
      <c r="AK302" s="180"/>
      <c r="AL302" s="53"/>
      <c r="AM302" s="53"/>
      <c r="AN302" s="14"/>
      <c r="AO302" s="14"/>
      <c r="AP302" s="14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61"/>
      <c r="BC302" s="180">
        <v>45435</v>
      </c>
      <c r="BD302" s="14" t="s">
        <v>4288</v>
      </c>
      <c r="BE302" s="14">
        <v>4</v>
      </c>
      <c r="BF302" s="127" t="s">
        <v>1686</v>
      </c>
      <c r="BG302" s="14">
        <v>3285</v>
      </c>
      <c r="BH302" s="14" t="s">
        <v>2043</v>
      </c>
      <c r="BI302" s="53"/>
      <c r="BJ302" s="53"/>
      <c r="BK302" s="53"/>
      <c r="BL302" s="53" t="s">
        <v>4459</v>
      </c>
      <c r="BM302" s="53"/>
      <c r="BN302" s="53" t="s">
        <v>2220</v>
      </c>
      <c r="BO302" s="14"/>
      <c r="BP302" s="14"/>
      <c r="BQ302" s="14"/>
      <c r="BR302" s="14"/>
      <c r="BS302" s="14"/>
    </row>
    <row r="303" ht="12.95" customHeight="1" spans="1:71">
      <c r="A303" s="180">
        <v>45427</v>
      </c>
      <c r="B303" s="14" t="s">
        <v>4290</v>
      </c>
      <c r="C303" s="14">
        <v>1</v>
      </c>
      <c r="D303" s="14" t="s">
        <v>1188</v>
      </c>
      <c r="E303" s="14">
        <v>3000</v>
      </c>
      <c r="F303" s="14" t="s">
        <v>2043</v>
      </c>
      <c r="G303" s="14"/>
      <c r="H303" s="181"/>
      <c r="I303" s="181"/>
      <c r="J303" s="181" t="s">
        <v>4459</v>
      </c>
      <c r="K303" s="181"/>
      <c r="L303" s="181" t="s">
        <v>4490</v>
      </c>
      <c r="M303" s="181"/>
      <c r="N303" s="181"/>
      <c r="O303" s="181"/>
      <c r="P303" s="181"/>
      <c r="Q303" s="181"/>
      <c r="R303" s="61"/>
      <c r="S303" s="180">
        <v>45428</v>
      </c>
      <c r="T303" s="14" t="s">
        <v>4288</v>
      </c>
      <c r="U303" s="14">
        <v>2</v>
      </c>
      <c r="V303" s="14" t="s">
        <v>425</v>
      </c>
      <c r="W303" s="14">
        <v>440</v>
      </c>
      <c r="X303" s="14" t="s">
        <v>2045</v>
      </c>
      <c r="Y303" s="53"/>
      <c r="Z303" s="53"/>
      <c r="AA303" s="53"/>
      <c r="AB303" s="53" t="s">
        <v>4449</v>
      </c>
      <c r="AC303" s="53" t="s">
        <v>4473</v>
      </c>
      <c r="AD303" s="53" t="s">
        <v>4536</v>
      </c>
      <c r="AE303" s="14"/>
      <c r="AF303" s="53"/>
      <c r="AG303" s="53"/>
      <c r="AH303" s="53"/>
      <c r="AI303" s="53"/>
      <c r="AJ303" s="61"/>
      <c r="AK303" s="180">
        <v>45426</v>
      </c>
      <c r="AL303" s="53" t="s">
        <v>4288</v>
      </c>
      <c r="AM303" s="53">
        <v>3</v>
      </c>
      <c r="AN303" s="14" t="s">
        <v>1710</v>
      </c>
      <c r="AO303" s="14">
        <v>200</v>
      </c>
      <c r="AP303" s="14" t="s">
        <v>2045</v>
      </c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61"/>
      <c r="BC303" s="180">
        <v>45435</v>
      </c>
      <c r="BD303" s="14" t="s">
        <v>4289</v>
      </c>
      <c r="BE303" s="14">
        <v>4</v>
      </c>
      <c r="BF303" s="127" t="s">
        <v>1686</v>
      </c>
      <c r="BG303" s="14">
        <v>3200</v>
      </c>
      <c r="BH303" s="14" t="s">
        <v>2043</v>
      </c>
      <c r="BI303" s="53"/>
      <c r="BJ303" s="53"/>
      <c r="BK303" s="53"/>
      <c r="BL303" s="53" t="s">
        <v>4459</v>
      </c>
      <c r="BM303" s="53"/>
      <c r="BN303" s="53" t="s">
        <v>2220</v>
      </c>
      <c r="BO303" s="14"/>
      <c r="BP303" s="14"/>
      <c r="BQ303" s="14"/>
      <c r="BR303" s="14"/>
      <c r="BS303" s="14"/>
    </row>
    <row r="304" ht="12.95" customHeight="1" spans="1:71">
      <c r="A304" s="180">
        <v>45428</v>
      </c>
      <c r="B304" s="14" t="s">
        <v>4424</v>
      </c>
      <c r="C304" s="14">
        <v>1</v>
      </c>
      <c r="D304" s="14" t="s">
        <v>443</v>
      </c>
      <c r="E304" s="14">
        <v>160</v>
      </c>
      <c r="F304" s="14" t="s">
        <v>2043</v>
      </c>
      <c r="G304" s="14"/>
      <c r="H304" s="181"/>
      <c r="I304" s="181"/>
      <c r="J304" s="181" t="s">
        <v>4459</v>
      </c>
      <c r="K304" s="181"/>
      <c r="L304" s="181" t="s">
        <v>4490</v>
      </c>
      <c r="M304" s="181"/>
      <c r="N304" s="181"/>
      <c r="O304" s="181"/>
      <c r="P304" s="181"/>
      <c r="Q304" s="181"/>
      <c r="R304" s="61"/>
      <c r="S304" s="180">
        <v>45428</v>
      </c>
      <c r="T304" s="14" t="s">
        <v>4423</v>
      </c>
      <c r="U304" s="14">
        <v>2</v>
      </c>
      <c r="V304" s="14" t="s">
        <v>692</v>
      </c>
      <c r="W304" s="14">
        <v>3200</v>
      </c>
      <c r="X304" s="14" t="s">
        <v>2043</v>
      </c>
      <c r="Y304" s="53"/>
      <c r="Z304" s="53"/>
      <c r="AA304" s="53"/>
      <c r="AB304" s="53" t="s">
        <v>4449</v>
      </c>
      <c r="AC304" s="53" t="s">
        <v>4473</v>
      </c>
      <c r="AD304" s="53" t="s">
        <v>4536</v>
      </c>
      <c r="AE304" s="14"/>
      <c r="AF304" s="53"/>
      <c r="AG304" s="53"/>
      <c r="AH304" s="53"/>
      <c r="AI304" s="53"/>
      <c r="AJ304" s="61"/>
      <c r="AK304" s="180">
        <v>45426</v>
      </c>
      <c r="AL304" s="53" t="s">
        <v>4288</v>
      </c>
      <c r="AM304" s="53">
        <v>3</v>
      </c>
      <c r="AN304" s="14" t="s">
        <v>1693</v>
      </c>
      <c r="AO304" s="14">
        <v>360</v>
      </c>
      <c r="AP304" s="14" t="s">
        <v>2045</v>
      </c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61"/>
      <c r="BC304" s="180">
        <v>45435</v>
      </c>
      <c r="BD304" s="14" t="s">
        <v>4290</v>
      </c>
      <c r="BE304" s="14">
        <v>4</v>
      </c>
      <c r="BF304" s="14" t="s">
        <v>1406</v>
      </c>
      <c r="BG304" s="14">
        <v>2400</v>
      </c>
      <c r="BH304" s="14" t="s">
        <v>2043</v>
      </c>
      <c r="BI304" s="53"/>
      <c r="BJ304" s="53"/>
      <c r="BK304" s="53"/>
      <c r="BL304" s="53" t="s">
        <v>4459</v>
      </c>
      <c r="BM304" s="53"/>
      <c r="BN304" s="53" t="s">
        <v>2220</v>
      </c>
      <c r="BO304" s="14"/>
      <c r="BP304" s="14"/>
      <c r="BQ304" s="14"/>
      <c r="BR304" s="14"/>
      <c r="BS304" s="14"/>
    </row>
    <row r="305" ht="12.95" customHeight="1" spans="1:71">
      <c r="A305" s="180">
        <v>45428</v>
      </c>
      <c r="B305" s="14" t="s">
        <v>4424</v>
      </c>
      <c r="C305" s="14">
        <v>1</v>
      </c>
      <c r="D305" s="14" t="s">
        <v>1062</v>
      </c>
      <c r="E305" s="14">
        <v>7000</v>
      </c>
      <c r="F305" s="14" t="s">
        <v>2043</v>
      </c>
      <c r="G305" s="14"/>
      <c r="H305" s="181"/>
      <c r="I305" s="181"/>
      <c r="J305" s="181" t="s">
        <v>4459</v>
      </c>
      <c r="K305" s="181"/>
      <c r="L305" s="181" t="s">
        <v>4490</v>
      </c>
      <c r="M305" s="181"/>
      <c r="N305" s="181"/>
      <c r="O305" s="181"/>
      <c r="P305" s="181"/>
      <c r="Q305" s="181"/>
      <c r="R305" s="61"/>
      <c r="S305" s="180">
        <v>45428</v>
      </c>
      <c r="T305" s="14" t="s">
        <v>4289</v>
      </c>
      <c r="U305" s="14">
        <v>2</v>
      </c>
      <c r="V305" s="14" t="s">
        <v>306</v>
      </c>
      <c r="W305" s="14">
        <v>2000</v>
      </c>
      <c r="X305" s="14" t="s">
        <v>2043</v>
      </c>
      <c r="Y305" s="53"/>
      <c r="Z305" s="53"/>
      <c r="AA305" s="53"/>
      <c r="AB305" s="53" t="s">
        <v>4449</v>
      </c>
      <c r="AC305" s="53" t="s">
        <v>4473</v>
      </c>
      <c r="AD305" s="53" t="s">
        <v>4536</v>
      </c>
      <c r="AE305" s="14"/>
      <c r="AF305" s="53"/>
      <c r="AG305" s="53"/>
      <c r="AH305" s="53"/>
      <c r="AI305" s="53"/>
      <c r="AJ305" s="61"/>
      <c r="AK305" s="180">
        <v>45426</v>
      </c>
      <c r="AL305" s="53" t="s">
        <v>4289</v>
      </c>
      <c r="AM305" s="53">
        <v>3</v>
      </c>
      <c r="AN305" s="14" t="s">
        <v>1693</v>
      </c>
      <c r="AO305" s="14">
        <v>800</v>
      </c>
      <c r="AP305" s="14" t="s">
        <v>2045</v>
      </c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61"/>
      <c r="BC305" s="180">
        <v>45436</v>
      </c>
      <c r="BD305" s="14" t="s">
        <v>4288</v>
      </c>
      <c r="BE305" s="14">
        <v>4</v>
      </c>
      <c r="BF305" s="14" t="s">
        <v>1060</v>
      </c>
      <c r="BG305" s="14">
        <v>2000</v>
      </c>
      <c r="BH305" s="14" t="s">
        <v>2043</v>
      </c>
      <c r="BI305" s="53"/>
      <c r="BJ305" s="53"/>
      <c r="BK305" s="53"/>
      <c r="BL305" s="53" t="s">
        <v>4459</v>
      </c>
      <c r="BM305" s="53"/>
      <c r="BN305" s="53" t="s">
        <v>4084</v>
      </c>
      <c r="BO305" s="14"/>
      <c r="BP305" s="14"/>
      <c r="BQ305" s="14"/>
      <c r="BR305" s="14"/>
      <c r="BS305" s="14"/>
    </row>
    <row r="306" ht="12.95" customHeight="1" spans="1:71">
      <c r="A306" s="180">
        <v>45429</v>
      </c>
      <c r="B306" s="14" t="s">
        <v>4288</v>
      </c>
      <c r="C306" s="14">
        <v>1</v>
      </c>
      <c r="D306" s="14" t="s">
        <v>1062</v>
      </c>
      <c r="E306" s="14">
        <v>2000</v>
      </c>
      <c r="F306" s="14" t="s">
        <v>2043</v>
      </c>
      <c r="G306" s="14"/>
      <c r="H306" s="181"/>
      <c r="I306" s="181"/>
      <c r="J306" s="181" t="s">
        <v>4459</v>
      </c>
      <c r="K306" s="181"/>
      <c r="L306" s="181" t="s">
        <v>4490</v>
      </c>
      <c r="M306" s="181"/>
      <c r="N306" s="181"/>
      <c r="O306" s="181"/>
      <c r="P306" s="181"/>
      <c r="Q306" s="181"/>
      <c r="R306" s="61"/>
      <c r="S306" s="180">
        <v>45428</v>
      </c>
      <c r="T306" s="14" t="s">
        <v>4290</v>
      </c>
      <c r="U306" s="14">
        <v>2</v>
      </c>
      <c r="V306" s="14" t="s">
        <v>689</v>
      </c>
      <c r="W306" s="14">
        <v>3000</v>
      </c>
      <c r="X306" s="14" t="s">
        <v>2043</v>
      </c>
      <c r="Y306" s="53"/>
      <c r="Z306" s="53"/>
      <c r="AA306" s="53"/>
      <c r="AB306" s="53" t="s">
        <v>4449</v>
      </c>
      <c r="AC306" s="53" t="s">
        <v>4473</v>
      </c>
      <c r="AD306" s="53" t="s">
        <v>4536</v>
      </c>
      <c r="AE306" s="14"/>
      <c r="AF306" s="53"/>
      <c r="AG306" s="53"/>
      <c r="AH306" s="53"/>
      <c r="AI306" s="53"/>
      <c r="AJ306" s="61"/>
      <c r="AK306" s="180">
        <v>45426</v>
      </c>
      <c r="AL306" s="53" t="s">
        <v>4289</v>
      </c>
      <c r="AM306" s="53">
        <v>3</v>
      </c>
      <c r="AN306" s="190" t="s">
        <v>1759</v>
      </c>
      <c r="AO306" s="190">
        <v>400</v>
      </c>
      <c r="AP306" s="190" t="s">
        <v>2045</v>
      </c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61"/>
      <c r="BC306" s="180">
        <v>45436</v>
      </c>
      <c r="BD306" s="14" t="s">
        <v>4289</v>
      </c>
      <c r="BE306" s="14">
        <v>4</v>
      </c>
      <c r="BF306" s="14" t="s">
        <v>1060</v>
      </c>
      <c r="BG306" s="14">
        <v>2000</v>
      </c>
      <c r="BH306" s="14" t="s">
        <v>2043</v>
      </c>
      <c r="BI306" s="53"/>
      <c r="BJ306" s="53"/>
      <c r="BK306" s="53"/>
      <c r="BL306" s="53" t="s">
        <v>4459</v>
      </c>
      <c r="BM306" s="53"/>
      <c r="BN306" s="53" t="s">
        <v>4084</v>
      </c>
      <c r="BO306" s="14"/>
      <c r="BP306" s="14"/>
      <c r="BQ306" s="14"/>
      <c r="BR306" s="14"/>
      <c r="BS306" s="14"/>
    </row>
    <row r="307" ht="12.95" customHeight="1" spans="1:71">
      <c r="A307" s="180">
        <v>45429</v>
      </c>
      <c r="B307" s="14" t="s">
        <v>4288</v>
      </c>
      <c r="C307" s="14">
        <v>1</v>
      </c>
      <c r="D307" s="14" t="s">
        <v>2044</v>
      </c>
      <c r="E307" s="14">
        <v>1300</v>
      </c>
      <c r="F307" s="14" t="s">
        <v>2045</v>
      </c>
      <c r="G307" s="14"/>
      <c r="H307" s="181"/>
      <c r="I307" s="181"/>
      <c r="J307" s="181" t="s">
        <v>4459</v>
      </c>
      <c r="K307" s="181"/>
      <c r="L307" s="181" t="s">
        <v>4490</v>
      </c>
      <c r="M307" s="181"/>
      <c r="N307" s="181"/>
      <c r="O307" s="181"/>
      <c r="P307" s="181"/>
      <c r="Q307" s="181"/>
      <c r="R307" s="61"/>
      <c r="S307" s="180">
        <v>45429</v>
      </c>
      <c r="T307" s="14" t="s">
        <v>4288</v>
      </c>
      <c r="U307" s="14">
        <v>2</v>
      </c>
      <c r="V307" s="14" t="s">
        <v>1887</v>
      </c>
      <c r="W307" s="14">
        <v>2400</v>
      </c>
      <c r="X307" s="14" t="s">
        <v>2043</v>
      </c>
      <c r="Y307" s="53"/>
      <c r="Z307" s="53"/>
      <c r="AA307" s="53"/>
      <c r="AB307" s="53" t="s">
        <v>4449</v>
      </c>
      <c r="AC307" s="53" t="s">
        <v>4473</v>
      </c>
      <c r="AD307" s="53" t="s">
        <v>4450</v>
      </c>
      <c r="AE307" s="14"/>
      <c r="AF307" s="53"/>
      <c r="AG307" s="53"/>
      <c r="AH307" s="53"/>
      <c r="AI307" s="53"/>
      <c r="AJ307" s="61"/>
      <c r="AK307" s="180">
        <v>45427</v>
      </c>
      <c r="AL307" s="53" t="s">
        <v>4288</v>
      </c>
      <c r="AM307" s="53">
        <v>3</v>
      </c>
      <c r="AN307" s="127" t="s">
        <v>1648</v>
      </c>
      <c r="AO307" s="127">
        <v>200</v>
      </c>
      <c r="AP307" s="127" t="s">
        <v>2045</v>
      </c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61"/>
      <c r="BC307" s="180">
        <v>45436</v>
      </c>
      <c r="BD307" s="14" t="s">
        <v>4425</v>
      </c>
      <c r="BE307" s="14">
        <v>4</v>
      </c>
      <c r="BF307" s="14" t="s">
        <v>106</v>
      </c>
      <c r="BG307" s="14">
        <v>1600</v>
      </c>
      <c r="BH307" s="14" t="s">
        <v>2043</v>
      </c>
      <c r="BI307" s="53"/>
      <c r="BJ307" s="53"/>
      <c r="BK307" s="53"/>
      <c r="BL307" s="53" t="s">
        <v>4459</v>
      </c>
      <c r="BM307" s="53"/>
      <c r="BN307" s="53" t="s">
        <v>4084</v>
      </c>
      <c r="BO307" s="14"/>
      <c r="BP307" s="14"/>
      <c r="BQ307" s="14"/>
      <c r="BR307" s="14"/>
      <c r="BS307" s="14"/>
    </row>
    <row r="308" ht="12.95" customHeight="1" spans="1:71">
      <c r="A308" s="180">
        <v>45429</v>
      </c>
      <c r="B308" s="14" t="s">
        <v>4289</v>
      </c>
      <c r="C308" s="14">
        <v>1</v>
      </c>
      <c r="D308" s="14" t="s">
        <v>2046</v>
      </c>
      <c r="E308" s="14">
        <v>2000</v>
      </c>
      <c r="F308" s="14" t="s">
        <v>2043</v>
      </c>
      <c r="G308" s="14"/>
      <c r="H308" s="181"/>
      <c r="I308" s="181"/>
      <c r="J308" s="181" t="s">
        <v>4459</v>
      </c>
      <c r="K308" s="181"/>
      <c r="L308" s="181" t="s">
        <v>4490</v>
      </c>
      <c r="M308" s="181"/>
      <c r="N308" s="181"/>
      <c r="O308" s="181"/>
      <c r="P308" s="181"/>
      <c r="Q308" s="181"/>
      <c r="R308" s="61"/>
      <c r="S308" s="180">
        <v>45429</v>
      </c>
      <c r="T308" s="14" t="s">
        <v>4289</v>
      </c>
      <c r="U308" s="14">
        <v>2</v>
      </c>
      <c r="V308" s="14" t="s">
        <v>1046</v>
      </c>
      <c r="W308" s="14">
        <v>2000</v>
      </c>
      <c r="X308" s="14" t="s">
        <v>2043</v>
      </c>
      <c r="Y308" s="53"/>
      <c r="Z308" s="53"/>
      <c r="AA308" s="53"/>
      <c r="AB308" s="53" t="s">
        <v>4449</v>
      </c>
      <c r="AC308" s="53" t="s">
        <v>4473</v>
      </c>
      <c r="AD308" s="53" t="s">
        <v>4450</v>
      </c>
      <c r="AE308" s="14"/>
      <c r="AF308" s="53"/>
      <c r="AG308" s="53"/>
      <c r="AH308" s="53"/>
      <c r="AI308" s="53"/>
      <c r="AJ308" s="61"/>
      <c r="AK308" s="180">
        <v>45427</v>
      </c>
      <c r="AL308" s="53" t="s">
        <v>4423</v>
      </c>
      <c r="AM308" s="53">
        <v>3</v>
      </c>
      <c r="AN308" s="14" t="s">
        <v>1952</v>
      </c>
      <c r="AO308" s="14">
        <v>700</v>
      </c>
      <c r="AP308" s="14" t="s">
        <v>2045</v>
      </c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61"/>
      <c r="BC308" s="180">
        <v>45436</v>
      </c>
      <c r="BD308" s="14" t="s">
        <v>4290</v>
      </c>
      <c r="BE308" s="14">
        <v>4</v>
      </c>
      <c r="BF308" s="14" t="s">
        <v>464</v>
      </c>
      <c r="BG308" s="14">
        <v>1200</v>
      </c>
      <c r="BH308" s="14" t="s">
        <v>2043</v>
      </c>
      <c r="BI308" s="53"/>
      <c r="BJ308" s="53"/>
      <c r="BK308" s="53"/>
      <c r="BL308" s="53" t="s">
        <v>4459</v>
      </c>
      <c r="BM308" s="53"/>
      <c r="BN308" s="53" t="s">
        <v>4084</v>
      </c>
      <c r="BO308" s="14"/>
      <c r="BP308" s="14"/>
      <c r="BQ308" s="14"/>
      <c r="BR308" s="14"/>
      <c r="BS308" s="14"/>
    </row>
    <row r="309" ht="12.95" customHeight="1" spans="1:66">
      <c r="A309" s="180">
        <v>45429</v>
      </c>
      <c r="B309" s="14" t="s">
        <v>4290</v>
      </c>
      <c r="C309" s="14">
        <v>1</v>
      </c>
      <c r="D309" s="14" t="s">
        <v>1085</v>
      </c>
      <c r="E309" s="14">
        <v>3000</v>
      </c>
      <c r="F309" s="14" t="s">
        <v>2043</v>
      </c>
      <c r="G309" s="14"/>
      <c r="H309" s="181"/>
      <c r="I309" s="181"/>
      <c r="J309" s="181" t="s">
        <v>4459</v>
      </c>
      <c r="K309" s="181"/>
      <c r="L309" s="181" t="s">
        <v>4490</v>
      </c>
      <c r="M309" s="181"/>
      <c r="N309" s="181"/>
      <c r="O309" s="181"/>
      <c r="P309" s="181"/>
      <c r="Q309" s="181"/>
      <c r="R309" s="61"/>
      <c r="S309" s="180">
        <v>45429</v>
      </c>
      <c r="T309" s="14" t="s">
        <v>4290</v>
      </c>
      <c r="U309" s="14">
        <v>2</v>
      </c>
      <c r="V309" s="127" t="s">
        <v>581</v>
      </c>
      <c r="W309" s="127">
        <v>3200</v>
      </c>
      <c r="X309" s="127" t="s">
        <v>2043</v>
      </c>
      <c r="Y309" s="53"/>
      <c r="Z309" s="53"/>
      <c r="AA309" s="53"/>
      <c r="AB309" s="53" t="s">
        <v>4449</v>
      </c>
      <c r="AC309" s="53" t="s">
        <v>4473</v>
      </c>
      <c r="AD309" s="53" t="s">
        <v>4450</v>
      </c>
      <c r="AE309" s="14"/>
      <c r="AF309" s="53"/>
      <c r="AG309" s="53"/>
      <c r="AH309" s="53"/>
      <c r="AI309" s="53"/>
      <c r="AJ309" s="61"/>
      <c r="AK309" s="180">
        <v>45427</v>
      </c>
      <c r="AL309" s="53" t="s">
        <v>4289</v>
      </c>
      <c r="AM309" s="53">
        <v>3</v>
      </c>
      <c r="AN309" s="14" t="s">
        <v>2974</v>
      </c>
      <c r="AO309" s="14">
        <v>200</v>
      </c>
      <c r="AP309" s="14" t="s">
        <v>2045</v>
      </c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61"/>
      <c r="BC309" s="180">
        <v>45437</v>
      </c>
      <c r="BD309" s="14" t="s">
        <v>4424</v>
      </c>
      <c r="BE309" s="14">
        <v>4</v>
      </c>
      <c r="BF309" s="14" t="s">
        <v>238</v>
      </c>
      <c r="BG309" s="14">
        <v>9000</v>
      </c>
      <c r="BH309" s="14" t="s">
        <v>2043</v>
      </c>
      <c r="BI309" s="61"/>
      <c r="BK309" s="61"/>
      <c r="BL309" s="53" t="s">
        <v>4459</v>
      </c>
      <c r="BM309" s="61"/>
      <c r="BN309" s="53" t="s">
        <v>4084</v>
      </c>
    </row>
    <row r="310" ht="12.95" customHeight="1" spans="1:66">
      <c r="A310" s="6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61"/>
      <c r="S310" s="67"/>
      <c r="V310" s="179"/>
      <c r="W310" s="179"/>
      <c r="X310" s="179"/>
      <c r="Y310" s="61"/>
      <c r="AA310" s="61"/>
      <c r="AB310" s="61"/>
      <c r="AC310" s="61"/>
      <c r="AD310" s="53" t="s">
        <v>4450</v>
      </c>
      <c r="AF310" s="61"/>
      <c r="AG310" s="61"/>
      <c r="AH310" s="61"/>
      <c r="AI310" s="61"/>
      <c r="AJ310" s="61"/>
      <c r="AK310" s="180">
        <v>45427</v>
      </c>
      <c r="AL310" s="53" t="s">
        <v>4289</v>
      </c>
      <c r="AM310" s="53">
        <v>3</v>
      </c>
      <c r="AN310" s="127" t="s">
        <v>411</v>
      </c>
      <c r="AO310" s="127">
        <v>400</v>
      </c>
      <c r="AP310" s="127" t="s">
        <v>2045</v>
      </c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61"/>
      <c r="BC310" s="67"/>
      <c r="BI310" s="61"/>
      <c r="BK310" s="61"/>
      <c r="BL310" s="53" t="s">
        <v>4459</v>
      </c>
      <c r="BM310" s="61"/>
      <c r="BN310" s="53" t="s">
        <v>4084</v>
      </c>
    </row>
    <row r="311" ht="12.95" customHeight="1" spans="1:71">
      <c r="A311" s="180">
        <v>45433</v>
      </c>
      <c r="B311" s="14" t="s">
        <v>4288</v>
      </c>
      <c r="C311" s="14">
        <v>1</v>
      </c>
      <c r="D311" s="14" t="s">
        <v>479</v>
      </c>
      <c r="E311" s="14">
        <v>3540</v>
      </c>
      <c r="F311" s="14" t="s">
        <v>2043</v>
      </c>
      <c r="G311" s="14"/>
      <c r="H311" s="181"/>
      <c r="I311" s="181"/>
      <c r="J311" s="181" t="s">
        <v>4459</v>
      </c>
      <c r="K311" s="181"/>
      <c r="L311" s="181" t="s">
        <v>4490</v>
      </c>
      <c r="M311" s="181"/>
      <c r="N311" s="181"/>
      <c r="O311" s="181"/>
      <c r="P311" s="181"/>
      <c r="Q311" s="181"/>
      <c r="R311" s="61"/>
      <c r="S311" s="180">
        <v>45433</v>
      </c>
      <c r="T311" s="14" t="s">
        <v>4288</v>
      </c>
      <c r="U311" s="14">
        <v>2</v>
      </c>
      <c r="V311" s="127" t="s">
        <v>280</v>
      </c>
      <c r="W311" s="127">
        <v>3740</v>
      </c>
      <c r="X311" s="127" t="s">
        <v>2043</v>
      </c>
      <c r="Y311" s="53"/>
      <c r="Z311" s="53"/>
      <c r="AA311" s="53"/>
      <c r="AB311" s="53" t="s">
        <v>4449</v>
      </c>
      <c r="AC311" s="53" t="s">
        <v>4473</v>
      </c>
      <c r="AD311" s="53" t="s">
        <v>4450</v>
      </c>
      <c r="AE311" s="14"/>
      <c r="AF311" s="53"/>
      <c r="AG311" s="53"/>
      <c r="AH311" s="53"/>
      <c r="AI311" s="53"/>
      <c r="AJ311" s="61"/>
      <c r="AK311" s="180">
        <v>45428</v>
      </c>
      <c r="AL311" s="53" t="s">
        <v>4289</v>
      </c>
      <c r="AM311" s="53">
        <v>3</v>
      </c>
      <c r="AN311" s="14" t="s">
        <v>2974</v>
      </c>
      <c r="AO311" s="14">
        <v>200</v>
      </c>
      <c r="AP311" s="14" t="s">
        <v>2045</v>
      </c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61"/>
      <c r="BC311" s="180">
        <v>45442</v>
      </c>
      <c r="BD311" s="14" t="s">
        <v>4288</v>
      </c>
      <c r="BE311" s="14">
        <v>4</v>
      </c>
      <c r="BF311" s="14" t="s">
        <v>528</v>
      </c>
      <c r="BG311" s="14">
        <v>3020</v>
      </c>
      <c r="BH311" s="14" t="s">
        <v>2043</v>
      </c>
      <c r="BI311" s="53"/>
      <c r="BJ311" s="53"/>
      <c r="BK311" s="53"/>
      <c r="BL311" s="53" t="s">
        <v>4459</v>
      </c>
      <c r="BM311" s="53"/>
      <c r="BN311" s="53" t="s">
        <v>4084</v>
      </c>
      <c r="BO311" s="14" t="s">
        <v>4540</v>
      </c>
      <c r="BP311" s="14"/>
      <c r="BQ311" s="14"/>
      <c r="BR311" s="14"/>
      <c r="BS311" s="14"/>
    </row>
    <row r="312" ht="12.95" customHeight="1" spans="1:71">
      <c r="A312" s="180">
        <v>45433</v>
      </c>
      <c r="B312" s="14" t="s">
        <v>4289</v>
      </c>
      <c r="C312" s="14">
        <v>1</v>
      </c>
      <c r="D312" s="14" t="s">
        <v>479</v>
      </c>
      <c r="E312" s="14">
        <v>2000</v>
      </c>
      <c r="F312" s="14" t="s">
        <v>2043</v>
      </c>
      <c r="G312" s="14"/>
      <c r="H312" s="181"/>
      <c r="I312" s="181"/>
      <c r="J312" s="181" t="s">
        <v>4459</v>
      </c>
      <c r="K312" s="181"/>
      <c r="L312" s="181" t="s">
        <v>4490</v>
      </c>
      <c r="M312" s="181"/>
      <c r="N312" s="181"/>
      <c r="O312" s="181"/>
      <c r="P312" s="181"/>
      <c r="Q312" s="181"/>
      <c r="R312" s="61"/>
      <c r="S312" s="180">
        <v>45433</v>
      </c>
      <c r="T312" s="14" t="s">
        <v>4289</v>
      </c>
      <c r="U312" s="14">
        <v>2</v>
      </c>
      <c r="V312" s="127" t="s">
        <v>280</v>
      </c>
      <c r="W312" s="127">
        <v>3500</v>
      </c>
      <c r="X312" s="127" t="s">
        <v>2043</v>
      </c>
      <c r="Y312" s="53"/>
      <c r="Z312" s="53"/>
      <c r="AA312" s="53"/>
      <c r="AB312" s="53" t="s">
        <v>4449</v>
      </c>
      <c r="AC312" s="53" t="s">
        <v>4473</v>
      </c>
      <c r="AD312" s="53" t="s">
        <v>4450</v>
      </c>
      <c r="AE312" s="14"/>
      <c r="AF312" s="53"/>
      <c r="AG312" s="53"/>
      <c r="AH312" s="53"/>
      <c r="AI312" s="53"/>
      <c r="AJ312" s="61"/>
      <c r="AK312" s="180">
        <v>45428</v>
      </c>
      <c r="AL312" s="53" t="s">
        <v>4288</v>
      </c>
      <c r="AM312" s="53">
        <v>3</v>
      </c>
      <c r="AN312" s="127" t="s">
        <v>411</v>
      </c>
      <c r="AO312" s="14">
        <v>1200</v>
      </c>
      <c r="AP312" s="127" t="s">
        <v>2045</v>
      </c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61"/>
      <c r="BC312" s="180">
        <v>45442</v>
      </c>
      <c r="BD312" s="14" t="s">
        <v>4425</v>
      </c>
      <c r="BE312" s="14">
        <v>4</v>
      </c>
      <c r="BF312" s="14" t="s">
        <v>1416</v>
      </c>
      <c r="BG312" s="14">
        <v>5200</v>
      </c>
      <c r="BH312" s="14" t="s">
        <v>2043</v>
      </c>
      <c r="BI312" s="53"/>
      <c r="BJ312" s="53"/>
      <c r="BK312" s="53"/>
      <c r="BL312" s="53" t="s">
        <v>4459</v>
      </c>
      <c r="BM312" s="53"/>
      <c r="BN312" s="53" t="s">
        <v>4084</v>
      </c>
      <c r="BO312" s="14"/>
      <c r="BP312" s="14"/>
      <c r="BQ312" s="14"/>
      <c r="BR312" s="14"/>
      <c r="BS312" s="14"/>
    </row>
    <row r="313" ht="12.95" customHeight="1" spans="1:71">
      <c r="A313" s="180">
        <v>45433</v>
      </c>
      <c r="B313" s="14" t="s">
        <v>4425</v>
      </c>
      <c r="C313" s="14">
        <v>1</v>
      </c>
      <c r="D313" s="14" t="s">
        <v>464</v>
      </c>
      <c r="E313" s="14">
        <v>4000</v>
      </c>
      <c r="F313" s="14" t="s">
        <v>2043</v>
      </c>
      <c r="G313" s="14"/>
      <c r="H313" s="181"/>
      <c r="I313" s="181"/>
      <c r="J313" s="181" t="s">
        <v>4459</v>
      </c>
      <c r="K313" s="181"/>
      <c r="L313" s="181" t="s">
        <v>4490</v>
      </c>
      <c r="M313" s="181"/>
      <c r="N313" s="181"/>
      <c r="O313" s="181"/>
      <c r="P313" s="181"/>
      <c r="Q313" s="181"/>
      <c r="R313" s="61"/>
      <c r="S313" s="180">
        <v>45434</v>
      </c>
      <c r="T313" s="14" t="s">
        <v>4288</v>
      </c>
      <c r="U313" s="14">
        <v>2</v>
      </c>
      <c r="V313" s="127" t="s">
        <v>280</v>
      </c>
      <c r="W313" s="127">
        <v>2000</v>
      </c>
      <c r="X313" s="127" t="s">
        <v>2043</v>
      </c>
      <c r="Y313" s="53"/>
      <c r="Z313" s="53"/>
      <c r="AA313" s="53"/>
      <c r="AB313" s="53" t="s">
        <v>4449</v>
      </c>
      <c r="AC313" s="53" t="s">
        <v>4473</v>
      </c>
      <c r="AD313" s="53" t="s">
        <v>4450</v>
      </c>
      <c r="AE313" s="14"/>
      <c r="AF313" s="53"/>
      <c r="AG313" s="53"/>
      <c r="AH313" s="53"/>
      <c r="AI313" s="53"/>
      <c r="AJ313" s="61"/>
      <c r="AK313" s="180">
        <v>45428</v>
      </c>
      <c r="AL313" s="53" t="s">
        <v>4289</v>
      </c>
      <c r="AM313" s="53">
        <v>3</v>
      </c>
      <c r="AN313" s="14" t="s">
        <v>1570</v>
      </c>
      <c r="AO313" s="14">
        <v>1200</v>
      </c>
      <c r="AP313" s="14" t="s">
        <v>2045</v>
      </c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61"/>
      <c r="BC313" s="180">
        <v>45443</v>
      </c>
      <c r="BD313" s="14" t="s">
        <v>4288</v>
      </c>
      <c r="BE313" s="14">
        <v>4</v>
      </c>
      <c r="BF313" s="14" t="s">
        <v>151</v>
      </c>
      <c r="BG313" s="14">
        <v>3200</v>
      </c>
      <c r="BH313" s="14" t="s">
        <v>2043</v>
      </c>
      <c r="BI313" s="53"/>
      <c r="BJ313" s="53"/>
      <c r="BK313" s="53"/>
      <c r="BL313" s="53" t="s">
        <v>4459</v>
      </c>
      <c r="BM313" s="53"/>
      <c r="BN313" s="53" t="s">
        <v>4084</v>
      </c>
      <c r="BO313" s="14"/>
      <c r="BP313" s="14"/>
      <c r="BQ313" s="14"/>
      <c r="BR313" s="14"/>
      <c r="BS313" s="14"/>
    </row>
    <row r="314" ht="12.95" customHeight="1" spans="1:71">
      <c r="A314" s="180">
        <v>45434</v>
      </c>
      <c r="B314" s="14" t="s">
        <v>4288</v>
      </c>
      <c r="C314" s="14">
        <v>1</v>
      </c>
      <c r="D314" s="14" t="s">
        <v>464</v>
      </c>
      <c r="E314" s="14">
        <v>2000</v>
      </c>
      <c r="F314" s="14" t="s">
        <v>2043</v>
      </c>
      <c r="G314" s="14"/>
      <c r="H314" s="181"/>
      <c r="I314" s="181"/>
      <c r="J314" s="181" t="s">
        <v>4459</v>
      </c>
      <c r="K314" s="181"/>
      <c r="L314" s="181" t="s">
        <v>4490</v>
      </c>
      <c r="M314" s="181"/>
      <c r="N314" s="181"/>
      <c r="O314" s="181"/>
      <c r="P314" s="181"/>
      <c r="Q314" s="181"/>
      <c r="R314" s="61"/>
      <c r="S314" s="180">
        <v>45434</v>
      </c>
      <c r="T314" s="14" t="s">
        <v>4423</v>
      </c>
      <c r="U314" s="14">
        <v>2</v>
      </c>
      <c r="V314" s="127" t="s">
        <v>220</v>
      </c>
      <c r="W314" s="127">
        <v>4000</v>
      </c>
      <c r="X314" s="127" t="s">
        <v>2043</v>
      </c>
      <c r="Y314" s="53"/>
      <c r="Z314" s="53"/>
      <c r="AA314" s="53"/>
      <c r="AB314" s="53" t="s">
        <v>4449</v>
      </c>
      <c r="AC314" s="53" t="s">
        <v>4473</v>
      </c>
      <c r="AD314" s="53" t="s">
        <v>4450</v>
      </c>
      <c r="AE314" s="14"/>
      <c r="AF314" s="53">
        <v>300</v>
      </c>
      <c r="AG314" s="53">
        <v>30</v>
      </c>
      <c r="AH314" s="53"/>
      <c r="AI314" s="53"/>
      <c r="AJ314" s="61"/>
      <c r="AK314" s="180">
        <v>45429</v>
      </c>
      <c r="AL314" s="53" t="s">
        <v>4288</v>
      </c>
      <c r="AM314" s="53">
        <v>3</v>
      </c>
      <c r="AN314" s="127" t="s">
        <v>1678</v>
      </c>
      <c r="AO314" s="127">
        <v>960</v>
      </c>
      <c r="AP314" s="127" t="s">
        <v>2045</v>
      </c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61"/>
      <c r="BC314" s="180">
        <v>45443</v>
      </c>
      <c r="BD314" s="14" t="s">
        <v>4425</v>
      </c>
      <c r="BE314" s="14">
        <v>4</v>
      </c>
      <c r="BF314" s="14" t="s">
        <v>250</v>
      </c>
      <c r="BG314" s="14">
        <v>2000</v>
      </c>
      <c r="BH314" s="14" t="s">
        <v>2043</v>
      </c>
      <c r="BI314" s="53"/>
      <c r="BJ314" s="53"/>
      <c r="BK314" s="53"/>
      <c r="BL314" s="53" t="s">
        <v>4459</v>
      </c>
      <c r="BM314" s="53"/>
      <c r="BN314" s="53" t="s">
        <v>4084</v>
      </c>
      <c r="BO314" s="14"/>
      <c r="BP314" s="14"/>
      <c r="BQ314" s="14"/>
      <c r="BR314" s="14"/>
      <c r="BS314" s="14"/>
    </row>
    <row r="315" ht="12.95" customHeight="1" spans="1:66">
      <c r="A315" s="180">
        <v>45434</v>
      </c>
      <c r="B315" s="14" t="s">
        <v>4424</v>
      </c>
      <c r="C315" s="14">
        <v>1</v>
      </c>
      <c r="D315" s="14" t="s">
        <v>145</v>
      </c>
      <c r="E315" s="14">
        <v>7000</v>
      </c>
      <c r="F315" s="14" t="s">
        <v>2043</v>
      </c>
      <c r="G315" s="14"/>
      <c r="H315" s="181"/>
      <c r="I315" s="181"/>
      <c r="J315" s="181" t="s">
        <v>4459</v>
      </c>
      <c r="K315" s="181" t="s">
        <v>4519</v>
      </c>
      <c r="L315" s="181" t="s">
        <v>4460</v>
      </c>
      <c r="M315" s="181" t="s">
        <v>4541</v>
      </c>
      <c r="N315" s="181">
        <v>400</v>
      </c>
      <c r="O315" s="181">
        <v>40</v>
      </c>
      <c r="P315" s="181"/>
      <c r="Q315" s="181"/>
      <c r="R315" s="61"/>
      <c r="S315" s="180">
        <v>45434</v>
      </c>
      <c r="T315" s="14" t="s">
        <v>4425</v>
      </c>
      <c r="U315" s="14">
        <v>2</v>
      </c>
      <c r="V315" s="14" t="s">
        <v>1205</v>
      </c>
      <c r="W315" s="14">
        <v>2000</v>
      </c>
      <c r="X315" s="14" t="s">
        <v>2043</v>
      </c>
      <c r="Y315" s="53"/>
      <c r="Z315" s="53"/>
      <c r="AA315" s="53"/>
      <c r="AB315" s="53" t="s">
        <v>4449</v>
      </c>
      <c r="AC315" s="53" t="s">
        <v>4473</v>
      </c>
      <c r="AD315" s="53" t="s">
        <v>4450</v>
      </c>
      <c r="AE315" s="14"/>
      <c r="AF315" s="53">
        <v>300</v>
      </c>
      <c r="AG315" s="53">
        <v>30</v>
      </c>
      <c r="AH315" s="53"/>
      <c r="AI315" s="53"/>
      <c r="AJ315" s="61"/>
      <c r="AK315" s="180">
        <v>45429</v>
      </c>
      <c r="AL315" s="53" t="s">
        <v>4423</v>
      </c>
      <c r="AM315" s="53">
        <v>3</v>
      </c>
      <c r="AN315" s="14" t="s">
        <v>2102</v>
      </c>
      <c r="AO315" s="14">
        <v>600</v>
      </c>
      <c r="AP315" s="14" t="s">
        <v>2043</v>
      </c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61"/>
      <c r="BC315" s="67"/>
      <c r="BI315" s="61"/>
      <c r="BK315" s="61"/>
      <c r="BL315" s="53" t="s">
        <v>4459</v>
      </c>
      <c r="BM315" s="61"/>
      <c r="BN315" s="61"/>
    </row>
    <row r="316" ht="12.95" customHeight="1" spans="1:66">
      <c r="A316" s="180">
        <v>45435</v>
      </c>
      <c r="B316" s="14" t="s">
        <v>4288</v>
      </c>
      <c r="C316" s="14">
        <v>1</v>
      </c>
      <c r="D316" s="14" t="s">
        <v>145</v>
      </c>
      <c r="E316" s="14">
        <v>4000</v>
      </c>
      <c r="F316" s="14" t="s">
        <v>2043</v>
      </c>
      <c r="G316" s="14"/>
      <c r="H316" s="181"/>
      <c r="I316" s="181"/>
      <c r="J316" s="181" t="s">
        <v>4459</v>
      </c>
      <c r="K316" s="181" t="s">
        <v>4519</v>
      </c>
      <c r="L316" s="181" t="s">
        <v>4460</v>
      </c>
      <c r="M316" s="181"/>
      <c r="N316" s="181">
        <v>400</v>
      </c>
      <c r="O316" s="181">
        <v>40</v>
      </c>
      <c r="P316" s="181"/>
      <c r="Q316" s="181"/>
      <c r="R316" s="61"/>
      <c r="S316" s="180">
        <v>45434</v>
      </c>
      <c r="T316" s="14" t="s">
        <v>4290</v>
      </c>
      <c r="U316" s="14">
        <v>2</v>
      </c>
      <c r="V316" s="127" t="s">
        <v>223</v>
      </c>
      <c r="W316" s="127">
        <v>2000</v>
      </c>
      <c r="X316" s="127" t="s">
        <v>2043</v>
      </c>
      <c r="Y316" s="53"/>
      <c r="Z316" s="53"/>
      <c r="AA316" s="53"/>
      <c r="AB316" s="53" t="s">
        <v>4449</v>
      </c>
      <c r="AC316" s="53" t="s">
        <v>4473</v>
      </c>
      <c r="AD316" s="53" t="s">
        <v>4450</v>
      </c>
      <c r="AE316" s="14"/>
      <c r="AF316" s="53">
        <v>300</v>
      </c>
      <c r="AG316" s="53">
        <v>30</v>
      </c>
      <c r="AH316" s="53"/>
      <c r="AI316" s="53"/>
      <c r="AJ316" s="61"/>
      <c r="AK316" s="180">
        <v>45429</v>
      </c>
      <c r="AL316" s="53" t="s">
        <v>4289</v>
      </c>
      <c r="AM316" s="53">
        <v>3</v>
      </c>
      <c r="AN316" s="14" t="s">
        <v>2144</v>
      </c>
      <c r="AO316" s="14">
        <v>400</v>
      </c>
      <c r="AP316" s="14" t="s">
        <v>2045</v>
      </c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61"/>
      <c r="BC316" s="67"/>
      <c r="BI316" s="61"/>
      <c r="BK316" s="61"/>
      <c r="BL316" s="53" t="s">
        <v>4459</v>
      </c>
      <c r="BM316" s="61"/>
      <c r="BN316" s="61"/>
    </row>
    <row r="317" ht="12.95" customHeight="1" spans="1:71">
      <c r="A317" s="180">
        <v>45435</v>
      </c>
      <c r="B317" s="14" t="s">
        <v>4289</v>
      </c>
      <c r="C317" s="14">
        <v>1</v>
      </c>
      <c r="D317" s="14" t="s">
        <v>145</v>
      </c>
      <c r="E317" s="14">
        <v>1500</v>
      </c>
      <c r="F317" s="14" t="s">
        <v>2043</v>
      </c>
      <c r="G317" s="14"/>
      <c r="H317" s="181"/>
      <c r="I317" s="181"/>
      <c r="J317" s="181" t="s">
        <v>4459</v>
      </c>
      <c r="K317" s="181" t="s">
        <v>4519</v>
      </c>
      <c r="L317" s="181" t="s">
        <v>4460</v>
      </c>
      <c r="M317" s="181"/>
      <c r="N317" s="181">
        <v>400</v>
      </c>
      <c r="O317" s="181">
        <v>40</v>
      </c>
      <c r="P317" s="181"/>
      <c r="Q317" s="181"/>
      <c r="R317" s="61"/>
      <c r="S317" s="180">
        <v>45435</v>
      </c>
      <c r="T317" s="14" t="s">
        <v>4288</v>
      </c>
      <c r="U317" s="14">
        <v>2</v>
      </c>
      <c r="V317" s="127" t="s">
        <v>220</v>
      </c>
      <c r="W317" s="127">
        <v>270</v>
      </c>
      <c r="X317" s="127" t="s">
        <v>2043</v>
      </c>
      <c r="Y317" s="53"/>
      <c r="Z317" s="53"/>
      <c r="AA317" s="53"/>
      <c r="AB317" s="53" t="s">
        <v>4449</v>
      </c>
      <c r="AC317" s="53" t="s">
        <v>4473</v>
      </c>
      <c r="AD317" s="53" t="s">
        <v>4450</v>
      </c>
      <c r="AE317" s="14"/>
      <c r="AF317" s="53">
        <v>300</v>
      </c>
      <c r="AG317" s="53">
        <v>30</v>
      </c>
      <c r="AH317" s="53"/>
      <c r="AI317" s="53"/>
      <c r="AJ317" s="61"/>
      <c r="AK317" s="180">
        <v>45433</v>
      </c>
      <c r="AL317" s="53" t="s">
        <v>4288</v>
      </c>
      <c r="AM317" s="53">
        <v>3</v>
      </c>
      <c r="AN317" s="14" t="s">
        <v>2154</v>
      </c>
      <c r="AO317" s="14">
        <v>1350</v>
      </c>
      <c r="AP317" s="14" t="s">
        <v>2043</v>
      </c>
      <c r="AQ317" s="53"/>
      <c r="AR317" s="53"/>
      <c r="AS317" s="53"/>
      <c r="AT317" s="53"/>
      <c r="AU317" s="53"/>
      <c r="AV317" s="53"/>
      <c r="AW317" s="53" t="s">
        <v>4542</v>
      </c>
      <c r="AX317" s="53"/>
      <c r="AY317" s="53"/>
      <c r="AZ317" s="53"/>
      <c r="BA317" s="53"/>
      <c r="BB317" s="61"/>
      <c r="BC317" s="180">
        <v>45446</v>
      </c>
      <c r="BD317" s="14" t="s">
        <v>4424</v>
      </c>
      <c r="BE317" s="14">
        <v>4</v>
      </c>
      <c r="BF317" s="14" t="s">
        <v>464</v>
      </c>
      <c r="BG317" s="14">
        <v>6000</v>
      </c>
      <c r="BH317" s="14" t="s">
        <v>2043</v>
      </c>
      <c r="BI317" s="53"/>
      <c r="BJ317" s="53"/>
      <c r="BK317" s="53"/>
      <c r="BL317" s="53" t="s">
        <v>4459</v>
      </c>
      <c r="BM317" s="53"/>
      <c r="BN317" s="53" t="s">
        <v>4490</v>
      </c>
      <c r="BO317" s="14"/>
      <c r="BP317" s="14"/>
      <c r="BQ317" s="14"/>
      <c r="BR317" s="14"/>
      <c r="BS317" s="14"/>
    </row>
    <row r="318" ht="12.95" customHeight="1" spans="1:71">
      <c r="A318" s="180">
        <v>45435</v>
      </c>
      <c r="B318" s="14" t="s">
        <v>4425</v>
      </c>
      <c r="C318" s="14">
        <v>1</v>
      </c>
      <c r="D318" s="14" t="s">
        <v>124</v>
      </c>
      <c r="E318" s="14">
        <v>6500</v>
      </c>
      <c r="F318" s="14" t="s">
        <v>2043</v>
      </c>
      <c r="G318" s="14"/>
      <c r="H318" s="181"/>
      <c r="I318" s="181" t="s">
        <v>4468</v>
      </c>
      <c r="J318" s="181" t="s">
        <v>4459</v>
      </c>
      <c r="K318" s="181" t="s">
        <v>4519</v>
      </c>
      <c r="L318" s="181" t="s">
        <v>4460</v>
      </c>
      <c r="M318" s="181"/>
      <c r="N318" s="181">
        <v>400</v>
      </c>
      <c r="O318" s="181">
        <v>40</v>
      </c>
      <c r="P318" s="181"/>
      <c r="Q318" s="181"/>
      <c r="R318" s="61"/>
      <c r="S318" s="180">
        <v>45435</v>
      </c>
      <c r="T318" s="14" t="s">
        <v>4288</v>
      </c>
      <c r="U318" s="14">
        <v>2</v>
      </c>
      <c r="V318" s="14" t="s">
        <v>1205</v>
      </c>
      <c r="W318" s="14">
        <v>2000</v>
      </c>
      <c r="X318" s="14" t="s">
        <v>2043</v>
      </c>
      <c r="Y318" s="53"/>
      <c r="Z318" s="53"/>
      <c r="AA318" s="53"/>
      <c r="AB318" s="53" t="s">
        <v>4449</v>
      </c>
      <c r="AC318" s="53" t="s">
        <v>4473</v>
      </c>
      <c r="AD318" s="53" t="s">
        <v>4450</v>
      </c>
      <c r="AE318" s="14" t="s">
        <v>4543</v>
      </c>
      <c r="AF318" s="53">
        <v>300</v>
      </c>
      <c r="AG318" s="53">
        <v>30</v>
      </c>
      <c r="AH318" s="53"/>
      <c r="AI318" s="53"/>
      <c r="AJ318" s="61"/>
      <c r="AK318" s="180">
        <v>45433</v>
      </c>
      <c r="AL318" s="53" t="s">
        <v>4289</v>
      </c>
      <c r="AM318" s="53">
        <v>3</v>
      </c>
      <c r="AN318" s="14" t="s">
        <v>2154</v>
      </c>
      <c r="AO318" s="14">
        <v>700</v>
      </c>
      <c r="AP318" s="14" t="s">
        <v>2043</v>
      </c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61"/>
      <c r="BC318" s="180">
        <v>45447</v>
      </c>
      <c r="BD318" s="14" t="s">
        <v>4288</v>
      </c>
      <c r="BE318" s="14">
        <v>4</v>
      </c>
      <c r="BF318" s="14" t="s">
        <v>464</v>
      </c>
      <c r="BG318" s="14">
        <v>2800</v>
      </c>
      <c r="BH318" s="14" t="s">
        <v>2043</v>
      </c>
      <c r="BI318" s="53"/>
      <c r="BJ318" s="53"/>
      <c r="BK318" s="53"/>
      <c r="BL318" s="53" t="s">
        <v>4459</v>
      </c>
      <c r="BM318" s="53"/>
      <c r="BN318" s="53" t="s">
        <v>4490</v>
      </c>
      <c r="BO318" s="14"/>
      <c r="BP318" s="14"/>
      <c r="BQ318" s="14"/>
      <c r="BR318" s="14"/>
      <c r="BS318" s="14"/>
    </row>
    <row r="319" ht="12.95" customHeight="1" spans="1:71">
      <c r="A319" s="180">
        <v>45436</v>
      </c>
      <c r="B319" s="14" t="s">
        <v>4423</v>
      </c>
      <c r="C319" s="14">
        <v>1</v>
      </c>
      <c r="D319" s="14" t="s">
        <v>124</v>
      </c>
      <c r="E319" s="14">
        <v>11000</v>
      </c>
      <c r="F319" s="14" t="s">
        <v>2043</v>
      </c>
      <c r="G319" s="14"/>
      <c r="H319" s="181"/>
      <c r="I319" s="181"/>
      <c r="J319" s="181" t="s">
        <v>4459</v>
      </c>
      <c r="K319" s="181" t="s">
        <v>4519</v>
      </c>
      <c r="L319" s="181" t="s">
        <v>4460</v>
      </c>
      <c r="M319" s="181"/>
      <c r="N319" s="181">
        <v>400</v>
      </c>
      <c r="O319" s="181">
        <v>40</v>
      </c>
      <c r="P319" s="181"/>
      <c r="Q319" s="181"/>
      <c r="R319" s="61"/>
      <c r="S319" s="180">
        <v>45435</v>
      </c>
      <c r="T319" s="14" t="s">
        <v>4289</v>
      </c>
      <c r="U319" s="14">
        <v>2</v>
      </c>
      <c r="V319" s="127" t="s">
        <v>223</v>
      </c>
      <c r="W319" s="127">
        <v>2000</v>
      </c>
      <c r="X319" s="127" t="s">
        <v>2043</v>
      </c>
      <c r="Y319" s="53"/>
      <c r="Z319" s="53"/>
      <c r="AA319" s="53"/>
      <c r="AB319" s="53" t="s">
        <v>4449</v>
      </c>
      <c r="AC319" s="53" t="s">
        <v>4473</v>
      </c>
      <c r="AD319" s="53" t="s">
        <v>4450</v>
      </c>
      <c r="AE319" s="14"/>
      <c r="AF319" s="53"/>
      <c r="AG319" s="53"/>
      <c r="AH319" s="53"/>
      <c r="AI319" s="53"/>
      <c r="AJ319" s="61"/>
      <c r="AK319" s="180">
        <v>45433</v>
      </c>
      <c r="AL319" s="53" t="s">
        <v>4289</v>
      </c>
      <c r="AM319" s="53">
        <v>3</v>
      </c>
      <c r="AN319" s="14" t="s">
        <v>951</v>
      </c>
      <c r="AO319" s="14">
        <v>600</v>
      </c>
      <c r="AP319" s="14" t="s">
        <v>2045</v>
      </c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61"/>
      <c r="BC319" s="180">
        <v>45447</v>
      </c>
      <c r="BD319" s="14" t="s">
        <v>4425</v>
      </c>
      <c r="BE319" s="14">
        <v>4</v>
      </c>
      <c r="BF319" s="14" t="s">
        <v>229</v>
      </c>
      <c r="BG319" s="14">
        <v>4000</v>
      </c>
      <c r="BH319" s="14" t="s">
        <v>2043</v>
      </c>
      <c r="BI319" s="53"/>
      <c r="BJ319" s="53"/>
      <c r="BK319" s="53"/>
      <c r="BL319" s="53" t="s">
        <v>4459</v>
      </c>
      <c r="BM319" s="53"/>
      <c r="BN319" s="53" t="s">
        <v>4490</v>
      </c>
      <c r="BO319" s="14"/>
      <c r="BP319" s="14"/>
      <c r="BQ319" s="14"/>
      <c r="BR319" s="14"/>
      <c r="BS319" s="14"/>
    </row>
    <row r="320" ht="12.95" customHeight="1" spans="1:71">
      <c r="A320" s="180">
        <v>45436</v>
      </c>
      <c r="B320" s="14" t="s">
        <v>4290</v>
      </c>
      <c r="C320" s="14">
        <v>1</v>
      </c>
      <c r="D320" s="14" t="s">
        <v>4544</v>
      </c>
      <c r="E320" s="14">
        <v>1200</v>
      </c>
      <c r="F320" s="14" t="s">
        <v>2043</v>
      </c>
      <c r="G320" s="14"/>
      <c r="H320" s="181"/>
      <c r="I320" s="181" t="s">
        <v>4452</v>
      </c>
      <c r="J320" s="181" t="s">
        <v>4459</v>
      </c>
      <c r="K320" s="181" t="s">
        <v>4519</v>
      </c>
      <c r="L320" s="181" t="s">
        <v>4460</v>
      </c>
      <c r="M320" s="181"/>
      <c r="N320" s="181">
        <v>400</v>
      </c>
      <c r="O320" s="181">
        <v>40</v>
      </c>
      <c r="P320" s="181"/>
      <c r="Q320" s="181"/>
      <c r="R320" s="61"/>
      <c r="S320" s="180">
        <v>45435</v>
      </c>
      <c r="T320" s="14" t="s">
        <v>4289</v>
      </c>
      <c r="U320" s="14">
        <v>2</v>
      </c>
      <c r="V320" s="127" t="s">
        <v>135</v>
      </c>
      <c r="W320" s="127">
        <v>1000</v>
      </c>
      <c r="X320" s="14" t="s">
        <v>2043</v>
      </c>
      <c r="Y320" s="53"/>
      <c r="Z320" s="53"/>
      <c r="AA320" s="53"/>
      <c r="AB320" s="53" t="s">
        <v>4449</v>
      </c>
      <c r="AC320" s="53" t="s">
        <v>4473</v>
      </c>
      <c r="AD320" s="53" t="s">
        <v>4450</v>
      </c>
      <c r="AE320" s="14"/>
      <c r="AF320" s="53">
        <v>400</v>
      </c>
      <c r="AG320" s="53">
        <v>40</v>
      </c>
      <c r="AH320" s="53"/>
      <c r="AI320" s="53"/>
      <c r="AJ320" s="61"/>
      <c r="AK320" s="180">
        <v>45433</v>
      </c>
      <c r="AL320" s="53" t="s">
        <v>4290</v>
      </c>
      <c r="AM320" s="53">
        <v>3</v>
      </c>
      <c r="AN320" s="127" t="s">
        <v>1964</v>
      </c>
      <c r="AO320" s="127">
        <v>600</v>
      </c>
      <c r="AP320" s="127" t="s">
        <v>2045</v>
      </c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61"/>
      <c r="BC320" s="180">
        <v>45447</v>
      </c>
      <c r="BD320" s="14" t="s">
        <v>4290</v>
      </c>
      <c r="BE320" s="14">
        <v>4</v>
      </c>
      <c r="BF320" s="14" t="s">
        <v>1686</v>
      </c>
      <c r="BG320" s="14">
        <v>1000</v>
      </c>
      <c r="BH320" s="14" t="s">
        <v>2043</v>
      </c>
      <c r="BI320" s="53"/>
      <c r="BJ320" s="53"/>
      <c r="BK320" s="53"/>
      <c r="BL320" s="53" t="s">
        <v>4459</v>
      </c>
      <c r="BM320" s="53"/>
      <c r="BN320" s="53" t="s">
        <v>4490</v>
      </c>
      <c r="BO320" s="14"/>
      <c r="BP320" s="14"/>
      <c r="BQ320" s="14"/>
      <c r="BR320" s="14"/>
      <c r="BS320" s="14"/>
    </row>
    <row r="321" ht="12.95" customHeight="1" spans="1:71">
      <c r="A321" s="180">
        <v>45437</v>
      </c>
      <c r="B321" s="14" t="s">
        <v>4424</v>
      </c>
      <c r="C321" s="14">
        <v>1</v>
      </c>
      <c r="D321" s="14" t="s">
        <v>145</v>
      </c>
      <c r="E321" s="14">
        <v>10000</v>
      </c>
      <c r="F321" s="14" t="s">
        <v>2043</v>
      </c>
      <c r="G321" s="14"/>
      <c r="H321" s="181"/>
      <c r="I321" s="181" t="s">
        <v>4452</v>
      </c>
      <c r="J321" s="181" t="s">
        <v>4459</v>
      </c>
      <c r="K321" s="181" t="s">
        <v>4519</v>
      </c>
      <c r="L321" s="181" t="s">
        <v>4460</v>
      </c>
      <c r="M321" s="181"/>
      <c r="N321" s="181">
        <v>400</v>
      </c>
      <c r="O321" s="181">
        <v>40</v>
      </c>
      <c r="P321" s="181"/>
      <c r="Q321" s="181"/>
      <c r="R321" s="61"/>
      <c r="S321" s="180">
        <v>45435</v>
      </c>
      <c r="T321" s="14" t="s">
        <v>4289</v>
      </c>
      <c r="U321" s="14">
        <v>2</v>
      </c>
      <c r="V321" s="127" t="s">
        <v>135</v>
      </c>
      <c r="W321" s="127">
        <v>3500</v>
      </c>
      <c r="X321" s="14" t="s">
        <v>2043</v>
      </c>
      <c r="Y321" s="53"/>
      <c r="Z321" s="53"/>
      <c r="AA321" s="53"/>
      <c r="AB321" s="53" t="s">
        <v>4449</v>
      </c>
      <c r="AC321" s="53" t="s">
        <v>4473</v>
      </c>
      <c r="AD321" s="53" t="s">
        <v>4450</v>
      </c>
      <c r="AE321" s="14"/>
      <c r="AF321" s="53">
        <v>400</v>
      </c>
      <c r="AG321" s="53">
        <v>40</v>
      </c>
      <c r="AH321" s="53"/>
      <c r="AI321" s="53"/>
      <c r="AJ321" s="61"/>
      <c r="AK321" s="180">
        <v>45434</v>
      </c>
      <c r="AL321" s="53" t="s">
        <v>4290</v>
      </c>
      <c r="AM321" s="53">
        <v>3</v>
      </c>
      <c r="AN321" s="127" t="s">
        <v>1654</v>
      </c>
      <c r="AO321" s="127">
        <v>600</v>
      </c>
      <c r="AP321" s="127" t="s">
        <v>2045</v>
      </c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61"/>
      <c r="BC321" s="180">
        <v>45448</v>
      </c>
      <c r="BD321" s="14" t="s">
        <v>4424</v>
      </c>
      <c r="BE321" s="14">
        <v>4</v>
      </c>
      <c r="BF321" s="14" t="s">
        <v>1686</v>
      </c>
      <c r="BG321" s="14">
        <v>8000</v>
      </c>
      <c r="BH321" s="14" t="s">
        <v>2043</v>
      </c>
      <c r="BI321" s="53"/>
      <c r="BJ321" s="53"/>
      <c r="BK321" s="53"/>
      <c r="BL321" s="53" t="s">
        <v>4459</v>
      </c>
      <c r="BM321" s="53"/>
      <c r="BN321" s="53" t="s">
        <v>4490</v>
      </c>
      <c r="BO321" s="14"/>
      <c r="BP321" s="14"/>
      <c r="BQ321" s="14"/>
      <c r="BR321" s="14"/>
      <c r="BS321" s="14"/>
    </row>
    <row r="322" ht="12.95" customHeight="1" spans="1:71">
      <c r="A322" s="180">
        <v>45442</v>
      </c>
      <c r="B322" s="14" t="s">
        <v>4288</v>
      </c>
      <c r="C322" s="14">
        <v>1</v>
      </c>
      <c r="D322" s="14" t="s">
        <v>216</v>
      </c>
      <c r="E322" s="14">
        <v>1400</v>
      </c>
      <c r="F322" s="14" t="s">
        <v>2043</v>
      </c>
      <c r="G322" s="14"/>
      <c r="H322" s="181"/>
      <c r="I322" s="181"/>
      <c r="J322" s="181" t="s">
        <v>4459</v>
      </c>
      <c r="K322" s="181" t="s">
        <v>4519</v>
      </c>
      <c r="L322" s="181" t="s">
        <v>4460</v>
      </c>
      <c r="M322" s="181"/>
      <c r="N322" s="181"/>
      <c r="O322" s="181"/>
      <c r="P322" s="181"/>
      <c r="Q322" s="181"/>
      <c r="R322" s="61"/>
      <c r="S322" s="180">
        <v>45436</v>
      </c>
      <c r="T322" s="14" t="s">
        <v>4424</v>
      </c>
      <c r="U322" s="14">
        <v>2</v>
      </c>
      <c r="V322" s="127" t="s">
        <v>135</v>
      </c>
      <c r="W322" s="127">
        <v>10000</v>
      </c>
      <c r="X322" s="14" t="s">
        <v>2043</v>
      </c>
      <c r="Y322" s="53"/>
      <c r="Z322" s="53"/>
      <c r="AA322" s="53"/>
      <c r="AB322" s="53" t="s">
        <v>4449</v>
      </c>
      <c r="AC322" s="53" t="s">
        <v>4473</v>
      </c>
      <c r="AD322" s="53" t="s">
        <v>4450</v>
      </c>
      <c r="AE322" s="14"/>
      <c r="AF322" s="53">
        <v>400</v>
      </c>
      <c r="AG322" s="53">
        <v>40</v>
      </c>
      <c r="AH322" s="53"/>
      <c r="AI322" s="53"/>
      <c r="AJ322" s="61"/>
      <c r="AK322" s="180">
        <v>45434</v>
      </c>
      <c r="AL322" s="53" t="s">
        <v>4288</v>
      </c>
      <c r="AM322" s="53">
        <v>3</v>
      </c>
      <c r="AN322" s="127" t="s">
        <v>1654</v>
      </c>
      <c r="AO322" s="127">
        <v>600</v>
      </c>
      <c r="AP322" s="127" t="s">
        <v>2045</v>
      </c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61"/>
      <c r="BC322" s="180"/>
      <c r="BD322" s="14"/>
      <c r="BE322" s="14"/>
      <c r="BF322" s="14"/>
      <c r="BG322" s="14"/>
      <c r="BH322" s="14"/>
      <c r="BI322" s="53"/>
      <c r="BJ322" s="53"/>
      <c r="BK322" s="53"/>
      <c r="BL322" s="53" t="s">
        <v>4459</v>
      </c>
      <c r="BM322" s="53"/>
      <c r="BN322" s="53" t="s">
        <v>4490</v>
      </c>
      <c r="BO322" s="14"/>
      <c r="BP322" s="14"/>
      <c r="BQ322" s="14"/>
      <c r="BR322" s="14"/>
      <c r="BS322" s="14"/>
    </row>
    <row r="323" ht="12.95" customHeight="1" spans="1:71">
      <c r="A323" s="180">
        <v>45442</v>
      </c>
      <c r="B323" s="14" t="s">
        <v>4289</v>
      </c>
      <c r="C323" s="14">
        <v>1</v>
      </c>
      <c r="D323" s="14" t="s">
        <v>216</v>
      </c>
      <c r="E323" s="14">
        <v>2400</v>
      </c>
      <c r="F323" s="14" t="s">
        <v>2043</v>
      </c>
      <c r="G323" s="14"/>
      <c r="H323" s="181"/>
      <c r="I323" s="181"/>
      <c r="J323" s="181" t="s">
        <v>4459</v>
      </c>
      <c r="K323" s="181" t="s">
        <v>4519</v>
      </c>
      <c r="L323" s="181" t="s">
        <v>4460</v>
      </c>
      <c r="M323" s="181"/>
      <c r="N323" s="181">
        <v>380</v>
      </c>
      <c r="O323" s="181">
        <v>30</v>
      </c>
      <c r="P323" s="181"/>
      <c r="Q323" s="181"/>
      <c r="R323" s="61"/>
      <c r="S323" s="180">
        <v>45437</v>
      </c>
      <c r="T323" s="14" t="s">
        <v>4288</v>
      </c>
      <c r="U323" s="14">
        <v>2</v>
      </c>
      <c r="V323" s="127" t="s">
        <v>300</v>
      </c>
      <c r="W323" s="127">
        <v>800</v>
      </c>
      <c r="X323" s="14" t="s">
        <v>2045</v>
      </c>
      <c r="Y323" s="53"/>
      <c r="Z323" s="53"/>
      <c r="AA323" s="53"/>
      <c r="AB323" s="53" t="s">
        <v>4449</v>
      </c>
      <c r="AC323" s="53" t="s">
        <v>4473</v>
      </c>
      <c r="AD323" s="53" t="s">
        <v>4450</v>
      </c>
      <c r="AE323" s="14"/>
      <c r="AF323" s="53"/>
      <c r="AG323" s="53"/>
      <c r="AH323" s="53"/>
      <c r="AI323" s="53"/>
      <c r="AJ323" s="61"/>
      <c r="AK323" s="180">
        <v>45434</v>
      </c>
      <c r="AL323" s="53" t="s">
        <v>4423</v>
      </c>
      <c r="AM323" s="53">
        <v>3</v>
      </c>
      <c r="AN323" s="14" t="s">
        <v>2111</v>
      </c>
      <c r="AO323" s="14">
        <v>1600</v>
      </c>
      <c r="AP323" s="14" t="s">
        <v>2045</v>
      </c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61"/>
      <c r="BC323" s="180">
        <v>45449</v>
      </c>
      <c r="BD323" s="14" t="s">
        <v>4288</v>
      </c>
      <c r="BE323" s="14">
        <v>4</v>
      </c>
      <c r="BF323" s="127" t="s">
        <v>1686</v>
      </c>
      <c r="BG323" s="127">
        <v>4000</v>
      </c>
      <c r="BH323" s="127" t="s">
        <v>2043</v>
      </c>
      <c r="BI323" s="53"/>
      <c r="BJ323" s="53"/>
      <c r="BK323" s="53"/>
      <c r="BL323" s="53" t="s">
        <v>4459</v>
      </c>
      <c r="BM323" s="53"/>
      <c r="BN323" s="53" t="s">
        <v>4490</v>
      </c>
      <c r="BO323" s="14" t="s">
        <v>4545</v>
      </c>
      <c r="BP323" s="14"/>
      <c r="BQ323" s="14"/>
      <c r="BR323" s="14"/>
      <c r="BS323" s="14"/>
    </row>
    <row r="324" ht="12.95" customHeight="1" spans="1:71">
      <c r="A324" s="180">
        <v>45442</v>
      </c>
      <c r="B324" s="14" t="s">
        <v>4290</v>
      </c>
      <c r="C324" s="14">
        <v>1</v>
      </c>
      <c r="D324" s="14" t="s">
        <v>262</v>
      </c>
      <c r="E324" s="14">
        <v>3000</v>
      </c>
      <c r="F324" s="14" t="s">
        <v>2043</v>
      </c>
      <c r="G324" s="14"/>
      <c r="H324" s="181"/>
      <c r="I324" s="181" t="s">
        <v>4471</v>
      </c>
      <c r="J324" s="181" t="s">
        <v>4459</v>
      </c>
      <c r="K324" s="181" t="s">
        <v>4519</v>
      </c>
      <c r="L324" s="181" t="s">
        <v>4460</v>
      </c>
      <c r="M324" s="181"/>
      <c r="N324" s="181">
        <v>380</v>
      </c>
      <c r="O324" s="181">
        <v>30</v>
      </c>
      <c r="P324" s="181"/>
      <c r="Q324" s="181"/>
      <c r="R324" s="61"/>
      <c r="S324" s="180">
        <v>45437</v>
      </c>
      <c r="T324" s="14" t="s">
        <v>4423</v>
      </c>
      <c r="U324" s="14">
        <v>2</v>
      </c>
      <c r="V324" s="14" t="s">
        <v>142</v>
      </c>
      <c r="W324" s="14">
        <v>6000</v>
      </c>
      <c r="X324" s="14" t="s">
        <v>2043</v>
      </c>
      <c r="Y324" s="53"/>
      <c r="Z324" s="53"/>
      <c r="AA324" s="53"/>
      <c r="AB324" s="53" t="s">
        <v>4449</v>
      </c>
      <c r="AC324" s="53" t="s">
        <v>4473</v>
      </c>
      <c r="AD324" s="53" t="s">
        <v>4450</v>
      </c>
      <c r="AE324" s="14"/>
      <c r="AF324" s="53"/>
      <c r="AG324" s="53"/>
      <c r="AH324" s="53"/>
      <c r="AI324" s="53"/>
      <c r="AJ324" s="61"/>
      <c r="AK324" s="180">
        <v>45434</v>
      </c>
      <c r="AL324" s="53" t="s">
        <v>4289</v>
      </c>
      <c r="AM324" s="53">
        <v>3</v>
      </c>
      <c r="AN324" s="14" t="s">
        <v>1438</v>
      </c>
      <c r="AO324" s="14">
        <v>1200</v>
      </c>
      <c r="AP324" s="14" t="s">
        <v>2045</v>
      </c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61"/>
      <c r="BC324" s="180">
        <v>45449</v>
      </c>
      <c r="BD324" s="14" t="s">
        <v>4288</v>
      </c>
      <c r="BE324" s="14">
        <v>4</v>
      </c>
      <c r="BF324" s="14" t="s">
        <v>1231</v>
      </c>
      <c r="BG324" s="14">
        <v>3200</v>
      </c>
      <c r="BH324" s="14" t="s">
        <v>2043</v>
      </c>
      <c r="BI324" s="53"/>
      <c r="BJ324" s="53"/>
      <c r="BK324" s="53"/>
      <c r="BL324" s="53"/>
      <c r="BM324" s="53"/>
      <c r="BN324" s="53"/>
      <c r="BO324" s="14"/>
      <c r="BP324" s="14"/>
      <c r="BQ324" s="14"/>
      <c r="BR324" s="14"/>
      <c r="BS324" s="14"/>
    </row>
    <row r="325" ht="12.95" customHeight="1" spans="1:71">
      <c r="A325" s="180">
        <v>45443</v>
      </c>
      <c r="B325" s="14" t="s">
        <v>4288</v>
      </c>
      <c r="C325" s="14">
        <v>1</v>
      </c>
      <c r="D325" s="14" t="s">
        <v>262</v>
      </c>
      <c r="E325" s="14">
        <v>1000</v>
      </c>
      <c r="F325" s="14" t="s">
        <v>2043</v>
      </c>
      <c r="G325" s="14"/>
      <c r="H325" s="181"/>
      <c r="I325" s="181"/>
      <c r="J325" s="181" t="s">
        <v>4459</v>
      </c>
      <c r="K325" s="181" t="s">
        <v>4519</v>
      </c>
      <c r="L325" s="181" t="s">
        <v>4460</v>
      </c>
      <c r="M325" s="181"/>
      <c r="N325" s="181">
        <v>380</v>
      </c>
      <c r="O325" s="181">
        <v>40</v>
      </c>
      <c r="P325" s="181"/>
      <c r="Q325" s="181"/>
      <c r="R325" s="61"/>
      <c r="S325" s="180">
        <v>45437</v>
      </c>
      <c r="T325" s="14" t="s">
        <v>4290</v>
      </c>
      <c r="U325" s="14">
        <v>2</v>
      </c>
      <c r="V325" s="127" t="s">
        <v>1777</v>
      </c>
      <c r="W325" s="127">
        <v>2000</v>
      </c>
      <c r="X325" s="127" t="s">
        <v>2043</v>
      </c>
      <c r="Y325" s="53"/>
      <c r="Z325" s="53"/>
      <c r="AA325" s="53"/>
      <c r="AB325" s="53" t="s">
        <v>4449</v>
      </c>
      <c r="AC325" s="53" t="s">
        <v>4473</v>
      </c>
      <c r="AD325" s="53" t="s">
        <v>4450</v>
      </c>
      <c r="AE325" s="14"/>
      <c r="AF325" s="53"/>
      <c r="AG325" s="53"/>
      <c r="AH325" s="53"/>
      <c r="AI325" s="53"/>
      <c r="AJ325" s="61"/>
      <c r="AK325" s="180">
        <v>45435</v>
      </c>
      <c r="AL325" s="53" t="s">
        <v>4288</v>
      </c>
      <c r="AM325" s="53">
        <v>3</v>
      </c>
      <c r="AN325" s="14" t="s">
        <v>2111</v>
      </c>
      <c r="AO325" s="14">
        <v>20</v>
      </c>
      <c r="AP325" s="14" t="s">
        <v>2045</v>
      </c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61"/>
      <c r="BC325" s="180"/>
      <c r="BD325" s="14"/>
      <c r="BE325" s="14"/>
      <c r="BF325" s="14"/>
      <c r="BG325" s="14"/>
      <c r="BH325" s="14"/>
      <c r="BI325" s="53"/>
      <c r="BJ325" s="53"/>
      <c r="BK325" s="53"/>
      <c r="BL325" s="53"/>
      <c r="BM325" s="53"/>
      <c r="BN325" s="53"/>
      <c r="BO325" s="14"/>
      <c r="BP325" s="14"/>
      <c r="BQ325" s="14"/>
      <c r="BR325" s="14"/>
      <c r="BS325" s="14"/>
    </row>
    <row r="326" ht="12.95" customHeight="1" spans="1:71">
      <c r="A326" s="180">
        <v>45443</v>
      </c>
      <c r="B326" s="14" t="s">
        <v>4288</v>
      </c>
      <c r="C326" s="14">
        <v>1</v>
      </c>
      <c r="D326" s="14" t="s">
        <v>787</v>
      </c>
      <c r="E326" s="14">
        <v>2000</v>
      </c>
      <c r="F326" s="14" t="s">
        <v>2043</v>
      </c>
      <c r="G326" s="14"/>
      <c r="H326" s="181"/>
      <c r="I326" s="181" t="s">
        <v>4546</v>
      </c>
      <c r="J326" s="181" t="s">
        <v>4459</v>
      </c>
      <c r="K326" s="181" t="s">
        <v>4519</v>
      </c>
      <c r="L326" s="181" t="s">
        <v>4460</v>
      </c>
      <c r="M326" s="181"/>
      <c r="N326" s="181">
        <v>380</v>
      </c>
      <c r="O326" s="181">
        <v>40</v>
      </c>
      <c r="P326" s="181"/>
      <c r="Q326" s="181"/>
      <c r="R326" s="61"/>
      <c r="S326" s="180">
        <v>45437</v>
      </c>
      <c r="T326" s="14" t="s">
        <v>4290</v>
      </c>
      <c r="U326" s="14">
        <v>2</v>
      </c>
      <c r="V326" s="127" t="s">
        <v>1799</v>
      </c>
      <c r="W326" s="127">
        <v>1000</v>
      </c>
      <c r="X326" s="127" t="s">
        <v>2045</v>
      </c>
      <c r="Y326" s="53"/>
      <c r="Z326" s="53"/>
      <c r="AA326" s="53"/>
      <c r="AB326" s="53" t="s">
        <v>4449</v>
      </c>
      <c r="AC326" s="53" t="s">
        <v>4473</v>
      </c>
      <c r="AD326" s="53" t="s">
        <v>4450</v>
      </c>
      <c r="AE326" s="14"/>
      <c r="AF326" s="53"/>
      <c r="AG326" s="53"/>
      <c r="AH326" s="53"/>
      <c r="AI326" s="53"/>
      <c r="AJ326" s="61"/>
      <c r="AK326" s="180">
        <v>45435</v>
      </c>
      <c r="AL326" s="53" t="s">
        <v>4289</v>
      </c>
      <c r="AM326" s="53">
        <v>3</v>
      </c>
      <c r="AN326" s="14" t="s">
        <v>2111</v>
      </c>
      <c r="AO326" s="14">
        <v>1200</v>
      </c>
      <c r="AP326" s="14" t="s">
        <v>2045</v>
      </c>
      <c r="AQ326" s="53"/>
      <c r="AR326" s="53"/>
      <c r="AS326" s="53"/>
      <c r="AT326" s="53" t="s">
        <v>4453</v>
      </c>
      <c r="AU326" s="53"/>
      <c r="AV326" s="53" t="s">
        <v>4516</v>
      </c>
      <c r="AW326" s="53" t="s">
        <v>4547</v>
      </c>
      <c r="AX326" s="53"/>
      <c r="AY326" s="53"/>
      <c r="AZ326" s="53"/>
      <c r="BA326" s="53"/>
      <c r="BB326" s="61"/>
      <c r="BC326" s="180">
        <v>45454</v>
      </c>
      <c r="BD326" s="14" t="s">
        <v>4288</v>
      </c>
      <c r="BE326" s="14">
        <v>4</v>
      </c>
      <c r="BF326" s="14" t="s">
        <v>309</v>
      </c>
      <c r="BG326" s="14">
        <v>1020</v>
      </c>
      <c r="BH326" s="14" t="s">
        <v>2043</v>
      </c>
      <c r="BI326" s="53"/>
      <c r="BJ326" s="53"/>
      <c r="BK326" s="53"/>
      <c r="BL326" s="53" t="s">
        <v>4453</v>
      </c>
      <c r="BM326" s="53" t="s">
        <v>4482</v>
      </c>
      <c r="BN326" s="53" t="s">
        <v>4084</v>
      </c>
      <c r="BO326" s="14"/>
      <c r="BP326" s="14"/>
      <c r="BQ326" s="14"/>
      <c r="BR326" s="14"/>
      <c r="BS326" s="14"/>
    </row>
    <row r="327" ht="12.95" customHeight="1" spans="1:71">
      <c r="A327" s="180">
        <v>45443</v>
      </c>
      <c r="B327" s="14" t="s">
        <v>4425</v>
      </c>
      <c r="C327" s="14">
        <v>1</v>
      </c>
      <c r="D327" s="14" t="s">
        <v>1188</v>
      </c>
      <c r="E327" s="14">
        <v>7000</v>
      </c>
      <c r="F327" s="14" t="s">
        <v>2043</v>
      </c>
      <c r="G327" s="14"/>
      <c r="H327" s="181"/>
      <c r="I327" s="181" t="s">
        <v>2337</v>
      </c>
      <c r="J327" s="181" t="s">
        <v>4459</v>
      </c>
      <c r="K327" s="181"/>
      <c r="L327" s="181" t="s">
        <v>4490</v>
      </c>
      <c r="M327" s="181"/>
      <c r="N327" s="181">
        <v>380</v>
      </c>
      <c r="O327" s="181">
        <v>40</v>
      </c>
      <c r="P327" s="181"/>
      <c r="Q327" s="181"/>
      <c r="R327" s="61"/>
      <c r="S327" s="180"/>
      <c r="T327" s="14"/>
      <c r="U327" s="14"/>
      <c r="V327" s="127"/>
      <c r="W327" s="127"/>
      <c r="X327" s="14"/>
      <c r="Y327" s="53"/>
      <c r="Z327" s="53"/>
      <c r="AA327" s="53"/>
      <c r="AB327" s="53" t="s">
        <v>4449</v>
      </c>
      <c r="AC327" s="53" t="s">
        <v>4473</v>
      </c>
      <c r="AD327" s="53" t="s">
        <v>4450</v>
      </c>
      <c r="AE327" s="14"/>
      <c r="AF327" s="53"/>
      <c r="AG327" s="53"/>
      <c r="AH327" s="53"/>
      <c r="AI327" s="53"/>
      <c r="AJ327" s="61"/>
      <c r="AK327" s="180">
        <v>45436</v>
      </c>
      <c r="AL327" s="53" t="s">
        <v>4288</v>
      </c>
      <c r="AM327" s="53">
        <v>3</v>
      </c>
      <c r="AN327" s="14" t="s">
        <v>4112</v>
      </c>
      <c r="AO327" s="14">
        <v>300</v>
      </c>
      <c r="AP327" s="14" t="s">
        <v>2045</v>
      </c>
      <c r="AQ327" s="53"/>
      <c r="AR327" s="53"/>
      <c r="AS327" s="53"/>
      <c r="AT327" s="53" t="s">
        <v>4453</v>
      </c>
      <c r="AU327" s="53"/>
      <c r="AV327" s="53"/>
      <c r="AW327" s="53"/>
      <c r="AX327" s="53"/>
      <c r="AY327" s="53"/>
      <c r="AZ327" s="53"/>
      <c r="BA327" s="53"/>
      <c r="BB327" s="61"/>
      <c r="BC327" s="180">
        <v>45454</v>
      </c>
      <c r="BD327" s="14" t="s">
        <v>4423</v>
      </c>
      <c r="BE327" s="14">
        <v>4</v>
      </c>
      <c r="BF327" s="14" t="s">
        <v>923</v>
      </c>
      <c r="BG327" s="14">
        <v>2000</v>
      </c>
      <c r="BH327" s="14" t="s">
        <v>2045</v>
      </c>
      <c r="BI327" s="53"/>
      <c r="BJ327" s="53"/>
      <c r="BK327" s="53"/>
      <c r="BL327" s="53" t="s">
        <v>4453</v>
      </c>
      <c r="BM327" s="53" t="s">
        <v>4482</v>
      </c>
      <c r="BN327" s="53" t="s">
        <v>4084</v>
      </c>
      <c r="BO327" s="14"/>
      <c r="BP327" s="14"/>
      <c r="BQ327" s="14"/>
      <c r="BR327" s="14"/>
      <c r="BS327" s="14"/>
    </row>
    <row r="328" ht="12.95" customHeight="1" spans="1:71">
      <c r="A328" s="180">
        <v>45444</v>
      </c>
      <c r="B328" s="14" t="s">
        <v>4288</v>
      </c>
      <c r="C328" s="14">
        <v>1</v>
      </c>
      <c r="D328" s="14" t="s">
        <v>1865</v>
      </c>
      <c r="E328" s="14">
        <v>1500</v>
      </c>
      <c r="F328" s="14" t="s">
        <v>2043</v>
      </c>
      <c r="G328" s="14"/>
      <c r="H328" s="181"/>
      <c r="I328" s="181"/>
      <c r="J328" s="181" t="s">
        <v>4459</v>
      </c>
      <c r="K328" s="181"/>
      <c r="L328" s="181" t="s">
        <v>4490</v>
      </c>
      <c r="M328" s="181"/>
      <c r="N328" s="181"/>
      <c r="O328" s="181"/>
      <c r="P328" s="181"/>
      <c r="Q328" s="181"/>
      <c r="R328" s="61"/>
      <c r="S328" s="180">
        <v>45442</v>
      </c>
      <c r="T328" s="14" t="s">
        <v>4288</v>
      </c>
      <c r="U328" s="14">
        <v>2</v>
      </c>
      <c r="V328" s="127" t="s">
        <v>148</v>
      </c>
      <c r="W328" s="127">
        <v>2400</v>
      </c>
      <c r="X328" s="14" t="s">
        <v>2043</v>
      </c>
      <c r="Y328" s="53"/>
      <c r="Z328" s="53"/>
      <c r="AA328" s="53"/>
      <c r="AB328" s="53" t="s">
        <v>4449</v>
      </c>
      <c r="AC328" s="53" t="s">
        <v>4473</v>
      </c>
      <c r="AD328" s="53" t="s">
        <v>4450</v>
      </c>
      <c r="AE328" s="14"/>
      <c r="AF328" s="53"/>
      <c r="AG328" s="53"/>
      <c r="AH328" s="53"/>
      <c r="AI328" s="53"/>
      <c r="AJ328" s="61"/>
      <c r="AK328" s="180">
        <v>45436</v>
      </c>
      <c r="AL328" s="53" t="s">
        <v>4423</v>
      </c>
      <c r="AM328" s="53">
        <v>3</v>
      </c>
      <c r="AN328" s="127" t="s">
        <v>1326</v>
      </c>
      <c r="AO328" s="127">
        <v>1500</v>
      </c>
      <c r="AP328" s="127" t="s">
        <v>2045</v>
      </c>
      <c r="AQ328" s="53"/>
      <c r="AR328" s="53"/>
      <c r="AS328" s="53"/>
      <c r="AT328" s="53" t="s">
        <v>4453</v>
      </c>
      <c r="AU328" s="53"/>
      <c r="AV328" s="53"/>
      <c r="AW328" s="53"/>
      <c r="AX328" s="53"/>
      <c r="AY328" s="53"/>
      <c r="AZ328" s="53"/>
      <c r="BA328" s="53"/>
      <c r="BB328" s="61"/>
      <c r="BC328" s="180">
        <v>45454</v>
      </c>
      <c r="BD328" s="14" t="s">
        <v>4425</v>
      </c>
      <c r="BE328" s="14">
        <v>4</v>
      </c>
      <c r="BF328" s="14" t="s">
        <v>584</v>
      </c>
      <c r="BG328" s="14">
        <v>6000</v>
      </c>
      <c r="BH328" s="14" t="s">
        <v>2043</v>
      </c>
      <c r="BI328" s="53"/>
      <c r="BJ328" s="53"/>
      <c r="BK328" s="53"/>
      <c r="BL328" s="53" t="s">
        <v>4453</v>
      </c>
      <c r="BM328" s="53" t="s">
        <v>4482</v>
      </c>
      <c r="BN328" s="53" t="s">
        <v>4084</v>
      </c>
      <c r="BO328" s="14"/>
      <c r="BP328" s="14"/>
      <c r="BQ328" s="14"/>
      <c r="BR328" s="14"/>
      <c r="BS328" s="14"/>
    </row>
    <row r="329" ht="12.95" customHeight="1" spans="1:71">
      <c r="A329" s="180">
        <v>45444</v>
      </c>
      <c r="B329" s="14" t="s">
        <v>4288</v>
      </c>
      <c r="C329" s="14">
        <v>1</v>
      </c>
      <c r="D329" s="14" t="s">
        <v>1175</v>
      </c>
      <c r="E329" s="14">
        <v>100</v>
      </c>
      <c r="F329" s="14" t="s">
        <v>2043</v>
      </c>
      <c r="G329" s="14"/>
      <c r="H329" s="181"/>
      <c r="I329" s="181"/>
      <c r="J329" s="181" t="s">
        <v>4459</v>
      </c>
      <c r="K329" s="181"/>
      <c r="L329" s="181" t="s">
        <v>4490</v>
      </c>
      <c r="M329" s="181" t="s">
        <v>2296</v>
      </c>
      <c r="N329" s="181"/>
      <c r="O329" s="181"/>
      <c r="P329" s="181"/>
      <c r="Q329" s="181"/>
      <c r="R329" s="61"/>
      <c r="S329" s="180">
        <v>45442</v>
      </c>
      <c r="T329" s="14" t="s">
        <v>4425</v>
      </c>
      <c r="U329" s="14">
        <v>2</v>
      </c>
      <c r="V329" s="127" t="s">
        <v>148</v>
      </c>
      <c r="W329" s="127">
        <v>6600</v>
      </c>
      <c r="X329" s="14" t="s">
        <v>2043</v>
      </c>
      <c r="Y329" s="53"/>
      <c r="Z329" s="53"/>
      <c r="AA329" s="53"/>
      <c r="AB329" s="53" t="s">
        <v>4449</v>
      </c>
      <c r="AC329" s="53" t="s">
        <v>4473</v>
      </c>
      <c r="AD329" s="53" t="s">
        <v>4450</v>
      </c>
      <c r="AE329" s="14" t="s">
        <v>4548</v>
      </c>
      <c r="AF329" s="53">
        <v>400</v>
      </c>
      <c r="AG329" s="53">
        <v>40</v>
      </c>
      <c r="AH329" s="53"/>
      <c r="AI329" s="53"/>
      <c r="AJ329" s="61"/>
      <c r="AK329" s="180">
        <v>45436</v>
      </c>
      <c r="AL329" s="53" t="s">
        <v>4289</v>
      </c>
      <c r="AM329" s="53">
        <v>3</v>
      </c>
      <c r="AN329" s="14" t="s">
        <v>2063</v>
      </c>
      <c r="AO329" s="14">
        <v>200</v>
      </c>
      <c r="AP329" s="127" t="s">
        <v>2045</v>
      </c>
      <c r="AQ329" s="53"/>
      <c r="AR329" s="53"/>
      <c r="AS329" s="53"/>
      <c r="AT329" s="53" t="s">
        <v>4453</v>
      </c>
      <c r="AU329" s="53"/>
      <c r="AV329" s="53"/>
      <c r="AW329" s="53"/>
      <c r="AX329" s="53"/>
      <c r="AY329" s="53"/>
      <c r="AZ329" s="53"/>
      <c r="BA329" s="53"/>
      <c r="BB329" s="61"/>
      <c r="BC329" s="180">
        <v>45455</v>
      </c>
      <c r="BD329" s="14" t="s">
        <v>4288</v>
      </c>
      <c r="BE329" s="14">
        <v>4</v>
      </c>
      <c r="BF329" s="14" t="s">
        <v>1183</v>
      </c>
      <c r="BG329" s="14">
        <v>2000</v>
      </c>
      <c r="BH329" s="14" t="s">
        <v>2043</v>
      </c>
      <c r="BI329" s="53"/>
      <c r="BJ329" s="53"/>
      <c r="BK329" s="53"/>
      <c r="BL329" s="53" t="s">
        <v>4453</v>
      </c>
      <c r="BM329" s="53" t="s">
        <v>4482</v>
      </c>
      <c r="BN329" s="53" t="s">
        <v>4084</v>
      </c>
      <c r="BO329" s="14"/>
      <c r="BP329" s="14"/>
      <c r="BQ329" s="14"/>
      <c r="BR329" s="14"/>
      <c r="BS329" s="14"/>
    </row>
    <row r="330" ht="12.95" customHeight="1" spans="1:71">
      <c r="A330" s="180">
        <v>45444</v>
      </c>
      <c r="B330" s="14" t="s">
        <v>4425</v>
      </c>
      <c r="C330" s="14">
        <v>1</v>
      </c>
      <c r="D330" s="14" t="s">
        <v>1175</v>
      </c>
      <c r="E330" s="14">
        <v>5900</v>
      </c>
      <c r="F330" s="14" t="s">
        <v>2043</v>
      </c>
      <c r="G330" s="14"/>
      <c r="H330" s="181"/>
      <c r="I330" s="181"/>
      <c r="J330" s="181" t="s">
        <v>4459</v>
      </c>
      <c r="K330" s="181"/>
      <c r="L330" s="181" t="s">
        <v>4490</v>
      </c>
      <c r="M330" s="181"/>
      <c r="N330" s="181"/>
      <c r="O330" s="181"/>
      <c r="P330" s="181"/>
      <c r="Q330" s="181"/>
      <c r="R330" s="61"/>
      <c r="S330" s="180">
        <v>45443</v>
      </c>
      <c r="T330" s="14" t="s">
        <v>4288</v>
      </c>
      <c r="U330" s="14">
        <v>2</v>
      </c>
      <c r="V330" s="127" t="s">
        <v>148</v>
      </c>
      <c r="W330" s="127">
        <v>3300</v>
      </c>
      <c r="X330" s="14" t="s">
        <v>2043</v>
      </c>
      <c r="Y330" s="53"/>
      <c r="Z330" s="53"/>
      <c r="AA330" s="53"/>
      <c r="AB330" s="53" t="s">
        <v>4449</v>
      </c>
      <c r="AC330" s="53" t="s">
        <v>4473</v>
      </c>
      <c r="AD330" s="53" t="s">
        <v>4450</v>
      </c>
      <c r="AE330" s="14"/>
      <c r="AF330" s="53"/>
      <c r="AG330" s="53"/>
      <c r="AH330" s="53"/>
      <c r="AI330" s="53"/>
      <c r="AJ330" s="61"/>
      <c r="AK330" s="180">
        <v>45437</v>
      </c>
      <c r="AL330" s="53" t="s">
        <v>4288</v>
      </c>
      <c r="AM330" s="53">
        <v>3</v>
      </c>
      <c r="AN330" s="127" t="s">
        <v>1845</v>
      </c>
      <c r="AO330" s="127">
        <v>600</v>
      </c>
      <c r="AP330" s="127" t="s">
        <v>2045</v>
      </c>
      <c r="AQ330" s="53"/>
      <c r="AR330" s="53"/>
      <c r="AS330" s="53"/>
      <c r="AT330" s="53" t="s">
        <v>4453</v>
      </c>
      <c r="AU330" s="53"/>
      <c r="AV330" s="53"/>
      <c r="AW330" s="53"/>
      <c r="AX330" s="53"/>
      <c r="AY330" s="53"/>
      <c r="AZ330" s="53"/>
      <c r="BA330" s="53"/>
      <c r="BB330" s="61"/>
      <c r="BC330" s="180">
        <v>45455</v>
      </c>
      <c r="BD330" s="14" t="s">
        <v>4423</v>
      </c>
      <c r="BE330" s="14">
        <v>4</v>
      </c>
      <c r="BF330" s="14" t="s">
        <v>513</v>
      </c>
      <c r="BG330" s="14">
        <v>1200</v>
      </c>
      <c r="BH330" s="14" t="s">
        <v>2043</v>
      </c>
      <c r="BI330" s="53"/>
      <c r="BJ330" s="53"/>
      <c r="BK330" s="53"/>
      <c r="BL330" s="53" t="s">
        <v>4453</v>
      </c>
      <c r="BM330" s="53" t="s">
        <v>4482</v>
      </c>
      <c r="BN330" s="53" t="s">
        <v>4084</v>
      </c>
      <c r="BO330" s="14"/>
      <c r="BP330" s="14"/>
      <c r="BQ330" s="14"/>
      <c r="BR330" s="14"/>
      <c r="BS330" s="14"/>
    </row>
    <row r="331" ht="12.95" customHeight="1" spans="1:71">
      <c r="A331" s="180">
        <v>45444</v>
      </c>
      <c r="B331" s="14" t="s">
        <v>4290</v>
      </c>
      <c r="C331" s="14">
        <v>1</v>
      </c>
      <c r="D331" s="14" t="s">
        <v>537</v>
      </c>
      <c r="E331" s="14">
        <v>2000</v>
      </c>
      <c r="F331" s="14" t="s">
        <v>2043</v>
      </c>
      <c r="G331" s="14"/>
      <c r="H331" s="181"/>
      <c r="I331" s="181"/>
      <c r="J331" s="181" t="s">
        <v>4459</v>
      </c>
      <c r="K331" s="181"/>
      <c r="L331" s="181" t="s">
        <v>4490</v>
      </c>
      <c r="M331" s="181"/>
      <c r="N331" s="181"/>
      <c r="O331" s="181"/>
      <c r="P331" s="181"/>
      <c r="Q331" s="181"/>
      <c r="R331" s="61"/>
      <c r="S331" s="180">
        <v>45443</v>
      </c>
      <c r="T331" s="14" t="s">
        <v>4425</v>
      </c>
      <c r="U331" s="14">
        <v>2</v>
      </c>
      <c r="V331" s="127" t="s">
        <v>291</v>
      </c>
      <c r="W331" s="127">
        <v>4000</v>
      </c>
      <c r="X331" s="14" t="s">
        <v>2045</v>
      </c>
      <c r="Y331" s="53"/>
      <c r="Z331" s="53"/>
      <c r="AA331" s="53"/>
      <c r="AB331" s="53" t="s">
        <v>4449</v>
      </c>
      <c r="AC331" s="53" t="s">
        <v>4473</v>
      </c>
      <c r="AD331" s="53" t="s">
        <v>4450</v>
      </c>
      <c r="AE331" s="14"/>
      <c r="AF331" s="53"/>
      <c r="AG331" s="53"/>
      <c r="AH331" s="53"/>
      <c r="AI331" s="53"/>
      <c r="AJ331" s="61"/>
      <c r="AK331" s="180">
        <v>45437</v>
      </c>
      <c r="AL331" s="53" t="s">
        <v>4288</v>
      </c>
      <c r="AM331" s="53">
        <v>3</v>
      </c>
      <c r="AN331" s="14" t="s">
        <v>1238</v>
      </c>
      <c r="AO331" s="14">
        <v>400</v>
      </c>
      <c r="AP331" s="14" t="s">
        <v>2043</v>
      </c>
      <c r="AQ331" s="53"/>
      <c r="AR331" s="53"/>
      <c r="AS331" s="53"/>
      <c r="AT331" s="53" t="s">
        <v>4453</v>
      </c>
      <c r="AU331" s="53"/>
      <c r="AV331" s="53"/>
      <c r="AW331" s="53"/>
      <c r="AX331" s="53"/>
      <c r="AY331" s="53"/>
      <c r="AZ331" s="53"/>
      <c r="BA331" s="53"/>
      <c r="BB331" s="61"/>
      <c r="BC331" s="180">
        <v>45455</v>
      </c>
      <c r="BD331" s="14" t="s">
        <v>4289</v>
      </c>
      <c r="BE331" s="14">
        <v>4</v>
      </c>
      <c r="BF331" s="14" t="s">
        <v>1841</v>
      </c>
      <c r="BG331" s="14">
        <v>1500</v>
      </c>
      <c r="BH331" s="14" t="s">
        <v>2045</v>
      </c>
      <c r="BI331" s="53"/>
      <c r="BJ331" s="53"/>
      <c r="BK331" s="53"/>
      <c r="BL331" s="53" t="s">
        <v>4453</v>
      </c>
      <c r="BM331" s="53" t="s">
        <v>4482</v>
      </c>
      <c r="BN331" s="53" t="s">
        <v>4084</v>
      </c>
      <c r="BO331" s="14"/>
      <c r="BP331" s="14"/>
      <c r="BQ331" s="14"/>
      <c r="BR331" s="14"/>
      <c r="BS331" s="14"/>
    </row>
    <row r="332" ht="12.95" customHeight="1" spans="1:71">
      <c r="A332" s="180">
        <v>45446</v>
      </c>
      <c r="B332" s="14" t="s">
        <v>4424</v>
      </c>
      <c r="C332" s="14">
        <v>1</v>
      </c>
      <c r="D332" s="14" t="s">
        <v>537</v>
      </c>
      <c r="E332" s="14">
        <v>10000</v>
      </c>
      <c r="F332" s="14" t="s">
        <v>2043</v>
      </c>
      <c r="G332" s="14"/>
      <c r="H332" s="181"/>
      <c r="I332" s="181"/>
      <c r="J332" s="181" t="s">
        <v>4459</v>
      </c>
      <c r="K332" s="181"/>
      <c r="L332" s="181" t="s">
        <v>4490</v>
      </c>
      <c r="M332" s="181"/>
      <c r="N332" s="181"/>
      <c r="O332" s="181"/>
      <c r="P332" s="181"/>
      <c r="Q332" s="181"/>
      <c r="R332" s="61"/>
      <c r="S332" s="180">
        <v>45443</v>
      </c>
      <c r="T332" s="14" t="s">
        <v>4290</v>
      </c>
      <c r="U332" s="14">
        <v>2</v>
      </c>
      <c r="V332" s="127" t="s">
        <v>4549</v>
      </c>
      <c r="W332" s="127">
        <v>2000</v>
      </c>
      <c r="X332" s="14" t="s">
        <v>2043</v>
      </c>
      <c r="Y332" s="53"/>
      <c r="Z332" s="53"/>
      <c r="AA332" s="53"/>
      <c r="AB332" s="53" t="s">
        <v>4449</v>
      </c>
      <c r="AC332" s="53" t="s">
        <v>4473</v>
      </c>
      <c r="AD332" s="53" t="s">
        <v>4450</v>
      </c>
      <c r="AE332" s="14"/>
      <c r="AF332" s="53"/>
      <c r="AG332" s="53"/>
      <c r="AH332" s="53"/>
      <c r="AI332" s="53"/>
      <c r="AJ332" s="61"/>
      <c r="AK332" s="180">
        <v>45437</v>
      </c>
      <c r="AL332" s="53" t="s">
        <v>4289</v>
      </c>
      <c r="AM332" s="53">
        <v>3</v>
      </c>
      <c r="AN332" s="127" t="s">
        <v>1438</v>
      </c>
      <c r="AO332" s="127">
        <v>1200</v>
      </c>
      <c r="AP332" s="127" t="s">
        <v>2045</v>
      </c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61"/>
      <c r="BC332" s="180">
        <v>45456</v>
      </c>
      <c r="BD332" s="14" t="s">
        <v>4288</v>
      </c>
      <c r="BE332" s="14">
        <v>4</v>
      </c>
      <c r="BF332" s="14" t="s">
        <v>513</v>
      </c>
      <c r="BG332" s="14">
        <v>300</v>
      </c>
      <c r="BH332" s="14" t="s">
        <v>2043</v>
      </c>
      <c r="BI332" s="53"/>
      <c r="BJ332" s="53"/>
      <c r="BK332" s="53"/>
      <c r="BL332" s="53" t="s">
        <v>4453</v>
      </c>
      <c r="BM332" s="53" t="s">
        <v>4482</v>
      </c>
      <c r="BN332" s="53" t="s">
        <v>4084</v>
      </c>
      <c r="BO332" s="14"/>
      <c r="BP332" s="14"/>
      <c r="BQ332" s="14"/>
      <c r="BR332" s="14"/>
      <c r="BS332" s="14"/>
    </row>
    <row r="333" ht="12.95" customHeight="1" spans="1:71">
      <c r="A333" s="180">
        <v>45447</v>
      </c>
      <c r="B333" s="14" t="s">
        <v>4288</v>
      </c>
      <c r="C333" s="14">
        <v>1</v>
      </c>
      <c r="D333" s="14" t="s">
        <v>1085</v>
      </c>
      <c r="E333" s="14">
        <v>3900</v>
      </c>
      <c r="F333" s="14" t="s">
        <v>2043</v>
      </c>
      <c r="G333" s="14"/>
      <c r="H333" s="181"/>
      <c r="I333" s="181"/>
      <c r="J333" s="181" t="s">
        <v>4459</v>
      </c>
      <c r="K333" s="181"/>
      <c r="L333" s="181" t="s">
        <v>4490</v>
      </c>
      <c r="M333" s="181"/>
      <c r="N333" s="181"/>
      <c r="O333" s="181"/>
      <c r="P333" s="181"/>
      <c r="Q333" s="181"/>
      <c r="R333" s="61"/>
      <c r="S333" s="180">
        <v>45444</v>
      </c>
      <c r="T333" s="14" t="s">
        <v>4288</v>
      </c>
      <c r="U333" s="14">
        <v>2</v>
      </c>
      <c r="V333" s="127" t="s">
        <v>291</v>
      </c>
      <c r="W333" s="127">
        <v>980</v>
      </c>
      <c r="X333" s="14" t="s">
        <v>2043</v>
      </c>
      <c r="Y333" s="53"/>
      <c r="Z333" s="53"/>
      <c r="AA333" s="53"/>
      <c r="AB333" s="53" t="s">
        <v>4449</v>
      </c>
      <c r="AC333" s="53" t="s">
        <v>4473</v>
      </c>
      <c r="AD333" s="53" t="s">
        <v>4550</v>
      </c>
      <c r="AE333" s="14"/>
      <c r="AF333" s="53"/>
      <c r="AG333" s="53"/>
      <c r="AH333" s="53"/>
      <c r="AI333" s="53"/>
      <c r="AJ333" s="61"/>
      <c r="AK333" s="180"/>
      <c r="AL333" s="53"/>
      <c r="AM333" s="53"/>
      <c r="AN333" s="14"/>
      <c r="AO333" s="14"/>
      <c r="AP333" s="14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61"/>
      <c r="BC333" s="180">
        <v>45456</v>
      </c>
      <c r="BD333" s="14" t="s">
        <v>4288</v>
      </c>
      <c r="BE333" s="14">
        <v>4</v>
      </c>
      <c r="BF333" s="14" t="s">
        <v>1135</v>
      </c>
      <c r="BG333" s="14">
        <v>1440</v>
      </c>
      <c r="BH333" s="14" t="s">
        <v>2043</v>
      </c>
      <c r="BI333" s="53"/>
      <c r="BJ333" s="53"/>
      <c r="BK333" s="53"/>
      <c r="BL333" s="53" t="s">
        <v>4453</v>
      </c>
      <c r="BM333" s="53" t="s">
        <v>4482</v>
      </c>
      <c r="BN333" s="53" t="s">
        <v>4084</v>
      </c>
      <c r="BO333" s="14"/>
      <c r="BP333" s="14"/>
      <c r="BQ333" s="14"/>
      <c r="BR333" s="14"/>
      <c r="BS333" s="14"/>
    </row>
    <row r="334" ht="12.95" customHeight="1" spans="1:71">
      <c r="A334" s="180">
        <v>45447</v>
      </c>
      <c r="B334" s="14" t="s">
        <v>4425</v>
      </c>
      <c r="C334" s="14">
        <v>1</v>
      </c>
      <c r="D334" s="14" t="s">
        <v>1085</v>
      </c>
      <c r="E334" s="14">
        <v>7600</v>
      </c>
      <c r="F334" s="14" t="s">
        <v>2043</v>
      </c>
      <c r="G334" s="14"/>
      <c r="H334" s="181"/>
      <c r="I334" s="181"/>
      <c r="J334" s="181" t="s">
        <v>4459</v>
      </c>
      <c r="K334" s="181"/>
      <c r="L334" s="181" t="s">
        <v>4490</v>
      </c>
      <c r="M334" s="181"/>
      <c r="N334" s="181"/>
      <c r="O334" s="181"/>
      <c r="P334" s="181"/>
      <c r="Q334" s="181"/>
      <c r="R334" s="61"/>
      <c r="S334" s="180">
        <v>45444</v>
      </c>
      <c r="T334" s="14" t="s">
        <v>4289</v>
      </c>
      <c r="U334" s="14">
        <v>2</v>
      </c>
      <c r="V334" s="127" t="s">
        <v>291</v>
      </c>
      <c r="W334" s="127">
        <v>1400</v>
      </c>
      <c r="X334" s="14" t="s">
        <v>2043</v>
      </c>
      <c r="Y334" s="53"/>
      <c r="Z334" s="53"/>
      <c r="AA334" s="53"/>
      <c r="AB334" s="53" t="s">
        <v>4449</v>
      </c>
      <c r="AC334" s="53" t="s">
        <v>4473</v>
      </c>
      <c r="AD334" s="53" t="s">
        <v>4450</v>
      </c>
      <c r="AE334" s="14" t="s">
        <v>4164</v>
      </c>
      <c r="AF334" s="53"/>
      <c r="AG334" s="53"/>
      <c r="AH334" s="53"/>
      <c r="AI334" s="53"/>
      <c r="AJ334" s="61"/>
      <c r="AK334" s="180">
        <v>45442</v>
      </c>
      <c r="AL334" s="53" t="s">
        <v>4288</v>
      </c>
      <c r="AM334" s="53">
        <v>3</v>
      </c>
      <c r="AN334" s="14" t="s">
        <v>1244</v>
      </c>
      <c r="AO334" s="14">
        <v>380</v>
      </c>
      <c r="AP334" s="14" t="s">
        <v>2045</v>
      </c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61"/>
      <c r="BC334" s="180">
        <v>45456</v>
      </c>
      <c r="BD334" s="14" t="s">
        <v>4289</v>
      </c>
      <c r="BE334" s="14">
        <v>4</v>
      </c>
      <c r="BF334" s="14" t="s">
        <v>1135</v>
      </c>
      <c r="BG334" s="14">
        <v>360</v>
      </c>
      <c r="BH334" s="14" t="s">
        <v>2043</v>
      </c>
      <c r="BI334" s="53"/>
      <c r="BJ334" s="53"/>
      <c r="BK334" s="53"/>
      <c r="BL334" s="53" t="s">
        <v>4453</v>
      </c>
      <c r="BM334" s="53" t="s">
        <v>4482</v>
      </c>
      <c r="BN334" s="53" t="s">
        <v>4084</v>
      </c>
      <c r="BO334" s="14"/>
      <c r="BP334" s="14"/>
      <c r="BQ334" s="14"/>
      <c r="BR334" s="14"/>
      <c r="BS334" s="14"/>
    </row>
    <row r="335" ht="12.95" customHeight="1" spans="1:71">
      <c r="A335" s="180">
        <v>45448</v>
      </c>
      <c r="B335" s="14" t="s">
        <v>4288</v>
      </c>
      <c r="C335" s="14">
        <v>1</v>
      </c>
      <c r="D335" s="14" t="s">
        <v>1085</v>
      </c>
      <c r="E335" s="14">
        <v>10000</v>
      </c>
      <c r="F335" s="14" t="s">
        <v>2043</v>
      </c>
      <c r="G335" s="14"/>
      <c r="H335" s="181"/>
      <c r="I335" s="181"/>
      <c r="J335" s="181" t="s">
        <v>4459</v>
      </c>
      <c r="K335" s="181"/>
      <c r="L335" s="181" t="s">
        <v>4490</v>
      </c>
      <c r="M335" s="181"/>
      <c r="N335" s="181"/>
      <c r="O335" s="181"/>
      <c r="P335" s="181"/>
      <c r="Q335" s="181"/>
      <c r="R335" s="61"/>
      <c r="S335" s="180">
        <v>45444</v>
      </c>
      <c r="T335" s="14" t="s">
        <v>4425</v>
      </c>
      <c r="U335" s="14">
        <v>2</v>
      </c>
      <c r="V335" s="127" t="s">
        <v>160</v>
      </c>
      <c r="W335" s="127">
        <v>5000</v>
      </c>
      <c r="X335" s="14" t="s">
        <v>2043</v>
      </c>
      <c r="Y335" s="53"/>
      <c r="Z335" s="53"/>
      <c r="AA335" s="53"/>
      <c r="AB335" s="53" t="s">
        <v>4449</v>
      </c>
      <c r="AC335" s="53" t="s">
        <v>4473</v>
      </c>
      <c r="AD335" s="53" t="s">
        <v>4450</v>
      </c>
      <c r="AE335" s="14"/>
      <c r="AF335" s="53"/>
      <c r="AG335" s="53"/>
      <c r="AH335" s="53"/>
      <c r="AI335" s="53"/>
      <c r="AJ335" s="61"/>
      <c r="AK335" s="180">
        <v>45442</v>
      </c>
      <c r="AL335" s="53" t="s">
        <v>4288</v>
      </c>
      <c r="AM335" s="53">
        <v>3</v>
      </c>
      <c r="AN335" s="14" t="s">
        <v>1079</v>
      </c>
      <c r="AO335" s="14">
        <v>1040</v>
      </c>
      <c r="AP335" s="14" t="s">
        <v>2045</v>
      </c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61"/>
      <c r="BC335" s="180">
        <v>45456</v>
      </c>
      <c r="BD335" s="14" t="s">
        <v>4289</v>
      </c>
      <c r="BE335" s="14">
        <v>4</v>
      </c>
      <c r="BF335" s="14" t="s">
        <v>316</v>
      </c>
      <c r="BG335" s="14">
        <v>1800</v>
      </c>
      <c r="BH335" s="14" t="s">
        <v>2043</v>
      </c>
      <c r="BI335" s="53"/>
      <c r="BJ335" s="53"/>
      <c r="BK335" s="53"/>
      <c r="BL335" s="53" t="s">
        <v>4453</v>
      </c>
      <c r="BM335" s="53" t="s">
        <v>4482</v>
      </c>
      <c r="BN335" s="53" t="s">
        <v>4084</v>
      </c>
      <c r="BO335" s="14"/>
      <c r="BP335" s="14">
        <v>400</v>
      </c>
      <c r="BQ335" s="14">
        <v>13</v>
      </c>
      <c r="BR335" s="14"/>
      <c r="BS335" s="14"/>
    </row>
    <row r="336" ht="12.95" customHeight="1" spans="1:71">
      <c r="A336" s="67"/>
      <c r="H336" s="177"/>
      <c r="I336" s="177"/>
      <c r="J336" s="181" t="s">
        <v>4459</v>
      </c>
      <c r="K336" s="177"/>
      <c r="L336" s="181" t="s">
        <v>4490</v>
      </c>
      <c r="M336" s="177"/>
      <c r="N336" s="177"/>
      <c r="O336" s="177"/>
      <c r="P336" s="177"/>
      <c r="Q336" s="177"/>
      <c r="R336" s="61"/>
      <c r="S336" s="180">
        <v>45446</v>
      </c>
      <c r="T336" s="14" t="s">
        <v>4288</v>
      </c>
      <c r="U336" s="14">
        <v>2</v>
      </c>
      <c r="V336" s="127" t="s">
        <v>160</v>
      </c>
      <c r="W336" s="127">
        <v>1000</v>
      </c>
      <c r="X336" s="14" t="s">
        <v>2043</v>
      </c>
      <c r="Y336" s="53"/>
      <c r="Z336" s="53"/>
      <c r="AA336" s="53"/>
      <c r="AB336" s="53" t="s">
        <v>4449</v>
      </c>
      <c r="AC336" s="53" t="s">
        <v>4473</v>
      </c>
      <c r="AD336" s="53" t="s">
        <v>4450</v>
      </c>
      <c r="AE336" s="14"/>
      <c r="AF336" s="53"/>
      <c r="AG336" s="53"/>
      <c r="AH336" s="53"/>
      <c r="AI336" s="53"/>
      <c r="AJ336" s="61"/>
      <c r="AK336" s="180">
        <v>45442</v>
      </c>
      <c r="AL336" s="53" t="s">
        <v>4289</v>
      </c>
      <c r="AM336" s="53">
        <v>3</v>
      </c>
      <c r="AN336" s="14" t="s">
        <v>1264</v>
      </c>
      <c r="AO336" s="14">
        <v>800</v>
      </c>
      <c r="AP336" s="14" t="s">
        <v>2045</v>
      </c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61"/>
      <c r="BC336" s="180">
        <v>45457</v>
      </c>
      <c r="BD336" s="14" t="s">
        <v>4423</v>
      </c>
      <c r="BE336" s="14">
        <v>4</v>
      </c>
      <c r="BF336" s="14" t="s">
        <v>316</v>
      </c>
      <c r="BG336" s="14">
        <v>6000</v>
      </c>
      <c r="BH336" s="14" t="s">
        <v>2043</v>
      </c>
      <c r="BI336" s="53"/>
      <c r="BJ336" s="53"/>
      <c r="BK336" s="53"/>
      <c r="BL336" s="53" t="s">
        <v>4453</v>
      </c>
      <c r="BM336" s="53" t="s">
        <v>4482</v>
      </c>
      <c r="BN336" s="53" t="s">
        <v>4084</v>
      </c>
      <c r="BO336" s="14"/>
      <c r="BP336" s="14"/>
      <c r="BQ336" s="14"/>
      <c r="BR336" s="14"/>
      <c r="BS336" s="14"/>
    </row>
    <row r="337" ht="12.95" customHeight="1" spans="1:71">
      <c r="A337" s="180">
        <v>45449</v>
      </c>
      <c r="B337" s="14" t="s">
        <v>4288</v>
      </c>
      <c r="C337" s="14">
        <v>1</v>
      </c>
      <c r="D337" s="14" t="s">
        <v>1057</v>
      </c>
      <c r="E337" s="14">
        <v>2240</v>
      </c>
      <c r="F337" s="14" t="s">
        <v>2043</v>
      </c>
      <c r="G337" s="14"/>
      <c r="H337" s="181"/>
      <c r="I337" s="181"/>
      <c r="J337" s="181" t="s">
        <v>4459</v>
      </c>
      <c r="K337" s="181"/>
      <c r="L337" s="181" t="s">
        <v>4490</v>
      </c>
      <c r="M337" s="181"/>
      <c r="N337" s="181"/>
      <c r="O337" s="181"/>
      <c r="P337" s="181"/>
      <c r="Q337" s="181"/>
      <c r="R337" s="61"/>
      <c r="S337" s="180">
        <v>45446</v>
      </c>
      <c r="T337" s="14" t="s">
        <v>4288</v>
      </c>
      <c r="U337" s="14">
        <v>2</v>
      </c>
      <c r="V337" s="14" t="s">
        <v>835</v>
      </c>
      <c r="W337" s="14">
        <v>1200</v>
      </c>
      <c r="X337" s="14" t="s">
        <v>2045</v>
      </c>
      <c r="Y337" s="53"/>
      <c r="Z337" s="53"/>
      <c r="AA337" s="53"/>
      <c r="AB337" s="53" t="s">
        <v>4449</v>
      </c>
      <c r="AC337" s="53" t="s">
        <v>4473</v>
      </c>
      <c r="AD337" s="53" t="s">
        <v>4450</v>
      </c>
      <c r="AE337" s="14"/>
      <c r="AF337" s="53"/>
      <c r="AG337" s="53"/>
      <c r="AH337" s="53"/>
      <c r="AI337" s="53"/>
      <c r="AJ337" s="61"/>
      <c r="AK337" s="180">
        <v>45442</v>
      </c>
      <c r="AL337" s="53" t="s">
        <v>4289</v>
      </c>
      <c r="AM337" s="53">
        <v>3</v>
      </c>
      <c r="AN337" s="14" t="s">
        <v>2165</v>
      </c>
      <c r="AO337" s="14">
        <v>200</v>
      </c>
      <c r="AP337" s="14" t="s">
        <v>2045</v>
      </c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61"/>
      <c r="BC337" s="180">
        <v>45458</v>
      </c>
      <c r="BD337" s="14" t="s">
        <v>4288</v>
      </c>
      <c r="BE337" s="14">
        <v>4</v>
      </c>
      <c r="BF337" s="14" t="s">
        <v>630</v>
      </c>
      <c r="BG337" s="14">
        <v>1500</v>
      </c>
      <c r="BH337" s="14" t="s">
        <v>2043</v>
      </c>
      <c r="BI337" s="53"/>
      <c r="BJ337" s="53"/>
      <c r="BK337" s="53"/>
      <c r="BL337" s="53" t="s">
        <v>4453</v>
      </c>
      <c r="BM337" s="53" t="s">
        <v>4482</v>
      </c>
      <c r="BN337" s="53" t="s">
        <v>4084</v>
      </c>
      <c r="BO337" s="14"/>
      <c r="BP337" s="14"/>
      <c r="BQ337" s="14"/>
      <c r="BR337" s="14"/>
      <c r="BS337" s="14"/>
    </row>
    <row r="338" ht="12.95" customHeight="1" spans="1:71">
      <c r="A338" s="180">
        <v>45449</v>
      </c>
      <c r="B338" s="14" t="s">
        <v>4289</v>
      </c>
      <c r="C338" s="14">
        <v>1</v>
      </c>
      <c r="D338" s="14" t="s">
        <v>1057</v>
      </c>
      <c r="E338" s="14">
        <v>1700</v>
      </c>
      <c r="F338" s="14" t="s">
        <v>2043</v>
      </c>
      <c r="G338" s="14"/>
      <c r="H338" s="181"/>
      <c r="I338" s="181"/>
      <c r="J338" s="181" t="s">
        <v>4459</v>
      </c>
      <c r="K338" s="181"/>
      <c r="L338" s="181" t="s">
        <v>4490</v>
      </c>
      <c r="M338" s="181" t="s">
        <v>4551</v>
      </c>
      <c r="N338" s="181"/>
      <c r="O338" s="181"/>
      <c r="P338" s="181"/>
      <c r="Q338" s="181"/>
      <c r="R338" s="61"/>
      <c r="S338" s="180">
        <v>45446</v>
      </c>
      <c r="T338" s="14" t="s">
        <v>4288</v>
      </c>
      <c r="U338" s="14">
        <v>2</v>
      </c>
      <c r="V338" s="14" t="s">
        <v>1813</v>
      </c>
      <c r="W338" s="14">
        <v>300</v>
      </c>
      <c r="X338" s="14" t="s">
        <v>2045</v>
      </c>
      <c r="Y338" s="53"/>
      <c r="Z338" s="53"/>
      <c r="AA338" s="53"/>
      <c r="AB338" s="53" t="s">
        <v>4449</v>
      </c>
      <c r="AC338" s="53" t="s">
        <v>4473</v>
      </c>
      <c r="AD338" s="53" t="s">
        <v>4450</v>
      </c>
      <c r="AE338" s="14"/>
      <c r="AF338" s="53"/>
      <c r="AG338" s="53"/>
      <c r="AH338" s="53"/>
      <c r="AI338" s="53"/>
      <c r="AJ338" s="61"/>
      <c r="AK338" s="180">
        <v>45443</v>
      </c>
      <c r="AL338" s="53" t="s">
        <v>4288</v>
      </c>
      <c r="AM338" s="53">
        <v>3</v>
      </c>
      <c r="AN338" s="14" t="s">
        <v>2165</v>
      </c>
      <c r="AO338" s="14">
        <v>200</v>
      </c>
      <c r="AP338" s="14" t="s">
        <v>2045</v>
      </c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61"/>
      <c r="BC338" s="180">
        <v>45458</v>
      </c>
      <c r="BD338" s="53" t="s">
        <v>4423</v>
      </c>
      <c r="BE338" s="53">
        <v>4</v>
      </c>
      <c r="BF338" s="14" t="s">
        <v>470</v>
      </c>
      <c r="BG338" s="14">
        <v>3600</v>
      </c>
      <c r="BH338" s="14" t="s">
        <v>2043</v>
      </c>
      <c r="BI338" s="53"/>
      <c r="BJ338" s="53"/>
      <c r="BK338" s="53"/>
      <c r="BL338" s="53" t="s">
        <v>4453</v>
      </c>
      <c r="BM338" s="53" t="s">
        <v>4482</v>
      </c>
      <c r="BN338" s="53" t="s">
        <v>4084</v>
      </c>
      <c r="BO338" s="14"/>
      <c r="BP338" s="14">
        <v>400</v>
      </c>
      <c r="BQ338" s="14">
        <v>13</v>
      </c>
      <c r="BR338" s="14"/>
      <c r="BS338" s="14"/>
    </row>
    <row r="339" ht="12.95" customHeight="1" spans="1:71">
      <c r="A339" s="180">
        <v>45449</v>
      </c>
      <c r="B339" s="14" t="s">
        <v>4425</v>
      </c>
      <c r="C339" s="14">
        <v>1</v>
      </c>
      <c r="D339" s="14" t="s">
        <v>729</v>
      </c>
      <c r="E339" s="14">
        <v>4500</v>
      </c>
      <c r="F339" s="14" t="s">
        <v>2043</v>
      </c>
      <c r="G339" s="14"/>
      <c r="H339" s="181"/>
      <c r="I339" s="181"/>
      <c r="J339" s="181" t="s">
        <v>4459</v>
      </c>
      <c r="K339" s="181"/>
      <c r="L339" s="181" t="s">
        <v>4490</v>
      </c>
      <c r="M339" s="181"/>
      <c r="N339" s="181"/>
      <c r="O339" s="181"/>
      <c r="P339" s="181"/>
      <c r="Q339" s="181"/>
      <c r="R339" s="61"/>
      <c r="S339" s="180">
        <v>45446</v>
      </c>
      <c r="T339" s="14" t="s">
        <v>4289</v>
      </c>
      <c r="U339" s="14">
        <v>2</v>
      </c>
      <c r="V339" s="14" t="s">
        <v>1969</v>
      </c>
      <c r="W339" s="14">
        <v>1005</v>
      </c>
      <c r="X339" s="14" t="s">
        <v>2045</v>
      </c>
      <c r="Y339" s="53"/>
      <c r="Z339" s="53"/>
      <c r="AA339" s="53"/>
      <c r="AB339" s="53" t="s">
        <v>4449</v>
      </c>
      <c r="AC339" s="53" t="s">
        <v>4473</v>
      </c>
      <c r="AD339" s="53" t="s">
        <v>4450</v>
      </c>
      <c r="AE339" s="14"/>
      <c r="AF339" s="53"/>
      <c r="AG339" s="53"/>
      <c r="AH339" s="53"/>
      <c r="AI339" s="53"/>
      <c r="AJ339" s="61"/>
      <c r="AK339" s="180">
        <v>45443</v>
      </c>
      <c r="AL339" s="53" t="s">
        <v>4288</v>
      </c>
      <c r="AM339" s="53">
        <v>3</v>
      </c>
      <c r="AN339" s="14" t="s">
        <v>1459</v>
      </c>
      <c r="AO339" s="14">
        <v>400</v>
      </c>
      <c r="AP339" s="14" t="s">
        <v>2045</v>
      </c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61"/>
      <c r="BC339" s="180">
        <v>45460</v>
      </c>
      <c r="BD339" s="14" t="s">
        <v>4288</v>
      </c>
      <c r="BE339" s="14">
        <v>4</v>
      </c>
      <c r="BF339" s="14" t="s">
        <v>470</v>
      </c>
      <c r="BG339" s="14">
        <v>0</v>
      </c>
      <c r="BH339" s="14" t="s">
        <v>2043</v>
      </c>
      <c r="BI339" s="53" t="s">
        <v>4552</v>
      </c>
      <c r="BJ339" s="53" t="s">
        <v>4553</v>
      </c>
      <c r="BK339" s="53"/>
      <c r="BL339" s="53" t="s">
        <v>4453</v>
      </c>
      <c r="BM339" s="53" t="s">
        <v>4482</v>
      </c>
      <c r="BN339" s="53" t="s">
        <v>4084</v>
      </c>
      <c r="BO339" s="14"/>
      <c r="BP339" s="14">
        <v>400</v>
      </c>
      <c r="BQ339" s="14">
        <v>13</v>
      </c>
      <c r="BR339" s="14"/>
      <c r="BS339" s="14"/>
    </row>
    <row r="340" ht="12.95" customHeight="1" spans="1:71">
      <c r="A340" s="180">
        <v>45450</v>
      </c>
      <c r="B340" s="14" t="s">
        <v>4424</v>
      </c>
      <c r="C340" s="14">
        <v>1</v>
      </c>
      <c r="D340" s="14" t="s">
        <v>729</v>
      </c>
      <c r="E340" s="14">
        <v>1000</v>
      </c>
      <c r="F340" s="14" t="s">
        <v>2043</v>
      </c>
      <c r="G340" s="14"/>
      <c r="H340" s="181"/>
      <c r="I340" s="181"/>
      <c r="J340" s="181" t="s">
        <v>4459</v>
      </c>
      <c r="K340" s="181"/>
      <c r="L340" s="181" t="s">
        <v>4490</v>
      </c>
      <c r="M340" s="181"/>
      <c r="N340" s="181"/>
      <c r="O340" s="181"/>
      <c r="P340" s="181"/>
      <c r="Q340" s="181"/>
      <c r="R340" s="61"/>
      <c r="S340" s="180">
        <v>45447</v>
      </c>
      <c r="T340" s="14" t="s">
        <v>4288</v>
      </c>
      <c r="U340" s="14">
        <v>2</v>
      </c>
      <c r="V340" s="14" t="s">
        <v>235</v>
      </c>
      <c r="W340" s="14">
        <v>700</v>
      </c>
      <c r="X340" s="14" t="s">
        <v>2043</v>
      </c>
      <c r="Y340" s="53"/>
      <c r="Z340" s="53"/>
      <c r="AA340" s="53"/>
      <c r="AB340" s="53" t="s">
        <v>4449</v>
      </c>
      <c r="AC340" s="53" t="s">
        <v>4473</v>
      </c>
      <c r="AD340" s="53" t="s">
        <v>4450</v>
      </c>
      <c r="AE340" s="14"/>
      <c r="AF340" s="53"/>
      <c r="AG340" s="53"/>
      <c r="AH340" s="53"/>
      <c r="AI340" s="53"/>
      <c r="AJ340" s="61"/>
      <c r="AK340" s="180">
        <v>45443</v>
      </c>
      <c r="AL340" s="53" t="s">
        <v>4289</v>
      </c>
      <c r="AM340" s="53">
        <v>3</v>
      </c>
      <c r="AN340" s="14" t="s">
        <v>1688</v>
      </c>
      <c r="AO340" s="14">
        <v>300</v>
      </c>
      <c r="AP340" s="14" t="s">
        <v>2045</v>
      </c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61"/>
      <c r="BC340" s="180">
        <v>45460</v>
      </c>
      <c r="BD340" s="14" t="s">
        <v>4289</v>
      </c>
      <c r="BE340" s="14">
        <v>4</v>
      </c>
      <c r="BF340" s="14" t="s">
        <v>1590</v>
      </c>
      <c r="BG340" s="14">
        <v>2000</v>
      </c>
      <c r="BH340" s="14" t="s">
        <v>2043</v>
      </c>
      <c r="BI340" s="53"/>
      <c r="BJ340" s="53"/>
      <c r="BK340" s="53"/>
      <c r="BL340" s="53" t="s">
        <v>4453</v>
      </c>
      <c r="BM340" s="53" t="s">
        <v>4482</v>
      </c>
      <c r="BN340" s="53" t="s">
        <v>4084</v>
      </c>
      <c r="BO340" s="14"/>
      <c r="BP340" s="14">
        <v>400</v>
      </c>
      <c r="BQ340" s="14">
        <v>13</v>
      </c>
      <c r="BR340" s="14"/>
      <c r="BS340" s="14"/>
    </row>
    <row r="341" ht="12.95" customHeight="1" spans="1:71">
      <c r="A341" s="180">
        <v>45454</v>
      </c>
      <c r="B341" s="14" t="s">
        <v>4288</v>
      </c>
      <c r="C341" s="14">
        <v>1</v>
      </c>
      <c r="D341" s="14" t="s">
        <v>106</v>
      </c>
      <c r="E341" s="14">
        <v>2130</v>
      </c>
      <c r="F341" s="14" t="s">
        <v>2043</v>
      </c>
      <c r="G341" s="14"/>
      <c r="H341" s="181"/>
      <c r="I341" s="181"/>
      <c r="J341" s="181" t="s">
        <v>4459</v>
      </c>
      <c r="K341" s="181"/>
      <c r="L341" s="181" t="s">
        <v>4490</v>
      </c>
      <c r="M341" s="181"/>
      <c r="N341" s="181"/>
      <c r="O341" s="181"/>
      <c r="P341" s="181"/>
      <c r="Q341" s="181"/>
      <c r="R341" s="61"/>
      <c r="S341" s="180">
        <v>45447</v>
      </c>
      <c r="T341" s="14" t="s">
        <v>4288</v>
      </c>
      <c r="U341" s="14">
        <v>2</v>
      </c>
      <c r="V341" s="14" t="s">
        <v>667</v>
      </c>
      <c r="W341" s="14">
        <v>2400</v>
      </c>
      <c r="X341" s="14" t="s">
        <v>2043</v>
      </c>
      <c r="Y341" s="53"/>
      <c r="Z341" s="53"/>
      <c r="AA341" s="53"/>
      <c r="AB341" s="53" t="s">
        <v>4449</v>
      </c>
      <c r="AC341" s="53" t="s">
        <v>4473</v>
      </c>
      <c r="AD341" s="53" t="s">
        <v>4450</v>
      </c>
      <c r="AE341" s="14"/>
      <c r="AF341" s="53"/>
      <c r="AG341" s="53"/>
      <c r="AH341" s="53"/>
      <c r="AI341" s="53"/>
      <c r="AJ341" s="61"/>
      <c r="AK341" s="180">
        <v>45443</v>
      </c>
      <c r="AL341" s="53" t="s">
        <v>4289</v>
      </c>
      <c r="AM341" s="53">
        <v>3</v>
      </c>
      <c r="AN341" s="14" t="s">
        <v>1420</v>
      </c>
      <c r="AO341" s="14">
        <v>450</v>
      </c>
      <c r="AP341" s="14" t="s">
        <v>2045</v>
      </c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61"/>
      <c r="BC341" s="180">
        <v>45460</v>
      </c>
      <c r="BD341" s="14" t="s">
        <v>4289</v>
      </c>
      <c r="BE341" s="14">
        <v>4</v>
      </c>
      <c r="BF341" s="14" t="s">
        <v>151</v>
      </c>
      <c r="BG341" s="14">
        <v>600</v>
      </c>
      <c r="BH341" s="14" t="s">
        <v>2043</v>
      </c>
      <c r="BI341" s="53"/>
      <c r="BJ341" s="53"/>
      <c r="BK341" s="53"/>
      <c r="BL341" s="53" t="s">
        <v>4453</v>
      </c>
      <c r="BM341" s="53" t="s">
        <v>4482</v>
      </c>
      <c r="BN341" s="53" t="s">
        <v>4084</v>
      </c>
      <c r="BO341" s="14"/>
      <c r="BP341" s="14">
        <v>400</v>
      </c>
      <c r="BQ341" s="14">
        <v>13</v>
      </c>
      <c r="BR341" s="14"/>
      <c r="BS341" s="14"/>
    </row>
    <row r="342" ht="12.95" customHeight="1" spans="1:71">
      <c r="A342" s="180">
        <v>45454</v>
      </c>
      <c r="B342" s="14" t="s">
        <v>4289</v>
      </c>
      <c r="C342" s="14">
        <v>1</v>
      </c>
      <c r="D342" s="14" t="s">
        <v>106</v>
      </c>
      <c r="E342" s="14">
        <v>300</v>
      </c>
      <c r="F342" s="14" t="s">
        <v>2043</v>
      </c>
      <c r="G342" s="14"/>
      <c r="H342" s="181"/>
      <c r="I342" s="181"/>
      <c r="J342" s="181" t="s">
        <v>4459</v>
      </c>
      <c r="K342" s="181"/>
      <c r="L342" s="181" t="s">
        <v>4490</v>
      </c>
      <c r="M342" s="181"/>
      <c r="N342" s="181"/>
      <c r="O342" s="181"/>
      <c r="P342" s="181"/>
      <c r="Q342" s="181"/>
      <c r="R342" s="61"/>
      <c r="S342" s="180">
        <v>45447</v>
      </c>
      <c r="T342" s="14" t="s">
        <v>4289</v>
      </c>
      <c r="U342" s="14">
        <v>2</v>
      </c>
      <c r="V342" s="14" t="s">
        <v>667</v>
      </c>
      <c r="W342" s="14">
        <v>1600</v>
      </c>
      <c r="X342" s="14" t="s">
        <v>2043</v>
      </c>
      <c r="Y342" s="53"/>
      <c r="Z342" s="53"/>
      <c r="AA342" s="53"/>
      <c r="AB342" s="53" t="s">
        <v>4449</v>
      </c>
      <c r="AC342" s="53" t="s">
        <v>4473</v>
      </c>
      <c r="AD342" s="53" t="s">
        <v>4450</v>
      </c>
      <c r="AE342" s="14"/>
      <c r="AF342" s="53"/>
      <c r="AG342" s="53"/>
      <c r="AH342" s="53"/>
      <c r="AI342" s="53"/>
      <c r="AJ342" s="61"/>
      <c r="AK342" s="180">
        <v>45444</v>
      </c>
      <c r="AL342" s="53" t="s">
        <v>4288</v>
      </c>
      <c r="AM342" s="53">
        <v>3</v>
      </c>
      <c r="AN342" s="14" t="s">
        <v>1272</v>
      </c>
      <c r="AO342" s="14">
        <v>400</v>
      </c>
      <c r="AP342" s="14" t="s">
        <v>2045</v>
      </c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61"/>
      <c r="BC342" s="180">
        <v>45460</v>
      </c>
      <c r="BD342" s="14" t="s">
        <v>4290</v>
      </c>
      <c r="BE342" s="14">
        <v>4</v>
      </c>
      <c r="BF342" s="14" t="s">
        <v>238</v>
      </c>
      <c r="BG342" s="14">
        <v>3000</v>
      </c>
      <c r="BH342" s="14" t="s">
        <v>2043</v>
      </c>
      <c r="BI342" s="53"/>
      <c r="BJ342" s="53"/>
      <c r="BK342" s="53"/>
      <c r="BL342" s="53" t="s">
        <v>4453</v>
      </c>
      <c r="BM342" s="53" t="s">
        <v>4482</v>
      </c>
      <c r="BN342" s="53" t="s">
        <v>4084</v>
      </c>
      <c r="BO342" s="14"/>
      <c r="BP342" s="14">
        <v>400</v>
      </c>
      <c r="BQ342" s="14">
        <v>13</v>
      </c>
      <c r="BR342" s="14"/>
      <c r="BS342" s="14"/>
    </row>
    <row r="343" ht="12.95" customHeight="1" spans="1:71">
      <c r="A343" s="180">
        <v>45454</v>
      </c>
      <c r="B343" s="14" t="s">
        <v>4289</v>
      </c>
      <c r="C343" s="14">
        <v>1</v>
      </c>
      <c r="D343" s="14" t="s">
        <v>2046</v>
      </c>
      <c r="E343" s="14">
        <v>2400</v>
      </c>
      <c r="F343" s="14" t="s">
        <v>2043</v>
      </c>
      <c r="G343" s="14"/>
      <c r="H343" s="181"/>
      <c r="I343" s="181"/>
      <c r="J343" s="181" t="s">
        <v>4459</v>
      </c>
      <c r="K343" s="181"/>
      <c r="L343" s="181" t="s">
        <v>4490</v>
      </c>
      <c r="M343" s="181" t="s">
        <v>4554</v>
      </c>
      <c r="N343" s="181"/>
      <c r="O343" s="181"/>
      <c r="P343" s="181"/>
      <c r="Q343" s="181"/>
      <c r="R343" s="61"/>
      <c r="S343" s="180">
        <v>45447</v>
      </c>
      <c r="T343" s="14" t="s">
        <v>4289</v>
      </c>
      <c r="U343" s="14">
        <v>2</v>
      </c>
      <c r="V343" s="14" t="s">
        <v>1809</v>
      </c>
      <c r="W343" s="14">
        <v>200</v>
      </c>
      <c r="X343" s="14" t="s">
        <v>2043</v>
      </c>
      <c r="Y343" s="14"/>
      <c r="Z343" s="14"/>
      <c r="AA343" s="14"/>
      <c r="AB343" s="53" t="s">
        <v>4449</v>
      </c>
      <c r="AC343" s="53" t="s">
        <v>4473</v>
      </c>
      <c r="AD343" s="53" t="s">
        <v>4450</v>
      </c>
      <c r="AE343" s="14"/>
      <c r="AF343" s="53"/>
      <c r="AG343" s="53"/>
      <c r="AH343" s="53"/>
      <c r="AI343" s="53"/>
      <c r="AJ343" s="61"/>
      <c r="AK343" s="180">
        <v>45444</v>
      </c>
      <c r="AL343" s="53" t="s">
        <v>4288</v>
      </c>
      <c r="AM343" s="53">
        <v>3</v>
      </c>
      <c r="AN343" s="14" t="s">
        <v>1459</v>
      </c>
      <c r="AO343" s="14">
        <v>400</v>
      </c>
      <c r="AP343" s="14" t="s">
        <v>2045</v>
      </c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61"/>
      <c r="BC343" s="14"/>
      <c r="BD343" s="14"/>
      <c r="BE343" s="14"/>
      <c r="BF343" s="14"/>
      <c r="BG343" s="14"/>
      <c r="BH343" s="14"/>
      <c r="BI343" s="53"/>
      <c r="BJ343" s="53"/>
      <c r="BK343" s="53"/>
      <c r="BL343" s="53" t="s">
        <v>4453</v>
      </c>
      <c r="BM343" s="53" t="s">
        <v>4482</v>
      </c>
      <c r="BN343" s="53" t="s">
        <v>4084</v>
      </c>
      <c r="BO343" s="14" t="s">
        <v>4555</v>
      </c>
      <c r="BP343" s="14">
        <v>400</v>
      </c>
      <c r="BQ343" s="14">
        <v>13</v>
      </c>
      <c r="BR343" s="14"/>
      <c r="BS343" s="14"/>
    </row>
    <row r="344" ht="12.95" customHeight="1" spans="1:71">
      <c r="A344" s="180">
        <v>45455</v>
      </c>
      <c r="B344" s="14" t="s">
        <v>4423</v>
      </c>
      <c r="C344" s="14">
        <v>1</v>
      </c>
      <c r="D344" s="14" t="s">
        <v>1060</v>
      </c>
      <c r="E344" s="14">
        <v>4600</v>
      </c>
      <c r="F344" s="14" t="s">
        <v>2043</v>
      </c>
      <c r="G344" s="14"/>
      <c r="H344" s="181"/>
      <c r="I344" s="181"/>
      <c r="J344" s="181" t="s">
        <v>4459</v>
      </c>
      <c r="K344" s="181"/>
      <c r="L344" s="181" t="s">
        <v>4490</v>
      </c>
      <c r="M344" s="181"/>
      <c r="N344" s="181"/>
      <c r="O344" s="181"/>
      <c r="P344" s="181"/>
      <c r="Q344" s="181"/>
      <c r="R344" s="61"/>
      <c r="S344" s="180">
        <v>45447</v>
      </c>
      <c r="T344" s="14" t="s">
        <v>4425</v>
      </c>
      <c r="U344" s="14">
        <v>2</v>
      </c>
      <c r="V344" s="14" t="s">
        <v>403</v>
      </c>
      <c r="W344" s="14">
        <v>2000</v>
      </c>
      <c r="X344" s="14" t="s">
        <v>2043</v>
      </c>
      <c r="Y344" s="53"/>
      <c r="Z344" s="53"/>
      <c r="AA344" s="53"/>
      <c r="AB344" s="53" t="s">
        <v>4449</v>
      </c>
      <c r="AC344" s="53" t="s">
        <v>4473</v>
      </c>
      <c r="AD344" s="53" t="s">
        <v>4450</v>
      </c>
      <c r="AE344" s="14"/>
      <c r="AF344" s="53"/>
      <c r="AG344" s="53"/>
      <c r="AH344" s="53"/>
      <c r="AI344" s="53"/>
      <c r="AJ344" s="61"/>
      <c r="AK344" s="180">
        <v>45444</v>
      </c>
      <c r="AL344" s="53" t="s">
        <v>4289</v>
      </c>
      <c r="AM344" s="53">
        <v>3</v>
      </c>
      <c r="AN344" s="14" t="s">
        <v>1467</v>
      </c>
      <c r="AO344" s="14">
        <v>400</v>
      </c>
      <c r="AP344" s="14" t="s">
        <v>2045</v>
      </c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61"/>
      <c r="BC344" s="180">
        <v>45463</v>
      </c>
      <c r="BD344" s="14" t="s">
        <v>4288</v>
      </c>
      <c r="BE344" s="14">
        <v>4</v>
      </c>
      <c r="BF344" s="14" t="s">
        <v>907</v>
      </c>
      <c r="BG344" s="14">
        <v>500</v>
      </c>
      <c r="BH344" s="14" t="s">
        <v>2043</v>
      </c>
      <c r="BI344" s="53"/>
      <c r="BJ344" s="53"/>
      <c r="BK344" s="53"/>
      <c r="BL344" s="53" t="s">
        <v>4453</v>
      </c>
      <c r="BM344" s="53"/>
      <c r="BN344" s="53" t="s">
        <v>4084</v>
      </c>
      <c r="BO344" s="14"/>
      <c r="BP344" s="14"/>
      <c r="BQ344" s="14"/>
      <c r="BR344" s="14"/>
      <c r="BS344" s="14"/>
    </row>
    <row r="345" ht="12.95" customHeight="1" spans="1:71">
      <c r="A345" s="180">
        <v>45456</v>
      </c>
      <c r="B345" s="14" t="s">
        <v>4288</v>
      </c>
      <c r="C345" s="14">
        <v>1</v>
      </c>
      <c r="D345" s="14" t="s">
        <v>1060</v>
      </c>
      <c r="E345" s="14">
        <v>940</v>
      </c>
      <c r="F345" s="14" t="s">
        <v>2043</v>
      </c>
      <c r="G345" s="14"/>
      <c r="H345" s="181"/>
      <c r="I345" s="181"/>
      <c r="J345" s="181" t="s">
        <v>4459</v>
      </c>
      <c r="K345" s="181"/>
      <c r="L345" s="181" t="s">
        <v>4490</v>
      </c>
      <c r="M345" s="181"/>
      <c r="N345" s="181"/>
      <c r="O345" s="181"/>
      <c r="P345" s="181"/>
      <c r="Q345" s="181"/>
      <c r="R345" s="61"/>
      <c r="S345" s="180">
        <v>45447</v>
      </c>
      <c r="T345" s="14" t="s">
        <v>4290</v>
      </c>
      <c r="U345" s="14">
        <v>2</v>
      </c>
      <c r="V345" s="14" t="s">
        <v>319</v>
      </c>
      <c r="W345" s="14">
        <v>200</v>
      </c>
      <c r="X345" s="14" t="s">
        <v>2045</v>
      </c>
      <c r="Y345" s="53"/>
      <c r="Z345" s="53"/>
      <c r="AA345" s="53"/>
      <c r="AB345" s="53" t="s">
        <v>4449</v>
      </c>
      <c r="AC345" s="53" t="s">
        <v>4473</v>
      </c>
      <c r="AD345" s="53" t="s">
        <v>4450</v>
      </c>
      <c r="AE345" s="14"/>
      <c r="AF345" s="53"/>
      <c r="AG345" s="53"/>
      <c r="AH345" s="53"/>
      <c r="AI345" s="53"/>
      <c r="AJ345" s="61"/>
      <c r="AK345" s="180">
        <v>45444</v>
      </c>
      <c r="AL345" s="53" t="s">
        <v>4289</v>
      </c>
      <c r="AM345" s="53">
        <v>3</v>
      </c>
      <c r="AN345" s="14" t="s">
        <v>994</v>
      </c>
      <c r="AO345" s="14">
        <v>600</v>
      </c>
      <c r="AP345" s="14" t="s">
        <v>2045</v>
      </c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61"/>
      <c r="BC345" s="180">
        <v>45463</v>
      </c>
      <c r="BD345" s="14" t="s">
        <v>4289</v>
      </c>
      <c r="BE345" s="14">
        <v>4</v>
      </c>
      <c r="BF345" s="14" t="s">
        <v>907</v>
      </c>
      <c r="BG345" s="14">
        <v>3100</v>
      </c>
      <c r="BH345" s="14" t="s">
        <v>2043</v>
      </c>
      <c r="BI345" s="53"/>
      <c r="BJ345" s="53"/>
      <c r="BK345" s="53"/>
      <c r="BL345" s="53" t="s">
        <v>4453</v>
      </c>
      <c r="BM345" s="53" t="s">
        <v>4556</v>
      </c>
      <c r="BN345" s="53" t="s">
        <v>4084</v>
      </c>
      <c r="BO345" s="14"/>
      <c r="BP345" s="14"/>
      <c r="BQ345" s="14"/>
      <c r="BR345" s="14"/>
      <c r="BS345" s="14"/>
    </row>
    <row r="346" ht="12.95" customHeight="1" spans="1:71">
      <c r="A346" s="180">
        <v>45456</v>
      </c>
      <c r="B346" s="14" t="s">
        <v>4289</v>
      </c>
      <c r="C346" s="14">
        <v>1</v>
      </c>
      <c r="D346" s="14" t="s">
        <v>1686</v>
      </c>
      <c r="E346" s="14">
        <v>3000</v>
      </c>
      <c r="F346" s="14" t="s">
        <v>2043</v>
      </c>
      <c r="G346" s="14"/>
      <c r="H346" s="181"/>
      <c r="I346" s="181"/>
      <c r="J346" s="181" t="s">
        <v>4459</v>
      </c>
      <c r="K346" s="181"/>
      <c r="L346" s="181" t="s">
        <v>4490</v>
      </c>
      <c r="M346" s="181"/>
      <c r="N346" s="181"/>
      <c r="O346" s="181"/>
      <c r="P346" s="181"/>
      <c r="Q346" s="181"/>
      <c r="R346" s="61"/>
      <c r="S346" s="180">
        <v>45447</v>
      </c>
      <c r="T346" s="14" t="s">
        <v>4290</v>
      </c>
      <c r="U346" s="14">
        <v>2</v>
      </c>
      <c r="V346" s="14" t="s">
        <v>265</v>
      </c>
      <c r="W346" s="14">
        <v>1000</v>
      </c>
      <c r="X346" s="14" t="s">
        <v>2043</v>
      </c>
      <c r="Y346" s="53"/>
      <c r="Z346" s="53"/>
      <c r="AA346" s="53"/>
      <c r="AB346" s="53" t="s">
        <v>4449</v>
      </c>
      <c r="AC346" s="53" t="s">
        <v>4473</v>
      </c>
      <c r="AD346" s="53" t="s">
        <v>4450</v>
      </c>
      <c r="AE346" s="14"/>
      <c r="AF346" s="53"/>
      <c r="AG346" s="53"/>
      <c r="AH346" s="53"/>
      <c r="AI346" s="53"/>
      <c r="AJ346" s="61"/>
      <c r="AK346" s="180">
        <v>45446</v>
      </c>
      <c r="AL346" s="53" t="s">
        <v>4288</v>
      </c>
      <c r="AM346" s="53">
        <v>3</v>
      </c>
      <c r="AN346" s="14" t="s">
        <v>994</v>
      </c>
      <c r="AO346" s="14">
        <v>600</v>
      </c>
      <c r="AP346" s="14" t="s">
        <v>2045</v>
      </c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61"/>
      <c r="BC346" s="180">
        <v>45463</v>
      </c>
      <c r="BD346" s="14" t="s">
        <v>4290</v>
      </c>
      <c r="BE346" s="14">
        <v>4</v>
      </c>
      <c r="BF346" s="14" t="s">
        <v>909</v>
      </c>
      <c r="BG346" s="14">
        <v>400</v>
      </c>
      <c r="BH346" s="14" t="s">
        <v>2045</v>
      </c>
      <c r="BI346" s="53"/>
      <c r="BJ346" s="53"/>
      <c r="BK346" s="53"/>
      <c r="BL346" s="53" t="s">
        <v>4453</v>
      </c>
      <c r="BM346" s="53" t="s">
        <v>4556</v>
      </c>
      <c r="BN346" s="53" t="s">
        <v>4084</v>
      </c>
      <c r="BO346" s="14"/>
      <c r="BP346" s="14"/>
      <c r="BQ346" s="14"/>
      <c r="BR346" s="14"/>
      <c r="BS346" s="14"/>
    </row>
    <row r="347" ht="12.95" customHeight="1" spans="1:71">
      <c r="A347" s="180">
        <v>45456</v>
      </c>
      <c r="B347" s="14" t="s">
        <v>4290</v>
      </c>
      <c r="C347" s="14">
        <v>1</v>
      </c>
      <c r="D347" s="14" t="s">
        <v>790</v>
      </c>
      <c r="E347" s="14">
        <v>4500</v>
      </c>
      <c r="F347" s="14" t="s">
        <v>2043</v>
      </c>
      <c r="G347" s="14"/>
      <c r="H347" s="181"/>
      <c r="I347" s="181"/>
      <c r="J347" s="181" t="s">
        <v>4459</v>
      </c>
      <c r="K347" s="181"/>
      <c r="L347" s="181" t="s">
        <v>4490</v>
      </c>
      <c r="M347" s="181"/>
      <c r="N347" s="181"/>
      <c r="O347" s="181"/>
      <c r="P347" s="181"/>
      <c r="Q347" s="181"/>
      <c r="R347" s="61"/>
      <c r="S347" s="180">
        <v>45448</v>
      </c>
      <c r="T347" s="14" t="s">
        <v>4288</v>
      </c>
      <c r="U347" s="14">
        <v>2</v>
      </c>
      <c r="V347" s="14" t="s">
        <v>265</v>
      </c>
      <c r="W347" s="14">
        <v>2200</v>
      </c>
      <c r="X347" s="14" t="s">
        <v>2043</v>
      </c>
      <c r="Y347" s="53"/>
      <c r="Z347" s="53"/>
      <c r="AA347" s="53"/>
      <c r="AB347" s="53" t="s">
        <v>4449</v>
      </c>
      <c r="AC347" s="53" t="s">
        <v>4473</v>
      </c>
      <c r="AD347" s="53" t="s">
        <v>4450</v>
      </c>
      <c r="AE347" s="14"/>
      <c r="AF347" s="53"/>
      <c r="AG347" s="53"/>
      <c r="AH347" s="53"/>
      <c r="AI347" s="53"/>
      <c r="AJ347" s="61"/>
      <c r="AK347" s="180">
        <v>45446</v>
      </c>
      <c r="AL347" s="53" t="s">
        <v>4288</v>
      </c>
      <c r="AM347" s="53">
        <v>3</v>
      </c>
      <c r="AN347" s="14" t="s">
        <v>720</v>
      </c>
      <c r="AO347" s="14">
        <v>900</v>
      </c>
      <c r="AP347" s="14" t="s">
        <v>2045</v>
      </c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61"/>
      <c r="BC347" s="180">
        <v>45463</v>
      </c>
      <c r="BD347" s="14" t="s">
        <v>4290</v>
      </c>
      <c r="BE347" s="14">
        <v>4</v>
      </c>
      <c r="BF347" s="14" t="s">
        <v>316</v>
      </c>
      <c r="BG347" s="14">
        <v>1000</v>
      </c>
      <c r="BH347" s="14" t="s">
        <v>2043</v>
      </c>
      <c r="BI347" s="53"/>
      <c r="BJ347" s="53"/>
      <c r="BK347" s="53" t="s">
        <v>4448</v>
      </c>
      <c r="BL347" s="53" t="s">
        <v>4453</v>
      </c>
      <c r="BM347" s="53" t="s">
        <v>4482</v>
      </c>
      <c r="BN347" s="53" t="s">
        <v>4084</v>
      </c>
      <c r="BO347" s="14"/>
      <c r="BP347" s="14"/>
      <c r="BQ347" s="14"/>
      <c r="BR347" s="14"/>
      <c r="BS347" s="14"/>
    </row>
    <row r="348" ht="12.95" customHeight="1" spans="1:71">
      <c r="A348" s="180">
        <v>45457</v>
      </c>
      <c r="B348" s="14" t="s">
        <v>4424</v>
      </c>
      <c r="C348" s="14">
        <v>1</v>
      </c>
      <c r="D348" s="14" t="s">
        <v>464</v>
      </c>
      <c r="E348" s="14">
        <v>9000</v>
      </c>
      <c r="F348" s="14" t="s">
        <v>2043</v>
      </c>
      <c r="G348" s="14"/>
      <c r="H348" s="181"/>
      <c r="I348" s="181" t="s">
        <v>4452</v>
      </c>
      <c r="J348" s="181" t="s">
        <v>4459</v>
      </c>
      <c r="K348" s="181"/>
      <c r="L348" s="181" t="s">
        <v>4490</v>
      </c>
      <c r="M348" s="181"/>
      <c r="N348" s="181"/>
      <c r="O348" s="181"/>
      <c r="P348" s="181"/>
      <c r="Q348" s="181"/>
      <c r="R348" s="61"/>
      <c r="S348" s="180">
        <v>45448</v>
      </c>
      <c r="T348" s="14" t="s">
        <v>4288</v>
      </c>
      <c r="U348" s="14">
        <v>2</v>
      </c>
      <c r="V348" s="14" t="s">
        <v>2078</v>
      </c>
      <c r="W348" s="14">
        <v>200</v>
      </c>
      <c r="X348" s="14" t="s">
        <v>2043</v>
      </c>
      <c r="Y348" s="53"/>
      <c r="Z348" s="53"/>
      <c r="AA348" s="53"/>
      <c r="AB348" s="53" t="s">
        <v>4449</v>
      </c>
      <c r="AC348" s="53" t="s">
        <v>4473</v>
      </c>
      <c r="AD348" s="53" t="s">
        <v>4450</v>
      </c>
      <c r="AE348" s="14"/>
      <c r="AF348" s="53"/>
      <c r="AG348" s="53"/>
      <c r="AH348" s="53"/>
      <c r="AI348" s="53"/>
      <c r="AJ348" s="61"/>
      <c r="AK348" s="180">
        <v>45446</v>
      </c>
      <c r="AL348" s="53" t="s">
        <v>4289</v>
      </c>
      <c r="AM348" s="53">
        <v>3</v>
      </c>
      <c r="AN348" s="14" t="s">
        <v>1520</v>
      </c>
      <c r="AO348" s="14">
        <v>400</v>
      </c>
      <c r="AP348" s="14" t="s">
        <v>2045</v>
      </c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61"/>
      <c r="BC348" s="180">
        <v>45464</v>
      </c>
      <c r="BD348" s="14" t="s">
        <v>4424</v>
      </c>
      <c r="BE348" s="14">
        <v>4</v>
      </c>
      <c r="BF348" s="14" t="s">
        <v>316</v>
      </c>
      <c r="BG348" s="14">
        <v>8000</v>
      </c>
      <c r="BH348" s="14" t="s">
        <v>2043</v>
      </c>
      <c r="BI348" s="53"/>
      <c r="BJ348" s="53"/>
      <c r="BK348" s="53"/>
      <c r="BL348" s="53" t="s">
        <v>4453</v>
      </c>
      <c r="BM348" s="53" t="s">
        <v>4482</v>
      </c>
      <c r="BN348" s="53" t="s">
        <v>4084</v>
      </c>
      <c r="BO348" s="14"/>
      <c r="BP348" s="14"/>
      <c r="BQ348" s="14"/>
      <c r="BR348" s="14"/>
      <c r="BS348" s="14"/>
    </row>
    <row r="349" ht="12.95" customHeight="1" spans="1:66">
      <c r="A349" s="180">
        <v>45458</v>
      </c>
      <c r="B349" s="14" t="s">
        <v>4288</v>
      </c>
      <c r="C349" s="14">
        <v>1</v>
      </c>
      <c r="D349" s="14" t="s">
        <v>464</v>
      </c>
      <c r="E349" s="14">
        <v>4000</v>
      </c>
      <c r="F349" s="14" t="s">
        <v>2043</v>
      </c>
      <c r="G349" s="14"/>
      <c r="H349" s="181"/>
      <c r="I349" s="181" t="s">
        <v>4452</v>
      </c>
      <c r="J349" s="181" t="s">
        <v>4459</v>
      </c>
      <c r="K349" s="181"/>
      <c r="L349" s="181" t="s">
        <v>4490</v>
      </c>
      <c r="M349" s="181"/>
      <c r="N349" s="181"/>
      <c r="O349" s="181"/>
      <c r="P349" s="181"/>
      <c r="Q349" s="181"/>
      <c r="R349" s="61"/>
      <c r="S349" s="180">
        <v>45448</v>
      </c>
      <c r="T349" s="14" t="s">
        <v>4425</v>
      </c>
      <c r="U349" s="14">
        <v>2</v>
      </c>
      <c r="V349" s="14" t="s">
        <v>458</v>
      </c>
      <c r="W349" s="14">
        <v>6000</v>
      </c>
      <c r="X349" s="14" t="s">
        <v>2043</v>
      </c>
      <c r="Y349" s="53"/>
      <c r="Z349" s="53"/>
      <c r="AA349" s="53"/>
      <c r="AB349" s="53" t="s">
        <v>4449</v>
      </c>
      <c r="AC349" s="53" t="s">
        <v>4473</v>
      </c>
      <c r="AD349" s="53" t="s">
        <v>4450</v>
      </c>
      <c r="AE349" s="14"/>
      <c r="AF349" s="53"/>
      <c r="AG349" s="53"/>
      <c r="AH349" s="53"/>
      <c r="AI349" s="53"/>
      <c r="AJ349" s="61"/>
      <c r="AK349" s="180">
        <v>45446</v>
      </c>
      <c r="AL349" s="53" t="s">
        <v>4289</v>
      </c>
      <c r="AM349" s="53">
        <v>3</v>
      </c>
      <c r="AN349" s="14" t="s">
        <v>1771</v>
      </c>
      <c r="AO349" s="14">
        <v>400</v>
      </c>
      <c r="AP349" s="14" t="s">
        <v>2045</v>
      </c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61"/>
      <c r="BC349" s="67"/>
      <c r="BI349" s="61"/>
      <c r="BJ349" s="53"/>
      <c r="BK349" s="53"/>
      <c r="BL349" s="53" t="s">
        <v>4453</v>
      </c>
      <c r="BM349" s="53" t="s">
        <v>4482</v>
      </c>
      <c r="BN349" s="61"/>
    </row>
    <row r="350" ht="12.95" customHeight="1" spans="1:71">
      <c r="A350" s="180">
        <v>45458</v>
      </c>
      <c r="B350" s="14" t="s">
        <v>4423</v>
      </c>
      <c r="C350" s="14">
        <v>1</v>
      </c>
      <c r="D350" s="14" t="s">
        <v>464</v>
      </c>
      <c r="E350" s="14">
        <v>1000</v>
      </c>
      <c r="F350" s="14" t="s">
        <v>2043</v>
      </c>
      <c r="G350" s="14"/>
      <c r="H350" s="181"/>
      <c r="I350" s="181" t="s">
        <v>4452</v>
      </c>
      <c r="J350" s="181" t="s">
        <v>4459</v>
      </c>
      <c r="K350" s="181"/>
      <c r="L350" s="181" t="s">
        <v>4490</v>
      </c>
      <c r="M350" s="181"/>
      <c r="N350" s="181"/>
      <c r="O350" s="181"/>
      <c r="P350" s="181"/>
      <c r="Q350" s="181"/>
      <c r="R350" s="61"/>
      <c r="S350" s="180"/>
      <c r="T350" s="14"/>
      <c r="U350" s="14"/>
      <c r="V350" s="14"/>
      <c r="W350" s="14"/>
      <c r="X350" s="14"/>
      <c r="Y350" s="53"/>
      <c r="Z350" s="53"/>
      <c r="AA350" s="53"/>
      <c r="AB350" s="53" t="s">
        <v>4449</v>
      </c>
      <c r="AC350" s="53" t="s">
        <v>4473</v>
      </c>
      <c r="AD350" s="53" t="s">
        <v>4450</v>
      </c>
      <c r="AE350" s="14"/>
      <c r="AF350" s="53"/>
      <c r="AG350" s="53"/>
      <c r="AH350" s="53"/>
      <c r="AI350" s="53"/>
      <c r="AJ350" s="61"/>
      <c r="AK350" s="180"/>
      <c r="AL350" s="53"/>
      <c r="AM350" s="53"/>
      <c r="AN350" s="14"/>
      <c r="AO350" s="14"/>
      <c r="AP350" s="14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61"/>
      <c r="BC350" s="180">
        <v>45467</v>
      </c>
      <c r="BD350" s="14" t="s">
        <v>4288</v>
      </c>
      <c r="BE350" s="14">
        <v>4</v>
      </c>
      <c r="BF350" s="14" t="s">
        <v>151</v>
      </c>
      <c r="BG350" s="14">
        <v>1140</v>
      </c>
      <c r="BH350" s="14" t="s">
        <v>2043</v>
      </c>
      <c r="BI350" s="193"/>
      <c r="BJ350" s="53"/>
      <c r="BK350" s="53"/>
      <c r="BL350" s="53" t="s">
        <v>4453</v>
      </c>
      <c r="BM350" s="53" t="s">
        <v>4482</v>
      </c>
      <c r="BN350" s="53" t="s">
        <v>4084</v>
      </c>
      <c r="BO350" s="14"/>
      <c r="BP350" s="14"/>
      <c r="BQ350" s="14"/>
      <c r="BR350" s="14"/>
      <c r="BS350" s="14"/>
    </row>
    <row r="351" ht="12.95" customHeight="1" spans="1:71">
      <c r="A351" s="180">
        <v>45458</v>
      </c>
      <c r="B351" s="14" t="s">
        <v>4290</v>
      </c>
      <c r="C351" s="14">
        <v>1</v>
      </c>
      <c r="D351" s="14" t="s">
        <v>1188</v>
      </c>
      <c r="E351" s="14">
        <v>4000</v>
      </c>
      <c r="F351" s="14" t="s">
        <v>2043</v>
      </c>
      <c r="G351" s="14"/>
      <c r="H351" s="181"/>
      <c r="I351" s="181" t="s">
        <v>4452</v>
      </c>
      <c r="J351" s="181" t="s">
        <v>4459</v>
      </c>
      <c r="K351" s="181"/>
      <c r="L351" s="181" t="s">
        <v>4490</v>
      </c>
      <c r="M351" s="181"/>
      <c r="N351" s="181"/>
      <c r="O351" s="181"/>
      <c r="P351" s="181"/>
      <c r="Q351" s="181"/>
      <c r="R351" s="61"/>
      <c r="S351" s="180">
        <v>45449</v>
      </c>
      <c r="T351" s="14" t="s">
        <v>4423</v>
      </c>
      <c r="U351" s="14">
        <v>2</v>
      </c>
      <c r="V351" s="14" t="s">
        <v>458</v>
      </c>
      <c r="W351" s="14">
        <v>4500</v>
      </c>
      <c r="X351" s="14" t="s">
        <v>2043</v>
      </c>
      <c r="Y351" s="53"/>
      <c r="Z351" s="53"/>
      <c r="AA351" s="53"/>
      <c r="AB351" s="53" t="s">
        <v>4449</v>
      </c>
      <c r="AC351" s="53" t="s">
        <v>4473</v>
      </c>
      <c r="AD351" s="53" t="s">
        <v>4450</v>
      </c>
      <c r="AE351" s="14"/>
      <c r="AF351" s="53"/>
      <c r="AG351" s="53"/>
      <c r="AH351" s="53"/>
      <c r="AI351" s="53"/>
      <c r="AJ351" s="61"/>
      <c r="AK351" s="180">
        <v>45449</v>
      </c>
      <c r="AL351" s="53" t="s">
        <v>4288</v>
      </c>
      <c r="AM351" s="53">
        <v>3</v>
      </c>
      <c r="AN351" s="14" t="s">
        <v>2892</v>
      </c>
      <c r="AO351" s="14">
        <v>780</v>
      </c>
      <c r="AP351" s="14" t="s">
        <v>2043</v>
      </c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61"/>
      <c r="BC351" s="180">
        <v>45467</v>
      </c>
      <c r="BD351" s="14" t="s">
        <v>4289</v>
      </c>
      <c r="BE351" s="14">
        <v>4</v>
      </c>
      <c r="BF351" s="14" t="s">
        <v>1603</v>
      </c>
      <c r="BG351" s="14">
        <v>2000</v>
      </c>
      <c r="BH351" s="14" t="s">
        <v>2043</v>
      </c>
      <c r="BI351" s="193"/>
      <c r="BJ351" s="53"/>
      <c r="BK351" s="53"/>
      <c r="BL351" s="53" t="s">
        <v>4453</v>
      </c>
      <c r="BM351" s="53" t="s">
        <v>4482</v>
      </c>
      <c r="BN351" s="53" t="s">
        <v>4084</v>
      </c>
      <c r="BO351" s="14"/>
      <c r="BP351" s="14"/>
      <c r="BQ351" s="14"/>
      <c r="BR351" s="14"/>
      <c r="BS351" s="14"/>
    </row>
    <row r="352" ht="12.95" customHeight="1" spans="1:71">
      <c r="A352" s="180">
        <v>45458</v>
      </c>
      <c r="B352" s="14" t="s">
        <v>4290</v>
      </c>
      <c r="C352" s="14">
        <v>1</v>
      </c>
      <c r="D352" s="127" t="s">
        <v>2047</v>
      </c>
      <c r="E352" s="127">
        <v>300</v>
      </c>
      <c r="F352" s="127" t="s">
        <v>2045</v>
      </c>
      <c r="G352" s="14"/>
      <c r="H352" s="181"/>
      <c r="I352" s="181" t="s">
        <v>4452</v>
      </c>
      <c r="J352" s="181" t="s">
        <v>4459</v>
      </c>
      <c r="K352" s="181" t="s">
        <v>4557</v>
      </c>
      <c r="L352" s="181" t="s">
        <v>4490</v>
      </c>
      <c r="M352" s="181"/>
      <c r="N352" s="181"/>
      <c r="O352" s="181"/>
      <c r="P352" s="181"/>
      <c r="Q352" s="181"/>
      <c r="R352" s="61"/>
      <c r="S352" s="180">
        <v>45449</v>
      </c>
      <c r="T352" s="14" t="s">
        <v>4425</v>
      </c>
      <c r="U352" s="14">
        <v>2</v>
      </c>
      <c r="V352" s="14" t="s">
        <v>461</v>
      </c>
      <c r="W352" s="14">
        <v>4500</v>
      </c>
      <c r="X352" s="14" t="s">
        <v>2043</v>
      </c>
      <c r="Y352" s="53"/>
      <c r="Z352" s="53"/>
      <c r="AA352" s="53" t="s">
        <v>4558</v>
      </c>
      <c r="AB352" s="53" t="s">
        <v>4449</v>
      </c>
      <c r="AC352" s="53" t="s">
        <v>4473</v>
      </c>
      <c r="AD352" s="53" t="s">
        <v>4450</v>
      </c>
      <c r="AE352" s="14" t="s">
        <v>4559</v>
      </c>
      <c r="AF352" s="53"/>
      <c r="AG352" s="53"/>
      <c r="AH352" s="53"/>
      <c r="AI352" s="53"/>
      <c r="AJ352" s="61"/>
      <c r="AK352" s="180">
        <v>45449</v>
      </c>
      <c r="AL352" s="53" t="s">
        <v>4289</v>
      </c>
      <c r="AM352" s="53">
        <v>3</v>
      </c>
      <c r="AN352" s="14" t="s">
        <v>2892</v>
      </c>
      <c r="AO352" s="14">
        <v>1500</v>
      </c>
      <c r="AP352" s="14" t="s">
        <v>2043</v>
      </c>
      <c r="AQ352" s="53"/>
      <c r="AR352" s="53"/>
      <c r="AS352" s="53"/>
      <c r="AT352" s="53"/>
      <c r="AU352" s="53"/>
      <c r="AV352" s="53"/>
      <c r="AW352" s="53"/>
      <c r="AX352" s="185"/>
      <c r="AY352" s="185"/>
      <c r="AZ352" s="185"/>
      <c r="BA352" s="185"/>
      <c r="BB352" s="61"/>
      <c r="BC352" s="180">
        <v>45467</v>
      </c>
      <c r="BD352" s="14" t="s">
        <v>4290</v>
      </c>
      <c r="BE352" s="14">
        <v>4</v>
      </c>
      <c r="BF352" s="14" t="s">
        <v>1603</v>
      </c>
      <c r="BG352" s="14">
        <v>2000</v>
      </c>
      <c r="BH352" s="14" t="s">
        <v>2043</v>
      </c>
      <c r="BI352" s="193"/>
      <c r="BJ352" s="53"/>
      <c r="BK352" s="53"/>
      <c r="BL352" s="53" t="s">
        <v>4453</v>
      </c>
      <c r="BM352" s="53" t="s">
        <v>4482</v>
      </c>
      <c r="BN352" s="53" t="s">
        <v>4084</v>
      </c>
      <c r="BO352" s="14"/>
      <c r="BP352" s="14"/>
      <c r="BQ352" s="14"/>
      <c r="BR352" s="14"/>
      <c r="BS352" s="14"/>
    </row>
    <row r="353" ht="12.95" customHeight="1" spans="1:71">
      <c r="A353" s="180">
        <v>45458</v>
      </c>
      <c r="B353" s="14" t="s">
        <v>4290</v>
      </c>
      <c r="C353" s="14">
        <v>1</v>
      </c>
      <c r="D353" s="14" t="s">
        <v>1065</v>
      </c>
      <c r="E353" s="14">
        <v>500</v>
      </c>
      <c r="F353" s="14" t="s">
        <v>2045</v>
      </c>
      <c r="G353" s="14"/>
      <c r="H353" s="181"/>
      <c r="I353" s="181"/>
      <c r="J353" s="181" t="s">
        <v>4459</v>
      </c>
      <c r="K353" s="181" t="s">
        <v>4557</v>
      </c>
      <c r="L353" s="181" t="s">
        <v>4490</v>
      </c>
      <c r="M353" s="181"/>
      <c r="N353" s="181"/>
      <c r="O353" s="181"/>
      <c r="P353" s="181"/>
      <c r="Q353" s="181"/>
      <c r="R353" s="61"/>
      <c r="S353" s="180">
        <v>45449</v>
      </c>
      <c r="T353" s="14" t="s">
        <v>4424</v>
      </c>
      <c r="U353" s="14">
        <v>2</v>
      </c>
      <c r="V353" s="14" t="s">
        <v>461</v>
      </c>
      <c r="W353" s="14">
        <v>8000</v>
      </c>
      <c r="X353" s="14" t="s">
        <v>2043</v>
      </c>
      <c r="Y353" s="53"/>
      <c r="Z353" s="53"/>
      <c r="AA353" s="53"/>
      <c r="AB353" s="53" t="s">
        <v>4449</v>
      </c>
      <c r="AC353" s="53" t="s">
        <v>4473</v>
      </c>
      <c r="AD353" s="53" t="s">
        <v>4450</v>
      </c>
      <c r="AE353" s="14"/>
      <c r="AF353" s="53"/>
      <c r="AG353" s="53"/>
      <c r="AH353" s="53"/>
      <c r="AI353" s="53"/>
      <c r="AJ353" s="61"/>
      <c r="AK353" s="180">
        <v>45450</v>
      </c>
      <c r="AL353" s="53" t="s">
        <v>4288</v>
      </c>
      <c r="AM353" s="53">
        <v>3</v>
      </c>
      <c r="AN353" s="14" t="s">
        <v>2892</v>
      </c>
      <c r="AO353" s="14">
        <v>400</v>
      </c>
      <c r="AP353" s="14" t="s">
        <v>2043</v>
      </c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61"/>
      <c r="BC353" s="180">
        <v>45468</v>
      </c>
      <c r="BD353" s="14" t="s">
        <v>4288</v>
      </c>
      <c r="BE353" s="14">
        <v>4</v>
      </c>
      <c r="BF353" s="14" t="s">
        <v>1603</v>
      </c>
      <c r="BG353" s="14">
        <v>2000</v>
      </c>
      <c r="BH353" s="14" t="s">
        <v>2043</v>
      </c>
      <c r="BI353" s="193"/>
      <c r="BJ353" s="53"/>
      <c r="BK353" s="53"/>
      <c r="BL353" s="53" t="s">
        <v>4453</v>
      </c>
      <c r="BM353" s="53" t="s">
        <v>4482</v>
      </c>
      <c r="BN353" s="53" t="s">
        <v>4084</v>
      </c>
      <c r="BO353" s="14"/>
      <c r="BP353" s="14"/>
      <c r="BQ353" s="14"/>
      <c r="BR353" s="14"/>
      <c r="BS353" s="14"/>
    </row>
    <row r="354" ht="12.95" customHeight="1" spans="1:71">
      <c r="A354" s="180">
        <v>45460</v>
      </c>
      <c r="B354" s="14" t="s">
        <v>4288</v>
      </c>
      <c r="C354" s="14">
        <v>1</v>
      </c>
      <c r="D354" s="14" t="s">
        <v>1065</v>
      </c>
      <c r="E354" s="14">
        <v>500</v>
      </c>
      <c r="F354" s="14" t="s">
        <v>2043</v>
      </c>
      <c r="G354" s="14" t="s">
        <v>4560</v>
      </c>
      <c r="H354" s="181"/>
      <c r="I354" s="181"/>
      <c r="J354" s="181" t="s">
        <v>4459</v>
      </c>
      <c r="K354" s="181" t="s">
        <v>4557</v>
      </c>
      <c r="L354" s="181" t="s">
        <v>4490</v>
      </c>
      <c r="M354" s="181" t="s">
        <v>4561</v>
      </c>
      <c r="N354" s="181">
        <v>400</v>
      </c>
      <c r="O354" s="181">
        <v>35</v>
      </c>
      <c r="P354" s="181"/>
      <c r="Q354" s="181"/>
      <c r="R354" s="61"/>
      <c r="S354" s="180">
        <v>45450</v>
      </c>
      <c r="T354" s="14" t="s">
        <v>4290</v>
      </c>
      <c r="U354" s="14">
        <v>2</v>
      </c>
      <c r="V354" s="14" t="s">
        <v>496</v>
      </c>
      <c r="W354" s="14">
        <v>2000</v>
      </c>
      <c r="X354" s="14" t="s">
        <v>2043</v>
      </c>
      <c r="Y354" s="53"/>
      <c r="Z354" s="53"/>
      <c r="AA354" s="53"/>
      <c r="AB354" s="53" t="s">
        <v>4449</v>
      </c>
      <c r="AC354" s="53" t="s">
        <v>4473</v>
      </c>
      <c r="AD354" s="53" t="s">
        <v>4450</v>
      </c>
      <c r="AE354" s="14"/>
      <c r="AF354" s="53"/>
      <c r="AG354" s="53"/>
      <c r="AH354" s="53"/>
      <c r="AI354" s="53"/>
      <c r="AJ354" s="61"/>
      <c r="AK354" s="180"/>
      <c r="AL354" s="53" t="s">
        <v>4288</v>
      </c>
      <c r="AM354" s="53">
        <v>3</v>
      </c>
      <c r="AN354" s="14" t="s">
        <v>2091</v>
      </c>
      <c r="AO354" s="14">
        <v>700</v>
      </c>
      <c r="AP354" s="14" t="s">
        <v>2043</v>
      </c>
      <c r="AQ354" s="53"/>
      <c r="AR354" s="53"/>
      <c r="AS354" s="53"/>
      <c r="AT354" s="53"/>
      <c r="AU354" s="53"/>
      <c r="AV354" s="53"/>
      <c r="AW354" s="53" t="s">
        <v>4562</v>
      </c>
      <c r="AX354" s="53"/>
      <c r="AY354" s="53"/>
      <c r="AZ354" s="53"/>
      <c r="BA354" s="53"/>
      <c r="BB354" s="61"/>
      <c r="BC354" s="180">
        <v>45468</v>
      </c>
      <c r="BD354" s="14" t="s">
        <v>4425</v>
      </c>
      <c r="BE354" s="14">
        <v>4</v>
      </c>
      <c r="BF354" s="14" t="s">
        <v>238</v>
      </c>
      <c r="BG354" s="14">
        <v>4000</v>
      </c>
      <c r="BH354" s="14" t="s">
        <v>2043</v>
      </c>
      <c r="BI354" s="53"/>
      <c r="BJ354" s="53"/>
      <c r="BK354" s="53"/>
      <c r="BL354" s="53" t="s">
        <v>4453</v>
      </c>
      <c r="BM354" s="53" t="s">
        <v>4482</v>
      </c>
      <c r="BN354" s="53" t="s">
        <v>4084</v>
      </c>
      <c r="BO354" s="14" t="s">
        <v>4563</v>
      </c>
      <c r="BP354" s="14"/>
      <c r="BQ354" s="14"/>
      <c r="BR354" s="14"/>
      <c r="BS354" s="14"/>
    </row>
    <row r="355" ht="12.95" customHeight="1" spans="1:67">
      <c r="A355" s="180">
        <v>45460</v>
      </c>
      <c r="B355" s="14" t="s">
        <v>4425</v>
      </c>
      <c r="C355" s="14">
        <v>1</v>
      </c>
      <c r="D355" s="14" t="s">
        <v>1065</v>
      </c>
      <c r="E355" s="14">
        <v>6500</v>
      </c>
      <c r="F355" s="14" t="s">
        <v>2043</v>
      </c>
      <c r="G355" s="14"/>
      <c r="H355" s="181"/>
      <c r="I355" s="181"/>
      <c r="J355" s="181" t="s">
        <v>4459</v>
      </c>
      <c r="K355" s="181" t="s">
        <v>4557</v>
      </c>
      <c r="L355" s="181" t="s">
        <v>4490</v>
      </c>
      <c r="M355" s="181"/>
      <c r="N355" s="181"/>
      <c r="O355" s="181"/>
      <c r="P355" s="181"/>
      <c r="Q355" s="181"/>
      <c r="R355" s="61"/>
      <c r="S355" s="180"/>
      <c r="T355" s="14"/>
      <c r="U355" s="14"/>
      <c r="V355" s="14"/>
      <c r="W355" s="14"/>
      <c r="X355" s="14"/>
      <c r="Y355" s="53"/>
      <c r="Z355" s="53"/>
      <c r="AA355" s="53"/>
      <c r="AB355" s="53" t="s">
        <v>4449</v>
      </c>
      <c r="AC355" s="53" t="s">
        <v>4473</v>
      </c>
      <c r="AD355" s="53"/>
      <c r="AE355" s="14"/>
      <c r="AF355" s="53"/>
      <c r="AG355" s="53"/>
      <c r="AH355" s="53"/>
      <c r="AI355" s="53"/>
      <c r="AJ355" s="61"/>
      <c r="AK355" s="180">
        <v>45454</v>
      </c>
      <c r="AL355" s="53" t="s">
        <v>4288</v>
      </c>
      <c r="AM355" s="53">
        <v>3</v>
      </c>
      <c r="AN355" s="14" t="s">
        <v>1666</v>
      </c>
      <c r="AO355" s="14">
        <v>400</v>
      </c>
      <c r="AP355" s="14" t="s">
        <v>2045</v>
      </c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61"/>
      <c r="BC355" s="180">
        <v>45470</v>
      </c>
      <c r="BD355" s="47" t="s">
        <v>4288</v>
      </c>
      <c r="BE355" s="47">
        <v>4</v>
      </c>
      <c r="BF355" s="47" t="s">
        <v>1416</v>
      </c>
      <c r="BG355" s="47">
        <v>4000</v>
      </c>
      <c r="BH355" s="47" t="s">
        <v>2043</v>
      </c>
      <c r="BI355" s="61"/>
      <c r="BK355" s="61"/>
      <c r="BL355" s="53" t="s">
        <v>4453</v>
      </c>
      <c r="BM355" s="53" t="s">
        <v>4482</v>
      </c>
      <c r="BN355" s="53" t="s">
        <v>4084</v>
      </c>
      <c r="BO355" s="14" t="s">
        <v>4563</v>
      </c>
    </row>
    <row r="356" ht="12.95" customHeight="1" spans="1:66">
      <c r="A356" s="180">
        <v>45461</v>
      </c>
      <c r="B356" s="14" t="s">
        <v>4288</v>
      </c>
      <c r="C356" s="14">
        <v>1</v>
      </c>
      <c r="D356" s="14" t="s">
        <v>1065</v>
      </c>
      <c r="E356" s="14">
        <v>2000</v>
      </c>
      <c r="F356" s="14" t="s">
        <v>2043</v>
      </c>
      <c r="G356" s="14"/>
      <c r="H356" s="181"/>
      <c r="I356" s="181"/>
      <c r="J356" s="181" t="s">
        <v>4459</v>
      </c>
      <c r="K356" s="181" t="s">
        <v>4557</v>
      </c>
      <c r="L356" s="181" t="s">
        <v>4490</v>
      </c>
      <c r="M356" s="181"/>
      <c r="N356" s="181"/>
      <c r="O356" s="181"/>
      <c r="P356" s="181"/>
      <c r="Q356" s="181"/>
      <c r="R356" s="61"/>
      <c r="S356" s="180">
        <v>45454</v>
      </c>
      <c r="T356" s="14" t="s">
        <v>4288</v>
      </c>
      <c r="U356" s="14">
        <v>2</v>
      </c>
      <c r="V356" s="14" t="s">
        <v>1747</v>
      </c>
      <c r="W356" s="14">
        <v>2000</v>
      </c>
      <c r="X356" s="14" t="s">
        <v>2043</v>
      </c>
      <c r="Y356" s="53"/>
      <c r="Z356" s="53"/>
      <c r="AA356" s="53"/>
      <c r="AB356" s="53" t="s">
        <v>4449</v>
      </c>
      <c r="AC356" s="53" t="s">
        <v>4473</v>
      </c>
      <c r="AD356" s="53" t="s">
        <v>4490</v>
      </c>
      <c r="AE356" s="14"/>
      <c r="AF356" s="53"/>
      <c r="AG356" s="53"/>
      <c r="AH356" s="53"/>
      <c r="AI356" s="53"/>
      <c r="AJ356" s="61"/>
      <c r="AK356" s="180">
        <v>45454</v>
      </c>
      <c r="AL356" s="53" t="s">
        <v>4289</v>
      </c>
      <c r="AM356" s="53">
        <v>3</v>
      </c>
      <c r="AN356" s="14" t="s">
        <v>1580</v>
      </c>
      <c r="AO356" s="14">
        <v>1600</v>
      </c>
      <c r="AP356" s="14" t="s">
        <v>2045</v>
      </c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61"/>
      <c r="BC356" s="67"/>
      <c r="BI356" s="61"/>
      <c r="BK356" s="61"/>
      <c r="BL356" s="53" t="s">
        <v>4453</v>
      </c>
      <c r="BM356" s="53" t="s">
        <v>4482</v>
      </c>
      <c r="BN356" s="53" t="s">
        <v>4084</v>
      </c>
    </row>
    <row r="357" ht="12.95" customHeight="1" spans="1:71">
      <c r="A357" s="180">
        <v>45461</v>
      </c>
      <c r="B357" s="14" t="s">
        <v>4423</v>
      </c>
      <c r="C357" s="14">
        <v>1</v>
      </c>
      <c r="D357" s="14" t="s">
        <v>4420</v>
      </c>
      <c r="E357" s="14">
        <v>3000</v>
      </c>
      <c r="F357" s="14" t="s">
        <v>2043</v>
      </c>
      <c r="G357" s="14"/>
      <c r="H357" s="181"/>
      <c r="I357" s="181"/>
      <c r="J357" s="181" t="s">
        <v>4459</v>
      </c>
      <c r="K357" s="181" t="s">
        <v>4557</v>
      </c>
      <c r="L357" s="181" t="s">
        <v>4490</v>
      </c>
      <c r="M357" s="181"/>
      <c r="N357" s="181"/>
      <c r="O357" s="181"/>
      <c r="P357" s="181"/>
      <c r="Q357" s="181"/>
      <c r="R357" s="61"/>
      <c r="S357" s="180">
        <v>45454</v>
      </c>
      <c r="T357" s="14" t="s">
        <v>4288</v>
      </c>
      <c r="U357" s="14">
        <v>2</v>
      </c>
      <c r="V357" s="14" t="s">
        <v>306</v>
      </c>
      <c r="W357" s="14">
        <v>1400</v>
      </c>
      <c r="X357" s="14" t="s">
        <v>2043</v>
      </c>
      <c r="Y357" s="53"/>
      <c r="Z357" s="53"/>
      <c r="AA357" s="53"/>
      <c r="AB357" s="53" t="s">
        <v>4449</v>
      </c>
      <c r="AC357" s="53" t="s">
        <v>4473</v>
      </c>
      <c r="AD357" s="53" t="s">
        <v>4490</v>
      </c>
      <c r="AE357" s="14"/>
      <c r="AF357" s="53"/>
      <c r="AG357" s="53"/>
      <c r="AH357" s="53"/>
      <c r="AI357" s="53"/>
      <c r="AJ357" s="61"/>
      <c r="AK357" s="180">
        <v>45455</v>
      </c>
      <c r="AL357" s="53" t="s">
        <v>4288</v>
      </c>
      <c r="AM357" s="53">
        <v>3</v>
      </c>
      <c r="AN357" s="14" t="s">
        <v>1580</v>
      </c>
      <c r="AO357" s="14">
        <v>400</v>
      </c>
      <c r="AP357" s="14" t="s">
        <v>2045</v>
      </c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61"/>
      <c r="BC357" s="180">
        <v>45474</v>
      </c>
      <c r="BD357" s="14" t="s">
        <v>4288</v>
      </c>
      <c r="BE357" s="14">
        <v>4</v>
      </c>
      <c r="BF357" s="14" t="s">
        <v>470</v>
      </c>
      <c r="BG357" s="14">
        <v>1380</v>
      </c>
      <c r="BH357" s="14" t="s">
        <v>2043</v>
      </c>
      <c r="BI357" s="53"/>
      <c r="BJ357" s="53"/>
      <c r="BK357" s="53"/>
      <c r="BL357" s="53" t="s">
        <v>4453</v>
      </c>
      <c r="BM357" s="53" t="s">
        <v>4482</v>
      </c>
      <c r="BN357" s="53" t="s">
        <v>4084</v>
      </c>
      <c r="BO357" s="14"/>
      <c r="BP357" s="14"/>
      <c r="BQ357" s="14"/>
      <c r="BR357" s="14"/>
      <c r="BS357" s="14"/>
    </row>
    <row r="358" ht="12.95" customHeight="1" spans="1:71">
      <c r="A358" s="180">
        <v>45461</v>
      </c>
      <c r="B358" s="14" t="s">
        <v>4289</v>
      </c>
      <c r="C358" s="14">
        <v>1</v>
      </c>
      <c r="D358" s="14" t="s">
        <v>232</v>
      </c>
      <c r="E358" s="14">
        <v>1200</v>
      </c>
      <c r="F358" s="14" t="s">
        <v>2043</v>
      </c>
      <c r="G358" s="14"/>
      <c r="H358" s="181"/>
      <c r="I358" s="181"/>
      <c r="J358" s="181" t="s">
        <v>4459</v>
      </c>
      <c r="K358" s="181" t="s">
        <v>4557</v>
      </c>
      <c r="L358" s="181" t="s">
        <v>4490</v>
      </c>
      <c r="M358" s="181"/>
      <c r="N358" s="181"/>
      <c r="O358" s="181"/>
      <c r="P358" s="181"/>
      <c r="Q358" s="181"/>
      <c r="R358" s="61"/>
      <c r="S358" s="180">
        <v>45454</v>
      </c>
      <c r="T358" s="14" t="s">
        <v>4425</v>
      </c>
      <c r="U358" s="14">
        <v>2</v>
      </c>
      <c r="V358" s="14" t="s">
        <v>306</v>
      </c>
      <c r="W358" s="14">
        <v>4600</v>
      </c>
      <c r="X358" s="14" t="s">
        <v>2043</v>
      </c>
      <c r="Y358" s="53"/>
      <c r="Z358" s="53"/>
      <c r="AA358" s="53"/>
      <c r="AB358" s="53" t="s">
        <v>4449</v>
      </c>
      <c r="AC358" s="53" t="s">
        <v>4473</v>
      </c>
      <c r="AD358" s="53" t="s">
        <v>4490</v>
      </c>
      <c r="AE358" s="14"/>
      <c r="AF358" s="53"/>
      <c r="AG358" s="53"/>
      <c r="AH358" s="53"/>
      <c r="AI358" s="53"/>
      <c r="AJ358" s="61"/>
      <c r="AK358" s="180">
        <v>45455</v>
      </c>
      <c r="AL358" s="53" t="s">
        <v>4288</v>
      </c>
      <c r="AM358" s="53">
        <v>3</v>
      </c>
      <c r="AN358" s="14" t="s">
        <v>1960</v>
      </c>
      <c r="AO358" s="14">
        <v>200</v>
      </c>
      <c r="AP358" s="14" t="s">
        <v>2045</v>
      </c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61"/>
      <c r="BC358" s="180">
        <v>45474</v>
      </c>
      <c r="BD358" s="14" t="s">
        <v>4288</v>
      </c>
      <c r="BE358" s="14">
        <v>4</v>
      </c>
      <c r="BF358" s="14" t="s">
        <v>771</v>
      </c>
      <c r="BG358" s="14">
        <v>200</v>
      </c>
      <c r="BH358" s="14" t="s">
        <v>2045</v>
      </c>
      <c r="BI358" s="53"/>
      <c r="BJ358" s="53"/>
      <c r="BK358" s="53"/>
      <c r="BL358" s="53" t="s">
        <v>4453</v>
      </c>
      <c r="BM358" s="53" t="s">
        <v>4482</v>
      </c>
      <c r="BN358" s="53" t="s">
        <v>4084</v>
      </c>
      <c r="BO358" s="14"/>
      <c r="BP358" s="14"/>
      <c r="BQ358" s="14"/>
      <c r="BR358" s="14"/>
      <c r="BS358" s="14"/>
    </row>
    <row r="359" ht="12.95" customHeight="1" spans="1:71">
      <c r="A359" s="180">
        <v>45461</v>
      </c>
      <c r="B359" s="14" t="s">
        <v>4290</v>
      </c>
      <c r="C359" s="14">
        <v>1</v>
      </c>
      <c r="D359" s="14" t="s">
        <v>175</v>
      </c>
      <c r="E359" s="14">
        <v>2000</v>
      </c>
      <c r="F359" s="14" t="s">
        <v>2043</v>
      </c>
      <c r="G359" s="14"/>
      <c r="H359" s="181"/>
      <c r="I359" s="181" t="s">
        <v>4452</v>
      </c>
      <c r="J359" s="181" t="s">
        <v>4459</v>
      </c>
      <c r="K359" s="181" t="s">
        <v>4557</v>
      </c>
      <c r="L359" s="181" t="s">
        <v>4490</v>
      </c>
      <c r="M359" s="181"/>
      <c r="N359" s="181"/>
      <c r="O359" s="181"/>
      <c r="P359" s="181"/>
      <c r="Q359" s="181"/>
      <c r="R359" s="61"/>
      <c r="S359" s="180">
        <v>45454</v>
      </c>
      <c r="T359" s="14" t="s">
        <v>4290</v>
      </c>
      <c r="U359" s="14">
        <v>2</v>
      </c>
      <c r="V359" s="14" t="s">
        <v>241</v>
      </c>
      <c r="W359" s="14">
        <v>3000</v>
      </c>
      <c r="X359" s="14" t="s">
        <v>2043</v>
      </c>
      <c r="Y359" s="53"/>
      <c r="Z359" s="53"/>
      <c r="AA359" s="53"/>
      <c r="AB359" s="53" t="s">
        <v>4449</v>
      </c>
      <c r="AC359" s="53" t="s">
        <v>4473</v>
      </c>
      <c r="AD359" s="53" t="s">
        <v>4490</v>
      </c>
      <c r="AE359" s="14"/>
      <c r="AF359" s="53"/>
      <c r="AG359" s="53"/>
      <c r="AH359" s="53"/>
      <c r="AI359" s="53"/>
      <c r="AJ359" s="61"/>
      <c r="AK359" s="180">
        <v>45455</v>
      </c>
      <c r="AL359" s="53" t="s">
        <v>4288</v>
      </c>
      <c r="AM359" s="53">
        <v>3</v>
      </c>
      <c r="AN359" s="14" t="s">
        <v>1958</v>
      </c>
      <c r="AO359" s="14">
        <v>200</v>
      </c>
      <c r="AP359" s="14" t="s">
        <v>2045</v>
      </c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61"/>
      <c r="BC359" s="180">
        <v>45474</v>
      </c>
      <c r="BD359" s="14" t="s">
        <v>4289</v>
      </c>
      <c r="BE359" s="14">
        <v>4</v>
      </c>
      <c r="BF359" s="14" t="s">
        <v>2104</v>
      </c>
      <c r="BG359" s="14">
        <v>200</v>
      </c>
      <c r="BH359" s="14" t="s">
        <v>2045</v>
      </c>
      <c r="BI359" s="53"/>
      <c r="BJ359" s="53"/>
      <c r="BK359" s="53"/>
      <c r="BL359" s="53" t="s">
        <v>4453</v>
      </c>
      <c r="BM359" s="53" t="s">
        <v>4482</v>
      </c>
      <c r="BN359" s="53" t="s">
        <v>4084</v>
      </c>
      <c r="BO359" s="14"/>
      <c r="BP359" s="14"/>
      <c r="BQ359" s="14"/>
      <c r="BR359" s="14"/>
      <c r="BS359" s="14"/>
    </row>
    <row r="360" ht="12.95" customHeight="1" spans="1:71">
      <c r="A360" s="180">
        <v>45463</v>
      </c>
      <c r="B360" s="14" t="s">
        <v>4423</v>
      </c>
      <c r="C360" s="14">
        <v>1</v>
      </c>
      <c r="D360" s="14" t="s">
        <v>256</v>
      </c>
      <c r="E360" s="14">
        <v>3400</v>
      </c>
      <c r="F360" s="14" t="s">
        <v>2043</v>
      </c>
      <c r="G360" s="14"/>
      <c r="H360" s="181"/>
      <c r="I360" s="181"/>
      <c r="J360" s="181" t="s">
        <v>4459</v>
      </c>
      <c r="K360" s="181" t="s">
        <v>4557</v>
      </c>
      <c r="L360" s="181" t="s">
        <v>4490</v>
      </c>
      <c r="M360" s="181">
        <v>127</v>
      </c>
      <c r="N360" s="181">
        <v>350</v>
      </c>
      <c r="O360" s="181">
        <v>40</v>
      </c>
      <c r="P360" s="181"/>
      <c r="Q360" s="181"/>
      <c r="R360" s="61"/>
      <c r="S360" s="180">
        <v>45455</v>
      </c>
      <c r="T360" s="14" t="s">
        <v>4423</v>
      </c>
      <c r="U360" s="14">
        <v>2</v>
      </c>
      <c r="V360" s="14" t="s">
        <v>241</v>
      </c>
      <c r="W360" s="14">
        <v>8000</v>
      </c>
      <c r="X360" s="14" t="s">
        <v>2043</v>
      </c>
      <c r="Y360" s="53"/>
      <c r="Z360" s="53"/>
      <c r="AA360" s="53"/>
      <c r="AB360" s="53" t="s">
        <v>4449</v>
      </c>
      <c r="AC360" s="53" t="s">
        <v>4473</v>
      </c>
      <c r="AD360" s="53" t="s">
        <v>4490</v>
      </c>
      <c r="AE360" s="14"/>
      <c r="AF360" s="53"/>
      <c r="AG360" s="53"/>
      <c r="AH360" s="53"/>
      <c r="AI360" s="53"/>
      <c r="AJ360" s="61"/>
      <c r="AK360" s="180">
        <v>45455</v>
      </c>
      <c r="AL360" s="53" t="s">
        <v>4289</v>
      </c>
      <c r="AM360" s="53">
        <v>3</v>
      </c>
      <c r="AN360" s="137" t="s">
        <v>2176</v>
      </c>
      <c r="AO360" s="137">
        <v>500</v>
      </c>
      <c r="AP360" s="137" t="s">
        <v>2045</v>
      </c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61"/>
      <c r="BC360" s="180">
        <v>45474</v>
      </c>
      <c r="BD360" s="14" t="s">
        <v>4289</v>
      </c>
      <c r="BE360" s="14">
        <v>4</v>
      </c>
      <c r="BF360" s="14" t="s">
        <v>470</v>
      </c>
      <c r="BG360" s="14">
        <v>800</v>
      </c>
      <c r="BH360" s="14" t="s">
        <v>2043</v>
      </c>
      <c r="BI360" s="53"/>
      <c r="BJ360" s="53"/>
      <c r="BK360" s="53"/>
      <c r="BL360" s="53" t="s">
        <v>4453</v>
      </c>
      <c r="BM360" s="53" t="s">
        <v>4482</v>
      </c>
      <c r="BN360" s="53" t="s">
        <v>4084</v>
      </c>
      <c r="BO360" s="14"/>
      <c r="BP360" s="14"/>
      <c r="BQ360" s="14"/>
      <c r="BR360" s="14"/>
      <c r="BS360" s="14"/>
    </row>
    <row r="361" ht="12.95" customHeight="1" spans="1:71">
      <c r="A361" s="180">
        <v>45463</v>
      </c>
      <c r="B361" s="14" t="s">
        <v>4425</v>
      </c>
      <c r="C361" s="14">
        <v>1</v>
      </c>
      <c r="D361" s="14" t="s">
        <v>259</v>
      </c>
      <c r="E361" s="14">
        <v>6500</v>
      </c>
      <c r="F361" s="14" t="s">
        <v>2043</v>
      </c>
      <c r="G361" s="14"/>
      <c r="H361" s="181"/>
      <c r="I361" s="181" t="s">
        <v>4452</v>
      </c>
      <c r="J361" s="181" t="s">
        <v>4459</v>
      </c>
      <c r="K361" s="181" t="s">
        <v>4557</v>
      </c>
      <c r="L361" s="181" t="s">
        <v>4490</v>
      </c>
      <c r="M361" s="181"/>
      <c r="N361" s="181">
        <v>350</v>
      </c>
      <c r="O361" s="181">
        <v>40</v>
      </c>
      <c r="P361" s="181"/>
      <c r="Q361" s="181"/>
      <c r="R361" s="61"/>
      <c r="S361" s="180">
        <v>45455</v>
      </c>
      <c r="T361" s="14" t="s">
        <v>4290</v>
      </c>
      <c r="U361" s="14">
        <v>2</v>
      </c>
      <c r="V361" s="14" t="s">
        <v>331</v>
      </c>
      <c r="W361" s="14">
        <v>3000</v>
      </c>
      <c r="X361" s="14" t="s">
        <v>2043</v>
      </c>
      <c r="Y361" s="53"/>
      <c r="Z361" s="53"/>
      <c r="AA361" s="53"/>
      <c r="AB361" s="53" t="s">
        <v>4449</v>
      </c>
      <c r="AC361" s="53" t="s">
        <v>4473</v>
      </c>
      <c r="AD361" s="53" t="s">
        <v>4490</v>
      </c>
      <c r="AE361" s="14" t="s">
        <v>4564</v>
      </c>
      <c r="AF361" s="53"/>
      <c r="AG361" s="53"/>
      <c r="AH361" s="53"/>
      <c r="AI361" s="53"/>
      <c r="AJ361" s="61"/>
      <c r="AK361" s="180">
        <v>45455</v>
      </c>
      <c r="AL361" s="53" t="s">
        <v>4289</v>
      </c>
      <c r="AM361" s="53">
        <v>3</v>
      </c>
      <c r="AN361" s="14" t="s">
        <v>1326</v>
      </c>
      <c r="AO361" s="14">
        <v>360</v>
      </c>
      <c r="AP361" s="14" t="s">
        <v>2045</v>
      </c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61"/>
      <c r="BC361" s="180">
        <v>45475</v>
      </c>
      <c r="BD361" s="14" t="s">
        <v>4288</v>
      </c>
      <c r="BE361" s="14">
        <v>4</v>
      </c>
      <c r="BF361" s="127" t="s">
        <v>1830</v>
      </c>
      <c r="BG361" s="127">
        <v>560</v>
      </c>
      <c r="BH361" s="127" t="s">
        <v>2045</v>
      </c>
      <c r="BI361" s="53"/>
      <c r="BJ361" s="53"/>
      <c r="BK361" s="53"/>
      <c r="BL361" s="53" t="s">
        <v>4453</v>
      </c>
      <c r="BM361" s="53" t="s">
        <v>4482</v>
      </c>
      <c r="BN361" s="53" t="s">
        <v>4084</v>
      </c>
      <c r="BO361" s="14" t="s">
        <v>4561</v>
      </c>
      <c r="BP361" s="14">
        <v>400</v>
      </c>
      <c r="BQ361" s="14">
        <v>13</v>
      </c>
      <c r="BR361" s="14"/>
      <c r="BS361" s="14"/>
    </row>
    <row r="362" ht="12.95" customHeight="1" spans="1:71">
      <c r="A362" s="180">
        <v>45464</v>
      </c>
      <c r="B362" s="14" t="s">
        <v>4424</v>
      </c>
      <c r="C362" s="14">
        <v>1</v>
      </c>
      <c r="D362" s="14" t="s">
        <v>259</v>
      </c>
      <c r="E362" s="14">
        <v>10000</v>
      </c>
      <c r="F362" s="14" t="s">
        <v>2043</v>
      </c>
      <c r="G362" s="14"/>
      <c r="H362" s="181"/>
      <c r="I362" s="181"/>
      <c r="J362" s="181" t="s">
        <v>4459</v>
      </c>
      <c r="K362" s="181" t="s">
        <v>4557</v>
      </c>
      <c r="L362" s="181" t="s">
        <v>4490</v>
      </c>
      <c r="M362" s="181"/>
      <c r="N362" s="181">
        <v>350</v>
      </c>
      <c r="O362" s="181">
        <v>40</v>
      </c>
      <c r="P362" s="181"/>
      <c r="Q362" s="181"/>
      <c r="R362" s="61"/>
      <c r="S362" s="180">
        <v>45456</v>
      </c>
      <c r="T362" s="14" t="s">
        <v>4288</v>
      </c>
      <c r="U362" s="14">
        <v>2</v>
      </c>
      <c r="V362" s="14" t="s">
        <v>331</v>
      </c>
      <c r="W362" s="14">
        <v>3440</v>
      </c>
      <c r="X362" s="14" t="s">
        <v>2043</v>
      </c>
      <c r="Y362" s="53"/>
      <c r="Z362" s="53"/>
      <c r="AA362" s="53"/>
      <c r="AB362" s="53" t="s">
        <v>4449</v>
      </c>
      <c r="AC362" s="53" t="s">
        <v>4473</v>
      </c>
      <c r="AD362" s="53" t="s">
        <v>4490</v>
      </c>
      <c r="AE362" s="14"/>
      <c r="AF362" s="53"/>
      <c r="AG362" s="53"/>
      <c r="AH362" s="53"/>
      <c r="AI362" s="53"/>
      <c r="AJ362" s="61"/>
      <c r="AK362" s="180">
        <v>45456</v>
      </c>
      <c r="AL362" s="53" t="s">
        <v>4288</v>
      </c>
      <c r="AM362" s="53">
        <v>3</v>
      </c>
      <c r="AN362" s="14" t="s">
        <v>2063</v>
      </c>
      <c r="AO362" s="14">
        <v>700</v>
      </c>
      <c r="AP362" s="14" t="s">
        <v>2045</v>
      </c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61"/>
      <c r="BC362" s="180">
        <v>45475</v>
      </c>
      <c r="BD362" s="14" t="s">
        <v>4423</v>
      </c>
      <c r="BE362" s="14">
        <v>4</v>
      </c>
      <c r="BF362" s="14" t="s">
        <v>1135</v>
      </c>
      <c r="BG362" s="14">
        <v>3200</v>
      </c>
      <c r="BH362" s="14" t="s">
        <v>2043</v>
      </c>
      <c r="BI362" s="53"/>
      <c r="BJ362" s="53"/>
      <c r="BK362" s="53"/>
      <c r="BL362" s="53" t="s">
        <v>4453</v>
      </c>
      <c r="BM362" s="53" t="s">
        <v>4482</v>
      </c>
      <c r="BN362" s="53" t="s">
        <v>4084</v>
      </c>
      <c r="BO362" s="14"/>
      <c r="BP362" s="14">
        <v>400</v>
      </c>
      <c r="BQ362" s="14">
        <v>13</v>
      </c>
      <c r="BR362" s="14"/>
      <c r="BS362" s="14"/>
    </row>
    <row r="363" ht="12.95" customHeight="1" spans="1:71">
      <c r="A363" s="180">
        <v>45467</v>
      </c>
      <c r="B363" s="14" t="s">
        <v>4288</v>
      </c>
      <c r="C363" s="14">
        <v>1</v>
      </c>
      <c r="D363" s="14" t="s">
        <v>253</v>
      </c>
      <c r="E363" s="14">
        <v>3300</v>
      </c>
      <c r="F363" s="14" t="s">
        <v>2043</v>
      </c>
      <c r="G363" s="14"/>
      <c r="H363" s="181"/>
      <c r="I363" s="181"/>
      <c r="J363" s="181" t="s">
        <v>4459</v>
      </c>
      <c r="K363" s="181" t="s">
        <v>4557</v>
      </c>
      <c r="L363" s="181" t="s">
        <v>4490</v>
      </c>
      <c r="M363" s="181"/>
      <c r="N363" s="181">
        <v>350</v>
      </c>
      <c r="O363" s="181">
        <v>40</v>
      </c>
      <c r="P363" s="181"/>
      <c r="Q363" s="181"/>
      <c r="R363" s="61"/>
      <c r="S363" s="180">
        <v>45456</v>
      </c>
      <c r="T363" s="14" t="s">
        <v>4289</v>
      </c>
      <c r="U363" s="14">
        <v>2</v>
      </c>
      <c r="V363" s="14" t="s">
        <v>1133</v>
      </c>
      <c r="W363" s="14">
        <v>2000</v>
      </c>
      <c r="X363" s="14" t="s">
        <v>2045</v>
      </c>
      <c r="Y363" s="53"/>
      <c r="Z363" s="53"/>
      <c r="AA363" s="53"/>
      <c r="AB363" s="53" t="s">
        <v>4449</v>
      </c>
      <c r="AC363" s="53" t="s">
        <v>4473</v>
      </c>
      <c r="AD363" s="53" t="s">
        <v>4490</v>
      </c>
      <c r="AE363" s="14"/>
      <c r="AF363" s="53"/>
      <c r="AG363" s="53"/>
      <c r="AH363" s="53"/>
      <c r="AI363" s="53"/>
      <c r="AJ363" s="61"/>
      <c r="AK363" s="180">
        <v>45456</v>
      </c>
      <c r="AL363" s="53" t="s">
        <v>4289</v>
      </c>
      <c r="AM363" s="53">
        <v>3</v>
      </c>
      <c r="AN363" s="14" t="s">
        <v>1476</v>
      </c>
      <c r="AO363" s="14">
        <v>1600</v>
      </c>
      <c r="AP363" s="14" t="s">
        <v>2045</v>
      </c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61"/>
      <c r="BC363" s="180">
        <v>45475</v>
      </c>
      <c r="BD363" s="14" t="s">
        <v>4289</v>
      </c>
      <c r="BE363" s="14">
        <v>4</v>
      </c>
      <c r="BF363" s="14" t="s">
        <v>1841</v>
      </c>
      <c r="BG363" s="14">
        <v>400</v>
      </c>
      <c r="BH363" s="14" t="s">
        <v>2043</v>
      </c>
      <c r="BI363" s="53"/>
      <c r="BJ363" s="53"/>
      <c r="BK363" s="53" t="s">
        <v>4452</v>
      </c>
      <c r="BL363" s="53" t="s">
        <v>4453</v>
      </c>
      <c r="BM363" s="53" t="s">
        <v>4482</v>
      </c>
      <c r="BN363" s="53" t="s">
        <v>4084</v>
      </c>
      <c r="BO363" s="14"/>
      <c r="BP363" s="14">
        <v>400</v>
      </c>
      <c r="BQ363" s="14">
        <v>13</v>
      </c>
      <c r="BR363" s="14"/>
      <c r="BS363" s="14"/>
    </row>
    <row r="364" ht="12.95" customHeight="1" spans="1:71">
      <c r="A364" s="180">
        <v>45467</v>
      </c>
      <c r="B364" s="14" t="s">
        <v>4289</v>
      </c>
      <c r="C364" s="14">
        <v>1</v>
      </c>
      <c r="D364" s="14" t="s">
        <v>253</v>
      </c>
      <c r="E364" s="14">
        <v>2600</v>
      </c>
      <c r="F364" s="14" t="s">
        <v>2043</v>
      </c>
      <c r="G364" s="14"/>
      <c r="H364" s="181"/>
      <c r="I364" s="181"/>
      <c r="J364" s="181" t="s">
        <v>4459</v>
      </c>
      <c r="K364" s="181" t="s">
        <v>4557</v>
      </c>
      <c r="L364" s="181" t="s">
        <v>4490</v>
      </c>
      <c r="M364" s="181"/>
      <c r="N364" s="181">
        <v>350</v>
      </c>
      <c r="O364" s="181">
        <v>40</v>
      </c>
      <c r="P364" s="181"/>
      <c r="Q364" s="181"/>
      <c r="R364" s="61"/>
      <c r="S364" s="180">
        <v>45456</v>
      </c>
      <c r="T364" s="14" t="s">
        <v>4289</v>
      </c>
      <c r="U364" s="14">
        <v>2</v>
      </c>
      <c r="V364" s="14" t="s">
        <v>1797</v>
      </c>
      <c r="W364" s="14">
        <v>300</v>
      </c>
      <c r="X364" s="14" t="s">
        <v>2045</v>
      </c>
      <c r="Y364" s="53"/>
      <c r="Z364" s="53"/>
      <c r="AA364" s="53"/>
      <c r="AB364" s="53" t="s">
        <v>4449</v>
      </c>
      <c r="AC364" s="53" t="s">
        <v>4473</v>
      </c>
      <c r="AD364" s="53" t="s">
        <v>4490</v>
      </c>
      <c r="AE364" s="14"/>
      <c r="AF364" s="53"/>
      <c r="AG364" s="53"/>
      <c r="AH364" s="53"/>
      <c r="AI364" s="53"/>
      <c r="AJ364" s="61"/>
      <c r="AK364" s="180">
        <v>45457</v>
      </c>
      <c r="AL364" s="53" t="s">
        <v>4288</v>
      </c>
      <c r="AM364" s="53">
        <v>3</v>
      </c>
      <c r="AN364" s="14" t="s">
        <v>63</v>
      </c>
      <c r="AO364" s="14">
        <v>400</v>
      </c>
      <c r="AP364" s="14" t="s">
        <v>2043</v>
      </c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61"/>
      <c r="BC364" s="180">
        <v>45476</v>
      </c>
      <c r="BD364" s="14" t="s">
        <v>4288</v>
      </c>
      <c r="BE364" s="14">
        <v>4</v>
      </c>
      <c r="BF364" s="14" t="s">
        <v>1841</v>
      </c>
      <c r="BG364" s="14">
        <v>1600</v>
      </c>
      <c r="BH364" s="14" t="s">
        <v>2043</v>
      </c>
      <c r="BI364" s="53"/>
      <c r="BJ364" s="53"/>
      <c r="BK364" s="53" t="s">
        <v>4452</v>
      </c>
      <c r="BL364" s="53" t="s">
        <v>4453</v>
      </c>
      <c r="BM364" s="53" t="s">
        <v>4482</v>
      </c>
      <c r="BN364" s="53" t="s">
        <v>4084</v>
      </c>
      <c r="BO364" s="14"/>
      <c r="BP364" s="14">
        <v>400</v>
      </c>
      <c r="BQ364" s="14">
        <v>13</v>
      </c>
      <c r="BR364" s="14"/>
      <c r="BS364" s="14"/>
    </row>
    <row r="365" ht="12.95" customHeight="1" spans="1:71">
      <c r="A365" s="180">
        <v>45467</v>
      </c>
      <c r="B365" s="14" t="s">
        <v>4289</v>
      </c>
      <c r="C365" s="14">
        <v>1</v>
      </c>
      <c r="D365" s="14" t="s">
        <v>1386</v>
      </c>
      <c r="E365" s="14">
        <v>800</v>
      </c>
      <c r="F365" s="14" t="s">
        <v>2045</v>
      </c>
      <c r="G365" s="14"/>
      <c r="H365" s="181"/>
      <c r="I365" s="181"/>
      <c r="J365" s="181" t="s">
        <v>4459</v>
      </c>
      <c r="K365" s="181" t="s">
        <v>4557</v>
      </c>
      <c r="L365" s="181" t="s">
        <v>4490</v>
      </c>
      <c r="M365" s="181"/>
      <c r="N365" s="181">
        <v>400</v>
      </c>
      <c r="O365" s="181">
        <v>40</v>
      </c>
      <c r="P365" s="181"/>
      <c r="Q365" s="181"/>
      <c r="R365" s="61"/>
      <c r="S365" s="180">
        <v>45456</v>
      </c>
      <c r="T365" s="14" t="s">
        <v>4425</v>
      </c>
      <c r="U365" s="14">
        <v>2</v>
      </c>
      <c r="V365" s="14" t="s">
        <v>405</v>
      </c>
      <c r="W365" s="14">
        <v>1000</v>
      </c>
      <c r="X365" s="14" t="s">
        <v>2045</v>
      </c>
      <c r="Y365" s="53"/>
      <c r="Z365" s="53"/>
      <c r="AA365" s="53"/>
      <c r="AB365" s="53" t="s">
        <v>4449</v>
      </c>
      <c r="AC365" s="53" t="s">
        <v>4473</v>
      </c>
      <c r="AD365" s="53" t="s">
        <v>4490</v>
      </c>
      <c r="AE365" s="14"/>
      <c r="AF365" s="53"/>
      <c r="AG365" s="53"/>
      <c r="AH365" s="53"/>
      <c r="AI365" s="53"/>
      <c r="AJ365" s="61"/>
      <c r="AK365" s="180">
        <v>45457</v>
      </c>
      <c r="AL365" s="53" t="s">
        <v>4288</v>
      </c>
      <c r="AM365" s="53">
        <v>3</v>
      </c>
      <c r="AN365" s="127" t="s">
        <v>76</v>
      </c>
      <c r="AO365" s="127">
        <v>600</v>
      </c>
      <c r="AP365" s="127" t="s">
        <v>2043</v>
      </c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61"/>
      <c r="BC365" s="180">
        <v>45476</v>
      </c>
      <c r="BD365" s="14" t="s">
        <v>4288</v>
      </c>
      <c r="BE365" s="14">
        <v>4</v>
      </c>
      <c r="BF365" s="14" t="s">
        <v>313</v>
      </c>
      <c r="BG365" s="14">
        <v>1200</v>
      </c>
      <c r="BH365" s="14" t="s">
        <v>2045</v>
      </c>
      <c r="BJ365" s="53"/>
      <c r="BK365" s="53" t="s">
        <v>4452</v>
      </c>
      <c r="BL365" s="53" t="s">
        <v>4453</v>
      </c>
      <c r="BM365" s="53" t="s">
        <v>4482</v>
      </c>
      <c r="BN365" s="53" t="s">
        <v>4084</v>
      </c>
      <c r="BO365" s="14"/>
      <c r="BP365" s="14">
        <v>400</v>
      </c>
      <c r="BQ365" s="14">
        <v>13</v>
      </c>
      <c r="BR365" s="14"/>
      <c r="BS365" s="14"/>
    </row>
    <row r="366" ht="12.95" customHeight="1" spans="1:71">
      <c r="A366" s="180">
        <v>45467</v>
      </c>
      <c r="B366" s="14" t="s">
        <v>4289</v>
      </c>
      <c r="C366" s="14">
        <v>1</v>
      </c>
      <c r="D366" s="14" t="s">
        <v>244</v>
      </c>
      <c r="E366" s="14">
        <v>3000</v>
      </c>
      <c r="F366" s="14" t="s">
        <v>2043</v>
      </c>
      <c r="G366" s="14"/>
      <c r="H366" s="181"/>
      <c r="I366" s="181"/>
      <c r="J366" s="181" t="s">
        <v>4459</v>
      </c>
      <c r="K366" s="181" t="s">
        <v>4557</v>
      </c>
      <c r="L366" s="181" t="s">
        <v>4490</v>
      </c>
      <c r="M366" s="181"/>
      <c r="N366" s="181">
        <v>400</v>
      </c>
      <c r="O366" s="181">
        <v>40</v>
      </c>
      <c r="P366" s="181"/>
      <c r="Q366" s="181"/>
      <c r="R366" s="61"/>
      <c r="S366" s="180">
        <v>45456</v>
      </c>
      <c r="T366" s="14" t="s">
        <v>4290</v>
      </c>
      <c r="U366" s="14">
        <v>2</v>
      </c>
      <c r="V366" s="14" t="s">
        <v>519</v>
      </c>
      <c r="W366" s="14">
        <v>2000</v>
      </c>
      <c r="X366" s="14" t="s">
        <v>2043</v>
      </c>
      <c r="Y366" s="53"/>
      <c r="Z366" s="53"/>
      <c r="AA366" s="53"/>
      <c r="AB366" s="53" t="s">
        <v>4449</v>
      </c>
      <c r="AC366" s="53" t="s">
        <v>4473</v>
      </c>
      <c r="AD366" s="53" t="s">
        <v>4490</v>
      </c>
      <c r="AE366" s="14"/>
      <c r="AF366" s="53"/>
      <c r="AG366" s="53"/>
      <c r="AH366" s="53"/>
      <c r="AI366" s="53"/>
      <c r="AJ366" s="61"/>
      <c r="AK366" s="180">
        <v>45457</v>
      </c>
      <c r="AL366" s="53" t="s">
        <v>4289</v>
      </c>
      <c r="AM366" s="53">
        <v>3</v>
      </c>
      <c r="AN366" s="14" t="s">
        <v>4138</v>
      </c>
      <c r="AO366" s="14">
        <v>200</v>
      </c>
      <c r="AP366" s="14" t="s">
        <v>2045</v>
      </c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61"/>
      <c r="BC366" s="180">
        <v>45476</v>
      </c>
      <c r="BD366" s="14" t="s">
        <v>4289</v>
      </c>
      <c r="BE366" s="14">
        <v>4</v>
      </c>
      <c r="BF366" s="14" t="s">
        <v>4166</v>
      </c>
      <c r="BG366" s="14">
        <v>200</v>
      </c>
      <c r="BH366" s="14" t="s">
        <v>2045</v>
      </c>
      <c r="BI366" s="53" t="s">
        <v>2096</v>
      </c>
      <c r="BJ366" s="53"/>
      <c r="BK366" s="53" t="s">
        <v>4452</v>
      </c>
      <c r="BL366" s="53" t="s">
        <v>4453</v>
      </c>
      <c r="BM366" s="53" t="s">
        <v>4482</v>
      </c>
      <c r="BN366" s="53" t="s">
        <v>4084</v>
      </c>
      <c r="BO366" s="14"/>
      <c r="BP366" s="14">
        <v>400</v>
      </c>
      <c r="BQ366" s="14">
        <v>13</v>
      </c>
      <c r="BR366" s="14"/>
      <c r="BS366" s="14"/>
    </row>
    <row r="367" ht="12.95" customHeight="1" spans="1:71">
      <c r="A367" s="180">
        <v>45468</v>
      </c>
      <c r="B367" s="14" t="s">
        <v>4289</v>
      </c>
      <c r="C367" s="14">
        <v>1</v>
      </c>
      <c r="D367" s="14" t="s">
        <v>244</v>
      </c>
      <c r="E367" s="14">
        <v>10000</v>
      </c>
      <c r="F367" s="14" t="s">
        <v>2043</v>
      </c>
      <c r="G367" s="14"/>
      <c r="H367" s="181"/>
      <c r="I367" s="181"/>
      <c r="J367" s="181" t="s">
        <v>4459</v>
      </c>
      <c r="K367" s="181" t="s">
        <v>4557</v>
      </c>
      <c r="L367" s="181" t="s">
        <v>4490</v>
      </c>
      <c r="M367" s="181"/>
      <c r="N367" s="181">
        <v>400</v>
      </c>
      <c r="O367" s="181">
        <v>40</v>
      </c>
      <c r="P367" s="181"/>
      <c r="Q367" s="181"/>
      <c r="R367" s="61"/>
      <c r="S367" s="180">
        <v>45457</v>
      </c>
      <c r="T367" s="14" t="s">
        <v>4288</v>
      </c>
      <c r="U367" s="14">
        <v>2</v>
      </c>
      <c r="V367" s="14" t="s">
        <v>519</v>
      </c>
      <c r="W367" s="14">
        <v>2000</v>
      </c>
      <c r="X367" s="14" t="s">
        <v>2043</v>
      </c>
      <c r="Y367" s="53"/>
      <c r="Z367" s="53"/>
      <c r="AA367" s="53"/>
      <c r="AB367" s="53" t="s">
        <v>4449</v>
      </c>
      <c r="AC367" s="53" t="s">
        <v>4473</v>
      </c>
      <c r="AD367" s="53" t="s">
        <v>4490</v>
      </c>
      <c r="AE367" s="14"/>
      <c r="AF367" s="53"/>
      <c r="AG367" s="53"/>
      <c r="AH367" s="53"/>
      <c r="AI367" s="53"/>
      <c r="AJ367" s="61"/>
      <c r="AK367" s="180">
        <v>45457</v>
      </c>
      <c r="AL367" s="53" t="s">
        <v>4289</v>
      </c>
      <c r="AM367" s="53">
        <v>3</v>
      </c>
      <c r="AN367" s="14" t="s">
        <v>1390</v>
      </c>
      <c r="AO367" s="14">
        <v>240</v>
      </c>
      <c r="AP367" s="14" t="s">
        <v>2045</v>
      </c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61"/>
      <c r="BC367" s="180">
        <v>45476</v>
      </c>
      <c r="BD367" s="14" t="s">
        <v>4289</v>
      </c>
      <c r="BE367" s="14">
        <v>4</v>
      </c>
      <c r="BF367" s="14" t="s">
        <v>1183</v>
      </c>
      <c r="BG367" s="14">
        <v>1600</v>
      </c>
      <c r="BH367" s="14" t="s">
        <v>2043</v>
      </c>
      <c r="BI367" s="53"/>
      <c r="BJ367" s="53"/>
      <c r="BK367" s="53"/>
      <c r="BL367" s="53" t="s">
        <v>4453</v>
      </c>
      <c r="BM367" s="53" t="s">
        <v>4482</v>
      </c>
      <c r="BN367" s="53" t="s">
        <v>4084</v>
      </c>
      <c r="BO367" s="14"/>
      <c r="BP367" s="14">
        <v>400</v>
      </c>
      <c r="BQ367" s="14">
        <v>13</v>
      </c>
      <c r="BR367" s="14"/>
      <c r="BS367" s="14"/>
    </row>
    <row r="368" ht="12.95" customHeight="1" spans="1:71">
      <c r="A368" s="180">
        <v>45469</v>
      </c>
      <c r="B368" s="14" t="s">
        <v>4288</v>
      </c>
      <c r="C368" s="14">
        <v>1</v>
      </c>
      <c r="D368" s="14" t="s">
        <v>1057</v>
      </c>
      <c r="E368" s="14">
        <v>1280</v>
      </c>
      <c r="F368" s="14" t="s">
        <v>2043</v>
      </c>
      <c r="G368" s="14"/>
      <c r="H368" s="181"/>
      <c r="I368" s="181"/>
      <c r="J368" s="181" t="s">
        <v>4459</v>
      </c>
      <c r="K368" s="181" t="s">
        <v>4557</v>
      </c>
      <c r="L368" s="181" t="s">
        <v>4490</v>
      </c>
      <c r="M368" s="181"/>
      <c r="N368" s="181">
        <v>400</v>
      </c>
      <c r="O368" s="181">
        <v>40</v>
      </c>
      <c r="P368" s="181"/>
      <c r="Q368" s="181"/>
      <c r="R368" s="61"/>
      <c r="S368" s="180">
        <v>45457</v>
      </c>
      <c r="T368" s="14" t="s">
        <v>4423</v>
      </c>
      <c r="U368" s="14">
        <v>2</v>
      </c>
      <c r="V368" s="127" t="s">
        <v>636</v>
      </c>
      <c r="W368" s="127">
        <v>4000</v>
      </c>
      <c r="X368" s="127" t="s">
        <v>2043</v>
      </c>
      <c r="Y368" s="53"/>
      <c r="Z368" s="53"/>
      <c r="AA368" s="53"/>
      <c r="AB368" s="53" t="s">
        <v>4449</v>
      </c>
      <c r="AC368" s="53" t="s">
        <v>4473</v>
      </c>
      <c r="AD368" s="53" t="s">
        <v>4490</v>
      </c>
      <c r="AE368" s="14"/>
      <c r="AF368" s="53"/>
      <c r="AG368" s="53"/>
      <c r="AH368" s="53"/>
      <c r="AI368" s="53"/>
      <c r="AJ368" s="61"/>
      <c r="AK368" s="180">
        <v>45457</v>
      </c>
      <c r="AL368" s="53" t="s">
        <v>4289</v>
      </c>
      <c r="AM368" s="53">
        <v>3</v>
      </c>
      <c r="AN368" s="14" t="s">
        <v>2049</v>
      </c>
      <c r="AO368" s="14">
        <v>500</v>
      </c>
      <c r="AP368" s="14" t="s">
        <v>2045</v>
      </c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61"/>
      <c r="BC368" s="180">
        <v>45477</v>
      </c>
      <c r="BD368" s="14" t="s">
        <v>4423</v>
      </c>
      <c r="BE368" s="14">
        <v>4</v>
      </c>
      <c r="BF368" s="14" t="s">
        <v>313</v>
      </c>
      <c r="BG368" s="14">
        <v>1200</v>
      </c>
      <c r="BH368" s="14" t="s">
        <v>2045</v>
      </c>
      <c r="BI368" s="53"/>
      <c r="BJ368" s="53"/>
      <c r="BK368" s="53"/>
      <c r="BL368" s="53" t="s">
        <v>4453</v>
      </c>
      <c r="BM368" s="53" t="s">
        <v>4482</v>
      </c>
      <c r="BN368" s="53" t="s">
        <v>4084</v>
      </c>
      <c r="BO368" s="14" t="s">
        <v>4565</v>
      </c>
      <c r="BP368" s="14">
        <v>400</v>
      </c>
      <c r="BQ368" s="14">
        <v>13</v>
      </c>
      <c r="BR368" s="14"/>
      <c r="BS368" s="14"/>
    </row>
    <row r="369" ht="12.95" customHeight="1" spans="1:71">
      <c r="A369" s="180">
        <v>45469</v>
      </c>
      <c r="B369" s="14" t="s">
        <v>4289</v>
      </c>
      <c r="C369" s="14">
        <v>1</v>
      </c>
      <c r="D369" s="14" t="s">
        <v>1057</v>
      </c>
      <c r="E369" s="14">
        <v>1800</v>
      </c>
      <c r="F369" s="14" t="s">
        <v>2043</v>
      </c>
      <c r="G369" s="14"/>
      <c r="H369" s="181"/>
      <c r="I369" s="181"/>
      <c r="J369" s="181" t="s">
        <v>4459</v>
      </c>
      <c r="K369" s="181" t="s">
        <v>4557</v>
      </c>
      <c r="L369" s="181" t="s">
        <v>4490</v>
      </c>
      <c r="M369" s="181"/>
      <c r="N369" s="181">
        <v>400</v>
      </c>
      <c r="O369" s="181">
        <v>40</v>
      </c>
      <c r="P369" s="181"/>
      <c r="Q369" s="181"/>
      <c r="R369" s="61"/>
      <c r="S369" s="180">
        <v>45457</v>
      </c>
      <c r="T369" s="14" t="s">
        <v>4289</v>
      </c>
      <c r="U369" s="14">
        <v>2</v>
      </c>
      <c r="V369" s="14" t="s">
        <v>2073</v>
      </c>
      <c r="W369" s="14">
        <v>200</v>
      </c>
      <c r="X369" s="14" t="s">
        <v>2045</v>
      </c>
      <c r="Y369" s="53"/>
      <c r="Z369" s="53"/>
      <c r="AA369" s="53" t="s">
        <v>4452</v>
      </c>
      <c r="AB369" s="53" t="s">
        <v>4449</v>
      </c>
      <c r="AC369" s="53" t="s">
        <v>4473</v>
      </c>
      <c r="AD369" s="53" t="s">
        <v>4490</v>
      </c>
      <c r="AE369" s="14"/>
      <c r="AF369" s="53"/>
      <c r="AG369" s="53"/>
      <c r="AH369" s="53"/>
      <c r="AI369" s="53"/>
      <c r="AJ369" s="61"/>
      <c r="AK369" s="180">
        <v>45458</v>
      </c>
      <c r="AL369" s="53" t="s">
        <v>4289</v>
      </c>
      <c r="AM369" s="53">
        <v>3</v>
      </c>
      <c r="AN369" s="14" t="s">
        <v>2049</v>
      </c>
      <c r="AO369" s="14">
        <v>500</v>
      </c>
      <c r="AP369" s="14" t="s">
        <v>2045</v>
      </c>
      <c r="AQ369" s="185"/>
      <c r="AR369" s="185"/>
      <c r="AS369" s="185"/>
      <c r="AT369" s="185"/>
      <c r="AU369" s="185"/>
      <c r="AV369" s="185"/>
      <c r="AW369" s="185"/>
      <c r="AX369" s="185"/>
      <c r="AY369" s="185"/>
      <c r="AZ369" s="185"/>
      <c r="BA369" s="185"/>
      <c r="BB369" s="61"/>
      <c r="BC369" s="180">
        <v>45477</v>
      </c>
      <c r="BD369" s="14" t="s">
        <v>4289</v>
      </c>
      <c r="BE369" s="14">
        <v>4</v>
      </c>
      <c r="BF369" s="14" t="s">
        <v>1183</v>
      </c>
      <c r="BG369" s="14">
        <v>1600</v>
      </c>
      <c r="BH369" s="14" t="s">
        <v>2043</v>
      </c>
      <c r="BI369" s="53"/>
      <c r="BJ369" s="53"/>
      <c r="BK369" s="53"/>
      <c r="BL369" s="53" t="s">
        <v>4453</v>
      </c>
      <c r="BM369" s="53" t="s">
        <v>4482</v>
      </c>
      <c r="BN369" s="53" t="s">
        <v>4084</v>
      </c>
      <c r="BO369" s="14"/>
      <c r="BP369" s="14">
        <v>400</v>
      </c>
      <c r="BQ369" s="14">
        <v>13</v>
      </c>
      <c r="BR369" s="14"/>
      <c r="BS369" s="14"/>
    </row>
    <row r="370" ht="12.95" customHeight="1" spans="1:71">
      <c r="A370" s="180">
        <v>45469</v>
      </c>
      <c r="B370" s="14" t="s">
        <v>4425</v>
      </c>
      <c r="C370" s="14">
        <v>1</v>
      </c>
      <c r="D370" s="14" t="s">
        <v>1062</v>
      </c>
      <c r="E370" s="14">
        <v>3000</v>
      </c>
      <c r="F370" s="14" t="s">
        <v>2043</v>
      </c>
      <c r="G370" s="14"/>
      <c r="H370" s="181"/>
      <c r="I370" s="181"/>
      <c r="J370" s="181" t="s">
        <v>4459</v>
      </c>
      <c r="K370" s="181" t="s">
        <v>4557</v>
      </c>
      <c r="L370" s="181" t="s">
        <v>4490</v>
      </c>
      <c r="M370" s="181"/>
      <c r="N370" s="181">
        <v>400</v>
      </c>
      <c r="O370" s="181">
        <v>40</v>
      </c>
      <c r="P370" s="181"/>
      <c r="Q370" s="181"/>
      <c r="R370" s="61"/>
      <c r="S370" s="180">
        <v>45457</v>
      </c>
      <c r="T370" s="14" t="s">
        <v>4290</v>
      </c>
      <c r="U370" s="14">
        <v>2</v>
      </c>
      <c r="V370" s="14" t="s">
        <v>1605</v>
      </c>
      <c r="W370" s="14">
        <v>1000</v>
      </c>
      <c r="X370" s="14" t="s">
        <v>2045</v>
      </c>
      <c r="Y370" s="53"/>
      <c r="Z370" s="53"/>
      <c r="AA370" s="53" t="s">
        <v>4452</v>
      </c>
      <c r="AB370" s="53" t="s">
        <v>4449</v>
      </c>
      <c r="AC370" s="53" t="s">
        <v>4473</v>
      </c>
      <c r="AD370" s="53" t="s">
        <v>4490</v>
      </c>
      <c r="AE370" s="14"/>
      <c r="AF370" s="53"/>
      <c r="AG370" s="53"/>
      <c r="AH370" s="53"/>
      <c r="AI370" s="53"/>
      <c r="AJ370" s="61"/>
      <c r="AK370" s="180">
        <v>45458</v>
      </c>
      <c r="AL370" s="53" t="s">
        <v>4289</v>
      </c>
      <c r="AM370" s="53">
        <v>3</v>
      </c>
      <c r="AN370" s="14" t="s">
        <v>1046</v>
      </c>
      <c r="AO370" s="14">
        <v>900</v>
      </c>
      <c r="AP370" s="14" t="s">
        <v>2043</v>
      </c>
      <c r="AQ370" s="185"/>
      <c r="AR370" s="185"/>
      <c r="AS370" s="185"/>
      <c r="AT370" s="185"/>
      <c r="AU370" s="185"/>
      <c r="AV370" s="185"/>
      <c r="AW370" s="185"/>
      <c r="AX370" s="53"/>
      <c r="AY370" s="53"/>
      <c r="AZ370" s="53"/>
      <c r="BA370" s="53"/>
      <c r="BB370" s="61"/>
      <c r="BC370" s="180">
        <v>45477</v>
      </c>
      <c r="BD370" s="14" t="s">
        <v>4289</v>
      </c>
      <c r="BE370" s="14">
        <v>4</v>
      </c>
      <c r="BF370" s="14" t="s">
        <v>4166</v>
      </c>
      <c r="BG370" s="14">
        <v>200</v>
      </c>
      <c r="BH370" s="14" t="s">
        <v>2045</v>
      </c>
      <c r="BI370" s="53"/>
      <c r="BJ370" s="53"/>
      <c r="BK370" s="53"/>
      <c r="BL370" s="53" t="s">
        <v>4453</v>
      </c>
      <c r="BM370" s="53" t="s">
        <v>4482</v>
      </c>
      <c r="BN370" s="53" t="s">
        <v>4084</v>
      </c>
      <c r="BO370" s="14"/>
      <c r="BP370" s="14">
        <v>400</v>
      </c>
      <c r="BQ370" s="14">
        <v>10</v>
      </c>
      <c r="BR370" s="14"/>
      <c r="BS370" s="14"/>
    </row>
    <row r="371" ht="12.95" customHeight="1" spans="1:71">
      <c r="A371" s="180">
        <v>45469</v>
      </c>
      <c r="B371" s="14" t="s">
        <v>4290</v>
      </c>
      <c r="C371" s="14">
        <v>1</v>
      </c>
      <c r="D371" s="14" t="s">
        <v>1081</v>
      </c>
      <c r="E371" s="14">
        <v>1500</v>
      </c>
      <c r="F371" s="14" t="s">
        <v>2043</v>
      </c>
      <c r="G371" s="14"/>
      <c r="H371" s="181"/>
      <c r="I371" s="181"/>
      <c r="J371" s="181" t="s">
        <v>4459</v>
      </c>
      <c r="K371" s="181" t="s">
        <v>4557</v>
      </c>
      <c r="L371" s="181" t="s">
        <v>4490</v>
      </c>
      <c r="M371" s="181"/>
      <c r="N371" s="181">
        <v>400</v>
      </c>
      <c r="O371" s="181">
        <v>40</v>
      </c>
      <c r="P371" s="181"/>
      <c r="Q371" s="181"/>
      <c r="R371" s="61"/>
      <c r="S371" s="180">
        <v>45457</v>
      </c>
      <c r="T371" s="14" t="s">
        <v>4290</v>
      </c>
      <c r="U371" s="14">
        <v>2</v>
      </c>
      <c r="V371" s="14" t="s">
        <v>1718</v>
      </c>
      <c r="W371" s="14">
        <v>2000</v>
      </c>
      <c r="X371" s="14" t="s">
        <v>2043</v>
      </c>
      <c r="Y371" s="53"/>
      <c r="Z371" s="53"/>
      <c r="AA371" s="53" t="s">
        <v>4471</v>
      </c>
      <c r="AB371" s="53" t="s">
        <v>4449</v>
      </c>
      <c r="AC371" s="53" t="s">
        <v>4473</v>
      </c>
      <c r="AD371" s="53" t="s">
        <v>4490</v>
      </c>
      <c r="AE371" s="14"/>
      <c r="AF371" s="53"/>
      <c r="AG371" s="53"/>
      <c r="AH371" s="53"/>
      <c r="AI371" s="53"/>
      <c r="AJ371" s="61"/>
      <c r="AK371" s="67"/>
      <c r="AL371" s="61"/>
      <c r="AM371" s="61"/>
      <c r="AQ371" s="185"/>
      <c r="AR371" s="185"/>
      <c r="AS371" s="185"/>
      <c r="AT371" s="185"/>
      <c r="AU371" s="185"/>
      <c r="AV371" s="185"/>
      <c r="AW371" s="185"/>
      <c r="AX371" s="53"/>
      <c r="AY371" s="53"/>
      <c r="AZ371" s="53"/>
      <c r="BA371" s="53"/>
      <c r="BB371" s="61"/>
      <c r="BC371" s="180">
        <v>45477</v>
      </c>
      <c r="BD371" s="14" t="s">
        <v>4290</v>
      </c>
      <c r="BE371" s="14">
        <v>4</v>
      </c>
      <c r="BF371" s="14" t="s">
        <v>1374</v>
      </c>
      <c r="BG371" s="14">
        <v>600</v>
      </c>
      <c r="BH371" s="14" t="s">
        <v>2045</v>
      </c>
      <c r="BI371" s="53"/>
      <c r="BJ371" s="53"/>
      <c r="BK371" s="53"/>
      <c r="BL371" s="53" t="s">
        <v>4453</v>
      </c>
      <c r="BM371" s="53" t="s">
        <v>4482</v>
      </c>
      <c r="BN371" s="53" t="s">
        <v>4084</v>
      </c>
      <c r="BO371" s="14"/>
      <c r="BP371" s="14">
        <v>400</v>
      </c>
      <c r="BQ371" s="14">
        <v>13</v>
      </c>
      <c r="BR371" s="14"/>
      <c r="BS371" s="14"/>
    </row>
    <row r="372" ht="12.95" customHeight="1" spans="1:71">
      <c r="A372" s="180">
        <v>45470</v>
      </c>
      <c r="B372" s="14" t="s">
        <v>4288</v>
      </c>
      <c r="C372" s="14">
        <v>1</v>
      </c>
      <c r="D372" s="14" t="s">
        <v>1081</v>
      </c>
      <c r="E372" s="14">
        <v>1700</v>
      </c>
      <c r="F372" s="14" t="s">
        <v>2043</v>
      </c>
      <c r="G372" s="14"/>
      <c r="H372" s="181"/>
      <c r="I372" s="181"/>
      <c r="J372" s="181" t="s">
        <v>4459</v>
      </c>
      <c r="K372" s="181" t="s">
        <v>4557</v>
      </c>
      <c r="L372" s="181" t="s">
        <v>4490</v>
      </c>
      <c r="M372" s="181"/>
      <c r="N372" s="181">
        <v>400</v>
      </c>
      <c r="O372" s="181">
        <v>40</v>
      </c>
      <c r="P372" s="181"/>
      <c r="Q372" s="181"/>
      <c r="R372" s="61"/>
      <c r="S372" s="180">
        <v>45458</v>
      </c>
      <c r="T372" s="14" t="s">
        <v>4423</v>
      </c>
      <c r="U372" s="14">
        <v>2</v>
      </c>
      <c r="V372" s="14" t="s">
        <v>1718</v>
      </c>
      <c r="W372" s="14">
        <v>5000</v>
      </c>
      <c r="X372" s="14" t="s">
        <v>2043</v>
      </c>
      <c r="Y372" s="53"/>
      <c r="Z372" s="53"/>
      <c r="AA372" s="53"/>
      <c r="AB372" s="53" t="s">
        <v>4449</v>
      </c>
      <c r="AC372" s="53" t="s">
        <v>4473</v>
      </c>
      <c r="AD372" s="53" t="s">
        <v>4490</v>
      </c>
      <c r="AE372" s="14"/>
      <c r="AF372" s="53"/>
      <c r="AG372" s="53"/>
      <c r="AH372" s="53"/>
      <c r="AI372" s="53"/>
      <c r="AJ372" s="61"/>
      <c r="AK372" s="67"/>
      <c r="AL372" s="61"/>
      <c r="AM372" s="61"/>
      <c r="AQ372" s="192"/>
      <c r="AR372" s="192"/>
      <c r="AS372" s="192"/>
      <c r="AT372" s="192"/>
      <c r="AU372" s="192"/>
      <c r="AV372" s="192"/>
      <c r="AW372" s="192"/>
      <c r="AX372" s="187"/>
      <c r="AY372" s="187"/>
      <c r="AZ372" s="187"/>
      <c r="BA372" s="187"/>
      <c r="BB372" s="61"/>
      <c r="BC372" s="180">
        <v>45477</v>
      </c>
      <c r="BD372" s="14" t="s">
        <v>4290</v>
      </c>
      <c r="BE372" s="14">
        <v>4</v>
      </c>
      <c r="BF372" s="14" t="s">
        <v>1534</v>
      </c>
      <c r="BG372" s="14">
        <v>500</v>
      </c>
      <c r="BH372" s="14" t="s">
        <v>2045</v>
      </c>
      <c r="BI372" s="53"/>
      <c r="BJ372" s="53"/>
      <c r="BK372" s="53"/>
      <c r="BL372" s="53" t="s">
        <v>4453</v>
      </c>
      <c r="BM372" s="53" t="s">
        <v>4482</v>
      </c>
      <c r="BN372" s="53" t="s">
        <v>4084</v>
      </c>
      <c r="BO372" s="14"/>
      <c r="BP372" s="14">
        <v>400</v>
      </c>
      <c r="BQ372" s="14">
        <v>13</v>
      </c>
      <c r="BR372" s="14"/>
      <c r="BS372" s="14"/>
    </row>
    <row r="373" ht="12.95" customHeight="1" spans="1:71">
      <c r="A373" s="180">
        <v>45470</v>
      </c>
      <c r="B373" s="14" t="s">
        <v>4423</v>
      </c>
      <c r="C373" s="14">
        <v>1</v>
      </c>
      <c r="D373" s="14" t="s">
        <v>464</v>
      </c>
      <c r="E373" s="14">
        <v>2400</v>
      </c>
      <c r="F373" s="14" t="s">
        <v>2043</v>
      </c>
      <c r="G373" s="14"/>
      <c r="H373" s="181"/>
      <c r="I373" s="181"/>
      <c r="J373" s="181" t="s">
        <v>4459</v>
      </c>
      <c r="K373" s="181" t="s">
        <v>4557</v>
      </c>
      <c r="L373" s="181" t="s">
        <v>4490</v>
      </c>
      <c r="M373" s="181" t="s">
        <v>4566</v>
      </c>
      <c r="N373" s="181">
        <v>400</v>
      </c>
      <c r="O373" s="181">
        <v>40</v>
      </c>
      <c r="P373" s="181"/>
      <c r="Q373" s="181"/>
      <c r="R373" s="61"/>
      <c r="S373" s="180">
        <v>45458</v>
      </c>
      <c r="T373" s="14" t="s">
        <v>4289</v>
      </c>
      <c r="U373" s="14">
        <v>2</v>
      </c>
      <c r="V373" s="14" t="s">
        <v>2065</v>
      </c>
      <c r="W373" s="14">
        <v>1400</v>
      </c>
      <c r="X373" s="14" t="s">
        <v>2043</v>
      </c>
      <c r="Y373" s="53"/>
      <c r="Z373" s="53"/>
      <c r="AA373" s="53"/>
      <c r="AB373" s="53" t="s">
        <v>4449</v>
      </c>
      <c r="AC373" s="53" t="s">
        <v>4473</v>
      </c>
      <c r="AD373" s="53" t="s">
        <v>4490</v>
      </c>
      <c r="AE373" s="14"/>
      <c r="AF373" s="53"/>
      <c r="AG373" s="53"/>
      <c r="AH373" s="53"/>
      <c r="AI373" s="53"/>
      <c r="AJ373" s="61"/>
      <c r="AK373" s="180">
        <v>45474</v>
      </c>
      <c r="AL373" s="53" t="s">
        <v>4288</v>
      </c>
      <c r="AM373" s="53">
        <v>3</v>
      </c>
      <c r="AN373" s="14" t="s">
        <v>972</v>
      </c>
      <c r="AO373" s="14">
        <v>1160</v>
      </c>
      <c r="AP373" s="14" t="s">
        <v>2043</v>
      </c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61"/>
      <c r="BC373" s="180">
        <v>45477</v>
      </c>
      <c r="BD373" s="14" t="s">
        <v>4290</v>
      </c>
      <c r="BE373" s="14">
        <v>4</v>
      </c>
      <c r="BF373" s="14" t="s">
        <v>1841</v>
      </c>
      <c r="BG373" s="14">
        <v>800</v>
      </c>
      <c r="BH373" s="14" t="s">
        <v>2045</v>
      </c>
      <c r="BI373" s="53"/>
      <c r="BJ373" s="53"/>
      <c r="BK373" s="53"/>
      <c r="BL373" s="53" t="s">
        <v>4453</v>
      </c>
      <c r="BM373" s="53" t="s">
        <v>4482</v>
      </c>
      <c r="BN373" s="53" t="s">
        <v>4084</v>
      </c>
      <c r="BO373" s="14"/>
      <c r="BP373" s="14">
        <v>400</v>
      </c>
      <c r="BQ373" s="14">
        <v>13</v>
      </c>
      <c r="BR373" s="14"/>
      <c r="BS373" s="14"/>
    </row>
    <row r="374" ht="12.95" customHeight="1" spans="1:71">
      <c r="A374" s="180">
        <v>45470</v>
      </c>
      <c r="B374" s="14" t="s">
        <v>4425</v>
      </c>
      <c r="C374" s="14">
        <v>1</v>
      </c>
      <c r="D374" s="14" t="s">
        <v>145</v>
      </c>
      <c r="E374" s="14">
        <v>5000</v>
      </c>
      <c r="F374" s="14" t="s">
        <v>2043</v>
      </c>
      <c r="G374" s="14"/>
      <c r="H374" s="181"/>
      <c r="I374" s="181"/>
      <c r="J374" s="181" t="s">
        <v>4459</v>
      </c>
      <c r="K374" s="181" t="s">
        <v>4567</v>
      </c>
      <c r="L374" s="181" t="s">
        <v>4460</v>
      </c>
      <c r="M374" s="181"/>
      <c r="N374" s="181">
        <v>400</v>
      </c>
      <c r="O374" s="181">
        <v>40</v>
      </c>
      <c r="P374" s="181"/>
      <c r="Q374" s="181"/>
      <c r="R374" s="61"/>
      <c r="S374" s="180">
        <v>45458</v>
      </c>
      <c r="T374" s="53" t="s">
        <v>4290</v>
      </c>
      <c r="U374" s="14">
        <v>2</v>
      </c>
      <c r="V374" s="14" t="s">
        <v>244</v>
      </c>
      <c r="W374" s="14">
        <v>2000</v>
      </c>
      <c r="X374" s="14" t="s">
        <v>2043</v>
      </c>
      <c r="Y374" s="53"/>
      <c r="Z374" s="53"/>
      <c r="AA374" s="53" t="s">
        <v>4452</v>
      </c>
      <c r="AB374" s="53" t="s">
        <v>4449</v>
      </c>
      <c r="AC374" s="53" t="s">
        <v>4473</v>
      </c>
      <c r="AD374" s="53" t="s">
        <v>4490</v>
      </c>
      <c r="AE374" s="14"/>
      <c r="AF374" s="53"/>
      <c r="AG374" s="53"/>
      <c r="AH374" s="53"/>
      <c r="AI374" s="53"/>
      <c r="AJ374" s="61"/>
      <c r="AK374" s="180">
        <v>45474</v>
      </c>
      <c r="AL374" s="53" t="s">
        <v>4289</v>
      </c>
      <c r="AM374" s="53">
        <v>3</v>
      </c>
      <c r="AN374" s="14" t="s">
        <v>2005</v>
      </c>
      <c r="AO374" s="14">
        <v>300</v>
      </c>
      <c r="AP374" s="14" t="s">
        <v>2045</v>
      </c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61"/>
      <c r="BC374" s="180">
        <v>45478</v>
      </c>
      <c r="BD374" s="14" t="s">
        <v>4288</v>
      </c>
      <c r="BE374" s="14">
        <v>4</v>
      </c>
      <c r="BF374" s="14" t="s">
        <v>1841</v>
      </c>
      <c r="BG374" s="14">
        <v>800</v>
      </c>
      <c r="BH374" s="14" t="s">
        <v>2045</v>
      </c>
      <c r="BI374" s="53"/>
      <c r="BJ374" s="53"/>
      <c r="BK374" s="53"/>
      <c r="BL374" s="53" t="s">
        <v>4453</v>
      </c>
      <c r="BM374" s="53" t="s">
        <v>4482</v>
      </c>
      <c r="BN374" s="53" t="s">
        <v>4084</v>
      </c>
      <c r="BO374" s="14"/>
      <c r="BP374" s="14">
        <v>400</v>
      </c>
      <c r="BQ374" s="14">
        <v>13</v>
      </c>
      <c r="BR374" s="14"/>
      <c r="BS374" s="14"/>
    </row>
    <row r="375" ht="12.95" customHeight="1" spans="1:71">
      <c r="A375" s="180">
        <v>45474</v>
      </c>
      <c r="B375" s="14" t="s">
        <v>4288</v>
      </c>
      <c r="C375" s="14">
        <v>1</v>
      </c>
      <c r="D375" s="14" t="s">
        <v>145</v>
      </c>
      <c r="E375" s="14">
        <v>2800</v>
      </c>
      <c r="F375" s="14" t="s">
        <v>2043</v>
      </c>
      <c r="G375" s="14"/>
      <c r="H375" s="181"/>
      <c r="I375" s="181"/>
      <c r="J375" s="181" t="s">
        <v>4459</v>
      </c>
      <c r="K375" s="181" t="s">
        <v>4557</v>
      </c>
      <c r="L375" s="181" t="s">
        <v>4460</v>
      </c>
      <c r="M375" s="181"/>
      <c r="N375" s="181">
        <v>400</v>
      </c>
      <c r="O375" s="181">
        <v>40</v>
      </c>
      <c r="P375" s="181"/>
      <c r="Q375" s="181"/>
      <c r="R375" s="61"/>
      <c r="S375" s="180">
        <v>45458</v>
      </c>
      <c r="T375" s="53" t="s">
        <v>4290</v>
      </c>
      <c r="U375" s="14">
        <v>2</v>
      </c>
      <c r="V375" s="14" t="s">
        <v>2066</v>
      </c>
      <c r="W375" s="14">
        <v>150</v>
      </c>
      <c r="X375" s="14" t="s">
        <v>2067</v>
      </c>
      <c r="Y375" s="53"/>
      <c r="Z375" s="53"/>
      <c r="AA375" s="53" t="s">
        <v>4452</v>
      </c>
      <c r="AB375" s="53" t="s">
        <v>4449</v>
      </c>
      <c r="AC375" s="53" t="s">
        <v>4473</v>
      </c>
      <c r="AD375" s="53" t="s">
        <v>4490</v>
      </c>
      <c r="AE375" s="14"/>
      <c r="AF375" s="53"/>
      <c r="AG375" s="53"/>
      <c r="AH375" s="53"/>
      <c r="AI375" s="53"/>
      <c r="AJ375" s="61"/>
      <c r="AK375" s="180">
        <v>45474</v>
      </c>
      <c r="AL375" s="53" t="s">
        <v>4289</v>
      </c>
      <c r="AM375" s="53">
        <v>3</v>
      </c>
      <c r="AN375" s="14" t="s">
        <v>3444</v>
      </c>
      <c r="AO375" s="14">
        <v>800</v>
      </c>
      <c r="AP375" s="14" t="s">
        <v>2045</v>
      </c>
      <c r="AQ375" s="53" t="s">
        <v>4415</v>
      </c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61"/>
      <c r="BC375" s="180">
        <v>45478</v>
      </c>
      <c r="BD375" s="14" t="s">
        <v>4423</v>
      </c>
      <c r="BE375" s="14">
        <v>4</v>
      </c>
      <c r="BF375" s="14" t="s">
        <v>316</v>
      </c>
      <c r="BG375" s="14">
        <v>4000</v>
      </c>
      <c r="BH375" s="14" t="s">
        <v>2043</v>
      </c>
      <c r="BI375" s="53"/>
      <c r="BJ375" s="53"/>
      <c r="BK375" s="53"/>
      <c r="BL375" s="53" t="s">
        <v>4453</v>
      </c>
      <c r="BM375" s="53" t="s">
        <v>4482</v>
      </c>
      <c r="BN375" s="53" t="s">
        <v>4084</v>
      </c>
      <c r="BO375" s="14"/>
      <c r="BP375" s="14">
        <v>400</v>
      </c>
      <c r="BQ375" s="14">
        <v>13</v>
      </c>
      <c r="BR375" s="14"/>
      <c r="BS375" s="14"/>
    </row>
    <row r="376" ht="12.95" customHeight="1" spans="1:71">
      <c r="A376" s="180">
        <v>45474</v>
      </c>
      <c r="B376" s="14" t="s">
        <v>4425</v>
      </c>
      <c r="C376" s="14">
        <v>1</v>
      </c>
      <c r="D376" s="14" t="s">
        <v>949</v>
      </c>
      <c r="E376" s="14">
        <v>8000</v>
      </c>
      <c r="F376" s="14" t="s">
        <v>2043</v>
      </c>
      <c r="G376" s="14"/>
      <c r="H376" s="181"/>
      <c r="I376" s="181"/>
      <c r="J376" s="181" t="s">
        <v>4459</v>
      </c>
      <c r="K376" s="181" t="s">
        <v>4557</v>
      </c>
      <c r="L376" s="181" t="s">
        <v>4460</v>
      </c>
      <c r="M376" s="181"/>
      <c r="N376" s="181">
        <v>400</v>
      </c>
      <c r="O376" s="181">
        <v>40</v>
      </c>
      <c r="P376" s="181"/>
      <c r="Q376" s="181"/>
      <c r="R376" s="61"/>
      <c r="S376" s="180">
        <v>45460</v>
      </c>
      <c r="T376" s="53" t="s">
        <v>4288</v>
      </c>
      <c r="U376" s="53">
        <v>2</v>
      </c>
      <c r="V376" s="14" t="s">
        <v>1068</v>
      </c>
      <c r="W376" s="14">
        <v>800</v>
      </c>
      <c r="X376" s="14" t="s">
        <v>2045</v>
      </c>
      <c r="Y376" s="53" t="s">
        <v>4568</v>
      </c>
      <c r="Z376" s="53"/>
      <c r="AA376" s="53" t="s">
        <v>4452</v>
      </c>
      <c r="AB376" s="53" t="s">
        <v>4449</v>
      </c>
      <c r="AC376" s="53" t="s">
        <v>4473</v>
      </c>
      <c r="AD376" s="53" t="s">
        <v>4490</v>
      </c>
      <c r="AE376" s="14"/>
      <c r="AF376" s="53"/>
      <c r="AG376" s="53"/>
      <c r="AH376" s="53"/>
      <c r="AI376" s="53"/>
      <c r="AJ376" s="61"/>
      <c r="AK376" s="180">
        <v>45475</v>
      </c>
      <c r="AL376" s="53" t="s">
        <v>4288</v>
      </c>
      <c r="AM376" s="53">
        <v>3</v>
      </c>
      <c r="AN376" s="14" t="s">
        <v>3444</v>
      </c>
      <c r="AO376" s="14">
        <v>120</v>
      </c>
      <c r="AP376" s="14" t="s">
        <v>2045</v>
      </c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61"/>
      <c r="BC376" s="180">
        <v>45481</v>
      </c>
      <c r="BD376" s="14" t="s">
        <v>4288</v>
      </c>
      <c r="BE376" s="14">
        <v>4</v>
      </c>
      <c r="BF376" s="14" t="s">
        <v>316</v>
      </c>
      <c r="BG376" s="14">
        <v>1800</v>
      </c>
      <c r="BH376" s="14" t="s">
        <v>2043</v>
      </c>
      <c r="BI376" s="53"/>
      <c r="BJ376" s="53"/>
      <c r="BK376" s="53"/>
      <c r="BL376" s="53" t="s">
        <v>4453</v>
      </c>
      <c r="BM376" s="53" t="s">
        <v>4482</v>
      </c>
      <c r="BN376" s="53" t="s">
        <v>4084</v>
      </c>
      <c r="BO376" s="14"/>
      <c r="BP376" s="14">
        <v>400</v>
      </c>
      <c r="BQ376" s="14">
        <v>13</v>
      </c>
      <c r="BR376" s="14"/>
      <c r="BS376" s="14"/>
    </row>
    <row r="377" ht="12.95" customHeight="1" spans="1:71">
      <c r="A377" s="180">
        <v>45475</v>
      </c>
      <c r="B377" s="14" t="s">
        <v>4423</v>
      </c>
      <c r="C377" s="14">
        <v>1</v>
      </c>
      <c r="D377" s="14" t="s">
        <v>949</v>
      </c>
      <c r="E377" s="14">
        <v>7000</v>
      </c>
      <c r="F377" s="14" t="s">
        <v>2043</v>
      </c>
      <c r="G377" s="14"/>
      <c r="H377" s="181"/>
      <c r="I377" s="181"/>
      <c r="J377" s="181" t="s">
        <v>4459</v>
      </c>
      <c r="K377" s="181" t="s">
        <v>4557</v>
      </c>
      <c r="L377" s="181" t="s">
        <v>4460</v>
      </c>
      <c r="M377" s="181"/>
      <c r="N377" s="181">
        <v>400</v>
      </c>
      <c r="O377" s="181">
        <v>40</v>
      </c>
      <c r="P377" s="181"/>
      <c r="Q377" s="181"/>
      <c r="R377" s="61"/>
      <c r="S377" s="180">
        <v>45460</v>
      </c>
      <c r="T377" s="14" t="s">
        <v>4288</v>
      </c>
      <c r="U377" s="53">
        <v>2</v>
      </c>
      <c r="V377" s="14" t="s">
        <v>931</v>
      </c>
      <c r="W377" s="14">
        <v>800</v>
      </c>
      <c r="X377" s="14" t="s">
        <v>2045</v>
      </c>
      <c r="Y377" s="53" t="s">
        <v>4568</v>
      </c>
      <c r="Z377" s="53"/>
      <c r="AA377" s="53"/>
      <c r="AB377" s="53" t="s">
        <v>4449</v>
      </c>
      <c r="AC377" s="53" t="s">
        <v>4473</v>
      </c>
      <c r="AD377" s="53" t="s">
        <v>4490</v>
      </c>
      <c r="AE377" s="14"/>
      <c r="AF377" s="53">
        <v>400</v>
      </c>
      <c r="AG377" s="53">
        <v>40</v>
      </c>
      <c r="AH377" s="53"/>
      <c r="AI377" s="53"/>
      <c r="AJ377" s="61"/>
      <c r="AK377" s="180">
        <v>45475</v>
      </c>
      <c r="AL377" s="53" t="s">
        <v>4423</v>
      </c>
      <c r="AM377" s="53">
        <v>3</v>
      </c>
      <c r="AN377" s="14" t="s">
        <v>2063</v>
      </c>
      <c r="AO377" s="14">
        <v>1200</v>
      </c>
      <c r="AP377" s="14" t="s">
        <v>2045</v>
      </c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61"/>
      <c r="BC377" s="180">
        <v>45481</v>
      </c>
      <c r="BD377" s="14" t="s">
        <v>4289</v>
      </c>
      <c r="BE377" s="14">
        <v>4</v>
      </c>
      <c r="BF377" s="14" t="s">
        <v>464</v>
      </c>
      <c r="BG377" s="14">
        <v>2000</v>
      </c>
      <c r="BH377" s="14" t="s">
        <v>2043</v>
      </c>
      <c r="BI377" s="53"/>
      <c r="BJ377" s="53"/>
      <c r="BK377" s="53"/>
      <c r="BL377" s="53" t="s">
        <v>4459</v>
      </c>
      <c r="BM377" s="53" t="s">
        <v>4482</v>
      </c>
      <c r="BN377" s="53" t="s">
        <v>4516</v>
      </c>
      <c r="BO377" s="14"/>
      <c r="BP377" s="14">
        <v>650</v>
      </c>
      <c r="BQ377" s="14">
        <v>13</v>
      </c>
      <c r="BR377" s="14"/>
      <c r="BS377" s="14"/>
    </row>
    <row r="378" ht="12.95" customHeight="1" spans="1:71">
      <c r="A378" s="180">
        <v>45475</v>
      </c>
      <c r="B378" s="14" t="s">
        <v>4425</v>
      </c>
      <c r="C378" s="14">
        <v>1</v>
      </c>
      <c r="D378" s="14" t="s">
        <v>124</v>
      </c>
      <c r="E378" s="14">
        <v>5000</v>
      </c>
      <c r="F378" s="14" t="s">
        <v>2043</v>
      </c>
      <c r="G378" s="14"/>
      <c r="H378" s="181"/>
      <c r="I378" s="181"/>
      <c r="J378" s="181" t="s">
        <v>4459</v>
      </c>
      <c r="K378" s="181" t="s">
        <v>4557</v>
      </c>
      <c r="L378" s="181" t="s">
        <v>4460</v>
      </c>
      <c r="M378" s="181"/>
      <c r="N378" s="181">
        <v>400</v>
      </c>
      <c r="O378" s="181">
        <v>40</v>
      </c>
      <c r="P378" s="181"/>
      <c r="Q378" s="181"/>
      <c r="R378" s="61"/>
      <c r="S378" s="180">
        <v>45460</v>
      </c>
      <c r="T378" s="14" t="s">
        <v>4289</v>
      </c>
      <c r="U378" s="14">
        <v>2</v>
      </c>
      <c r="V378" s="14" t="s">
        <v>2066</v>
      </c>
      <c r="W378" s="14">
        <v>150</v>
      </c>
      <c r="X378" s="14" t="s">
        <v>2045</v>
      </c>
      <c r="Y378" s="53"/>
      <c r="Z378" s="53"/>
      <c r="AA378" s="53"/>
      <c r="AB378" s="53" t="s">
        <v>4449</v>
      </c>
      <c r="AC378" s="53" t="s">
        <v>4473</v>
      </c>
      <c r="AD378" s="53" t="s">
        <v>4490</v>
      </c>
      <c r="AE378" s="14" t="s">
        <v>4510</v>
      </c>
      <c r="AF378" s="53"/>
      <c r="AG378" s="53"/>
      <c r="AH378" s="53"/>
      <c r="AI378" s="53"/>
      <c r="AJ378" s="61"/>
      <c r="AK378" s="180">
        <v>45475</v>
      </c>
      <c r="AL378" s="53" t="s">
        <v>4289</v>
      </c>
      <c r="AM378" s="53">
        <v>3</v>
      </c>
      <c r="AN378" s="127" t="s">
        <v>1966</v>
      </c>
      <c r="AO378" s="127">
        <v>800</v>
      </c>
      <c r="AP378" s="127" t="s">
        <v>2045</v>
      </c>
      <c r="AQ378" s="53"/>
      <c r="AR378" s="53"/>
      <c r="AS378" s="53"/>
      <c r="AT378" s="53" t="s">
        <v>4453</v>
      </c>
      <c r="AU378" s="53"/>
      <c r="AV378" s="53"/>
      <c r="AW378" s="53"/>
      <c r="AX378" s="53"/>
      <c r="AY378" s="53"/>
      <c r="AZ378" s="53"/>
      <c r="BA378" s="53"/>
      <c r="BB378" s="61"/>
      <c r="BC378" s="180">
        <v>45482</v>
      </c>
      <c r="BD378" s="14" t="s">
        <v>4423</v>
      </c>
      <c r="BE378" s="14">
        <v>4</v>
      </c>
      <c r="BF378" s="14" t="s">
        <v>464</v>
      </c>
      <c r="BG378" s="14">
        <v>2760</v>
      </c>
      <c r="BH378" s="14" t="s">
        <v>2043</v>
      </c>
      <c r="BI378" s="53"/>
      <c r="BJ378" s="53"/>
      <c r="BK378" s="53"/>
      <c r="BL378" s="53" t="s">
        <v>4459</v>
      </c>
      <c r="BM378" s="53" t="s">
        <v>4482</v>
      </c>
      <c r="BN378" s="53" t="s">
        <v>4516</v>
      </c>
      <c r="BO378" s="14"/>
      <c r="BP378" s="14">
        <v>650</v>
      </c>
      <c r="BQ378" s="14">
        <v>13</v>
      </c>
      <c r="BR378" s="14"/>
      <c r="BS378" s="14"/>
    </row>
    <row r="379" ht="12.95" customHeight="1" spans="1:71">
      <c r="A379" s="180">
        <v>45476</v>
      </c>
      <c r="B379" s="14" t="s">
        <v>4423</v>
      </c>
      <c r="C379" s="14">
        <v>1</v>
      </c>
      <c r="D379" s="14" t="s">
        <v>124</v>
      </c>
      <c r="E379" s="14">
        <v>7000</v>
      </c>
      <c r="F379" s="14" t="s">
        <v>2043</v>
      </c>
      <c r="G379" s="14"/>
      <c r="H379" s="181"/>
      <c r="I379" s="181"/>
      <c r="J379" s="181" t="s">
        <v>4459</v>
      </c>
      <c r="K379" s="181" t="s">
        <v>4557</v>
      </c>
      <c r="L379" s="181" t="s">
        <v>4460</v>
      </c>
      <c r="M379" s="181"/>
      <c r="N379" s="181">
        <v>400</v>
      </c>
      <c r="O379" s="181">
        <v>40</v>
      </c>
      <c r="P379" s="181"/>
      <c r="Q379" s="181"/>
      <c r="R379" s="61"/>
      <c r="S379" s="180">
        <v>45460</v>
      </c>
      <c r="T379" s="14" t="s">
        <v>4289</v>
      </c>
      <c r="U379" s="53">
        <v>2</v>
      </c>
      <c r="V379" s="14" t="s">
        <v>1793</v>
      </c>
      <c r="W379" s="14">
        <v>2400</v>
      </c>
      <c r="X379" s="14" t="s">
        <v>2045</v>
      </c>
      <c r="Y379" s="53"/>
      <c r="Z379" s="53"/>
      <c r="AA379" s="53"/>
      <c r="AB379" s="53" t="s">
        <v>4449</v>
      </c>
      <c r="AC379" s="53" t="s">
        <v>4473</v>
      </c>
      <c r="AD379" s="53" t="s">
        <v>4490</v>
      </c>
      <c r="AE379" s="14"/>
      <c r="AF379" s="53"/>
      <c r="AG379" s="53"/>
      <c r="AH379" s="53"/>
      <c r="AI379" s="53"/>
      <c r="AJ379" s="61"/>
      <c r="AK379" s="180">
        <v>45476</v>
      </c>
      <c r="AL379" s="53" t="s">
        <v>4288</v>
      </c>
      <c r="AM379" s="53">
        <v>3</v>
      </c>
      <c r="AN379" s="127" t="s">
        <v>1966</v>
      </c>
      <c r="AO379" s="14">
        <v>1200</v>
      </c>
      <c r="AP379" s="14" t="s">
        <v>2045</v>
      </c>
      <c r="AQ379" s="185"/>
      <c r="AR379" s="185"/>
      <c r="AS379" s="185"/>
      <c r="AT379" s="53" t="s">
        <v>4453</v>
      </c>
      <c r="AU379" s="185"/>
      <c r="AV379" s="185"/>
      <c r="AW379" s="185"/>
      <c r="AX379" s="185"/>
      <c r="AY379" s="185"/>
      <c r="AZ379" s="185"/>
      <c r="BA379" s="185"/>
      <c r="BB379" s="61"/>
      <c r="BC379" s="180">
        <v>45482</v>
      </c>
      <c r="BD379" s="14" t="s">
        <v>4289</v>
      </c>
      <c r="BE379" s="14">
        <v>4</v>
      </c>
      <c r="BF379" s="14" t="s">
        <v>1060</v>
      </c>
      <c r="BG379" s="14">
        <v>800</v>
      </c>
      <c r="BH379" s="14" t="s">
        <v>2043</v>
      </c>
      <c r="BI379" s="53"/>
      <c r="BJ379" s="53"/>
      <c r="BK379" s="53"/>
      <c r="BL379" s="53" t="s">
        <v>4453</v>
      </c>
      <c r="BM379" s="53" t="s">
        <v>4482</v>
      </c>
      <c r="BN379" s="53" t="s">
        <v>4516</v>
      </c>
      <c r="BO379" s="14"/>
      <c r="BP379" s="14">
        <v>650</v>
      </c>
      <c r="BQ379" s="14">
        <v>10</v>
      </c>
      <c r="BR379" s="14"/>
      <c r="BS379" s="14"/>
    </row>
    <row r="380" ht="12.95" customHeight="1" spans="1:71">
      <c r="A380" s="180">
        <v>45476</v>
      </c>
      <c r="B380" s="14" t="s">
        <v>4290</v>
      </c>
      <c r="C380" s="14">
        <v>1</v>
      </c>
      <c r="D380" s="14" t="s">
        <v>262</v>
      </c>
      <c r="E380" s="14">
        <v>3000</v>
      </c>
      <c r="F380" s="14" t="s">
        <v>2043</v>
      </c>
      <c r="G380" s="14"/>
      <c r="H380" s="181"/>
      <c r="I380" s="181"/>
      <c r="J380" s="181" t="s">
        <v>4459</v>
      </c>
      <c r="K380" s="181" t="s">
        <v>4557</v>
      </c>
      <c r="L380" s="181" t="s">
        <v>4460</v>
      </c>
      <c r="M380" s="181"/>
      <c r="N380" s="181">
        <v>400</v>
      </c>
      <c r="O380" s="181">
        <v>40</v>
      </c>
      <c r="P380" s="181"/>
      <c r="Q380" s="181"/>
      <c r="R380" s="61"/>
      <c r="S380" s="180">
        <v>45460</v>
      </c>
      <c r="T380" s="14" t="s">
        <v>4290</v>
      </c>
      <c r="U380" s="14">
        <v>2</v>
      </c>
      <c r="V380" s="14" t="s">
        <v>967</v>
      </c>
      <c r="W380" s="14">
        <v>3000</v>
      </c>
      <c r="X380" s="14" t="s">
        <v>2045</v>
      </c>
      <c r="Y380" s="53"/>
      <c r="Z380" s="53"/>
      <c r="AA380" s="53" t="s">
        <v>4471</v>
      </c>
      <c r="AB380" s="53" t="s">
        <v>4449</v>
      </c>
      <c r="AC380" s="53" t="s">
        <v>4473</v>
      </c>
      <c r="AD380" s="53" t="s">
        <v>4450</v>
      </c>
      <c r="AE380" s="14"/>
      <c r="AF380" s="53"/>
      <c r="AG380" s="53"/>
      <c r="AH380" s="53"/>
      <c r="AI380" s="53"/>
      <c r="AJ380" s="61"/>
      <c r="AK380" s="180">
        <v>45476</v>
      </c>
      <c r="AL380" s="53" t="s">
        <v>4423</v>
      </c>
      <c r="AM380" s="53">
        <v>3</v>
      </c>
      <c r="AN380" s="14" t="s">
        <v>1382</v>
      </c>
      <c r="AO380" s="14">
        <v>1200</v>
      </c>
      <c r="AP380" s="14" t="s">
        <v>2045</v>
      </c>
      <c r="AQ380" s="185"/>
      <c r="AR380" s="185"/>
      <c r="AS380" s="185" t="s">
        <v>4569</v>
      </c>
      <c r="AT380" s="53" t="s">
        <v>4453</v>
      </c>
      <c r="AU380" s="185"/>
      <c r="AV380" s="185"/>
      <c r="AW380" s="185"/>
      <c r="AX380" s="53"/>
      <c r="AY380" s="53"/>
      <c r="AZ380" s="53"/>
      <c r="BA380" s="53"/>
      <c r="BB380" s="61"/>
      <c r="BC380" s="180">
        <v>45483</v>
      </c>
      <c r="BD380" s="14" t="s">
        <v>4288</v>
      </c>
      <c r="BE380" s="14">
        <v>4</v>
      </c>
      <c r="BF380" s="14" t="s">
        <v>1889</v>
      </c>
      <c r="BG380" s="14">
        <v>2000</v>
      </c>
      <c r="BH380" s="14" t="s">
        <v>2043</v>
      </c>
      <c r="BI380" s="53"/>
      <c r="BJ380" s="53"/>
      <c r="BK380" s="53"/>
      <c r="BL380" s="53" t="s">
        <v>4453</v>
      </c>
      <c r="BM380" s="53" t="s">
        <v>4482</v>
      </c>
      <c r="BN380" s="53" t="s">
        <v>4516</v>
      </c>
      <c r="BO380" s="14"/>
      <c r="BP380" s="14">
        <v>400</v>
      </c>
      <c r="BQ380" s="14">
        <v>13</v>
      </c>
      <c r="BR380" s="14"/>
      <c r="BS380" s="14"/>
    </row>
    <row r="381" ht="12.95" customHeight="1" spans="1:71">
      <c r="A381" s="180">
        <v>45477</v>
      </c>
      <c r="B381" s="14" t="s">
        <v>4288</v>
      </c>
      <c r="C381" s="14">
        <v>1</v>
      </c>
      <c r="D381" s="14" t="s">
        <v>124</v>
      </c>
      <c r="E381" s="14">
        <v>360</v>
      </c>
      <c r="F381" s="14" t="s">
        <v>2043</v>
      </c>
      <c r="G381" s="14"/>
      <c r="H381" s="181"/>
      <c r="I381" s="181"/>
      <c r="J381" s="181"/>
      <c r="K381" s="181"/>
      <c r="L381" s="181"/>
      <c r="M381" s="181"/>
      <c r="N381" s="181">
        <v>400</v>
      </c>
      <c r="O381" s="181">
        <v>40</v>
      </c>
      <c r="P381" s="181"/>
      <c r="Q381" s="181"/>
      <c r="R381" s="61"/>
      <c r="S381" s="180">
        <v>45461</v>
      </c>
      <c r="T381" s="14" t="s">
        <v>4288</v>
      </c>
      <c r="U381" s="53">
        <v>2</v>
      </c>
      <c r="V381" s="14" t="s">
        <v>967</v>
      </c>
      <c r="W381" s="14">
        <v>2200</v>
      </c>
      <c r="X381" s="14" t="s">
        <v>2045</v>
      </c>
      <c r="Y381" s="53"/>
      <c r="Z381" s="53"/>
      <c r="AA381" s="53" t="s">
        <v>4452</v>
      </c>
      <c r="AB381" s="53" t="s">
        <v>4449</v>
      </c>
      <c r="AC381" s="53" t="s">
        <v>4473</v>
      </c>
      <c r="AD381" s="53" t="s">
        <v>4450</v>
      </c>
      <c r="AE381" s="14"/>
      <c r="AF381" s="53"/>
      <c r="AG381" s="53"/>
      <c r="AH381" s="53"/>
      <c r="AI381" s="53"/>
      <c r="AJ381" s="61"/>
      <c r="AK381" s="180">
        <v>45477</v>
      </c>
      <c r="AL381" s="53" t="s">
        <v>4288</v>
      </c>
      <c r="AM381" s="53">
        <v>3</v>
      </c>
      <c r="AN381" s="14" t="s">
        <v>2139</v>
      </c>
      <c r="AO381" s="14">
        <v>200</v>
      </c>
      <c r="AP381" s="14" t="s">
        <v>2045</v>
      </c>
      <c r="AQ381" s="185"/>
      <c r="AR381" s="185"/>
      <c r="AS381" s="185"/>
      <c r="AT381" s="53" t="s">
        <v>4453</v>
      </c>
      <c r="AU381" s="185"/>
      <c r="AV381" s="185"/>
      <c r="AW381" s="185"/>
      <c r="AX381" s="53"/>
      <c r="AY381" s="53"/>
      <c r="AZ381" s="53"/>
      <c r="BA381" s="53"/>
      <c r="BB381" s="61"/>
      <c r="BC381" s="180">
        <v>45483</v>
      </c>
      <c r="BD381" s="14" t="s">
        <v>4289</v>
      </c>
      <c r="BE381" s="14">
        <v>4</v>
      </c>
      <c r="BF381" s="14" t="s">
        <v>1791</v>
      </c>
      <c r="BG381" s="14">
        <v>3000</v>
      </c>
      <c r="BH381" s="14" t="s">
        <v>2043</v>
      </c>
      <c r="BI381" s="53"/>
      <c r="BJ381" s="53"/>
      <c r="BK381" s="53"/>
      <c r="BL381" s="53" t="s">
        <v>4453</v>
      </c>
      <c r="BM381" s="53" t="s">
        <v>4482</v>
      </c>
      <c r="BN381" s="53" t="s">
        <v>4516</v>
      </c>
      <c r="BO381" s="14"/>
      <c r="BP381" s="14">
        <v>400</v>
      </c>
      <c r="BQ381" s="14">
        <v>13</v>
      </c>
      <c r="BR381" s="14"/>
      <c r="BS381" s="14"/>
    </row>
    <row r="382" ht="12.95" customHeight="1" spans="1:71">
      <c r="A382" s="180">
        <v>45477</v>
      </c>
      <c r="B382" s="14" t="s">
        <v>4423</v>
      </c>
      <c r="C382" s="14">
        <v>1</v>
      </c>
      <c r="D382" s="14" t="s">
        <v>226</v>
      </c>
      <c r="E382" s="14">
        <v>3200</v>
      </c>
      <c r="F382" s="14" t="s">
        <v>2043</v>
      </c>
      <c r="G382" s="14"/>
      <c r="H382" s="181"/>
      <c r="I382" s="181" t="s">
        <v>4570</v>
      </c>
      <c r="J382" s="181" t="s">
        <v>4459</v>
      </c>
      <c r="K382" s="181" t="s">
        <v>4557</v>
      </c>
      <c r="L382" s="181" t="s">
        <v>4571</v>
      </c>
      <c r="M382" s="181"/>
      <c r="N382" s="181">
        <v>350</v>
      </c>
      <c r="O382" s="181">
        <v>40</v>
      </c>
      <c r="P382" s="181"/>
      <c r="Q382" s="181"/>
      <c r="R382" s="61"/>
      <c r="S382" s="180">
        <v>45461</v>
      </c>
      <c r="T382" s="14" t="s">
        <v>4288</v>
      </c>
      <c r="U382" s="53">
        <v>2</v>
      </c>
      <c r="V382" s="14" t="s">
        <v>1799</v>
      </c>
      <c r="W382" s="14">
        <v>180</v>
      </c>
      <c r="X382" s="14" t="s">
        <v>2045</v>
      </c>
      <c r="Y382" s="53"/>
      <c r="Z382" s="53"/>
      <c r="AA382" s="53" t="s">
        <v>4452</v>
      </c>
      <c r="AB382" s="53" t="s">
        <v>4449</v>
      </c>
      <c r="AC382" s="53" t="s">
        <v>4473</v>
      </c>
      <c r="AD382" s="53" t="s">
        <v>4450</v>
      </c>
      <c r="AE382" s="14"/>
      <c r="AF382" s="53"/>
      <c r="AG382" s="53"/>
      <c r="AH382" s="53"/>
      <c r="AI382" s="53"/>
      <c r="AJ382" s="61"/>
      <c r="AK382" s="180">
        <v>45477</v>
      </c>
      <c r="AL382" s="53" t="s">
        <v>4288</v>
      </c>
      <c r="AM382" s="53">
        <v>3</v>
      </c>
      <c r="AN382" s="14" t="s">
        <v>1358</v>
      </c>
      <c r="AO382" s="14">
        <v>600</v>
      </c>
      <c r="AP382" s="14" t="s">
        <v>2045</v>
      </c>
      <c r="AQ382" s="53"/>
      <c r="AR382" s="53"/>
      <c r="AS382" s="53"/>
      <c r="AT382" s="53" t="s">
        <v>4453</v>
      </c>
      <c r="AU382" s="53"/>
      <c r="AV382" s="53"/>
      <c r="AW382" s="53"/>
      <c r="AX382" s="53"/>
      <c r="AY382" s="53"/>
      <c r="AZ382" s="53"/>
      <c r="BA382" s="53"/>
      <c r="BB382" s="61"/>
      <c r="BC382" s="180">
        <v>45484</v>
      </c>
      <c r="BD382" s="14" t="s">
        <v>4288</v>
      </c>
      <c r="BE382" s="14">
        <v>4</v>
      </c>
      <c r="BF382" s="14" t="s">
        <v>1791</v>
      </c>
      <c r="BG382" s="14">
        <v>1545</v>
      </c>
      <c r="BH382" s="14" t="s">
        <v>2043</v>
      </c>
      <c r="BI382" s="53"/>
      <c r="BJ382" s="53"/>
      <c r="BK382" s="53"/>
      <c r="BL382" s="53"/>
      <c r="BM382" s="53"/>
      <c r="BN382" s="53"/>
      <c r="BO382" s="14"/>
      <c r="BP382" s="14"/>
      <c r="BQ382" s="14"/>
      <c r="BR382" s="14"/>
      <c r="BS382" s="14"/>
    </row>
    <row r="383" ht="12.95" customHeight="1" spans="1:71">
      <c r="A383" s="180">
        <v>45477</v>
      </c>
      <c r="B383" s="14" t="s">
        <v>4425</v>
      </c>
      <c r="C383" s="14">
        <v>1</v>
      </c>
      <c r="D383" s="14" t="s">
        <v>1686</v>
      </c>
      <c r="E383" s="14">
        <v>4000</v>
      </c>
      <c r="F383" s="14" t="s">
        <v>2043</v>
      </c>
      <c r="G383" s="14"/>
      <c r="H383" s="181"/>
      <c r="I383" s="181"/>
      <c r="J383" s="181" t="s">
        <v>4459</v>
      </c>
      <c r="K383" s="181" t="s">
        <v>4557</v>
      </c>
      <c r="L383" s="181" t="s">
        <v>4571</v>
      </c>
      <c r="M383" s="181"/>
      <c r="N383" s="181">
        <v>350</v>
      </c>
      <c r="O383" s="181">
        <v>40</v>
      </c>
      <c r="P383" s="181"/>
      <c r="Q383" s="181"/>
      <c r="R383" s="61"/>
      <c r="S383" s="180">
        <v>45461</v>
      </c>
      <c r="T383" s="14" t="s">
        <v>4289</v>
      </c>
      <c r="U383" s="53">
        <v>2</v>
      </c>
      <c r="V383" s="14" t="s">
        <v>1576</v>
      </c>
      <c r="W383" s="14">
        <v>400</v>
      </c>
      <c r="X383" s="14" t="s">
        <v>2045</v>
      </c>
      <c r="Y383" s="53"/>
      <c r="Z383" s="53"/>
      <c r="AA383" s="53" t="s">
        <v>4452</v>
      </c>
      <c r="AB383" s="53" t="s">
        <v>4449</v>
      </c>
      <c r="AC383" s="53" t="s">
        <v>4473</v>
      </c>
      <c r="AD383" s="53" t="s">
        <v>4450</v>
      </c>
      <c r="AE383" s="14"/>
      <c r="AF383" s="53"/>
      <c r="AG383" s="53"/>
      <c r="AH383" s="53"/>
      <c r="AI383" s="53"/>
      <c r="AJ383" s="61"/>
      <c r="AK383" s="180">
        <v>45477</v>
      </c>
      <c r="AL383" s="53" t="s">
        <v>4289</v>
      </c>
      <c r="AM383" s="53">
        <v>3</v>
      </c>
      <c r="AN383" s="14" t="s">
        <v>1231</v>
      </c>
      <c r="AO383" s="14">
        <v>1600</v>
      </c>
      <c r="AP383" s="14" t="s">
        <v>2043</v>
      </c>
      <c r="AQ383" s="53"/>
      <c r="AR383" s="53"/>
      <c r="AS383" s="53"/>
      <c r="AT383" s="53" t="s">
        <v>4459</v>
      </c>
      <c r="AU383" s="53"/>
      <c r="AV383" s="53"/>
      <c r="AW383" s="53"/>
      <c r="AX383" s="53"/>
      <c r="AY383" s="53"/>
      <c r="AZ383" s="53"/>
      <c r="BA383" s="53"/>
      <c r="BB383" s="61"/>
      <c r="BC383" s="180">
        <v>45484</v>
      </c>
      <c r="BD383" s="14" t="s">
        <v>4423</v>
      </c>
      <c r="BE383" s="14">
        <v>4</v>
      </c>
      <c r="BF383" s="14" t="s">
        <v>464</v>
      </c>
      <c r="BG383" s="14">
        <v>1300</v>
      </c>
      <c r="BH383" s="14" t="s">
        <v>2043</v>
      </c>
      <c r="BI383" s="53"/>
      <c r="BJ383" s="53"/>
      <c r="BK383" s="53"/>
      <c r="BL383" s="53"/>
      <c r="BM383" s="53"/>
      <c r="BN383" s="53"/>
      <c r="BO383" s="14"/>
      <c r="BP383" s="14"/>
      <c r="BQ383" s="14"/>
      <c r="BR383" s="14"/>
      <c r="BS383" s="14"/>
    </row>
    <row r="384" ht="12.95" customHeight="1" spans="1:71">
      <c r="A384" s="180">
        <v>45478</v>
      </c>
      <c r="B384" s="14" t="s">
        <v>4424</v>
      </c>
      <c r="C384" s="14">
        <v>1</v>
      </c>
      <c r="D384" s="14" t="s">
        <v>1686</v>
      </c>
      <c r="E384" s="14">
        <v>10000</v>
      </c>
      <c r="F384" s="14" t="s">
        <v>2043</v>
      </c>
      <c r="G384" s="14"/>
      <c r="H384" s="181"/>
      <c r="I384" s="181"/>
      <c r="J384" s="181" t="s">
        <v>4459</v>
      </c>
      <c r="K384" s="181" t="s">
        <v>4557</v>
      </c>
      <c r="L384" s="181" t="s">
        <v>4571</v>
      </c>
      <c r="M384" s="181"/>
      <c r="N384" s="181">
        <v>350</v>
      </c>
      <c r="O384" s="181">
        <v>40</v>
      </c>
      <c r="P384" s="181"/>
      <c r="Q384" s="181"/>
      <c r="R384" s="61"/>
      <c r="S384" s="180">
        <v>45461</v>
      </c>
      <c r="T384" s="14" t="s">
        <v>4425</v>
      </c>
      <c r="U384" s="53">
        <v>2</v>
      </c>
      <c r="V384" s="14" t="s">
        <v>142</v>
      </c>
      <c r="W384" s="14">
        <v>6000</v>
      </c>
      <c r="X384" s="14" t="s">
        <v>2043</v>
      </c>
      <c r="Y384" s="53"/>
      <c r="Z384" s="53"/>
      <c r="AA384" s="53" t="s">
        <v>4452</v>
      </c>
      <c r="AB384" s="53" t="s">
        <v>4449</v>
      </c>
      <c r="AC384" s="53" t="s">
        <v>4473</v>
      </c>
      <c r="AD384" s="53" t="s">
        <v>4450</v>
      </c>
      <c r="AE384" s="14"/>
      <c r="AF384" s="53"/>
      <c r="AG384" s="53"/>
      <c r="AH384" s="53"/>
      <c r="AI384" s="53"/>
      <c r="AJ384" s="61"/>
      <c r="AK384" s="180">
        <v>45478</v>
      </c>
      <c r="AL384" s="53" t="s">
        <v>4288</v>
      </c>
      <c r="AM384" s="53">
        <v>3</v>
      </c>
      <c r="AN384" s="14" t="s">
        <v>1231</v>
      </c>
      <c r="AO384" s="14">
        <v>1600</v>
      </c>
      <c r="AP384" s="14" t="s">
        <v>2043</v>
      </c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61"/>
      <c r="BC384" s="180">
        <v>45484</v>
      </c>
      <c r="BD384" s="14" t="s">
        <v>4289</v>
      </c>
      <c r="BE384" s="14">
        <v>4</v>
      </c>
      <c r="BF384" s="14" t="s">
        <v>196</v>
      </c>
      <c r="BG384" s="14">
        <v>1000</v>
      </c>
      <c r="BH384" s="14" t="s">
        <v>2043</v>
      </c>
      <c r="BI384" s="53"/>
      <c r="BJ384" s="53"/>
      <c r="BK384" s="53"/>
      <c r="BL384" s="53" t="s">
        <v>4453</v>
      </c>
      <c r="BM384" s="53" t="s">
        <v>4482</v>
      </c>
      <c r="BN384" s="53" t="s">
        <v>4084</v>
      </c>
      <c r="BO384" s="14"/>
      <c r="BP384" s="14"/>
      <c r="BQ384" s="14"/>
      <c r="BR384" s="14"/>
      <c r="BS384" s="14"/>
    </row>
    <row r="385" ht="12.95" customHeight="1" spans="1:71">
      <c r="A385" s="180">
        <v>45481</v>
      </c>
      <c r="B385" s="14" t="s">
        <v>4288</v>
      </c>
      <c r="C385" s="14">
        <v>1</v>
      </c>
      <c r="D385" s="14" t="s">
        <v>1686</v>
      </c>
      <c r="E385" s="14">
        <v>1770</v>
      </c>
      <c r="F385" s="14" t="s">
        <v>2043</v>
      </c>
      <c r="G385" s="14"/>
      <c r="H385" s="181"/>
      <c r="I385" s="181"/>
      <c r="J385" s="181" t="s">
        <v>4459</v>
      </c>
      <c r="K385" s="181" t="s">
        <v>4557</v>
      </c>
      <c r="L385" s="181" t="s">
        <v>4571</v>
      </c>
      <c r="M385" s="181"/>
      <c r="N385" s="181"/>
      <c r="O385" s="181"/>
      <c r="P385" s="181"/>
      <c r="Q385" s="181"/>
      <c r="R385" s="61"/>
      <c r="S385" s="180">
        <v>45463</v>
      </c>
      <c r="T385" s="14" t="s">
        <v>4288</v>
      </c>
      <c r="U385" s="53">
        <v>2</v>
      </c>
      <c r="V385" s="14" t="s">
        <v>2086</v>
      </c>
      <c r="W385" s="14">
        <v>300</v>
      </c>
      <c r="X385" s="14" t="s">
        <v>2045</v>
      </c>
      <c r="Y385" s="53"/>
      <c r="Z385" s="53"/>
      <c r="AA385" s="53"/>
      <c r="AB385" s="53" t="s">
        <v>4449</v>
      </c>
      <c r="AC385" s="53" t="s">
        <v>4473</v>
      </c>
      <c r="AD385" s="53" t="s">
        <v>4450</v>
      </c>
      <c r="AE385" s="14"/>
      <c r="AF385" s="53"/>
      <c r="AG385" s="53"/>
      <c r="AH385" s="53"/>
      <c r="AI385" s="53"/>
      <c r="AJ385" s="61"/>
      <c r="AK385" s="180">
        <v>45478</v>
      </c>
      <c r="AL385" s="53" t="s">
        <v>4423</v>
      </c>
      <c r="AM385" s="53">
        <v>3</v>
      </c>
      <c r="AN385" s="14" t="s">
        <v>1272</v>
      </c>
      <c r="AO385" s="14">
        <v>1200</v>
      </c>
      <c r="AP385" s="14" t="s">
        <v>2045</v>
      </c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61"/>
      <c r="BC385" s="180">
        <v>45485</v>
      </c>
      <c r="BD385" s="14" t="s">
        <v>4423</v>
      </c>
      <c r="BE385" s="14">
        <v>4</v>
      </c>
      <c r="BF385" s="14" t="s">
        <v>196</v>
      </c>
      <c r="BG385" s="14">
        <v>5000</v>
      </c>
      <c r="BH385" s="14" t="s">
        <v>2043</v>
      </c>
      <c r="BI385" s="53"/>
      <c r="BJ385" s="53"/>
      <c r="BK385" s="53"/>
      <c r="BL385" s="53" t="s">
        <v>4453</v>
      </c>
      <c r="BM385" s="53" t="s">
        <v>4482</v>
      </c>
      <c r="BN385" s="53" t="s">
        <v>4084</v>
      </c>
      <c r="BO385" s="14"/>
      <c r="BP385" s="14"/>
      <c r="BQ385" s="14"/>
      <c r="BR385" s="14"/>
      <c r="BS385" s="14"/>
    </row>
    <row r="386" ht="12.95" customHeight="1" spans="1:71">
      <c r="A386" s="180">
        <v>45481</v>
      </c>
      <c r="B386" s="14" t="s">
        <v>4424</v>
      </c>
      <c r="C386" s="14">
        <v>1</v>
      </c>
      <c r="D386" s="14" t="s">
        <v>729</v>
      </c>
      <c r="E386" s="14">
        <v>6000</v>
      </c>
      <c r="F386" s="14" t="s">
        <v>2043</v>
      </c>
      <c r="G386" s="14"/>
      <c r="H386" s="181"/>
      <c r="I386" s="181"/>
      <c r="J386" s="181" t="s">
        <v>4459</v>
      </c>
      <c r="K386" s="181" t="s">
        <v>4557</v>
      </c>
      <c r="L386" s="181" t="s">
        <v>4571</v>
      </c>
      <c r="M386" s="181"/>
      <c r="N386" s="181"/>
      <c r="O386" s="181"/>
      <c r="P386" s="181"/>
      <c r="Q386" s="181"/>
      <c r="R386" s="61"/>
      <c r="S386" s="180">
        <v>45463</v>
      </c>
      <c r="T386" s="14" t="s">
        <v>4288</v>
      </c>
      <c r="U386" s="53">
        <v>2</v>
      </c>
      <c r="V386" s="14" t="s">
        <v>300</v>
      </c>
      <c r="W386" s="14">
        <v>1200</v>
      </c>
      <c r="X386" s="14" t="s">
        <v>2045</v>
      </c>
      <c r="Y386" s="53"/>
      <c r="Z386" s="53"/>
      <c r="AA386" s="53"/>
      <c r="AB386" s="53" t="s">
        <v>4449</v>
      </c>
      <c r="AC386" s="53" t="s">
        <v>4473</v>
      </c>
      <c r="AD386" s="53" t="s">
        <v>4450</v>
      </c>
      <c r="AE386" s="14"/>
      <c r="AF386" s="53"/>
      <c r="AG386" s="53"/>
      <c r="AH386" s="53"/>
      <c r="AI386" s="53"/>
      <c r="AJ386" s="61"/>
      <c r="AK386" s="180">
        <v>45478</v>
      </c>
      <c r="AL386" s="53" t="s">
        <v>4289</v>
      </c>
      <c r="AM386" s="53">
        <v>3</v>
      </c>
      <c r="AN386" s="127" t="s">
        <v>1999</v>
      </c>
      <c r="AO386" s="127">
        <v>180</v>
      </c>
      <c r="AP386" s="127" t="s">
        <v>2045</v>
      </c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61"/>
      <c r="BC386" s="180">
        <v>45488</v>
      </c>
      <c r="BD386" s="14" t="s">
        <v>4288</v>
      </c>
      <c r="BE386" s="14">
        <v>4</v>
      </c>
      <c r="BF386" s="14" t="s">
        <v>309</v>
      </c>
      <c r="BG386" s="14">
        <v>10000</v>
      </c>
      <c r="BH386" s="14" t="s">
        <v>2043</v>
      </c>
      <c r="BI386" s="53"/>
      <c r="BJ386" s="53"/>
      <c r="BK386" s="53"/>
      <c r="BL386" s="53" t="s">
        <v>4453</v>
      </c>
      <c r="BM386" s="53" t="s">
        <v>4482</v>
      </c>
      <c r="BN386" s="53" t="s">
        <v>4084</v>
      </c>
      <c r="BO386" s="14"/>
      <c r="BP386" s="14"/>
      <c r="BQ386" s="14"/>
      <c r="BR386" s="14"/>
      <c r="BS386" s="14"/>
    </row>
    <row r="387" ht="12.95" customHeight="1" spans="1:71">
      <c r="A387" s="180">
        <v>45481</v>
      </c>
      <c r="B387" s="14" t="s">
        <v>4290</v>
      </c>
      <c r="C387" s="14">
        <v>1</v>
      </c>
      <c r="D387" s="14" t="s">
        <v>63</v>
      </c>
      <c r="E387" s="14">
        <v>2000</v>
      </c>
      <c r="F387" s="14" t="s">
        <v>2043</v>
      </c>
      <c r="G387" s="14"/>
      <c r="H387" s="181"/>
      <c r="I387" s="181"/>
      <c r="J387" s="181" t="s">
        <v>4459</v>
      </c>
      <c r="K387" s="181" t="s">
        <v>4557</v>
      </c>
      <c r="L387" s="181" t="s">
        <v>4571</v>
      </c>
      <c r="M387" s="181"/>
      <c r="N387" s="181"/>
      <c r="O387" s="181"/>
      <c r="P387" s="181"/>
      <c r="Q387" s="181"/>
      <c r="R387" s="61"/>
      <c r="S387" s="180">
        <v>45463</v>
      </c>
      <c r="T387" s="14" t="s">
        <v>4423</v>
      </c>
      <c r="U387" s="53">
        <v>2</v>
      </c>
      <c r="V387" s="14" t="s">
        <v>1777</v>
      </c>
      <c r="W387" s="14">
        <v>2000</v>
      </c>
      <c r="X387" s="14" t="s">
        <v>2043</v>
      </c>
      <c r="Y387" s="53"/>
      <c r="Z387" s="53"/>
      <c r="AA387" s="53"/>
      <c r="AB387" s="53" t="s">
        <v>4449</v>
      </c>
      <c r="AC387" s="53" t="s">
        <v>4473</v>
      </c>
      <c r="AD387" s="53" t="s">
        <v>4450</v>
      </c>
      <c r="AE387" s="14"/>
      <c r="AF387" s="53"/>
      <c r="AG387" s="53"/>
      <c r="AH387" s="53"/>
      <c r="AI387" s="53"/>
      <c r="AJ387" s="61"/>
      <c r="AK387" s="180">
        <v>45481</v>
      </c>
      <c r="AL387" s="53" t="s">
        <v>4288</v>
      </c>
      <c r="AM387" s="53">
        <v>3</v>
      </c>
      <c r="AN387" s="14" t="s">
        <v>2184</v>
      </c>
      <c r="AO387" s="14">
        <v>500</v>
      </c>
      <c r="AP387" s="14" t="s">
        <v>2045</v>
      </c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61"/>
      <c r="BC387" s="180">
        <v>45489</v>
      </c>
      <c r="BD387" s="14" t="s">
        <v>4288</v>
      </c>
      <c r="BE387" s="14">
        <v>4</v>
      </c>
      <c r="BF387" s="14" t="s">
        <v>309</v>
      </c>
      <c r="BG387" s="14">
        <v>1700</v>
      </c>
      <c r="BH387" s="14" t="s">
        <v>2043</v>
      </c>
      <c r="BI387" s="53"/>
      <c r="BJ387" s="53"/>
      <c r="BK387" s="53"/>
      <c r="BL387" s="53" t="s">
        <v>4453</v>
      </c>
      <c r="BM387" s="53" t="s">
        <v>4482</v>
      </c>
      <c r="BN387" s="53" t="s">
        <v>4084</v>
      </c>
      <c r="BO387" s="14"/>
      <c r="BP387" s="14"/>
      <c r="BQ387" s="14"/>
      <c r="BR387" s="14"/>
      <c r="BS387" s="14"/>
    </row>
    <row r="388" ht="12.95" customHeight="1" spans="1:71">
      <c r="A388" s="180">
        <v>45482</v>
      </c>
      <c r="B388" s="14" t="s">
        <v>4288</v>
      </c>
      <c r="C388" s="14">
        <v>1</v>
      </c>
      <c r="D388" s="14" t="s">
        <v>729</v>
      </c>
      <c r="E388" s="14">
        <v>300</v>
      </c>
      <c r="F388" s="14" t="s">
        <v>2043</v>
      </c>
      <c r="G388" s="14"/>
      <c r="H388" s="181"/>
      <c r="I388" s="181"/>
      <c r="J388" s="181" t="s">
        <v>4459</v>
      </c>
      <c r="K388" s="181" t="s">
        <v>4557</v>
      </c>
      <c r="L388" s="181" t="s">
        <v>4571</v>
      </c>
      <c r="M388" s="181"/>
      <c r="N388" s="181"/>
      <c r="O388" s="181"/>
      <c r="P388" s="181"/>
      <c r="Q388" s="181"/>
      <c r="R388" s="61"/>
      <c r="S388" s="180">
        <v>45463</v>
      </c>
      <c r="T388" s="14" t="s">
        <v>4289</v>
      </c>
      <c r="U388" s="53">
        <v>2</v>
      </c>
      <c r="V388" s="14" t="s">
        <v>1799</v>
      </c>
      <c r="W388" s="14">
        <v>500</v>
      </c>
      <c r="X388" s="14" t="s">
        <v>2045</v>
      </c>
      <c r="Y388" s="53"/>
      <c r="Z388" s="53"/>
      <c r="AA388" s="53"/>
      <c r="AB388" s="53" t="s">
        <v>4449</v>
      </c>
      <c r="AC388" s="53" t="s">
        <v>4473</v>
      </c>
      <c r="AD388" s="53" t="s">
        <v>4450</v>
      </c>
      <c r="AE388" s="14"/>
      <c r="AF388" s="53"/>
      <c r="AG388" s="53"/>
      <c r="AH388" s="53"/>
      <c r="AI388" s="53"/>
      <c r="AJ388" s="61"/>
      <c r="AK388" s="180">
        <v>45481</v>
      </c>
      <c r="AL388" s="53" t="s">
        <v>4289</v>
      </c>
      <c r="AM388" s="53">
        <v>3</v>
      </c>
      <c r="AN388" s="14" t="s">
        <v>4174</v>
      </c>
      <c r="AO388" s="14">
        <v>120</v>
      </c>
      <c r="AP388" s="14" t="s">
        <v>2045</v>
      </c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61"/>
      <c r="BC388" s="180">
        <v>45489</v>
      </c>
      <c r="BD388" s="14" t="s">
        <v>4289</v>
      </c>
      <c r="BE388" s="14">
        <v>4</v>
      </c>
      <c r="BF388" s="14" t="s">
        <v>840</v>
      </c>
      <c r="BG388" s="14">
        <v>1200</v>
      </c>
      <c r="BH388" s="14" t="s">
        <v>2045</v>
      </c>
      <c r="BI388" s="53"/>
      <c r="BJ388" s="53"/>
      <c r="BK388" s="53"/>
      <c r="BL388" s="53" t="s">
        <v>4453</v>
      </c>
      <c r="BM388" s="53" t="s">
        <v>4482</v>
      </c>
      <c r="BN388" s="53" t="s">
        <v>4084</v>
      </c>
      <c r="BO388" s="14"/>
      <c r="BP388" s="14"/>
      <c r="BQ388" s="14"/>
      <c r="BR388" s="14"/>
      <c r="BS388" s="14"/>
    </row>
    <row r="389" ht="12.95" customHeight="1" spans="1:71">
      <c r="A389" s="186">
        <v>45482</v>
      </c>
      <c r="B389" s="141" t="s">
        <v>4423</v>
      </c>
      <c r="C389" s="141">
        <v>1</v>
      </c>
      <c r="D389" s="141" t="s">
        <v>63</v>
      </c>
      <c r="E389" s="141">
        <v>4000</v>
      </c>
      <c r="F389" s="141" t="s">
        <v>2043</v>
      </c>
      <c r="G389" s="47" t="s">
        <v>4415</v>
      </c>
      <c r="H389" s="189"/>
      <c r="I389" s="189"/>
      <c r="J389" s="189" t="s">
        <v>4459</v>
      </c>
      <c r="K389" s="181" t="s">
        <v>4557</v>
      </c>
      <c r="L389" s="189" t="s">
        <v>4571</v>
      </c>
      <c r="M389" s="189"/>
      <c r="N389" s="189"/>
      <c r="O389" s="189"/>
      <c r="P389" s="189"/>
      <c r="Q389" s="189"/>
      <c r="R389" s="61"/>
      <c r="S389" s="180">
        <v>45463</v>
      </c>
      <c r="T389" s="14" t="s">
        <v>4289</v>
      </c>
      <c r="U389" s="53">
        <v>2</v>
      </c>
      <c r="V389" s="14" t="s">
        <v>2116</v>
      </c>
      <c r="W389" s="14">
        <v>400</v>
      </c>
      <c r="X389" s="14" t="s">
        <v>2045</v>
      </c>
      <c r="Y389" s="53"/>
      <c r="Z389" s="53"/>
      <c r="AA389" s="53"/>
      <c r="AB389" s="53" t="s">
        <v>4449</v>
      </c>
      <c r="AC389" s="53" t="s">
        <v>4473</v>
      </c>
      <c r="AD389" s="53" t="s">
        <v>4450</v>
      </c>
      <c r="AE389" s="14"/>
      <c r="AF389" s="53"/>
      <c r="AG389" s="53"/>
      <c r="AH389" s="53"/>
      <c r="AI389" s="53"/>
      <c r="AJ389" s="61"/>
      <c r="AK389" s="180">
        <v>45481</v>
      </c>
      <c r="AL389" s="53" t="s">
        <v>4289</v>
      </c>
      <c r="AM389" s="53">
        <v>3</v>
      </c>
      <c r="AN389" s="14" t="s">
        <v>1849</v>
      </c>
      <c r="AO389" s="14">
        <v>210</v>
      </c>
      <c r="AP389" s="14" t="s">
        <v>2045</v>
      </c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61"/>
      <c r="BC389" s="180">
        <v>45489</v>
      </c>
      <c r="BD389" s="14" t="s">
        <v>4425</v>
      </c>
      <c r="BE389" s="14">
        <v>4</v>
      </c>
      <c r="BF389" s="14" t="s">
        <v>528</v>
      </c>
      <c r="BG389" s="14">
        <v>2400</v>
      </c>
      <c r="BH389" s="14" t="s">
        <v>2043</v>
      </c>
      <c r="BI389" s="53"/>
      <c r="BJ389" s="53"/>
      <c r="BK389" s="53"/>
      <c r="BL389" s="53" t="s">
        <v>4453</v>
      </c>
      <c r="BM389" s="53" t="s">
        <v>4482</v>
      </c>
      <c r="BN389" s="53" t="s">
        <v>4084</v>
      </c>
      <c r="BO389" s="14"/>
      <c r="BP389" s="14"/>
      <c r="BQ389" s="14"/>
      <c r="BR389" s="14"/>
      <c r="BS389" s="14"/>
    </row>
    <row r="390" ht="12.95" customHeight="1" spans="1:71">
      <c r="A390" s="180">
        <v>45482</v>
      </c>
      <c r="B390" s="14" t="s">
        <v>4425</v>
      </c>
      <c r="C390" s="14">
        <v>1</v>
      </c>
      <c r="D390" s="14" t="s">
        <v>829</v>
      </c>
      <c r="E390" s="14">
        <v>3200</v>
      </c>
      <c r="F390" s="14" t="s">
        <v>2043</v>
      </c>
      <c r="G390" s="14" t="s">
        <v>4415</v>
      </c>
      <c r="H390" s="181"/>
      <c r="I390" s="181"/>
      <c r="J390" s="189" t="s">
        <v>4459</v>
      </c>
      <c r="K390" s="181" t="s">
        <v>4557</v>
      </c>
      <c r="L390" s="189" t="s">
        <v>4571</v>
      </c>
      <c r="M390" s="181"/>
      <c r="N390" s="181"/>
      <c r="O390" s="181"/>
      <c r="P390" s="181"/>
      <c r="Q390" s="181"/>
      <c r="R390" s="61"/>
      <c r="S390" s="180">
        <v>45463</v>
      </c>
      <c r="T390" s="14" t="s">
        <v>4290</v>
      </c>
      <c r="U390" s="53">
        <v>2</v>
      </c>
      <c r="V390" s="14" t="s">
        <v>581</v>
      </c>
      <c r="W390" s="14">
        <v>2000</v>
      </c>
      <c r="X390" s="14" t="s">
        <v>2043</v>
      </c>
      <c r="Y390" s="53"/>
      <c r="Z390" s="53"/>
      <c r="AA390" s="53"/>
      <c r="AB390" s="53" t="s">
        <v>4449</v>
      </c>
      <c r="AC390" s="53" t="s">
        <v>4473</v>
      </c>
      <c r="AD390" s="53" t="s">
        <v>4450</v>
      </c>
      <c r="AE390" s="14"/>
      <c r="AF390" s="53"/>
      <c r="AG390" s="53"/>
      <c r="AH390" s="53"/>
      <c r="AI390" s="53"/>
      <c r="AJ390" s="61"/>
      <c r="AK390" s="180">
        <v>45481</v>
      </c>
      <c r="AL390" s="53" t="s">
        <v>4289</v>
      </c>
      <c r="AM390" s="53">
        <v>3</v>
      </c>
      <c r="AN390" s="14" t="s">
        <v>1420</v>
      </c>
      <c r="AO390" s="14">
        <v>700</v>
      </c>
      <c r="AP390" s="14" t="s">
        <v>2045</v>
      </c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61"/>
      <c r="BC390" s="180">
        <v>45489</v>
      </c>
      <c r="BD390" s="14" t="s">
        <v>4290</v>
      </c>
      <c r="BE390" s="14">
        <v>4</v>
      </c>
      <c r="BF390" s="14" t="s">
        <v>592</v>
      </c>
      <c r="BG390" s="14">
        <v>2000</v>
      </c>
      <c r="BH390" s="14" t="s">
        <v>2043</v>
      </c>
      <c r="BI390" s="53"/>
      <c r="BJ390" s="53"/>
      <c r="BK390" s="53"/>
      <c r="BL390" s="53" t="s">
        <v>4453</v>
      </c>
      <c r="BM390" s="53" t="s">
        <v>4482</v>
      </c>
      <c r="BN390" s="53" t="s">
        <v>4084</v>
      </c>
      <c r="BO390" s="14"/>
      <c r="BP390" s="14"/>
      <c r="BQ390" s="14"/>
      <c r="BR390" s="14"/>
      <c r="BS390" s="14"/>
    </row>
    <row r="391" ht="12.95" customHeight="1" spans="1:71">
      <c r="A391" s="180">
        <v>45482</v>
      </c>
      <c r="B391" s="14" t="s">
        <v>4290</v>
      </c>
      <c r="C391" s="14">
        <v>1</v>
      </c>
      <c r="D391" s="14" t="s">
        <v>1964</v>
      </c>
      <c r="E391" s="14">
        <v>900</v>
      </c>
      <c r="F391" s="14" t="s">
        <v>2045</v>
      </c>
      <c r="G391" s="14"/>
      <c r="H391" s="181"/>
      <c r="I391" s="181"/>
      <c r="J391" s="189" t="s">
        <v>4459</v>
      </c>
      <c r="K391" s="181" t="s">
        <v>4557</v>
      </c>
      <c r="L391" s="189" t="s">
        <v>4571</v>
      </c>
      <c r="M391" s="181"/>
      <c r="N391" s="181"/>
      <c r="O391" s="181"/>
      <c r="P391" s="181"/>
      <c r="Q391" s="181"/>
      <c r="R391" s="61"/>
      <c r="S391" s="180">
        <v>45464</v>
      </c>
      <c r="T391" s="14" t="s">
        <v>4288</v>
      </c>
      <c r="U391" s="53">
        <v>2</v>
      </c>
      <c r="V391" s="14" t="s">
        <v>581</v>
      </c>
      <c r="W391" s="14">
        <v>1200</v>
      </c>
      <c r="X391" s="14" t="s">
        <v>2043</v>
      </c>
      <c r="Y391" s="53"/>
      <c r="Z391" s="53"/>
      <c r="AA391" s="53"/>
      <c r="AB391" s="53" t="s">
        <v>4449</v>
      </c>
      <c r="AC391" s="53" t="s">
        <v>4473</v>
      </c>
      <c r="AD391" s="53" t="s">
        <v>4450</v>
      </c>
      <c r="AE391" s="14"/>
      <c r="AF391" s="53"/>
      <c r="AG391" s="53"/>
      <c r="AH391" s="53"/>
      <c r="AI391" s="53"/>
      <c r="AJ391" s="61"/>
      <c r="AK391" s="180">
        <v>45482</v>
      </c>
      <c r="AL391" s="53" t="s">
        <v>4288</v>
      </c>
      <c r="AM391" s="53">
        <v>3</v>
      </c>
      <c r="AN391" s="14" t="s">
        <v>709</v>
      </c>
      <c r="AO391" s="14">
        <v>240</v>
      </c>
      <c r="AP391" s="14" t="s">
        <v>2045</v>
      </c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61"/>
      <c r="BC391" s="180">
        <v>45490</v>
      </c>
      <c r="BD391" s="14" t="s">
        <v>4424</v>
      </c>
      <c r="BE391" s="14">
        <v>4</v>
      </c>
      <c r="BF391" s="14" t="s">
        <v>592</v>
      </c>
      <c r="BG391" s="14">
        <v>8000</v>
      </c>
      <c r="BH391" s="14" t="s">
        <v>2043</v>
      </c>
      <c r="BI391" s="53"/>
      <c r="BJ391" s="53"/>
      <c r="BK391" s="53"/>
      <c r="BL391" s="53" t="s">
        <v>4453</v>
      </c>
      <c r="BM391" s="53" t="s">
        <v>4482</v>
      </c>
      <c r="BN391" s="53" t="s">
        <v>4084</v>
      </c>
      <c r="BO391" s="14"/>
      <c r="BP391" s="14"/>
      <c r="BQ391" s="14"/>
      <c r="BR391" s="14"/>
      <c r="BS391" s="14"/>
    </row>
    <row r="392" ht="12.95" customHeight="1" spans="1:71">
      <c r="A392" s="180">
        <v>45483</v>
      </c>
      <c r="B392" s="14" t="s">
        <v>4424</v>
      </c>
      <c r="C392" s="14">
        <v>1</v>
      </c>
      <c r="D392" s="14" t="s">
        <v>537</v>
      </c>
      <c r="E392" s="14">
        <v>9000</v>
      </c>
      <c r="F392" s="14" t="s">
        <v>2043</v>
      </c>
      <c r="G392" s="14"/>
      <c r="H392" s="181"/>
      <c r="I392" s="181"/>
      <c r="J392" s="189" t="s">
        <v>4459</v>
      </c>
      <c r="K392" s="181" t="s">
        <v>4557</v>
      </c>
      <c r="L392" s="189" t="s">
        <v>4571</v>
      </c>
      <c r="M392" s="181"/>
      <c r="N392" s="181"/>
      <c r="O392" s="181"/>
      <c r="P392" s="181"/>
      <c r="Q392" s="181"/>
      <c r="R392" s="61"/>
      <c r="S392" s="180">
        <v>45464</v>
      </c>
      <c r="T392" s="14" t="s">
        <v>4423</v>
      </c>
      <c r="U392" s="53">
        <v>2</v>
      </c>
      <c r="V392" s="14" t="s">
        <v>220</v>
      </c>
      <c r="W392" s="14">
        <v>3200</v>
      </c>
      <c r="X392" s="14" t="s">
        <v>2043</v>
      </c>
      <c r="Y392" s="53"/>
      <c r="Z392" s="53"/>
      <c r="AA392" s="53"/>
      <c r="AB392" s="53" t="s">
        <v>4449</v>
      </c>
      <c r="AC392" s="53" t="s">
        <v>4473</v>
      </c>
      <c r="AD392" s="53" t="s">
        <v>4450</v>
      </c>
      <c r="AE392" s="14"/>
      <c r="AF392" s="53"/>
      <c r="AG392" s="53"/>
      <c r="AH392" s="53"/>
      <c r="AI392" s="53"/>
      <c r="AJ392" s="61"/>
      <c r="AK392" s="180">
        <v>45482</v>
      </c>
      <c r="AL392" s="53" t="s">
        <v>4288</v>
      </c>
      <c r="AM392" s="53">
        <v>3</v>
      </c>
      <c r="AN392" s="127" t="s">
        <v>70</v>
      </c>
      <c r="AO392" s="127">
        <v>500</v>
      </c>
      <c r="AP392" s="127" t="s">
        <v>2045</v>
      </c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61"/>
      <c r="BC392" s="180">
        <v>45491</v>
      </c>
      <c r="BD392" s="14" t="s">
        <v>4288</v>
      </c>
      <c r="BE392" s="14">
        <v>4</v>
      </c>
      <c r="BF392" s="14" t="s">
        <v>592</v>
      </c>
      <c r="BG392" s="14">
        <v>3800</v>
      </c>
      <c r="BH392" s="14" t="s">
        <v>2043</v>
      </c>
      <c r="BI392" s="53"/>
      <c r="BJ392" s="53"/>
      <c r="BK392" s="53"/>
      <c r="BL392" s="53" t="s">
        <v>4453</v>
      </c>
      <c r="BM392" s="53" t="s">
        <v>4482</v>
      </c>
      <c r="BN392" s="53" t="s">
        <v>4084</v>
      </c>
      <c r="BO392" s="14"/>
      <c r="BP392" s="14"/>
      <c r="BQ392" s="14"/>
      <c r="BR392" s="14"/>
      <c r="BS392" s="14"/>
    </row>
    <row r="393" ht="12.95" customHeight="1" spans="1:71">
      <c r="A393" s="180">
        <v>45484</v>
      </c>
      <c r="B393" s="14" t="s">
        <v>4423</v>
      </c>
      <c r="C393" s="14">
        <v>1</v>
      </c>
      <c r="D393" s="14" t="s">
        <v>537</v>
      </c>
      <c r="E393" s="14">
        <v>2700</v>
      </c>
      <c r="F393" s="14" t="s">
        <v>2043</v>
      </c>
      <c r="G393" s="14"/>
      <c r="H393" s="181"/>
      <c r="I393" s="181"/>
      <c r="J393" s="189" t="s">
        <v>4459</v>
      </c>
      <c r="K393" s="181" t="s">
        <v>4557</v>
      </c>
      <c r="L393" s="189" t="s">
        <v>4571</v>
      </c>
      <c r="M393" s="181"/>
      <c r="N393" s="181"/>
      <c r="O393" s="181"/>
      <c r="P393" s="181"/>
      <c r="Q393" s="181"/>
      <c r="R393" s="61"/>
      <c r="S393" s="180">
        <v>45464</v>
      </c>
      <c r="T393" s="14" t="s">
        <v>4425</v>
      </c>
      <c r="U393" s="53">
        <v>2</v>
      </c>
      <c r="V393" s="14" t="s">
        <v>223</v>
      </c>
      <c r="W393" s="14">
        <v>2400</v>
      </c>
      <c r="X393" s="14" t="s">
        <v>2043</v>
      </c>
      <c r="Y393" s="53"/>
      <c r="Z393" s="53"/>
      <c r="AA393" s="53"/>
      <c r="AB393" s="53" t="s">
        <v>4449</v>
      </c>
      <c r="AC393" s="53" t="s">
        <v>4473</v>
      </c>
      <c r="AD393" s="53" t="s">
        <v>4450</v>
      </c>
      <c r="AE393" s="14"/>
      <c r="AF393" s="53"/>
      <c r="AG393" s="53"/>
      <c r="AH393" s="53"/>
      <c r="AI393" s="53"/>
      <c r="AJ393" s="61"/>
      <c r="AK393" s="180">
        <v>45482</v>
      </c>
      <c r="AL393" s="53" t="s">
        <v>4289</v>
      </c>
      <c r="AM393" s="53">
        <v>3</v>
      </c>
      <c r="AN393" s="14" t="s">
        <v>1467</v>
      </c>
      <c r="AO393" s="14">
        <v>200</v>
      </c>
      <c r="AP393" s="14" t="s">
        <v>2045</v>
      </c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61"/>
      <c r="BC393" s="180">
        <v>45491</v>
      </c>
      <c r="BD393" s="14" t="s">
        <v>4289</v>
      </c>
      <c r="BE393" s="14">
        <v>4</v>
      </c>
      <c r="BF393" s="14" t="s">
        <v>592</v>
      </c>
      <c r="BG393" s="14">
        <v>1400</v>
      </c>
      <c r="BH393" s="14" t="s">
        <v>2043</v>
      </c>
      <c r="BI393" s="53"/>
      <c r="BJ393" s="53"/>
      <c r="BK393" s="53"/>
      <c r="BL393" s="53" t="s">
        <v>4453</v>
      </c>
      <c r="BM393" s="53" t="s">
        <v>4482</v>
      </c>
      <c r="BN393" s="53" t="s">
        <v>4084</v>
      </c>
      <c r="BO393" s="14"/>
      <c r="BP393" s="14"/>
      <c r="BQ393" s="14"/>
      <c r="BR393" s="14"/>
      <c r="BS393" s="14"/>
    </row>
    <row r="394" ht="12.95" customHeight="1" spans="1:71">
      <c r="A394" s="180">
        <v>45484</v>
      </c>
      <c r="B394" s="14" t="s">
        <v>4425</v>
      </c>
      <c r="C394" s="14">
        <v>1</v>
      </c>
      <c r="D394" s="14" t="s">
        <v>443</v>
      </c>
      <c r="E394" s="14">
        <v>4000</v>
      </c>
      <c r="F394" s="14" t="s">
        <v>2043</v>
      </c>
      <c r="G394" s="14"/>
      <c r="H394" s="181"/>
      <c r="I394" s="181"/>
      <c r="J394" s="189" t="s">
        <v>4459</v>
      </c>
      <c r="K394" s="181" t="s">
        <v>4557</v>
      </c>
      <c r="L394" s="189" t="s">
        <v>4571</v>
      </c>
      <c r="M394" s="181"/>
      <c r="N394" s="181"/>
      <c r="O394" s="181"/>
      <c r="P394" s="181"/>
      <c r="Q394" s="181"/>
      <c r="R394" s="61"/>
      <c r="S394" s="180">
        <v>45464</v>
      </c>
      <c r="T394" s="14" t="s">
        <v>4290</v>
      </c>
      <c r="U394" s="14">
        <v>2</v>
      </c>
      <c r="V394" s="14" t="s">
        <v>2076</v>
      </c>
      <c r="W394" s="14">
        <v>800</v>
      </c>
      <c r="X394" s="14" t="s">
        <v>2045</v>
      </c>
      <c r="Y394" s="14"/>
      <c r="Z394" s="14"/>
      <c r="AA394" s="14"/>
      <c r="AB394" s="53" t="s">
        <v>4449</v>
      </c>
      <c r="AC394" s="53" t="s">
        <v>4473</v>
      </c>
      <c r="AD394" s="53" t="s">
        <v>4450</v>
      </c>
      <c r="AE394" s="14"/>
      <c r="AF394" s="14"/>
      <c r="AG394" s="14"/>
      <c r="AH394" s="14"/>
      <c r="AI394" s="14"/>
      <c r="AJ394" s="61"/>
      <c r="AK394" s="180">
        <v>45482</v>
      </c>
      <c r="AL394" s="53" t="s">
        <v>4289</v>
      </c>
      <c r="AM394" s="53">
        <v>3</v>
      </c>
      <c r="AN394" s="127" t="s">
        <v>669</v>
      </c>
      <c r="AO394" s="127">
        <v>200</v>
      </c>
      <c r="AP394" s="127" t="s">
        <v>2045</v>
      </c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61"/>
      <c r="BC394" s="180">
        <v>45491</v>
      </c>
      <c r="BD394" s="14" t="s">
        <v>4289</v>
      </c>
      <c r="BE394" s="14">
        <v>4</v>
      </c>
      <c r="BF394" s="14" t="s">
        <v>151</v>
      </c>
      <c r="BG394" s="14">
        <v>1200</v>
      </c>
      <c r="BH394" s="14" t="s">
        <v>2043</v>
      </c>
      <c r="BI394" s="53"/>
      <c r="BJ394" s="53"/>
      <c r="BK394" s="53"/>
      <c r="BL394" s="53" t="s">
        <v>4453</v>
      </c>
      <c r="BM394" s="53" t="s">
        <v>4482</v>
      </c>
      <c r="BN394" s="53" t="s">
        <v>4084</v>
      </c>
      <c r="BO394" s="14"/>
      <c r="BP394" s="14"/>
      <c r="BQ394" s="14"/>
      <c r="BR394" s="14"/>
      <c r="BS394" s="14"/>
    </row>
    <row r="395" ht="12.95" customHeight="1" spans="1:71">
      <c r="A395" s="180">
        <v>45484</v>
      </c>
      <c r="B395" s="14" t="s">
        <v>4290</v>
      </c>
      <c r="C395" s="14">
        <v>1</v>
      </c>
      <c r="D395" s="14" t="s">
        <v>1060</v>
      </c>
      <c r="E395" s="14">
        <v>800</v>
      </c>
      <c r="F395" s="14" t="s">
        <v>2043</v>
      </c>
      <c r="G395" s="14"/>
      <c r="H395" s="181"/>
      <c r="I395" s="181"/>
      <c r="J395" s="189" t="s">
        <v>4459</v>
      </c>
      <c r="K395" s="181" t="s">
        <v>4557</v>
      </c>
      <c r="L395" s="189" t="s">
        <v>4571</v>
      </c>
      <c r="M395" s="181"/>
      <c r="N395" s="181"/>
      <c r="O395" s="181"/>
      <c r="P395" s="181"/>
      <c r="Q395" s="181"/>
      <c r="R395" s="61"/>
      <c r="S395" s="180">
        <v>45467</v>
      </c>
      <c r="T395" s="14" t="s">
        <v>4288</v>
      </c>
      <c r="U395" s="14">
        <v>2</v>
      </c>
      <c r="V395" s="14" t="s">
        <v>135</v>
      </c>
      <c r="W395" s="14">
        <v>3015</v>
      </c>
      <c r="X395" s="14" t="s">
        <v>2043</v>
      </c>
      <c r="Y395" s="14"/>
      <c r="Z395" s="14"/>
      <c r="AA395" s="14"/>
      <c r="AB395" s="53" t="s">
        <v>4449</v>
      </c>
      <c r="AC395" s="53" t="s">
        <v>4473</v>
      </c>
      <c r="AD395" s="53" t="s">
        <v>4450</v>
      </c>
      <c r="AE395" s="14"/>
      <c r="AF395" s="14"/>
      <c r="AG395" s="14"/>
      <c r="AH395" s="14"/>
      <c r="AI395" s="14"/>
      <c r="AJ395" s="61"/>
      <c r="AK395" s="180">
        <v>45482</v>
      </c>
      <c r="AL395" s="53" t="s">
        <v>4289</v>
      </c>
      <c r="AM395" s="53">
        <v>3</v>
      </c>
      <c r="AN395" s="14" t="s">
        <v>960</v>
      </c>
      <c r="AO395" s="14">
        <v>200</v>
      </c>
      <c r="AP395" s="14" t="s">
        <v>2045</v>
      </c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61"/>
      <c r="BC395" s="180">
        <v>45492</v>
      </c>
      <c r="BD395" s="14" t="s">
        <v>4423</v>
      </c>
      <c r="BE395" s="14">
        <v>4</v>
      </c>
      <c r="BF395" s="14" t="s">
        <v>1603</v>
      </c>
      <c r="BG395" s="14">
        <v>5000</v>
      </c>
      <c r="BH395" s="14" t="s">
        <v>2043</v>
      </c>
      <c r="BI395" s="53"/>
      <c r="BJ395" s="53"/>
      <c r="BK395" s="53"/>
      <c r="BL395" s="53" t="s">
        <v>4453</v>
      </c>
      <c r="BM395" s="53" t="s">
        <v>4482</v>
      </c>
      <c r="BN395" s="53" t="s">
        <v>4084</v>
      </c>
      <c r="BO395" s="14"/>
      <c r="BP395" s="14"/>
      <c r="BQ395" s="14"/>
      <c r="BR395" s="14"/>
      <c r="BS395" s="14"/>
    </row>
    <row r="396" ht="12.95" customHeight="1" spans="1:71">
      <c r="A396" s="180">
        <v>45488</v>
      </c>
      <c r="B396" s="14" t="s">
        <v>4288</v>
      </c>
      <c r="C396" s="14">
        <v>1</v>
      </c>
      <c r="D396" s="14" t="s">
        <v>1057</v>
      </c>
      <c r="E396" s="14">
        <v>1700</v>
      </c>
      <c r="F396" s="14" t="s">
        <v>2043</v>
      </c>
      <c r="G396" s="14"/>
      <c r="H396" s="181"/>
      <c r="I396" s="181"/>
      <c r="J396" s="189" t="s">
        <v>4459</v>
      </c>
      <c r="K396" s="181" t="s">
        <v>4557</v>
      </c>
      <c r="L396" s="189" t="s">
        <v>4571</v>
      </c>
      <c r="M396" s="181"/>
      <c r="N396" s="181"/>
      <c r="O396" s="181"/>
      <c r="P396" s="181"/>
      <c r="Q396" s="181"/>
      <c r="R396" s="61"/>
      <c r="S396" s="180">
        <v>45467</v>
      </c>
      <c r="T396" s="14" t="s">
        <v>4425</v>
      </c>
      <c r="U396" s="14">
        <v>2</v>
      </c>
      <c r="V396" s="14" t="s">
        <v>135</v>
      </c>
      <c r="W396" s="14">
        <v>7400</v>
      </c>
      <c r="X396" s="14" t="s">
        <v>2043</v>
      </c>
      <c r="Y396" s="14"/>
      <c r="Z396" s="53"/>
      <c r="AA396" s="14"/>
      <c r="AB396" s="53" t="s">
        <v>4449</v>
      </c>
      <c r="AC396" s="53" t="s">
        <v>4473</v>
      </c>
      <c r="AD396" s="53" t="s">
        <v>4450</v>
      </c>
      <c r="AE396" s="14"/>
      <c r="AF396" s="14"/>
      <c r="AG396" s="14"/>
      <c r="AH396" s="14"/>
      <c r="AI396" s="14"/>
      <c r="AJ396" s="61"/>
      <c r="AK396" s="180">
        <v>45484</v>
      </c>
      <c r="AL396" s="53" t="s">
        <v>4423</v>
      </c>
      <c r="AM396" s="53">
        <v>3</v>
      </c>
      <c r="AN396" s="14" t="s">
        <v>2063</v>
      </c>
      <c r="AO396" s="14">
        <v>1200</v>
      </c>
      <c r="AP396" s="14" t="s">
        <v>2045</v>
      </c>
      <c r="AQ396" s="53"/>
      <c r="AR396" s="185"/>
      <c r="AS396" s="185"/>
      <c r="AT396" s="185"/>
      <c r="AU396" s="185"/>
      <c r="AV396" s="185"/>
      <c r="AW396" s="185"/>
      <c r="AX396" s="185"/>
      <c r="AY396" s="185"/>
      <c r="AZ396" s="185"/>
      <c r="BA396" s="185"/>
      <c r="BB396" s="61"/>
      <c r="BC396" s="180">
        <v>45493</v>
      </c>
      <c r="BD396" s="53" t="s">
        <v>4424</v>
      </c>
      <c r="BE396" s="53">
        <v>4</v>
      </c>
      <c r="BF396" s="14" t="s">
        <v>250</v>
      </c>
      <c r="BG396" s="14">
        <v>5000</v>
      </c>
      <c r="BH396" s="14" t="s">
        <v>2043</v>
      </c>
      <c r="BI396" s="53"/>
      <c r="BJ396" s="53"/>
      <c r="BK396" s="53"/>
      <c r="BL396" s="53" t="s">
        <v>4453</v>
      </c>
      <c r="BM396" s="53" t="s">
        <v>4482</v>
      </c>
      <c r="BN396" s="53" t="s">
        <v>4084</v>
      </c>
      <c r="BO396" s="14"/>
      <c r="BP396" s="14"/>
      <c r="BQ396" s="14"/>
      <c r="BR396" s="14"/>
      <c r="BS396" s="14"/>
    </row>
    <row r="397" ht="12.95" customHeight="1" spans="1:71">
      <c r="A397" s="180">
        <v>45488</v>
      </c>
      <c r="B397" s="14" t="s">
        <v>4425</v>
      </c>
      <c r="C397" s="14">
        <v>1</v>
      </c>
      <c r="D397" s="14" t="s">
        <v>1057</v>
      </c>
      <c r="E397" s="14">
        <v>4200</v>
      </c>
      <c r="F397" s="14" t="s">
        <v>2043</v>
      </c>
      <c r="G397" s="14"/>
      <c r="H397" s="181"/>
      <c r="I397" s="181"/>
      <c r="J397" s="189" t="s">
        <v>4459</v>
      </c>
      <c r="K397" s="181" t="s">
        <v>4557</v>
      </c>
      <c r="L397" s="189" t="s">
        <v>4571</v>
      </c>
      <c r="M397" s="181" t="s">
        <v>4572</v>
      </c>
      <c r="N397" s="181"/>
      <c r="O397" s="181"/>
      <c r="P397" s="181"/>
      <c r="Q397" s="181"/>
      <c r="R397" s="61"/>
      <c r="S397" s="180">
        <v>45468</v>
      </c>
      <c r="T397" s="14" t="s">
        <v>4423</v>
      </c>
      <c r="U397" s="14">
        <v>2</v>
      </c>
      <c r="V397" s="14" t="s">
        <v>135</v>
      </c>
      <c r="W397" s="127">
        <v>5000</v>
      </c>
      <c r="X397" s="14" t="s">
        <v>2043</v>
      </c>
      <c r="Y397" s="14"/>
      <c r="Z397" s="53"/>
      <c r="AA397" s="14"/>
      <c r="AB397" s="53" t="s">
        <v>4449</v>
      </c>
      <c r="AC397" s="53" t="s">
        <v>4473</v>
      </c>
      <c r="AD397" s="53" t="s">
        <v>4450</v>
      </c>
      <c r="AE397" s="14"/>
      <c r="AF397" s="14"/>
      <c r="AG397" s="14"/>
      <c r="AH397" s="14"/>
      <c r="AI397" s="14"/>
      <c r="AJ397" s="61"/>
      <c r="AK397" s="180">
        <v>45485</v>
      </c>
      <c r="AL397" s="53" t="s">
        <v>4288</v>
      </c>
      <c r="AM397" s="53">
        <v>3</v>
      </c>
      <c r="AN397" s="14" t="s">
        <v>2103</v>
      </c>
      <c r="AO397" s="14">
        <v>500</v>
      </c>
      <c r="AP397" s="14" t="s">
        <v>2045</v>
      </c>
      <c r="AQ397" s="53"/>
      <c r="AR397" s="185"/>
      <c r="AS397" s="185"/>
      <c r="AT397" s="185"/>
      <c r="AU397" s="185"/>
      <c r="AV397" s="185"/>
      <c r="AW397" s="185"/>
      <c r="AX397" s="53"/>
      <c r="AY397" s="53"/>
      <c r="AZ397" s="53"/>
      <c r="BA397" s="53"/>
      <c r="BB397" s="61"/>
      <c r="BC397" s="180">
        <v>45496</v>
      </c>
      <c r="BD397" s="14" t="s">
        <v>4288</v>
      </c>
      <c r="BE397" s="14">
        <v>4</v>
      </c>
      <c r="BF397" s="14" t="s">
        <v>309</v>
      </c>
      <c r="BG397" s="14">
        <v>2895</v>
      </c>
      <c r="BH397" s="14" t="s">
        <v>2043</v>
      </c>
      <c r="BI397" s="53"/>
      <c r="BJ397" s="53"/>
      <c r="BK397" s="53"/>
      <c r="BL397" s="53" t="s">
        <v>4453</v>
      </c>
      <c r="BM397" s="53" t="s">
        <v>4482</v>
      </c>
      <c r="BN397" s="53" t="s">
        <v>4084</v>
      </c>
      <c r="BO397" s="14"/>
      <c r="BP397" s="14"/>
      <c r="BQ397" s="14"/>
      <c r="BR397" s="14"/>
      <c r="BS397" s="14"/>
    </row>
    <row r="398" ht="12.95" customHeight="1" spans="1:71">
      <c r="A398" s="180">
        <v>45488</v>
      </c>
      <c r="B398" s="14" t="s">
        <v>4290</v>
      </c>
      <c r="C398" s="14">
        <v>1</v>
      </c>
      <c r="D398" s="14" t="s">
        <v>1085</v>
      </c>
      <c r="E398" s="14">
        <v>2200</v>
      </c>
      <c r="F398" s="14" t="s">
        <v>2043</v>
      </c>
      <c r="G398" s="14"/>
      <c r="H398" s="181"/>
      <c r="I398" s="181"/>
      <c r="J398" s="189" t="s">
        <v>4459</v>
      </c>
      <c r="K398" s="181" t="s">
        <v>4557</v>
      </c>
      <c r="L398" s="189" t="s">
        <v>4571</v>
      </c>
      <c r="M398" s="181"/>
      <c r="N398" s="181"/>
      <c r="O398" s="181"/>
      <c r="P398" s="181"/>
      <c r="Q398" s="181"/>
      <c r="R398" s="61"/>
      <c r="S398" s="180">
        <v>45468</v>
      </c>
      <c r="T398" s="14"/>
      <c r="U398" s="53"/>
      <c r="V398" s="14"/>
      <c r="W398" s="14"/>
      <c r="X398" s="14"/>
      <c r="Y398" s="53"/>
      <c r="Z398" s="53"/>
      <c r="AA398" s="53"/>
      <c r="AB398" s="53" t="s">
        <v>4449</v>
      </c>
      <c r="AC398" s="53" t="s">
        <v>4473</v>
      </c>
      <c r="AD398" s="53" t="s">
        <v>4450</v>
      </c>
      <c r="AE398" s="14"/>
      <c r="AF398" s="53"/>
      <c r="AG398" s="53"/>
      <c r="AH398" s="53"/>
      <c r="AI398" s="53"/>
      <c r="AJ398" s="61"/>
      <c r="AK398" s="180">
        <v>45485</v>
      </c>
      <c r="AL398" s="53" t="s">
        <v>4423</v>
      </c>
      <c r="AM398" s="53">
        <v>3</v>
      </c>
      <c r="AN398" s="14" t="s">
        <v>1903</v>
      </c>
      <c r="AO398" s="14">
        <v>1000</v>
      </c>
      <c r="AP398" s="14" t="s">
        <v>2045</v>
      </c>
      <c r="AQ398" s="53"/>
      <c r="AR398" s="185"/>
      <c r="AS398" s="185"/>
      <c r="AT398" s="185"/>
      <c r="AU398" s="185"/>
      <c r="AV398" s="185"/>
      <c r="AW398" s="185"/>
      <c r="AX398" s="53"/>
      <c r="AY398" s="53"/>
      <c r="AZ398" s="53"/>
      <c r="BA398" s="53"/>
      <c r="BB398" s="61"/>
      <c r="BC398" s="180">
        <v>45496</v>
      </c>
      <c r="BD398" s="14" t="s">
        <v>4289</v>
      </c>
      <c r="BE398" s="14">
        <v>4</v>
      </c>
      <c r="BF398" s="14" t="s">
        <v>309</v>
      </c>
      <c r="BG398" s="14">
        <v>3000</v>
      </c>
      <c r="BH398" s="14" t="s">
        <v>2043</v>
      </c>
      <c r="BI398" s="53"/>
      <c r="BJ398" s="53"/>
      <c r="BK398" s="53"/>
      <c r="BL398" s="53" t="s">
        <v>4453</v>
      </c>
      <c r="BM398" s="53" t="s">
        <v>4482</v>
      </c>
      <c r="BN398" s="53" t="s">
        <v>4084</v>
      </c>
      <c r="BO398" s="14"/>
      <c r="BP398" s="14"/>
      <c r="BQ398" s="14"/>
      <c r="BR398" s="14"/>
      <c r="BS398" s="14"/>
    </row>
    <row r="399" ht="12.95" customHeight="1" spans="1:71">
      <c r="A399" s="180">
        <v>45489</v>
      </c>
      <c r="B399" s="14" t="s">
        <v>4424</v>
      </c>
      <c r="C399" s="14">
        <v>1</v>
      </c>
      <c r="D399" s="14" t="s">
        <v>1085</v>
      </c>
      <c r="E399" s="14">
        <v>10000</v>
      </c>
      <c r="F399" s="14" t="s">
        <v>2043</v>
      </c>
      <c r="G399" s="141"/>
      <c r="H399" s="189"/>
      <c r="I399" s="189"/>
      <c r="J399" s="189" t="s">
        <v>4459</v>
      </c>
      <c r="K399" s="189" t="s">
        <v>4557</v>
      </c>
      <c r="L399" s="189" t="s">
        <v>4571</v>
      </c>
      <c r="M399" s="189"/>
      <c r="N399" s="189"/>
      <c r="O399" s="189"/>
      <c r="P399" s="189"/>
      <c r="Q399" s="189"/>
      <c r="R399" s="61"/>
      <c r="S399" s="180">
        <v>45470</v>
      </c>
      <c r="T399" s="14" t="s">
        <v>4288</v>
      </c>
      <c r="U399" s="53">
        <v>2</v>
      </c>
      <c r="V399" s="14" t="s">
        <v>148</v>
      </c>
      <c r="W399" s="14">
        <v>2000</v>
      </c>
      <c r="X399" s="14" t="s">
        <v>2043</v>
      </c>
      <c r="Y399" s="53"/>
      <c r="Z399" s="53"/>
      <c r="AA399" s="53"/>
      <c r="AB399" s="53" t="s">
        <v>4449</v>
      </c>
      <c r="AC399" s="53" t="s">
        <v>4473</v>
      </c>
      <c r="AD399" s="53" t="s">
        <v>4450</v>
      </c>
      <c r="AE399" s="14" t="s">
        <v>4573</v>
      </c>
      <c r="AF399" s="53"/>
      <c r="AG399" s="53"/>
      <c r="AH399" s="53"/>
      <c r="AI399" s="53"/>
      <c r="AJ399" s="61"/>
      <c r="AK399" s="180">
        <v>45485</v>
      </c>
      <c r="AL399" s="53" t="s">
        <v>4289</v>
      </c>
      <c r="AM399" s="53">
        <v>3</v>
      </c>
      <c r="AN399" s="14" t="s">
        <v>1999</v>
      </c>
      <c r="AO399" s="14">
        <v>200</v>
      </c>
      <c r="AP399" s="14" t="s">
        <v>2045</v>
      </c>
      <c r="AQ399" s="53"/>
      <c r="AR399" s="185"/>
      <c r="AS399" s="185"/>
      <c r="AT399" s="185"/>
      <c r="AU399" s="185"/>
      <c r="AV399" s="185"/>
      <c r="AW399" s="185"/>
      <c r="AX399" s="53"/>
      <c r="AY399" s="53"/>
      <c r="AZ399" s="53"/>
      <c r="BA399" s="53"/>
      <c r="BB399" s="61"/>
      <c r="BC399" s="180">
        <v>45497</v>
      </c>
      <c r="BD399" s="14" t="s">
        <v>4288</v>
      </c>
      <c r="BE399" s="14">
        <v>4</v>
      </c>
      <c r="BF399" s="14" t="s">
        <v>309</v>
      </c>
      <c r="BG399" s="14">
        <v>2000</v>
      </c>
      <c r="BH399" s="14" t="s">
        <v>2043</v>
      </c>
      <c r="BI399" s="53"/>
      <c r="BJ399" s="53"/>
      <c r="BK399" s="53"/>
      <c r="BL399" s="53" t="s">
        <v>4453</v>
      </c>
      <c r="BM399" s="53" t="s">
        <v>4482</v>
      </c>
      <c r="BN399" s="53" t="s">
        <v>4084</v>
      </c>
      <c r="BO399" s="14"/>
      <c r="BP399" s="14"/>
      <c r="BQ399" s="14"/>
      <c r="BR399" s="14"/>
      <c r="BS399" s="14"/>
    </row>
    <row r="400" ht="12.95" customHeight="1" spans="1:71">
      <c r="A400" s="180">
        <v>45490</v>
      </c>
      <c r="B400" s="14" t="s">
        <v>4288</v>
      </c>
      <c r="C400" s="14">
        <v>1</v>
      </c>
      <c r="D400" s="14" t="s">
        <v>1085</v>
      </c>
      <c r="E400" s="14">
        <v>1500</v>
      </c>
      <c r="F400" s="14" t="s">
        <v>2043</v>
      </c>
      <c r="G400" s="14"/>
      <c r="H400" s="181"/>
      <c r="I400" s="181"/>
      <c r="J400" s="189" t="s">
        <v>4459</v>
      </c>
      <c r="K400" s="189" t="s">
        <v>4557</v>
      </c>
      <c r="L400" s="189" t="s">
        <v>4571</v>
      </c>
      <c r="M400" s="181"/>
      <c r="N400" s="181"/>
      <c r="O400" s="181"/>
      <c r="P400" s="181"/>
      <c r="Q400" s="181"/>
      <c r="R400" s="61"/>
      <c r="S400" s="180">
        <v>45474</v>
      </c>
      <c r="T400" s="14" t="s">
        <v>4288</v>
      </c>
      <c r="U400" s="53">
        <v>2</v>
      </c>
      <c r="V400" s="14" t="s">
        <v>2932</v>
      </c>
      <c r="W400" s="14">
        <v>200</v>
      </c>
      <c r="X400" s="14" t="s">
        <v>2043</v>
      </c>
      <c r="Y400" s="53" t="s">
        <v>4574</v>
      </c>
      <c r="Z400" s="53"/>
      <c r="AA400" s="53"/>
      <c r="AB400" s="53" t="s">
        <v>4449</v>
      </c>
      <c r="AC400" s="53" t="s">
        <v>4473</v>
      </c>
      <c r="AD400" s="53" t="s">
        <v>4450</v>
      </c>
      <c r="AE400" s="14"/>
      <c r="AF400" s="53"/>
      <c r="AG400" s="53"/>
      <c r="AH400" s="53"/>
      <c r="AI400" s="53"/>
      <c r="AJ400" s="61"/>
      <c r="AK400" s="67"/>
      <c r="AL400" s="61"/>
      <c r="AM400" s="61"/>
      <c r="AQ400" s="192"/>
      <c r="AR400" s="192"/>
      <c r="AS400" s="192"/>
      <c r="AT400" s="192"/>
      <c r="AU400" s="192"/>
      <c r="AV400" s="192"/>
      <c r="AW400" s="192"/>
      <c r="AX400" s="187"/>
      <c r="AY400" s="187"/>
      <c r="AZ400" s="187"/>
      <c r="BA400" s="187"/>
      <c r="BB400" s="61"/>
      <c r="BC400" s="180">
        <v>45497</v>
      </c>
      <c r="BD400" s="14" t="s">
        <v>4289</v>
      </c>
      <c r="BE400" s="14">
        <v>4</v>
      </c>
      <c r="BF400" s="14" t="s">
        <v>316</v>
      </c>
      <c r="BG400" s="14">
        <v>3000</v>
      </c>
      <c r="BH400" s="14" t="s">
        <v>2043</v>
      </c>
      <c r="BI400" s="53"/>
      <c r="BJ400" s="53"/>
      <c r="BK400" s="53"/>
      <c r="BL400" s="53" t="s">
        <v>4453</v>
      </c>
      <c r="BM400" s="53" t="s">
        <v>4482</v>
      </c>
      <c r="BN400" s="53" t="s">
        <v>4084</v>
      </c>
      <c r="BO400" s="14"/>
      <c r="BP400" s="14"/>
      <c r="BQ400" s="14"/>
      <c r="BR400" s="14"/>
      <c r="BS400" s="14"/>
    </row>
    <row r="401" ht="12.95" customHeight="1" spans="1:71">
      <c r="A401" s="180">
        <v>45490</v>
      </c>
      <c r="B401" s="14" t="s">
        <v>4423</v>
      </c>
      <c r="C401" s="14">
        <v>1</v>
      </c>
      <c r="D401" s="127" t="s">
        <v>1065</v>
      </c>
      <c r="E401" s="127">
        <v>9000</v>
      </c>
      <c r="F401" s="127" t="s">
        <v>2043</v>
      </c>
      <c r="G401" s="14"/>
      <c r="H401" s="181"/>
      <c r="I401" s="181"/>
      <c r="J401" s="189" t="s">
        <v>4459</v>
      </c>
      <c r="K401" s="189" t="s">
        <v>4557</v>
      </c>
      <c r="L401" s="189" t="s">
        <v>4571</v>
      </c>
      <c r="M401" s="181"/>
      <c r="N401" s="181"/>
      <c r="O401" s="181"/>
      <c r="P401" s="181"/>
      <c r="Q401" s="181"/>
      <c r="R401" s="61"/>
      <c r="S401" s="180">
        <v>45474</v>
      </c>
      <c r="T401" s="14" t="s">
        <v>4288</v>
      </c>
      <c r="U401" s="53">
        <v>2</v>
      </c>
      <c r="V401" s="14" t="s">
        <v>241</v>
      </c>
      <c r="W401" s="14">
        <v>1500</v>
      </c>
      <c r="X401" s="14" t="s">
        <v>2043</v>
      </c>
      <c r="Y401" s="53"/>
      <c r="Z401" s="53"/>
      <c r="AA401" s="53" t="s">
        <v>4575</v>
      </c>
      <c r="AB401" s="53" t="s">
        <v>4449</v>
      </c>
      <c r="AC401" s="53" t="s">
        <v>4473</v>
      </c>
      <c r="AD401" s="53" t="s">
        <v>2220</v>
      </c>
      <c r="AE401" s="14"/>
      <c r="AF401" s="53"/>
      <c r="AG401" s="53"/>
      <c r="AH401" s="53"/>
      <c r="AI401" s="53"/>
      <c r="AJ401" s="61"/>
      <c r="AK401" s="180">
        <v>45489</v>
      </c>
      <c r="AL401" s="53" t="s">
        <v>4288</v>
      </c>
      <c r="AM401" s="53">
        <v>3</v>
      </c>
      <c r="AN401" s="14" t="s">
        <v>3093</v>
      </c>
      <c r="AO401" s="14">
        <v>705</v>
      </c>
      <c r="AP401" s="14" t="s">
        <v>2043</v>
      </c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61"/>
      <c r="BC401" s="180">
        <v>45503</v>
      </c>
      <c r="BD401" s="14" t="s">
        <v>4288</v>
      </c>
      <c r="BE401" s="14">
        <v>4</v>
      </c>
      <c r="BF401" s="14" t="s">
        <v>1603</v>
      </c>
      <c r="BG401" s="14">
        <v>1860</v>
      </c>
      <c r="BH401" s="14" t="s">
        <v>2043</v>
      </c>
      <c r="BI401" s="53"/>
      <c r="BJ401" s="53"/>
      <c r="BK401" s="53"/>
      <c r="BL401" s="53" t="s">
        <v>4453</v>
      </c>
      <c r="BM401" s="53" t="s">
        <v>4482</v>
      </c>
      <c r="BN401" s="53" t="s">
        <v>4084</v>
      </c>
      <c r="BO401" s="14"/>
      <c r="BP401" s="14"/>
      <c r="BQ401" s="14"/>
      <c r="BR401" s="14"/>
      <c r="BS401" s="14"/>
    </row>
    <row r="402" ht="12.95" customHeight="1" spans="1:71">
      <c r="A402" s="180">
        <v>45491</v>
      </c>
      <c r="B402" s="14" t="s">
        <v>4423</v>
      </c>
      <c r="C402" s="14">
        <v>1</v>
      </c>
      <c r="D402" s="127" t="s">
        <v>1966</v>
      </c>
      <c r="E402" s="127">
        <v>2200</v>
      </c>
      <c r="F402" s="127" t="s">
        <v>2045</v>
      </c>
      <c r="G402" s="14"/>
      <c r="H402" s="181"/>
      <c r="I402" s="181"/>
      <c r="J402" s="189" t="s">
        <v>4459</v>
      </c>
      <c r="K402" s="189" t="s">
        <v>4557</v>
      </c>
      <c r="L402" s="189" t="s">
        <v>4571</v>
      </c>
      <c r="M402" s="181"/>
      <c r="N402" s="181"/>
      <c r="O402" s="181"/>
      <c r="P402" s="181"/>
      <c r="Q402" s="181"/>
      <c r="R402" s="61"/>
      <c r="S402" s="180">
        <v>45474</v>
      </c>
      <c r="T402" s="14" t="s">
        <v>4425</v>
      </c>
      <c r="U402" s="53">
        <v>2</v>
      </c>
      <c r="V402" s="14" t="s">
        <v>241</v>
      </c>
      <c r="W402" s="14">
        <v>8000</v>
      </c>
      <c r="X402" s="14" t="s">
        <v>2043</v>
      </c>
      <c r="Y402" s="53"/>
      <c r="Z402" s="53"/>
      <c r="AA402" s="53"/>
      <c r="AB402" s="53" t="s">
        <v>4449</v>
      </c>
      <c r="AC402" s="53" t="s">
        <v>4473</v>
      </c>
      <c r="AD402" s="53" t="s">
        <v>2220</v>
      </c>
      <c r="AE402" s="14"/>
      <c r="AF402" s="53"/>
      <c r="AG402" s="53"/>
      <c r="AH402" s="53"/>
      <c r="AI402" s="53"/>
      <c r="AJ402" s="61"/>
      <c r="AK402" s="180">
        <v>45489</v>
      </c>
      <c r="AL402" s="53" t="s">
        <v>4289</v>
      </c>
      <c r="AM402" s="53">
        <v>3</v>
      </c>
      <c r="AN402" s="14" t="s">
        <v>3095</v>
      </c>
      <c r="AO402" s="14">
        <v>1500</v>
      </c>
      <c r="AP402" s="14" t="s">
        <v>2043</v>
      </c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61"/>
      <c r="BC402" s="180">
        <v>45503</v>
      </c>
      <c r="BD402" s="14" t="s">
        <v>4425</v>
      </c>
      <c r="BE402" s="14">
        <v>4</v>
      </c>
      <c r="BF402" s="14" t="s">
        <v>238</v>
      </c>
      <c r="BG402" s="14">
        <v>6000</v>
      </c>
      <c r="BH402" s="14" t="s">
        <v>2043</v>
      </c>
      <c r="BI402" s="53"/>
      <c r="BJ402" s="53"/>
      <c r="BK402" s="53"/>
      <c r="BL402" s="53" t="s">
        <v>4453</v>
      </c>
      <c r="BM402" s="53" t="s">
        <v>4482</v>
      </c>
      <c r="BN402" s="53" t="s">
        <v>4084</v>
      </c>
      <c r="BO402" s="14"/>
      <c r="BP402" s="14"/>
      <c r="BQ402" s="14"/>
      <c r="BR402" s="14"/>
      <c r="BS402" s="14"/>
    </row>
    <row r="403" ht="12.95" customHeight="1" spans="1:71">
      <c r="A403" s="180">
        <v>45491</v>
      </c>
      <c r="B403" s="14" t="s">
        <v>4289</v>
      </c>
      <c r="C403" s="14">
        <v>1</v>
      </c>
      <c r="D403" s="14" t="s">
        <v>1654</v>
      </c>
      <c r="E403" s="14">
        <v>1000</v>
      </c>
      <c r="F403" s="14" t="s">
        <v>2045</v>
      </c>
      <c r="G403" s="14"/>
      <c r="H403" s="181"/>
      <c r="I403" s="181"/>
      <c r="J403" s="189" t="s">
        <v>4459</v>
      </c>
      <c r="K403" s="189" t="s">
        <v>4557</v>
      </c>
      <c r="L403" s="189" t="s">
        <v>4571</v>
      </c>
      <c r="M403" s="181"/>
      <c r="N403" s="181"/>
      <c r="O403" s="181"/>
      <c r="P403" s="181"/>
      <c r="Q403" s="181"/>
      <c r="R403" s="61"/>
      <c r="S403" s="180">
        <v>45475</v>
      </c>
      <c r="T403" s="14" t="s">
        <v>4423</v>
      </c>
      <c r="U403" s="53">
        <v>2</v>
      </c>
      <c r="V403" s="14" t="s">
        <v>241</v>
      </c>
      <c r="W403" s="14">
        <v>6500</v>
      </c>
      <c r="X403" s="14" t="s">
        <v>2043</v>
      </c>
      <c r="Y403" s="53"/>
      <c r="Z403" s="53"/>
      <c r="AA403" s="53"/>
      <c r="AB403" s="53" t="s">
        <v>4449</v>
      </c>
      <c r="AC403" s="53" t="s">
        <v>4473</v>
      </c>
      <c r="AD403" s="53" t="s">
        <v>2220</v>
      </c>
      <c r="AE403" s="14"/>
      <c r="AF403" s="53"/>
      <c r="AG403" s="53"/>
      <c r="AH403" s="53"/>
      <c r="AI403" s="53"/>
      <c r="AJ403" s="61"/>
      <c r="AK403" s="180">
        <v>45490</v>
      </c>
      <c r="AL403" s="53" t="s">
        <v>4423</v>
      </c>
      <c r="AM403" s="53">
        <v>3</v>
      </c>
      <c r="AN403" s="14" t="s">
        <v>3095</v>
      </c>
      <c r="AO403" s="14">
        <v>2500</v>
      </c>
      <c r="AP403" s="14" t="s">
        <v>2043</v>
      </c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61"/>
      <c r="BC403" s="180">
        <v>45509</v>
      </c>
      <c r="BD403" s="14" t="s">
        <v>4288</v>
      </c>
      <c r="BE403" s="14">
        <v>4</v>
      </c>
      <c r="BF403" s="14" t="s">
        <v>196</v>
      </c>
      <c r="BG403" s="14">
        <v>2220</v>
      </c>
      <c r="BH403" s="14" t="s">
        <v>2043</v>
      </c>
      <c r="BI403" s="53"/>
      <c r="BJ403" s="53"/>
      <c r="BK403" s="53" t="s">
        <v>4576</v>
      </c>
      <c r="BL403" s="53" t="s">
        <v>4453</v>
      </c>
      <c r="BM403" s="53" t="s">
        <v>4577</v>
      </c>
      <c r="BN403" s="53" t="s">
        <v>4084</v>
      </c>
      <c r="BO403" s="14" t="s">
        <v>4578</v>
      </c>
      <c r="BP403" s="14">
        <v>400</v>
      </c>
      <c r="BQ403" s="14">
        <v>10</v>
      </c>
      <c r="BR403" s="14"/>
      <c r="BS403" s="14"/>
    </row>
    <row r="404" ht="12.95" customHeight="1" spans="1:71">
      <c r="A404" s="180">
        <v>45491</v>
      </c>
      <c r="B404" s="14" t="s">
        <v>4425</v>
      </c>
      <c r="C404" s="14">
        <v>1</v>
      </c>
      <c r="D404" s="14" t="s">
        <v>464</v>
      </c>
      <c r="E404" s="14">
        <v>2000</v>
      </c>
      <c r="F404" s="14" t="s">
        <v>2043</v>
      </c>
      <c r="G404" s="14"/>
      <c r="H404" s="181"/>
      <c r="I404" s="181"/>
      <c r="J404" s="189" t="s">
        <v>4459</v>
      </c>
      <c r="K404" s="189" t="s">
        <v>4557</v>
      </c>
      <c r="L404" s="189" t="s">
        <v>4571</v>
      </c>
      <c r="M404" s="181"/>
      <c r="N404" s="181"/>
      <c r="O404" s="181"/>
      <c r="P404" s="181"/>
      <c r="Q404" s="181"/>
      <c r="R404" s="61"/>
      <c r="S404" s="180">
        <v>45475</v>
      </c>
      <c r="T404" s="14" t="s">
        <v>4425</v>
      </c>
      <c r="U404" s="53">
        <v>2</v>
      </c>
      <c r="V404" s="14" t="s">
        <v>636</v>
      </c>
      <c r="W404" s="14">
        <v>3200</v>
      </c>
      <c r="X404" s="14" t="s">
        <v>2043</v>
      </c>
      <c r="Y404" s="53"/>
      <c r="Z404" s="53"/>
      <c r="AA404" s="53"/>
      <c r="AB404" s="53" t="s">
        <v>4449</v>
      </c>
      <c r="AC404" s="53" t="s">
        <v>4473</v>
      </c>
      <c r="AD404" s="53" t="s">
        <v>2220</v>
      </c>
      <c r="AE404" s="14"/>
      <c r="AF404" s="53"/>
      <c r="AG404" s="53"/>
      <c r="AH404" s="53"/>
      <c r="AI404" s="53"/>
      <c r="AJ404" s="61"/>
      <c r="AK404" s="180">
        <v>45490</v>
      </c>
      <c r="AL404" s="53" t="s">
        <v>4289</v>
      </c>
      <c r="AM404" s="53">
        <v>3</v>
      </c>
      <c r="AN404" s="14" t="s">
        <v>1264</v>
      </c>
      <c r="AO404" s="14">
        <v>1000</v>
      </c>
      <c r="AP404" s="14" t="s">
        <v>2045</v>
      </c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61"/>
      <c r="BC404" s="180">
        <v>45509</v>
      </c>
      <c r="BD404" s="14" t="s">
        <v>4425</v>
      </c>
      <c r="BE404" s="14">
        <v>4</v>
      </c>
      <c r="BF404" s="14" t="s">
        <v>196</v>
      </c>
      <c r="BG404" s="14">
        <v>3800</v>
      </c>
      <c r="BH404" s="14" t="s">
        <v>2043</v>
      </c>
      <c r="BI404" s="53"/>
      <c r="BJ404" s="53"/>
      <c r="BK404" s="53"/>
      <c r="BL404" s="53" t="s">
        <v>4453</v>
      </c>
      <c r="BM404" s="53" t="s">
        <v>4577</v>
      </c>
      <c r="BN404" s="53" t="s">
        <v>4084</v>
      </c>
      <c r="BO404" s="14"/>
      <c r="BP404" s="14"/>
      <c r="BQ404" s="14"/>
      <c r="BR404" s="14"/>
      <c r="BS404" s="14"/>
    </row>
    <row r="405" ht="12.95" customHeight="1" spans="1:71">
      <c r="A405" s="180">
        <v>45491</v>
      </c>
      <c r="B405" s="14" t="s">
        <v>4290</v>
      </c>
      <c r="C405" s="14">
        <v>1</v>
      </c>
      <c r="D405" s="14" t="s">
        <v>1686</v>
      </c>
      <c r="E405" s="14">
        <v>1000</v>
      </c>
      <c r="F405" s="14" t="s">
        <v>2043</v>
      </c>
      <c r="G405" s="14"/>
      <c r="H405" s="181"/>
      <c r="I405" s="181"/>
      <c r="J405" s="189" t="s">
        <v>4459</v>
      </c>
      <c r="K405" s="189" t="s">
        <v>4557</v>
      </c>
      <c r="L405" s="189" t="s">
        <v>4571</v>
      </c>
      <c r="M405" s="181"/>
      <c r="N405" s="181"/>
      <c r="O405" s="181"/>
      <c r="P405" s="181"/>
      <c r="Q405" s="181"/>
      <c r="R405" s="61"/>
      <c r="S405" s="180">
        <v>45475</v>
      </c>
      <c r="T405" s="14" t="s">
        <v>4290</v>
      </c>
      <c r="U405" s="53">
        <v>2</v>
      </c>
      <c r="V405" s="14" t="s">
        <v>692</v>
      </c>
      <c r="W405" s="14">
        <v>3000</v>
      </c>
      <c r="X405" s="14" t="s">
        <v>2043</v>
      </c>
      <c r="Y405" s="53"/>
      <c r="Z405" s="53"/>
      <c r="AA405" s="53"/>
      <c r="AB405" s="53" t="s">
        <v>4449</v>
      </c>
      <c r="AC405" s="53" t="s">
        <v>4473</v>
      </c>
      <c r="AD405" s="53" t="s">
        <v>2220</v>
      </c>
      <c r="AE405" s="14"/>
      <c r="AF405" s="53"/>
      <c r="AG405" s="53"/>
      <c r="AH405" s="53"/>
      <c r="AI405" s="53"/>
      <c r="AJ405" s="61"/>
      <c r="AK405" s="180">
        <v>45491</v>
      </c>
      <c r="AL405" s="53" t="s">
        <v>4288</v>
      </c>
      <c r="AM405" s="53">
        <v>3</v>
      </c>
      <c r="AN405" s="14" t="s">
        <v>1264</v>
      </c>
      <c r="AO405" s="14">
        <v>1200</v>
      </c>
      <c r="AP405" s="14" t="s">
        <v>2045</v>
      </c>
      <c r="AQ405" s="53"/>
      <c r="AR405" s="53"/>
      <c r="AS405" s="53"/>
      <c r="AT405" s="185"/>
      <c r="AU405" s="185"/>
      <c r="AV405" s="185"/>
      <c r="AW405" s="185"/>
      <c r="AX405" s="185"/>
      <c r="AY405" s="185"/>
      <c r="AZ405" s="185"/>
      <c r="BA405" s="185"/>
      <c r="BB405" s="61"/>
      <c r="BC405" s="180">
        <v>45509</v>
      </c>
      <c r="BD405" s="14" t="s">
        <v>4290</v>
      </c>
      <c r="BE405" s="14">
        <v>4</v>
      </c>
      <c r="BF405" s="14" t="s">
        <v>277</v>
      </c>
      <c r="BG405" s="14">
        <v>2400</v>
      </c>
      <c r="BH405" s="14" t="s">
        <v>2045</v>
      </c>
      <c r="BI405" s="53"/>
      <c r="BJ405" s="53"/>
      <c r="BK405" s="53" t="s">
        <v>4579</v>
      </c>
      <c r="BL405" s="53" t="s">
        <v>4453</v>
      </c>
      <c r="BM405" s="53" t="s">
        <v>4577</v>
      </c>
      <c r="BN405" s="53" t="s">
        <v>4084</v>
      </c>
      <c r="BO405" s="14"/>
      <c r="BP405" s="14"/>
      <c r="BQ405" s="14"/>
      <c r="BR405" s="14"/>
      <c r="BS405" s="14"/>
    </row>
    <row r="406" ht="12.95" customHeight="1" spans="1:71">
      <c r="A406" s="186">
        <v>45492</v>
      </c>
      <c r="B406" s="141" t="s">
        <v>4424</v>
      </c>
      <c r="C406" s="141">
        <v>1</v>
      </c>
      <c r="D406" s="141" t="s">
        <v>1686</v>
      </c>
      <c r="E406" s="141">
        <v>10000</v>
      </c>
      <c r="F406" s="141" t="s">
        <v>2043</v>
      </c>
      <c r="G406" s="141"/>
      <c r="H406" s="189"/>
      <c r="I406" s="189"/>
      <c r="J406" s="189" t="s">
        <v>4459</v>
      </c>
      <c r="K406" s="189" t="s">
        <v>4557</v>
      </c>
      <c r="L406" s="189" t="s">
        <v>4571</v>
      </c>
      <c r="M406" s="189"/>
      <c r="N406" s="189"/>
      <c r="O406" s="189"/>
      <c r="P406" s="189"/>
      <c r="Q406" s="189"/>
      <c r="R406" s="61"/>
      <c r="S406" s="180">
        <v>45477</v>
      </c>
      <c r="T406" s="14" t="s">
        <v>4423</v>
      </c>
      <c r="U406" s="53">
        <v>2</v>
      </c>
      <c r="V406" s="14" t="s">
        <v>331</v>
      </c>
      <c r="W406" s="14">
        <v>8000</v>
      </c>
      <c r="X406" s="14" t="s">
        <v>2043</v>
      </c>
      <c r="Y406" s="53"/>
      <c r="Z406" s="53"/>
      <c r="AA406" s="53"/>
      <c r="AB406" s="53" t="s">
        <v>4449</v>
      </c>
      <c r="AC406" s="53" t="s">
        <v>4473</v>
      </c>
      <c r="AD406" s="53" t="s">
        <v>2220</v>
      </c>
      <c r="AE406" s="14"/>
      <c r="AF406" s="53"/>
      <c r="AG406" s="53"/>
      <c r="AH406" s="53"/>
      <c r="AI406" s="53"/>
      <c r="AJ406" s="61"/>
      <c r="AK406" s="180">
        <v>45491</v>
      </c>
      <c r="AL406" s="53" t="s">
        <v>4289</v>
      </c>
      <c r="AM406" s="53">
        <v>3</v>
      </c>
      <c r="AN406" s="14" t="s">
        <v>2094</v>
      </c>
      <c r="AO406" s="14">
        <v>200</v>
      </c>
      <c r="AP406" s="14" t="s">
        <v>2045</v>
      </c>
      <c r="AQ406" s="53"/>
      <c r="AR406" s="53"/>
      <c r="AS406" s="53"/>
      <c r="AT406" s="185"/>
      <c r="AU406" s="185"/>
      <c r="AV406" s="185"/>
      <c r="AW406" s="185"/>
      <c r="AX406" s="53"/>
      <c r="AY406" s="53"/>
      <c r="AZ406" s="53"/>
      <c r="BA406" s="53"/>
      <c r="BB406" s="61"/>
      <c r="BC406" s="180">
        <v>45511</v>
      </c>
      <c r="BD406" s="14" t="s">
        <v>4288</v>
      </c>
      <c r="BE406" s="14">
        <v>4</v>
      </c>
      <c r="BF406" s="14" t="s">
        <v>592</v>
      </c>
      <c r="BG406" s="14">
        <v>580</v>
      </c>
      <c r="BH406" s="14" t="s">
        <v>2043</v>
      </c>
      <c r="BI406" s="53"/>
      <c r="BJ406" s="53"/>
      <c r="BK406" s="53"/>
      <c r="BL406" s="53" t="s">
        <v>4453</v>
      </c>
      <c r="BM406" s="53" t="s">
        <v>4482</v>
      </c>
      <c r="BN406" s="53" t="s">
        <v>4084</v>
      </c>
      <c r="BO406" s="14"/>
      <c r="BP406" s="14"/>
      <c r="BQ406" s="14"/>
      <c r="BR406" s="14"/>
      <c r="BS406" s="14"/>
    </row>
    <row r="407" ht="12.95" customHeight="1" spans="1:71">
      <c r="A407" s="180">
        <v>45496</v>
      </c>
      <c r="B407" s="14" t="s">
        <v>4424</v>
      </c>
      <c r="C407" s="14">
        <v>1</v>
      </c>
      <c r="D407" s="14" t="s">
        <v>145</v>
      </c>
      <c r="E407" s="14">
        <v>10000</v>
      </c>
      <c r="F407" s="14" t="s">
        <v>2043</v>
      </c>
      <c r="G407" s="14"/>
      <c r="H407" s="181"/>
      <c r="I407" s="181"/>
      <c r="J407" s="189" t="s">
        <v>4459</v>
      </c>
      <c r="K407" s="189" t="s">
        <v>4557</v>
      </c>
      <c r="L407" s="181" t="s">
        <v>4460</v>
      </c>
      <c r="M407" s="181"/>
      <c r="N407" s="181"/>
      <c r="O407" s="181"/>
      <c r="P407" s="181"/>
      <c r="Q407" s="181"/>
      <c r="R407" s="61"/>
      <c r="S407" s="180">
        <v>45478</v>
      </c>
      <c r="T407" s="14" t="s">
        <v>4288</v>
      </c>
      <c r="U407" s="53">
        <v>2</v>
      </c>
      <c r="V407" s="14" t="s">
        <v>1133</v>
      </c>
      <c r="W407" s="14">
        <v>2400</v>
      </c>
      <c r="X407" s="14" t="s">
        <v>2043</v>
      </c>
      <c r="Y407" s="53"/>
      <c r="Z407" s="53"/>
      <c r="AA407" s="53"/>
      <c r="AB407" s="53" t="s">
        <v>4449</v>
      </c>
      <c r="AC407" s="53" t="s">
        <v>4473</v>
      </c>
      <c r="AD407" s="53" t="s">
        <v>2220</v>
      </c>
      <c r="AE407" s="14"/>
      <c r="AF407" s="53"/>
      <c r="AG407" s="53"/>
      <c r="AH407" s="53"/>
      <c r="AI407" s="53"/>
      <c r="AJ407" s="61"/>
      <c r="AK407" s="180">
        <v>45492</v>
      </c>
      <c r="AL407" s="53" t="s">
        <v>4288</v>
      </c>
      <c r="AM407" s="53">
        <v>3</v>
      </c>
      <c r="AN407" s="14" t="s">
        <v>994</v>
      </c>
      <c r="AO407" s="14">
        <v>300</v>
      </c>
      <c r="AP407" s="14" t="s">
        <v>2045</v>
      </c>
      <c r="AQ407" s="53"/>
      <c r="AR407" s="53"/>
      <c r="AS407" s="53"/>
      <c r="AT407" s="185"/>
      <c r="AU407" s="185"/>
      <c r="AV407" s="185"/>
      <c r="AW407" s="185"/>
      <c r="AX407" s="53"/>
      <c r="AY407" s="53"/>
      <c r="AZ407" s="53"/>
      <c r="BA407" s="53"/>
      <c r="BB407" s="61"/>
      <c r="BC407" s="180">
        <v>45511</v>
      </c>
      <c r="BD407" s="14" t="s">
        <v>4288</v>
      </c>
      <c r="BE407" s="14">
        <v>4</v>
      </c>
      <c r="BF407" s="14" t="s">
        <v>1108</v>
      </c>
      <c r="BG407" s="14">
        <v>1200</v>
      </c>
      <c r="BH407" s="14" t="s">
        <v>2045</v>
      </c>
      <c r="BI407" s="53"/>
      <c r="BJ407" s="53"/>
      <c r="BK407" s="53"/>
      <c r="BL407" s="53" t="s">
        <v>4453</v>
      </c>
      <c r="BM407" s="53" t="s">
        <v>4482</v>
      </c>
      <c r="BN407" s="53" t="s">
        <v>4084</v>
      </c>
      <c r="BO407" s="14"/>
      <c r="BP407" s="14"/>
      <c r="BQ407" s="14"/>
      <c r="BR407" s="14"/>
      <c r="BS407" s="14"/>
    </row>
    <row r="408" ht="12.95" customHeight="1" spans="1:71">
      <c r="A408" s="186">
        <v>45497</v>
      </c>
      <c r="B408" s="141" t="s">
        <v>4424</v>
      </c>
      <c r="C408" s="141">
        <v>1</v>
      </c>
      <c r="D408" s="141" t="s">
        <v>145</v>
      </c>
      <c r="E408" s="141">
        <v>11000</v>
      </c>
      <c r="F408" s="141" t="s">
        <v>2043</v>
      </c>
      <c r="G408" s="141"/>
      <c r="H408" s="189"/>
      <c r="I408" s="189"/>
      <c r="J408" s="189" t="s">
        <v>4459</v>
      </c>
      <c r="K408" s="189" t="s">
        <v>4557</v>
      </c>
      <c r="L408" s="189" t="s">
        <v>4460</v>
      </c>
      <c r="M408" s="189"/>
      <c r="N408" s="189"/>
      <c r="O408" s="189"/>
      <c r="P408" s="189"/>
      <c r="Q408" s="189"/>
      <c r="R408" s="61"/>
      <c r="S408" s="180">
        <v>45478</v>
      </c>
      <c r="T408" s="14" t="s">
        <v>4425</v>
      </c>
      <c r="U408" s="53">
        <v>2</v>
      </c>
      <c r="V408" s="14" t="s">
        <v>259</v>
      </c>
      <c r="W408" s="14">
        <v>8000</v>
      </c>
      <c r="X408" s="14" t="s">
        <v>2043</v>
      </c>
      <c r="Y408" s="53"/>
      <c r="Z408" s="53"/>
      <c r="AA408" s="53" t="s">
        <v>4579</v>
      </c>
      <c r="AB408" s="53" t="s">
        <v>4449</v>
      </c>
      <c r="AC408" s="53" t="s">
        <v>4473</v>
      </c>
      <c r="AD408" s="53" t="s">
        <v>2220</v>
      </c>
      <c r="AE408" s="14"/>
      <c r="AF408" s="53"/>
      <c r="AG408" s="53"/>
      <c r="AH408" s="53"/>
      <c r="AI408" s="53"/>
      <c r="AJ408" s="61"/>
      <c r="AK408" s="180">
        <v>45492</v>
      </c>
      <c r="AL408" s="53" t="s">
        <v>4288</v>
      </c>
      <c r="AM408" s="53">
        <v>3</v>
      </c>
      <c r="AN408" s="127" t="s">
        <v>1845</v>
      </c>
      <c r="AO408" s="127">
        <v>270</v>
      </c>
      <c r="AP408" s="127" t="s">
        <v>2045</v>
      </c>
      <c r="AQ408" s="53"/>
      <c r="AR408" s="53"/>
      <c r="AS408" s="53"/>
      <c r="AT408" s="185"/>
      <c r="AU408" s="185"/>
      <c r="AV408" s="185"/>
      <c r="AW408" s="185"/>
      <c r="AX408" s="53"/>
      <c r="AY408" s="53"/>
      <c r="AZ408" s="53"/>
      <c r="BA408" s="53"/>
      <c r="BB408" s="61"/>
      <c r="BC408" s="180">
        <v>45511</v>
      </c>
      <c r="BD408" s="14" t="s">
        <v>4423</v>
      </c>
      <c r="BE408" s="14">
        <v>4</v>
      </c>
      <c r="BF408" s="14" t="s">
        <v>592</v>
      </c>
      <c r="BG408" s="14">
        <v>800</v>
      </c>
      <c r="BH408" s="14" t="s">
        <v>2043</v>
      </c>
      <c r="BI408" s="53"/>
      <c r="BJ408" s="53"/>
      <c r="BK408" s="53"/>
      <c r="BL408" s="53" t="s">
        <v>4453</v>
      </c>
      <c r="BM408" s="53" t="s">
        <v>4482</v>
      </c>
      <c r="BN408" s="53" t="s">
        <v>4084</v>
      </c>
      <c r="BO408" s="14"/>
      <c r="BP408" s="14"/>
      <c r="BQ408" s="14"/>
      <c r="BR408" s="14"/>
      <c r="BS408" s="14"/>
    </row>
    <row r="409" ht="12.95" customHeight="1" spans="1:71">
      <c r="A409" s="180">
        <v>45502</v>
      </c>
      <c r="B409" s="14" t="s">
        <v>4288</v>
      </c>
      <c r="C409" s="14">
        <v>1</v>
      </c>
      <c r="D409" s="14" t="s">
        <v>1865</v>
      </c>
      <c r="E409" s="14">
        <v>1700</v>
      </c>
      <c r="F409" s="14" t="s">
        <v>2045</v>
      </c>
      <c r="G409" s="14"/>
      <c r="H409" s="181"/>
      <c r="I409" s="181"/>
      <c r="J409" s="189" t="s">
        <v>4459</v>
      </c>
      <c r="K409" s="189" t="s">
        <v>4557</v>
      </c>
      <c r="L409" s="189" t="s">
        <v>4571</v>
      </c>
      <c r="M409" s="181" t="s">
        <v>4580</v>
      </c>
      <c r="N409" s="181"/>
      <c r="O409" s="181"/>
      <c r="P409" s="181"/>
      <c r="Q409" s="181"/>
      <c r="R409" s="61"/>
      <c r="S409" s="180">
        <v>45481</v>
      </c>
      <c r="T409" s="14" t="s">
        <v>4288</v>
      </c>
      <c r="U409" s="53">
        <v>2</v>
      </c>
      <c r="V409" s="14" t="s">
        <v>4581</v>
      </c>
      <c r="W409" s="14">
        <v>1200</v>
      </c>
      <c r="X409" s="14" t="s">
        <v>2043</v>
      </c>
      <c r="Y409" s="53"/>
      <c r="Z409" s="53"/>
      <c r="AA409" s="53"/>
      <c r="AB409" s="53" t="s">
        <v>4449</v>
      </c>
      <c r="AC409" s="53" t="s">
        <v>4473</v>
      </c>
      <c r="AD409" s="53" t="s">
        <v>2220</v>
      </c>
      <c r="AE409" s="14"/>
      <c r="AF409" s="53"/>
      <c r="AG409" s="53"/>
      <c r="AH409" s="53"/>
      <c r="AI409" s="53"/>
      <c r="AJ409" s="61"/>
      <c r="AK409" s="180">
        <v>45492</v>
      </c>
      <c r="AL409" s="53" t="s">
        <v>4289</v>
      </c>
      <c r="AM409" s="53">
        <v>3</v>
      </c>
      <c r="AN409" s="14" t="s">
        <v>1079</v>
      </c>
      <c r="AO409" s="14">
        <v>1000</v>
      </c>
      <c r="AP409" s="14" t="s">
        <v>2045</v>
      </c>
      <c r="AQ409" s="53"/>
      <c r="AR409" s="53"/>
      <c r="AS409" s="53"/>
      <c r="AT409" s="185"/>
      <c r="AU409" s="185"/>
      <c r="AV409" s="185"/>
      <c r="AW409" s="185"/>
      <c r="AX409" s="53"/>
      <c r="AY409" s="53"/>
      <c r="AZ409" s="53"/>
      <c r="BA409" s="53"/>
      <c r="BB409" s="61"/>
      <c r="BC409" s="180">
        <v>45511</v>
      </c>
      <c r="BD409" s="14" t="s">
        <v>4425</v>
      </c>
      <c r="BE409" s="14">
        <v>4</v>
      </c>
      <c r="BF409" s="14" t="s">
        <v>1416</v>
      </c>
      <c r="BG409" s="14">
        <v>4000</v>
      </c>
      <c r="BH409" s="14" t="s">
        <v>2043</v>
      </c>
      <c r="BI409" s="53"/>
      <c r="BJ409" s="53"/>
      <c r="BK409" s="53"/>
      <c r="BL409" s="53" t="s">
        <v>4453</v>
      </c>
      <c r="BM409" s="53" t="s">
        <v>4482</v>
      </c>
      <c r="BN409" s="53" t="s">
        <v>4084</v>
      </c>
      <c r="BO409" s="14"/>
      <c r="BP409" s="14"/>
      <c r="BQ409" s="14"/>
      <c r="BR409" s="14"/>
      <c r="BS409" s="14"/>
    </row>
    <row r="410" ht="12.95" customHeight="1" spans="1:71">
      <c r="A410" s="180">
        <v>45502</v>
      </c>
      <c r="B410" s="14" t="s">
        <v>4424</v>
      </c>
      <c r="C410" s="14">
        <v>1</v>
      </c>
      <c r="D410" s="14" t="s">
        <v>1188</v>
      </c>
      <c r="E410" s="14">
        <v>9000</v>
      </c>
      <c r="F410" s="14" t="s">
        <v>2043</v>
      </c>
      <c r="G410" s="14"/>
      <c r="H410" s="181"/>
      <c r="I410" s="181"/>
      <c r="J410" s="189" t="s">
        <v>4459</v>
      </c>
      <c r="K410" s="189" t="s">
        <v>4557</v>
      </c>
      <c r="L410" s="189" t="s">
        <v>4571</v>
      </c>
      <c r="M410" s="181"/>
      <c r="N410" s="181"/>
      <c r="O410" s="181"/>
      <c r="P410" s="181"/>
      <c r="Q410" s="181"/>
      <c r="R410" s="61"/>
      <c r="S410" s="180">
        <v>45481</v>
      </c>
      <c r="T410" s="14" t="s">
        <v>4425</v>
      </c>
      <c r="U410" s="53">
        <v>2</v>
      </c>
      <c r="V410" s="14" t="s">
        <v>259</v>
      </c>
      <c r="W410" s="14">
        <v>7000</v>
      </c>
      <c r="X410" s="14" t="s">
        <v>2043</v>
      </c>
      <c r="Y410" s="53"/>
      <c r="Z410" s="53"/>
      <c r="AA410" s="53"/>
      <c r="AB410" s="53" t="s">
        <v>4449</v>
      </c>
      <c r="AC410" s="53" t="s">
        <v>4473</v>
      </c>
      <c r="AD410" s="53" t="s">
        <v>2220</v>
      </c>
      <c r="AE410" s="14"/>
      <c r="AF410" s="53"/>
      <c r="AG410" s="53"/>
      <c r="AH410" s="53"/>
      <c r="AI410" s="53"/>
      <c r="AJ410" s="61"/>
      <c r="AK410" s="180">
        <v>45492</v>
      </c>
      <c r="AL410" s="53" t="s">
        <v>4289</v>
      </c>
      <c r="AM410" s="53">
        <v>3</v>
      </c>
      <c r="AN410" s="14" t="s">
        <v>2166</v>
      </c>
      <c r="AO410" s="14">
        <v>260</v>
      </c>
      <c r="AP410" s="14" t="s">
        <v>2045</v>
      </c>
      <c r="AQ410" s="53"/>
      <c r="AR410" s="53"/>
      <c r="AS410" s="53"/>
      <c r="AT410" s="185"/>
      <c r="AU410" s="185"/>
      <c r="AV410" s="185"/>
      <c r="AW410" s="185"/>
      <c r="AX410" s="53"/>
      <c r="AY410" s="53"/>
      <c r="AZ410" s="53"/>
      <c r="BA410" s="53"/>
      <c r="BB410" s="61"/>
      <c r="BC410" s="180">
        <v>45512</v>
      </c>
      <c r="BD410" s="14" t="s">
        <v>4288</v>
      </c>
      <c r="BE410" s="14">
        <v>4</v>
      </c>
      <c r="BF410" s="14" t="s">
        <v>1416</v>
      </c>
      <c r="BG410" s="14">
        <v>860</v>
      </c>
      <c r="BH410" s="14" t="s">
        <v>2043</v>
      </c>
      <c r="BI410" s="53"/>
      <c r="BJ410" s="53"/>
      <c r="BK410" s="53"/>
      <c r="BL410" s="53" t="s">
        <v>4453</v>
      </c>
      <c r="BM410" s="53" t="s">
        <v>4482</v>
      </c>
      <c r="BN410" s="53" t="s">
        <v>4084</v>
      </c>
      <c r="BO410" s="14"/>
      <c r="BP410" s="14"/>
      <c r="BQ410" s="14"/>
      <c r="BR410" s="14"/>
      <c r="BS410" s="14"/>
    </row>
    <row r="411" ht="12.95" customHeight="1" spans="1:71">
      <c r="A411" s="180">
        <v>45503</v>
      </c>
      <c r="B411" s="14" t="s">
        <v>4288</v>
      </c>
      <c r="C411" s="14">
        <v>1</v>
      </c>
      <c r="D411" s="14" t="s">
        <v>1188</v>
      </c>
      <c r="E411" s="14">
        <v>2100</v>
      </c>
      <c r="F411" s="14" t="s">
        <v>2043</v>
      </c>
      <c r="G411" s="14"/>
      <c r="H411" s="181"/>
      <c r="I411" s="181"/>
      <c r="J411" s="181" t="s">
        <v>4459</v>
      </c>
      <c r="K411" s="189" t="s">
        <v>4557</v>
      </c>
      <c r="L411" s="181" t="s">
        <v>4571</v>
      </c>
      <c r="M411" s="181"/>
      <c r="N411" s="181"/>
      <c r="O411" s="181"/>
      <c r="P411" s="181"/>
      <c r="Q411" s="181"/>
      <c r="R411" s="61"/>
      <c r="S411" s="180">
        <v>45482</v>
      </c>
      <c r="T411" s="14" t="s">
        <v>4424</v>
      </c>
      <c r="U411" s="53">
        <v>2</v>
      </c>
      <c r="V411" s="14" t="s">
        <v>259</v>
      </c>
      <c r="W411" s="14">
        <v>15000</v>
      </c>
      <c r="X411" s="14" t="s">
        <v>2043</v>
      </c>
      <c r="Y411" s="53"/>
      <c r="Z411" s="53"/>
      <c r="AA411" s="53"/>
      <c r="AB411" s="53" t="s">
        <v>4449</v>
      </c>
      <c r="AC411" s="53" t="s">
        <v>4473</v>
      </c>
      <c r="AD411" s="53" t="s">
        <v>2220</v>
      </c>
      <c r="AE411" s="14"/>
      <c r="AF411" s="53"/>
      <c r="AG411" s="53"/>
      <c r="AH411" s="53"/>
      <c r="AI411" s="53"/>
      <c r="AJ411" s="61"/>
      <c r="AK411" s="180">
        <v>45493</v>
      </c>
      <c r="AL411" s="14" t="s">
        <v>4288</v>
      </c>
      <c r="AM411" s="53">
        <v>3</v>
      </c>
      <c r="AN411" s="127" t="s">
        <v>1079</v>
      </c>
      <c r="AO411" s="127">
        <v>1600</v>
      </c>
      <c r="AP411" s="127" t="s">
        <v>2045</v>
      </c>
      <c r="AQ411" s="185"/>
      <c r="AR411" s="185"/>
      <c r="AS411" s="185"/>
      <c r="AT411" s="185"/>
      <c r="AU411" s="185"/>
      <c r="AV411" s="185"/>
      <c r="AW411" s="185"/>
      <c r="AX411" s="53"/>
      <c r="AY411" s="53"/>
      <c r="AZ411" s="53"/>
      <c r="BA411" s="53"/>
      <c r="BB411" s="61"/>
      <c r="BC411" s="180">
        <v>45512</v>
      </c>
      <c r="BD411" s="14" t="s">
        <v>4423</v>
      </c>
      <c r="BE411" s="14">
        <v>4</v>
      </c>
      <c r="BF411" s="14" t="s">
        <v>907</v>
      </c>
      <c r="BG411" s="14">
        <v>4000</v>
      </c>
      <c r="BH411" s="14" t="s">
        <v>2043</v>
      </c>
      <c r="BI411" s="53"/>
      <c r="BJ411" s="53"/>
      <c r="BK411" s="53"/>
      <c r="BL411" s="53" t="s">
        <v>4453</v>
      </c>
      <c r="BM411" s="53" t="s">
        <v>4582</v>
      </c>
      <c r="BN411" s="53" t="s">
        <v>4084</v>
      </c>
      <c r="BO411" s="14"/>
      <c r="BP411" s="14"/>
      <c r="BQ411" s="14"/>
      <c r="BR411" s="14"/>
      <c r="BS411" s="14"/>
    </row>
    <row r="412" ht="12.95" customHeight="1" spans="1:71">
      <c r="A412" s="180">
        <v>45503</v>
      </c>
      <c r="B412" s="14" t="s">
        <v>4289</v>
      </c>
      <c r="C412" s="14">
        <v>1</v>
      </c>
      <c r="D412" s="14" t="s">
        <v>1944</v>
      </c>
      <c r="E412" s="14">
        <v>800</v>
      </c>
      <c r="F412" s="14" t="s">
        <v>2045</v>
      </c>
      <c r="G412" s="14"/>
      <c r="H412" s="181"/>
      <c r="I412" s="181"/>
      <c r="J412" s="181" t="s">
        <v>4459</v>
      </c>
      <c r="K412" s="189" t="s">
        <v>4557</v>
      </c>
      <c r="L412" s="181" t="s">
        <v>4571</v>
      </c>
      <c r="M412" s="181"/>
      <c r="N412" s="181"/>
      <c r="O412" s="181"/>
      <c r="P412" s="181"/>
      <c r="Q412" s="181"/>
      <c r="R412" s="61"/>
      <c r="S412" s="180">
        <v>45483</v>
      </c>
      <c r="T412" s="14" t="s">
        <v>4423</v>
      </c>
      <c r="U412" s="53">
        <v>2</v>
      </c>
      <c r="V412" s="14" t="s">
        <v>259</v>
      </c>
      <c r="W412" s="14">
        <v>6000</v>
      </c>
      <c r="X412" s="14" t="s">
        <v>2043</v>
      </c>
      <c r="Y412" s="53"/>
      <c r="Z412" s="53"/>
      <c r="AA412" s="53"/>
      <c r="AB412" s="53" t="s">
        <v>4449</v>
      </c>
      <c r="AC412" s="53" t="s">
        <v>4473</v>
      </c>
      <c r="AD412" s="53" t="s">
        <v>2220</v>
      </c>
      <c r="AE412" s="14"/>
      <c r="AF412" s="53"/>
      <c r="AG412" s="53"/>
      <c r="AH412" s="53"/>
      <c r="AI412" s="53"/>
      <c r="AJ412" s="61"/>
      <c r="AK412" s="180">
        <v>45493</v>
      </c>
      <c r="AL412" s="53" t="s">
        <v>4423</v>
      </c>
      <c r="AM412" s="53">
        <v>3</v>
      </c>
      <c r="AN412" s="14" t="s">
        <v>2166</v>
      </c>
      <c r="AO412" s="14">
        <v>260</v>
      </c>
      <c r="AP412" s="14" t="s">
        <v>2045</v>
      </c>
      <c r="AQ412" s="185"/>
      <c r="AR412" s="185"/>
      <c r="AS412" s="185"/>
      <c r="AT412" s="185"/>
      <c r="AU412" s="185"/>
      <c r="AV412" s="185"/>
      <c r="AW412" s="185"/>
      <c r="AX412" s="53"/>
      <c r="AY412" s="53"/>
      <c r="AZ412" s="53"/>
      <c r="BA412" s="53"/>
      <c r="BB412" s="61"/>
      <c r="BC412" s="180">
        <v>45513</v>
      </c>
      <c r="BD412" s="14" t="s">
        <v>4288</v>
      </c>
      <c r="BE412" s="14">
        <v>4</v>
      </c>
      <c r="BF412" s="14" t="s">
        <v>907</v>
      </c>
      <c r="BG412" s="14">
        <v>3800</v>
      </c>
      <c r="BH412" s="14" t="s">
        <v>2043</v>
      </c>
      <c r="BI412" s="53"/>
      <c r="BJ412" s="53"/>
      <c r="BK412" s="53"/>
      <c r="BL412" s="53" t="s">
        <v>4453</v>
      </c>
      <c r="BM412" s="53" t="s">
        <v>4582</v>
      </c>
      <c r="BN412" s="53" t="s">
        <v>4084</v>
      </c>
      <c r="BO412" s="14"/>
      <c r="BP412" s="14"/>
      <c r="BQ412" s="14"/>
      <c r="BR412" s="14"/>
      <c r="BS412" s="14"/>
    </row>
    <row r="413" ht="12.95" customHeight="1" spans="1:71">
      <c r="A413" s="180">
        <v>45503</v>
      </c>
      <c r="B413" s="14" t="s">
        <v>4425</v>
      </c>
      <c r="C413" s="14">
        <v>1</v>
      </c>
      <c r="D413" s="14" t="s">
        <v>1175</v>
      </c>
      <c r="E413" s="14">
        <v>3200</v>
      </c>
      <c r="F413" s="14" t="s">
        <v>2043</v>
      </c>
      <c r="G413" s="14"/>
      <c r="H413" s="181"/>
      <c r="I413" s="181"/>
      <c r="J413" s="181" t="s">
        <v>4459</v>
      </c>
      <c r="K413" s="189" t="s">
        <v>4557</v>
      </c>
      <c r="L413" s="181" t="s">
        <v>4571</v>
      </c>
      <c r="M413" s="181"/>
      <c r="N413" s="181"/>
      <c r="O413" s="181"/>
      <c r="P413" s="181"/>
      <c r="Q413" s="181"/>
      <c r="R413" s="61"/>
      <c r="S413" s="180">
        <v>45483</v>
      </c>
      <c r="T413" s="14" t="s">
        <v>4290</v>
      </c>
      <c r="U413" s="53">
        <v>2</v>
      </c>
      <c r="V413" s="14" t="s">
        <v>599</v>
      </c>
      <c r="W413" s="14">
        <v>4000</v>
      </c>
      <c r="X413" s="14" t="s">
        <v>2045</v>
      </c>
      <c r="Y413" s="53"/>
      <c r="Z413" s="53"/>
      <c r="AA413" s="53"/>
      <c r="AB413" s="53" t="s">
        <v>4449</v>
      </c>
      <c r="AC413" s="53" t="s">
        <v>4473</v>
      </c>
      <c r="AD413" s="53" t="s">
        <v>2220</v>
      </c>
      <c r="AE413" s="14"/>
      <c r="AF413" s="53"/>
      <c r="AG413" s="53"/>
      <c r="AH413" s="53"/>
      <c r="AI413" s="53"/>
      <c r="AJ413" s="61"/>
      <c r="AK413" s="180">
        <v>45496</v>
      </c>
      <c r="AL413" s="53" t="s">
        <v>4288</v>
      </c>
      <c r="AM413" s="53">
        <v>3</v>
      </c>
      <c r="AN413" s="14" t="s">
        <v>1186</v>
      </c>
      <c r="AO413" s="14">
        <v>500</v>
      </c>
      <c r="AP413" s="14" t="s">
        <v>2045</v>
      </c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61"/>
      <c r="BC413" s="180">
        <v>45513</v>
      </c>
      <c r="BD413" s="14" t="s">
        <v>4289</v>
      </c>
      <c r="BE413" s="14">
        <v>4</v>
      </c>
      <c r="BF413" s="14" t="s">
        <v>972</v>
      </c>
      <c r="BG413" s="14">
        <v>1200</v>
      </c>
      <c r="BH413" s="14" t="s">
        <v>2043</v>
      </c>
      <c r="BI413" s="53"/>
      <c r="BJ413" s="53"/>
      <c r="BK413" s="53"/>
      <c r="BL413" s="53" t="s">
        <v>4453</v>
      </c>
      <c r="BM413" s="53" t="s">
        <v>4582</v>
      </c>
      <c r="BN413" s="53" t="s">
        <v>4516</v>
      </c>
      <c r="BO413" s="14"/>
      <c r="BP413" s="14"/>
      <c r="BQ413" s="14"/>
      <c r="BR413" s="14"/>
      <c r="BS413" s="14"/>
    </row>
    <row r="414" ht="12.95" customHeight="1" spans="1:71">
      <c r="A414" s="180">
        <v>45503</v>
      </c>
      <c r="B414" s="14" t="s">
        <v>4290</v>
      </c>
      <c r="C414" s="14">
        <v>1</v>
      </c>
      <c r="D414" s="14" t="s">
        <v>1686</v>
      </c>
      <c r="E414" s="14">
        <v>2000</v>
      </c>
      <c r="F414" s="14" t="s">
        <v>2043</v>
      </c>
      <c r="G414" s="14"/>
      <c r="H414" s="181"/>
      <c r="I414" s="181"/>
      <c r="J414" s="181" t="s">
        <v>4459</v>
      </c>
      <c r="K414" s="189" t="s">
        <v>4557</v>
      </c>
      <c r="L414" s="181" t="s">
        <v>4571</v>
      </c>
      <c r="M414" s="181" t="s">
        <v>4583</v>
      </c>
      <c r="N414" s="181"/>
      <c r="O414" s="181"/>
      <c r="P414" s="181"/>
      <c r="Q414" s="181"/>
      <c r="R414" s="61"/>
      <c r="S414" s="180">
        <v>45484</v>
      </c>
      <c r="T414" s="14" t="s">
        <v>4288</v>
      </c>
      <c r="U414" s="53">
        <v>2</v>
      </c>
      <c r="V414" s="14" t="s">
        <v>244</v>
      </c>
      <c r="W414" s="14">
        <v>1180</v>
      </c>
      <c r="X414" s="14" t="s">
        <v>2043</v>
      </c>
      <c r="Y414" s="53"/>
      <c r="Z414" s="53"/>
      <c r="AA414" s="53"/>
      <c r="AB414" s="53" t="s">
        <v>4449</v>
      </c>
      <c r="AC414" s="53" t="s">
        <v>4473</v>
      </c>
      <c r="AD414" s="53" t="s">
        <v>2220</v>
      </c>
      <c r="AE414" s="14"/>
      <c r="AF414" s="53"/>
      <c r="AG414" s="53"/>
      <c r="AH414" s="53"/>
      <c r="AI414" s="53"/>
      <c r="AJ414" s="61"/>
      <c r="AK414" s="180">
        <v>45496</v>
      </c>
      <c r="AL414" s="53" t="s">
        <v>4289</v>
      </c>
      <c r="AM414" s="53">
        <v>3</v>
      </c>
      <c r="AN414" s="14" t="s">
        <v>1544</v>
      </c>
      <c r="AO414" s="14">
        <v>600</v>
      </c>
      <c r="AP414" s="14" t="s">
        <v>2045</v>
      </c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61"/>
      <c r="BC414" s="180">
        <v>45514</v>
      </c>
      <c r="BD414" s="14" t="s">
        <v>4288</v>
      </c>
      <c r="BE414" s="14">
        <v>4</v>
      </c>
      <c r="BF414" s="127" t="s">
        <v>972</v>
      </c>
      <c r="BG414" s="127">
        <v>3000</v>
      </c>
      <c r="BH414" s="127" t="s">
        <v>2043</v>
      </c>
      <c r="BI414" s="53"/>
      <c r="BJ414" s="53"/>
      <c r="BK414" s="53"/>
      <c r="BL414" s="53" t="s">
        <v>4453</v>
      </c>
      <c r="BM414" s="53" t="s">
        <v>4582</v>
      </c>
      <c r="BN414" s="53" t="s">
        <v>4516</v>
      </c>
      <c r="BO414" s="14"/>
      <c r="BP414" s="14"/>
      <c r="BQ414" s="14"/>
      <c r="BR414" s="14"/>
      <c r="BS414" s="14"/>
    </row>
    <row r="415" ht="12.95" customHeight="1" spans="1:71">
      <c r="A415" s="180">
        <v>45509</v>
      </c>
      <c r="B415" s="14" t="s">
        <v>4288</v>
      </c>
      <c r="C415" s="14">
        <v>1</v>
      </c>
      <c r="D415" s="14" t="s">
        <v>1062</v>
      </c>
      <c r="E415" s="14">
        <v>2280</v>
      </c>
      <c r="F415" s="14" t="s">
        <v>2043</v>
      </c>
      <c r="G415" s="14"/>
      <c r="H415" s="181"/>
      <c r="I415" s="181"/>
      <c r="J415" s="181" t="s">
        <v>4459</v>
      </c>
      <c r="K415" s="189" t="s">
        <v>4557</v>
      </c>
      <c r="L415" s="181" t="s">
        <v>4571</v>
      </c>
      <c r="M415" s="181"/>
      <c r="N415" s="181"/>
      <c r="O415" s="181"/>
      <c r="P415" s="181"/>
      <c r="Q415" s="181"/>
      <c r="R415" s="61"/>
      <c r="S415" s="180">
        <v>45484</v>
      </c>
      <c r="T415" s="14" t="s">
        <v>4288</v>
      </c>
      <c r="U415" s="53">
        <v>2</v>
      </c>
      <c r="V415" s="14" t="s">
        <v>1146</v>
      </c>
      <c r="W415" s="14">
        <v>600</v>
      </c>
      <c r="X415" s="14" t="s">
        <v>2043</v>
      </c>
      <c r="Y415" s="53"/>
      <c r="Z415" s="53"/>
      <c r="AA415" s="53"/>
      <c r="AB415" s="53" t="s">
        <v>4449</v>
      </c>
      <c r="AC415" s="53" t="s">
        <v>4473</v>
      </c>
      <c r="AD415" s="53" t="s">
        <v>2220</v>
      </c>
      <c r="AE415" s="14"/>
      <c r="AF415" s="53"/>
      <c r="AG415" s="53"/>
      <c r="AH415" s="53"/>
      <c r="AI415" s="53"/>
      <c r="AJ415" s="61"/>
      <c r="AK415" s="180">
        <v>45497</v>
      </c>
      <c r="AL415" s="53" t="s">
        <v>4288</v>
      </c>
      <c r="AM415" s="53">
        <v>3</v>
      </c>
      <c r="AN415" s="14" t="s">
        <v>313</v>
      </c>
      <c r="AO415" s="14">
        <v>1200</v>
      </c>
      <c r="AP415" s="14" t="s">
        <v>2045</v>
      </c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61"/>
      <c r="BC415" s="180">
        <v>45514</v>
      </c>
      <c r="BD415" s="14" t="s">
        <v>4289</v>
      </c>
      <c r="BE415" s="14">
        <v>4</v>
      </c>
      <c r="BF415" s="14" t="s">
        <v>774</v>
      </c>
      <c r="BG415" s="14">
        <v>3000</v>
      </c>
      <c r="BH415" s="14" t="s">
        <v>2043</v>
      </c>
      <c r="BI415" s="53"/>
      <c r="BJ415" s="53"/>
      <c r="BK415" s="53"/>
      <c r="BL415" s="53" t="s">
        <v>4453</v>
      </c>
      <c r="BM415" s="53" t="s">
        <v>4582</v>
      </c>
      <c r="BN415" s="53" t="s">
        <v>4516</v>
      </c>
      <c r="BO415" s="14"/>
      <c r="BP415" s="14"/>
      <c r="BQ415" s="14"/>
      <c r="BR415" s="14"/>
      <c r="BS415" s="14"/>
    </row>
    <row r="416" ht="12.95" customHeight="1" spans="1:71">
      <c r="A416" s="180">
        <v>45509</v>
      </c>
      <c r="B416" s="14" t="s">
        <v>4289</v>
      </c>
      <c r="C416" s="14">
        <v>1</v>
      </c>
      <c r="D416" s="14" t="s">
        <v>1057</v>
      </c>
      <c r="E416" s="14">
        <v>3000</v>
      </c>
      <c r="F416" s="14" t="s">
        <v>2043</v>
      </c>
      <c r="G416" s="14"/>
      <c r="H416" s="181"/>
      <c r="I416" s="181"/>
      <c r="J416" s="181" t="s">
        <v>4459</v>
      </c>
      <c r="K416" s="181" t="s">
        <v>4557</v>
      </c>
      <c r="L416" s="181" t="s">
        <v>4571</v>
      </c>
      <c r="M416" s="181"/>
      <c r="N416" s="181"/>
      <c r="O416" s="181"/>
      <c r="P416" s="181"/>
      <c r="Q416" s="181"/>
      <c r="R416" s="61"/>
      <c r="S416" s="180">
        <v>45484</v>
      </c>
      <c r="T416" s="14" t="s">
        <v>4289</v>
      </c>
      <c r="U416" s="53">
        <v>2</v>
      </c>
      <c r="V416" s="14" t="s">
        <v>2058</v>
      </c>
      <c r="W416" s="14">
        <v>2400</v>
      </c>
      <c r="X416" s="14" t="s">
        <v>2043</v>
      </c>
      <c r="Y416" s="53"/>
      <c r="Z416" s="53"/>
      <c r="AA416" s="53"/>
      <c r="AB416" s="53" t="s">
        <v>4449</v>
      </c>
      <c r="AC416" s="53" t="s">
        <v>4473</v>
      </c>
      <c r="AD416" s="53" t="s">
        <v>2220</v>
      </c>
      <c r="AE416" s="14"/>
      <c r="AF416" s="53"/>
      <c r="AG416" s="53"/>
      <c r="AH416" s="53"/>
      <c r="AI416" s="53"/>
      <c r="AJ416" s="61"/>
      <c r="AK416" s="180">
        <v>45497</v>
      </c>
      <c r="AL416" s="53" t="s">
        <v>4289</v>
      </c>
      <c r="AM416" s="53">
        <v>3</v>
      </c>
      <c r="AN416" s="14" t="s">
        <v>840</v>
      </c>
      <c r="AO416" s="14">
        <v>1200</v>
      </c>
      <c r="AP416" s="14" t="s">
        <v>2045</v>
      </c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61"/>
      <c r="BC416" s="180">
        <v>45516</v>
      </c>
      <c r="BD416" s="14" t="s">
        <v>4288</v>
      </c>
      <c r="BE416" s="14">
        <v>4</v>
      </c>
      <c r="BF416" s="14" t="s">
        <v>683</v>
      </c>
      <c r="BG416" s="14">
        <v>600</v>
      </c>
      <c r="BH416" s="14" t="s">
        <v>2043</v>
      </c>
      <c r="BI416" s="53"/>
      <c r="BJ416" s="53"/>
      <c r="BK416" s="53"/>
      <c r="BL416" s="53" t="s">
        <v>4453</v>
      </c>
      <c r="BM416" s="53" t="s">
        <v>4584</v>
      </c>
      <c r="BN416" s="53" t="s">
        <v>4516</v>
      </c>
      <c r="BO416" s="14"/>
      <c r="BP416" s="14"/>
      <c r="BQ416" s="14"/>
      <c r="BR416" s="14"/>
      <c r="BS416" s="14"/>
    </row>
    <row r="417" ht="12.95" customHeight="1" spans="1:71">
      <c r="A417" s="180">
        <v>45511</v>
      </c>
      <c r="B417" s="14" t="s">
        <v>4423</v>
      </c>
      <c r="C417" s="14">
        <v>1</v>
      </c>
      <c r="D417" s="14" t="s">
        <v>2046</v>
      </c>
      <c r="E417" s="14">
        <v>4800</v>
      </c>
      <c r="F417" s="14" t="s">
        <v>2043</v>
      </c>
      <c r="G417" s="14"/>
      <c r="H417" s="181"/>
      <c r="I417" s="181"/>
      <c r="J417" s="181" t="s">
        <v>4459</v>
      </c>
      <c r="K417" s="181" t="s">
        <v>4557</v>
      </c>
      <c r="L417" s="181" t="s">
        <v>4571</v>
      </c>
      <c r="M417" s="181"/>
      <c r="N417" s="181"/>
      <c r="O417" s="181"/>
      <c r="P417" s="181"/>
      <c r="Q417" s="181"/>
      <c r="R417" s="61"/>
      <c r="S417" s="180">
        <v>45484</v>
      </c>
      <c r="T417" s="14" t="s">
        <v>4290</v>
      </c>
      <c r="U417" s="53">
        <v>2</v>
      </c>
      <c r="V417" s="14" t="s">
        <v>1718</v>
      </c>
      <c r="W417" s="14">
        <v>4000</v>
      </c>
      <c r="X417" s="14" t="s">
        <v>2043</v>
      </c>
      <c r="Y417" s="53"/>
      <c r="Z417" s="53"/>
      <c r="AA417" s="53"/>
      <c r="AB417" s="53" t="s">
        <v>4449</v>
      </c>
      <c r="AC417" s="53" t="s">
        <v>4473</v>
      </c>
      <c r="AD417" s="53" t="s">
        <v>2220</v>
      </c>
      <c r="AE417" s="14"/>
      <c r="AF417" s="53"/>
      <c r="AG417" s="53"/>
      <c r="AH417" s="53"/>
      <c r="AI417" s="53"/>
      <c r="AJ417" s="61"/>
      <c r="AK417" s="180">
        <v>45509</v>
      </c>
      <c r="AL417" s="53" t="s">
        <v>4288</v>
      </c>
      <c r="AM417" s="53">
        <v>3</v>
      </c>
      <c r="AN417" s="14" t="s">
        <v>1244</v>
      </c>
      <c r="AO417" s="14">
        <v>880</v>
      </c>
      <c r="AP417" s="14" t="s">
        <v>2043</v>
      </c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61"/>
      <c r="BC417" s="180">
        <v>45516</v>
      </c>
      <c r="BD417" s="14" t="s">
        <v>4289</v>
      </c>
      <c r="BE417" s="14">
        <v>4</v>
      </c>
      <c r="BF417" s="14" t="s">
        <v>683</v>
      </c>
      <c r="BG417" s="14">
        <v>400</v>
      </c>
      <c r="BH417" s="14" t="s">
        <v>2043</v>
      </c>
      <c r="BI417" s="53"/>
      <c r="BJ417" s="53"/>
      <c r="BK417" s="53"/>
      <c r="BL417" s="53" t="s">
        <v>4453</v>
      </c>
      <c r="BM417" s="53" t="s">
        <v>4584</v>
      </c>
      <c r="BN417" s="53" t="s">
        <v>4516</v>
      </c>
      <c r="BO417" s="14"/>
      <c r="BP417" s="14"/>
      <c r="BQ417" s="14"/>
      <c r="BR417" s="14"/>
      <c r="BS417" s="14"/>
    </row>
    <row r="418" ht="12.95" customHeight="1" spans="1:71">
      <c r="A418" s="180">
        <v>45512</v>
      </c>
      <c r="B418" s="14" t="s">
        <v>4288</v>
      </c>
      <c r="C418" s="53">
        <v>1</v>
      </c>
      <c r="D418" s="14" t="s">
        <v>2046</v>
      </c>
      <c r="E418" s="14">
        <v>1125</v>
      </c>
      <c r="F418" s="14" t="s">
        <v>2043</v>
      </c>
      <c r="G418" s="14"/>
      <c r="H418" s="181" t="s">
        <v>2389</v>
      </c>
      <c r="I418" s="181"/>
      <c r="J418" s="181" t="s">
        <v>4459</v>
      </c>
      <c r="K418" s="181" t="s">
        <v>4557</v>
      </c>
      <c r="L418" s="181" t="s">
        <v>4571</v>
      </c>
      <c r="M418" s="181"/>
      <c r="N418" s="181"/>
      <c r="O418" s="181"/>
      <c r="P418" s="181"/>
      <c r="Q418" s="181"/>
      <c r="R418" s="61"/>
      <c r="S418" s="180">
        <v>45485</v>
      </c>
      <c r="T418" s="14" t="s">
        <v>4288</v>
      </c>
      <c r="U418" s="53">
        <v>2</v>
      </c>
      <c r="V418" s="14" t="s">
        <v>4180</v>
      </c>
      <c r="W418" s="14">
        <v>600</v>
      </c>
      <c r="X418" s="14" t="s">
        <v>2043</v>
      </c>
      <c r="Y418" s="53"/>
      <c r="Z418" s="53"/>
      <c r="AA418" s="53"/>
      <c r="AB418" s="53" t="s">
        <v>4449</v>
      </c>
      <c r="AC418" s="53" t="s">
        <v>4473</v>
      </c>
      <c r="AD418" s="53" t="s">
        <v>2220</v>
      </c>
      <c r="AE418" s="14"/>
      <c r="AF418" s="53"/>
      <c r="AG418" s="53"/>
      <c r="AH418" s="53"/>
      <c r="AI418" s="53"/>
      <c r="AJ418" s="61"/>
      <c r="AK418" s="180">
        <v>45509</v>
      </c>
      <c r="AL418" s="53" t="s">
        <v>4289</v>
      </c>
      <c r="AM418" s="53">
        <v>3</v>
      </c>
      <c r="AN418" s="14" t="s">
        <v>2099</v>
      </c>
      <c r="AO418" s="14">
        <v>1400</v>
      </c>
      <c r="AP418" s="14" t="s">
        <v>2045</v>
      </c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61"/>
      <c r="BC418" s="180">
        <v>45516</v>
      </c>
      <c r="BD418" s="14" t="s">
        <v>4289</v>
      </c>
      <c r="BE418" s="14">
        <v>4</v>
      </c>
      <c r="BF418" s="14" t="s">
        <v>1791</v>
      </c>
      <c r="BG418" s="14">
        <v>2000</v>
      </c>
      <c r="BH418" s="14" t="s">
        <v>2043</v>
      </c>
      <c r="BI418" s="53"/>
      <c r="BJ418" s="53"/>
      <c r="BK418" s="53"/>
      <c r="BL418" s="53" t="s">
        <v>4453</v>
      </c>
      <c r="BM418" s="53" t="s">
        <v>4584</v>
      </c>
      <c r="BN418" s="53" t="s">
        <v>4516</v>
      </c>
      <c r="BO418" s="14"/>
      <c r="BP418" s="14"/>
      <c r="BQ418" s="14"/>
      <c r="BR418" s="14"/>
      <c r="BS418" s="14"/>
    </row>
    <row r="419" ht="12.95" customHeight="1" spans="1:71">
      <c r="A419" s="180">
        <v>45512</v>
      </c>
      <c r="B419" s="14" t="s">
        <v>4423</v>
      </c>
      <c r="C419" s="14">
        <v>1</v>
      </c>
      <c r="D419" s="14" t="s">
        <v>106</v>
      </c>
      <c r="E419" s="14">
        <v>3000</v>
      </c>
      <c r="F419" s="14" t="s">
        <v>2043</v>
      </c>
      <c r="G419" s="14"/>
      <c r="H419" s="181" t="s">
        <v>2389</v>
      </c>
      <c r="I419" s="181"/>
      <c r="J419" s="181" t="s">
        <v>4459</v>
      </c>
      <c r="K419" s="181" t="s">
        <v>4557</v>
      </c>
      <c r="L419" s="181" t="s">
        <v>4571</v>
      </c>
      <c r="M419" s="181" t="s">
        <v>4585</v>
      </c>
      <c r="N419" s="181"/>
      <c r="O419" s="181"/>
      <c r="P419" s="181"/>
      <c r="Q419" s="181"/>
      <c r="R419" s="61"/>
      <c r="S419" s="180">
        <v>45485</v>
      </c>
      <c r="T419" s="14" t="s">
        <v>4288</v>
      </c>
      <c r="U419" s="53">
        <v>2</v>
      </c>
      <c r="V419" s="137" t="s">
        <v>90</v>
      </c>
      <c r="W419" s="137">
        <v>510</v>
      </c>
      <c r="X419" s="137" t="s">
        <v>2045</v>
      </c>
      <c r="Y419" s="53"/>
      <c r="Z419" s="53"/>
      <c r="AA419" s="53"/>
      <c r="AB419" s="53" t="s">
        <v>4449</v>
      </c>
      <c r="AC419" s="53" t="s">
        <v>4473</v>
      </c>
      <c r="AD419" s="53" t="s">
        <v>2220</v>
      </c>
      <c r="AE419" s="14"/>
      <c r="AF419" s="53"/>
      <c r="AG419" s="53"/>
      <c r="AH419" s="53"/>
      <c r="AI419" s="53"/>
      <c r="AJ419" s="61"/>
      <c r="AK419" s="180">
        <v>45511</v>
      </c>
      <c r="AL419" s="53" t="s">
        <v>4288</v>
      </c>
      <c r="AM419" s="53">
        <v>3</v>
      </c>
      <c r="AN419" s="14" t="s">
        <v>1231</v>
      </c>
      <c r="AO419" s="14">
        <v>1200</v>
      </c>
      <c r="AP419" s="14" t="s">
        <v>2043</v>
      </c>
      <c r="AQ419" s="53"/>
      <c r="AR419" s="53"/>
      <c r="AS419" s="53"/>
      <c r="AT419" s="53"/>
      <c r="AU419" s="53"/>
      <c r="AV419" s="53"/>
      <c r="AW419" s="53"/>
      <c r="AX419" s="185"/>
      <c r="AY419" s="185"/>
      <c r="AZ419" s="185"/>
      <c r="BA419" s="185"/>
      <c r="BB419" s="61"/>
      <c r="BC419" s="180">
        <v>45517</v>
      </c>
      <c r="BD419" s="14" t="s">
        <v>4288</v>
      </c>
      <c r="BE419" s="14">
        <v>4</v>
      </c>
      <c r="BF419" s="14" t="s">
        <v>1791</v>
      </c>
      <c r="BG419" s="14">
        <v>2000</v>
      </c>
      <c r="BH419" s="14" t="s">
        <v>2043</v>
      </c>
      <c r="BI419" s="53"/>
      <c r="BJ419" s="53"/>
      <c r="BK419" s="53"/>
      <c r="BL419" s="53" t="s">
        <v>4453</v>
      </c>
      <c r="BM419" s="53" t="s">
        <v>4584</v>
      </c>
      <c r="BN419" s="53" t="s">
        <v>4516</v>
      </c>
      <c r="BO419" s="14"/>
      <c r="BP419" s="14"/>
      <c r="BQ419" s="14"/>
      <c r="BR419" s="14"/>
      <c r="BS419" s="14"/>
    </row>
    <row r="420" ht="12.95" customHeight="1" spans="1:71">
      <c r="A420" s="180">
        <v>45512</v>
      </c>
      <c r="B420" s="14" t="s">
        <v>4425</v>
      </c>
      <c r="C420" s="14">
        <v>1</v>
      </c>
      <c r="D420" s="14" t="s">
        <v>1085</v>
      </c>
      <c r="E420" s="14">
        <v>4000</v>
      </c>
      <c r="F420" s="14" t="s">
        <v>2043</v>
      </c>
      <c r="G420" s="14"/>
      <c r="H420" s="181" t="s">
        <v>4586</v>
      </c>
      <c r="I420" s="181"/>
      <c r="J420" s="181" t="s">
        <v>4459</v>
      </c>
      <c r="K420" s="181" t="s">
        <v>4557</v>
      </c>
      <c r="L420" s="181" t="s">
        <v>4571</v>
      </c>
      <c r="M420" s="181"/>
      <c r="N420" s="181"/>
      <c r="O420" s="181"/>
      <c r="P420" s="181"/>
      <c r="Q420" s="181"/>
      <c r="R420" s="61"/>
      <c r="S420" s="180">
        <v>45485</v>
      </c>
      <c r="T420" s="14" t="s">
        <v>4423</v>
      </c>
      <c r="U420" s="53">
        <v>2</v>
      </c>
      <c r="V420" s="137" t="s">
        <v>3430</v>
      </c>
      <c r="W420" s="137">
        <v>4500</v>
      </c>
      <c r="X420" s="137" t="s">
        <v>2043</v>
      </c>
      <c r="Y420" s="53"/>
      <c r="Z420" s="53"/>
      <c r="AA420" s="53"/>
      <c r="AB420" s="53" t="s">
        <v>4449</v>
      </c>
      <c r="AC420" s="53" t="s">
        <v>4473</v>
      </c>
      <c r="AD420" s="53" t="s">
        <v>2220</v>
      </c>
      <c r="AE420" s="14"/>
      <c r="AF420" s="53"/>
      <c r="AG420" s="53"/>
      <c r="AH420" s="53"/>
      <c r="AI420" s="53"/>
      <c r="AJ420" s="61"/>
      <c r="AK420" s="180">
        <v>45511</v>
      </c>
      <c r="AL420" s="53" t="s">
        <v>4289</v>
      </c>
      <c r="AM420" s="53">
        <v>3</v>
      </c>
      <c r="AN420" s="14" t="s">
        <v>2063</v>
      </c>
      <c r="AO420" s="14">
        <v>1200</v>
      </c>
      <c r="AP420" s="14" t="s">
        <v>2043</v>
      </c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61"/>
      <c r="BC420" s="180">
        <v>45517</v>
      </c>
      <c r="BD420" s="14" t="s">
        <v>4289</v>
      </c>
      <c r="BE420" s="14">
        <v>4</v>
      </c>
      <c r="BF420" s="14" t="s">
        <v>4587</v>
      </c>
      <c r="BG420" s="14">
        <v>2000</v>
      </c>
      <c r="BH420" s="14" t="s">
        <v>2043</v>
      </c>
      <c r="BI420" s="53"/>
      <c r="BJ420" s="53"/>
      <c r="BK420" s="53"/>
      <c r="BL420" s="53" t="s">
        <v>4453</v>
      </c>
      <c r="BM420" s="53" t="s">
        <v>4584</v>
      </c>
      <c r="BN420" s="53" t="s">
        <v>4516</v>
      </c>
      <c r="BO420" s="14"/>
      <c r="BP420" s="14"/>
      <c r="BQ420" s="14"/>
      <c r="BR420" s="14"/>
      <c r="BS420" s="14"/>
    </row>
    <row r="421" ht="12.95" customHeight="1" spans="1:71">
      <c r="A421" s="180">
        <v>45513</v>
      </c>
      <c r="B421" s="14" t="s">
        <v>4424</v>
      </c>
      <c r="C421" s="14">
        <v>1</v>
      </c>
      <c r="D421" s="14" t="s">
        <v>1085</v>
      </c>
      <c r="E421" s="14">
        <v>8000</v>
      </c>
      <c r="F421" s="14" t="s">
        <v>2043</v>
      </c>
      <c r="G421" s="14"/>
      <c r="H421" s="181" t="s">
        <v>4586</v>
      </c>
      <c r="I421" s="181"/>
      <c r="J421" s="181" t="s">
        <v>4459</v>
      </c>
      <c r="K421" s="181" t="s">
        <v>4557</v>
      </c>
      <c r="L421" s="181" t="s">
        <v>4571</v>
      </c>
      <c r="M421" s="181"/>
      <c r="N421" s="181"/>
      <c r="O421" s="181"/>
      <c r="P421" s="181"/>
      <c r="Q421" s="181"/>
      <c r="R421" s="61"/>
      <c r="S421" s="180">
        <v>45485</v>
      </c>
      <c r="T421" s="14" t="s">
        <v>4290</v>
      </c>
      <c r="U421" s="53">
        <v>2</v>
      </c>
      <c r="V421" s="127" t="s">
        <v>256</v>
      </c>
      <c r="W421" s="127">
        <v>3000</v>
      </c>
      <c r="X421" s="127" t="s">
        <v>2043</v>
      </c>
      <c r="Y421" s="53"/>
      <c r="Z421" s="53"/>
      <c r="AA421" s="53"/>
      <c r="AB421" s="53" t="s">
        <v>4449</v>
      </c>
      <c r="AC421" s="53" t="s">
        <v>4473</v>
      </c>
      <c r="AD421" s="53" t="s">
        <v>2220</v>
      </c>
      <c r="AE421" s="14" t="s">
        <v>4561</v>
      </c>
      <c r="AF421" s="53"/>
      <c r="AG421" s="53"/>
      <c r="AH421" s="53"/>
      <c r="AI421" s="53"/>
      <c r="AJ421" s="61"/>
      <c r="AK421" s="180">
        <v>45512</v>
      </c>
      <c r="AL421" s="53" t="s">
        <v>4288</v>
      </c>
      <c r="AM421" s="53">
        <v>3</v>
      </c>
      <c r="AN421" s="14" t="s">
        <v>2063</v>
      </c>
      <c r="AO421" s="14">
        <v>1200</v>
      </c>
      <c r="AP421" s="14" t="s">
        <v>2043</v>
      </c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61"/>
      <c r="BC421" s="180">
        <v>45526</v>
      </c>
      <c r="BD421" s="14" t="s">
        <v>4288</v>
      </c>
      <c r="BE421" s="14">
        <v>4</v>
      </c>
      <c r="BF421" s="14" t="s">
        <v>316</v>
      </c>
      <c r="BG421" s="14">
        <v>2340</v>
      </c>
      <c r="BH421" s="14" t="s">
        <v>2043</v>
      </c>
      <c r="BI421" s="53"/>
      <c r="BJ421" s="53"/>
      <c r="BK421" s="53"/>
      <c r="BL421" s="193" t="s">
        <v>4453</v>
      </c>
      <c r="BM421" s="53" t="s">
        <v>4584</v>
      </c>
      <c r="BN421" s="53" t="s">
        <v>4084</v>
      </c>
      <c r="BO421" s="14"/>
      <c r="BP421" s="140"/>
      <c r="BQ421" s="14"/>
      <c r="BR421" s="14"/>
      <c r="BS421" s="14"/>
    </row>
    <row r="422" ht="12.95" customHeight="1" spans="1:71">
      <c r="A422" s="180">
        <v>45513</v>
      </c>
      <c r="B422" s="14" t="s">
        <v>4290</v>
      </c>
      <c r="C422" s="14">
        <v>1</v>
      </c>
      <c r="D422" s="14" t="s">
        <v>4588</v>
      </c>
      <c r="E422" s="14">
        <v>1000</v>
      </c>
      <c r="F422" s="14" t="s">
        <v>2043</v>
      </c>
      <c r="G422" s="14"/>
      <c r="H422" s="181" t="s">
        <v>2389</v>
      </c>
      <c r="I422" s="181"/>
      <c r="J422" s="181" t="s">
        <v>4459</v>
      </c>
      <c r="K422" s="181" t="s">
        <v>4557</v>
      </c>
      <c r="L422" s="181" t="s">
        <v>4571</v>
      </c>
      <c r="M422" s="181"/>
      <c r="N422" s="181"/>
      <c r="O422" s="181"/>
      <c r="P422" s="181"/>
      <c r="Q422" s="181"/>
      <c r="R422" s="61"/>
      <c r="S422" s="180">
        <v>45488</v>
      </c>
      <c r="T422" s="14" t="s">
        <v>4423</v>
      </c>
      <c r="U422" s="53">
        <v>2</v>
      </c>
      <c r="V422" s="14" t="s">
        <v>259</v>
      </c>
      <c r="W422" s="14">
        <v>8000</v>
      </c>
      <c r="X422" s="14" t="s">
        <v>2043</v>
      </c>
      <c r="Y422" s="53"/>
      <c r="Z422" s="53"/>
      <c r="AA422" s="53"/>
      <c r="AB422" s="53" t="s">
        <v>4449</v>
      </c>
      <c r="AC422" s="53" t="s">
        <v>4473</v>
      </c>
      <c r="AD422" s="53" t="s">
        <v>2220</v>
      </c>
      <c r="AE422" s="14"/>
      <c r="AF422" s="53"/>
      <c r="AG422" s="53"/>
      <c r="AH422" s="53"/>
      <c r="AI422" s="53"/>
      <c r="AJ422" s="61"/>
      <c r="AK422" s="180">
        <v>45512</v>
      </c>
      <c r="AL422" s="53" t="s">
        <v>4288</v>
      </c>
      <c r="AM422" s="53">
        <v>3</v>
      </c>
      <c r="AN422" s="14" t="s">
        <v>2061</v>
      </c>
      <c r="AO422" s="14">
        <v>420</v>
      </c>
      <c r="AP422" s="14" t="s">
        <v>2043</v>
      </c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61"/>
      <c r="BC422" s="180">
        <v>45526</v>
      </c>
      <c r="BD422" s="14" t="s">
        <v>4289</v>
      </c>
      <c r="BE422" s="14">
        <v>4</v>
      </c>
      <c r="BF422" s="14" t="s">
        <v>316</v>
      </c>
      <c r="BG422" s="14">
        <v>300</v>
      </c>
      <c r="BH422" s="14" t="s">
        <v>2043</v>
      </c>
      <c r="BI422" s="53"/>
      <c r="BJ422" s="53"/>
      <c r="BK422" s="53"/>
      <c r="BL422" s="193" t="s">
        <v>4453</v>
      </c>
      <c r="BM422" s="53" t="s">
        <v>4584</v>
      </c>
      <c r="BN422" s="53" t="s">
        <v>4084</v>
      </c>
      <c r="BO422" s="14" t="s">
        <v>4589</v>
      </c>
      <c r="BP422" s="140">
        <v>400</v>
      </c>
      <c r="BQ422" s="14">
        <v>10</v>
      </c>
      <c r="BR422" s="14"/>
      <c r="BS422" s="14"/>
    </row>
    <row r="423" ht="12.95" customHeight="1" spans="1:71">
      <c r="A423" s="180">
        <v>45514</v>
      </c>
      <c r="B423" s="14" t="s">
        <v>4288</v>
      </c>
      <c r="C423" s="14">
        <v>1</v>
      </c>
      <c r="D423" s="14" t="s">
        <v>4588</v>
      </c>
      <c r="E423" s="14">
        <v>1200</v>
      </c>
      <c r="F423" s="14" t="s">
        <v>2043</v>
      </c>
      <c r="G423" s="14"/>
      <c r="H423" s="181"/>
      <c r="I423" s="181"/>
      <c r="J423" s="181" t="s">
        <v>4459</v>
      </c>
      <c r="K423" s="181" t="s">
        <v>4557</v>
      </c>
      <c r="L423" s="181" t="s">
        <v>4571</v>
      </c>
      <c r="M423" s="181"/>
      <c r="N423" s="181"/>
      <c r="O423" s="181"/>
      <c r="P423" s="181"/>
      <c r="Q423" s="181"/>
      <c r="R423" s="61"/>
      <c r="S423" s="180">
        <v>45489</v>
      </c>
      <c r="T423" s="14" t="s">
        <v>4423</v>
      </c>
      <c r="U423" s="53">
        <v>2</v>
      </c>
      <c r="V423" s="137" t="s">
        <v>3430</v>
      </c>
      <c r="W423" s="137">
        <v>4000</v>
      </c>
      <c r="X423" s="137" t="s">
        <v>2043</v>
      </c>
      <c r="Y423" s="53"/>
      <c r="Z423" s="53"/>
      <c r="AA423" s="53"/>
      <c r="AB423" s="53" t="s">
        <v>4449</v>
      </c>
      <c r="AC423" s="53" t="s">
        <v>4590</v>
      </c>
      <c r="AD423" s="53" t="s">
        <v>2220</v>
      </c>
      <c r="AE423" s="14"/>
      <c r="AF423" s="53"/>
      <c r="AG423" s="53"/>
      <c r="AH423" s="53"/>
      <c r="AI423" s="53"/>
      <c r="AJ423" s="61"/>
      <c r="AK423" s="180">
        <v>45512</v>
      </c>
      <c r="AL423" s="53" t="s">
        <v>4289</v>
      </c>
      <c r="AM423" s="53">
        <v>3</v>
      </c>
      <c r="AN423" s="14" t="s">
        <v>2061</v>
      </c>
      <c r="AO423" s="14">
        <v>600</v>
      </c>
      <c r="AP423" s="14" t="s">
        <v>2043</v>
      </c>
      <c r="AQ423" s="53"/>
      <c r="AR423" s="53"/>
      <c r="AS423" s="53"/>
      <c r="AT423" s="185"/>
      <c r="AU423" s="185"/>
      <c r="AV423" s="185"/>
      <c r="AW423" s="185"/>
      <c r="AX423" s="53"/>
      <c r="AY423" s="53"/>
      <c r="AZ423" s="53"/>
      <c r="BA423" s="53"/>
      <c r="BB423" s="61"/>
      <c r="BC423" s="180">
        <v>45526</v>
      </c>
      <c r="BD423" s="14" t="s">
        <v>4289</v>
      </c>
      <c r="BE423" s="14">
        <v>4</v>
      </c>
      <c r="BF423" s="14" t="s">
        <v>470</v>
      </c>
      <c r="BG423" s="14">
        <v>2000</v>
      </c>
      <c r="BH423" s="14" t="s">
        <v>2043</v>
      </c>
      <c r="BI423" s="53"/>
      <c r="BJ423" s="53"/>
      <c r="BK423" s="53"/>
      <c r="BL423" s="193" t="s">
        <v>4453</v>
      </c>
      <c r="BM423" s="53" t="s">
        <v>4584</v>
      </c>
      <c r="BN423" s="53" t="s">
        <v>4084</v>
      </c>
      <c r="BO423" s="14"/>
      <c r="BP423" s="140"/>
      <c r="BQ423" s="14"/>
      <c r="BR423" s="14"/>
      <c r="BS423" s="14"/>
    </row>
    <row r="424" ht="12.95" customHeight="1" spans="1:71">
      <c r="A424" s="180">
        <v>45514</v>
      </c>
      <c r="B424" s="14" t="s">
        <v>4288</v>
      </c>
      <c r="C424" s="53">
        <v>1</v>
      </c>
      <c r="D424" s="14" t="s">
        <v>229</v>
      </c>
      <c r="E424" s="14">
        <v>1200</v>
      </c>
      <c r="F424" s="14" t="s">
        <v>2043</v>
      </c>
      <c r="G424" s="14"/>
      <c r="H424" s="181"/>
      <c r="I424" s="181"/>
      <c r="J424" s="181" t="s">
        <v>4459</v>
      </c>
      <c r="K424" s="181" t="s">
        <v>4557</v>
      </c>
      <c r="L424" s="181" t="s">
        <v>4571</v>
      </c>
      <c r="M424" s="181"/>
      <c r="N424" s="181"/>
      <c r="O424" s="181"/>
      <c r="P424" s="181"/>
      <c r="Q424" s="181"/>
      <c r="R424" s="61"/>
      <c r="S424" s="180">
        <v>45489</v>
      </c>
      <c r="T424" s="14" t="s">
        <v>4289</v>
      </c>
      <c r="U424" s="53">
        <v>2</v>
      </c>
      <c r="V424" s="137" t="s">
        <v>90</v>
      </c>
      <c r="W424" s="137">
        <v>510</v>
      </c>
      <c r="X424" s="137" t="s">
        <v>2045</v>
      </c>
      <c r="Y424" s="53"/>
      <c r="Z424" s="53"/>
      <c r="AA424" s="53"/>
      <c r="AB424" s="53" t="s">
        <v>4449</v>
      </c>
      <c r="AC424" s="53" t="s">
        <v>4590</v>
      </c>
      <c r="AD424" s="53" t="s">
        <v>2220</v>
      </c>
      <c r="AE424" s="14"/>
      <c r="AF424" s="53"/>
      <c r="AG424" s="53"/>
      <c r="AH424" s="53"/>
      <c r="AI424" s="53"/>
      <c r="AJ424" s="61"/>
      <c r="AK424" s="180">
        <v>45512</v>
      </c>
      <c r="AL424" s="53" t="s">
        <v>4289</v>
      </c>
      <c r="AM424" s="53">
        <v>3</v>
      </c>
      <c r="AN424" s="14" t="s">
        <v>783</v>
      </c>
      <c r="AO424" s="14">
        <v>400</v>
      </c>
      <c r="AP424" s="14" t="s">
        <v>2045</v>
      </c>
      <c r="AQ424" s="53"/>
      <c r="AR424" s="53"/>
      <c r="AS424" s="53"/>
      <c r="AT424" s="185"/>
      <c r="AU424" s="185"/>
      <c r="AV424" s="185"/>
      <c r="AW424" s="185"/>
      <c r="AX424" s="53"/>
      <c r="AY424" s="53"/>
      <c r="AZ424" s="53"/>
      <c r="BA424" s="53"/>
      <c r="BB424" s="61"/>
      <c r="BC424" s="180">
        <v>45526</v>
      </c>
      <c r="BD424" s="14" t="s">
        <v>4290</v>
      </c>
      <c r="BE424" s="14">
        <v>4</v>
      </c>
      <c r="BF424" s="14" t="s">
        <v>1590</v>
      </c>
      <c r="BG424" s="14">
        <v>2000</v>
      </c>
      <c r="BH424" s="14" t="s">
        <v>2043</v>
      </c>
      <c r="BI424" s="53"/>
      <c r="BJ424" s="53"/>
      <c r="BK424" s="53"/>
      <c r="BL424" s="193" t="s">
        <v>4453</v>
      </c>
      <c r="BM424" s="53" t="s">
        <v>4584</v>
      </c>
      <c r="BN424" s="53" t="s">
        <v>4084</v>
      </c>
      <c r="BO424" s="14"/>
      <c r="BP424" s="140"/>
      <c r="BQ424" s="14"/>
      <c r="BR424" s="14"/>
      <c r="BS424" s="14"/>
    </row>
    <row r="425" ht="12.95" customHeight="1" spans="1:71">
      <c r="A425" s="180">
        <v>45514</v>
      </c>
      <c r="B425" s="14" t="s">
        <v>4425</v>
      </c>
      <c r="C425" s="53">
        <v>1</v>
      </c>
      <c r="D425" s="127" t="s">
        <v>1686</v>
      </c>
      <c r="E425" s="127">
        <v>5000</v>
      </c>
      <c r="F425" s="127" t="s">
        <v>2043</v>
      </c>
      <c r="G425" s="14"/>
      <c r="H425" s="181"/>
      <c r="I425" s="181"/>
      <c r="J425" s="181" t="s">
        <v>4459</v>
      </c>
      <c r="K425" s="181" t="s">
        <v>4557</v>
      </c>
      <c r="L425" s="181" t="s">
        <v>4571</v>
      </c>
      <c r="M425" s="181"/>
      <c r="N425" s="181"/>
      <c r="O425" s="181"/>
      <c r="P425" s="181"/>
      <c r="Q425" s="181"/>
      <c r="R425" s="61"/>
      <c r="S425" s="180">
        <v>45489</v>
      </c>
      <c r="T425" s="14" t="s">
        <v>4289</v>
      </c>
      <c r="U425" s="53">
        <v>2</v>
      </c>
      <c r="V425" s="137" t="s">
        <v>4180</v>
      </c>
      <c r="W425" s="137">
        <v>600</v>
      </c>
      <c r="X425" s="137" t="s">
        <v>2043</v>
      </c>
      <c r="Y425" s="53"/>
      <c r="Z425" s="53"/>
      <c r="AA425" s="53"/>
      <c r="AB425" s="53" t="s">
        <v>4449</v>
      </c>
      <c r="AC425" s="53" t="s">
        <v>4590</v>
      </c>
      <c r="AD425" s="53" t="s">
        <v>2220</v>
      </c>
      <c r="AE425" s="14"/>
      <c r="AF425" s="53"/>
      <c r="AG425" s="53"/>
      <c r="AH425" s="53"/>
      <c r="AI425" s="53"/>
      <c r="AJ425" s="61"/>
      <c r="AK425" s="180">
        <v>45513</v>
      </c>
      <c r="AL425" s="53" t="s">
        <v>4288</v>
      </c>
      <c r="AM425" s="53">
        <v>3</v>
      </c>
      <c r="AN425" s="14" t="s">
        <v>76</v>
      </c>
      <c r="AO425" s="14">
        <v>700</v>
      </c>
      <c r="AP425" s="14" t="s">
        <v>2043</v>
      </c>
      <c r="AQ425" s="53"/>
      <c r="AR425" s="53"/>
      <c r="AS425" s="53"/>
      <c r="AT425" s="185"/>
      <c r="AU425" s="185"/>
      <c r="AV425" s="185"/>
      <c r="AW425" s="185" t="s">
        <v>4164</v>
      </c>
      <c r="AX425" s="53"/>
      <c r="AY425" s="53"/>
      <c r="AZ425" s="53"/>
      <c r="BA425" s="53"/>
      <c r="BB425" s="61"/>
      <c r="BC425" s="180">
        <v>45526</v>
      </c>
      <c r="BD425" s="14" t="s">
        <v>4290</v>
      </c>
      <c r="BE425" s="14">
        <v>4</v>
      </c>
      <c r="BF425" s="14" t="s">
        <v>151</v>
      </c>
      <c r="BG425" s="14">
        <v>400</v>
      </c>
      <c r="BH425" s="14" t="s">
        <v>2043</v>
      </c>
      <c r="BI425" s="53"/>
      <c r="BJ425" s="53"/>
      <c r="BK425" s="53"/>
      <c r="BL425" s="193" t="s">
        <v>4453</v>
      </c>
      <c r="BM425" s="53" t="s">
        <v>4584</v>
      </c>
      <c r="BN425" s="53" t="s">
        <v>4084</v>
      </c>
      <c r="BO425" s="14"/>
      <c r="BP425" s="140"/>
      <c r="BQ425" s="14"/>
      <c r="BR425" s="14"/>
      <c r="BS425" s="14"/>
    </row>
    <row r="426" ht="12.95" customHeight="1" spans="1:67">
      <c r="A426" s="180">
        <v>45516</v>
      </c>
      <c r="B426" s="14" t="s">
        <v>4288</v>
      </c>
      <c r="C426" s="14">
        <v>1</v>
      </c>
      <c r="D426" s="14" t="s">
        <v>729</v>
      </c>
      <c r="E426" s="14">
        <v>1515</v>
      </c>
      <c r="F426" s="14" t="s">
        <v>2043</v>
      </c>
      <c r="G426" s="14"/>
      <c r="H426" s="181"/>
      <c r="I426" s="181"/>
      <c r="J426" s="181" t="s">
        <v>4459</v>
      </c>
      <c r="K426" s="181" t="s">
        <v>4567</v>
      </c>
      <c r="L426" s="181" t="s">
        <v>4571</v>
      </c>
      <c r="M426" s="181"/>
      <c r="N426" s="181"/>
      <c r="O426" s="181"/>
      <c r="P426" s="181"/>
      <c r="Q426" s="181"/>
      <c r="R426" s="61"/>
      <c r="S426" s="180">
        <v>45489</v>
      </c>
      <c r="T426" s="14" t="s">
        <v>4289</v>
      </c>
      <c r="U426" s="53">
        <v>2</v>
      </c>
      <c r="V426" s="137" t="s">
        <v>3428</v>
      </c>
      <c r="W426" s="137">
        <v>300</v>
      </c>
      <c r="X426" s="137" t="s">
        <v>2043</v>
      </c>
      <c r="Y426" s="53"/>
      <c r="Z426" s="53"/>
      <c r="AA426" s="53"/>
      <c r="AB426" s="53" t="s">
        <v>4449</v>
      </c>
      <c r="AC426" s="53" t="s">
        <v>4590</v>
      </c>
      <c r="AD426" s="53" t="s">
        <v>2220</v>
      </c>
      <c r="AE426" s="14"/>
      <c r="AF426" s="53"/>
      <c r="AG426" s="53"/>
      <c r="AH426" s="53"/>
      <c r="AI426" s="53"/>
      <c r="AJ426" s="61"/>
      <c r="AK426" s="180">
        <v>45513</v>
      </c>
      <c r="AL426" s="53" t="s">
        <v>4289</v>
      </c>
      <c r="AM426" s="53">
        <v>3</v>
      </c>
      <c r="AN426" s="14" t="s">
        <v>1238</v>
      </c>
      <c r="AO426" s="14">
        <v>1200</v>
      </c>
      <c r="AP426" s="14" t="s">
        <v>2054</v>
      </c>
      <c r="AQ426" s="53"/>
      <c r="AR426" s="53"/>
      <c r="AS426" s="53"/>
      <c r="AT426" s="185"/>
      <c r="AU426" s="185"/>
      <c r="AV426" s="185"/>
      <c r="AW426" s="185"/>
      <c r="AX426" s="53"/>
      <c r="AY426" s="53"/>
      <c r="AZ426" s="53"/>
      <c r="BA426" s="53"/>
      <c r="BB426" s="61"/>
      <c r="BC426" s="67"/>
      <c r="BI426" s="61"/>
      <c r="BK426" s="61"/>
      <c r="BL426" s="61"/>
      <c r="BM426" s="53"/>
      <c r="BN426" s="53"/>
      <c r="BO426" s="14"/>
    </row>
    <row r="427" ht="12.95" customHeight="1" spans="1:71">
      <c r="A427" s="180">
        <v>45516</v>
      </c>
      <c r="B427" s="14" t="s">
        <v>4289</v>
      </c>
      <c r="C427" s="14">
        <v>1</v>
      </c>
      <c r="D427" s="14" t="s">
        <v>729</v>
      </c>
      <c r="E427" s="14">
        <v>3500</v>
      </c>
      <c r="F427" s="14" t="s">
        <v>2043</v>
      </c>
      <c r="G427" s="14"/>
      <c r="H427" s="181"/>
      <c r="I427" s="181"/>
      <c r="J427" s="181" t="s">
        <v>4459</v>
      </c>
      <c r="K427" s="181" t="s">
        <v>4567</v>
      </c>
      <c r="L427" s="181" t="s">
        <v>4571</v>
      </c>
      <c r="M427" s="181"/>
      <c r="N427" s="181"/>
      <c r="O427" s="181"/>
      <c r="P427" s="181"/>
      <c r="Q427" s="181"/>
      <c r="R427" s="61"/>
      <c r="S427" s="180">
        <v>45490</v>
      </c>
      <c r="T427" s="14" t="s">
        <v>4288</v>
      </c>
      <c r="U427" s="53">
        <v>2</v>
      </c>
      <c r="V427" s="137" t="s">
        <v>3428</v>
      </c>
      <c r="W427" s="137">
        <v>300</v>
      </c>
      <c r="X427" s="137" t="s">
        <v>2043</v>
      </c>
      <c r="Y427" s="53"/>
      <c r="Z427" s="53"/>
      <c r="AA427" s="53"/>
      <c r="AB427" s="53" t="s">
        <v>4449</v>
      </c>
      <c r="AC427" s="53" t="s">
        <v>4590</v>
      </c>
      <c r="AD427" s="53" t="s">
        <v>2220</v>
      </c>
      <c r="AE427" s="14"/>
      <c r="AF427" s="53"/>
      <c r="AG427" s="53"/>
      <c r="AH427" s="53"/>
      <c r="AI427" s="53"/>
      <c r="AJ427" s="61"/>
      <c r="AK427" s="180">
        <v>45514</v>
      </c>
      <c r="AL427" s="53" t="s">
        <v>4288</v>
      </c>
      <c r="AM427" s="53">
        <v>3</v>
      </c>
      <c r="AN427" s="14" t="s">
        <v>951</v>
      </c>
      <c r="AO427" s="14">
        <v>800</v>
      </c>
      <c r="AP427" s="14" t="s">
        <v>2043</v>
      </c>
      <c r="AQ427" s="185"/>
      <c r="AR427" s="185"/>
      <c r="AS427" s="185"/>
      <c r="AT427" s="185"/>
      <c r="AU427" s="185"/>
      <c r="AV427" s="185"/>
      <c r="AW427" s="185"/>
      <c r="AX427" s="53"/>
      <c r="AY427" s="53"/>
      <c r="AZ427" s="53"/>
      <c r="BA427" s="53"/>
      <c r="BB427" s="61"/>
      <c r="BC427" s="180">
        <v>45535</v>
      </c>
      <c r="BD427" s="14" t="s">
        <v>4288</v>
      </c>
      <c r="BE427" s="14">
        <v>4</v>
      </c>
      <c r="BF427" s="14" t="s">
        <v>1416</v>
      </c>
      <c r="BG427" s="14">
        <v>3000</v>
      </c>
      <c r="BH427" s="14" t="s">
        <v>2043</v>
      </c>
      <c r="BI427" s="53"/>
      <c r="BJ427" s="53"/>
      <c r="BK427" s="53"/>
      <c r="BL427" s="193" t="s">
        <v>4459</v>
      </c>
      <c r="BM427" s="53" t="s">
        <v>4591</v>
      </c>
      <c r="BN427" s="53" t="s">
        <v>4084</v>
      </c>
      <c r="BO427" s="14" t="s">
        <v>4592</v>
      </c>
      <c r="BP427" s="140">
        <v>500</v>
      </c>
      <c r="BQ427" s="14">
        <v>15</v>
      </c>
      <c r="BR427" s="14"/>
      <c r="BS427" s="14"/>
    </row>
    <row r="428" ht="12.95" customHeight="1" spans="1:71">
      <c r="A428" s="180">
        <v>45516</v>
      </c>
      <c r="B428" s="14" t="s">
        <v>4290</v>
      </c>
      <c r="C428" s="14">
        <v>1</v>
      </c>
      <c r="D428" s="14" t="s">
        <v>1686</v>
      </c>
      <c r="E428" s="14">
        <v>3000</v>
      </c>
      <c r="F428" s="14" t="s">
        <v>2043</v>
      </c>
      <c r="G428" s="14"/>
      <c r="H428" s="181"/>
      <c r="I428" s="181"/>
      <c r="J428" s="181" t="s">
        <v>4459</v>
      </c>
      <c r="K428" s="181" t="s">
        <v>4567</v>
      </c>
      <c r="L428" s="181" t="s">
        <v>4571</v>
      </c>
      <c r="M428" s="181"/>
      <c r="N428" s="181"/>
      <c r="O428" s="181"/>
      <c r="P428" s="181"/>
      <c r="Q428" s="181"/>
      <c r="R428" s="61"/>
      <c r="S428" s="180">
        <v>45490</v>
      </c>
      <c r="T428" s="14" t="s">
        <v>4288</v>
      </c>
      <c r="U428" s="53">
        <v>2</v>
      </c>
      <c r="V428" s="14" t="s">
        <v>1314</v>
      </c>
      <c r="W428" s="14">
        <v>2000</v>
      </c>
      <c r="X428" s="14" t="s">
        <v>2045</v>
      </c>
      <c r="Y428" s="53"/>
      <c r="Z428" s="53"/>
      <c r="AA428" s="53"/>
      <c r="AB428" s="53" t="s">
        <v>4449</v>
      </c>
      <c r="AC428" s="53" t="s">
        <v>4590</v>
      </c>
      <c r="AD428" s="53" t="s">
        <v>2220</v>
      </c>
      <c r="AE428" s="14"/>
      <c r="AF428" s="53"/>
      <c r="AG428" s="53"/>
      <c r="AH428" s="53"/>
      <c r="AI428" s="53"/>
      <c r="AJ428" s="61"/>
      <c r="AK428" s="180">
        <v>45514</v>
      </c>
      <c r="AL428" s="14" t="s">
        <v>4423</v>
      </c>
      <c r="AM428" s="14">
        <v>3</v>
      </c>
      <c r="AN428" s="127" t="s">
        <v>1654</v>
      </c>
      <c r="AO428" s="127">
        <v>600</v>
      </c>
      <c r="AP428" s="127" t="s">
        <v>2045</v>
      </c>
      <c r="AQ428" s="185"/>
      <c r="AR428" s="185"/>
      <c r="AS428" s="185"/>
      <c r="AT428" s="185"/>
      <c r="AU428" s="185"/>
      <c r="AV428" s="185"/>
      <c r="AW428" s="185"/>
      <c r="AX428" s="53"/>
      <c r="AY428" s="53"/>
      <c r="AZ428" s="53"/>
      <c r="BA428" s="53"/>
      <c r="BB428" s="61"/>
      <c r="BC428" s="180">
        <v>45537</v>
      </c>
      <c r="BD428" s="14" t="s">
        <v>4288</v>
      </c>
      <c r="BE428" s="14">
        <v>4</v>
      </c>
      <c r="BF428" s="14" t="s">
        <v>309</v>
      </c>
      <c r="BG428" s="14">
        <v>2580</v>
      </c>
      <c r="BH428" s="14" t="s">
        <v>2043</v>
      </c>
      <c r="BI428" s="53"/>
      <c r="BJ428" s="53"/>
      <c r="BK428" s="53"/>
      <c r="BL428" s="193" t="s">
        <v>4459</v>
      </c>
      <c r="BM428" s="53" t="s">
        <v>4591</v>
      </c>
      <c r="BN428" s="53" t="s">
        <v>4084</v>
      </c>
      <c r="BO428" s="14"/>
      <c r="BP428" s="140">
        <v>500</v>
      </c>
      <c r="BQ428" s="14">
        <v>15</v>
      </c>
      <c r="BR428" s="14"/>
      <c r="BS428" s="14"/>
    </row>
    <row r="429" ht="12.95" customHeight="1" spans="1:71">
      <c r="A429" s="180">
        <v>45517</v>
      </c>
      <c r="B429" s="14" t="s">
        <v>4288</v>
      </c>
      <c r="C429" s="14">
        <v>1</v>
      </c>
      <c r="D429" s="14" t="s">
        <v>1686</v>
      </c>
      <c r="E429" s="14">
        <v>10000</v>
      </c>
      <c r="F429" s="14" t="s">
        <v>2043</v>
      </c>
      <c r="G429" s="14"/>
      <c r="H429" s="181"/>
      <c r="I429" s="181"/>
      <c r="J429" s="181" t="s">
        <v>4459</v>
      </c>
      <c r="K429" s="181" t="s">
        <v>4567</v>
      </c>
      <c r="L429" s="181" t="s">
        <v>4571</v>
      </c>
      <c r="M429" s="181"/>
      <c r="N429" s="181"/>
      <c r="O429" s="181"/>
      <c r="P429" s="181"/>
      <c r="Q429" s="181"/>
      <c r="R429" s="61"/>
      <c r="S429" s="180">
        <v>45490</v>
      </c>
      <c r="T429" s="53" t="s">
        <v>4289</v>
      </c>
      <c r="U429" s="53">
        <v>2</v>
      </c>
      <c r="V429" s="14" t="s">
        <v>2090</v>
      </c>
      <c r="W429" s="14">
        <v>200</v>
      </c>
      <c r="X429" s="14" t="s">
        <v>2045</v>
      </c>
      <c r="Y429" s="53"/>
      <c r="Z429" s="53"/>
      <c r="AA429" s="53"/>
      <c r="AB429" s="53" t="s">
        <v>4449</v>
      </c>
      <c r="AC429" s="53" t="s">
        <v>4590</v>
      </c>
      <c r="AD429" s="53" t="s">
        <v>2220</v>
      </c>
      <c r="AE429" s="14"/>
      <c r="AF429" s="53"/>
      <c r="AG429" s="53"/>
      <c r="AH429" s="53"/>
      <c r="AI429" s="53"/>
      <c r="AJ429" s="61"/>
      <c r="AK429" s="180">
        <v>45514</v>
      </c>
      <c r="AL429" s="14" t="s">
        <v>4288</v>
      </c>
      <c r="AM429" s="14">
        <v>3</v>
      </c>
      <c r="AN429" s="14" t="s">
        <v>1318</v>
      </c>
      <c r="AO429" s="14">
        <v>800</v>
      </c>
      <c r="AP429" s="14" t="s">
        <v>2045</v>
      </c>
      <c r="AQ429" s="185"/>
      <c r="AR429" s="185"/>
      <c r="AS429" s="185"/>
      <c r="AT429" s="185"/>
      <c r="AU429" s="185"/>
      <c r="AV429" s="185"/>
      <c r="AW429" s="185"/>
      <c r="AX429" s="53"/>
      <c r="AY429" s="53"/>
      <c r="AZ429" s="53"/>
      <c r="BA429" s="53"/>
      <c r="BB429" s="61"/>
      <c r="BC429" s="180">
        <v>45537</v>
      </c>
      <c r="BD429" s="14" t="s">
        <v>4289</v>
      </c>
      <c r="BE429" s="14">
        <v>4</v>
      </c>
      <c r="BF429" s="14" t="s">
        <v>309</v>
      </c>
      <c r="BG429" s="14">
        <v>1500</v>
      </c>
      <c r="BH429" s="14" t="s">
        <v>2043</v>
      </c>
      <c r="BI429" s="53"/>
      <c r="BJ429" s="53"/>
      <c r="BK429" s="53"/>
      <c r="BL429" s="193" t="s">
        <v>4459</v>
      </c>
      <c r="BM429" s="53" t="s">
        <v>4591</v>
      </c>
      <c r="BN429" s="53" t="s">
        <v>4084</v>
      </c>
      <c r="BO429" s="14"/>
      <c r="BP429" s="140">
        <v>500</v>
      </c>
      <c r="BQ429" s="14">
        <v>15</v>
      </c>
      <c r="BR429" s="14"/>
      <c r="BS429" s="14"/>
    </row>
    <row r="430" ht="12.95" customHeight="1" spans="1:71">
      <c r="A430" s="180">
        <v>45520</v>
      </c>
      <c r="B430" s="14" t="s">
        <v>4288</v>
      </c>
      <c r="C430" s="14">
        <v>1</v>
      </c>
      <c r="D430" s="14" t="s">
        <v>464</v>
      </c>
      <c r="E430" s="14">
        <v>2400</v>
      </c>
      <c r="F430" s="14" t="s">
        <v>2043</v>
      </c>
      <c r="G430" s="14"/>
      <c r="H430" s="181"/>
      <c r="I430" s="181"/>
      <c r="J430" s="181" t="s">
        <v>4459</v>
      </c>
      <c r="K430" s="181" t="s">
        <v>4567</v>
      </c>
      <c r="L430" s="181" t="s">
        <v>4571</v>
      </c>
      <c r="M430" s="181"/>
      <c r="N430" s="181"/>
      <c r="O430" s="181"/>
      <c r="P430" s="181"/>
      <c r="Q430" s="181"/>
      <c r="R430" s="61"/>
      <c r="S430" s="180">
        <v>45490</v>
      </c>
      <c r="T430" s="53" t="s">
        <v>4289</v>
      </c>
      <c r="U430" s="53">
        <v>2</v>
      </c>
      <c r="V430" s="127" t="s">
        <v>455</v>
      </c>
      <c r="W430" s="127">
        <v>2400</v>
      </c>
      <c r="X430" s="127" t="s">
        <v>2043</v>
      </c>
      <c r="Y430" s="53"/>
      <c r="Z430" s="53"/>
      <c r="AA430" s="53"/>
      <c r="AB430" s="53" t="s">
        <v>4449</v>
      </c>
      <c r="AC430" s="53" t="s">
        <v>4590</v>
      </c>
      <c r="AD430" s="53" t="s">
        <v>2220</v>
      </c>
      <c r="AE430" s="14"/>
      <c r="AF430" s="53"/>
      <c r="AG430" s="53"/>
      <c r="AH430" s="53"/>
      <c r="AI430" s="53"/>
      <c r="AJ430" s="61"/>
      <c r="AK430" s="180">
        <v>45516</v>
      </c>
      <c r="AL430" s="53" t="s">
        <v>4288</v>
      </c>
      <c r="AM430" s="53">
        <v>3</v>
      </c>
      <c r="AN430" s="127" t="s">
        <v>1654</v>
      </c>
      <c r="AO430" s="127">
        <v>600</v>
      </c>
      <c r="AP430" s="127" t="s">
        <v>2045</v>
      </c>
      <c r="AQ430" s="185"/>
      <c r="AR430" s="185"/>
      <c r="AS430" s="185"/>
      <c r="AT430" s="185"/>
      <c r="AU430" s="185"/>
      <c r="AV430" s="185"/>
      <c r="AW430" s="185"/>
      <c r="AX430" s="53"/>
      <c r="AY430" s="53"/>
      <c r="AZ430" s="53"/>
      <c r="BA430" s="53"/>
      <c r="BB430" s="61"/>
      <c r="BC430" s="180">
        <v>45537</v>
      </c>
      <c r="BD430" s="14" t="s">
        <v>4289</v>
      </c>
      <c r="BE430" s="14">
        <v>4</v>
      </c>
      <c r="BF430" s="14" t="s">
        <v>316</v>
      </c>
      <c r="BG430" s="14">
        <v>800</v>
      </c>
      <c r="BH430" s="14" t="s">
        <v>2043</v>
      </c>
      <c r="BI430" s="53"/>
      <c r="BJ430" s="53"/>
      <c r="BK430" s="53"/>
      <c r="BL430" s="193" t="s">
        <v>4459</v>
      </c>
      <c r="BM430" s="53" t="s">
        <v>4591</v>
      </c>
      <c r="BN430" s="53" t="s">
        <v>4084</v>
      </c>
      <c r="BO430" s="14">
        <v>89.4</v>
      </c>
      <c r="BP430" s="140">
        <v>400</v>
      </c>
      <c r="BQ430" s="14">
        <v>10</v>
      </c>
      <c r="BR430" s="14"/>
      <c r="BS430" s="14"/>
    </row>
    <row r="431" ht="12.95" customHeight="1" spans="1:71">
      <c r="A431" s="180">
        <v>45520</v>
      </c>
      <c r="B431" s="14" t="s">
        <v>4289</v>
      </c>
      <c r="C431" s="14">
        <v>1</v>
      </c>
      <c r="D431" s="14" t="s">
        <v>464</v>
      </c>
      <c r="E431" s="14">
        <v>3000</v>
      </c>
      <c r="F431" s="14" t="s">
        <v>2043</v>
      </c>
      <c r="G431" s="14"/>
      <c r="H431" s="181"/>
      <c r="I431" s="181"/>
      <c r="J431" s="181" t="s">
        <v>4459</v>
      </c>
      <c r="K431" s="181" t="s">
        <v>4567</v>
      </c>
      <c r="L431" s="181" t="s">
        <v>4571</v>
      </c>
      <c r="M431" s="181"/>
      <c r="N431" s="181"/>
      <c r="O431" s="181"/>
      <c r="P431" s="181"/>
      <c r="Q431" s="181"/>
      <c r="R431" s="61"/>
      <c r="S431" s="180">
        <v>45490</v>
      </c>
      <c r="T431" s="14" t="s">
        <v>4288</v>
      </c>
      <c r="U431" s="53">
        <v>2</v>
      </c>
      <c r="V431" s="14" t="s">
        <v>2090</v>
      </c>
      <c r="W431" s="14">
        <v>200</v>
      </c>
      <c r="X431" s="14" t="s">
        <v>2045</v>
      </c>
      <c r="Y431" s="53"/>
      <c r="Z431" s="53"/>
      <c r="AA431" s="53"/>
      <c r="AB431" s="53" t="s">
        <v>4449</v>
      </c>
      <c r="AC431" s="53" t="s">
        <v>4590</v>
      </c>
      <c r="AD431" s="53" t="s">
        <v>2220</v>
      </c>
      <c r="AE431" s="14"/>
      <c r="AF431" s="53"/>
      <c r="AG431" s="53"/>
      <c r="AH431" s="53"/>
      <c r="AI431" s="53"/>
      <c r="AJ431" s="61"/>
      <c r="AK431" s="180">
        <v>45516</v>
      </c>
      <c r="AL431" s="53" t="s">
        <v>4289</v>
      </c>
      <c r="AM431" s="53">
        <v>3</v>
      </c>
      <c r="AN431" s="14" t="s">
        <v>1318</v>
      </c>
      <c r="AO431" s="14">
        <v>800</v>
      </c>
      <c r="AP431" s="14" t="s">
        <v>2045</v>
      </c>
      <c r="AQ431" s="185"/>
      <c r="AR431" s="185"/>
      <c r="AS431" s="185"/>
      <c r="AT431" s="185"/>
      <c r="AU431" s="185"/>
      <c r="AV431" s="185"/>
      <c r="AW431" s="185"/>
      <c r="AX431" s="53"/>
      <c r="AY431" s="53"/>
      <c r="AZ431" s="53"/>
      <c r="BA431" s="53"/>
      <c r="BB431" s="61"/>
      <c r="BC431" s="180">
        <v>45539</v>
      </c>
      <c r="BD431" s="14" t="s">
        <v>4288</v>
      </c>
      <c r="BE431" s="14">
        <v>4</v>
      </c>
      <c r="BF431" s="14" t="s">
        <v>316</v>
      </c>
      <c r="BG431" s="14">
        <v>5380</v>
      </c>
      <c r="BH431" s="14" t="s">
        <v>2043</v>
      </c>
      <c r="BI431" s="53"/>
      <c r="BJ431" s="53"/>
      <c r="BK431" s="53"/>
      <c r="BL431" s="193" t="s">
        <v>4459</v>
      </c>
      <c r="BM431" s="53" t="s">
        <v>4591</v>
      </c>
      <c r="BN431" s="53" t="s">
        <v>4084</v>
      </c>
      <c r="BO431" s="14"/>
      <c r="BP431" s="140">
        <v>400</v>
      </c>
      <c r="BQ431" s="14">
        <v>10</v>
      </c>
      <c r="BR431" s="14"/>
      <c r="BS431" s="14"/>
    </row>
    <row r="432" ht="12.95" customHeight="1" spans="1:71">
      <c r="A432" s="180">
        <v>45520</v>
      </c>
      <c r="B432" s="14" t="s">
        <v>4290</v>
      </c>
      <c r="C432" s="14">
        <v>1</v>
      </c>
      <c r="D432" s="14" t="s">
        <v>1686</v>
      </c>
      <c r="E432" s="14">
        <v>2400</v>
      </c>
      <c r="F432" s="14" t="s">
        <v>2043</v>
      </c>
      <c r="G432" s="14"/>
      <c r="H432" s="181"/>
      <c r="I432" s="181"/>
      <c r="J432" s="181" t="s">
        <v>4459</v>
      </c>
      <c r="K432" s="181" t="s">
        <v>4567</v>
      </c>
      <c r="L432" s="181" t="s">
        <v>4571</v>
      </c>
      <c r="M432" s="181"/>
      <c r="N432" s="181"/>
      <c r="O432" s="181"/>
      <c r="P432" s="181"/>
      <c r="Q432" s="181"/>
      <c r="R432" s="61"/>
      <c r="S432" s="180">
        <v>45491</v>
      </c>
      <c r="T432" s="14" t="s">
        <v>4423</v>
      </c>
      <c r="U432" s="53">
        <v>2</v>
      </c>
      <c r="V432" s="14" t="s">
        <v>455</v>
      </c>
      <c r="W432" s="14">
        <v>2400</v>
      </c>
      <c r="X432" s="14" t="s">
        <v>2043</v>
      </c>
      <c r="Y432" s="53"/>
      <c r="Z432" s="53"/>
      <c r="AA432" s="53"/>
      <c r="AB432" s="53" t="s">
        <v>4449</v>
      </c>
      <c r="AC432" s="53" t="s">
        <v>4590</v>
      </c>
      <c r="AD432" s="53" t="s">
        <v>2220</v>
      </c>
      <c r="AE432" s="14"/>
      <c r="AF432" s="53"/>
      <c r="AG432" s="53"/>
      <c r="AH432" s="53"/>
      <c r="AI432" s="53"/>
      <c r="AJ432" s="61"/>
      <c r="AK432" s="180">
        <v>45517</v>
      </c>
      <c r="AL432" s="53" t="s">
        <v>4423</v>
      </c>
      <c r="AM432" s="53">
        <v>3</v>
      </c>
      <c r="AN432" s="14" t="s">
        <v>2058</v>
      </c>
      <c r="AO432" s="14">
        <v>2400</v>
      </c>
      <c r="AP432" s="14" t="s">
        <v>2043</v>
      </c>
      <c r="AQ432" s="53"/>
      <c r="AR432" s="53"/>
      <c r="AS432" s="185"/>
      <c r="AT432" s="185"/>
      <c r="AU432" s="185"/>
      <c r="AV432" s="185"/>
      <c r="AW432" s="185"/>
      <c r="AX432" s="53"/>
      <c r="AY432" s="53"/>
      <c r="AZ432" s="53"/>
      <c r="BA432" s="53"/>
      <c r="BB432" s="61"/>
      <c r="BC432" s="180">
        <v>45540</v>
      </c>
      <c r="BD432" s="14" t="s">
        <v>4288</v>
      </c>
      <c r="BE432" s="14">
        <v>4</v>
      </c>
      <c r="BF432" s="14" t="s">
        <v>316</v>
      </c>
      <c r="BG432" s="14">
        <v>1060</v>
      </c>
      <c r="BH432" s="14" t="s">
        <v>2043</v>
      </c>
      <c r="BI432" s="53"/>
      <c r="BJ432" s="53"/>
      <c r="BK432" s="53"/>
      <c r="BL432" s="193" t="s">
        <v>4459</v>
      </c>
      <c r="BM432" s="53" t="s">
        <v>4591</v>
      </c>
      <c r="BN432" s="53" t="s">
        <v>4084</v>
      </c>
      <c r="BO432" s="14"/>
      <c r="BP432" s="140">
        <v>400</v>
      </c>
      <c r="BQ432" s="14">
        <v>10</v>
      </c>
      <c r="BR432" s="14"/>
      <c r="BS432" s="14"/>
    </row>
    <row r="433" ht="12.95" customHeight="1" spans="1:71">
      <c r="A433" s="180">
        <v>45526</v>
      </c>
      <c r="B433" s="14" t="s">
        <v>4288</v>
      </c>
      <c r="C433" s="14">
        <v>1</v>
      </c>
      <c r="D433" s="14" t="s">
        <v>949</v>
      </c>
      <c r="E433" s="14">
        <v>4890</v>
      </c>
      <c r="F433" s="14" t="s">
        <v>2043</v>
      </c>
      <c r="G433" s="14"/>
      <c r="H433" s="181"/>
      <c r="I433" s="181"/>
      <c r="J433" s="181" t="s">
        <v>4459</v>
      </c>
      <c r="K433" s="181" t="s">
        <v>4567</v>
      </c>
      <c r="L433" s="181" t="s">
        <v>4460</v>
      </c>
      <c r="M433" s="181"/>
      <c r="N433" s="181"/>
      <c r="O433" s="181"/>
      <c r="P433" s="181"/>
      <c r="Q433" s="181"/>
      <c r="R433" s="61"/>
      <c r="S433" s="180">
        <v>45491</v>
      </c>
      <c r="T433" s="14" t="s">
        <v>4289</v>
      </c>
      <c r="U433" s="53">
        <v>2</v>
      </c>
      <c r="V433" s="14" t="s">
        <v>2101</v>
      </c>
      <c r="W433" s="14">
        <v>300</v>
      </c>
      <c r="X433" s="14" t="s">
        <v>2045</v>
      </c>
      <c r="Y433" s="53"/>
      <c r="Z433" s="53"/>
      <c r="AA433" s="53"/>
      <c r="AB433" s="53" t="s">
        <v>4449</v>
      </c>
      <c r="AC433" s="53" t="s">
        <v>4590</v>
      </c>
      <c r="AD433" s="53" t="s">
        <v>2220</v>
      </c>
      <c r="AE433" s="14"/>
      <c r="AF433" s="53"/>
      <c r="AG433" s="53"/>
      <c r="AH433" s="53"/>
      <c r="AI433" s="53"/>
      <c r="AJ433" s="61"/>
      <c r="AK433" s="67"/>
      <c r="AL433" s="61"/>
      <c r="AM433" s="61"/>
      <c r="AQ433" s="185"/>
      <c r="AR433" s="185"/>
      <c r="AS433" s="185"/>
      <c r="AT433" s="185"/>
      <c r="AU433" s="185"/>
      <c r="AV433" s="185"/>
      <c r="AW433" s="185"/>
      <c r="AX433" s="53"/>
      <c r="AY433" s="53"/>
      <c r="AZ433" s="53"/>
      <c r="BA433" s="53"/>
      <c r="BB433" s="61"/>
      <c r="BC433" s="180">
        <v>45540</v>
      </c>
      <c r="BD433" s="14" t="s">
        <v>4288</v>
      </c>
      <c r="BE433" s="14">
        <v>4</v>
      </c>
      <c r="BF433" s="14" t="s">
        <v>630</v>
      </c>
      <c r="BG433" s="14">
        <v>1455</v>
      </c>
      <c r="BH433" s="14" t="s">
        <v>2043</v>
      </c>
      <c r="BI433" s="53"/>
      <c r="BJ433" s="53"/>
      <c r="BK433" s="53"/>
      <c r="BL433" s="193" t="s">
        <v>4459</v>
      </c>
      <c r="BM433" s="53" t="s">
        <v>4591</v>
      </c>
      <c r="BN433" s="53" t="s">
        <v>4084</v>
      </c>
      <c r="BO433" s="14"/>
      <c r="BP433" s="140">
        <v>400</v>
      </c>
      <c r="BQ433" s="14">
        <v>10</v>
      </c>
      <c r="BR433" s="14"/>
      <c r="BS433" s="14"/>
    </row>
    <row r="434" ht="12.95" customHeight="1" spans="1:71">
      <c r="A434" s="180">
        <v>45526</v>
      </c>
      <c r="B434" s="14" t="s">
        <v>4289</v>
      </c>
      <c r="C434" s="14">
        <v>1</v>
      </c>
      <c r="D434" s="14" t="s">
        <v>4236</v>
      </c>
      <c r="E434" s="14">
        <v>1600</v>
      </c>
      <c r="F434" s="14" t="s">
        <v>2043</v>
      </c>
      <c r="G434" s="14"/>
      <c r="H434" s="181"/>
      <c r="I434" s="181"/>
      <c r="J434" s="181" t="s">
        <v>4459</v>
      </c>
      <c r="K434" s="181" t="s">
        <v>4593</v>
      </c>
      <c r="L434" s="181" t="s">
        <v>4460</v>
      </c>
      <c r="M434" s="181"/>
      <c r="N434" s="181"/>
      <c r="O434" s="181"/>
      <c r="P434" s="181"/>
      <c r="Q434" s="181"/>
      <c r="R434" s="61"/>
      <c r="S434" s="180">
        <v>45491</v>
      </c>
      <c r="T434" s="14" t="s">
        <v>4289</v>
      </c>
      <c r="U434" s="53">
        <v>2</v>
      </c>
      <c r="V434" s="14" t="s">
        <v>1930</v>
      </c>
      <c r="W434" s="14">
        <v>300</v>
      </c>
      <c r="X434" s="14" t="s">
        <v>2045</v>
      </c>
      <c r="Y434" s="53"/>
      <c r="Z434" s="53"/>
      <c r="AA434" s="53"/>
      <c r="AB434" s="53" t="s">
        <v>4449</v>
      </c>
      <c r="AC434" s="53" t="s">
        <v>4590</v>
      </c>
      <c r="AD434" s="53" t="s">
        <v>2220</v>
      </c>
      <c r="AE434" s="14"/>
      <c r="AF434" s="53"/>
      <c r="AG434" s="53"/>
      <c r="AH434" s="53"/>
      <c r="AI434" s="53"/>
      <c r="AJ434" s="61"/>
      <c r="AK434" s="67"/>
      <c r="AL434" s="61"/>
      <c r="AM434" s="61"/>
      <c r="AQ434" s="192"/>
      <c r="AR434" s="192"/>
      <c r="AS434" s="192"/>
      <c r="AT434" s="192"/>
      <c r="AU434" s="192"/>
      <c r="AV434" s="185"/>
      <c r="AW434" s="185"/>
      <c r="AX434" s="53"/>
      <c r="AY434" s="53"/>
      <c r="AZ434" s="53"/>
      <c r="BA434" s="53"/>
      <c r="BB434" s="61"/>
      <c r="BC434" s="180">
        <v>45540</v>
      </c>
      <c r="BD434" s="14" t="s">
        <v>4289</v>
      </c>
      <c r="BE434" s="14">
        <v>4</v>
      </c>
      <c r="BF434" s="14" t="s">
        <v>630</v>
      </c>
      <c r="BG434" s="14">
        <v>1000</v>
      </c>
      <c r="BH434" s="14" t="s">
        <v>2043</v>
      </c>
      <c r="BI434" s="53"/>
      <c r="BJ434" s="53"/>
      <c r="BK434" s="53"/>
      <c r="BL434" s="193" t="s">
        <v>4459</v>
      </c>
      <c r="BM434" s="53" t="s">
        <v>4591</v>
      </c>
      <c r="BN434" s="53" t="s">
        <v>4084</v>
      </c>
      <c r="BO434" s="14"/>
      <c r="BP434" s="140">
        <v>400</v>
      </c>
      <c r="BQ434" s="14">
        <v>10</v>
      </c>
      <c r="BR434" s="14"/>
      <c r="BS434" s="14"/>
    </row>
    <row r="435" ht="12.95" customHeight="1" spans="1:71">
      <c r="A435" s="180">
        <v>45526</v>
      </c>
      <c r="B435" s="14" t="s">
        <v>4425</v>
      </c>
      <c r="C435" s="14">
        <v>1</v>
      </c>
      <c r="D435" s="14" t="s">
        <v>216</v>
      </c>
      <c r="E435" s="14">
        <v>4200</v>
      </c>
      <c r="F435" s="14" t="s">
        <v>2043</v>
      </c>
      <c r="G435" s="14"/>
      <c r="H435" s="181"/>
      <c r="I435" s="181"/>
      <c r="J435" s="181" t="s">
        <v>4459</v>
      </c>
      <c r="K435" s="181" t="s">
        <v>4593</v>
      </c>
      <c r="L435" s="181" t="s">
        <v>4460</v>
      </c>
      <c r="M435" s="181" t="s">
        <v>4594</v>
      </c>
      <c r="N435" s="181"/>
      <c r="O435" s="181"/>
      <c r="P435" s="181"/>
      <c r="Q435" s="181"/>
      <c r="R435" s="61"/>
      <c r="S435" s="180">
        <v>45491</v>
      </c>
      <c r="T435" s="14" t="s">
        <v>4290</v>
      </c>
      <c r="U435" s="53">
        <v>2</v>
      </c>
      <c r="V435" s="14" t="s">
        <v>244</v>
      </c>
      <c r="W435" s="14">
        <v>3500</v>
      </c>
      <c r="X435" s="14" t="s">
        <v>2043</v>
      </c>
      <c r="Y435" s="53"/>
      <c r="Z435" s="53"/>
      <c r="AA435" s="53"/>
      <c r="AB435" s="53" t="s">
        <v>4449</v>
      </c>
      <c r="AC435" s="53" t="s">
        <v>4590</v>
      </c>
      <c r="AD435" s="53" t="s">
        <v>2220</v>
      </c>
      <c r="AE435" s="14"/>
      <c r="AF435" s="53"/>
      <c r="AG435" s="53"/>
      <c r="AH435" s="53"/>
      <c r="AI435" s="53"/>
      <c r="AJ435" s="61"/>
      <c r="AK435" s="180">
        <v>45537</v>
      </c>
      <c r="AL435" s="53" t="s">
        <v>4288</v>
      </c>
      <c r="AM435" s="53">
        <v>3</v>
      </c>
      <c r="AN435" s="14" t="s">
        <v>1809</v>
      </c>
      <c r="AO435" s="14">
        <v>300</v>
      </c>
      <c r="AP435" s="14" t="s">
        <v>2045</v>
      </c>
      <c r="AQ435" s="53"/>
      <c r="AR435" s="53"/>
      <c r="AS435" s="53"/>
      <c r="AT435" s="53"/>
      <c r="AU435" s="53"/>
      <c r="AV435" s="185"/>
      <c r="AW435" s="185"/>
      <c r="AX435" s="53"/>
      <c r="AY435" s="53"/>
      <c r="AZ435" s="53"/>
      <c r="BA435" s="53"/>
      <c r="BB435" s="61"/>
      <c r="BC435" s="180">
        <v>45540</v>
      </c>
      <c r="BD435" s="14" t="s">
        <v>4289</v>
      </c>
      <c r="BE435" s="14">
        <v>4</v>
      </c>
      <c r="BF435" s="14" t="s">
        <v>592</v>
      </c>
      <c r="BG435" s="14">
        <v>1000</v>
      </c>
      <c r="BH435" s="14" t="s">
        <v>2043</v>
      </c>
      <c r="BI435" s="53"/>
      <c r="BJ435" s="53"/>
      <c r="BK435" s="53"/>
      <c r="BL435" s="193" t="s">
        <v>4459</v>
      </c>
      <c r="BM435" s="53" t="s">
        <v>4591</v>
      </c>
      <c r="BN435" s="53" t="s">
        <v>4084</v>
      </c>
      <c r="BO435" s="14"/>
      <c r="BP435" s="140">
        <v>400</v>
      </c>
      <c r="BQ435" s="14">
        <v>10</v>
      </c>
      <c r="BR435" s="14"/>
      <c r="BS435" s="14"/>
    </row>
    <row r="436" ht="12.95" customHeight="1" spans="1:66">
      <c r="A436" s="6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61"/>
      <c r="S436" s="180">
        <v>45492</v>
      </c>
      <c r="T436" s="14" t="s">
        <v>4288</v>
      </c>
      <c r="U436" s="53">
        <v>2</v>
      </c>
      <c r="V436" s="14" t="s">
        <v>244</v>
      </c>
      <c r="W436" s="14">
        <v>1700</v>
      </c>
      <c r="X436" s="14" t="s">
        <v>2043</v>
      </c>
      <c r="Y436" s="53"/>
      <c r="Z436" s="53"/>
      <c r="AA436" s="53"/>
      <c r="AB436" s="53" t="s">
        <v>4449</v>
      </c>
      <c r="AC436" s="53" t="s">
        <v>4590</v>
      </c>
      <c r="AD436" s="53" t="s">
        <v>2220</v>
      </c>
      <c r="AE436" s="14"/>
      <c r="AF436" s="53"/>
      <c r="AG436" s="53"/>
      <c r="AH436" s="53"/>
      <c r="AI436" s="53"/>
      <c r="AJ436" s="61"/>
      <c r="AK436" s="180">
        <v>45537</v>
      </c>
      <c r="AL436" s="53" t="s">
        <v>4288</v>
      </c>
      <c r="AM436" s="53">
        <v>3</v>
      </c>
      <c r="AN436" s="14" t="s">
        <v>2129</v>
      </c>
      <c r="AO436" s="14">
        <v>200</v>
      </c>
      <c r="AP436" s="14" t="s">
        <v>2045</v>
      </c>
      <c r="AQ436" s="53"/>
      <c r="AR436" s="53"/>
      <c r="AS436" s="53"/>
      <c r="AT436" s="53"/>
      <c r="AU436" s="53"/>
      <c r="AV436" s="185"/>
      <c r="AW436" s="185"/>
      <c r="AX436" s="53"/>
      <c r="AY436" s="53"/>
      <c r="AZ436" s="53"/>
      <c r="BA436" s="53"/>
      <c r="BB436" s="61"/>
      <c r="BC436" s="67"/>
      <c r="BI436" s="61"/>
      <c r="BK436" s="61"/>
      <c r="BL436" s="61"/>
      <c r="BM436" s="61"/>
      <c r="BN436" s="61"/>
    </row>
    <row r="437" ht="12.95" customHeight="1" spans="1:71">
      <c r="A437" s="180">
        <v>45535</v>
      </c>
      <c r="B437" s="14" t="s">
        <v>4288</v>
      </c>
      <c r="C437" s="14">
        <v>1</v>
      </c>
      <c r="D437" s="14" t="s">
        <v>537</v>
      </c>
      <c r="E437" s="14">
        <v>4040</v>
      </c>
      <c r="F437" s="14" t="s">
        <v>2043</v>
      </c>
      <c r="G437" s="14"/>
      <c r="H437" s="181"/>
      <c r="I437" s="181"/>
      <c r="J437" s="181" t="s">
        <v>4459</v>
      </c>
      <c r="K437" s="181" t="s">
        <v>4595</v>
      </c>
      <c r="L437" s="181" t="s">
        <v>2220</v>
      </c>
      <c r="M437" s="181" t="s">
        <v>4596</v>
      </c>
      <c r="N437" s="181">
        <v>350</v>
      </c>
      <c r="O437" s="181">
        <v>40</v>
      </c>
      <c r="P437" s="181"/>
      <c r="Q437" s="181"/>
      <c r="R437" s="61"/>
      <c r="S437" s="180">
        <v>45492</v>
      </c>
      <c r="T437" s="14" t="s">
        <v>4289</v>
      </c>
      <c r="U437" s="53">
        <v>2</v>
      </c>
      <c r="V437" s="14" t="s">
        <v>244</v>
      </c>
      <c r="W437" s="14">
        <v>400</v>
      </c>
      <c r="X437" s="14" t="s">
        <v>2043</v>
      </c>
      <c r="Y437" s="53"/>
      <c r="Z437" s="53"/>
      <c r="AA437" s="53"/>
      <c r="AB437" s="53" t="s">
        <v>4449</v>
      </c>
      <c r="AC437" s="53" t="s">
        <v>4590</v>
      </c>
      <c r="AD437" s="53" t="s">
        <v>2220</v>
      </c>
      <c r="AE437" s="14"/>
      <c r="AF437" s="53"/>
      <c r="AG437" s="53"/>
      <c r="AH437" s="53"/>
      <c r="AI437" s="53"/>
      <c r="AJ437" s="61"/>
      <c r="AK437" s="186">
        <v>45537</v>
      </c>
      <c r="AL437" s="187" t="s">
        <v>4289</v>
      </c>
      <c r="AM437" s="187">
        <v>3</v>
      </c>
      <c r="AN437" s="141" t="s">
        <v>1233</v>
      </c>
      <c r="AO437" s="141">
        <v>1200</v>
      </c>
      <c r="AP437" s="141" t="s">
        <v>2045</v>
      </c>
      <c r="AQ437" s="187"/>
      <c r="AR437" s="53"/>
      <c r="AS437" s="53"/>
      <c r="AT437" s="53"/>
      <c r="AU437" s="53"/>
      <c r="AV437" s="185"/>
      <c r="AW437" s="185"/>
      <c r="AX437" s="53"/>
      <c r="AY437" s="53"/>
      <c r="AZ437" s="53"/>
      <c r="BA437" s="53"/>
      <c r="BB437" s="61"/>
      <c r="BC437" s="180">
        <v>45552</v>
      </c>
      <c r="BD437" s="14" t="s">
        <v>4288</v>
      </c>
      <c r="BE437" s="14">
        <v>4</v>
      </c>
      <c r="BF437" s="14" t="s">
        <v>63</v>
      </c>
      <c r="BG437" s="14">
        <v>2685</v>
      </c>
      <c r="BH437" s="14" t="s">
        <v>2043</v>
      </c>
      <c r="BI437" s="53"/>
      <c r="BJ437" s="53"/>
      <c r="BK437" s="53"/>
      <c r="BL437" s="193" t="s">
        <v>4459</v>
      </c>
      <c r="BM437" s="53" t="s">
        <v>4591</v>
      </c>
      <c r="BN437" s="53" t="s">
        <v>2220</v>
      </c>
      <c r="BO437" s="14" t="s">
        <v>4597</v>
      </c>
      <c r="BP437" s="14">
        <v>500</v>
      </c>
      <c r="BQ437" s="14">
        <v>15</v>
      </c>
      <c r="BR437" s="14"/>
      <c r="BS437" s="14"/>
    </row>
    <row r="438" ht="12.95" customHeight="1" spans="1:71">
      <c r="A438" s="180">
        <v>45535</v>
      </c>
      <c r="B438" s="14" t="s">
        <v>4425</v>
      </c>
      <c r="C438" s="14">
        <v>1</v>
      </c>
      <c r="D438" s="14" t="s">
        <v>537</v>
      </c>
      <c r="E438" s="14">
        <v>8000</v>
      </c>
      <c r="F438" s="14" t="s">
        <v>2043</v>
      </c>
      <c r="G438" s="14"/>
      <c r="H438" s="181"/>
      <c r="I438" s="181"/>
      <c r="J438" s="181" t="s">
        <v>4459</v>
      </c>
      <c r="K438" s="181" t="s">
        <v>4595</v>
      </c>
      <c r="L438" s="181"/>
      <c r="M438" s="181"/>
      <c r="N438" s="181"/>
      <c r="O438" s="181"/>
      <c r="P438" s="181"/>
      <c r="Q438" s="181"/>
      <c r="R438" s="61"/>
      <c r="S438" s="180">
        <v>45492</v>
      </c>
      <c r="T438" s="14" t="s">
        <v>4289</v>
      </c>
      <c r="U438" s="53">
        <v>2</v>
      </c>
      <c r="V438" s="14" t="s">
        <v>2101</v>
      </c>
      <c r="W438" s="14">
        <v>300</v>
      </c>
      <c r="X438" s="14" t="s">
        <v>2045</v>
      </c>
      <c r="Y438" s="53"/>
      <c r="Z438" s="53"/>
      <c r="AA438" s="53"/>
      <c r="AB438" s="53" t="s">
        <v>4449</v>
      </c>
      <c r="AC438" s="53" t="s">
        <v>4590</v>
      </c>
      <c r="AD438" s="53" t="s">
        <v>4450</v>
      </c>
      <c r="AE438" s="14"/>
      <c r="AF438" s="53"/>
      <c r="AG438" s="53"/>
      <c r="AH438" s="53"/>
      <c r="AI438" s="53"/>
      <c r="AJ438" s="61"/>
      <c r="AK438" s="180">
        <v>45552</v>
      </c>
      <c r="AL438" s="53" t="s">
        <v>4288</v>
      </c>
      <c r="AM438" s="53">
        <v>3</v>
      </c>
      <c r="AN438" s="14" t="s">
        <v>1420</v>
      </c>
      <c r="AO438" s="14">
        <v>555</v>
      </c>
      <c r="AP438" s="14" t="s">
        <v>2045</v>
      </c>
      <c r="AQ438" s="53"/>
      <c r="AR438" s="194"/>
      <c r="AS438" s="185"/>
      <c r="AT438" s="185"/>
      <c r="AU438" s="185"/>
      <c r="AV438" s="185"/>
      <c r="AW438" s="185"/>
      <c r="AX438" s="53"/>
      <c r="AY438" s="53"/>
      <c r="AZ438" s="53"/>
      <c r="BA438" s="53"/>
      <c r="BB438" s="61"/>
      <c r="BC438" s="180">
        <v>45552</v>
      </c>
      <c r="BD438" s="14" t="s">
        <v>4425</v>
      </c>
      <c r="BE438" s="14">
        <v>4</v>
      </c>
      <c r="BF438" s="14" t="s">
        <v>479</v>
      </c>
      <c r="BG438" s="14">
        <v>6000</v>
      </c>
      <c r="BH438" s="14" t="s">
        <v>2043</v>
      </c>
      <c r="BI438" s="53"/>
      <c r="BJ438" s="53"/>
      <c r="BK438" s="53"/>
      <c r="BL438" s="193" t="s">
        <v>4459</v>
      </c>
      <c r="BM438" s="53"/>
      <c r="BN438" s="53"/>
      <c r="BO438" s="14"/>
      <c r="BP438" s="14">
        <v>500</v>
      </c>
      <c r="BQ438" s="14">
        <v>15</v>
      </c>
      <c r="BR438" s="14"/>
      <c r="BS438" s="14"/>
    </row>
    <row r="439" ht="12.95" customHeight="1" spans="1:71">
      <c r="A439" s="180">
        <v>45537</v>
      </c>
      <c r="B439" s="14" t="s">
        <v>4288</v>
      </c>
      <c r="C439" s="14">
        <v>1</v>
      </c>
      <c r="D439" s="14" t="s">
        <v>2049</v>
      </c>
      <c r="E439" s="14">
        <v>1200</v>
      </c>
      <c r="F439" s="14" t="s">
        <v>2045</v>
      </c>
      <c r="G439" s="14"/>
      <c r="H439" s="181"/>
      <c r="I439" s="181"/>
      <c r="J439" s="181" t="s">
        <v>4459</v>
      </c>
      <c r="K439" s="181" t="s">
        <v>4595</v>
      </c>
      <c r="L439" s="181"/>
      <c r="M439" s="181" t="s">
        <v>4598</v>
      </c>
      <c r="N439" s="181">
        <v>350</v>
      </c>
      <c r="O439" s="181">
        <v>40</v>
      </c>
      <c r="P439" s="181"/>
      <c r="Q439" s="181"/>
      <c r="R439" s="61"/>
      <c r="S439" s="180">
        <v>45492</v>
      </c>
      <c r="T439" s="14" t="s">
        <v>4289</v>
      </c>
      <c r="U439" s="53">
        <v>2</v>
      </c>
      <c r="V439" s="14" t="s">
        <v>1930</v>
      </c>
      <c r="W439" s="14">
        <v>300</v>
      </c>
      <c r="X439" s="14" t="s">
        <v>2045</v>
      </c>
      <c r="Y439" s="53"/>
      <c r="Z439" s="53"/>
      <c r="AA439" s="53"/>
      <c r="AB439" s="53" t="s">
        <v>4449</v>
      </c>
      <c r="AC439" s="53" t="s">
        <v>4590</v>
      </c>
      <c r="AD439" s="53"/>
      <c r="AE439" s="14"/>
      <c r="AF439" s="53"/>
      <c r="AG439" s="53"/>
      <c r="AH439" s="53"/>
      <c r="AI439" s="53"/>
      <c r="AJ439" s="61"/>
      <c r="AK439" s="180">
        <v>45552</v>
      </c>
      <c r="AL439" s="53" t="s">
        <v>4423</v>
      </c>
      <c r="AM439" s="53">
        <v>3</v>
      </c>
      <c r="AN439" s="14" t="s">
        <v>1467</v>
      </c>
      <c r="AO439" s="14">
        <v>800</v>
      </c>
      <c r="AP439" s="14" t="s">
        <v>2045</v>
      </c>
      <c r="AQ439" s="53"/>
      <c r="AR439" s="194"/>
      <c r="AS439" s="185"/>
      <c r="AT439" s="185"/>
      <c r="AU439" s="185"/>
      <c r="AV439" s="185"/>
      <c r="AW439" s="185"/>
      <c r="AX439" s="53"/>
      <c r="AY439" s="53"/>
      <c r="AZ439" s="53"/>
      <c r="BA439" s="53"/>
      <c r="BB439" s="61"/>
      <c r="BC439" s="180"/>
      <c r="BD439" s="14"/>
      <c r="BE439" s="14"/>
      <c r="BF439" s="14"/>
      <c r="BG439" s="14"/>
      <c r="BH439" s="14"/>
      <c r="BI439" s="53"/>
      <c r="BJ439" s="53"/>
      <c r="BK439" s="53"/>
      <c r="BL439" s="53"/>
      <c r="BM439" s="53"/>
      <c r="BN439" s="53"/>
      <c r="BO439" s="14"/>
      <c r="BP439" s="14"/>
      <c r="BQ439" s="14"/>
      <c r="BR439" s="14"/>
      <c r="BS439" s="14"/>
    </row>
    <row r="440" ht="12.95" customHeight="1" spans="1:71">
      <c r="A440" s="180">
        <v>45537</v>
      </c>
      <c r="B440" s="14" t="s">
        <v>4289</v>
      </c>
      <c r="C440" s="14">
        <v>1</v>
      </c>
      <c r="D440" s="14" t="s">
        <v>377</v>
      </c>
      <c r="E440" s="14">
        <v>1200</v>
      </c>
      <c r="F440" s="14" t="s">
        <v>2043</v>
      </c>
      <c r="G440" s="14"/>
      <c r="H440" s="181"/>
      <c r="I440" s="181"/>
      <c r="J440" s="181" t="s">
        <v>4459</v>
      </c>
      <c r="K440" s="181" t="s">
        <v>4595</v>
      </c>
      <c r="L440" s="181"/>
      <c r="M440" s="181"/>
      <c r="N440" s="181"/>
      <c r="O440" s="181"/>
      <c r="P440" s="181"/>
      <c r="Q440" s="181"/>
      <c r="R440" s="61"/>
      <c r="S440" s="180">
        <v>45492</v>
      </c>
      <c r="T440" s="14" t="s">
        <v>4290</v>
      </c>
      <c r="U440" s="53">
        <v>2</v>
      </c>
      <c r="V440" s="14" t="s">
        <v>4599</v>
      </c>
      <c r="W440" s="14">
        <v>3200</v>
      </c>
      <c r="X440" s="14" t="s">
        <v>2043</v>
      </c>
      <c r="Y440" s="53"/>
      <c r="Z440" s="53"/>
      <c r="AA440" s="53"/>
      <c r="AB440" s="53" t="s">
        <v>4449</v>
      </c>
      <c r="AC440" s="53" t="s">
        <v>4590</v>
      </c>
      <c r="AD440" s="53"/>
      <c r="AE440" s="14"/>
      <c r="AF440" s="53"/>
      <c r="AG440" s="53"/>
      <c r="AH440" s="53"/>
      <c r="AI440" s="53"/>
      <c r="AJ440" s="61"/>
      <c r="AK440" s="180">
        <v>45552</v>
      </c>
      <c r="AL440" s="53" t="s">
        <v>4289</v>
      </c>
      <c r="AM440" s="53">
        <v>3</v>
      </c>
      <c r="AN440" s="14" t="s">
        <v>1849</v>
      </c>
      <c r="AO440" s="14">
        <v>200</v>
      </c>
      <c r="AP440" s="14" t="s">
        <v>2045</v>
      </c>
      <c r="AQ440" s="53"/>
      <c r="AR440" s="194"/>
      <c r="AS440" s="185"/>
      <c r="AT440" s="185"/>
      <c r="AU440" s="185"/>
      <c r="AV440" s="185"/>
      <c r="AW440" s="185"/>
      <c r="AX440" s="53"/>
      <c r="AY440" s="53"/>
      <c r="AZ440" s="53"/>
      <c r="BA440" s="53"/>
      <c r="BB440" s="61"/>
      <c r="BC440" s="180">
        <v>45554</v>
      </c>
      <c r="BD440" s="14" t="s">
        <v>4424</v>
      </c>
      <c r="BE440" s="14">
        <v>4</v>
      </c>
      <c r="BF440" s="14" t="s">
        <v>316</v>
      </c>
      <c r="BG440" s="14">
        <v>7000</v>
      </c>
      <c r="BH440" s="14" t="s">
        <v>2043</v>
      </c>
      <c r="BI440" s="53"/>
      <c r="BJ440" s="53"/>
      <c r="BK440" s="53"/>
      <c r="BL440" s="193" t="s">
        <v>4459</v>
      </c>
      <c r="BM440" s="53" t="s">
        <v>4591</v>
      </c>
      <c r="BN440" s="53"/>
      <c r="BO440" s="14"/>
      <c r="BP440" s="14">
        <v>400</v>
      </c>
      <c r="BQ440" s="14">
        <v>10</v>
      </c>
      <c r="BR440" s="14"/>
      <c r="BS440" s="14"/>
    </row>
    <row r="441" ht="12.95" customHeight="1" spans="1:66">
      <c r="A441" s="180">
        <v>45537</v>
      </c>
      <c r="B441" s="14" t="s">
        <v>4425</v>
      </c>
      <c r="C441" s="14">
        <v>1</v>
      </c>
      <c r="D441" s="14" t="s">
        <v>1081</v>
      </c>
      <c r="E441" s="14">
        <v>6000</v>
      </c>
      <c r="F441" s="14" t="s">
        <v>2043</v>
      </c>
      <c r="G441" s="14"/>
      <c r="H441" s="181"/>
      <c r="I441" s="181"/>
      <c r="J441" s="181" t="s">
        <v>4459</v>
      </c>
      <c r="K441" s="181" t="s">
        <v>4595</v>
      </c>
      <c r="L441" s="181"/>
      <c r="M441" s="181"/>
      <c r="N441" s="181"/>
      <c r="O441" s="181"/>
      <c r="P441" s="181"/>
      <c r="Q441" s="181"/>
      <c r="R441" s="61"/>
      <c r="S441" s="180">
        <v>45493</v>
      </c>
      <c r="T441" s="14" t="s">
        <v>4288</v>
      </c>
      <c r="U441" s="53">
        <v>2</v>
      </c>
      <c r="V441" s="14" t="s">
        <v>1722</v>
      </c>
      <c r="W441" s="14">
        <v>4000</v>
      </c>
      <c r="X441" s="14" t="s">
        <v>2043</v>
      </c>
      <c r="Y441" s="53"/>
      <c r="Z441" s="53"/>
      <c r="AA441" s="53"/>
      <c r="AB441" s="53" t="s">
        <v>4449</v>
      </c>
      <c r="AC441" s="53" t="s">
        <v>4590</v>
      </c>
      <c r="AD441" s="53"/>
      <c r="AE441" s="14"/>
      <c r="AF441" s="53"/>
      <c r="AG441" s="53"/>
      <c r="AH441" s="53"/>
      <c r="AI441" s="53"/>
      <c r="AJ441" s="61"/>
      <c r="AK441" s="180">
        <v>45552</v>
      </c>
      <c r="AL441" s="53" t="s">
        <v>4289</v>
      </c>
      <c r="AM441" s="53">
        <v>3</v>
      </c>
      <c r="AN441" s="14" t="s">
        <v>754</v>
      </c>
      <c r="AO441" s="14">
        <v>800</v>
      </c>
      <c r="AP441" s="14" t="s">
        <v>2045</v>
      </c>
      <c r="AQ441" s="53"/>
      <c r="AR441" s="194"/>
      <c r="AS441" s="185"/>
      <c r="AT441" s="185"/>
      <c r="AU441" s="185"/>
      <c r="AV441" s="185"/>
      <c r="AW441" s="185"/>
      <c r="AX441" s="53"/>
      <c r="AY441" s="53"/>
      <c r="AZ441" s="53"/>
      <c r="BA441" s="53"/>
      <c r="BB441" s="61"/>
      <c r="BC441" s="67"/>
      <c r="BI441" s="61"/>
      <c r="BK441" s="61"/>
      <c r="BL441" s="61"/>
      <c r="BM441" s="61"/>
      <c r="BN441" s="61"/>
    </row>
    <row r="442" ht="12.95" customHeight="1" spans="1:66">
      <c r="A442" s="180">
        <v>45539</v>
      </c>
      <c r="B442" s="14" t="s">
        <v>4288</v>
      </c>
      <c r="C442" s="14">
        <v>1</v>
      </c>
      <c r="D442" s="14" t="s">
        <v>2964</v>
      </c>
      <c r="E442" s="14">
        <v>315</v>
      </c>
      <c r="F442" s="14" t="s">
        <v>2043</v>
      </c>
      <c r="G442" s="14"/>
      <c r="H442" s="181"/>
      <c r="I442" s="181"/>
      <c r="J442" s="181" t="s">
        <v>4459</v>
      </c>
      <c r="K442" s="181" t="s">
        <v>4595</v>
      </c>
      <c r="L442" s="181"/>
      <c r="M442" s="181"/>
      <c r="N442" s="181"/>
      <c r="O442" s="181"/>
      <c r="P442" s="181"/>
      <c r="Q442" s="181"/>
      <c r="R442" s="61"/>
      <c r="S442" s="180">
        <v>45493</v>
      </c>
      <c r="T442" s="14" t="s">
        <v>4289</v>
      </c>
      <c r="U442" s="53">
        <v>2</v>
      </c>
      <c r="V442" s="14" t="s">
        <v>2080</v>
      </c>
      <c r="W442" s="14">
        <v>500</v>
      </c>
      <c r="X442" s="14" t="s">
        <v>2045</v>
      </c>
      <c r="Y442" s="53"/>
      <c r="Z442" s="53"/>
      <c r="AA442" s="53"/>
      <c r="AB442" s="53" t="s">
        <v>4449</v>
      </c>
      <c r="AC442" s="53" t="s">
        <v>4590</v>
      </c>
      <c r="AD442" s="53"/>
      <c r="AE442" s="14"/>
      <c r="AF442" s="53"/>
      <c r="AG442" s="53"/>
      <c r="AH442" s="53"/>
      <c r="AI442" s="53"/>
      <c r="AJ442" s="61"/>
      <c r="AK442" s="180">
        <v>45552</v>
      </c>
      <c r="AL442" s="53" t="s">
        <v>4290</v>
      </c>
      <c r="AM442" s="53">
        <v>3</v>
      </c>
      <c r="AN442" s="14" t="s">
        <v>482</v>
      </c>
      <c r="AO442" s="14">
        <v>800</v>
      </c>
      <c r="AP442" s="14" t="s">
        <v>2045</v>
      </c>
      <c r="AQ442" s="53"/>
      <c r="AR442" s="194"/>
      <c r="AS442" s="185"/>
      <c r="AT442" s="185"/>
      <c r="AU442" s="185"/>
      <c r="AV442" s="185"/>
      <c r="AW442" s="185"/>
      <c r="AX442" s="53"/>
      <c r="AY442" s="53"/>
      <c r="AZ442" s="53"/>
      <c r="BA442" s="53"/>
      <c r="BB442" s="61"/>
      <c r="BC442" s="67"/>
      <c r="BI442" s="61"/>
      <c r="BK442" s="61"/>
      <c r="BL442" s="61"/>
      <c r="BM442" s="61"/>
      <c r="BN442" s="61"/>
    </row>
    <row r="443" ht="12.95" customHeight="1" spans="1:66">
      <c r="A443" s="180">
        <v>45539</v>
      </c>
      <c r="B443" s="14" t="s">
        <v>4288</v>
      </c>
      <c r="C443" s="14">
        <v>1</v>
      </c>
      <c r="D443" s="14" t="s">
        <v>464</v>
      </c>
      <c r="E443" s="14">
        <v>600</v>
      </c>
      <c r="F443" s="14" t="s">
        <v>2043</v>
      </c>
      <c r="G443" s="14"/>
      <c r="H443" s="181"/>
      <c r="I443" s="181"/>
      <c r="J443" s="181" t="s">
        <v>4459</v>
      </c>
      <c r="K443" s="181" t="s">
        <v>4595</v>
      </c>
      <c r="L443" s="181"/>
      <c r="M443" s="181"/>
      <c r="N443" s="181">
        <v>300</v>
      </c>
      <c r="O443" s="181">
        <v>30</v>
      </c>
      <c r="P443" s="181"/>
      <c r="Q443" s="181"/>
      <c r="R443" s="61"/>
      <c r="S443" s="180">
        <v>45493</v>
      </c>
      <c r="T443" s="14" t="s">
        <v>4425</v>
      </c>
      <c r="U443" s="53">
        <v>2</v>
      </c>
      <c r="V443" s="14" t="s">
        <v>135</v>
      </c>
      <c r="W443" s="14">
        <v>5000</v>
      </c>
      <c r="X443" s="14" t="s">
        <v>2043</v>
      </c>
      <c r="Y443" s="53"/>
      <c r="Z443" s="53"/>
      <c r="AA443" s="53"/>
      <c r="AB443" s="53" t="s">
        <v>4449</v>
      </c>
      <c r="AC443" s="53" t="s">
        <v>4590</v>
      </c>
      <c r="AD443" s="53"/>
      <c r="AE443" s="14"/>
      <c r="AF443" s="53"/>
      <c r="AG443" s="53"/>
      <c r="AH443" s="53"/>
      <c r="AI443" s="53"/>
      <c r="AJ443" s="61"/>
      <c r="AK443" s="67"/>
      <c r="AL443" s="61"/>
      <c r="AM443" s="61"/>
      <c r="AQ443" s="185"/>
      <c r="AR443" s="185"/>
      <c r="AS443" s="185"/>
      <c r="AT443" s="185"/>
      <c r="AU443" s="185"/>
      <c r="AV443" s="185"/>
      <c r="AW443" s="185"/>
      <c r="AX443" s="53"/>
      <c r="AY443" s="53"/>
      <c r="AZ443" s="53"/>
      <c r="BA443" s="53"/>
      <c r="BB443" s="61"/>
      <c r="BC443" s="67"/>
      <c r="BI443" s="61"/>
      <c r="BK443" s="61"/>
      <c r="BL443" s="61"/>
      <c r="BM443" s="61"/>
      <c r="BN443" s="61"/>
    </row>
    <row r="444" ht="12.95" customHeight="1" spans="1:66">
      <c r="A444" s="180">
        <v>45539</v>
      </c>
      <c r="B444" s="14" t="s">
        <v>4423</v>
      </c>
      <c r="C444" s="14">
        <v>1</v>
      </c>
      <c r="D444" s="137" t="s">
        <v>1686</v>
      </c>
      <c r="E444" s="137">
        <v>2400</v>
      </c>
      <c r="F444" s="14" t="s">
        <v>2043</v>
      </c>
      <c r="G444" s="14"/>
      <c r="H444" s="181"/>
      <c r="I444" s="181"/>
      <c r="J444" s="181" t="s">
        <v>4459</v>
      </c>
      <c r="K444" s="181" t="s">
        <v>4595</v>
      </c>
      <c r="L444" s="181"/>
      <c r="M444" s="181"/>
      <c r="N444" s="181"/>
      <c r="O444" s="181"/>
      <c r="P444" s="181"/>
      <c r="Q444" s="181"/>
      <c r="R444" s="61"/>
      <c r="S444" s="180">
        <v>45496</v>
      </c>
      <c r="T444" s="14" t="s">
        <v>4288</v>
      </c>
      <c r="U444" s="53">
        <v>2</v>
      </c>
      <c r="V444" s="14" t="s">
        <v>220</v>
      </c>
      <c r="W444" s="14">
        <v>3600</v>
      </c>
      <c r="X444" s="14" t="s">
        <v>2043</v>
      </c>
      <c r="Y444" s="53"/>
      <c r="Z444" s="53"/>
      <c r="AA444" s="53"/>
      <c r="AB444" s="53" t="s">
        <v>4449</v>
      </c>
      <c r="AC444" s="53" t="s">
        <v>4590</v>
      </c>
      <c r="AD444" s="53"/>
      <c r="AE444" s="14"/>
      <c r="AF444" s="53"/>
      <c r="AG444" s="53"/>
      <c r="AH444" s="53"/>
      <c r="AI444" s="53"/>
      <c r="AJ444" s="61"/>
      <c r="AK444" s="67"/>
      <c r="AL444" s="61"/>
      <c r="AM444" s="61"/>
      <c r="AQ444" s="185"/>
      <c r="AR444" s="185"/>
      <c r="AS444" s="185"/>
      <c r="AT444" s="185"/>
      <c r="AU444" s="185"/>
      <c r="AV444" s="185"/>
      <c r="AW444" s="185"/>
      <c r="AX444" s="53"/>
      <c r="AY444" s="53"/>
      <c r="AZ444" s="53"/>
      <c r="BA444" s="53"/>
      <c r="BB444" s="61"/>
      <c r="BC444" s="67"/>
      <c r="BI444" s="61"/>
      <c r="BK444" s="61"/>
      <c r="BL444" s="61"/>
      <c r="BM444" s="61"/>
      <c r="BN444" s="61"/>
    </row>
    <row r="445" ht="12.95" customHeight="1" spans="1:66">
      <c r="A445" s="180">
        <v>45539</v>
      </c>
      <c r="B445" s="14" t="s">
        <v>4425</v>
      </c>
      <c r="C445" s="14">
        <v>1</v>
      </c>
      <c r="D445" s="137" t="s">
        <v>729</v>
      </c>
      <c r="E445" s="137">
        <v>6000</v>
      </c>
      <c r="F445" s="14" t="s">
        <v>2045</v>
      </c>
      <c r="G445" s="14"/>
      <c r="H445" s="181"/>
      <c r="I445" s="181"/>
      <c r="J445" s="181" t="s">
        <v>4459</v>
      </c>
      <c r="K445" s="181" t="s">
        <v>4595</v>
      </c>
      <c r="L445" s="181"/>
      <c r="M445" s="181"/>
      <c r="N445" s="181"/>
      <c r="O445" s="181"/>
      <c r="P445" s="181"/>
      <c r="Q445" s="181"/>
      <c r="R445" s="61"/>
      <c r="S445" s="180">
        <v>45496</v>
      </c>
      <c r="T445" s="14" t="s">
        <v>4289</v>
      </c>
      <c r="U445" s="53">
        <v>2</v>
      </c>
      <c r="V445" s="14" t="s">
        <v>220</v>
      </c>
      <c r="W445" s="14">
        <v>450</v>
      </c>
      <c r="X445" s="14" t="s">
        <v>2043</v>
      </c>
      <c r="Y445" s="53"/>
      <c r="Z445" s="53"/>
      <c r="AA445" s="53"/>
      <c r="AB445" s="53" t="s">
        <v>4449</v>
      </c>
      <c r="AC445" s="53" t="s">
        <v>4590</v>
      </c>
      <c r="AD445" s="53"/>
      <c r="AE445" s="14"/>
      <c r="AF445" s="53"/>
      <c r="AG445" s="53"/>
      <c r="AH445" s="53"/>
      <c r="AI445" s="53"/>
      <c r="AJ445" s="61"/>
      <c r="AK445" s="67"/>
      <c r="AL445" s="61"/>
      <c r="AM445" s="61"/>
      <c r="AQ445" s="185"/>
      <c r="AR445" s="185"/>
      <c r="AS445" s="185"/>
      <c r="AT445" s="185"/>
      <c r="AU445" s="185"/>
      <c r="AV445" s="185"/>
      <c r="AW445" s="185"/>
      <c r="AX445" s="53"/>
      <c r="AY445" s="53"/>
      <c r="AZ445" s="53"/>
      <c r="BA445" s="53"/>
      <c r="BB445" s="61"/>
      <c r="BC445" s="67"/>
      <c r="BI445" s="61"/>
      <c r="BK445" s="61"/>
      <c r="BL445" s="61"/>
      <c r="BM445" s="61"/>
      <c r="BN445" s="61"/>
    </row>
    <row r="446" ht="12.95" customHeight="1" spans="1:66">
      <c r="A446" s="180">
        <v>45540</v>
      </c>
      <c r="B446" s="14" t="s">
        <v>4288</v>
      </c>
      <c r="C446" s="14">
        <v>1</v>
      </c>
      <c r="D446" s="14" t="s">
        <v>729</v>
      </c>
      <c r="E446" s="14">
        <v>2835</v>
      </c>
      <c r="F446" s="14" t="s">
        <v>2043</v>
      </c>
      <c r="G446" s="14"/>
      <c r="H446" s="181"/>
      <c r="I446" s="181"/>
      <c r="J446" s="181" t="s">
        <v>4459</v>
      </c>
      <c r="K446" s="181" t="s">
        <v>4595</v>
      </c>
      <c r="L446" s="181"/>
      <c r="M446" s="181"/>
      <c r="N446" s="181"/>
      <c r="O446" s="181"/>
      <c r="P446" s="181"/>
      <c r="Q446" s="181"/>
      <c r="R446" s="61"/>
      <c r="S446" s="180">
        <v>45496</v>
      </c>
      <c r="T446" s="14" t="s">
        <v>4425</v>
      </c>
      <c r="U446" s="53">
        <v>2</v>
      </c>
      <c r="V446" s="14" t="s">
        <v>223</v>
      </c>
      <c r="W446" s="14">
        <v>4000</v>
      </c>
      <c r="X446" s="14" t="s">
        <v>2043</v>
      </c>
      <c r="Y446" s="53"/>
      <c r="Z446" s="53"/>
      <c r="AA446" s="53"/>
      <c r="AB446" s="53" t="s">
        <v>4449</v>
      </c>
      <c r="AC446" s="53" t="s">
        <v>4590</v>
      </c>
      <c r="AD446" s="53"/>
      <c r="AE446" s="14"/>
      <c r="AF446" s="53"/>
      <c r="AG446" s="53"/>
      <c r="AH446" s="53"/>
      <c r="AI446" s="53"/>
      <c r="AJ446" s="61"/>
      <c r="AK446" s="67"/>
      <c r="AL446" s="61"/>
      <c r="AM446" s="61"/>
      <c r="AQ446" s="185"/>
      <c r="AR446" s="185"/>
      <c r="AS446" s="185"/>
      <c r="AT446" s="185"/>
      <c r="AU446" s="185"/>
      <c r="AV446" s="185"/>
      <c r="AW446" s="185"/>
      <c r="AX446" s="53"/>
      <c r="AY446" s="53"/>
      <c r="AZ446" s="53"/>
      <c r="BA446" s="53"/>
      <c r="BB446" s="61"/>
      <c r="BC446" s="67"/>
      <c r="BI446" s="61"/>
      <c r="BK446" s="61"/>
      <c r="BL446" s="61"/>
      <c r="BM446" s="61"/>
      <c r="BN446" s="61"/>
    </row>
    <row r="447" ht="12.95" customHeight="1" spans="1:66">
      <c r="A447" s="180">
        <v>45540</v>
      </c>
      <c r="B447" s="14" t="s">
        <v>4289</v>
      </c>
      <c r="C447" s="14">
        <v>1</v>
      </c>
      <c r="D447" s="14" t="s">
        <v>729</v>
      </c>
      <c r="E447" s="14">
        <v>1500</v>
      </c>
      <c r="F447" s="14" t="s">
        <v>2043</v>
      </c>
      <c r="G447" s="14"/>
      <c r="H447" s="181"/>
      <c r="I447" s="181"/>
      <c r="J447" s="181" t="s">
        <v>4459</v>
      </c>
      <c r="K447" s="181" t="s">
        <v>4595</v>
      </c>
      <c r="L447" s="181"/>
      <c r="M447" s="181"/>
      <c r="N447" s="181"/>
      <c r="O447" s="181"/>
      <c r="P447" s="181"/>
      <c r="Q447" s="181"/>
      <c r="R447" s="61"/>
      <c r="S447" s="180">
        <v>45496</v>
      </c>
      <c r="T447" s="14" t="s">
        <v>4290</v>
      </c>
      <c r="U447" s="53">
        <v>2</v>
      </c>
      <c r="V447" s="14" t="s">
        <v>1205</v>
      </c>
      <c r="W447" s="14">
        <v>1600</v>
      </c>
      <c r="X447" s="14" t="s">
        <v>2043</v>
      </c>
      <c r="Y447" s="53"/>
      <c r="Z447" s="53"/>
      <c r="AA447" s="53"/>
      <c r="AB447" s="53" t="s">
        <v>4449</v>
      </c>
      <c r="AC447" s="53" t="s">
        <v>4590</v>
      </c>
      <c r="AD447" s="53"/>
      <c r="AE447" s="14"/>
      <c r="AF447" s="53"/>
      <c r="AG447" s="53"/>
      <c r="AH447" s="53"/>
      <c r="AI447" s="53"/>
      <c r="AJ447" s="61"/>
      <c r="AK447" s="67"/>
      <c r="AL447" s="61"/>
      <c r="AM447" s="61"/>
      <c r="AQ447" s="185"/>
      <c r="AR447" s="185"/>
      <c r="AS447" s="185"/>
      <c r="AT447" s="185"/>
      <c r="AU447" s="185"/>
      <c r="AV447" s="185"/>
      <c r="AW447" s="185"/>
      <c r="AX447" s="53"/>
      <c r="AY447" s="53"/>
      <c r="AZ447" s="53"/>
      <c r="BA447" s="53"/>
      <c r="BB447" s="61"/>
      <c r="BC447" s="67"/>
      <c r="BI447" s="61"/>
      <c r="BK447" s="61"/>
      <c r="BL447" s="61"/>
      <c r="BM447" s="61"/>
      <c r="BN447" s="61"/>
    </row>
    <row r="448" ht="12.95" customHeight="1" spans="1:66">
      <c r="A448" s="180">
        <v>45540</v>
      </c>
      <c r="B448" s="14" t="s">
        <v>4289</v>
      </c>
      <c r="C448" s="14">
        <v>1</v>
      </c>
      <c r="D448" s="14" t="s">
        <v>1686</v>
      </c>
      <c r="E448" s="14">
        <v>2400</v>
      </c>
      <c r="F448" s="14" t="s">
        <v>2043</v>
      </c>
      <c r="G448" s="14"/>
      <c r="H448" s="181"/>
      <c r="I448" s="181"/>
      <c r="J448" s="181" t="s">
        <v>4459</v>
      </c>
      <c r="K448" s="181" t="s">
        <v>4595</v>
      </c>
      <c r="L448" s="181"/>
      <c r="M448" s="181" t="s">
        <v>4592</v>
      </c>
      <c r="N448" s="181">
        <v>300</v>
      </c>
      <c r="O448" s="181">
        <v>30</v>
      </c>
      <c r="P448" s="181"/>
      <c r="Q448" s="181"/>
      <c r="R448" s="61"/>
      <c r="S448" s="180">
        <v>45497</v>
      </c>
      <c r="T448" s="14" t="s">
        <v>4288</v>
      </c>
      <c r="U448" s="53">
        <v>2</v>
      </c>
      <c r="V448" s="14" t="s">
        <v>581</v>
      </c>
      <c r="W448" s="14">
        <v>2000</v>
      </c>
      <c r="X448" s="14" t="s">
        <v>2043</v>
      </c>
      <c r="Y448" s="53"/>
      <c r="Z448" s="53"/>
      <c r="AA448" s="53"/>
      <c r="AB448" s="53" t="s">
        <v>4449</v>
      </c>
      <c r="AC448" s="53" t="s">
        <v>4590</v>
      </c>
      <c r="AD448" s="53"/>
      <c r="AE448" s="14"/>
      <c r="AF448" s="53"/>
      <c r="AG448" s="53"/>
      <c r="AH448" s="53"/>
      <c r="AI448" s="53"/>
      <c r="AJ448" s="61"/>
      <c r="AK448" s="67"/>
      <c r="AL448" s="61"/>
      <c r="AM448" s="61"/>
      <c r="AQ448" s="185"/>
      <c r="AR448" s="185"/>
      <c r="AS448" s="185"/>
      <c r="AT448" s="185"/>
      <c r="AU448" s="185"/>
      <c r="AV448" s="185"/>
      <c r="AW448" s="185"/>
      <c r="AX448" s="53"/>
      <c r="AY448" s="53"/>
      <c r="AZ448" s="53"/>
      <c r="BA448" s="53"/>
      <c r="BB448" s="61"/>
      <c r="BC448" s="67"/>
      <c r="BI448" s="61"/>
      <c r="BK448" s="61"/>
      <c r="BL448" s="61"/>
      <c r="BM448" s="61"/>
      <c r="BN448" s="61"/>
    </row>
    <row r="449" ht="12.95" customHeight="1" spans="1:66">
      <c r="A449" s="186">
        <v>45540</v>
      </c>
      <c r="B449" s="141" t="s">
        <v>4290</v>
      </c>
      <c r="C449" s="141">
        <v>1</v>
      </c>
      <c r="D449" s="141" t="s">
        <v>1085</v>
      </c>
      <c r="E449" s="141">
        <v>3000</v>
      </c>
      <c r="F449" s="141" t="s">
        <v>2043</v>
      </c>
      <c r="G449" s="14"/>
      <c r="H449" s="181"/>
      <c r="I449" s="181"/>
      <c r="J449" s="181" t="s">
        <v>4459</v>
      </c>
      <c r="K449" s="181" t="s">
        <v>4595</v>
      </c>
      <c r="L449" s="181"/>
      <c r="M449" s="181"/>
      <c r="N449" s="181">
        <v>350</v>
      </c>
      <c r="O449" s="181">
        <v>40</v>
      </c>
      <c r="P449" s="181"/>
      <c r="Q449" s="181"/>
      <c r="R449" s="61"/>
      <c r="S449" s="180">
        <v>45497</v>
      </c>
      <c r="T449" s="14" t="s">
        <v>4425</v>
      </c>
      <c r="U449" s="53">
        <v>2</v>
      </c>
      <c r="V449" s="14" t="s">
        <v>135</v>
      </c>
      <c r="W449" s="14">
        <v>6000</v>
      </c>
      <c r="X449" s="14" t="s">
        <v>2043</v>
      </c>
      <c r="Y449" s="53"/>
      <c r="Z449" s="53"/>
      <c r="AA449" s="53"/>
      <c r="AB449" s="53" t="s">
        <v>4449</v>
      </c>
      <c r="AC449" s="53" t="s">
        <v>4590</v>
      </c>
      <c r="AD449" s="53"/>
      <c r="AE449" s="14"/>
      <c r="AF449" s="53"/>
      <c r="AG449" s="53"/>
      <c r="AH449" s="53"/>
      <c r="AI449" s="53"/>
      <c r="AJ449" s="61"/>
      <c r="AK449" s="67"/>
      <c r="AL449" s="61"/>
      <c r="AM449" s="61"/>
      <c r="AQ449" s="185"/>
      <c r="AR449" s="185"/>
      <c r="AS449" s="185"/>
      <c r="AT449" s="185"/>
      <c r="AU449" s="185"/>
      <c r="AV449" s="185"/>
      <c r="AW449" s="185"/>
      <c r="AX449" s="53"/>
      <c r="AY449" s="53"/>
      <c r="AZ449" s="53"/>
      <c r="BA449" s="53"/>
      <c r="BB449" s="61"/>
      <c r="BC449" s="67"/>
      <c r="BI449" s="61"/>
      <c r="BK449" s="61"/>
      <c r="BL449" s="61"/>
      <c r="BM449" s="61"/>
      <c r="BN449" s="61"/>
    </row>
    <row r="450" ht="12.95" customHeight="1" spans="1:66">
      <c r="A450" s="195">
        <v>45541</v>
      </c>
      <c r="B450" s="129" t="s">
        <v>4288</v>
      </c>
      <c r="C450" s="129">
        <v>1</v>
      </c>
      <c r="D450" s="129" t="s">
        <v>1085</v>
      </c>
      <c r="E450" s="129">
        <v>3000</v>
      </c>
      <c r="F450" s="129" t="s">
        <v>2043</v>
      </c>
      <c r="H450" s="177"/>
      <c r="I450" s="177"/>
      <c r="J450" s="181" t="s">
        <v>4459</v>
      </c>
      <c r="K450" s="181" t="s">
        <v>4595</v>
      </c>
      <c r="L450" s="177"/>
      <c r="M450" s="177"/>
      <c r="N450" s="177"/>
      <c r="O450" s="177"/>
      <c r="P450" s="177"/>
      <c r="Q450" s="177"/>
      <c r="R450" s="61"/>
      <c r="S450" s="180">
        <v>45502</v>
      </c>
      <c r="T450" s="14" t="s">
        <v>4288</v>
      </c>
      <c r="U450" s="53">
        <v>2</v>
      </c>
      <c r="V450" s="14" t="s">
        <v>3404</v>
      </c>
      <c r="W450" s="14">
        <v>645</v>
      </c>
      <c r="X450" s="14" t="s">
        <v>2043</v>
      </c>
      <c r="Y450" s="53"/>
      <c r="Z450" s="53"/>
      <c r="AA450" s="53"/>
      <c r="AB450" s="53" t="s">
        <v>4449</v>
      </c>
      <c r="AC450" s="53" t="s">
        <v>4590</v>
      </c>
      <c r="AD450" s="53"/>
      <c r="AE450" s="14"/>
      <c r="AF450" s="53"/>
      <c r="AG450" s="53"/>
      <c r="AH450" s="53"/>
      <c r="AI450" s="53"/>
      <c r="AJ450" s="61"/>
      <c r="AK450" s="67"/>
      <c r="AL450" s="61"/>
      <c r="AM450" s="61"/>
      <c r="AQ450" s="185"/>
      <c r="AR450" s="185"/>
      <c r="AS450" s="185"/>
      <c r="AT450" s="185"/>
      <c r="AU450" s="185"/>
      <c r="AV450" s="185"/>
      <c r="AW450" s="185"/>
      <c r="AX450" s="53"/>
      <c r="AY450" s="53"/>
      <c r="AZ450" s="53"/>
      <c r="BA450" s="53"/>
      <c r="BB450" s="61"/>
      <c r="BC450" s="67"/>
      <c r="BI450" s="61"/>
      <c r="BK450" s="61"/>
      <c r="BL450" s="61"/>
      <c r="BM450" s="61"/>
      <c r="BN450" s="61"/>
    </row>
    <row r="451" ht="12.95" customHeight="1" spans="1:66">
      <c r="A451" s="195">
        <v>45541</v>
      </c>
      <c r="B451" s="129" t="s">
        <v>4289</v>
      </c>
      <c r="C451" s="129">
        <v>1</v>
      </c>
      <c r="D451" s="129" t="s">
        <v>1085</v>
      </c>
      <c r="E451" s="129">
        <v>2800</v>
      </c>
      <c r="F451" s="129" t="s">
        <v>2043</v>
      </c>
      <c r="H451" s="177"/>
      <c r="I451" s="177"/>
      <c r="J451" s="181" t="s">
        <v>4459</v>
      </c>
      <c r="K451" s="181" t="s">
        <v>4595</v>
      </c>
      <c r="L451" s="177"/>
      <c r="M451" s="177"/>
      <c r="N451" s="177"/>
      <c r="O451" s="177"/>
      <c r="P451" s="177"/>
      <c r="Q451" s="177"/>
      <c r="R451" s="61"/>
      <c r="S451" s="180">
        <v>45502</v>
      </c>
      <c r="T451" s="14" t="s">
        <v>4288</v>
      </c>
      <c r="U451" s="53">
        <v>2</v>
      </c>
      <c r="V451" s="14" t="s">
        <v>3407</v>
      </c>
      <c r="W451" s="14">
        <v>480</v>
      </c>
      <c r="X451" s="14" t="s">
        <v>2043</v>
      </c>
      <c r="Y451" s="53"/>
      <c r="Z451" s="53"/>
      <c r="AA451" s="53"/>
      <c r="AB451" s="53" t="s">
        <v>4449</v>
      </c>
      <c r="AC451" s="53" t="s">
        <v>4590</v>
      </c>
      <c r="AD451" s="53"/>
      <c r="AE451" s="14"/>
      <c r="AF451" s="53"/>
      <c r="AG451" s="53"/>
      <c r="AH451" s="53"/>
      <c r="AI451" s="53"/>
      <c r="AJ451" s="61"/>
      <c r="AK451" s="67"/>
      <c r="AL451" s="61"/>
      <c r="AM451" s="61"/>
      <c r="AQ451" s="185"/>
      <c r="AR451" s="185"/>
      <c r="AS451" s="185"/>
      <c r="AT451" s="185"/>
      <c r="AU451" s="185"/>
      <c r="AV451" s="185"/>
      <c r="AW451" s="185"/>
      <c r="AX451" s="53"/>
      <c r="AY451" s="53"/>
      <c r="AZ451" s="53"/>
      <c r="BA451" s="53"/>
      <c r="BB451" s="61"/>
      <c r="BC451" s="67"/>
      <c r="BI451" s="61"/>
      <c r="BK451" s="61"/>
      <c r="BL451" s="61"/>
      <c r="BM451" s="61"/>
      <c r="BN451" s="61"/>
    </row>
    <row r="452" ht="12.95" customHeight="1" spans="1:66">
      <c r="A452" s="195">
        <v>45541</v>
      </c>
      <c r="B452" s="129" t="s">
        <v>4290</v>
      </c>
      <c r="C452" s="129">
        <v>1</v>
      </c>
      <c r="D452" s="129" t="s">
        <v>1060</v>
      </c>
      <c r="E452" s="129">
        <v>2400</v>
      </c>
      <c r="F452" s="129" t="s">
        <v>2043</v>
      </c>
      <c r="H452" s="177"/>
      <c r="I452" s="177"/>
      <c r="J452" s="181" t="s">
        <v>4459</v>
      </c>
      <c r="K452" s="181" t="s">
        <v>4600</v>
      </c>
      <c r="L452" s="177"/>
      <c r="M452" s="177"/>
      <c r="N452" s="181">
        <v>350</v>
      </c>
      <c r="O452" s="181">
        <v>40</v>
      </c>
      <c r="P452" s="177"/>
      <c r="Q452" s="177"/>
      <c r="R452" s="61"/>
      <c r="S452" s="180">
        <v>45502</v>
      </c>
      <c r="T452" s="14" t="s">
        <v>4289</v>
      </c>
      <c r="U452" s="53">
        <v>2</v>
      </c>
      <c r="V452" s="14" t="s">
        <v>1305</v>
      </c>
      <c r="W452" s="14">
        <v>400</v>
      </c>
      <c r="X452" s="14" t="s">
        <v>2045</v>
      </c>
      <c r="Y452" s="53"/>
      <c r="Z452" s="53"/>
      <c r="AA452" s="53"/>
      <c r="AB452" s="53" t="s">
        <v>4449</v>
      </c>
      <c r="AC452" s="53" t="s">
        <v>4590</v>
      </c>
      <c r="AD452" s="53"/>
      <c r="AE452" s="14"/>
      <c r="AF452" s="53"/>
      <c r="AG452" s="53"/>
      <c r="AH452" s="53"/>
      <c r="AI452" s="53"/>
      <c r="AJ452" s="61"/>
      <c r="AK452" s="67"/>
      <c r="AL452" s="61"/>
      <c r="AM452" s="61"/>
      <c r="AQ452" s="185"/>
      <c r="AR452" s="185"/>
      <c r="AS452" s="185"/>
      <c r="AT452" s="185"/>
      <c r="AU452" s="185"/>
      <c r="AV452" s="185"/>
      <c r="AW452" s="185"/>
      <c r="AX452" s="53"/>
      <c r="AY452" s="53"/>
      <c r="AZ452" s="53"/>
      <c r="BA452" s="53"/>
      <c r="BB452" s="61"/>
      <c r="BC452" s="67"/>
      <c r="BI452" s="61"/>
      <c r="BK452" s="61"/>
      <c r="BL452" s="61"/>
      <c r="BM452" s="61"/>
      <c r="BN452" s="61"/>
    </row>
    <row r="453" ht="12.95" customHeight="1" spans="1:66">
      <c r="A453" s="195">
        <v>45544</v>
      </c>
      <c r="B453" s="129" t="s">
        <v>4288</v>
      </c>
      <c r="C453" s="129">
        <v>1</v>
      </c>
      <c r="D453" s="129" t="s">
        <v>1060</v>
      </c>
      <c r="E453" s="129">
        <v>1360</v>
      </c>
      <c r="F453" s="129" t="s">
        <v>2043</v>
      </c>
      <c r="H453" s="177"/>
      <c r="I453" s="177"/>
      <c r="J453" s="181" t="s">
        <v>4459</v>
      </c>
      <c r="K453" s="181" t="s">
        <v>4600</v>
      </c>
      <c r="L453" s="177"/>
      <c r="M453" s="177"/>
      <c r="N453" s="177"/>
      <c r="O453" s="177"/>
      <c r="P453" s="177"/>
      <c r="Q453" s="177"/>
      <c r="R453" s="61"/>
      <c r="S453" s="180">
        <v>45502</v>
      </c>
      <c r="T453" s="14" t="s">
        <v>4289</v>
      </c>
      <c r="U453" s="53">
        <v>2</v>
      </c>
      <c r="V453" s="14" t="s">
        <v>2059</v>
      </c>
      <c r="W453" s="14">
        <v>1200</v>
      </c>
      <c r="X453" s="14" t="s">
        <v>2045</v>
      </c>
      <c r="Y453" s="53"/>
      <c r="Z453" s="53"/>
      <c r="AA453" s="53"/>
      <c r="AB453" s="53" t="s">
        <v>4449</v>
      </c>
      <c r="AC453" s="53" t="s">
        <v>4590</v>
      </c>
      <c r="AD453" s="53"/>
      <c r="AE453" s="14"/>
      <c r="AF453" s="53"/>
      <c r="AG453" s="53"/>
      <c r="AH453" s="53"/>
      <c r="AI453" s="53"/>
      <c r="AJ453" s="61"/>
      <c r="AK453" s="67"/>
      <c r="AL453" s="61"/>
      <c r="AM453" s="61"/>
      <c r="AQ453" s="185"/>
      <c r="AR453" s="185"/>
      <c r="AS453" s="185"/>
      <c r="AT453" s="185"/>
      <c r="AU453" s="185"/>
      <c r="AV453" s="185"/>
      <c r="AW453" s="185"/>
      <c r="AX453" s="53"/>
      <c r="AY453" s="53"/>
      <c r="AZ453" s="53"/>
      <c r="BA453" s="53"/>
      <c r="BB453" s="61"/>
      <c r="BC453" s="67"/>
      <c r="BI453" s="61"/>
      <c r="BK453" s="61"/>
      <c r="BL453" s="61"/>
      <c r="BM453" s="61"/>
      <c r="BN453" s="61"/>
    </row>
    <row r="454" ht="12.95" customHeight="1" spans="1:66">
      <c r="A454" s="195">
        <v>45544</v>
      </c>
      <c r="B454" s="129" t="s">
        <v>4289</v>
      </c>
      <c r="C454" s="129">
        <v>1</v>
      </c>
      <c r="D454" s="129" t="s">
        <v>1060</v>
      </c>
      <c r="E454" s="129">
        <v>1000</v>
      </c>
      <c r="F454" s="129" t="s">
        <v>2043</v>
      </c>
      <c r="H454" s="177"/>
      <c r="I454" s="177"/>
      <c r="J454" s="181" t="s">
        <v>4459</v>
      </c>
      <c r="K454" s="181" t="s">
        <v>4600</v>
      </c>
      <c r="L454" s="177"/>
      <c r="M454" s="177"/>
      <c r="N454" s="177"/>
      <c r="O454" s="177"/>
      <c r="P454" s="177"/>
      <c r="Q454" s="177"/>
      <c r="R454" s="61"/>
      <c r="S454" s="180">
        <v>45502</v>
      </c>
      <c r="T454" s="14" t="s">
        <v>4290</v>
      </c>
      <c r="U454" s="53">
        <v>2</v>
      </c>
      <c r="V454" s="14" t="s">
        <v>408</v>
      </c>
      <c r="W454" s="14">
        <v>400</v>
      </c>
      <c r="X454" s="14" t="s">
        <v>2045</v>
      </c>
      <c r="Y454" s="53"/>
      <c r="Z454" s="53"/>
      <c r="AA454" s="53"/>
      <c r="AB454" s="53" t="s">
        <v>4449</v>
      </c>
      <c r="AC454" s="53" t="s">
        <v>4590</v>
      </c>
      <c r="AD454" s="53"/>
      <c r="AE454" s="14"/>
      <c r="AF454" s="53"/>
      <c r="AG454" s="53"/>
      <c r="AH454" s="53"/>
      <c r="AI454" s="53"/>
      <c r="AJ454" s="61"/>
      <c r="AK454" s="67"/>
      <c r="AL454" s="61"/>
      <c r="AM454" s="61"/>
      <c r="AQ454" s="185"/>
      <c r="AR454" s="185"/>
      <c r="AS454" s="185"/>
      <c r="AT454" s="185"/>
      <c r="AU454" s="185"/>
      <c r="AV454" s="185"/>
      <c r="AW454" s="185"/>
      <c r="AX454" s="53"/>
      <c r="AY454" s="53"/>
      <c r="AZ454" s="53"/>
      <c r="BA454" s="53"/>
      <c r="BB454" s="61"/>
      <c r="BC454" s="67"/>
      <c r="BI454" s="61"/>
      <c r="BK454" s="61"/>
      <c r="BL454" s="61"/>
      <c r="BM454" s="61"/>
      <c r="BN454" s="61"/>
    </row>
    <row r="455" ht="12.95" customHeight="1" spans="1:66">
      <c r="A455" s="195">
        <v>45544</v>
      </c>
      <c r="B455" s="129" t="s">
        <v>4289</v>
      </c>
      <c r="C455" s="129">
        <v>1</v>
      </c>
      <c r="D455" s="129" t="s">
        <v>1085</v>
      </c>
      <c r="E455" s="129">
        <v>2000</v>
      </c>
      <c r="F455" s="129" t="s">
        <v>2043</v>
      </c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61"/>
      <c r="S455" s="180">
        <v>45502</v>
      </c>
      <c r="T455" s="14" t="s">
        <v>4290</v>
      </c>
      <c r="U455" s="53">
        <v>2</v>
      </c>
      <c r="V455" s="14" t="s">
        <v>1303</v>
      </c>
      <c r="W455" s="14">
        <v>480</v>
      </c>
      <c r="X455" s="14" t="s">
        <v>2045</v>
      </c>
      <c r="Y455" s="53"/>
      <c r="Z455" s="53"/>
      <c r="AA455" s="53"/>
      <c r="AB455" s="53" t="s">
        <v>4449</v>
      </c>
      <c r="AC455" s="53" t="s">
        <v>4590</v>
      </c>
      <c r="AD455" s="53"/>
      <c r="AE455" s="14"/>
      <c r="AF455" s="53"/>
      <c r="AG455" s="53"/>
      <c r="AH455" s="53"/>
      <c r="AI455" s="53"/>
      <c r="AJ455" s="61"/>
      <c r="AK455" s="67"/>
      <c r="AL455" s="61"/>
      <c r="AM455" s="61"/>
      <c r="AQ455" s="185"/>
      <c r="AR455" s="185"/>
      <c r="AS455" s="185"/>
      <c r="AT455" s="185"/>
      <c r="AU455" s="185"/>
      <c r="AV455" s="185"/>
      <c r="AW455" s="185"/>
      <c r="AX455" s="53"/>
      <c r="AY455" s="53"/>
      <c r="AZ455" s="53"/>
      <c r="BA455" s="53"/>
      <c r="BB455" s="61"/>
      <c r="BC455" s="67"/>
      <c r="BI455" s="61"/>
      <c r="BK455" s="61"/>
      <c r="BL455" s="61"/>
      <c r="BM455" s="61"/>
      <c r="BN455" s="61"/>
    </row>
    <row r="456" ht="12.95" customHeight="1" spans="1:66">
      <c r="A456" s="6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61"/>
      <c r="S456" s="180">
        <v>45502</v>
      </c>
      <c r="T456" s="14" t="s">
        <v>4290</v>
      </c>
      <c r="U456" s="53">
        <v>2</v>
      </c>
      <c r="V456" s="127" t="s">
        <v>1952</v>
      </c>
      <c r="W456" s="127">
        <v>700</v>
      </c>
      <c r="X456" s="127" t="s">
        <v>2045</v>
      </c>
      <c r="Y456" s="53"/>
      <c r="Z456" s="53"/>
      <c r="AA456" s="53"/>
      <c r="AB456" s="53" t="s">
        <v>4449</v>
      </c>
      <c r="AC456" s="53" t="s">
        <v>4590</v>
      </c>
      <c r="AD456" s="53"/>
      <c r="AE456" s="14"/>
      <c r="AF456" s="53"/>
      <c r="AG456" s="53"/>
      <c r="AH456" s="53"/>
      <c r="AI456" s="53"/>
      <c r="AJ456" s="61"/>
      <c r="AK456" s="67"/>
      <c r="AL456" s="61"/>
      <c r="AM456" s="61"/>
      <c r="AQ456" s="185"/>
      <c r="AR456" s="185"/>
      <c r="AS456" s="185"/>
      <c r="AT456" s="185"/>
      <c r="AU456" s="185"/>
      <c r="AV456" s="185"/>
      <c r="AW456" s="185"/>
      <c r="AX456" s="53"/>
      <c r="AY456" s="53"/>
      <c r="AZ456" s="53"/>
      <c r="BA456" s="53"/>
      <c r="BB456" s="61"/>
      <c r="BC456" s="67"/>
      <c r="BI456" s="61"/>
      <c r="BK456" s="61"/>
      <c r="BL456" s="61"/>
      <c r="BM456" s="61"/>
      <c r="BN456" s="61"/>
    </row>
    <row r="457" ht="12.95" customHeight="1" spans="1:66">
      <c r="A457" s="6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61"/>
      <c r="S457" s="180">
        <v>45503</v>
      </c>
      <c r="T457" s="14" t="s">
        <v>4288</v>
      </c>
      <c r="U457" s="53">
        <v>2</v>
      </c>
      <c r="V457" s="14" t="s">
        <v>1303</v>
      </c>
      <c r="W457" s="14">
        <v>460</v>
      </c>
      <c r="X457" s="14" t="s">
        <v>2045</v>
      </c>
      <c r="Y457" s="53"/>
      <c r="Z457" s="53"/>
      <c r="AA457" s="53"/>
      <c r="AB457" s="53" t="s">
        <v>4449</v>
      </c>
      <c r="AC457" s="53" t="s">
        <v>4590</v>
      </c>
      <c r="AD457" s="53"/>
      <c r="AE457" s="14"/>
      <c r="AF457" s="53"/>
      <c r="AG457" s="53"/>
      <c r="AH457" s="53"/>
      <c r="AI457" s="53"/>
      <c r="AJ457" s="61"/>
      <c r="AK457" s="67"/>
      <c r="AL457" s="61"/>
      <c r="AM457" s="61"/>
      <c r="AQ457" s="185"/>
      <c r="AR457" s="185"/>
      <c r="AS457" s="185"/>
      <c r="AT457" s="185"/>
      <c r="AU457" s="185"/>
      <c r="AV457" s="185"/>
      <c r="AW457" s="185"/>
      <c r="AX457" s="53"/>
      <c r="AY457" s="53"/>
      <c r="AZ457" s="53"/>
      <c r="BA457" s="53"/>
      <c r="BB457" s="61"/>
      <c r="BC457" s="67"/>
      <c r="BI457" s="61"/>
      <c r="BK457" s="61"/>
      <c r="BL457" s="61"/>
      <c r="BM457" s="61"/>
      <c r="BN457" s="61"/>
    </row>
    <row r="458" ht="12.95" customHeight="1" spans="1:66">
      <c r="A458" s="6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61"/>
      <c r="S458" s="180">
        <v>45503</v>
      </c>
      <c r="T458" s="14" t="s">
        <v>4288</v>
      </c>
      <c r="U458" s="53">
        <v>2</v>
      </c>
      <c r="V458" s="14" t="s">
        <v>1952</v>
      </c>
      <c r="W458" s="14">
        <v>800</v>
      </c>
      <c r="X458" s="14" t="s">
        <v>2045</v>
      </c>
      <c r="Y458" s="53"/>
      <c r="Z458" s="53"/>
      <c r="AA458" s="53"/>
      <c r="AB458" s="53" t="s">
        <v>4449</v>
      </c>
      <c r="AC458" s="53" t="s">
        <v>4590</v>
      </c>
      <c r="AD458" s="53" t="s">
        <v>2220</v>
      </c>
      <c r="AE458" s="14" t="s">
        <v>4601</v>
      </c>
      <c r="AF458" s="53"/>
      <c r="AG458" s="53"/>
      <c r="AH458" s="53"/>
      <c r="AI458" s="53"/>
      <c r="AJ458" s="61"/>
      <c r="AK458" s="67"/>
      <c r="AL458" s="61"/>
      <c r="AM458" s="61"/>
      <c r="AQ458" s="185"/>
      <c r="AR458" s="185"/>
      <c r="AS458" s="185"/>
      <c r="AT458" s="185"/>
      <c r="AU458" s="185"/>
      <c r="AV458" s="185"/>
      <c r="AW458" s="185"/>
      <c r="AX458" s="53"/>
      <c r="AY458" s="53"/>
      <c r="AZ458" s="53"/>
      <c r="BA458" s="53"/>
      <c r="BB458" s="61"/>
      <c r="BC458" s="67"/>
      <c r="BI458" s="61"/>
      <c r="BK458" s="61"/>
      <c r="BL458" s="61"/>
      <c r="BM458" s="61"/>
      <c r="BN458" s="61"/>
    </row>
    <row r="459" ht="12.95" customHeight="1" spans="1:66">
      <c r="A459" s="6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61"/>
      <c r="S459" s="180">
        <v>45503</v>
      </c>
      <c r="T459" s="14" t="s">
        <v>4289</v>
      </c>
      <c r="U459" s="53">
        <v>2</v>
      </c>
      <c r="V459" s="14" t="s">
        <v>2121</v>
      </c>
      <c r="W459" s="14">
        <v>300</v>
      </c>
      <c r="X459" s="14" t="s">
        <v>2045</v>
      </c>
      <c r="Y459" s="53"/>
      <c r="Z459" s="53"/>
      <c r="AA459" s="53"/>
      <c r="AB459" s="53" t="s">
        <v>4449</v>
      </c>
      <c r="AC459" s="53" t="s">
        <v>4590</v>
      </c>
      <c r="AD459" s="53" t="s">
        <v>2220</v>
      </c>
      <c r="AE459" s="14"/>
      <c r="AF459" s="53"/>
      <c r="AG459" s="53"/>
      <c r="AH459" s="53"/>
      <c r="AI459" s="53"/>
      <c r="AJ459" s="61"/>
      <c r="AK459" s="67"/>
      <c r="AL459" s="61"/>
      <c r="AM459" s="61"/>
      <c r="AQ459" s="185"/>
      <c r="AR459" s="185"/>
      <c r="AS459" s="185"/>
      <c r="AT459" s="185"/>
      <c r="AU459" s="185"/>
      <c r="AV459" s="185"/>
      <c r="AW459" s="185"/>
      <c r="AX459" s="53"/>
      <c r="AY459" s="53"/>
      <c r="AZ459" s="53"/>
      <c r="BA459" s="53"/>
      <c r="BB459" s="61"/>
      <c r="BC459" s="67"/>
      <c r="BI459" s="61"/>
      <c r="BK459" s="61"/>
      <c r="BL459" s="61"/>
      <c r="BM459" s="61"/>
      <c r="BN459" s="61"/>
    </row>
    <row r="460" ht="12.95" customHeight="1" spans="1:66">
      <c r="A460" s="6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61"/>
      <c r="S460" s="180">
        <v>45503</v>
      </c>
      <c r="T460" s="14" t="s">
        <v>4289</v>
      </c>
      <c r="U460" s="53">
        <v>2</v>
      </c>
      <c r="V460" s="14" t="s">
        <v>1488</v>
      </c>
      <c r="W460" s="14">
        <v>380</v>
      </c>
      <c r="X460" s="14" t="s">
        <v>2045</v>
      </c>
      <c r="Y460" s="53"/>
      <c r="Z460" s="53"/>
      <c r="AA460" s="53"/>
      <c r="AB460" s="53" t="s">
        <v>4449</v>
      </c>
      <c r="AC460" s="53" t="s">
        <v>4590</v>
      </c>
      <c r="AD460" s="53" t="s">
        <v>2220</v>
      </c>
      <c r="AE460" s="14"/>
      <c r="AF460" s="53"/>
      <c r="AG460" s="53"/>
      <c r="AH460" s="53"/>
      <c r="AI460" s="53"/>
      <c r="AJ460" s="61"/>
      <c r="AK460" s="67"/>
      <c r="AL460" s="61"/>
      <c r="AM460" s="61"/>
      <c r="AQ460" s="185"/>
      <c r="AR460" s="185"/>
      <c r="AS460" s="185"/>
      <c r="AT460" s="185"/>
      <c r="AU460" s="185"/>
      <c r="AV460" s="185"/>
      <c r="AW460" s="185"/>
      <c r="AX460" s="53"/>
      <c r="AY460" s="53"/>
      <c r="AZ460" s="53"/>
      <c r="BA460" s="53"/>
      <c r="BB460" s="61"/>
      <c r="BC460" s="67"/>
      <c r="BI460" s="61"/>
      <c r="BK460" s="61"/>
      <c r="BL460" s="61"/>
      <c r="BM460" s="61"/>
      <c r="BN460" s="61"/>
    </row>
    <row r="461" ht="12.95" customHeight="1" spans="1:66">
      <c r="A461" s="6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61"/>
      <c r="S461" s="180">
        <v>45503</v>
      </c>
      <c r="T461" s="14" t="s">
        <v>4289</v>
      </c>
      <c r="U461" s="53">
        <v>2</v>
      </c>
      <c r="V461" s="127" t="s">
        <v>931</v>
      </c>
      <c r="W461" s="127">
        <v>800</v>
      </c>
      <c r="X461" s="127" t="s">
        <v>2045</v>
      </c>
      <c r="Y461" s="53"/>
      <c r="Z461" s="53"/>
      <c r="AA461" s="53"/>
      <c r="AB461" s="53" t="s">
        <v>4449</v>
      </c>
      <c r="AC461" s="53" t="s">
        <v>4590</v>
      </c>
      <c r="AD461" s="53" t="s">
        <v>2220</v>
      </c>
      <c r="AE461" s="14"/>
      <c r="AF461" s="53"/>
      <c r="AG461" s="53"/>
      <c r="AH461" s="53"/>
      <c r="AI461" s="53"/>
      <c r="AJ461" s="61"/>
      <c r="AK461" s="67"/>
      <c r="AL461" s="61"/>
      <c r="AM461" s="61"/>
      <c r="AQ461" s="185"/>
      <c r="AR461" s="185"/>
      <c r="AS461" s="185"/>
      <c r="AT461" s="185"/>
      <c r="AU461" s="185"/>
      <c r="AV461" s="185"/>
      <c r="AW461" s="185"/>
      <c r="AX461" s="53"/>
      <c r="AY461" s="53"/>
      <c r="AZ461" s="53"/>
      <c r="BA461" s="53"/>
      <c r="BB461" s="61"/>
      <c r="BC461" s="67"/>
      <c r="BI461" s="61"/>
      <c r="BK461" s="61"/>
      <c r="BL461" s="61"/>
      <c r="BM461" s="61"/>
      <c r="BN461" s="61"/>
    </row>
    <row r="462" ht="12.95" customHeight="1" spans="1:66">
      <c r="A462" s="6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61"/>
      <c r="S462" s="180">
        <v>45509</v>
      </c>
      <c r="T462" s="14" t="s">
        <v>4288</v>
      </c>
      <c r="U462" s="53">
        <v>2</v>
      </c>
      <c r="V462" s="14" t="s">
        <v>1718</v>
      </c>
      <c r="W462" s="14">
        <v>820</v>
      </c>
      <c r="X462" s="14" t="s">
        <v>2043</v>
      </c>
      <c r="Y462" s="53"/>
      <c r="Z462" s="53"/>
      <c r="AA462" s="53"/>
      <c r="AB462" s="53" t="s">
        <v>4449</v>
      </c>
      <c r="AC462" s="53" t="s">
        <v>4590</v>
      </c>
      <c r="AD462" s="53" t="s">
        <v>2220</v>
      </c>
      <c r="AE462" s="14"/>
      <c r="AF462" s="53">
        <v>350</v>
      </c>
      <c r="AG462" s="53">
        <v>40</v>
      </c>
      <c r="AH462" s="53">
        <v>47</v>
      </c>
      <c r="AI462" s="53"/>
      <c r="AJ462" s="61"/>
      <c r="AK462" s="67"/>
      <c r="AL462" s="61"/>
      <c r="AM462" s="61"/>
      <c r="AQ462" s="185"/>
      <c r="AR462" s="185"/>
      <c r="AS462" s="185"/>
      <c r="AT462" s="185"/>
      <c r="AU462" s="185"/>
      <c r="AV462" s="185"/>
      <c r="AW462" s="185"/>
      <c r="AX462" s="53"/>
      <c r="AY462" s="53"/>
      <c r="AZ462" s="53"/>
      <c r="BA462" s="53"/>
      <c r="BB462" s="61"/>
      <c r="BC462" s="67"/>
      <c r="BI462" s="61"/>
      <c r="BK462" s="61"/>
      <c r="BL462" s="61"/>
      <c r="BM462" s="61"/>
      <c r="BN462" s="61"/>
    </row>
    <row r="463" ht="12.95" customHeight="1" spans="1:66">
      <c r="A463" s="6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61"/>
      <c r="S463" s="180">
        <v>45509</v>
      </c>
      <c r="T463" s="14" t="s">
        <v>4423</v>
      </c>
      <c r="U463" s="53">
        <v>2</v>
      </c>
      <c r="V463" s="14" t="s">
        <v>67</v>
      </c>
      <c r="W463" s="14">
        <v>1800</v>
      </c>
      <c r="X463" s="14" t="s">
        <v>2043</v>
      </c>
      <c r="Y463" s="53" t="s">
        <v>4568</v>
      </c>
      <c r="Z463" s="53" t="s">
        <v>2389</v>
      </c>
      <c r="AA463" s="53" t="s">
        <v>4602</v>
      </c>
      <c r="AB463" s="53" t="s">
        <v>4449</v>
      </c>
      <c r="AC463" s="53" t="s">
        <v>4590</v>
      </c>
      <c r="AD463" s="53" t="s">
        <v>2220</v>
      </c>
      <c r="AE463" s="14" t="s">
        <v>4603</v>
      </c>
      <c r="AF463" s="53">
        <v>350</v>
      </c>
      <c r="AG463" s="53">
        <v>40</v>
      </c>
      <c r="AH463" s="53">
        <v>47</v>
      </c>
      <c r="AI463" s="53"/>
      <c r="AJ463" s="61"/>
      <c r="AK463" s="67"/>
      <c r="AL463" s="61"/>
      <c r="AM463" s="61"/>
      <c r="AQ463" s="185"/>
      <c r="AR463" s="185"/>
      <c r="AS463" s="185"/>
      <c r="AT463" s="185"/>
      <c r="AU463" s="185"/>
      <c r="AV463" s="185"/>
      <c r="AW463" s="185"/>
      <c r="AX463" s="53"/>
      <c r="AY463" s="53"/>
      <c r="AZ463" s="53"/>
      <c r="BA463" s="53"/>
      <c r="BB463" s="61"/>
      <c r="BC463" s="67"/>
      <c r="BI463" s="61"/>
      <c r="BK463" s="61"/>
      <c r="BL463" s="61"/>
      <c r="BM463" s="61"/>
      <c r="BN463" s="61"/>
    </row>
    <row r="464" ht="12.95" customHeight="1" spans="1:66">
      <c r="A464" s="6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61"/>
      <c r="S464" s="180">
        <v>45509</v>
      </c>
      <c r="T464" s="14" t="s">
        <v>4425</v>
      </c>
      <c r="U464" s="14">
        <v>2</v>
      </c>
      <c r="V464" s="14" t="s">
        <v>331</v>
      </c>
      <c r="W464" s="14">
        <v>4000</v>
      </c>
      <c r="X464" s="14" t="s">
        <v>2043</v>
      </c>
      <c r="Y464" s="14"/>
      <c r="Z464" s="14"/>
      <c r="AA464" s="14"/>
      <c r="AB464" s="53" t="s">
        <v>4449</v>
      </c>
      <c r="AC464" s="53" t="s">
        <v>4590</v>
      </c>
      <c r="AD464" s="53" t="s">
        <v>2220</v>
      </c>
      <c r="AE464" s="14"/>
      <c r="AF464" s="14">
        <v>400</v>
      </c>
      <c r="AG464" s="14">
        <v>40</v>
      </c>
      <c r="AH464" s="14">
        <v>45</v>
      </c>
      <c r="AI464" s="14"/>
      <c r="AJ464" s="61"/>
      <c r="AK464" s="67"/>
      <c r="AL464" s="61"/>
      <c r="AM464" s="61"/>
      <c r="AQ464" s="185"/>
      <c r="AR464" s="185"/>
      <c r="AS464" s="185"/>
      <c r="AT464" s="185"/>
      <c r="AU464" s="185"/>
      <c r="AV464" s="185"/>
      <c r="AW464" s="185"/>
      <c r="AX464" s="53"/>
      <c r="AY464" s="53"/>
      <c r="AZ464" s="53"/>
      <c r="BA464" s="53"/>
      <c r="BB464" s="61"/>
      <c r="BC464" s="67"/>
      <c r="BI464" s="61"/>
      <c r="BK464" s="61"/>
      <c r="BL464" s="61"/>
      <c r="BM464" s="61"/>
      <c r="BN464" s="61"/>
    </row>
    <row r="465" ht="12.95" customHeight="1" spans="1:66">
      <c r="A465" s="6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61"/>
      <c r="S465" s="180">
        <v>45509</v>
      </c>
      <c r="T465" s="14" t="s">
        <v>4290</v>
      </c>
      <c r="U465" s="14">
        <v>2</v>
      </c>
      <c r="V465" s="14" t="s">
        <v>1564</v>
      </c>
      <c r="W465" s="14">
        <v>1200</v>
      </c>
      <c r="X465" s="14" t="s">
        <v>2043</v>
      </c>
      <c r="Y465" s="14"/>
      <c r="Z465" s="14"/>
      <c r="AA465" s="14"/>
      <c r="AB465" s="53" t="s">
        <v>4449</v>
      </c>
      <c r="AC465" s="53" t="s">
        <v>4590</v>
      </c>
      <c r="AD465" s="53" t="s">
        <v>2220</v>
      </c>
      <c r="AE465" s="14"/>
      <c r="AF465" s="14">
        <v>400</v>
      </c>
      <c r="AG465" s="14">
        <v>40</v>
      </c>
      <c r="AH465" s="14">
        <v>45</v>
      </c>
      <c r="AI465" s="14"/>
      <c r="AJ465" s="61"/>
      <c r="AK465" s="67"/>
      <c r="AL465" s="61"/>
      <c r="AM465" s="61"/>
      <c r="AQ465" s="185"/>
      <c r="AR465" s="185"/>
      <c r="AS465" s="185"/>
      <c r="AT465" s="185"/>
      <c r="AU465" s="185"/>
      <c r="AV465" s="185"/>
      <c r="AW465" s="185"/>
      <c r="AX465" s="53"/>
      <c r="AY465" s="53"/>
      <c r="AZ465" s="53"/>
      <c r="BA465" s="53"/>
      <c r="BB465" s="61"/>
      <c r="BC465" s="67"/>
      <c r="BI465" s="61"/>
      <c r="BK465" s="61"/>
      <c r="BL465" s="61"/>
      <c r="BM465" s="61"/>
      <c r="BN465" s="61"/>
    </row>
    <row r="466" ht="12.95" customHeight="1" spans="1:66">
      <c r="A466" s="6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61"/>
      <c r="S466" s="180">
        <v>45511</v>
      </c>
      <c r="T466" s="14" t="s">
        <v>4288</v>
      </c>
      <c r="U466" s="53">
        <v>2</v>
      </c>
      <c r="V466" s="127" t="s">
        <v>244</v>
      </c>
      <c r="W466" s="127">
        <v>2340</v>
      </c>
      <c r="X466" s="127" t="s">
        <v>2043</v>
      </c>
      <c r="Y466" s="14"/>
      <c r="Z466" s="14"/>
      <c r="AA466" s="14"/>
      <c r="AB466" s="53" t="s">
        <v>4449</v>
      </c>
      <c r="AC466" s="53" t="s">
        <v>4590</v>
      </c>
      <c r="AD466" s="53" t="s">
        <v>2220</v>
      </c>
      <c r="AE466" s="14"/>
      <c r="AF466" s="14">
        <v>400</v>
      </c>
      <c r="AG466" s="14">
        <v>40</v>
      </c>
      <c r="AH466" s="14"/>
      <c r="AI466" s="14"/>
      <c r="AJ466" s="61"/>
      <c r="AK466" s="67"/>
      <c r="AL466" s="61"/>
      <c r="AM466" s="61"/>
      <c r="AQ466" s="185"/>
      <c r="AR466" s="185"/>
      <c r="AS466" s="185"/>
      <c r="AT466" s="185"/>
      <c r="AU466" s="185"/>
      <c r="AV466" s="185"/>
      <c r="AW466" s="185"/>
      <c r="AX466" s="53"/>
      <c r="AY466" s="53"/>
      <c r="AZ466" s="53"/>
      <c r="BA466" s="53"/>
      <c r="BB466" s="61"/>
      <c r="BC466" s="67"/>
      <c r="BI466" s="61"/>
      <c r="BK466" s="61"/>
      <c r="BL466" s="61"/>
      <c r="BM466" s="61"/>
      <c r="BN466" s="61"/>
    </row>
    <row r="467" ht="12.95" customHeight="1" spans="1:66">
      <c r="A467" s="6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61"/>
      <c r="S467" s="180">
        <v>45511</v>
      </c>
      <c r="T467" s="53" t="s">
        <v>4289</v>
      </c>
      <c r="U467" s="53">
        <v>2</v>
      </c>
      <c r="V467" s="14" t="s">
        <v>1146</v>
      </c>
      <c r="W467" s="14">
        <v>1200</v>
      </c>
      <c r="X467" s="14" t="s">
        <v>2043</v>
      </c>
      <c r="Y467" s="14"/>
      <c r="Z467" s="14"/>
      <c r="AA467" s="14"/>
      <c r="AB467" s="53" t="s">
        <v>4449</v>
      </c>
      <c r="AC467" s="53" t="s">
        <v>4590</v>
      </c>
      <c r="AD467" s="53" t="s">
        <v>2220</v>
      </c>
      <c r="AE467" s="14"/>
      <c r="AF467" s="14"/>
      <c r="AG467" s="14"/>
      <c r="AH467" s="14"/>
      <c r="AI467" s="14"/>
      <c r="AJ467" s="61"/>
      <c r="AK467" s="67"/>
      <c r="AL467" s="61"/>
      <c r="AM467" s="61"/>
      <c r="AQ467" s="185"/>
      <c r="AR467" s="185"/>
      <c r="AS467" s="185"/>
      <c r="AT467" s="185"/>
      <c r="AU467" s="185"/>
      <c r="AV467" s="185"/>
      <c r="AW467" s="185"/>
      <c r="AX467" s="53"/>
      <c r="AY467" s="53"/>
      <c r="AZ467" s="53"/>
      <c r="BA467" s="53"/>
      <c r="BB467" s="61"/>
      <c r="BC467" s="67"/>
      <c r="BI467" s="61"/>
      <c r="BK467" s="61"/>
      <c r="BL467" s="61"/>
      <c r="BM467" s="61"/>
      <c r="BN467" s="61"/>
    </row>
    <row r="468" ht="12.95" customHeight="1" spans="1:66">
      <c r="A468" s="6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61"/>
      <c r="S468" s="180">
        <v>45511</v>
      </c>
      <c r="T468" s="53" t="s">
        <v>4425</v>
      </c>
      <c r="U468" s="53">
        <v>2</v>
      </c>
      <c r="V468" s="127" t="s">
        <v>581</v>
      </c>
      <c r="W468" s="127">
        <v>4000</v>
      </c>
      <c r="X468" s="127" t="s">
        <v>2043</v>
      </c>
      <c r="Y468" s="14"/>
      <c r="Z468" s="14"/>
      <c r="AA468" s="14" t="s">
        <v>4604</v>
      </c>
      <c r="AB468" s="53" t="s">
        <v>4449</v>
      </c>
      <c r="AC468" s="53" t="s">
        <v>4605</v>
      </c>
      <c r="AD468" s="14" t="s">
        <v>4450</v>
      </c>
      <c r="AE468" s="14" t="s">
        <v>4573</v>
      </c>
      <c r="AF468" s="14">
        <v>400</v>
      </c>
      <c r="AG468" s="14">
        <v>35</v>
      </c>
      <c r="AH468" s="14"/>
      <c r="AI468" s="14"/>
      <c r="AJ468" s="61"/>
      <c r="AK468" s="67"/>
      <c r="AL468" s="61"/>
      <c r="AM468" s="61"/>
      <c r="AQ468" s="185"/>
      <c r="AR468" s="185"/>
      <c r="AS468" s="185"/>
      <c r="AT468" s="185"/>
      <c r="AU468" s="185"/>
      <c r="AV468" s="185"/>
      <c r="AW468" s="185"/>
      <c r="AX468" s="53"/>
      <c r="AY468" s="53"/>
      <c r="AZ468" s="53"/>
      <c r="BA468" s="53"/>
      <c r="BB468" s="61"/>
      <c r="BC468" s="67"/>
      <c r="BI468" s="61"/>
      <c r="BK468" s="61"/>
      <c r="BL468" s="61"/>
      <c r="BM468" s="61"/>
      <c r="BN468" s="61"/>
    </row>
    <row r="469" ht="12.95" customHeight="1" spans="1:66">
      <c r="A469" s="6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61"/>
      <c r="S469" s="180">
        <v>45512</v>
      </c>
      <c r="T469" s="14" t="s">
        <v>4288</v>
      </c>
      <c r="U469" s="14">
        <v>2</v>
      </c>
      <c r="V469" s="127" t="s">
        <v>581</v>
      </c>
      <c r="W469" s="137">
        <v>3200</v>
      </c>
      <c r="X469" s="137" t="s">
        <v>2043</v>
      </c>
      <c r="Y469" s="14"/>
      <c r="Z469" s="53"/>
      <c r="AA469" s="14"/>
      <c r="AB469" s="53" t="s">
        <v>4449</v>
      </c>
      <c r="AC469" s="53" t="s">
        <v>4605</v>
      </c>
      <c r="AD469" s="14" t="s">
        <v>4450</v>
      </c>
      <c r="AE469" s="14"/>
      <c r="AF469" s="14">
        <v>375</v>
      </c>
      <c r="AG469" s="14">
        <v>40</v>
      </c>
      <c r="AH469" s="14"/>
      <c r="AI469" s="14"/>
      <c r="AJ469" s="61"/>
      <c r="AK469" s="67"/>
      <c r="AL469" s="61"/>
      <c r="AM469" s="61"/>
      <c r="AQ469" s="185"/>
      <c r="AR469" s="185"/>
      <c r="AS469" s="185"/>
      <c r="AT469" s="185"/>
      <c r="AU469" s="185"/>
      <c r="AV469" s="185"/>
      <c r="AW469" s="185"/>
      <c r="AX469" s="53"/>
      <c r="AY469" s="53"/>
      <c r="AZ469" s="53"/>
      <c r="BA469" s="53"/>
      <c r="BB469" s="61"/>
      <c r="BC469" s="67"/>
      <c r="BI469" s="61"/>
      <c r="BK469" s="61"/>
      <c r="BL469" s="61"/>
      <c r="BM469" s="61"/>
      <c r="BN469" s="61"/>
    </row>
    <row r="470" ht="12.95" customHeight="1" spans="1:66">
      <c r="A470" s="6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61"/>
      <c r="S470" s="180">
        <v>45512</v>
      </c>
      <c r="T470" s="14" t="s">
        <v>4425</v>
      </c>
      <c r="U470" s="14">
        <v>2</v>
      </c>
      <c r="V470" s="137" t="s">
        <v>280</v>
      </c>
      <c r="W470" s="137">
        <v>6500</v>
      </c>
      <c r="X470" s="137" t="s">
        <v>2043</v>
      </c>
      <c r="Y470" s="14"/>
      <c r="Z470" s="53"/>
      <c r="AA470" s="14" t="s">
        <v>4602</v>
      </c>
      <c r="AB470" s="53" t="s">
        <v>4449</v>
      </c>
      <c r="AC470" s="53" t="s">
        <v>4605</v>
      </c>
      <c r="AD470" s="14" t="s">
        <v>4450</v>
      </c>
      <c r="AE470" s="14"/>
      <c r="AF470" s="14">
        <v>350</v>
      </c>
      <c r="AG470" s="14">
        <v>30</v>
      </c>
      <c r="AH470" s="14"/>
      <c r="AI470" s="14"/>
      <c r="AJ470" s="61"/>
      <c r="AK470" s="67"/>
      <c r="AL470" s="61"/>
      <c r="AM470" s="61"/>
      <c r="AQ470" s="185"/>
      <c r="AR470" s="185"/>
      <c r="AS470" s="185"/>
      <c r="AT470" s="185"/>
      <c r="AU470" s="185"/>
      <c r="AV470" s="185"/>
      <c r="AW470" s="185"/>
      <c r="AX470" s="53"/>
      <c r="AY470" s="53"/>
      <c r="AZ470" s="53"/>
      <c r="BA470" s="53"/>
      <c r="BB470" s="61"/>
      <c r="BC470" s="67"/>
      <c r="BI470" s="61"/>
      <c r="BK470" s="61"/>
      <c r="BL470" s="61"/>
      <c r="BM470" s="61"/>
      <c r="BN470" s="61"/>
    </row>
    <row r="471" ht="12.95" customHeight="1" spans="1:66">
      <c r="A471" s="6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61"/>
      <c r="S471" s="180">
        <v>45513</v>
      </c>
      <c r="T471" s="14" t="s">
        <v>4288</v>
      </c>
      <c r="U471" s="14">
        <v>2</v>
      </c>
      <c r="V471" s="137" t="s">
        <v>280</v>
      </c>
      <c r="W471" s="127">
        <v>1500</v>
      </c>
      <c r="X471" s="127" t="s">
        <v>2043</v>
      </c>
      <c r="Y471" s="14"/>
      <c r="Z471" s="53"/>
      <c r="AA471" s="14"/>
      <c r="AB471" s="53" t="s">
        <v>4449</v>
      </c>
      <c r="AC471" s="53" t="s">
        <v>4605</v>
      </c>
      <c r="AD471" s="14" t="s">
        <v>4450</v>
      </c>
      <c r="AE471" s="14"/>
      <c r="AF471" s="14">
        <v>400</v>
      </c>
      <c r="AG471" s="14">
        <v>40</v>
      </c>
      <c r="AH471" s="14"/>
      <c r="AI471" s="14"/>
      <c r="AJ471" s="61"/>
      <c r="AK471" s="67"/>
      <c r="AL471" s="61"/>
      <c r="AM471" s="61"/>
      <c r="AQ471" s="185"/>
      <c r="AR471" s="185"/>
      <c r="AS471" s="185"/>
      <c r="AT471" s="185"/>
      <c r="AU471" s="185"/>
      <c r="AV471" s="185"/>
      <c r="AW471" s="185"/>
      <c r="AX471" s="53"/>
      <c r="AY471" s="53"/>
      <c r="AZ471" s="53"/>
      <c r="BA471" s="53"/>
      <c r="BB471" s="61"/>
      <c r="BC471" s="67"/>
      <c r="BI471" s="61"/>
      <c r="BK471" s="61"/>
      <c r="BL471" s="61"/>
      <c r="BM471" s="61"/>
      <c r="BN471" s="61"/>
    </row>
    <row r="472" ht="12.95" customHeight="1" spans="1:66">
      <c r="A472" s="6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61"/>
      <c r="S472" s="180">
        <v>45513</v>
      </c>
      <c r="T472" s="53" t="s">
        <v>4424</v>
      </c>
      <c r="U472" s="53">
        <v>2</v>
      </c>
      <c r="V472" s="127" t="s">
        <v>220</v>
      </c>
      <c r="W472" s="127">
        <v>6000</v>
      </c>
      <c r="X472" s="127" t="s">
        <v>2043</v>
      </c>
      <c r="Y472" s="53"/>
      <c r="Z472" s="53"/>
      <c r="AA472" s="53"/>
      <c r="AB472" s="53" t="s">
        <v>4449</v>
      </c>
      <c r="AC472" s="53" t="s">
        <v>4605</v>
      </c>
      <c r="AD472" s="14" t="s">
        <v>4450</v>
      </c>
      <c r="AE472" s="53"/>
      <c r="AF472" s="14">
        <v>400</v>
      </c>
      <c r="AG472" s="14">
        <v>40</v>
      </c>
      <c r="AH472" s="53"/>
      <c r="AI472" s="53"/>
      <c r="AJ472" s="61"/>
      <c r="AK472" s="67"/>
      <c r="AL472" s="61"/>
      <c r="AM472" s="61"/>
      <c r="AQ472" s="185"/>
      <c r="AR472" s="185"/>
      <c r="AS472" s="185"/>
      <c r="AT472" s="185"/>
      <c r="AU472" s="185"/>
      <c r="AV472" s="185"/>
      <c r="AW472" s="185"/>
      <c r="AX472" s="53"/>
      <c r="AY472" s="53"/>
      <c r="AZ472" s="53"/>
      <c r="BA472" s="53"/>
      <c r="BB472" s="61"/>
      <c r="BC472" s="67"/>
      <c r="BI472" s="61"/>
      <c r="BK472" s="61"/>
      <c r="BL472" s="61"/>
      <c r="BM472" s="61"/>
      <c r="BN472" s="61"/>
    </row>
    <row r="473" ht="12.95" customHeight="1" spans="1:66">
      <c r="A473" s="6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61"/>
      <c r="S473" s="180">
        <v>45513</v>
      </c>
      <c r="T473" s="53" t="s">
        <v>4290</v>
      </c>
      <c r="U473" s="53">
        <v>2</v>
      </c>
      <c r="V473" s="53" t="s">
        <v>135</v>
      </c>
      <c r="W473" s="53">
        <v>1000</v>
      </c>
      <c r="X473" s="53" t="s">
        <v>2043</v>
      </c>
      <c r="Y473" s="53"/>
      <c r="Z473" s="53"/>
      <c r="AA473" s="53"/>
      <c r="AB473" s="53" t="s">
        <v>4449</v>
      </c>
      <c r="AC473" s="53" t="s">
        <v>4605</v>
      </c>
      <c r="AD473" s="14" t="s">
        <v>4450</v>
      </c>
      <c r="AE473" s="53"/>
      <c r="AF473" s="14">
        <v>400</v>
      </c>
      <c r="AG473" s="14">
        <v>40</v>
      </c>
      <c r="AH473" s="53"/>
      <c r="AI473" s="53"/>
      <c r="AJ473" s="61"/>
      <c r="AK473" s="67"/>
      <c r="AL473" s="61"/>
      <c r="AM473" s="61"/>
      <c r="AQ473" s="185"/>
      <c r="AR473" s="185"/>
      <c r="AS473" s="185"/>
      <c r="AT473" s="185"/>
      <c r="AU473" s="185"/>
      <c r="AV473" s="185"/>
      <c r="AW473" s="185"/>
      <c r="AX473" s="53"/>
      <c r="AY473" s="53"/>
      <c r="AZ473" s="53"/>
      <c r="BA473" s="53"/>
      <c r="BB473" s="61"/>
      <c r="BC473" s="67"/>
      <c r="BI473" s="61"/>
      <c r="BK473" s="61"/>
      <c r="BL473" s="61"/>
      <c r="BM473" s="61"/>
      <c r="BN473" s="61"/>
    </row>
    <row r="474" ht="12.95" customHeight="1" spans="1:66">
      <c r="A474" s="6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61"/>
      <c r="S474" s="180">
        <v>45514</v>
      </c>
      <c r="T474" s="53" t="s">
        <v>4424</v>
      </c>
      <c r="U474" s="53">
        <v>2</v>
      </c>
      <c r="V474" s="14" t="s">
        <v>135</v>
      </c>
      <c r="W474" s="14">
        <v>10000</v>
      </c>
      <c r="X474" s="14" t="s">
        <v>2043</v>
      </c>
      <c r="Y474" s="53"/>
      <c r="Z474" s="53"/>
      <c r="AA474" s="53"/>
      <c r="AB474" s="53" t="s">
        <v>4449</v>
      </c>
      <c r="AC474" s="53" t="s">
        <v>4605</v>
      </c>
      <c r="AD474" s="14" t="s">
        <v>4450</v>
      </c>
      <c r="AE474" s="53"/>
      <c r="AF474" s="53">
        <v>480</v>
      </c>
      <c r="AG474" s="53">
        <v>43</v>
      </c>
      <c r="AH474" s="53"/>
      <c r="AI474" s="53"/>
      <c r="AJ474" s="61"/>
      <c r="AK474" s="67"/>
      <c r="AL474" s="61"/>
      <c r="AM474" s="61"/>
      <c r="AQ474" s="185"/>
      <c r="AR474" s="185"/>
      <c r="AS474" s="185"/>
      <c r="AT474" s="185"/>
      <c r="AU474" s="185"/>
      <c r="AV474" s="185"/>
      <c r="AW474" s="185"/>
      <c r="AX474" s="53"/>
      <c r="AY474" s="53"/>
      <c r="AZ474" s="53"/>
      <c r="BA474" s="53"/>
      <c r="BB474" s="61"/>
      <c r="BC474" s="67"/>
      <c r="BI474" s="61"/>
      <c r="BK474" s="61"/>
      <c r="BL474" s="61"/>
      <c r="BM474" s="61"/>
      <c r="BN474" s="61"/>
    </row>
    <row r="475" ht="12.95" customHeight="1" spans="1:66">
      <c r="A475" s="6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61"/>
      <c r="S475" s="180">
        <v>45516</v>
      </c>
      <c r="T475" s="53" t="s">
        <v>4424</v>
      </c>
      <c r="U475" s="53">
        <v>2</v>
      </c>
      <c r="V475" s="14" t="s">
        <v>135</v>
      </c>
      <c r="W475" s="14">
        <v>10000</v>
      </c>
      <c r="X475" s="14" t="s">
        <v>2043</v>
      </c>
      <c r="Y475" s="53"/>
      <c r="Z475" s="53"/>
      <c r="AA475" s="53"/>
      <c r="AB475" s="53" t="s">
        <v>4449</v>
      </c>
      <c r="AC475" s="53" t="s">
        <v>4605</v>
      </c>
      <c r="AD475" s="14" t="s">
        <v>4450</v>
      </c>
      <c r="AE475" s="14"/>
      <c r="AF475" s="53">
        <v>480</v>
      </c>
      <c r="AG475" s="53">
        <v>43</v>
      </c>
      <c r="AH475" s="53"/>
      <c r="AI475" s="53"/>
      <c r="AJ475" s="61"/>
      <c r="AK475" s="67"/>
      <c r="AL475" s="61"/>
      <c r="AM475" s="61"/>
      <c r="AQ475" s="185"/>
      <c r="AR475" s="185"/>
      <c r="AS475" s="185"/>
      <c r="AT475" s="185"/>
      <c r="AU475" s="185"/>
      <c r="AV475" s="185"/>
      <c r="AW475" s="185"/>
      <c r="AX475" s="53"/>
      <c r="AY475" s="53"/>
      <c r="AZ475" s="53"/>
      <c r="BA475" s="53"/>
      <c r="BB475" s="61"/>
      <c r="BC475" s="67"/>
      <c r="BI475" s="61"/>
      <c r="BK475" s="61"/>
      <c r="BL475" s="61"/>
      <c r="BM475" s="61"/>
      <c r="BN475" s="61"/>
    </row>
    <row r="476" ht="12.95" customHeight="1" spans="1:66">
      <c r="A476" s="6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61"/>
      <c r="S476" s="180">
        <v>45517</v>
      </c>
      <c r="T476" s="14" t="s">
        <v>4288</v>
      </c>
      <c r="U476" s="53">
        <v>2</v>
      </c>
      <c r="V476" s="14" t="s">
        <v>135</v>
      </c>
      <c r="W476" s="14">
        <v>2000</v>
      </c>
      <c r="X476" s="14" t="s">
        <v>2043</v>
      </c>
      <c r="Y476" s="53"/>
      <c r="Z476" s="53"/>
      <c r="AA476" s="53"/>
      <c r="AB476" s="53" t="s">
        <v>4449</v>
      </c>
      <c r="AC476" s="53" t="s">
        <v>4605</v>
      </c>
      <c r="AD476" s="14" t="s">
        <v>4450</v>
      </c>
      <c r="AE476" s="14"/>
      <c r="AF476" s="53">
        <v>480</v>
      </c>
      <c r="AG476" s="53">
        <v>43</v>
      </c>
      <c r="AH476" s="53"/>
      <c r="AI476" s="53"/>
      <c r="AJ476" s="61"/>
      <c r="AK476" s="67"/>
      <c r="AL476" s="61"/>
      <c r="AM476" s="61"/>
      <c r="AQ476" s="185"/>
      <c r="AR476" s="185"/>
      <c r="AS476" s="185"/>
      <c r="AT476" s="185"/>
      <c r="AU476" s="185"/>
      <c r="AV476" s="185"/>
      <c r="AW476" s="185"/>
      <c r="AX476" s="53"/>
      <c r="AY476" s="53"/>
      <c r="AZ476" s="53"/>
      <c r="BA476" s="53"/>
      <c r="BB476" s="61"/>
      <c r="BC476" s="67"/>
      <c r="BI476" s="61"/>
      <c r="BK476" s="61"/>
      <c r="BL476" s="61"/>
      <c r="BM476" s="61"/>
      <c r="BN476" s="61"/>
    </row>
    <row r="477" ht="12.95" customHeight="1" spans="1:66">
      <c r="A477" s="6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61"/>
      <c r="S477" s="180">
        <v>45517</v>
      </c>
      <c r="T477" s="14" t="s">
        <v>4423</v>
      </c>
      <c r="U477" s="53">
        <v>2</v>
      </c>
      <c r="V477" s="14" t="s">
        <v>1855</v>
      </c>
      <c r="W477" s="14">
        <v>4000</v>
      </c>
      <c r="X477" s="14" t="s">
        <v>2043</v>
      </c>
      <c r="Y477" s="53"/>
      <c r="Z477" s="53"/>
      <c r="AA477" s="53"/>
      <c r="AB477" s="53" t="s">
        <v>4449</v>
      </c>
      <c r="AC477" s="53" t="s">
        <v>4605</v>
      </c>
      <c r="AD477" s="14" t="s">
        <v>4450</v>
      </c>
      <c r="AE477" s="14"/>
      <c r="AF477" s="53">
        <v>400</v>
      </c>
      <c r="AG477" s="53">
        <v>40</v>
      </c>
      <c r="AH477" s="53"/>
      <c r="AI477" s="53"/>
      <c r="AJ477" s="61"/>
      <c r="AK477" s="67"/>
      <c r="AL477" s="61"/>
      <c r="AM477" s="61"/>
      <c r="AQ477" s="185"/>
      <c r="AR477" s="185"/>
      <c r="AS477" s="185"/>
      <c r="AT477" s="185"/>
      <c r="AU477" s="185"/>
      <c r="AV477" s="185"/>
      <c r="AW477" s="185"/>
      <c r="AX477" s="53"/>
      <c r="AY477" s="53"/>
      <c r="AZ477" s="53"/>
      <c r="BA477" s="53"/>
      <c r="BB477" s="61"/>
      <c r="BC477" s="67"/>
      <c r="BI477" s="61"/>
      <c r="BK477" s="61"/>
      <c r="BL477" s="61"/>
      <c r="BM477" s="61"/>
      <c r="BN477" s="61"/>
    </row>
    <row r="478" ht="12.95" customHeight="1" spans="1:66">
      <c r="A478" s="6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61"/>
      <c r="S478" s="180">
        <v>45517</v>
      </c>
      <c r="T478" s="14" t="s">
        <v>4289</v>
      </c>
      <c r="U478" s="53">
        <v>2</v>
      </c>
      <c r="V478" s="14" t="s">
        <v>1853</v>
      </c>
      <c r="W478" s="14">
        <v>300</v>
      </c>
      <c r="X478" s="14" t="s">
        <v>2045</v>
      </c>
      <c r="Y478" s="53"/>
      <c r="Z478" s="53"/>
      <c r="AA478" s="53"/>
      <c r="AB478" s="53" t="s">
        <v>4449</v>
      </c>
      <c r="AC478" s="53" t="s">
        <v>4605</v>
      </c>
      <c r="AD478" s="14" t="s">
        <v>4450</v>
      </c>
      <c r="AE478" s="14"/>
      <c r="AF478" s="53">
        <v>400</v>
      </c>
      <c r="AG478" s="53">
        <v>40</v>
      </c>
      <c r="AH478" s="53"/>
      <c r="AI478" s="53"/>
      <c r="AJ478" s="61"/>
      <c r="AK478" s="67"/>
      <c r="AL478" s="61"/>
      <c r="AM478" s="61"/>
      <c r="AQ478" s="185"/>
      <c r="AR478" s="185"/>
      <c r="AS478" s="185"/>
      <c r="AT478" s="185"/>
      <c r="AU478" s="185"/>
      <c r="AV478" s="185"/>
      <c r="AW478" s="185"/>
      <c r="AX478" s="53"/>
      <c r="AY478" s="53"/>
      <c r="AZ478" s="53"/>
      <c r="BA478" s="53"/>
      <c r="BB478" s="61"/>
      <c r="BC478" s="67"/>
      <c r="BI478" s="61"/>
      <c r="BK478" s="61"/>
      <c r="BL478" s="61"/>
      <c r="BM478" s="61"/>
      <c r="BN478" s="61"/>
    </row>
    <row r="479" ht="12.95" customHeight="1" spans="1:66">
      <c r="A479" s="6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61"/>
      <c r="S479" s="180">
        <v>45517</v>
      </c>
      <c r="T479" s="14" t="s">
        <v>4290</v>
      </c>
      <c r="U479" s="53">
        <v>2</v>
      </c>
      <c r="V479" s="14" t="s">
        <v>967</v>
      </c>
      <c r="W479" s="14">
        <v>3000</v>
      </c>
      <c r="X479" s="14" t="s">
        <v>2043</v>
      </c>
      <c r="Y479" s="53"/>
      <c r="Z479" s="53"/>
      <c r="AA479" s="53"/>
      <c r="AB479" s="53" t="s">
        <v>4449</v>
      </c>
      <c r="AC479" s="53" t="s">
        <v>4605</v>
      </c>
      <c r="AD479" s="14" t="s">
        <v>4450</v>
      </c>
      <c r="AE479" s="14"/>
      <c r="AF479" s="53">
        <v>400</v>
      </c>
      <c r="AG479" s="53">
        <v>40</v>
      </c>
      <c r="AH479" s="53"/>
      <c r="AI479" s="53"/>
      <c r="AJ479" s="61"/>
      <c r="AK479" s="67"/>
      <c r="AL479" s="61"/>
      <c r="AM479" s="61"/>
      <c r="AQ479" s="185"/>
      <c r="AR479" s="185"/>
      <c r="AS479" s="185"/>
      <c r="AT479" s="185"/>
      <c r="AU479" s="185"/>
      <c r="AV479" s="185"/>
      <c r="AW479" s="185"/>
      <c r="AX479" s="53"/>
      <c r="AY479" s="53"/>
      <c r="AZ479" s="53"/>
      <c r="BA479" s="53"/>
      <c r="BB479" s="61"/>
      <c r="BC479" s="67"/>
      <c r="BI479" s="61"/>
      <c r="BK479" s="61"/>
      <c r="BL479" s="61"/>
      <c r="BM479" s="61"/>
      <c r="BN479" s="61"/>
    </row>
    <row r="480" ht="12.95" customHeight="1" spans="1:66">
      <c r="A480" s="6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61"/>
      <c r="S480" s="180">
        <v>45520</v>
      </c>
      <c r="T480" s="14" t="s">
        <v>4288</v>
      </c>
      <c r="U480" s="53">
        <v>2</v>
      </c>
      <c r="V480" s="14" t="s">
        <v>667</v>
      </c>
      <c r="W480" s="14">
        <v>3060</v>
      </c>
      <c r="X480" s="14" t="s">
        <v>2043</v>
      </c>
      <c r="Y480" s="53"/>
      <c r="Z480" s="53"/>
      <c r="AA480" s="53"/>
      <c r="AB480" s="53" t="s">
        <v>4449</v>
      </c>
      <c r="AC480" s="53" t="s">
        <v>4605</v>
      </c>
      <c r="AD480" s="14" t="s">
        <v>4450</v>
      </c>
      <c r="AE480" s="14"/>
      <c r="AF480" s="53"/>
      <c r="AG480" s="53"/>
      <c r="AH480" s="53"/>
      <c r="AI480" s="53"/>
      <c r="AJ480" s="61"/>
      <c r="AK480" s="67"/>
      <c r="AL480" s="61"/>
      <c r="AM480" s="61"/>
      <c r="AQ480" s="185"/>
      <c r="AR480" s="185"/>
      <c r="AS480" s="185"/>
      <c r="AT480" s="185"/>
      <c r="AU480" s="185"/>
      <c r="AV480" s="185"/>
      <c r="AW480" s="185"/>
      <c r="AX480" s="53"/>
      <c r="AY480" s="53"/>
      <c r="AZ480" s="53"/>
      <c r="BA480" s="53"/>
      <c r="BB480" s="61"/>
      <c r="BC480" s="67"/>
      <c r="BI480" s="61"/>
      <c r="BK480" s="61"/>
      <c r="BL480" s="61"/>
      <c r="BM480" s="61"/>
      <c r="BN480" s="61"/>
    </row>
    <row r="481" ht="12.95" customHeight="1" spans="1:66">
      <c r="A481" s="6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61"/>
      <c r="S481" s="180">
        <v>45520</v>
      </c>
      <c r="T481" s="14" t="s">
        <v>4289</v>
      </c>
      <c r="U481" s="53">
        <v>2</v>
      </c>
      <c r="V481" s="14" t="s">
        <v>265</v>
      </c>
      <c r="W481" s="14">
        <v>3000</v>
      </c>
      <c r="X481" s="14" t="s">
        <v>2043</v>
      </c>
      <c r="Y481" s="53"/>
      <c r="Z481" s="53"/>
      <c r="AA481" s="53"/>
      <c r="AB481" s="53" t="s">
        <v>4449</v>
      </c>
      <c r="AC481" s="53" t="s">
        <v>4605</v>
      </c>
      <c r="AD481" s="14" t="s">
        <v>4450</v>
      </c>
      <c r="AE481" s="14"/>
      <c r="AF481" s="53"/>
      <c r="AG481" s="53"/>
      <c r="AH481" s="53"/>
      <c r="AI481" s="53"/>
      <c r="AJ481" s="61"/>
      <c r="AK481" s="67"/>
      <c r="AL481" s="61"/>
      <c r="AM481" s="61"/>
      <c r="AQ481" s="185"/>
      <c r="AR481" s="185"/>
      <c r="AS481" s="185"/>
      <c r="AT481" s="185"/>
      <c r="AU481" s="185"/>
      <c r="AV481" s="185"/>
      <c r="AW481" s="185"/>
      <c r="AX481" s="53"/>
      <c r="AY481" s="53"/>
      <c r="AZ481" s="53"/>
      <c r="BA481" s="53"/>
      <c r="BB481" s="61"/>
      <c r="BC481" s="67"/>
      <c r="BI481" s="61"/>
      <c r="BK481" s="61"/>
      <c r="BL481" s="61"/>
      <c r="BM481" s="61"/>
      <c r="BN481" s="61"/>
    </row>
    <row r="482" ht="12.95" customHeight="1" spans="1:66">
      <c r="A482" s="6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61"/>
      <c r="S482" s="180">
        <v>45520</v>
      </c>
      <c r="T482" s="14" t="s">
        <v>4290</v>
      </c>
      <c r="U482" s="53">
        <v>2</v>
      </c>
      <c r="V482" s="14" t="s">
        <v>265</v>
      </c>
      <c r="W482" s="14">
        <v>3500</v>
      </c>
      <c r="X482" s="14" t="s">
        <v>2043</v>
      </c>
      <c r="Y482" s="53"/>
      <c r="Z482" s="53"/>
      <c r="AA482" s="53"/>
      <c r="AB482" s="53" t="s">
        <v>4449</v>
      </c>
      <c r="AC482" s="53" t="s">
        <v>4605</v>
      </c>
      <c r="AD482" s="14" t="s">
        <v>4450</v>
      </c>
      <c r="AE482" s="14"/>
      <c r="AF482" s="53"/>
      <c r="AG482" s="53"/>
      <c r="AH482" s="53"/>
      <c r="AI482" s="53"/>
      <c r="AJ482" s="61"/>
      <c r="AK482" s="67"/>
      <c r="AL482" s="61"/>
      <c r="AM482" s="61"/>
      <c r="AQ482" s="185"/>
      <c r="AR482" s="185"/>
      <c r="AS482" s="185"/>
      <c r="AT482" s="185"/>
      <c r="AU482" s="185"/>
      <c r="AV482" s="185"/>
      <c r="AW482" s="185"/>
      <c r="AX482" s="53"/>
      <c r="AY482" s="53"/>
      <c r="AZ482" s="53"/>
      <c r="BA482" s="53"/>
      <c r="BB482" s="61"/>
      <c r="BC482" s="67"/>
      <c r="BI482" s="61"/>
      <c r="BK482" s="61"/>
      <c r="BL482" s="61"/>
      <c r="BM482" s="61"/>
      <c r="BN482" s="61"/>
    </row>
    <row r="483" ht="12.95" customHeight="1" spans="1:66">
      <c r="A483" s="6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61"/>
      <c r="S483" s="180">
        <v>45521</v>
      </c>
      <c r="T483" s="14" t="s">
        <v>4288</v>
      </c>
      <c r="U483" s="53">
        <v>2</v>
      </c>
      <c r="V483" s="14" t="s">
        <v>265</v>
      </c>
      <c r="W483" s="14">
        <v>3500</v>
      </c>
      <c r="X483" s="14" t="s">
        <v>2043</v>
      </c>
      <c r="Y483" s="53"/>
      <c r="Z483" s="53"/>
      <c r="AA483" s="53"/>
      <c r="AB483" s="53" t="s">
        <v>4449</v>
      </c>
      <c r="AC483" s="53" t="s">
        <v>4605</v>
      </c>
      <c r="AD483" s="14" t="s">
        <v>4450</v>
      </c>
      <c r="AE483" s="14"/>
      <c r="AF483" s="53"/>
      <c r="AG483" s="53"/>
      <c r="AH483" s="53"/>
      <c r="AI483" s="53"/>
      <c r="AJ483" s="61"/>
      <c r="AK483" s="67"/>
      <c r="AL483" s="61"/>
      <c r="AM483" s="61"/>
      <c r="AQ483" s="185"/>
      <c r="AR483" s="185"/>
      <c r="AS483" s="185"/>
      <c r="AT483" s="185"/>
      <c r="AU483" s="185"/>
      <c r="AV483" s="185"/>
      <c r="AW483" s="185"/>
      <c r="AX483" s="53"/>
      <c r="AY483" s="53"/>
      <c r="AZ483" s="53"/>
      <c r="BA483" s="53"/>
      <c r="BB483" s="61"/>
      <c r="BC483" s="67"/>
      <c r="BI483" s="61"/>
      <c r="BK483" s="61"/>
      <c r="BL483" s="61"/>
      <c r="BM483" s="61"/>
      <c r="BN483" s="61"/>
    </row>
    <row r="484" ht="12.95" customHeight="1" spans="1:66">
      <c r="A484" s="6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61"/>
      <c r="S484" s="180">
        <v>45521</v>
      </c>
      <c r="T484" s="14" t="s">
        <v>4425</v>
      </c>
      <c r="U484" s="53">
        <v>2</v>
      </c>
      <c r="V484" s="14" t="s">
        <v>160</v>
      </c>
      <c r="W484" s="14">
        <v>6000</v>
      </c>
      <c r="X484" s="14" t="s">
        <v>2043</v>
      </c>
      <c r="Y484" s="53"/>
      <c r="Z484" s="53"/>
      <c r="AA484" s="53"/>
      <c r="AB484" s="53" t="s">
        <v>4449</v>
      </c>
      <c r="AC484" s="53" t="s">
        <v>4605</v>
      </c>
      <c r="AD484" s="14" t="s">
        <v>4450</v>
      </c>
      <c r="AE484" s="14"/>
      <c r="AF484" s="53"/>
      <c r="AG484" s="53"/>
      <c r="AH484" s="53"/>
      <c r="AI484" s="53"/>
      <c r="AJ484" s="61"/>
      <c r="AK484" s="67"/>
      <c r="AL484" s="61"/>
      <c r="AM484" s="61"/>
      <c r="AQ484" s="185"/>
      <c r="AR484" s="185"/>
      <c r="AS484" s="185"/>
      <c r="AT484" s="185"/>
      <c r="AU484" s="185"/>
      <c r="AV484" s="185"/>
      <c r="AW484" s="185"/>
      <c r="AX484" s="53"/>
      <c r="AY484" s="53"/>
      <c r="AZ484" s="53"/>
      <c r="BA484" s="53"/>
      <c r="BB484" s="61"/>
      <c r="BC484" s="67"/>
      <c r="BI484" s="61"/>
      <c r="BK484" s="61"/>
      <c r="BL484" s="61"/>
      <c r="BM484" s="61"/>
      <c r="BN484" s="61"/>
    </row>
    <row r="485" ht="12.95" customHeight="1" spans="1:66">
      <c r="A485" s="6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61"/>
      <c r="S485" s="180">
        <v>45526</v>
      </c>
      <c r="T485" s="14" t="s">
        <v>4288</v>
      </c>
      <c r="U485" s="53">
        <v>2</v>
      </c>
      <c r="V485" s="14" t="s">
        <v>581</v>
      </c>
      <c r="W485" s="14">
        <v>1200</v>
      </c>
      <c r="X485" s="14" t="s">
        <v>2043</v>
      </c>
      <c r="Y485" s="53"/>
      <c r="Z485" s="53"/>
      <c r="AA485" s="53"/>
      <c r="AB485" s="53" t="s">
        <v>4449</v>
      </c>
      <c r="AC485" s="53" t="s">
        <v>4605</v>
      </c>
      <c r="AD485" s="14" t="s">
        <v>4450</v>
      </c>
      <c r="AE485" s="14"/>
      <c r="AF485" s="53"/>
      <c r="AG485" s="53"/>
      <c r="AH485" s="53"/>
      <c r="AI485" s="53"/>
      <c r="AJ485" s="61"/>
      <c r="AK485" s="67"/>
      <c r="AL485" s="61"/>
      <c r="AM485" s="61"/>
      <c r="AQ485" s="185"/>
      <c r="AR485" s="185"/>
      <c r="AS485" s="185"/>
      <c r="AT485" s="185"/>
      <c r="AU485" s="185"/>
      <c r="AV485" s="185"/>
      <c r="AW485" s="185"/>
      <c r="AX485" s="53"/>
      <c r="AY485" s="53"/>
      <c r="AZ485" s="53"/>
      <c r="BA485" s="53"/>
      <c r="BB485" s="61"/>
      <c r="BC485" s="67"/>
      <c r="BI485" s="61"/>
      <c r="BK485" s="61"/>
      <c r="BL485" s="61"/>
      <c r="BM485" s="61"/>
      <c r="BN485" s="61"/>
    </row>
    <row r="486" ht="12.95" customHeight="1" spans="1:66">
      <c r="A486" s="6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61"/>
      <c r="S486" s="180">
        <v>45526</v>
      </c>
      <c r="T486" s="14" t="s">
        <v>4289</v>
      </c>
      <c r="U486" s="53">
        <v>2</v>
      </c>
      <c r="V486" s="14" t="s">
        <v>1233</v>
      </c>
      <c r="W486" s="14">
        <v>2800</v>
      </c>
      <c r="X486" s="14" t="s">
        <v>2045</v>
      </c>
      <c r="Y486" s="53"/>
      <c r="Z486" s="53"/>
      <c r="AA486" s="53"/>
      <c r="AB486" s="53" t="s">
        <v>4449</v>
      </c>
      <c r="AC486" s="53" t="s">
        <v>4605</v>
      </c>
      <c r="AD486" s="14" t="s">
        <v>4450</v>
      </c>
      <c r="AE486" s="14" t="s">
        <v>4606</v>
      </c>
      <c r="AF486" s="53"/>
      <c r="AG486" s="53"/>
      <c r="AH486" s="53"/>
      <c r="AI486" s="53"/>
      <c r="AJ486" s="61"/>
      <c r="AK486" s="67"/>
      <c r="AL486" s="61"/>
      <c r="AM486" s="61"/>
      <c r="AQ486" s="185"/>
      <c r="AR486" s="185"/>
      <c r="AS486" s="185"/>
      <c r="AT486" s="185"/>
      <c r="AU486" s="185"/>
      <c r="AV486" s="185"/>
      <c r="AW486" s="185"/>
      <c r="AX486" s="53"/>
      <c r="AY486" s="53"/>
      <c r="AZ486" s="53"/>
      <c r="BA486" s="53"/>
      <c r="BB486" s="61"/>
      <c r="BC486" s="67"/>
      <c r="BI486" s="61"/>
      <c r="BK486" s="61"/>
      <c r="BL486" s="61"/>
      <c r="BM486" s="61"/>
      <c r="BN486" s="61"/>
    </row>
    <row r="487" ht="12.95" customHeight="1" spans="1:66">
      <c r="A487" s="6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61"/>
      <c r="S487" s="180">
        <v>45526</v>
      </c>
      <c r="T487" s="14" t="s">
        <v>4290</v>
      </c>
      <c r="U487" s="53">
        <v>2</v>
      </c>
      <c r="V487" s="14" t="s">
        <v>2187</v>
      </c>
      <c r="W487" s="14">
        <v>500</v>
      </c>
      <c r="X487" s="14" t="s">
        <v>2045</v>
      </c>
      <c r="Y487" s="53"/>
      <c r="Z487" s="53"/>
      <c r="AA487" s="53"/>
      <c r="AB487" s="53" t="s">
        <v>4449</v>
      </c>
      <c r="AC487" s="53" t="s">
        <v>4605</v>
      </c>
      <c r="AD487" s="14" t="s">
        <v>4450</v>
      </c>
      <c r="AE487" s="14"/>
      <c r="AF487" s="53"/>
      <c r="AG487" s="53"/>
      <c r="AH487" s="53"/>
      <c r="AI487" s="53"/>
      <c r="AJ487" s="61"/>
      <c r="AK487" s="67"/>
      <c r="AL487" s="61"/>
      <c r="AM487" s="61"/>
      <c r="AQ487" s="185"/>
      <c r="AR487" s="185"/>
      <c r="AS487" s="185"/>
      <c r="AT487" s="185"/>
      <c r="AU487" s="185"/>
      <c r="AV487" s="185"/>
      <c r="AW487" s="185"/>
      <c r="AX487" s="53"/>
      <c r="AY487" s="53"/>
      <c r="AZ487" s="53"/>
      <c r="BA487" s="53"/>
      <c r="BB487" s="61"/>
      <c r="BC487" s="67"/>
      <c r="BI487" s="61"/>
      <c r="BK487" s="61"/>
      <c r="BL487" s="61"/>
      <c r="BM487" s="61"/>
      <c r="BN487" s="61"/>
    </row>
    <row r="488" ht="12.95" customHeight="1" spans="1:66">
      <c r="A488" s="6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61"/>
      <c r="S488" s="180">
        <v>45526</v>
      </c>
      <c r="T488" s="14" t="s">
        <v>4290</v>
      </c>
      <c r="U488" s="53">
        <v>2</v>
      </c>
      <c r="V488" s="14" t="s">
        <v>241</v>
      </c>
      <c r="W488" s="14">
        <v>2000</v>
      </c>
      <c r="X488" s="14" t="s">
        <v>2043</v>
      </c>
      <c r="Y488" s="53"/>
      <c r="Z488" s="53"/>
      <c r="AA488" s="53"/>
      <c r="AB488" s="53" t="s">
        <v>4449</v>
      </c>
      <c r="AC488" s="53"/>
      <c r="AD488" s="53" t="s">
        <v>2220</v>
      </c>
      <c r="AE488" s="14" t="s">
        <v>4607</v>
      </c>
      <c r="AF488" s="53"/>
      <c r="AG488" s="53"/>
      <c r="AH488" s="53"/>
      <c r="AI488" s="53"/>
      <c r="AJ488" s="61"/>
      <c r="AK488" s="67"/>
      <c r="AL488" s="61"/>
      <c r="AM488" s="61"/>
      <c r="AQ488" s="185"/>
      <c r="AR488" s="185"/>
      <c r="AS488" s="185"/>
      <c r="AT488" s="185"/>
      <c r="AU488" s="185"/>
      <c r="AV488" s="185"/>
      <c r="AW488" s="185"/>
      <c r="AX488" s="53"/>
      <c r="AY488" s="53"/>
      <c r="AZ488" s="53"/>
      <c r="BA488" s="53"/>
      <c r="BB488" s="61"/>
      <c r="BC488" s="67"/>
      <c r="BI488" s="61"/>
      <c r="BK488" s="61"/>
      <c r="BL488" s="61"/>
      <c r="BM488" s="61"/>
      <c r="BN488" s="61"/>
    </row>
    <row r="489" ht="12.95" customHeight="1" spans="1:66">
      <c r="A489" s="6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61"/>
      <c r="S489" s="180"/>
      <c r="T489" s="14"/>
      <c r="U489" s="53"/>
      <c r="V489" s="14"/>
      <c r="W489" s="14"/>
      <c r="X489" s="14"/>
      <c r="Y489" s="53"/>
      <c r="Z489" s="53"/>
      <c r="AA489" s="53"/>
      <c r="AB489" s="53"/>
      <c r="AC489" s="53"/>
      <c r="AD489" s="53"/>
      <c r="AE489" s="14"/>
      <c r="AF489" s="53"/>
      <c r="AG489" s="53"/>
      <c r="AH489" s="53"/>
      <c r="AI489" s="53"/>
      <c r="AJ489" s="61"/>
      <c r="AK489" s="67"/>
      <c r="AL489" s="61"/>
      <c r="AM489" s="61"/>
      <c r="AQ489" s="185"/>
      <c r="AR489" s="185"/>
      <c r="AS489" s="185"/>
      <c r="AT489" s="185"/>
      <c r="AU489" s="185"/>
      <c r="AV489" s="185"/>
      <c r="AW489" s="185"/>
      <c r="AX489" s="53"/>
      <c r="AY489" s="53"/>
      <c r="AZ489" s="53"/>
      <c r="BA489" s="53"/>
      <c r="BB489" s="61"/>
      <c r="BC489" s="67"/>
      <c r="BI489" s="61"/>
      <c r="BK489" s="61"/>
      <c r="BL489" s="61"/>
      <c r="BM489" s="61"/>
      <c r="BN489" s="61"/>
    </row>
    <row r="490" ht="12.95" customHeight="1" spans="1:66">
      <c r="A490" s="6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61"/>
      <c r="S490" s="180">
        <v>45535</v>
      </c>
      <c r="T490" s="14" t="s">
        <v>4288</v>
      </c>
      <c r="U490" s="53">
        <v>2</v>
      </c>
      <c r="V490" s="14" t="s">
        <v>256</v>
      </c>
      <c r="W490" s="14">
        <v>4700</v>
      </c>
      <c r="X490" s="14" t="s">
        <v>2043</v>
      </c>
      <c r="Y490" s="53"/>
      <c r="Z490" s="53"/>
      <c r="AA490" s="53"/>
      <c r="AB490" s="53" t="s">
        <v>4449</v>
      </c>
      <c r="AC490" s="53" t="s">
        <v>4605</v>
      </c>
      <c r="AD490" s="53" t="s">
        <v>2220</v>
      </c>
      <c r="AE490" s="14"/>
      <c r="AF490" s="53">
        <v>450</v>
      </c>
      <c r="AG490" s="53">
        <v>45</v>
      </c>
      <c r="AH490" s="53"/>
      <c r="AI490" s="53"/>
      <c r="AJ490" s="61"/>
      <c r="AK490" s="67"/>
      <c r="AL490" s="61"/>
      <c r="AM490" s="61"/>
      <c r="AQ490" s="185"/>
      <c r="AR490" s="185"/>
      <c r="AS490" s="185"/>
      <c r="AT490" s="185"/>
      <c r="AU490" s="185"/>
      <c r="AV490" s="185"/>
      <c r="AW490" s="185"/>
      <c r="AX490" s="53"/>
      <c r="AY490" s="53"/>
      <c r="AZ490" s="53"/>
      <c r="BA490" s="53"/>
      <c r="BB490" s="61"/>
      <c r="BC490" s="67"/>
      <c r="BI490" s="61"/>
      <c r="BK490" s="61"/>
      <c r="BL490" s="61"/>
      <c r="BM490" s="61"/>
      <c r="BN490" s="61"/>
    </row>
    <row r="491" ht="12.95" customHeight="1" spans="1:66">
      <c r="A491" s="6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61"/>
      <c r="S491" s="180">
        <v>45535</v>
      </c>
      <c r="T491" s="14" t="s">
        <v>4289</v>
      </c>
      <c r="U491" s="53">
        <v>2</v>
      </c>
      <c r="V491" s="14" t="s">
        <v>256</v>
      </c>
      <c r="W491" s="14">
        <v>2000</v>
      </c>
      <c r="X491" s="14" t="s">
        <v>2043</v>
      </c>
      <c r="Y491" s="53"/>
      <c r="Z491" s="53"/>
      <c r="AA491" s="53"/>
      <c r="AB491" s="53" t="s">
        <v>4449</v>
      </c>
      <c r="AC491" s="53" t="s">
        <v>4605</v>
      </c>
      <c r="AD491" s="53" t="s">
        <v>2220</v>
      </c>
      <c r="AE491" s="14"/>
      <c r="AF491" s="53">
        <v>450</v>
      </c>
      <c r="AG491" s="53">
        <v>45</v>
      </c>
      <c r="AH491" s="53"/>
      <c r="AI491" s="53"/>
      <c r="AJ491" s="61"/>
      <c r="AK491" s="67"/>
      <c r="AL491" s="61"/>
      <c r="AM491" s="61"/>
      <c r="AQ491" s="185"/>
      <c r="AR491" s="185"/>
      <c r="AS491" s="185"/>
      <c r="AT491" s="185"/>
      <c r="AU491" s="185"/>
      <c r="AV491" s="185"/>
      <c r="AW491" s="185"/>
      <c r="AX491" s="53"/>
      <c r="AY491" s="53"/>
      <c r="AZ491" s="53"/>
      <c r="BA491" s="53"/>
      <c r="BB491" s="61"/>
      <c r="BC491" s="67"/>
      <c r="BI491" s="61"/>
      <c r="BK491" s="61"/>
      <c r="BL491" s="61"/>
      <c r="BM491" s="61"/>
      <c r="BN491" s="61"/>
    </row>
    <row r="492" ht="12.95" customHeight="1" spans="1:66">
      <c r="A492" s="6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61"/>
      <c r="S492" s="180">
        <v>45535</v>
      </c>
      <c r="T492" s="14" t="s">
        <v>4289</v>
      </c>
      <c r="U492" s="53">
        <v>2</v>
      </c>
      <c r="V492" s="14" t="s">
        <v>331</v>
      </c>
      <c r="W492" s="14">
        <v>6000</v>
      </c>
      <c r="X492" s="14" t="s">
        <v>2043</v>
      </c>
      <c r="Y492" s="53"/>
      <c r="Z492" s="53"/>
      <c r="AA492" s="53"/>
      <c r="AB492" s="53" t="s">
        <v>4449</v>
      </c>
      <c r="AC492" s="53" t="s">
        <v>4605</v>
      </c>
      <c r="AD492" s="53" t="s">
        <v>2220</v>
      </c>
      <c r="AE492" s="14" t="s">
        <v>4608</v>
      </c>
      <c r="AF492" s="53">
        <v>450</v>
      </c>
      <c r="AG492" s="53">
        <v>45</v>
      </c>
      <c r="AH492" s="53"/>
      <c r="AI492" s="53"/>
      <c r="AJ492" s="61"/>
      <c r="AK492" s="67"/>
      <c r="AL492" s="61"/>
      <c r="AM492" s="61"/>
      <c r="AQ492" s="185"/>
      <c r="AR492" s="185"/>
      <c r="AS492" s="185"/>
      <c r="AT492" s="185"/>
      <c r="AU492" s="185"/>
      <c r="AV492" s="185"/>
      <c r="AW492" s="185"/>
      <c r="AX492" s="53"/>
      <c r="AY492" s="53"/>
      <c r="AZ492" s="53"/>
      <c r="BA492" s="53"/>
      <c r="BB492" s="61"/>
      <c r="BC492" s="67"/>
      <c r="BI492" s="61"/>
      <c r="BK492" s="61"/>
      <c r="BL492" s="61"/>
      <c r="BM492" s="61"/>
      <c r="BN492" s="61"/>
    </row>
    <row r="493" ht="12.95" customHeight="1" spans="1:66">
      <c r="A493" s="6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61"/>
      <c r="S493" s="180">
        <v>45537</v>
      </c>
      <c r="T493" s="14" t="s">
        <v>4288</v>
      </c>
      <c r="U493" s="53">
        <v>2</v>
      </c>
      <c r="V493" s="14" t="s">
        <v>331</v>
      </c>
      <c r="W493" s="14">
        <v>4700</v>
      </c>
      <c r="X493" s="14" t="s">
        <v>2043</v>
      </c>
      <c r="Y493" s="53"/>
      <c r="Z493" s="53"/>
      <c r="AA493" s="53"/>
      <c r="AB493" s="53" t="s">
        <v>4449</v>
      </c>
      <c r="AC493" s="53" t="s">
        <v>4605</v>
      </c>
      <c r="AD493" s="53" t="s">
        <v>2220</v>
      </c>
      <c r="AE493" s="14"/>
      <c r="AF493" s="53">
        <v>450</v>
      </c>
      <c r="AG493" s="53">
        <v>45</v>
      </c>
      <c r="AH493" s="53"/>
      <c r="AI493" s="53"/>
      <c r="AJ493" s="61"/>
      <c r="AK493" s="67"/>
      <c r="AL493" s="61"/>
      <c r="AM493" s="61"/>
      <c r="AQ493" s="185"/>
      <c r="AR493" s="185"/>
      <c r="AS493" s="185"/>
      <c r="AT493" s="185"/>
      <c r="AU493" s="185"/>
      <c r="AV493" s="185"/>
      <c r="AW493" s="185"/>
      <c r="AX493" s="53"/>
      <c r="AY493" s="53"/>
      <c r="AZ493" s="53"/>
      <c r="BA493" s="53"/>
      <c r="BB493" s="61"/>
      <c r="BC493" s="67"/>
      <c r="BI493" s="61"/>
      <c r="BK493" s="61"/>
      <c r="BL493" s="61"/>
      <c r="BM493" s="61"/>
      <c r="BN493" s="61"/>
    </row>
    <row r="494" ht="12.95" customHeight="1" spans="1:66">
      <c r="A494" s="6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61"/>
      <c r="S494" s="180">
        <v>45537</v>
      </c>
      <c r="T494" s="14" t="s">
        <v>4289</v>
      </c>
      <c r="U494" s="53">
        <v>2</v>
      </c>
      <c r="V494" s="14" t="s">
        <v>1133</v>
      </c>
      <c r="W494" s="14">
        <v>2400</v>
      </c>
      <c r="X494" s="14" t="s">
        <v>2043</v>
      </c>
      <c r="Y494" s="53"/>
      <c r="Z494" s="53"/>
      <c r="AA494" s="53"/>
      <c r="AB494" s="53" t="s">
        <v>4449</v>
      </c>
      <c r="AC494" s="53" t="s">
        <v>4605</v>
      </c>
      <c r="AD494" s="53" t="s">
        <v>2220</v>
      </c>
      <c r="AE494" s="14"/>
      <c r="AF494" s="53">
        <v>450</v>
      </c>
      <c r="AG494" s="53">
        <v>45</v>
      </c>
      <c r="AH494" s="53"/>
      <c r="AI494" s="53"/>
      <c r="AJ494" s="61"/>
      <c r="AK494" s="67"/>
      <c r="AL494" s="61"/>
      <c r="AM494" s="61"/>
      <c r="AQ494" s="185"/>
      <c r="AR494" s="185"/>
      <c r="AS494" s="185"/>
      <c r="AT494" s="185"/>
      <c r="AU494" s="185"/>
      <c r="AV494" s="185"/>
      <c r="AW494" s="185"/>
      <c r="AX494" s="53"/>
      <c r="AY494" s="53"/>
      <c r="AZ494" s="53"/>
      <c r="BA494" s="53"/>
      <c r="BB494" s="61"/>
      <c r="BC494" s="67"/>
      <c r="BI494" s="61"/>
      <c r="BK494" s="61"/>
      <c r="BL494" s="61"/>
      <c r="BM494" s="61"/>
      <c r="BN494" s="61"/>
    </row>
    <row r="495" ht="12.95" customHeight="1" spans="1:66">
      <c r="A495" s="6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61"/>
      <c r="S495" s="180">
        <v>45537</v>
      </c>
      <c r="T495" s="14" t="s">
        <v>4425</v>
      </c>
      <c r="U495" s="53">
        <v>2</v>
      </c>
      <c r="V495" s="14" t="s">
        <v>1564</v>
      </c>
      <c r="W495" s="14">
        <v>1000</v>
      </c>
      <c r="X495" s="14" t="s">
        <v>2045</v>
      </c>
      <c r="Y495" s="53"/>
      <c r="Z495" s="53"/>
      <c r="AA495" s="53"/>
      <c r="AB495" s="53" t="s">
        <v>4449</v>
      </c>
      <c r="AC495" s="53" t="s">
        <v>4605</v>
      </c>
      <c r="AD495" s="53" t="s">
        <v>2220</v>
      </c>
      <c r="AE495" s="14"/>
      <c r="AF495" s="53">
        <v>450</v>
      </c>
      <c r="AG495" s="53">
        <v>45</v>
      </c>
      <c r="AH495" s="53"/>
      <c r="AI495" s="53"/>
      <c r="AJ495" s="61"/>
      <c r="AK495" s="67"/>
      <c r="AL495" s="61"/>
      <c r="AM495" s="61"/>
      <c r="AQ495" s="185"/>
      <c r="AR495" s="185"/>
      <c r="AS495" s="185"/>
      <c r="AT495" s="185"/>
      <c r="AU495" s="185"/>
      <c r="AV495" s="185"/>
      <c r="AW495" s="185"/>
      <c r="AX495" s="53"/>
      <c r="AY495" s="53"/>
      <c r="AZ495" s="53"/>
      <c r="BA495" s="53"/>
      <c r="BB495" s="61"/>
      <c r="BC495" s="67"/>
      <c r="BI495" s="61"/>
      <c r="BK495" s="61"/>
      <c r="BL495" s="61"/>
      <c r="BM495" s="61"/>
      <c r="BN495" s="61"/>
    </row>
    <row r="496" ht="12.95" customHeight="1" spans="1:66">
      <c r="A496" s="6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61"/>
      <c r="S496" s="180">
        <v>45537</v>
      </c>
      <c r="T496" s="14" t="s">
        <v>4290</v>
      </c>
      <c r="U496" s="53">
        <v>2</v>
      </c>
      <c r="V496" s="14" t="s">
        <v>259</v>
      </c>
      <c r="W496" s="14">
        <v>2000</v>
      </c>
      <c r="X496" s="14" t="s">
        <v>2043</v>
      </c>
      <c r="Y496" s="53"/>
      <c r="Z496" s="53"/>
      <c r="AA496" s="53"/>
      <c r="AB496" s="53" t="s">
        <v>4449</v>
      </c>
      <c r="AC496" s="53" t="s">
        <v>4605</v>
      </c>
      <c r="AD496" s="53" t="s">
        <v>2220</v>
      </c>
      <c r="AE496" s="14"/>
      <c r="AF496" s="53">
        <v>450</v>
      </c>
      <c r="AG496" s="53">
        <v>45</v>
      </c>
      <c r="AH496" s="53"/>
      <c r="AI496" s="53"/>
      <c r="AJ496" s="61"/>
      <c r="AK496" s="67"/>
      <c r="AL496" s="61"/>
      <c r="AM496" s="61"/>
      <c r="AQ496" s="185"/>
      <c r="AR496" s="185"/>
      <c r="AS496" s="185"/>
      <c r="AT496" s="185"/>
      <c r="AU496" s="185"/>
      <c r="AV496" s="185"/>
      <c r="AW496" s="185"/>
      <c r="AX496" s="53"/>
      <c r="AY496" s="53"/>
      <c r="AZ496" s="53"/>
      <c r="BA496" s="53"/>
      <c r="BB496" s="61"/>
      <c r="BC496" s="67"/>
      <c r="BI496" s="61"/>
      <c r="BK496" s="61"/>
      <c r="BL496" s="61"/>
      <c r="BM496" s="61"/>
      <c r="BN496" s="61"/>
    </row>
    <row r="497" ht="12.95" customHeight="1" spans="1:66">
      <c r="A497" s="6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61"/>
      <c r="S497" s="180"/>
      <c r="T497" s="14"/>
      <c r="U497" s="53"/>
      <c r="V497" s="14"/>
      <c r="W497" s="14"/>
      <c r="X497" s="14"/>
      <c r="Y497" s="53"/>
      <c r="Z497" s="53"/>
      <c r="AA497" s="53"/>
      <c r="AB497" s="53" t="s">
        <v>4449</v>
      </c>
      <c r="AC497" s="53" t="s">
        <v>4605</v>
      </c>
      <c r="AD497" s="53" t="s">
        <v>2220</v>
      </c>
      <c r="AE497" s="14"/>
      <c r="AF497" s="53">
        <v>450</v>
      </c>
      <c r="AG497" s="53">
        <v>45</v>
      </c>
      <c r="AH497" s="53"/>
      <c r="AI497" s="53"/>
      <c r="AJ497" s="61"/>
      <c r="AK497" s="67"/>
      <c r="AL497" s="61"/>
      <c r="AM497" s="61"/>
      <c r="AQ497" s="185"/>
      <c r="AR497" s="185"/>
      <c r="AS497" s="185"/>
      <c r="AT497" s="185"/>
      <c r="AU497" s="185"/>
      <c r="AV497" s="185"/>
      <c r="AW497" s="185"/>
      <c r="AX497" s="53"/>
      <c r="AY497" s="53"/>
      <c r="AZ497" s="53"/>
      <c r="BA497" s="53"/>
      <c r="BB497" s="61"/>
      <c r="BC497" s="67"/>
      <c r="BI497" s="61"/>
      <c r="BK497" s="61"/>
      <c r="BL497" s="61"/>
      <c r="BM497" s="61"/>
      <c r="BN497" s="61"/>
    </row>
    <row r="498" ht="12.95" customHeight="1" spans="1:66">
      <c r="A498" s="6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61"/>
      <c r="S498" s="180">
        <v>45539</v>
      </c>
      <c r="T498" s="14" t="s">
        <v>4288</v>
      </c>
      <c r="U498" s="53">
        <v>2</v>
      </c>
      <c r="V498" s="14" t="s">
        <v>259</v>
      </c>
      <c r="W498" s="14">
        <v>4480</v>
      </c>
      <c r="X498" s="14" t="s">
        <v>2043</v>
      </c>
      <c r="Y498" s="53"/>
      <c r="Z498" s="53"/>
      <c r="AA498" s="53"/>
      <c r="AB498" s="53" t="s">
        <v>4449</v>
      </c>
      <c r="AC498" s="53" t="s">
        <v>4605</v>
      </c>
      <c r="AD498" s="53" t="s">
        <v>2220</v>
      </c>
      <c r="AE498" s="14"/>
      <c r="AF498" s="53">
        <v>450</v>
      </c>
      <c r="AG498" s="53">
        <v>45</v>
      </c>
      <c r="AH498" s="53"/>
      <c r="AI498" s="53"/>
      <c r="AJ498" s="61"/>
      <c r="AK498" s="67"/>
      <c r="AL498" s="61"/>
      <c r="AM498" s="61"/>
      <c r="AQ498" s="185"/>
      <c r="AR498" s="185"/>
      <c r="AS498" s="185"/>
      <c r="AT498" s="185"/>
      <c r="AU498" s="185"/>
      <c r="AV498" s="185"/>
      <c r="AW498" s="185"/>
      <c r="AX498" s="53"/>
      <c r="AY498" s="53"/>
      <c r="AZ498" s="53"/>
      <c r="BA498" s="53"/>
      <c r="BB498" s="61"/>
      <c r="BC498" s="67"/>
      <c r="BI498" s="61"/>
      <c r="BK498" s="61"/>
      <c r="BL498" s="61"/>
      <c r="BM498" s="61"/>
      <c r="BN498" s="61"/>
    </row>
    <row r="499" ht="12.95" customHeight="1" spans="1:66">
      <c r="A499" s="6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61"/>
      <c r="S499" s="180">
        <v>45539</v>
      </c>
      <c r="T499" s="14" t="s">
        <v>4289</v>
      </c>
      <c r="U499" s="53">
        <v>2</v>
      </c>
      <c r="V499" s="14" t="s">
        <v>599</v>
      </c>
      <c r="W499" s="14">
        <v>3200</v>
      </c>
      <c r="X499" s="14" t="s">
        <v>2043</v>
      </c>
      <c r="Y499" s="53"/>
      <c r="Z499" s="53"/>
      <c r="AA499" s="53"/>
      <c r="AB499" s="53" t="s">
        <v>4449</v>
      </c>
      <c r="AC499" s="53" t="s">
        <v>4605</v>
      </c>
      <c r="AD499" s="53" t="s">
        <v>2220</v>
      </c>
      <c r="AE499" s="14">
        <v>102</v>
      </c>
      <c r="AF499" s="53">
        <v>450</v>
      </c>
      <c r="AG499" s="53">
        <v>45</v>
      </c>
      <c r="AH499" s="53"/>
      <c r="AI499" s="53"/>
      <c r="AJ499" s="61"/>
      <c r="AK499" s="67"/>
      <c r="AL499" s="61"/>
      <c r="AM499" s="61"/>
      <c r="AQ499" s="185"/>
      <c r="AR499" s="185"/>
      <c r="AS499" s="185"/>
      <c r="AT499" s="185"/>
      <c r="AU499" s="185"/>
      <c r="AV499" s="185"/>
      <c r="AW499" s="185"/>
      <c r="AX499" s="53"/>
      <c r="AY499" s="53"/>
      <c r="AZ499" s="53"/>
      <c r="BA499" s="53"/>
      <c r="BB499" s="61"/>
      <c r="BC499" s="67"/>
      <c r="BI499" s="61"/>
      <c r="BK499" s="61"/>
      <c r="BL499" s="61"/>
      <c r="BM499" s="61"/>
      <c r="BN499" s="61"/>
    </row>
    <row r="500" ht="12.95" customHeight="1" spans="1:66">
      <c r="A500" s="6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61"/>
      <c r="S500" s="180">
        <v>45539</v>
      </c>
      <c r="T500" s="14" t="s">
        <v>4290</v>
      </c>
      <c r="U500" s="14">
        <v>2</v>
      </c>
      <c r="V500" s="14" t="s">
        <v>110</v>
      </c>
      <c r="W500" s="14">
        <v>2000</v>
      </c>
      <c r="X500" s="14" t="s">
        <v>2043</v>
      </c>
      <c r="Y500" s="14" t="s">
        <v>2389</v>
      </c>
      <c r="Z500" s="53"/>
      <c r="AA500" s="14"/>
      <c r="AB500" s="53" t="s">
        <v>4449</v>
      </c>
      <c r="AC500" s="53" t="s">
        <v>4605</v>
      </c>
      <c r="AD500" s="53" t="s">
        <v>2220</v>
      </c>
      <c r="AE500" s="14"/>
      <c r="AF500" s="14"/>
      <c r="AG500" s="14"/>
      <c r="AH500" s="14"/>
      <c r="AI500" s="14"/>
      <c r="AJ500" s="61"/>
      <c r="AK500" s="67"/>
      <c r="AL500" s="61"/>
      <c r="AM500" s="61"/>
      <c r="AQ500" s="185"/>
      <c r="AR500" s="185"/>
      <c r="AS500" s="185"/>
      <c r="AT500" s="185"/>
      <c r="AU500" s="185"/>
      <c r="AV500" s="185"/>
      <c r="AW500" s="185"/>
      <c r="AX500" s="53"/>
      <c r="AY500" s="53"/>
      <c r="AZ500" s="53"/>
      <c r="BA500" s="53"/>
      <c r="BB500" s="61"/>
      <c r="BC500" s="67"/>
      <c r="BI500" s="61"/>
      <c r="BK500" s="61"/>
      <c r="BL500" s="61"/>
      <c r="BM500" s="61"/>
      <c r="BN500" s="61"/>
    </row>
    <row r="501" ht="13.2" spans="18:66">
      <c r="R501" s="61"/>
      <c r="S501" s="180">
        <v>45540</v>
      </c>
      <c r="T501" s="14" t="s">
        <v>4288</v>
      </c>
      <c r="U501" s="14">
        <v>2</v>
      </c>
      <c r="V501" s="14" t="s">
        <v>110</v>
      </c>
      <c r="W501" s="14">
        <v>1600</v>
      </c>
      <c r="X501" s="14" t="s">
        <v>2043</v>
      </c>
      <c r="Y501" s="14"/>
      <c r="Z501" s="53"/>
      <c r="AA501" s="14"/>
      <c r="AB501" s="53" t="s">
        <v>4449</v>
      </c>
      <c r="AC501" s="53" t="s">
        <v>4605</v>
      </c>
      <c r="AD501" s="53" t="s">
        <v>2220</v>
      </c>
      <c r="AE501" s="14"/>
      <c r="AF501" s="14"/>
      <c r="AG501" s="14"/>
      <c r="AH501" s="14"/>
      <c r="AI501" s="14"/>
      <c r="AJ501" s="61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61"/>
      <c r="BC501" s="67"/>
      <c r="BI501" s="61"/>
      <c r="BK501" s="61"/>
      <c r="BL501" s="61"/>
      <c r="BM501" s="61"/>
      <c r="BN501" s="61"/>
    </row>
    <row r="502" ht="13.2" spans="1:53">
      <c r="A502" s="195" t="s">
        <v>4609</v>
      </c>
      <c r="B502" s="129">
        <v>282.1</v>
      </c>
      <c r="C502" s="129"/>
      <c r="D502" s="129" t="s">
        <v>55</v>
      </c>
      <c r="E502" s="196">
        <f>500-B502</f>
        <v>217.9</v>
      </c>
      <c r="G502" s="14"/>
      <c r="H502" s="53"/>
      <c r="S502" s="180">
        <v>45540</v>
      </c>
      <c r="T502" s="14" t="s">
        <v>4425</v>
      </c>
      <c r="U502" s="14">
        <v>2</v>
      </c>
      <c r="V502" s="14" t="s">
        <v>2058</v>
      </c>
      <c r="W502" s="14">
        <v>6000</v>
      </c>
      <c r="X502" s="14" t="s">
        <v>2043</v>
      </c>
      <c r="Y502" s="14"/>
      <c r="Z502" s="53"/>
      <c r="AA502" s="14"/>
      <c r="AB502" s="53" t="s">
        <v>4449</v>
      </c>
      <c r="AC502" s="53" t="s">
        <v>4605</v>
      </c>
      <c r="AD502" s="53" t="s">
        <v>2220</v>
      </c>
      <c r="AE502" s="14"/>
      <c r="AF502" s="14"/>
      <c r="AG502" s="14"/>
      <c r="AH502" s="14"/>
      <c r="AI502" s="14"/>
      <c r="AQ502" s="14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</row>
    <row r="503" ht="13.2" spans="1:53">
      <c r="A503" s="195" t="s">
        <v>4610</v>
      </c>
      <c r="B503" s="129">
        <v>13</v>
      </c>
      <c r="C503" s="129"/>
      <c r="D503" s="195" t="s">
        <v>4610</v>
      </c>
      <c r="E503" s="196">
        <f>23-B503</f>
        <v>10</v>
      </c>
      <c r="G503" s="14"/>
      <c r="H503" s="53"/>
      <c r="S503" s="180">
        <v>45540</v>
      </c>
      <c r="T503" s="14" t="s">
        <v>4290</v>
      </c>
      <c r="U503" s="14">
        <v>2</v>
      </c>
      <c r="V503" s="14" t="s">
        <v>244</v>
      </c>
      <c r="W503" s="14">
        <v>500</v>
      </c>
      <c r="X503" s="14" t="s">
        <v>2043</v>
      </c>
      <c r="Y503" s="14"/>
      <c r="Z503" s="53"/>
      <c r="AA503" s="14"/>
      <c r="AB503" s="53" t="s">
        <v>4449</v>
      </c>
      <c r="AC503" s="53" t="s">
        <v>4605</v>
      </c>
      <c r="AD503" s="53" t="s">
        <v>2220</v>
      </c>
      <c r="AE503" s="14"/>
      <c r="AF503" s="14"/>
      <c r="AG503" s="14"/>
      <c r="AH503" s="14"/>
      <c r="AI503" s="14"/>
      <c r="AQ503" s="14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</row>
    <row r="504" ht="13.2" spans="1:53">
      <c r="A504" s="195" t="s">
        <v>4611</v>
      </c>
      <c r="B504" s="197">
        <f>B502/B503</f>
        <v>21.7</v>
      </c>
      <c r="C504" s="129"/>
      <c r="D504" s="129" t="s">
        <v>4612</v>
      </c>
      <c r="E504" s="197">
        <f>E502/E503</f>
        <v>21.79</v>
      </c>
      <c r="G504" s="14"/>
      <c r="H504" s="53"/>
      <c r="S504" s="180">
        <v>45541</v>
      </c>
      <c r="T504" s="14" t="s">
        <v>4288</v>
      </c>
      <c r="U504" s="14">
        <v>2</v>
      </c>
      <c r="V504" s="14" t="s">
        <v>244</v>
      </c>
      <c r="W504" s="14">
        <v>3500</v>
      </c>
      <c r="X504" s="14" t="s">
        <v>2043</v>
      </c>
      <c r="Y504" s="14"/>
      <c r="Z504" s="53"/>
      <c r="AA504" s="14"/>
      <c r="AB504" s="53" t="s">
        <v>4449</v>
      </c>
      <c r="AC504" s="53" t="s">
        <v>4605</v>
      </c>
      <c r="AD504" s="53" t="s">
        <v>2220</v>
      </c>
      <c r="AE504" s="14"/>
      <c r="AF504" s="14"/>
      <c r="AG504" s="14"/>
      <c r="AH504" s="14"/>
      <c r="AI504" s="14"/>
      <c r="AQ504" s="139"/>
      <c r="AR504" s="185"/>
      <c r="AS504" s="185"/>
      <c r="AT504" s="185"/>
      <c r="AU504" s="185"/>
      <c r="AV504" s="185"/>
      <c r="AW504" s="185"/>
      <c r="AX504" s="185"/>
      <c r="AY504" s="185"/>
      <c r="AZ504" s="185"/>
      <c r="BA504" s="185"/>
    </row>
    <row r="505" ht="13.2" spans="1:35">
      <c r="A505" s="129" t="s">
        <v>2045</v>
      </c>
      <c r="B505" s="129">
        <v>37</v>
      </c>
      <c r="C505" s="129"/>
      <c r="D505" s="129" t="s">
        <v>4613</v>
      </c>
      <c r="E505" s="196">
        <f>100-B505</f>
        <v>63</v>
      </c>
      <c r="F505" s="198">
        <f>E505/E503</f>
        <v>6.3</v>
      </c>
      <c r="S505" s="180">
        <v>45541</v>
      </c>
      <c r="T505" s="14" t="s">
        <v>4289</v>
      </c>
      <c r="U505" s="14">
        <v>2</v>
      </c>
      <c r="V505" s="14" t="s">
        <v>244</v>
      </c>
      <c r="W505" s="14">
        <v>1200</v>
      </c>
      <c r="X505" s="14" t="s">
        <v>2043</v>
      </c>
      <c r="Y505" s="14"/>
      <c r="Z505" s="53"/>
      <c r="AA505" s="14"/>
      <c r="AB505" s="53" t="s">
        <v>4449</v>
      </c>
      <c r="AC505" s="53" t="s">
        <v>4605</v>
      </c>
      <c r="AD505" s="53" t="s">
        <v>2220</v>
      </c>
      <c r="AE505" s="14"/>
      <c r="AF505" s="14"/>
      <c r="AG505" s="14"/>
      <c r="AH505" s="14"/>
      <c r="AI505" s="14"/>
    </row>
    <row r="506" customHeight="1" spans="19:35">
      <c r="S506" s="180">
        <v>45541</v>
      </c>
      <c r="T506" s="14" t="s">
        <v>4289</v>
      </c>
      <c r="U506" s="14">
        <v>2</v>
      </c>
      <c r="V506" s="14" t="s">
        <v>280</v>
      </c>
      <c r="W506" s="14">
        <v>800</v>
      </c>
      <c r="X506" s="14" t="s">
        <v>2043</v>
      </c>
      <c r="Y506" s="14"/>
      <c r="Z506" s="53"/>
      <c r="AA506" s="14" t="s">
        <v>4614</v>
      </c>
      <c r="AB506" s="53" t="s">
        <v>4449</v>
      </c>
      <c r="AC506" s="53" t="s">
        <v>4605</v>
      </c>
      <c r="AD506" s="14" t="s">
        <v>4450</v>
      </c>
      <c r="AE506" s="14"/>
      <c r="AF506" s="53">
        <v>450</v>
      </c>
      <c r="AG506" s="53">
        <v>45</v>
      </c>
      <c r="AH506" s="14"/>
      <c r="AI506" s="14"/>
    </row>
    <row r="507" ht="13.2" spans="1:35">
      <c r="A507" s="14" t="s">
        <v>4615</v>
      </c>
      <c r="B507" s="91">
        <f>SUM(B511:E513)</f>
        <v>19685</v>
      </c>
      <c r="C507" s="198"/>
      <c r="S507" s="180">
        <v>45541</v>
      </c>
      <c r="T507" s="14" t="s">
        <v>4290</v>
      </c>
      <c r="U507" s="14">
        <v>2</v>
      </c>
      <c r="V507" s="14" t="s">
        <v>280</v>
      </c>
      <c r="W507" s="14">
        <v>3000</v>
      </c>
      <c r="X507" s="14" t="s">
        <v>2043</v>
      </c>
      <c r="Y507" s="14"/>
      <c r="Z507" s="53"/>
      <c r="AA507" s="14"/>
      <c r="AB507" s="53" t="s">
        <v>4449</v>
      </c>
      <c r="AC507" s="53" t="s">
        <v>4605</v>
      </c>
      <c r="AD507" s="14" t="s">
        <v>4450</v>
      </c>
      <c r="AE507" s="14"/>
      <c r="AF507" s="53">
        <v>450</v>
      </c>
      <c r="AG507" s="53">
        <v>45</v>
      </c>
      <c r="AH507" s="14"/>
      <c r="AI507" s="14"/>
    </row>
    <row r="508" ht="13.2" spans="1:66">
      <c r="A508" s="14" t="s">
        <v>4616</v>
      </c>
      <c r="B508" s="91">
        <v>4985</v>
      </c>
      <c r="C508" s="198"/>
      <c r="R508" s="61"/>
      <c r="S508" s="180">
        <v>45544</v>
      </c>
      <c r="T508" s="14" t="s">
        <v>4288</v>
      </c>
      <c r="U508" s="14">
        <v>2</v>
      </c>
      <c r="V508" s="14" t="s">
        <v>280</v>
      </c>
      <c r="W508" s="14">
        <v>3300</v>
      </c>
      <c r="X508" s="14" t="s">
        <v>2043</v>
      </c>
      <c r="Y508" s="14"/>
      <c r="Z508" s="53"/>
      <c r="AA508" s="14"/>
      <c r="AB508" s="53" t="s">
        <v>4449</v>
      </c>
      <c r="AC508" s="53" t="s">
        <v>4605</v>
      </c>
      <c r="AD508" s="14" t="s">
        <v>4450</v>
      </c>
      <c r="AE508" s="14"/>
      <c r="AF508" s="14"/>
      <c r="AG508" s="14"/>
      <c r="AH508" s="14"/>
      <c r="AI508" s="14"/>
      <c r="AJ508" s="61"/>
      <c r="AK508" s="61"/>
      <c r="AL508" s="61"/>
      <c r="AM508" s="61"/>
      <c r="AN508" s="61"/>
      <c r="AO508" s="61"/>
      <c r="AP508" s="61"/>
      <c r="AQ508" s="61"/>
      <c r="BB508" s="61"/>
      <c r="BC508" s="61"/>
      <c r="BD508" s="61"/>
      <c r="BE508" s="61"/>
      <c r="BF508" s="61"/>
      <c r="BG508" s="61"/>
      <c r="BH508" s="61"/>
      <c r="BI508" s="61"/>
      <c r="BK508" s="61"/>
      <c r="BL508" s="61"/>
      <c r="BM508" s="61"/>
      <c r="BN508" s="61"/>
    </row>
    <row r="509" ht="13.2" spans="18:66">
      <c r="R509" s="61"/>
      <c r="S509" s="180">
        <v>45544</v>
      </c>
      <c r="T509" s="14" t="s">
        <v>4289</v>
      </c>
      <c r="U509" s="14">
        <v>2</v>
      </c>
      <c r="V509" s="14" t="s">
        <v>280</v>
      </c>
      <c r="W509" s="14">
        <v>3300</v>
      </c>
      <c r="X509" s="14" t="s">
        <v>2043</v>
      </c>
      <c r="Y509" s="14"/>
      <c r="Z509" s="53"/>
      <c r="AA509" s="14"/>
      <c r="AB509" s="53" t="s">
        <v>4449</v>
      </c>
      <c r="AC509" s="53" t="s">
        <v>4605</v>
      </c>
      <c r="AD509" s="14" t="s">
        <v>4450</v>
      </c>
      <c r="AE509" s="14"/>
      <c r="AF509" s="14"/>
      <c r="AG509" s="14"/>
      <c r="AH509" s="14"/>
      <c r="AI509" s="14"/>
      <c r="AJ509" s="61"/>
      <c r="AK509" s="61"/>
      <c r="AL509" s="61"/>
      <c r="AM509" s="61"/>
      <c r="AN509" s="61"/>
      <c r="AO509" s="61"/>
      <c r="AP509" s="61"/>
      <c r="AQ509" s="61"/>
      <c r="BB509" s="61"/>
      <c r="BC509" s="61"/>
      <c r="BD509" s="61"/>
      <c r="BE509" s="61"/>
      <c r="BF509" s="61"/>
      <c r="BG509" s="61"/>
      <c r="BH509" s="61"/>
      <c r="BI509" s="61"/>
      <c r="BK509" s="61"/>
      <c r="BL509" s="61"/>
      <c r="BM509" s="61"/>
      <c r="BN509" s="61"/>
    </row>
    <row r="510" ht="13.2" spans="2:66">
      <c r="B510" s="14" t="s">
        <v>4617</v>
      </c>
      <c r="C510" s="14" t="s">
        <v>4618</v>
      </c>
      <c r="D510" s="14" t="s">
        <v>4619</v>
      </c>
      <c r="E510" s="14" t="s">
        <v>4620</v>
      </c>
      <c r="R510" s="61"/>
      <c r="S510" s="180">
        <v>45552</v>
      </c>
      <c r="T510" s="14" t="s">
        <v>4288</v>
      </c>
      <c r="U510" s="14">
        <v>2</v>
      </c>
      <c r="V510" s="14" t="s">
        <v>135</v>
      </c>
      <c r="W510" s="14">
        <v>3885</v>
      </c>
      <c r="X510" s="14" t="s">
        <v>2043</v>
      </c>
      <c r="Y510" s="14"/>
      <c r="Z510" s="53"/>
      <c r="AA510" s="14"/>
      <c r="AB510" s="53" t="s">
        <v>4449</v>
      </c>
      <c r="AC510" s="53" t="s">
        <v>4605</v>
      </c>
      <c r="AD510" s="14" t="s">
        <v>4450</v>
      </c>
      <c r="AE510" s="14">
        <v>61</v>
      </c>
      <c r="AF510" s="14"/>
      <c r="AG510" s="14"/>
      <c r="AH510" s="14"/>
      <c r="AI510" s="14"/>
      <c r="AJ510" s="61"/>
      <c r="AK510" s="61"/>
      <c r="AL510" s="61"/>
      <c r="AM510" s="61"/>
      <c r="AN510" s="61"/>
      <c r="AO510" s="61"/>
      <c r="AP510" s="61"/>
      <c r="AQ510" s="61"/>
      <c r="BB510" s="61"/>
      <c r="BC510" s="61"/>
      <c r="BD510" s="61"/>
      <c r="BE510" s="61"/>
      <c r="BF510" s="61"/>
      <c r="BG510" s="61"/>
      <c r="BH510" s="61"/>
      <c r="BI510" s="61"/>
      <c r="BK510" s="61"/>
      <c r="BL510" s="61"/>
      <c r="BM510" s="61"/>
      <c r="BN510" s="61"/>
    </row>
    <row r="511" ht="13.2" spans="1:66">
      <c r="A511" s="14" t="s">
        <v>4621</v>
      </c>
      <c r="B511" s="91"/>
      <c r="C511" s="91">
        <v>2940</v>
      </c>
      <c r="D511" s="91">
        <v>1245</v>
      </c>
      <c r="E511" s="91">
        <v>800</v>
      </c>
      <c r="R511" s="61"/>
      <c r="S511" s="186">
        <v>45552</v>
      </c>
      <c r="T511" s="187" t="s">
        <v>4289</v>
      </c>
      <c r="U511" s="187">
        <v>2</v>
      </c>
      <c r="V511" s="141" t="s">
        <v>135</v>
      </c>
      <c r="W511" s="187">
        <v>3600</v>
      </c>
      <c r="X511" s="187" t="s">
        <v>2043</v>
      </c>
      <c r="Y511" s="187"/>
      <c r="Z511" s="187"/>
      <c r="AA511" s="187"/>
      <c r="AB511" s="187" t="s">
        <v>4449</v>
      </c>
      <c r="AC511" s="187" t="s">
        <v>4605</v>
      </c>
      <c r="AD511" s="14" t="s">
        <v>4450</v>
      </c>
      <c r="AE511" s="187"/>
      <c r="AF511" s="187"/>
      <c r="AG511" s="187"/>
      <c r="AH511" s="187"/>
      <c r="AI511" s="187"/>
      <c r="AJ511" s="61"/>
      <c r="AK511" s="61"/>
      <c r="AL511" s="61"/>
      <c r="AM511" s="61"/>
      <c r="AN511" s="61"/>
      <c r="AO511" s="61"/>
      <c r="AP511" s="61"/>
      <c r="AQ511" s="61"/>
      <c r="BB511" s="61"/>
      <c r="BC511" s="61"/>
      <c r="BD511" s="61"/>
      <c r="BE511" s="61"/>
      <c r="BF511" s="61"/>
      <c r="BG511" s="61"/>
      <c r="BH511" s="61"/>
      <c r="BI511" s="61"/>
      <c r="BK511" s="61"/>
      <c r="BL511" s="61"/>
      <c r="BM511" s="61"/>
      <c r="BN511" s="61"/>
    </row>
    <row r="512" ht="13.2" spans="1:66">
      <c r="A512" s="14" t="s">
        <v>4344</v>
      </c>
      <c r="B512" s="14"/>
      <c r="C512" s="14">
        <v>3500</v>
      </c>
      <c r="D512" s="14">
        <v>1500</v>
      </c>
      <c r="E512" s="14">
        <v>3000</v>
      </c>
      <c r="R512" s="61"/>
      <c r="S512" s="180">
        <v>45552</v>
      </c>
      <c r="T512" s="53" t="s">
        <v>4290</v>
      </c>
      <c r="U512" s="53">
        <v>2</v>
      </c>
      <c r="V512" s="53" t="s">
        <v>967</v>
      </c>
      <c r="W512" s="53">
        <v>3000</v>
      </c>
      <c r="X512" s="53" t="s">
        <v>2043</v>
      </c>
      <c r="Y512" s="53"/>
      <c r="Z512" s="53"/>
      <c r="AA512" s="53"/>
      <c r="AB512" s="53" t="s">
        <v>4449</v>
      </c>
      <c r="AC512" s="53" t="s">
        <v>4605</v>
      </c>
      <c r="AD512" s="14" t="s">
        <v>4450</v>
      </c>
      <c r="AE512" s="53"/>
      <c r="AF512" s="53"/>
      <c r="AG512" s="53"/>
      <c r="AH512" s="53"/>
      <c r="AI512" s="53"/>
      <c r="AJ512" s="61"/>
      <c r="AK512" s="61"/>
      <c r="AL512" s="61"/>
      <c r="AM512" s="61"/>
      <c r="AN512" s="61"/>
      <c r="AO512" s="61"/>
      <c r="AP512" s="61"/>
      <c r="AQ512" s="61"/>
      <c r="BB512" s="61"/>
      <c r="BC512" s="61"/>
      <c r="BD512" s="61"/>
      <c r="BE512" s="61"/>
      <c r="BF512" s="61"/>
      <c r="BG512" s="61"/>
      <c r="BH512" s="61"/>
      <c r="BI512" s="61"/>
      <c r="BK512" s="61"/>
      <c r="BL512" s="61"/>
      <c r="BM512" s="61"/>
      <c r="BN512" s="61"/>
    </row>
    <row r="513" ht="13.2" spans="1:66">
      <c r="A513" s="14" t="s">
        <v>4622</v>
      </c>
      <c r="B513" s="14"/>
      <c r="C513" s="14">
        <v>3200</v>
      </c>
      <c r="D513" s="14">
        <v>500</v>
      </c>
      <c r="E513" s="14">
        <v>3000</v>
      </c>
      <c r="R513" s="61"/>
      <c r="S513" s="180">
        <v>45554</v>
      </c>
      <c r="T513" s="53" t="s">
        <v>4288</v>
      </c>
      <c r="U513" s="14">
        <v>2</v>
      </c>
      <c r="V513" s="14" t="s">
        <v>1650</v>
      </c>
      <c r="W513" s="14">
        <v>1840</v>
      </c>
      <c r="X513" s="14" t="s">
        <v>2043</v>
      </c>
      <c r="Y513" s="53"/>
      <c r="Z513" s="53"/>
      <c r="AA513" s="53"/>
      <c r="AB513" s="53" t="s">
        <v>4449</v>
      </c>
      <c r="AC513" s="53" t="s">
        <v>4605</v>
      </c>
      <c r="AD513" s="14" t="s">
        <v>4450</v>
      </c>
      <c r="AE513" s="53"/>
      <c r="AF513" s="53"/>
      <c r="AG513" s="53"/>
      <c r="AH513" s="53"/>
      <c r="AI513" s="53"/>
      <c r="AJ513" s="61"/>
      <c r="AK513" s="61"/>
      <c r="AL513" s="61"/>
      <c r="AM513" s="61"/>
      <c r="AN513" s="61"/>
      <c r="AO513" s="61"/>
      <c r="AP513" s="61"/>
      <c r="AQ513" s="61"/>
      <c r="BB513" s="61"/>
      <c r="BC513" s="61"/>
      <c r="BD513" s="61"/>
      <c r="BE513" s="61"/>
      <c r="BF513" s="61"/>
      <c r="BG513" s="61"/>
      <c r="BH513" s="61"/>
      <c r="BI513" s="61"/>
      <c r="BK513" s="61"/>
      <c r="BL513" s="61"/>
      <c r="BM513" s="61"/>
      <c r="BN513" s="61"/>
    </row>
    <row r="514" ht="13.2" spans="18:66">
      <c r="R514" s="61"/>
      <c r="S514" s="180">
        <v>45554</v>
      </c>
      <c r="T514" s="53" t="s">
        <v>4288</v>
      </c>
      <c r="U514" s="14">
        <v>2</v>
      </c>
      <c r="V514" s="14" t="s">
        <v>142</v>
      </c>
      <c r="W514" s="14">
        <v>1100</v>
      </c>
      <c r="X514" s="14" t="s">
        <v>2043</v>
      </c>
      <c r="Y514" s="53"/>
      <c r="Z514" s="53"/>
      <c r="AA514" s="53"/>
      <c r="AB514" s="53" t="s">
        <v>4449</v>
      </c>
      <c r="AC514" s="53" t="s">
        <v>4605</v>
      </c>
      <c r="AD514" s="14" t="s">
        <v>4450</v>
      </c>
      <c r="AE514" s="53" t="s">
        <v>5</v>
      </c>
      <c r="AF514" s="53">
        <v>400</v>
      </c>
      <c r="AG514" s="53">
        <v>40</v>
      </c>
      <c r="AH514" s="53"/>
      <c r="AI514" s="53"/>
      <c r="AJ514" s="61"/>
      <c r="AK514" s="61"/>
      <c r="AL514" s="61"/>
      <c r="AM514" s="61"/>
      <c r="AN514" s="61"/>
      <c r="AO514" s="61"/>
      <c r="AP514" s="61"/>
      <c r="AQ514" s="61"/>
      <c r="BB514" s="61"/>
      <c r="BC514" s="61"/>
      <c r="BD514" s="61"/>
      <c r="BE514" s="61"/>
      <c r="BF514" s="61"/>
      <c r="BG514" s="61"/>
      <c r="BH514" s="61"/>
      <c r="BI514" s="61"/>
      <c r="BK514" s="61"/>
      <c r="BL514" s="61"/>
      <c r="BM514" s="61"/>
      <c r="BN514" s="61"/>
    </row>
    <row r="515" ht="19.5" customHeight="1" spans="3:66">
      <c r="C515" s="199" t="s">
        <v>4402</v>
      </c>
      <c r="E515" s="199">
        <f>SUM(E516:E530)</f>
        <v>16800</v>
      </c>
      <c r="S515" s="180">
        <v>45554</v>
      </c>
      <c r="T515" s="14" t="s">
        <v>4425</v>
      </c>
      <c r="U515" s="53">
        <v>2</v>
      </c>
      <c r="V515" s="14" t="s">
        <v>142</v>
      </c>
      <c r="W515" s="53">
        <v>7000</v>
      </c>
      <c r="X515" s="53" t="s">
        <v>2043</v>
      </c>
      <c r="Y515" s="53"/>
      <c r="Z515" s="53"/>
      <c r="AA515" s="53"/>
      <c r="AB515" s="53" t="s">
        <v>4449</v>
      </c>
      <c r="AC515" s="53" t="s">
        <v>4605</v>
      </c>
      <c r="AD515" s="14" t="s">
        <v>4450</v>
      </c>
      <c r="AE515" s="53"/>
      <c r="AF515" s="53"/>
      <c r="AG515" s="53"/>
      <c r="AH515" s="53"/>
      <c r="AI515" s="53"/>
      <c r="AJ515" s="61"/>
      <c r="AK515" s="61"/>
      <c r="AL515" s="61"/>
      <c r="AM515" s="61"/>
      <c r="AN515" s="61"/>
      <c r="AO515" s="61"/>
      <c r="AP515" s="61"/>
      <c r="AQ515" s="61"/>
      <c r="BB515" s="61"/>
      <c r="BC515" s="61"/>
      <c r="BD515" s="61"/>
      <c r="BE515" s="61"/>
      <c r="BF515" s="61"/>
      <c r="BG515" s="61"/>
      <c r="BH515" s="61"/>
      <c r="BI515" s="61"/>
      <c r="BK515" s="61"/>
      <c r="BL515" s="61"/>
      <c r="BM515" s="61"/>
      <c r="BN515" s="61"/>
    </row>
    <row r="516" ht="13.2" spans="1:66">
      <c r="A516" s="180">
        <v>45555</v>
      </c>
      <c r="B516" s="53" t="s">
        <v>4288</v>
      </c>
      <c r="C516" s="14">
        <v>2</v>
      </c>
      <c r="D516" s="127" t="s">
        <v>1777</v>
      </c>
      <c r="E516" s="127">
        <v>6000</v>
      </c>
      <c r="F516" s="127" t="s">
        <v>2043</v>
      </c>
      <c r="G516" s="200"/>
      <c r="H516" s="177"/>
      <c r="L516" s="177"/>
      <c r="M516" s="177"/>
      <c r="N516" s="177"/>
      <c r="O516" s="177"/>
      <c r="P516" s="177"/>
      <c r="Q516" s="177"/>
      <c r="U516" s="61"/>
      <c r="V516" s="185"/>
      <c r="W516" s="185"/>
      <c r="X516" s="185"/>
      <c r="Y516" s="185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BB516" s="61"/>
      <c r="BC516" s="61"/>
      <c r="BD516" s="61"/>
      <c r="BE516" s="61"/>
      <c r="BF516" s="61"/>
      <c r="BG516" s="61"/>
      <c r="BH516" s="61"/>
      <c r="BI516" s="61"/>
      <c r="BK516" s="61"/>
      <c r="BL516" s="61"/>
      <c r="BM516" s="61"/>
      <c r="BN516" s="61"/>
    </row>
    <row r="517" ht="13.2" spans="1:66">
      <c r="A517" s="180">
        <v>45554</v>
      </c>
      <c r="B517" s="14" t="s">
        <v>4290</v>
      </c>
      <c r="C517" s="53">
        <v>2</v>
      </c>
      <c r="D517" s="127" t="s">
        <v>667</v>
      </c>
      <c r="E517" s="127">
        <v>4000</v>
      </c>
      <c r="F517" s="127" t="s">
        <v>2043</v>
      </c>
      <c r="G517" s="200"/>
      <c r="L517" s="177"/>
      <c r="M517" s="177"/>
      <c r="N517" s="177"/>
      <c r="O517" s="177"/>
      <c r="P517" s="177"/>
      <c r="Q517" s="177"/>
      <c r="U517" s="61"/>
      <c r="V517" s="53"/>
      <c r="W517" s="53"/>
      <c r="X517" s="53"/>
      <c r="Y517" s="53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BB517" s="61"/>
      <c r="BC517" s="61"/>
      <c r="BD517" s="61"/>
      <c r="BE517" s="61"/>
      <c r="BF517" s="61"/>
      <c r="BG517" s="61"/>
      <c r="BH517" s="61"/>
      <c r="BI517" s="61"/>
      <c r="BK517" s="61"/>
      <c r="BL517" s="61"/>
      <c r="BM517" s="61"/>
      <c r="BN517" s="61"/>
    </row>
    <row r="518" ht="13.2" spans="1:66">
      <c r="A518" s="180">
        <v>45554</v>
      </c>
      <c r="B518" s="14" t="s">
        <v>4288</v>
      </c>
      <c r="C518" s="14">
        <v>3</v>
      </c>
      <c r="D518" s="14" t="s">
        <v>2142</v>
      </c>
      <c r="E518" s="14">
        <v>400</v>
      </c>
      <c r="F518" s="14" t="s">
        <v>2045</v>
      </c>
      <c r="G518" s="200"/>
      <c r="L518" s="177"/>
      <c r="M518" s="177"/>
      <c r="N518" s="177"/>
      <c r="O518" s="177"/>
      <c r="P518" s="177"/>
      <c r="Q518" s="177"/>
      <c r="U518" s="61"/>
      <c r="V518" s="53"/>
      <c r="W518" s="53"/>
      <c r="X518" s="53"/>
      <c r="Y518" s="53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BB518" s="61"/>
      <c r="BC518" s="61"/>
      <c r="BD518" s="61"/>
      <c r="BE518" s="61"/>
      <c r="BF518" s="61"/>
      <c r="BG518" s="61"/>
      <c r="BH518" s="61"/>
      <c r="BI518" s="61"/>
      <c r="BK518" s="61"/>
      <c r="BL518" s="61"/>
      <c r="BM518" s="61"/>
      <c r="BN518" s="61"/>
    </row>
    <row r="519" ht="13.2" spans="1:66">
      <c r="A519" s="180">
        <v>45554</v>
      </c>
      <c r="B519" s="14" t="s">
        <v>4288</v>
      </c>
      <c r="C519" s="14">
        <v>3</v>
      </c>
      <c r="D519" s="14" t="s">
        <v>2146</v>
      </c>
      <c r="E519" s="14">
        <v>400</v>
      </c>
      <c r="F519" s="14" t="s">
        <v>2045</v>
      </c>
      <c r="L519" s="177"/>
      <c r="M519" s="177"/>
      <c r="N519" s="177"/>
      <c r="O519" s="177"/>
      <c r="P519" s="177"/>
      <c r="Q519" s="177"/>
      <c r="U519" s="61"/>
      <c r="V519" s="61"/>
      <c r="W519" s="61"/>
      <c r="X519" s="61"/>
      <c r="Y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BB519" s="61"/>
      <c r="BC519" s="61"/>
      <c r="BD519" s="61"/>
      <c r="BE519" s="61"/>
      <c r="BF519" s="61"/>
      <c r="BG519" s="61"/>
      <c r="BH519" s="61"/>
      <c r="BI519" s="61"/>
      <c r="BK519" s="61"/>
      <c r="BL519" s="61"/>
      <c r="BM519" s="61"/>
      <c r="BN519" s="61"/>
    </row>
    <row r="520" ht="13.2" spans="1:66">
      <c r="A520" s="180">
        <v>45554</v>
      </c>
      <c r="B520" s="14" t="s">
        <v>4289</v>
      </c>
      <c r="C520" s="14">
        <v>3</v>
      </c>
      <c r="D520" s="127" t="s">
        <v>1654</v>
      </c>
      <c r="E520" s="14">
        <v>600</v>
      </c>
      <c r="F520" s="14" t="s">
        <v>2045</v>
      </c>
      <c r="G520" s="200"/>
      <c r="L520" s="177"/>
      <c r="M520" s="177"/>
      <c r="N520" s="177"/>
      <c r="O520" s="177"/>
      <c r="P520" s="177"/>
      <c r="Q520" s="177"/>
      <c r="U520" s="61"/>
      <c r="V520" s="61"/>
      <c r="W520" s="61"/>
      <c r="X520" s="61"/>
      <c r="Y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BB520" s="61"/>
      <c r="BC520" s="61"/>
      <c r="BD520" s="61"/>
      <c r="BE520" s="61"/>
      <c r="BF520" s="61"/>
      <c r="BG520" s="61"/>
      <c r="BH520" s="61"/>
      <c r="BI520" s="61"/>
      <c r="BK520" s="61"/>
      <c r="BL520" s="61"/>
      <c r="BM520" s="61"/>
      <c r="BN520" s="61"/>
    </row>
    <row r="521" ht="13.2" spans="1:66">
      <c r="A521" s="180">
        <v>45554</v>
      </c>
      <c r="B521" s="14" t="s">
        <v>4290</v>
      </c>
      <c r="C521" s="14">
        <v>3</v>
      </c>
      <c r="D521" s="127" t="s">
        <v>951</v>
      </c>
      <c r="E521" s="14">
        <v>400</v>
      </c>
      <c r="F521" s="14" t="s">
        <v>2043</v>
      </c>
      <c r="G521" s="200"/>
      <c r="H521" s="200"/>
      <c r="L521" s="200"/>
      <c r="M521" s="200"/>
      <c r="N521" s="200"/>
      <c r="O521" s="200"/>
      <c r="P521" s="200"/>
      <c r="Q521" s="200"/>
      <c r="U521" s="61"/>
      <c r="V521" s="61"/>
      <c r="W521" s="61"/>
      <c r="X521" s="61"/>
      <c r="Y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BB521" s="61"/>
      <c r="BC521" s="61"/>
      <c r="BD521" s="61"/>
      <c r="BE521" s="61"/>
      <c r="BF521" s="61"/>
      <c r="BG521" s="61"/>
      <c r="BH521" s="61"/>
      <c r="BI521" s="61"/>
      <c r="BK521" s="61"/>
      <c r="BL521" s="61"/>
      <c r="BM521" s="61"/>
      <c r="BN521" s="61"/>
    </row>
    <row r="522" ht="13.2" spans="1:66">
      <c r="A522" s="180"/>
      <c r="B522" s="14"/>
      <c r="C522" s="14">
        <v>4</v>
      </c>
      <c r="D522" s="127" t="s">
        <v>316</v>
      </c>
      <c r="E522" s="127">
        <v>5000</v>
      </c>
      <c r="F522" s="14" t="s">
        <v>2043</v>
      </c>
      <c r="G522" s="200"/>
      <c r="H522" s="177"/>
      <c r="L522" s="177"/>
      <c r="M522" s="177"/>
      <c r="N522" s="177"/>
      <c r="O522" s="177"/>
      <c r="P522" s="177"/>
      <c r="Q522" s="177"/>
      <c r="U522" s="61"/>
      <c r="V522" s="61"/>
      <c r="W522" s="61"/>
      <c r="X522" s="61"/>
      <c r="Y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BB522" s="61"/>
      <c r="BC522" s="61"/>
      <c r="BD522" s="61"/>
      <c r="BE522" s="61"/>
      <c r="BF522" s="61"/>
      <c r="BG522" s="61"/>
      <c r="BH522" s="61"/>
      <c r="BI522" s="61"/>
      <c r="BK522" s="61"/>
      <c r="BL522" s="61"/>
      <c r="BM522" s="61"/>
      <c r="BN522" s="61"/>
    </row>
    <row r="523" ht="13.2" spans="1:7">
      <c r="A523" s="180"/>
      <c r="B523" s="14"/>
      <c r="C523" s="14"/>
      <c r="D523" s="127"/>
      <c r="E523" s="127"/>
      <c r="F523" s="14"/>
      <c r="G523" s="200"/>
    </row>
    <row r="524" ht="13.2" spans="1:10">
      <c r="A524" s="180"/>
      <c r="B524" s="14"/>
      <c r="C524" s="14"/>
      <c r="D524" s="127"/>
      <c r="E524" s="127"/>
      <c r="F524" s="14"/>
      <c r="G524" s="200"/>
      <c r="H524" s="201"/>
      <c r="I524" s="47"/>
      <c r="J524" s="47"/>
    </row>
    <row r="525" ht="13.2" spans="1:10">
      <c r="A525" s="180"/>
      <c r="B525" s="14"/>
      <c r="C525" s="14"/>
      <c r="D525" s="127"/>
      <c r="E525" s="127"/>
      <c r="F525" s="127"/>
      <c r="H525" s="201"/>
      <c r="I525" s="47"/>
      <c r="J525" s="47"/>
    </row>
    <row r="526" ht="13.2" spans="1:10">
      <c r="A526" s="14"/>
      <c r="B526" s="14"/>
      <c r="C526" s="14"/>
      <c r="D526" s="14"/>
      <c r="E526" s="14"/>
      <c r="F526" s="14"/>
      <c r="H526" s="201"/>
      <c r="I526" s="47"/>
      <c r="J526" s="47"/>
    </row>
    <row r="527" ht="13.2" spans="1:8">
      <c r="A527" s="180"/>
      <c r="B527" s="14"/>
      <c r="C527" s="14"/>
      <c r="D527" s="127"/>
      <c r="E527" s="127"/>
      <c r="F527" s="127"/>
      <c r="H527" s="201"/>
    </row>
    <row r="528" ht="13.2" spans="1:6">
      <c r="A528" s="180"/>
      <c r="B528" s="14"/>
      <c r="C528" s="14"/>
      <c r="D528" s="127"/>
      <c r="E528" s="127"/>
      <c r="F528" s="127"/>
    </row>
    <row r="529" ht="26.4" spans="1:8">
      <c r="A529" s="180"/>
      <c r="B529" s="14"/>
      <c r="C529" s="14"/>
      <c r="D529" s="14"/>
      <c r="E529" s="14"/>
      <c r="F529" s="14"/>
      <c r="H529" s="61" t="s">
        <v>4623</v>
      </c>
    </row>
    <row r="530" customHeight="1" spans="1:11">
      <c r="A530" s="180"/>
      <c r="B530" s="14"/>
      <c r="C530" s="53"/>
      <c r="D530" s="14"/>
      <c r="E530" s="14"/>
      <c r="F530" s="14"/>
      <c r="H530" s="181" t="s">
        <v>4400</v>
      </c>
      <c r="I530" s="53" t="s">
        <v>4624</v>
      </c>
      <c r="J530" s="53" t="s">
        <v>51</v>
      </c>
      <c r="K530" s="53" t="s">
        <v>4625</v>
      </c>
    </row>
    <row r="531" customHeight="1" spans="1:13">
      <c r="A531" s="14"/>
      <c r="B531" s="14"/>
      <c r="C531" s="14"/>
      <c r="D531" s="14"/>
      <c r="E531" s="14"/>
      <c r="F531" s="14"/>
      <c r="H531" s="202">
        <v>45511</v>
      </c>
      <c r="I531" s="53" t="s">
        <v>3759</v>
      </c>
      <c r="J531" s="53" t="s">
        <v>4626</v>
      </c>
      <c r="K531" s="53"/>
      <c r="L531" s="14"/>
      <c r="M531" s="209"/>
    </row>
    <row r="532" ht="13.2" spans="1:13">
      <c r="A532" s="14"/>
      <c r="B532" s="14"/>
      <c r="C532" s="14"/>
      <c r="D532" s="14"/>
      <c r="E532" s="14"/>
      <c r="F532" s="14"/>
      <c r="H532" s="202">
        <v>45511</v>
      </c>
      <c r="I532" s="53" t="s">
        <v>4627</v>
      </c>
      <c r="J532" s="53"/>
      <c r="K532" s="53"/>
      <c r="L532" s="14"/>
      <c r="M532" s="53"/>
    </row>
    <row r="533" ht="13.2" spans="1:13">
      <c r="A533" s="180"/>
      <c r="B533" s="14"/>
      <c r="C533" s="14"/>
      <c r="D533" s="14"/>
      <c r="E533" s="14"/>
      <c r="F533" s="14"/>
      <c r="H533" s="202">
        <v>45511</v>
      </c>
      <c r="I533" s="53" t="s">
        <v>4628</v>
      </c>
      <c r="J533" s="53"/>
      <c r="K533" s="53"/>
      <c r="L533" s="141"/>
      <c r="M533" s="187"/>
    </row>
    <row r="534" ht="13.2" spans="1:13">
      <c r="A534" s="180"/>
      <c r="B534" s="14"/>
      <c r="C534" s="14"/>
      <c r="D534" s="14"/>
      <c r="E534" s="14"/>
      <c r="F534" s="14"/>
      <c r="H534" s="181"/>
      <c r="I534" s="53"/>
      <c r="J534" s="53"/>
      <c r="K534" s="53"/>
      <c r="L534" s="53"/>
      <c r="M534" s="53"/>
    </row>
    <row r="535" ht="13.2" spans="1:13">
      <c r="A535" s="180"/>
      <c r="B535" s="14"/>
      <c r="C535" s="14"/>
      <c r="D535" s="14"/>
      <c r="E535" s="14"/>
      <c r="F535" s="14"/>
      <c r="H535" s="53"/>
      <c r="I535" s="53"/>
      <c r="J535" s="53"/>
      <c r="K535" s="53"/>
      <c r="L535" s="53"/>
      <c r="M535" s="53"/>
    </row>
    <row r="536" ht="13.2" spans="1:6">
      <c r="A536" s="180"/>
      <c r="B536" s="14"/>
      <c r="C536" s="14"/>
      <c r="D536" s="14"/>
      <c r="E536" s="14"/>
      <c r="F536" s="14"/>
    </row>
    <row r="537" ht="39.6" spans="1:13">
      <c r="A537" s="180"/>
      <c r="B537" s="14"/>
      <c r="C537" s="14"/>
      <c r="D537" s="14"/>
      <c r="E537" s="14"/>
      <c r="F537" s="14"/>
      <c r="H537" s="203" t="s">
        <v>4400</v>
      </c>
      <c r="I537" s="210" t="s">
        <v>4629</v>
      </c>
      <c r="J537" s="203" t="s">
        <v>4403</v>
      </c>
      <c r="K537" s="203" t="s">
        <v>4630</v>
      </c>
      <c r="L537" s="211" t="s">
        <v>4631</v>
      </c>
      <c r="M537" s="53" t="s">
        <v>4632</v>
      </c>
    </row>
    <row r="538" ht="13.2" spans="1:13">
      <c r="A538" s="180"/>
      <c r="B538" s="14"/>
      <c r="C538" s="14"/>
      <c r="D538" s="14"/>
      <c r="E538" s="14"/>
      <c r="F538" s="14"/>
      <c r="H538" s="204">
        <v>45505</v>
      </c>
      <c r="I538" s="14" t="s">
        <v>4633</v>
      </c>
      <c r="J538" s="14" t="s">
        <v>1231</v>
      </c>
      <c r="K538" s="14">
        <v>2000</v>
      </c>
      <c r="L538" s="211"/>
      <c r="M538" s="212">
        <v>45504</v>
      </c>
    </row>
    <row r="539" ht="13.2" spans="1:13">
      <c r="A539" s="180"/>
      <c r="B539" s="14"/>
      <c r="C539" s="14"/>
      <c r="D539" s="14"/>
      <c r="E539" s="14"/>
      <c r="F539" s="14"/>
      <c r="H539" s="204">
        <v>45505</v>
      </c>
      <c r="I539" s="14" t="s">
        <v>4633</v>
      </c>
      <c r="J539" s="127" t="s">
        <v>2063</v>
      </c>
      <c r="K539" s="127">
        <v>2400</v>
      </c>
      <c r="L539" s="213" t="s">
        <v>4634</v>
      </c>
      <c r="M539" s="212">
        <v>45504</v>
      </c>
    </row>
    <row r="540" customHeight="1" spans="8:13">
      <c r="H540" s="204">
        <v>45505</v>
      </c>
      <c r="I540" s="14" t="s">
        <v>4635</v>
      </c>
      <c r="J540" s="14" t="s">
        <v>1603</v>
      </c>
      <c r="K540" s="14">
        <v>6000</v>
      </c>
      <c r="L540" s="211" t="s">
        <v>4636</v>
      </c>
      <c r="M540" s="212">
        <v>45504</v>
      </c>
    </row>
    <row r="541" customHeight="1" spans="8:13">
      <c r="H541" s="204"/>
      <c r="I541" s="14"/>
      <c r="J541" s="14"/>
      <c r="K541" s="210"/>
      <c r="L541" s="14"/>
      <c r="M541" s="214"/>
    </row>
    <row r="542" ht="13.2" spans="1:7">
      <c r="A542" s="205">
        <v>45474</v>
      </c>
      <c r="B542" s="149" t="s">
        <v>2501</v>
      </c>
      <c r="C542" s="149"/>
      <c r="D542" s="149"/>
      <c r="E542" s="149"/>
      <c r="F542" s="149"/>
      <c r="G542" s="149"/>
    </row>
    <row r="543" ht="13.2" spans="1:7">
      <c r="A543" s="7"/>
      <c r="B543" s="206" t="s">
        <v>4637</v>
      </c>
      <c r="C543" s="206" t="s">
        <v>4638</v>
      </c>
      <c r="D543" s="206" t="s">
        <v>4639</v>
      </c>
      <c r="E543" s="206" t="s">
        <v>4638</v>
      </c>
      <c r="F543" s="206" t="s">
        <v>4640</v>
      </c>
      <c r="G543" s="206" t="s">
        <v>4638</v>
      </c>
    </row>
    <row r="544" ht="13.2" spans="1:7">
      <c r="A544" s="7" t="s">
        <v>4641</v>
      </c>
      <c r="B544" s="207">
        <v>62975</v>
      </c>
      <c r="C544" s="208">
        <v>7</v>
      </c>
      <c r="D544" s="207">
        <v>58760</v>
      </c>
      <c r="E544" s="208">
        <v>10</v>
      </c>
      <c r="F544" s="207">
        <v>13550</v>
      </c>
      <c r="G544" s="208">
        <v>13</v>
      </c>
    </row>
    <row r="545" ht="13.2" spans="1:11">
      <c r="A545" s="7" t="s">
        <v>4642</v>
      </c>
      <c r="B545" s="207">
        <v>47450</v>
      </c>
      <c r="C545" s="208">
        <v>9</v>
      </c>
      <c r="D545" s="207">
        <v>60085</v>
      </c>
      <c r="E545" s="208">
        <v>12</v>
      </c>
      <c r="F545" s="207">
        <v>8245</v>
      </c>
      <c r="G545" s="208">
        <v>19</v>
      </c>
      <c r="H545" s="207">
        <v>25875</v>
      </c>
      <c r="I545" s="208">
        <v>7</v>
      </c>
      <c r="J545" s="215">
        <f t="shared" ref="J545:K547" si="0">B545+D545+F545+H545</f>
        <v>141655</v>
      </c>
      <c r="K545" s="61">
        <f t="shared" si="0"/>
        <v>47</v>
      </c>
    </row>
    <row r="546" ht="13.2" spans="1:11">
      <c r="A546" s="7" t="s">
        <v>4643</v>
      </c>
      <c r="B546" s="207">
        <v>45825</v>
      </c>
      <c r="C546" s="208">
        <v>9</v>
      </c>
      <c r="D546" s="207">
        <v>34635</v>
      </c>
      <c r="E546" s="208">
        <v>15</v>
      </c>
      <c r="F546" s="207">
        <v>11405</v>
      </c>
      <c r="G546" s="208">
        <v>10</v>
      </c>
      <c r="H546" s="207">
        <v>41405</v>
      </c>
      <c r="I546" s="208">
        <v>6</v>
      </c>
      <c r="J546" s="215">
        <f t="shared" si="0"/>
        <v>133270</v>
      </c>
      <c r="K546" s="61">
        <f t="shared" si="0"/>
        <v>40</v>
      </c>
    </row>
    <row r="547" ht="13.2" spans="1:11">
      <c r="A547" s="7" t="s">
        <v>4644</v>
      </c>
      <c r="B547" s="207">
        <v>52735</v>
      </c>
      <c r="C547" s="208">
        <v>8</v>
      </c>
      <c r="D547" s="207">
        <v>42170</v>
      </c>
      <c r="E547" s="208">
        <v>12</v>
      </c>
      <c r="F547" s="207">
        <v>9885</v>
      </c>
      <c r="G547" s="208">
        <v>15</v>
      </c>
      <c r="H547" s="207">
        <v>33000</v>
      </c>
      <c r="I547" s="208">
        <v>6</v>
      </c>
      <c r="J547" s="215">
        <f t="shared" si="0"/>
        <v>137790</v>
      </c>
      <c r="K547" s="61">
        <f t="shared" si="0"/>
        <v>41</v>
      </c>
    </row>
    <row r="550" ht="13.2" spans="1:5">
      <c r="A550" s="61"/>
      <c r="B550" s="61"/>
      <c r="C550" s="61"/>
      <c r="D550" s="61"/>
      <c r="E550" s="61"/>
    </row>
    <row r="551" ht="13.2" spans="1:5">
      <c r="A551" s="61"/>
      <c r="B551" s="53"/>
      <c r="C551" s="53"/>
      <c r="D551" s="53"/>
      <c r="E551" s="53"/>
    </row>
    <row r="552" ht="13.2" spans="1:5">
      <c r="A552" s="61"/>
      <c r="B552" s="53"/>
      <c r="C552" s="53"/>
      <c r="D552" s="53"/>
      <c r="E552" s="53"/>
    </row>
    <row r="553" ht="13.2" spans="1:5">
      <c r="A553" s="61"/>
      <c r="B553" s="53"/>
      <c r="C553" s="53"/>
      <c r="D553" s="53"/>
      <c r="E553" s="53"/>
    </row>
    <row r="554" ht="13.2" spans="1:5">
      <c r="A554" s="61"/>
      <c r="B554" s="53"/>
      <c r="C554" s="53"/>
      <c r="D554" s="53"/>
      <c r="E554" s="53"/>
    </row>
  </sheetData>
  <autoFilter xmlns:etc="http://www.wps.cn/officeDocument/2017/etCustomData" ref="A2:H48" etc:filterBottomFollowUsedRange="0">
    <extLst/>
  </autoFilter>
  <mergeCells count="1">
    <mergeCell ref="N1:Q1"/>
  </mergeCells>
  <conditionalFormatting sqref="X189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{dafaf162-964c-42c1-af2c-841d0329b4db}</x14:id>
        </ext>
      </extLst>
    </cfRule>
  </conditionalFormatting>
  <conditionalFormatting sqref="X260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{15de5cc2-b4a8-4802-b13f-7290a7829890}</x14:id>
        </ext>
      </extLst>
    </cfRule>
  </conditionalFormatting>
  <conditionalFormatting sqref="X2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{66b12d07-c233-46fe-b932-7bea8e6c210e}</x14:id>
        </ext>
      </extLst>
    </cfRule>
  </conditionalFormatting>
  <conditionalFormatting sqref="X34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{01021641-2beb-4b3f-8744-ebd21811c648}</x14:id>
        </ext>
      </extLst>
    </cfRule>
  </conditionalFormatting>
  <conditionalFormatting sqref="X470:X47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{ff54c3db-f606-48d4-b8de-2b4139047fe3}</x14:id>
        </ext>
      </extLst>
    </cfRule>
  </conditionalFormatting>
  <pageMargins left="0.7" right="0.7" top="0.75" bottom="0.75" header="0.3" footer="0.3"/>
  <pageSetup paperSize="9" orientation="portrait" horizontalDpi="300" verticalDpi="300"/>
  <headerFooter/>
  <customProperties>
    <customPr name="_pios_id" r:id="rId1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faf162-964c-42c1-af2c-841d0329b4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X189</xm:sqref>
        </x14:conditionalFormatting>
        <x14:conditionalFormatting xmlns:xm="http://schemas.microsoft.com/office/excel/2006/main">
          <x14:cfRule type="dataBar" id="{15de5cc2-b4a8-4802-b13f-7290a78298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X260</xm:sqref>
        </x14:conditionalFormatting>
        <x14:conditionalFormatting xmlns:xm="http://schemas.microsoft.com/office/excel/2006/main">
          <x14:cfRule type="dataBar" id="{66b12d07-c233-46fe-b932-7bea8e6c21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X276</xm:sqref>
        </x14:conditionalFormatting>
        <x14:conditionalFormatting xmlns:xm="http://schemas.microsoft.com/office/excel/2006/main">
          <x14:cfRule type="dataBar" id="{01021641-2beb-4b3f-8744-ebd21811c6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X346</xm:sqref>
        </x14:conditionalFormatting>
        <x14:conditionalFormatting xmlns:xm="http://schemas.microsoft.com/office/excel/2006/main">
          <x14:cfRule type="dataBar" id="{ff54c3db-f606-48d4-b8de-2b4139047f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X470:X471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83"/>
  <sheetViews>
    <sheetView topLeftCell="E15" workbookViewId="0">
      <selection activeCell="K24" sqref="K24:K31"/>
    </sheetView>
  </sheetViews>
  <sheetFormatPr defaultColWidth="9" defaultRowHeight="13.2"/>
  <cols>
    <col min="3" max="3" width="17.4259259259259" customWidth="1"/>
    <col min="4" max="4" width="8.85185185185185" customWidth="1"/>
    <col min="5" max="5" width="6.85185185185185" customWidth="1"/>
    <col min="6" max="6" width="10.4259259259259" customWidth="1"/>
    <col min="7" max="7" width="18.712962962963" customWidth="1"/>
    <col min="8" max="8" width="10.712962962963" customWidth="1"/>
    <col min="11" max="11" width="11.712962962963" style="149" customWidth="1"/>
    <col min="12" max="12" width="8.71296296296296" style="149"/>
    <col min="13" max="13" width="4.71296296296296" customWidth="1"/>
    <col min="15" max="15" width="12.8518518518519" customWidth="1"/>
    <col min="18" max="18" width="10" customWidth="1"/>
    <col min="20" max="20" width="13.1388888888889" customWidth="1"/>
    <col min="25" max="25" width="13.5740740740741" customWidth="1"/>
    <col min="30" max="30" width="11.8518518518519" customWidth="1"/>
    <col min="31" max="31" width="18.5740740740741" customWidth="1"/>
  </cols>
  <sheetData>
    <row r="1" spans="1:35">
      <c r="A1" s="8" t="s">
        <v>4400</v>
      </c>
      <c r="B1" s="8" t="s">
        <v>4403</v>
      </c>
      <c r="C1" s="8" t="s">
        <v>4645</v>
      </c>
      <c r="D1" s="8" t="s">
        <v>4646</v>
      </c>
      <c r="F1" s="8" t="s">
        <v>4403</v>
      </c>
      <c r="G1" s="8" t="s">
        <v>4647</v>
      </c>
      <c r="H1" s="8" t="s">
        <v>4646</v>
      </c>
      <c r="J1" s="8" t="s">
        <v>4403</v>
      </c>
      <c r="K1" s="7" t="s">
        <v>4648</v>
      </c>
      <c r="L1" s="7" t="s">
        <v>4646</v>
      </c>
      <c r="N1" s="8" t="s">
        <v>4403</v>
      </c>
      <c r="O1" s="8" t="s">
        <v>4649</v>
      </c>
      <c r="P1" s="8" t="s">
        <v>4646</v>
      </c>
      <c r="S1" s="8" t="s">
        <v>4403</v>
      </c>
      <c r="T1" s="8" t="s">
        <v>4650</v>
      </c>
      <c r="U1" s="8" t="s">
        <v>4646</v>
      </c>
      <c r="X1" s="8" t="s">
        <v>4403</v>
      </c>
      <c r="Y1" s="8" t="s">
        <v>4651</v>
      </c>
      <c r="Z1" s="8" t="s">
        <v>4646</v>
      </c>
      <c r="AC1" s="8" t="s">
        <v>4403</v>
      </c>
      <c r="AD1" s="8" t="s">
        <v>4652</v>
      </c>
      <c r="AE1" s="8" t="s">
        <v>4646</v>
      </c>
      <c r="AG1" s="120" t="s">
        <v>4403</v>
      </c>
      <c r="AH1" s="120" t="s">
        <v>4653</v>
      </c>
      <c r="AI1" s="175" t="s">
        <v>4646</v>
      </c>
    </row>
    <row r="2" spans="1:34">
      <c r="A2" s="8"/>
      <c r="B2" s="8"/>
      <c r="C2" s="8">
        <f>SUM(C3:C30)</f>
        <v>115700</v>
      </c>
      <c r="D2" s="8"/>
      <c r="F2" s="8"/>
      <c r="G2" s="8" t="s">
        <v>4646</v>
      </c>
      <c r="H2" s="8">
        <f>SUM(G3:G9)</f>
        <v>55400</v>
      </c>
      <c r="J2" s="8"/>
      <c r="K2" s="7" t="s">
        <v>4646</v>
      </c>
      <c r="L2" s="149">
        <f>SUM(K3:K20)</f>
        <v>159300</v>
      </c>
      <c r="N2" s="8">
        <v>32000</v>
      </c>
      <c r="O2" s="8" t="s">
        <v>4654</v>
      </c>
      <c r="P2" s="8"/>
      <c r="S2" s="8"/>
      <c r="T2" s="8" t="s">
        <v>4646</v>
      </c>
      <c r="U2" s="8">
        <f>SUM(T3:T65)</f>
        <v>41040</v>
      </c>
      <c r="X2" s="8"/>
      <c r="Y2" s="7">
        <f>SUM(Y3:Y19)</f>
        <v>96400</v>
      </c>
      <c r="Z2" s="8"/>
      <c r="AB2" t="s">
        <v>4655</v>
      </c>
      <c r="AC2" s="8"/>
      <c r="AD2" s="8">
        <f>SUM(AD3:AD23)</f>
        <v>24000</v>
      </c>
      <c r="AE2" s="8"/>
      <c r="AG2" s="120"/>
      <c r="AH2" s="120"/>
    </row>
    <row r="3" spans="1:34">
      <c r="A3" s="165">
        <v>45514</v>
      </c>
      <c r="B3" s="8" t="s">
        <v>3920</v>
      </c>
      <c r="C3" s="8">
        <v>3200</v>
      </c>
      <c r="D3" s="8" t="s">
        <v>4164</v>
      </c>
      <c r="E3" s="166">
        <v>45521</v>
      </c>
      <c r="F3" s="8" t="s">
        <v>124</v>
      </c>
      <c r="G3" s="7">
        <v>14000</v>
      </c>
      <c r="H3" s="8" t="s">
        <v>4164</v>
      </c>
      <c r="J3" s="8"/>
      <c r="K3" s="7">
        <v>54000</v>
      </c>
      <c r="L3" s="7"/>
      <c r="N3" s="14" t="s">
        <v>241</v>
      </c>
      <c r="O3" s="14">
        <v>10000</v>
      </c>
      <c r="P3" s="8"/>
      <c r="R3" t="s">
        <v>4655</v>
      </c>
      <c r="S3" s="8" t="s">
        <v>76</v>
      </c>
      <c r="T3" s="8">
        <v>350</v>
      </c>
      <c r="U3" s="8"/>
      <c r="W3" t="s">
        <v>4655</v>
      </c>
      <c r="X3" s="8" t="s">
        <v>584</v>
      </c>
      <c r="Y3" s="7">
        <v>9200</v>
      </c>
      <c r="Z3" s="8"/>
      <c r="AC3" s="127" t="s">
        <v>972</v>
      </c>
      <c r="AD3" s="127">
        <v>4000</v>
      </c>
      <c r="AE3" s="8"/>
      <c r="AG3" s="127" t="s">
        <v>464</v>
      </c>
      <c r="AH3" s="127">
        <f>25*500</f>
        <v>12500</v>
      </c>
    </row>
    <row r="4" spans="1:34">
      <c r="A4" s="8"/>
      <c r="B4" s="14" t="s">
        <v>229</v>
      </c>
      <c r="C4" s="14">
        <v>1200</v>
      </c>
      <c r="D4" s="14"/>
      <c r="F4" s="8" t="s">
        <v>145</v>
      </c>
      <c r="G4" s="7">
        <v>18000</v>
      </c>
      <c r="H4" s="8"/>
      <c r="J4" s="127" t="s">
        <v>581</v>
      </c>
      <c r="K4" s="127">
        <v>6000</v>
      </c>
      <c r="L4" s="127"/>
      <c r="N4" s="73" t="s">
        <v>1747</v>
      </c>
      <c r="O4" s="73">
        <v>2000</v>
      </c>
      <c r="P4" s="8"/>
      <c r="S4" s="14" t="s">
        <v>1238</v>
      </c>
      <c r="T4" s="14">
        <v>1600</v>
      </c>
      <c r="U4" s="8"/>
      <c r="X4" s="127" t="s">
        <v>694</v>
      </c>
      <c r="Y4" s="127">
        <v>1200</v>
      </c>
      <c r="Z4" s="8"/>
      <c r="AC4" s="127" t="s">
        <v>774</v>
      </c>
      <c r="AD4" s="127">
        <v>5200</v>
      </c>
      <c r="AE4" s="8"/>
      <c r="AG4" s="127" t="s">
        <v>229</v>
      </c>
      <c r="AH4" s="127">
        <v>2000</v>
      </c>
    </row>
    <row r="5" spans="1:34">
      <c r="A5" s="8"/>
      <c r="B5" s="127" t="s">
        <v>1686</v>
      </c>
      <c r="C5" s="14">
        <v>5000</v>
      </c>
      <c r="D5" s="14"/>
      <c r="F5" s="8" t="s">
        <v>949</v>
      </c>
      <c r="G5" s="7">
        <v>12000</v>
      </c>
      <c r="H5" s="8"/>
      <c r="J5" s="127" t="s">
        <v>280</v>
      </c>
      <c r="K5" s="127">
        <v>8000</v>
      </c>
      <c r="L5" s="127"/>
      <c r="N5" s="14" t="s">
        <v>692</v>
      </c>
      <c r="O5" s="14">
        <v>4000</v>
      </c>
      <c r="P5" s="8"/>
      <c r="S5" s="127" t="s">
        <v>951</v>
      </c>
      <c r="T5" s="127">
        <v>800</v>
      </c>
      <c r="U5" s="120"/>
      <c r="X5" s="127" t="s">
        <v>923</v>
      </c>
      <c r="Y5" s="127">
        <v>2400</v>
      </c>
      <c r="Z5" s="8"/>
      <c r="AC5" s="14" t="s">
        <v>683</v>
      </c>
      <c r="AD5" s="14">
        <v>1000</v>
      </c>
      <c r="AE5" s="8"/>
      <c r="AG5" s="127" t="s">
        <v>464</v>
      </c>
      <c r="AH5" s="127"/>
    </row>
    <row r="6" spans="1:34">
      <c r="A6" s="8"/>
      <c r="B6" s="127" t="s">
        <v>729</v>
      </c>
      <c r="C6" s="127">
        <v>6000</v>
      </c>
      <c r="D6" s="127"/>
      <c r="F6" s="167" t="s">
        <v>1106</v>
      </c>
      <c r="G6" s="127">
        <v>600</v>
      </c>
      <c r="H6" s="127"/>
      <c r="J6" s="127" t="s">
        <v>220</v>
      </c>
      <c r="K6" s="7">
        <v>6000</v>
      </c>
      <c r="L6" s="7"/>
      <c r="N6" s="14" t="s">
        <v>306</v>
      </c>
      <c r="O6" s="14">
        <v>4000</v>
      </c>
      <c r="P6" s="8"/>
      <c r="S6" s="127" t="s">
        <v>1654</v>
      </c>
      <c r="T6" s="127">
        <v>800</v>
      </c>
      <c r="U6" s="127"/>
      <c r="X6" s="127" t="s">
        <v>1183</v>
      </c>
      <c r="Y6" s="127">
        <v>1200</v>
      </c>
      <c r="Z6" s="8"/>
      <c r="AC6" s="127" t="s">
        <v>1791</v>
      </c>
      <c r="AD6" s="127">
        <v>4000</v>
      </c>
      <c r="AE6" s="8"/>
      <c r="AG6" s="127" t="s">
        <v>1057</v>
      </c>
      <c r="AH6" s="127">
        <v>600</v>
      </c>
    </row>
    <row r="7" spans="1:34">
      <c r="A7" s="8"/>
      <c r="B7" s="127" t="s">
        <v>1686</v>
      </c>
      <c r="C7" s="127">
        <v>16000</v>
      </c>
      <c r="D7" s="8"/>
      <c r="F7" s="168" t="s">
        <v>4236</v>
      </c>
      <c r="G7" s="14">
        <v>1600</v>
      </c>
      <c r="H7" s="8"/>
      <c r="J7" s="127" t="s">
        <v>135</v>
      </c>
      <c r="K7" s="7">
        <v>24000</v>
      </c>
      <c r="L7" s="7"/>
      <c r="N7" s="127" t="s">
        <v>253</v>
      </c>
      <c r="O7" s="127">
        <v>6000</v>
      </c>
      <c r="P7" s="8"/>
      <c r="S7" s="127" t="s">
        <v>1318</v>
      </c>
      <c r="T7" s="127">
        <v>720</v>
      </c>
      <c r="U7" s="127"/>
      <c r="X7" s="127" t="s">
        <v>316</v>
      </c>
      <c r="Y7" s="127">
        <v>18000</v>
      </c>
      <c r="Z7" s="8"/>
      <c r="AC7" s="14" t="s">
        <v>2111</v>
      </c>
      <c r="AD7" s="14">
        <v>800</v>
      </c>
      <c r="AE7" s="8"/>
      <c r="AG7" s="127" t="s">
        <v>106</v>
      </c>
      <c r="AH7" s="127">
        <v>4000</v>
      </c>
    </row>
    <row r="8" spans="1:34">
      <c r="A8" s="8"/>
      <c r="B8" s="127" t="s">
        <v>464</v>
      </c>
      <c r="C8" s="127">
        <v>10000</v>
      </c>
      <c r="D8" s="8"/>
      <c r="F8" s="167" t="s">
        <v>216</v>
      </c>
      <c r="G8" s="127">
        <v>6000</v>
      </c>
      <c r="H8" s="8"/>
      <c r="J8" s="127" t="s">
        <v>1855</v>
      </c>
      <c r="K8" s="127">
        <v>4000</v>
      </c>
      <c r="L8" s="7"/>
      <c r="N8" s="127" t="s">
        <v>253</v>
      </c>
      <c r="O8" s="127">
        <v>6000</v>
      </c>
      <c r="P8" s="8"/>
      <c r="S8" s="127" t="s">
        <v>2058</v>
      </c>
      <c r="T8" s="127">
        <v>2400</v>
      </c>
      <c r="U8" s="127"/>
      <c r="X8" s="14" t="s">
        <v>470</v>
      </c>
      <c r="Y8" s="162">
        <v>2000</v>
      </c>
      <c r="Z8" s="8"/>
      <c r="AC8" s="14" t="s">
        <v>1534</v>
      </c>
      <c r="AD8" s="14">
        <v>2600</v>
      </c>
      <c r="AE8" s="8"/>
      <c r="AG8" s="127" t="s">
        <v>2106</v>
      </c>
      <c r="AH8" s="127">
        <v>200</v>
      </c>
    </row>
    <row r="9" spans="1:34">
      <c r="A9" s="8"/>
      <c r="B9" s="127" t="s">
        <v>1686</v>
      </c>
      <c r="C9" s="127">
        <v>800</v>
      </c>
      <c r="D9" s="8"/>
      <c r="F9" s="168" t="s">
        <v>787</v>
      </c>
      <c r="G9" s="14">
        <v>3200</v>
      </c>
      <c r="H9" s="8"/>
      <c r="J9" s="127" t="s">
        <v>1853</v>
      </c>
      <c r="K9" s="127">
        <v>300</v>
      </c>
      <c r="L9" s="7"/>
      <c r="N9" s="14" t="s">
        <v>244</v>
      </c>
      <c r="O9" s="14">
        <v>4000</v>
      </c>
      <c r="P9" s="8"/>
      <c r="S9" s="174" t="s">
        <v>2175</v>
      </c>
      <c r="T9" s="174">
        <v>300</v>
      </c>
      <c r="U9" s="174"/>
      <c r="X9" s="127" t="s">
        <v>1590</v>
      </c>
      <c r="Y9" s="143">
        <v>2000</v>
      </c>
      <c r="Z9" s="8"/>
      <c r="AC9" s="127" t="s">
        <v>513</v>
      </c>
      <c r="AD9" s="127">
        <v>2400</v>
      </c>
      <c r="AE9" s="8"/>
      <c r="AG9" s="127" t="s">
        <v>1188</v>
      </c>
      <c r="AH9" s="127">
        <v>9200</v>
      </c>
    </row>
    <row r="10" spans="1:34">
      <c r="A10" s="8"/>
      <c r="B10" s="14"/>
      <c r="C10" s="14"/>
      <c r="D10" s="8"/>
      <c r="G10" t="s">
        <v>4656</v>
      </c>
      <c r="H10" s="8">
        <f>SUM(G11:G18)</f>
        <v>24000</v>
      </c>
      <c r="J10" s="127" t="s">
        <v>967</v>
      </c>
      <c r="K10" s="127">
        <v>6000</v>
      </c>
      <c r="L10" s="7"/>
      <c r="N10" s="144" t="s">
        <v>2167</v>
      </c>
      <c r="O10" s="144">
        <v>210</v>
      </c>
      <c r="P10" s="8"/>
      <c r="S10" s="127" t="s">
        <v>606</v>
      </c>
      <c r="T10" s="127">
        <v>800</v>
      </c>
      <c r="U10" s="120"/>
      <c r="X10" s="14" t="s">
        <v>151</v>
      </c>
      <c r="Y10" s="162">
        <v>800</v>
      </c>
      <c r="Z10" s="8"/>
      <c r="AC10" s="127" t="s">
        <v>1135</v>
      </c>
      <c r="AD10" s="127">
        <v>4000</v>
      </c>
      <c r="AE10" s="8" t="s">
        <v>4657</v>
      </c>
      <c r="AG10" s="127" t="s">
        <v>1175</v>
      </c>
      <c r="AH10" s="127">
        <v>4000</v>
      </c>
    </row>
    <row r="11" spans="1:34">
      <c r="A11" s="165">
        <v>45531</v>
      </c>
      <c r="B11" s="14" t="s">
        <v>1188</v>
      </c>
      <c r="C11" s="14">
        <v>18000</v>
      </c>
      <c r="D11" s="8"/>
      <c r="F11" s="167" t="s">
        <v>262</v>
      </c>
      <c r="G11" s="127">
        <v>6000</v>
      </c>
      <c r="H11" s="8"/>
      <c r="J11" s="127" t="s">
        <v>160</v>
      </c>
      <c r="K11" s="127">
        <v>6000</v>
      </c>
      <c r="L11" s="7"/>
      <c r="N11" s="170" t="s">
        <v>2074</v>
      </c>
      <c r="O11" s="170">
        <v>200</v>
      </c>
      <c r="P11" s="8"/>
      <c r="S11" s="127" t="s">
        <v>1621</v>
      </c>
      <c r="T11" s="127">
        <v>600</v>
      </c>
      <c r="U11" s="120"/>
      <c r="X11" s="14" t="s">
        <v>1603</v>
      </c>
      <c r="Y11" s="14">
        <v>4000</v>
      </c>
      <c r="Z11" s="8"/>
      <c r="AE11" s="8"/>
      <c r="AG11" s="127" t="s">
        <v>2063</v>
      </c>
      <c r="AH11" s="127">
        <v>3200</v>
      </c>
    </row>
    <row r="12" spans="1:31">
      <c r="A12" s="8"/>
      <c r="B12" s="127" t="s">
        <v>1865</v>
      </c>
      <c r="C12" s="127">
        <v>1200</v>
      </c>
      <c r="D12" s="8"/>
      <c r="F12" s="127" t="s">
        <v>309</v>
      </c>
      <c r="G12" s="127">
        <v>18000</v>
      </c>
      <c r="H12" s="8"/>
      <c r="J12" s="127" t="s">
        <v>667</v>
      </c>
      <c r="K12" s="127">
        <v>4000</v>
      </c>
      <c r="L12" s="7"/>
      <c r="N12" s="14" t="s">
        <v>1883</v>
      </c>
      <c r="O12" s="14">
        <v>400</v>
      </c>
      <c r="P12" s="8"/>
      <c r="S12" s="127" t="s">
        <v>1301</v>
      </c>
      <c r="T12" s="127">
        <v>400</v>
      </c>
      <c r="U12" s="120"/>
      <c r="X12" s="14" t="s">
        <v>238</v>
      </c>
      <c r="Y12" s="14">
        <v>18000</v>
      </c>
      <c r="Z12" s="8"/>
      <c r="AE12" s="8"/>
    </row>
    <row r="13" spans="1:31">
      <c r="A13" s="8"/>
      <c r="B13" s="127" t="s">
        <v>537</v>
      </c>
      <c r="C13" s="127">
        <v>12000</v>
      </c>
      <c r="D13" s="8"/>
      <c r="F13" s="8"/>
      <c r="G13" s="8"/>
      <c r="H13" s="8"/>
      <c r="J13" s="127" t="s">
        <v>265</v>
      </c>
      <c r="K13" s="127">
        <v>10000</v>
      </c>
      <c r="L13" s="7"/>
      <c r="N13" s="144" t="s">
        <v>2079</v>
      </c>
      <c r="O13" s="144">
        <v>200</v>
      </c>
      <c r="P13" s="8"/>
      <c r="S13" s="127" t="s">
        <v>1046</v>
      </c>
      <c r="T13" s="127">
        <v>800</v>
      </c>
      <c r="U13" s="120"/>
      <c r="X13" s="14" t="s">
        <v>1603</v>
      </c>
      <c r="Y13" s="14">
        <v>6000</v>
      </c>
      <c r="Z13" s="8"/>
      <c r="AE13" s="8"/>
    </row>
    <row r="14" spans="1:31">
      <c r="A14" s="8"/>
      <c r="B14" s="14" t="s">
        <v>2049</v>
      </c>
      <c r="C14" s="14">
        <v>1600</v>
      </c>
      <c r="D14" s="8"/>
      <c r="F14" s="8"/>
      <c r="G14" s="8"/>
      <c r="H14" s="8"/>
      <c r="J14" s="127" t="s">
        <v>160</v>
      </c>
      <c r="K14" s="127">
        <v>6000</v>
      </c>
      <c r="L14" s="7"/>
      <c r="N14" s="73" t="s">
        <v>1057</v>
      </c>
      <c r="O14" s="73">
        <v>14000</v>
      </c>
      <c r="P14" s="8"/>
      <c r="S14" s="127" t="s">
        <v>75</v>
      </c>
      <c r="T14" s="127">
        <v>500</v>
      </c>
      <c r="U14" s="120"/>
      <c r="X14" s="8" t="s">
        <v>196</v>
      </c>
      <c r="Y14" s="7">
        <v>3600</v>
      </c>
      <c r="Z14" s="8"/>
      <c r="AE14" s="129" t="s">
        <v>2043</v>
      </c>
    </row>
    <row r="15" spans="1:31">
      <c r="A15" s="8"/>
      <c r="B15" s="14" t="s">
        <v>377</v>
      </c>
      <c r="C15" s="14">
        <v>1200</v>
      </c>
      <c r="D15" s="8"/>
      <c r="F15" s="8"/>
      <c r="G15" s="8"/>
      <c r="H15" s="8"/>
      <c r="J15" s="171" t="s">
        <v>56</v>
      </c>
      <c r="K15" s="171">
        <v>4000</v>
      </c>
      <c r="L15" s="7"/>
      <c r="N15" s="8" t="s">
        <v>1062</v>
      </c>
      <c r="O15" s="7">
        <v>2000</v>
      </c>
      <c r="P15" s="8"/>
      <c r="S15" s="14" t="s">
        <v>482</v>
      </c>
      <c r="T15" s="14">
        <v>800</v>
      </c>
      <c r="U15" s="8"/>
      <c r="X15" s="8" t="s">
        <v>528</v>
      </c>
      <c r="Y15" s="7">
        <v>4000</v>
      </c>
      <c r="Z15" s="8"/>
      <c r="AC15" s="8"/>
      <c r="AD15" s="8"/>
      <c r="AE15" s="8"/>
    </row>
    <row r="16" spans="1:31">
      <c r="A16" s="8"/>
      <c r="B16" s="127" t="s">
        <v>1081</v>
      </c>
      <c r="C16" s="127">
        <v>6000</v>
      </c>
      <c r="D16" s="8"/>
      <c r="F16" s="8"/>
      <c r="G16" s="8"/>
      <c r="H16" s="8"/>
      <c r="J16" s="8" t="s">
        <v>1233</v>
      </c>
      <c r="K16" s="7">
        <v>1600</v>
      </c>
      <c r="L16" s="7"/>
      <c r="N16" s="8" t="s">
        <v>232</v>
      </c>
      <c r="O16" s="7">
        <v>4200</v>
      </c>
      <c r="P16" s="8"/>
      <c r="S16" s="144" t="s">
        <v>2178</v>
      </c>
      <c r="T16" s="144">
        <v>300</v>
      </c>
      <c r="U16" s="8"/>
      <c r="X16" s="8" t="s">
        <v>1817</v>
      </c>
      <c r="Y16" s="7">
        <v>4000</v>
      </c>
      <c r="Z16" s="8"/>
      <c r="AC16" s="8"/>
      <c r="AD16" s="8"/>
      <c r="AE16" s="8"/>
    </row>
    <row r="17" spans="1:31">
      <c r="A17" s="8"/>
      <c r="B17" s="137" t="s">
        <v>2180</v>
      </c>
      <c r="C17" s="137">
        <v>1600</v>
      </c>
      <c r="D17" s="8"/>
      <c r="F17" s="8"/>
      <c r="G17" s="8"/>
      <c r="H17" s="8"/>
      <c r="J17" s="127" t="s">
        <v>461</v>
      </c>
      <c r="K17" s="127">
        <v>13000</v>
      </c>
      <c r="L17" s="7"/>
      <c r="N17" s="8" t="s">
        <v>256</v>
      </c>
      <c r="O17" s="7">
        <v>12000</v>
      </c>
      <c r="P17" s="8"/>
      <c r="S17" s="127" t="s">
        <v>1805</v>
      </c>
      <c r="T17" s="127">
        <v>300</v>
      </c>
      <c r="U17" s="8"/>
      <c r="X17" s="8" t="s">
        <v>1416</v>
      </c>
      <c r="Y17" s="7">
        <v>6000</v>
      </c>
      <c r="Z17" s="8"/>
      <c r="AC17" s="8"/>
      <c r="AD17" s="8"/>
      <c r="AE17" s="8"/>
    </row>
    <row r="18" spans="1:31">
      <c r="A18" s="8"/>
      <c r="B18" s="137" t="s">
        <v>2964</v>
      </c>
      <c r="C18" s="137">
        <v>2200</v>
      </c>
      <c r="D18" s="8"/>
      <c r="F18" s="8"/>
      <c r="G18" s="8"/>
      <c r="H18" s="8"/>
      <c r="J18" s="14" t="s">
        <v>458</v>
      </c>
      <c r="K18" s="14">
        <v>4000</v>
      </c>
      <c r="L18" s="7"/>
      <c r="N18" s="14" t="s">
        <v>331</v>
      </c>
      <c r="O18" s="7">
        <v>12000</v>
      </c>
      <c r="P18" s="8"/>
      <c r="S18" s="14" t="s">
        <v>1465</v>
      </c>
      <c r="T18" s="14">
        <v>400</v>
      </c>
      <c r="U18" s="8"/>
      <c r="X18" s="8" t="s">
        <v>309</v>
      </c>
      <c r="Y18" s="7">
        <v>8000</v>
      </c>
      <c r="Z18" s="8"/>
      <c r="AC18" s="8"/>
      <c r="AD18" s="8"/>
      <c r="AE18" s="8"/>
    </row>
    <row r="19" spans="1:31">
      <c r="A19" s="8"/>
      <c r="B19" s="14" t="s">
        <v>464</v>
      </c>
      <c r="C19" s="14">
        <v>500</v>
      </c>
      <c r="D19" s="8"/>
      <c r="F19" s="8"/>
      <c r="G19" s="8"/>
      <c r="H19" s="8"/>
      <c r="J19" s="14" t="s">
        <v>496</v>
      </c>
      <c r="K19" s="14">
        <v>2000</v>
      </c>
      <c r="L19" s="7"/>
      <c r="N19" s="8" t="s">
        <v>1133</v>
      </c>
      <c r="O19" s="7">
        <v>2400</v>
      </c>
      <c r="P19" s="8"/>
      <c r="S19" s="127" t="s">
        <v>2127</v>
      </c>
      <c r="T19" s="127">
        <v>1500</v>
      </c>
      <c r="U19" s="8"/>
      <c r="X19" s="8" t="s">
        <v>316</v>
      </c>
      <c r="Y19" s="7">
        <v>6000</v>
      </c>
      <c r="Z19" s="8"/>
      <c r="AC19" s="8"/>
      <c r="AD19" s="8"/>
      <c r="AE19" s="8"/>
    </row>
    <row r="20" spans="1:31">
      <c r="A20" s="8"/>
      <c r="B20" s="127" t="s">
        <v>1686</v>
      </c>
      <c r="C20" s="127">
        <v>2400</v>
      </c>
      <c r="D20" s="127"/>
      <c r="F20" s="8"/>
      <c r="G20" s="8"/>
      <c r="H20" s="8"/>
      <c r="J20" s="14" t="s">
        <v>411</v>
      </c>
      <c r="K20" s="14">
        <v>400</v>
      </c>
      <c r="L20" s="7"/>
      <c r="N20" s="8" t="s">
        <v>1564</v>
      </c>
      <c r="O20" s="7">
        <v>1000</v>
      </c>
      <c r="P20" s="8"/>
      <c r="S20" s="127" t="s">
        <v>1153</v>
      </c>
      <c r="T20" s="127">
        <v>1000</v>
      </c>
      <c r="U20" s="8"/>
      <c r="X20" s="14" t="s">
        <v>630</v>
      </c>
      <c r="Y20" s="14">
        <v>2400</v>
      </c>
      <c r="Z20" s="8"/>
      <c r="AC20" s="8"/>
      <c r="AD20" s="8"/>
      <c r="AE20" s="8"/>
    </row>
    <row r="21" spans="1:31">
      <c r="A21" s="8"/>
      <c r="B21" s="14" t="s">
        <v>729</v>
      </c>
      <c r="C21" s="14">
        <v>6000</v>
      </c>
      <c r="D21" s="14"/>
      <c r="F21" s="8"/>
      <c r="G21" s="8"/>
      <c r="H21" s="8"/>
      <c r="J21" s="14" t="s">
        <v>581</v>
      </c>
      <c r="K21" s="14">
        <v>1200</v>
      </c>
      <c r="L21" s="7"/>
      <c r="N21" s="8" t="s">
        <v>259</v>
      </c>
      <c r="O21" s="7">
        <v>18000</v>
      </c>
      <c r="P21" s="8"/>
      <c r="S21" s="127" t="s">
        <v>1999</v>
      </c>
      <c r="T21" s="127">
        <v>200</v>
      </c>
      <c r="U21" s="8"/>
      <c r="X21" s="127" t="s">
        <v>592</v>
      </c>
      <c r="Y21" s="127">
        <v>6000</v>
      </c>
      <c r="Z21" s="8"/>
      <c r="AC21" s="8"/>
      <c r="AD21" s="8"/>
      <c r="AE21" s="8"/>
    </row>
    <row r="22" spans="1:31">
      <c r="A22" s="8"/>
      <c r="B22" s="127" t="s">
        <v>1686</v>
      </c>
      <c r="C22" s="127">
        <v>2400</v>
      </c>
      <c r="D22" s="127"/>
      <c r="F22" s="8"/>
      <c r="G22" s="8"/>
      <c r="H22" s="8"/>
      <c r="J22" s="14" t="s">
        <v>1233</v>
      </c>
      <c r="K22" s="14">
        <v>2800</v>
      </c>
      <c r="L22" s="7"/>
      <c r="N22" s="8"/>
      <c r="O22" s="8"/>
      <c r="P22" s="8"/>
      <c r="S22" s="144" t="s">
        <v>2114</v>
      </c>
      <c r="T22" s="144">
        <v>200</v>
      </c>
      <c r="U22" s="8"/>
      <c r="X22" s="14" t="s">
        <v>196</v>
      </c>
      <c r="Y22" s="14">
        <v>900</v>
      </c>
      <c r="Z22" s="8"/>
      <c r="AC22" s="8"/>
      <c r="AD22" s="8"/>
      <c r="AE22" s="8"/>
    </row>
    <row r="23" spans="2:31">
      <c r="B23" s="154" t="s">
        <v>1085</v>
      </c>
      <c r="C23" s="154">
        <v>10000</v>
      </c>
      <c r="D23" s="154"/>
      <c r="J23" s="126" t="s">
        <v>2187</v>
      </c>
      <c r="K23" s="126">
        <v>500</v>
      </c>
      <c r="N23" s="8"/>
      <c r="O23" s="8"/>
      <c r="P23" s="8"/>
      <c r="S23" s="14" t="s">
        <v>1729</v>
      </c>
      <c r="T23" s="14">
        <v>220</v>
      </c>
      <c r="U23" s="8"/>
      <c r="X23" s="129" t="s">
        <v>196</v>
      </c>
      <c r="Y23" s="129">
        <v>2400</v>
      </c>
      <c r="Z23" s="8"/>
      <c r="AC23" s="8"/>
      <c r="AD23" s="8"/>
      <c r="AE23" s="8"/>
    </row>
    <row r="24" spans="2:21">
      <c r="B24" s="169" t="s">
        <v>1060</v>
      </c>
      <c r="C24" s="169">
        <v>2400</v>
      </c>
      <c r="D24" s="169"/>
      <c r="I24" t="s">
        <v>4164</v>
      </c>
      <c r="J24" s="127" t="s">
        <v>280</v>
      </c>
      <c r="K24" s="127">
        <v>12000</v>
      </c>
      <c r="S24" s="14" t="s">
        <v>1349</v>
      </c>
      <c r="T24" s="14">
        <v>1600</v>
      </c>
      <c r="U24" s="8"/>
    </row>
    <row r="25" spans="2:21">
      <c r="B25" s="169" t="s">
        <v>1085</v>
      </c>
      <c r="C25" s="169">
        <v>6000</v>
      </c>
      <c r="D25" s="169"/>
      <c r="J25" s="169" t="s">
        <v>280</v>
      </c>
      <c r="K25" s="169">
        <v>800</v>
      </c>
      <c r="S25" s="14" t="s">
        <v>1544</v>
      </c>
      <c r="T25" s="14">
        <v>800</v>
      </c>
      <c r="U25" s="8"/>
    </row>
    <row r="26" spans="10:21">
      <c r="J26" s="169" t="s">
        <v>2057</v>
      </c>
      <c r="K26" s="169">
        <v>2000</v>
      </c>
      <c r="S26" s="127" t="s">
        <v>1374</v>
      </c>
      <c r="T26" s="127">
        <v>800</v>
      </c>
      <c r="U26" s="8"/>
    </row>
    <row r="27" spans="10:21">
      <c r="J27" s="169" t="s">
        <v>148</v>
      </c>
      <c r="K27" s="169">
        <v>15200</v>
      </c>
      <c r="S27" s="14" t="s">
        <v>1534</v>
      </c>
      <c r="T27" s="14">
        <v>600</v>
      </c>
      <c r="U27" s="8"/>
    </row>
    <row r="28" spans="10:21">
      <c r="J28" s="172" t="s">
        <v>56</v>
      </c>
      <c r="K28" s="172">
        <v>2400</v>
      </c>
      <c r="S28" s="14" t="s">
        <v>2104</v>
      </c>
      <c r="T28" s="14">
        <v>1000</v>
      </c>
      <c r="U28" s="8"/>
    </row>
    <row r="29" spans="10:21">
      <c r="J29" s="173" t="s">
        <v>581</v>
      </c>
      <c r="K29" s="129">
        <v>1200</v>
      </c>
      <c r="S29" s="14" t="s">
        <v>1270</v>
      </c>
      <c r="T29" s="14">
        <v>400</v>
      </c>
      <c r="U29" s="8"/>
    </row>
    <row r="30" spans="10:21">
      <c r="J30" s="169" t="s">
        <v>280</v>
      </c>
      <c r="K30" s="169">
        <v>12000</v>
      </c>
      <c r="S30" s="14" t="s">
        <v>1548</v>
      </c>
      <c r="T30" s="14">
        <v>200</v>
      </c>
      <c r="U30" s="8"/>
    </row>
    <row r="31" spans="10:21">
      <c r="J31" s="129" t="s">
        <v>135</v>
      </c>
      <c r="K31" s="129">
        <v>15600</v>
      </c>
      <c r="S31" s="14" t="s">
        <v>1057</v>
      </c>
      <c r="T31" s="14">
        <v>300</v>
      </c>
      <c r="U31" s="8"/>
    </row>
    <row r="32" spans="19:20">
      <c r="S32" s="137" t="s">
        <v>68</v>
      </c>
      <c r="T32" s="137">
        <v>1200</v>
      </c>
    </row>
    <row r="33" spans="19:20">
      <c r="S33" s="14" t="s">
        <v>783</v>
      </c>
      <c r="T33" s="14">
        <v>600</v>
      </c>
    </row>
    <row r="34" spans="19:20">
      <c r="S34" s="14" t="s">
        <v>1520</v>
      </c>
      <c r="T34" s="14">
        <v>480</v>
      </c>
    </row>
    <row r="35" spans="19:20">
      <c r="S35" s="14" t="s">
        <v>1420</v>
      </c>
      <c r="T35" s="14">
        <v>400</v>
      </c>
    </row>
    <row r="36" spans="19:20">
      <c r="S36" s="14" t="s">
        <v>1470</v>
      </c>
      <c r="T36" s="14">
        <v>320</v>
      </c>
    </row>
    <row r="37" spans="19:20">
      <c r="S37" s="137" t="s">
        <v>70</v>
      </c>
      <c r="T37" s="137">
        <v>500</v>
      </c>
    </row>
    <row r="38" spans="19:20">
      <c r="S38" s="73" t="s">
        <v>2139</v>
      </c>
      <c r="T38" s="73">
        <v>200</v>
      </c>
    </row>
    <row r="39" spans="19:20">
      <c r="S39" s="137" t="s">
        <v>2189</v>
      </c>
      <c r="T39" s="137">
        <v>240</v>
      </c>
    </row>
    <row r="40" spans="19:20">
      <c r="S40" s="137" t="s">
        <v>77</v>
      </c>
      <c r="T40" s="137">
        <v>1200</v>
      </c>
    </row>
    <row r="41" spans="19:20">
      <c r="S41" s="144" t="s">
        <v>2122</v>
      </c>
      <c r="T41" s="144">
        <v>500</v>
      </c>
    </row>
    <row r="42" spans="19:20">
      <c r="S42" s="144" t="s">
        <v>2163</v>
      </c>
      <c r="T42" s="144">
        <v>210</v>
      </c>
    </row>
    <row r="43" spans="19:20">
      <c r="S43" s="137" t="s">
        <v>2119</v>
      </c>
      <c r="T43" s="137">
        <v>200</v>
      </c>
    </row>
    <row r="44" spans="19:20">
      <c r="S44" s="144" t="s">
        <v>2150</v>
      </c>
      <c r="T44" s="144">
        <v>210</v>
      </c>
    </row>
    <row r="45" spans="19:20">
      <c r="S45" s="144" t="s">
        <v>2161</v>
      </c>
      <c r="T45" s="144">
        <v>200</v>
      </c>
    </row>
    <row r="46" spans="19:20">
      <c r="S46" s="7" t="s">
        <v>1828</v>
      </c>
      <c r="T46" s="14">
        <v>240</v>
      </c>
    </row>
    <row r="47" spans="19:20">
      <c r="S47" s="14" t="s">
        <v>2059</v>
      </c>
      <c r="T47" s="14">
        <v>800</v>
      </c>
    </row>
    <row r="48" spans="19:20">
      <c r="S48" s="14" t="s">
        <v>2172</v>
      </c>
      <c r="T48" s="14">
        <v>510</v>
      </c>
    </row>
    <row r="49" spans="19:20">
      <c r="S49" s="14" t="s">
        <v>681</v>
      </c>
      <c r="T49" s="14">
        <v>200</v>
      </c>
    </row>
    <row r="50" spans="19:20">
      <c r="S50" s="7" t="s">
        <v>1578</v>
      </c>
      <c r="T50" s="14">
        <v>200</v>
      </c>
    </row>
    <row r="51" spans="19:20">
      <c r="S51" s="127" t="s">
        <v>1779</v>
      </c>
      <c r="T51" s="127">
        <v>200</v>
      </c>
    </row>
    <row r="52" spans="19:20">
      <c r="S52" s="127" t="s">
        <v>1936</v>
      </c>
      <c r="T52" s="127">
        <v>500</v>
      </c>
    </row>
    <row r="53" spans="19:20">
      <c r="S53" s="14" t="s">
        <v>286</v>
      </c>
      <c r="T53" s="14">
        <v>2000</v>
      </c>
    </row>
    <row r="54" spans="19:20">
      <c r="S54" s="137" t="s">
        <v>2158</v>
      </c>
      <c r="T54" s="137">
        <v>300</v>
      </c>
    </row>
    <row r="55" spans="19:20">
      <c r="S55" s="14" t="s">
        <v>1318</v>
      </c>
      <c r="T55" s="14">
        <v>600</v>
      </c>
    </row>
    <row r="56" spans="19:20">
      <c r="S56" s="127" t="s">
        <v>2179</v>
      </c>
      <c r="T56" s="127">
        <v>200</v>
      </c>
    </row>
    <row r="57" spans="19:20">
      <c r="S57" s="14" t="s">
        <v>1314</v>
      </c>
      <c r="T57" s="14">
        <v>1600</v>
      </c>
    </row>
    <row r="58" spans="19:20">
      <c r="S58" s="127" t="s">
        <v>911</v>
      </c>
      <c r="T58" s="127">
        <v>500</v>
      </c>
    </row>
    <row r="59" spans="19:20">
      <c r="S59" s="127" t="s">
        <v>1316</v>
      </c>
      <c r="T59" s="127">
        <v>440</v>
      </c>
    </row>
    <row r="60" spans="19:20">
      <c r="S60" s="127" t="s">
        <v>1293</v>
      </c>
      <c r="T60" s="127">
        <v>300</v>
      </c>
    </row>
    <row r="61" spans="19:20">
      <c r="S61" s="127" t="s">
        <v>1809</v>
      </c>
      <c r="T61" s="127">
        <v>400</v>
      </c>
    </row>
    <row r="62" spans="19:20">
      <c r="S62" s="174" t="s">
        <v>2129</v>
      </c>
      <c r="T62" s="174">
        <v>200</v>
      </c>
    </row>
    <row r="63" spans="19:20">
      <c r="S63" s="127" t="s">
        <v>1233</v>
      </c>
      <c r="T63" s="127">
        <v>1600</v>
      </c>
    </row>
    <row r="64" spans="18:20">
      <c r="R64" t="s">
        <v>4658</v>
      </c>
      <c r="S64" s="126" t="s">
        <v>1233</v>
      </c>
      <c r="T64" s="126">
        <v>2800</v>
      </c>
    </row>
    <row r="65" spans="18:20">
      <c r="R65" s="166">
        <v>45538</v>
      </c>
      <c r="S65" s="127" t="s">
        <v>706</v>
      </c>
      <c r="T65" s="127">
        <v>300</v>
      </c>
    </row>
    <row r="66" spans="19:20">
      <c r="S66" s="127" t="s">
        <v>1887</v>
      </c>
      <c r="T66" s="127">
        <v>2400</v>
      </c>
    </row>
    <row r="67" spans="19:20">
      <c r="S67" s="127" t="s">
        <v>1889</v>
      </c>
      <c r="T67" s="127">
        <v>2400</v>
      </c>
    </row>
    <row r="68" spans="19:20">
      <c r="S68" s="127" t="s">
        <v>2137</v>
      </c>
      <c r="T68" s="127">
        <v>200</v>
      </c>
    </row>
    <row r="69" spans="19:20">
      <c r="S69" s="127" t="s">
        <v>2044</v>
      </c>
      <c r="T69" s="127">
        <v>440</v>
      </c>
    </row>
    <row r="70" spans="19:20">
      <c r="S70" s="127" t="s">
        <v>1324</v>
      </c>
      <c r="T70" s="127">
        <v>510</v>
      </c>
    </row>
    <row r="71" spans="19:20">
      <c r="S71" s="127" t="s">
        <v>1382</v>
      </c>
      <c r="T71" s="127">
        <v>1200</v>
      </c>
    </row>
    <row r="72" spans="19:20">
      <c r="S72" s="127" t="s">
        <v>1552</v>
      </c>
      <c r="T72" s="127">
        <v>500</v>
      </c>
    </row>
    <row r="73" spans="19:21">
      <c r="S73" s="154" t="s">
        <v>1775</v>
      </c>
      <c r="T73" s="154">
        <v>400</v>
      </c>
      <c r="U73" s="154"/>
    </row>
    <row r="74" spans="19:21">
      <c r="S74" s="127" t="s">
        <v>1729</v>
      </c>
      <c r="T74" s="127">
        <v>1200</v>
      </c>
      <c r="U74" s="127"/>
    </row>
    <row r="75" spans="19:21">
      <c r="S75" s="127" t="s">
        <v>1482</v>
      </c>
      <c r="T75" s="127">
        <v>520</v>
      </c>
      <c r="U75" s="127"/>
    </row>
    <row r="76" spans="19:21">
      <c r="S76" s="127" t="s">
        <v>1231</v>
      </c>
      <c r="T76" s="127">
        <v>2000</v>
      </c>
      <c r="U76" s="127"/>
    </row>
    <row r="77" spans="19:21">
      <c r="S77" s="138" t="s">
        <v>2122</v>
      </c>
      <c r="T77" s="138">
        <v>500</v>
      </c>
      <c r="U77" s="138"/>
    </row>
    <row r="78" spans="19:21">
      <c r="S78" s="127" t="s">
        <v>1079</v>
      </c>
      <c r="T78" s="127">
        <v>1200</v>
      </c>
      <c r="U78" s="127"/>
    </row>
    <row r="79" spans="19:21">
      <c r="S79" s="138" t="s">
        <v>2099</v>
      </c>
      <c r="T79" s="138">
        <v>1000</v>
      </c>
      <c r="U79" s="138"/>
    </row>
    <row r="80" spans="19:21">
      <c r="S80" s="127" t="s">
        <v>1241</v>
      </c>
      <c r="T80" s="127">
        <v>200</v>
      </c>
      <c r="U80" s="127"/>
    </row>
    <row r="81" spans="19:21">
      <c r="S81" s="127" t="s">
        <v>1845</v>
      </c>
      <c r="T81" s="127">
        <v>2400</v>
      </c>
      <c r="U81" s="127"/>
    </row>
    <row r="82" spans="19:21">
      <c r="S82" s="127" t="s">
        <v>1472</v>
      </c>
      <c r="T82" s="127">
        <v>240</v>
      </c>
      <c r="U82" s="127"/>
    </row>
    <row r="83" spans="19:21">
      <c r="S83" s="154" t="s">
        <v>1438</v>
      </c>
      <c r="T83" s="154">
        <v>900</v>
      </c>
      <c r="U83" s="154"/>
    </row>
  </sheetData>
  <pageMargins left="0.7" right="0.7" top="0.75" bottom="0.75" header="0.3" footer="0.3"/>
  <headerFooter/>
  <customProperties>
    <customPr name="_pios_id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C594"/>
  <sheetViews>
    <sheetView topLeftCell="D577" workbookViewId="0">
      <selection activeCell="A578" sqref="A578:S594"/>
    </sheetView>
  </sheetViews>
  <sheetFormatPr defaultColWidth="9" defaultRowHeight="13.2"/>
  <cols>
    <col min="4" max="4" width="10.1388888888889" customWidth="1"/>
    <col min="5" max="6" width="15" hidden="1" customWidth="1"/>
    <col min="7" max="7" width="11.4259259259259" customWidth="1"/>
    <col min="9" max="10" width="8.71296296296296" customWidth="1"/>
    <col min="11" max="11" width="11.5740740740741" customWidth="1"/>
    <col min="13" max="14" width="8.71296296296296" customWidth="1"/>
    <col min="15" max="15" width="18.8518518518519" customWidth="1"/>
    <col min="17" max="17" width="12.8518518518519" customWidth="1"/>
    <col min="18" max="18" width="12.5740740740741" customWidth="1"/>
    <col min="19" max="19" width="15" customWidth="1"/>
    <col min="22" max="22" width="16.8518518518519" customWidth="1"/>
  </cols>
  <sheetData>
    <row r="2" s="47" customFormat="1" spans="1:1">
      <c r="A2"/>
    </row>
    <row r="3" ht="27.6" spans="1:21">
      <c r="A3" s="121" t="s">
        <v>3478</v>
      </c>
      <c r="B3" s="121" t="s">
        <v>12</v>
      </c>
      <c r="C3" s="122" t="s">
        <v>2501</v>
      </c>
      <c r="D3" s="122" t="s">
        <v>2466</v>
      </c>
      <c r="E3" s="123" t="s">
        <v>2456</v>
      </c>
      <c r="F3" s="121" t="s">
        <v>3121</v>
      </c>
      <c r="G3" s="121" t="s">
        <v>11</v>
      </c>
      <c r="H3" s="121" t="s">
        <v>13</v>
      </c>
      <c r="I3" s="122" t="s">
        <v>2501</v>
      </c>
      <c r="J3" s="122" t="s">
        <v>2466</v>
      </c>
      <c r="K3" s="121" t="s">
        <v>11</v>
      </c>
      <c r="L3" s="121" t="s">
        <v>3108</v>
      </c>
      <c r="M3" s="122" t="s">
        <v>2501</v>
      </c>
      <c r="N3" s="122" t="s">
        <v>2466</v>
      </c>
      <c r="O3" s="121" t="s">
        <v>11</v>
      </c>
      <c r="P3" s="121" t="s">
        <v>3336</v>
      </c>
      <c r="Q3" s="122" t="s">
        <v>2501</v>
      </c>
      <c r="R3" s="122" t="s">
        <v>2466</v>
      </c>
      <c r="S3" s="121" t="s">
        <v>11</v>
      </c>
      <c r="T3" s="145"/>
      <c r="U3" s="145"/>
    </row>
    <row r="4" ht="13.8" spans="1:21">
      <c r="A4" s="124" t="s">
        <v>3996</v>
      </c>
      <c r="B4" s="14" t="s">
        <v>259</v>
      </c>
      <c r="C4" s="14">
        <v>6000</v>
      </c>
      <c r="D4" s="14" t="s">
        <v>2043</v>
      </c>
      <c r="E4" s="14"/>
      <c r="F4" s="14"/>
      <c r="G4" s="14"/>
      <c r="H4" s="14" t="s">
        <v>280</v>
      </c>
      <c r="I4" s="14">
        <v>18000</v>
      </c>
      <c r="J4" s="14" t="s">
        <v>2043</v>
      </c>
      <c r="K4" s="53"/>
      <c r="L4" s="127" t="s">
        <v>783</v>
      </c>
      <c r="M4" s="127">
        <v>510</v>
      </c>
      <c r="N4" s="127" t="s">
        <v>2045</v>
      </c>
      <c r="O4" s="14"/>
      <c r="P4" s="137" t="s">
        <v>2108</v>
      </c>
      <c r="Q4" s="137">
        <v>1200</v>
      </c>
      <c r="R4" s="137" t="s">
        <v>2141</v>
      </c>
      <c r="S4" s="14" t="s">
        <v>4659</v>
      </c>
      <c r="T4" s="146"/>
      <c r="U4" s="147"/>
    </row>
    <row r="5" spans="1:21">
      <c r="A5" s="125"/>
      <c r="B5" s="14" t="s">
        <v>599</v>
      </c>
      <c r="C5" s="14">
        <v>1880</v>
      </c>
      <c r="D5" s="14" t="s">
        <v>2045</v>
      </c>
      <c r="E5" s="14"/>
      <c r="F5" s="14"/>
      <c r="G5" s="14"/>
      <c r="H5" s="14" t="s">
        <v>135</v>
      </c>
      <c r="I5" s="14">
        <v>2800</v>
      </c>
      <c r="J5" s="14" t="s">
        <v>2043</v>
      </c>
      <c r="K5" s="53"/>
      <c r="L5" s="137" t="s">
        <v>2143</v>
      </c>
      <c r="M5" s="137">
        <v>1200</v>
      </c>
      <c r="N5" s="137" t="s">
        <v>2045</v>
      </c>
      <c r="O5" s="14" t="s">
        <v>4660</v>
      </c>
      <c r="P5" s="14" t="s">
        <v>1791</v>
      </c>
      <c r="Q5" s="14">
        <v>3200</v>
      </c>
      <c r="R5" s="14" t="s">
        <v>2043</v>
      </c>
      <c r="S5" s="14"/>
      <c r="T5" s="138"/>
      <c r="U5" s="127"/>
    </row>
    <row r="6" ht="13.8" spans="1:21">
      <c r="A6" s="125"/>
      <c r="B6" s="14" t="s">
        <v>636</v>
      </c>
      <c r="C6" s="14">
        <v>2400</v>
      </c>
      <c r="D6" s="14" t="s">
        <v>2043</v>
      </c>
      <c r="E6" s="14"/>
      <c r="F6" s="14"/>
      <c r="G6" s="14"/>
      <c r="H6" s="14" t="s">
        <v>835</v>
      </c>
      <c r="I6" s="14">
        <v>1000</v>
      </c>
      <c r="J6" s="14" t="s">
        <v>2045</v>
      </c>
      <c r="K6" s="14"/>
      <c r="L6" s="14" t="s">
        <v>2118</v>
      </c>
      <c r="M6" s="14">
        <v>1000</v>
      </c>
      <c r="N6" s="14" t="s">
        <v>2045</v>
      </c>
      <c r="O6" s="14" t="s">
        <v>2096</v>
      </c>
      <c r="P6" s="14" t="s">
        <v>2001</v>
      </c>
      <c r="Q6" s="14">
        <v>300</v>
      </c>
      <c r="R6" s="14" t="s">
        <v>2045</v>
      </c>
      <c r="S6" s="14" t="s">
        <v>2096</v>
      </c>
      <c r="T6" s="138"/>
      <c r="U6" s="147"/>
    </row>
    <row r="7" ht="13.8" spans="1:21">
      <c r="A7" s="125"/>
      <c r="B7" s="14" t="s">
        <v>241</v>
      </c>
      <c r="C7" s="14">
        <v>4800</v>
      </c>
      <c r="D7" s="14" t="s">
        <v>2043</v>
      </c>
      <c r="E7" s="14"/>
      <c r="F7" s="14"/>
      <c r="G7" s="14"/>
      <c r="H7" s="14" t="s">
        <v>142</v>
      </c>
      <c r="I7" s="14">
        <v>10000</v>
      </c>
      <c r="J7" s="14" t="s">
        <v>2043</v>
      </c>
      <c r="K7" s="14"/>
      <c r="L7" s="14" t="s">
        <v>1264</v>
      </c>
      <c r="M7" s="14">
        <v>500</v>
      </c>
      <c r="N7" s="14" t="s">
        <v>2045</v>
      </c>
      <c r="O7" s="14"/>
      <c r="P7" s="127" t="s">
        <v>464</v>
      </c>
      <c r="Q7" s="127">
        <v>2000</v>
      </c>
      <c r="R7" s="127" t="s">
        <v>2141</v>
      </c>
      <c r="S7" s="14"/>
      <c r="T7" s="138"/>
      <c r="U7" s="147"/>
    </row>
    <row r="8" ht="13.8" spans="1:21">
      <c r="A8" s="125"/>
      <c r="B8" s="14" t="s">
        <v>256</v>
      </c>
      <c r="C8" s="14">
        <v>18000</v>
      </c>
      <c r="D8" s="14" t="s">
        <v>2043</v>
      </c>
      <c r="E8" s="126"/>
      <c r="F8" s="127"/>
      <c r="G8" s="128"/>
      <c r="H8" s="14" t="s">
        <v>265</v>
      </c>
      <c r="I8" s="14">
        <v>6000</v>
      </c>
      <c r="J8" s="14" t="s">
        <v>2043</v>
      </c>
      <c r="K8" s="53"/>
      <c r="L8" s="14" t="s">
        <v>1845</v>
      </c>
      <c r="M8" s="14">
        <v>240</v>
      </c>
      <c r="N8" s="14" t="s">
        <v>2045</v>
      </c>
      <c r="O8" s="14"/>
      <c r="P8" s="14" t="s">
        <v>1817</v>
      </c>
      <c r="Q8" s="14">
        <v>5000</v>
      </c>
      <c r="R8" s="14" t="s">
        <v>2043</v>
      </c>
      <c r="S8" s="14"/>
      <c r="T8" s="148"/>
      <c r="U8" s="147"/>
    </row>
    <row r="9" ht="13.8" spans="1:21">
      <c r="A9" s="125"/>
      <c r="B9" s="14" t="s">
        <v>519</v>
      </c>
      <c r="C9" s="14">
        <v>4000</v>
      </c>
      <c r="D9" s="14" t="s">
        <v>2043</v>
      </c>
      <c r="E9" s="14"/>
      <c r="F9" s="14"/>
      <c r="G9" s="53"/>
      <c r="H9" s="14" t="s">
        <v>148</v>
      </c>
      <c r="I9" s="14">
        <v>12000</v>
      </c>
      <c r="J9" s="14" t="s">
        <v>2043</v>
      </c>
      <c r="K9" s="53"/>
      <c r="L9" s="14" t="s">
        <v>1231</v>
      </c>
      <c r="M9" s="14">
        <v>1200</v>
      </c>
      <c r="N9" s="14" t="s">
        <v>2043</v>
      </c>
      <c r="O9" s="14" t="s">
        <v>4586</v>
      </c>
      <c r="P9" s="127" t="s">
        <v>949</v>
      </c>
      <c r="Q9" s="127">
        <v>6000</v>
      </c>
      <c r="R9" s="127" t="s">
        <v>2043</v>
      </c>
      <c r="S9" s="14"/>
      <c r="T9" s="138"/>
      <c r="U9" s="147"/>
    </row>
    <row r="10" spans="1:19">
      <c r="A10" s="125"/>
      <c r="B10" s="14" t="s">
        <v>331</v>
      </c>
      <c r="C10" s="14">
        <v>4000</v>
      </c>
      <c r="D10" s="14" t="s">
        <v>2043</v>
      </c>
      <c r="E10" s="14"/>
      <c r="F10" s="14"/>
      <c r="G10" s="14"/>
      <c r="H10" s="14" t="s">
        <v>1873</v>
      </c>
      <c r="I10" s="14">
        <v>345</v>
      </c>
      <c r="J10" s="14" t="s">
        <v>2045</v>
      </c>
      <c r="K10" s="53"/>
      <c r="L10" s="14" t="s">
        <v>2003</v>
      </c>
      <c r="M10" s="14">
        <v>300</v>
      </c>
      <c r="N10" s="14" t="s">
        <v>2045</v>
      </c>
      <c r="O10" s="14" t="s">
        <v>2096</v>
      </c>
      <c r="P10" s="127" t="s">
        <v>216</v>
      </c>
      <c r="Q10" s="127">
        <v>3200</v>
      </c>
      <c r="R10" s="127" t="s">
        <v>2043</v>
      </c>
      <c r="S10" s="14"/>
    </row>
    <row r="11" spans="1:19">
      <c r="A11" s="125"/>
      <c r="B11" s="14" t="s">
        <v>692</v>
      </c>
      <c r="C11" s="14">
        <v>3200</v>
      </c>
      <c r="D11" s="14" t="s">
        <v>2043</v>
      </c>
      <c r="E11" s="14"/>
      <c r="F11" s="14"/>
      <c r="G11" s="14"/>
      <c r="H11" s="14"/>
      <c r="I11" s="14"/>
      <c r="J11" s="14"/>
      <c r="K11" s="14"/>
      <c r="L11" s="14" t="s">
        <v>2131</v>
      </c>
      <c r="M11" s="14">
        <v>200</v>
      </c>
      <c r="N11" s="14" t="s">
        <v>2045</v>
      </c>
      <c r="O11" s="14" t="s">
        <v>4276</v>
      </c>
      <c r="P11" s="14" t="s">
        <v>262</v>
      </c>
      <c r="Q11" s="14">
        <v>2000</v>
      </c>
      <c r="R11" s="14" t="s">
        <v>2043</v>
      </c>
      <c r="S11" s="14"/>
    </row>
    <row r="12" spans="1:19">
      <c r="A12" s="125"/>
      <c r="B12" s="14" t="s">
        <v>2005</v>
      </c>
      <c r="C12" s="14">
        <v>300</v>
      </c>
      <c r="D12" s="14" t="s">
        <v>2045</v>
      </c>
      <c r="E12" s="14"/>
      <c r="F12" s="14"/>
      <c r="G12" s="14"/>
      <c r="H12" s="14"/>
      <c r="I12" s="14"/>
      <c r="J12" s="14"/>
      <c r="K12" s="53"/>
      <c r="L12" s="14"/>
      <c r="M12" s="14"/>
      <c r="N12" s="14"/>
      <c r="O12" s="14"/>
      <c r="P12" s="127" t="s">
        <v>479</v>
      </c>
      <c r="Q12" s="127">
        <v>8000</v>
      </c>
      <c r="R12" s="127" t="s">
        <v>2043</v>
      </c>
      <c r="S12" s="14"/>
    </row>
    <row r="13" spans="1:19">
      <c r="A13" s="125"/>
      <c r="B13" s="127" t="s">
        <v>1700</v>
      </c>
      <c r="C13" s="127">
        <v>3600</v>
      </c>
      <c r="D13" s="127" t="s">
        <v>2043</v>
      </c>
      <c r="E13" s="14"/>
      <c r="F13" s="14"/>
      <c r="G13" s="14"/>
      <c r="H13" s="127"/>
      <c r="I13" s="127"/>
      <c r="J13" s="127"/>
      <c r="K13" s="53"/>
      <c r="L13" s="14"/>
      <c r="M13" s="14"/>
      <c r="N13" s="14"/>
      <c r="O13" s="14"/>
      <c r="P13" s="127" t="s">
        <v>1686</v>
      </c>
      <c r="Q13" s="127">
        <v>6000</v>
      </c>
      <c r="R13" s="127" t="s">
        <v>2043</v>
      </c>
      <c r="S13" s="14"/>
    </row>
    <row r="14" spans="1:19">
      <c r="A14" s="125"/>
      <c r="B14" s="14" t="s">
        <v>2055</v>
      </c>
      <c r="C14" s="14">
        <v>200</v>
      </c>
      <c r="D14" s="14" t="s">
        <v>2045</v>
      </c>
      <c r="E14" s="14"/>
      <c r="F14" s="14"/>
      <c r="G14" s="14"/>
      <c r="H14" s="14"/>
      <c r="I14" s="14"/>
      <c r="J14" s="14"/>
      <c r="K14" s="53"/>
      <c r="L14" s="14"/>
      <c r="M14" s="14"/>
      <c r="N14" s="14"/>
      <c r="O14" s="14"/>
      <c r="P14" s="127"/>
      <c r="Q14" s="127"/>
      <c r="R14" s="127"/>
      <c r="S14" s="14"/>
    </row>
    <row r="15" spans="1:19">
      <c r="A15" s="125"/>
      <c r="B15" s="14" t="s">
        <v>244</v>
      </c>
      <c r="C15" s="14">
        <v>4000</v>
      </c>
      <c r="D15" s="14" t="s">
        <v>2043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27"/>
      <c r="Q15" s="127"/>
      <c r="R15" s="127"/>
      <c r="S15" s="14"/>
    </row>
    <row r="17" ht="27.6" spans="1:21">
      <c r="A17" s="121" t="s">
        <v>2299</v>
      </c>
      <c r="B17" s="121" t="s">
        <v>12</v>
      </c>
      <c r="C17" s="122" t="s">
        <v>2501</v>
      </c>
      <c r="D17" s="122" t="s">
        <v>2466</v>
      </c>
      <c r="E17" s="123" t="s">
        <v>2456</v>
      </c>
      <c r="F17" s="121" t="s">
        <v>3121</v>
      </c>
      <c r="G17" s="121" t="s">
        <v>11</v>
      </c>
      <c r="H17" s="121" t="s">
        <v>13</v>
      </c>
      <c r="I17" s="122" t="s">
        <v>2501</v>
      </c>
      <c r="J17" s="122" t="s">
        <v>2466</v>
      </c>
      <c r="K17" s="121" t="s">
        <v>11</v>
      </c>
      <c r="L17" s="121" t="s">
        <v>3108</v>
      </c>
      <c r="M17" s="122" t="s">
        <v>2501</v>
      </c>
      <c r="N17" s="122" t="s">
        <v>2466</v>
      </c>
      <c r="O17" s="121" t="s">
        <v>11</v>
      </c>
      <c r="P17" s="121" t="s">
        <v>3336</v>
      </c>
      <c r="Q17" s="122" t="s">
        <v>2501</v>
      </c>
      <c r="R17" s="122" t="s">
        <v>2466</v>
      </c>
      <c r="S17" s="121" t="s">
        <v>11</v>
      </c>
      <c r="T17" s="145"/>
      <c r="U17" s="145"/>
    </row>
    <row r="18" spans="2:19">
      <c r="B18" s="14" t="s">
        <v>175</v>
      </c>
      <c r="C18" s="14">
        <v>600</v>
      </c>
      <c r="D18" s="14" t="s">
        <v>2043</v>
      </c>
      <c r="G18" s="8"/>
      <c r="H18" s="14" t="s">
        <v>1386</v>
      </c>
      <c r="I18" s="14">
        <v>400</v>
      </c>
      <c r="J18" s="14" t="s">
        <v>2045</v>
      </c>
      <c r="K18" s="8"/>
      <c r="L18" s="14" t="s">
        <v>2005</v>
      </c>
      <c r="M18" s="14">
        <v>300</v>
      </c>
      <c r="N18" s="14" t="s">
        <v>2045</v>
      </c>
      <c r="O18" s="8"/>
      <c r="P18" s="138" t="s">
        <v>1686</v>
      </c>
      <c r="Q18" s="127">
        <v>9000</v>
      </c>
      <c r="R18" s="127" t="s">
        <v>2043</v>
      </c>
      <c r="S18" s="8"/>
    </row>
    <row r="19" spans="2:19">
      <c r="B19" s="14" t="s">
        <v>259</v>
      </c>
      <c r="C19" s="14">
        <v>12000</v>
      </c>
      <c r="D19" s="14" t="s">
        <v>2043</v>
      </c>
      <c r="G19" s="8"/>
      <c r="H19" s="127" t="s">
        <v>1700</v>
      </c>
      <c r="I19" s="127">
        <v>8000</v>
      </c>
      <c r="J19" s="127" t="s">
        <v>2043</v>
      </c>
      <c r="K19" s="8"/>
      <c r="L19" s="139" t="s">
        <v>1318</v>
      </c>
      <c r="M19" s="139">
        <v>560</v>
      </c>
      <c r="N19" s="139" t="s">
        <v>2045</v>
      </c>
      <c r="O19" s="8"/>
      <c r="P19" s="140" t="s">
        <v>2044</v>
      </c>
      <c r="Q19" s="14">
        <v>5400</v>
      </c>
      <c r="R19" s="14" t="s">
        <v>2045</v>
      </c>
      <c r="S19" s="8" t="s">
        <v>4415</v>
      </c>
    </row>
    <row r="20" spans="2:19">
      <c r="B20" s="127" t="s">
        <v>306</v>
      </c>
      <c r="C20" s="127">
        <v>3200</v>
      </c>
      <c r="D20" s="127" t="s">
        <v>2043</v>
      </c>
      <c r="G20" s="8"/>
      <c r="H20" s="14" t="s">
        <v>2055</v>
      </c>
      <c r="I20" s="14">
        <v>200</v>
      </c>
      <c r="J20" s="14" t="s">
        <v>2045</v>
      </c>
      <c r="K20" s="8"/>
      <c r="L20" s="14" t="s">
        <v>1334</v>
      </c>
      <c r="M20" s="14">
        <v>400</v>
      </c>
      <c r="N20" s="14" t="s">
        <v>2045</v>
      </c>
      <c r="O20" s="8"/>
      <c r="P20" s="14" t="s">
        <v>464</v>
      </c>
      <c r="Q20" s="149">
        <v>800</v>
      </c>
      <c r="R20" s="14" t="s">
        <v>2043</v>
      </c>
      <c r="S20" s="8"/>
    </row>
    <row r="21" spans="2:19">
      <c r="B21" s="14" t="s">
        <v>1747</v>
      </c>
      <c r="C21" s="14">
        <v>800</v>
      </c>
      <c r="D21" s="14" t="s">
        <v>2045</v>
      </c>
      <c r="G21" s="8"/>
      <c r="H21" s="127" t="s">
        <v>135</v>
      </c>
      <c r="I21" s="127">
        <v>18000</v>
      </c>
      <c r="J21" s="127" t="s">
        <v>2043</v>
      </c>
      <c r="K21" s="8" t="s">
        <v>4661</v>
      </c>
      <c r="L21" s="141" t="s">
        <v>1881</v>
      </c>
      <c r="M21" s="141">
        <v>1200</v>
      </c>
      <c r="N21" s="141" t="s">
        <v>2045</v>
      </c>
      <c r="O21" s="8"/>
      <c r="P21" s="140" t="s">
        <v>1590</v>
      </c>
      <c r="Q21" s="14">
        <v>4000</v>
      </c>
      <c r="R21" s="14" t="s">
        <v>2043</v>
      </c>
      <c r="S21" s="8"/>
    </row>
    <row r="22" spans="2:19">
      <c r="B22" s="14" t="s">
        <v>692</v>
      </c>
      <c r="C22" s="14">
        <v>4400</v>
      </c>
      <c r="D22" s="14" t="s">
        <v>2043</v>
      </c>
      <c r="G22" s="8"/>
      <c r="H22" s="14" t="s">
        <v>1799</v>
      </c>
      <c r="I22" s="14">
        <v>500</v>
      </c>
      <c r="J22" s="14" t="s">
        <v>2045</v>
      </c>
      <c r="K22" s="8"/>
      <c r="L22" s="127" t="s">
        <v>1670</v>
      </c>
      <c r="M22" s="127">
        <v>200</v>
      </c>
      <c r="N22" s="127" t="s">
        <v>2045</v>
      </c>
      <c r="O22" s="8"/>
      <c r="P22" s="140" t="s">
        <v>151</v>
      </c>
      <c r="Q22" s="14">
        <v>2400</v>
      </c>
      <c r="R22" s="14" t="s">
        <v>2043</v>
      </c>
      <c r="S22" s="8"/>
    </row>
    <row r="23" spans="2:19">
      <c r="B23" s="14" t="s">
        <v>1065</v>
      </c>
      <c r="C23" s="14">
        <v>3200</v>
      </c>
      <c r="D23" s="14" t="s">
        <v>2043</v>
      </c>
      <c r="G23" s="8"/>
      <c r="H23" s="14" t="s">
        <v>1704</v>
      </c>
      <c r="I23" s="14">
        <v>2000</v>
      </c>
      <c r="J23" s="14" t="s">
        <v>2045</v>
      </c>
      <c r="K23" s="8"/>
      <c r="L23" s="14" t="s">
        <v>1605</v>
      </c>
      <c r="M23" s="14">
        <v>300</v>
      </c>
      <c r="N23" s="14" t="s">
        <v>2045</v>
      </c>
      <c r="O23" s="8"/>
      <c r="P23" s="138" t="s">
        <v>250</v>
      </c>
      <c r="Q23" s="127">
        <v>7800</v>
      </c>
      <c r="R23" s="127" t="s">
        <v>2043</v>
      </c>
      <c r="S23" s="8"/>
    </row>
    <row r="24" spans="2:19">
      <c r="B24" s="129" t="s">
        <v>1057</v>
      </c>
      <c r="C24" s="129">
        <v>6000</v>
      </c>
      <c r="D24" s="129" t="s">
        <v>2043</v>
      </c>
      <c r="G24" s="8"/>
      <c r="H24" s="127" t="s">
        <v>280</v>
      </c>
      <c r="I24" s="127">
        <v>12000</v>
      </c>
      <c r="J24" s="127" t="s">
        <v>2043</v>
      </c>
      <c r="K24" s="8"/>
      <c r="L24" s="14" t="s">
        <v>90</v>
      </c>
      <c r="M24" s="14">
        <v>1300</v>
      </c>
      <c r="N24" s="14" t="s">
        <v>2045</v>
      </c>
      <c r="O24" s="8"/>
      <c r="P24" s="140" t="s">
        <v>1183</v>
      </c>
      <c r="Q24" s="14">
        <v>1000</v>
      </c>
      <c r="R24" s="14" t="s">
        <v>2043</v>
      </c>
      <c r="S24" s="8"/>
    </row>
    <row r="25" spans="2:19">
      <c r="B25" s="14" t="s">
        <v>954</v>
      </c>
      <c r="C25" s="14">
        <v>1600</v>
      </c>
      <c r="D25" s="14" t="s">
        <v>2043</v>
      </c>
      <c r="G25" s="8"/>
      <c r="H25" s="14" t="s">
        <v>220</v>
      </c>
      <c r="I25" s="14">
        <v>12000</v>
      </c>
      <c r="J25" s="14" t="s">
        <v>2043</v>
      </c>
      <c r="K25" s="8"/>
      <c r="L25" s="14" t="s">
        <v>110</v>
      </c>
      <c r="M25" s="14">
        <v>1600</v>
      </c>
      <c r="N25" s="14" t="s">
        <v>2043</v>
      </c>
      <c r="O25" s="8"/>
      <c r="P25" s="138" t="s">
        <v>1135</v>
      </c>
      <c r="Q25" s="127">
        <v>3200</v>
      </c>
      <c r="R25" s="127" t="s">
        <v>2043</v>
      </c>
      <c r="S25" s="8"/>
    </row>
    <row r="26" spans="2:19">
      <c r="B26" s="129" t="s">
        <v>2044</v>
      </c>
      <c r="C26" s="129">
        <v>5200</v>
      </c>
      <c r="D26" s="129" t="s">
        <v>2045</v>
      </c>
      <c r="G26" s="8" t="s">
        <v>4415</v>
      </c>
      <c r="H26" s="8"/>
      <c r="I26" s="8"/>
      <c r="J26" s="8"/>
      <c r="K26" s="8"/>
      <c r="L26" s="14" t="s">
        <v>334</v>
      </c>
      <c r="M26" s="14">
        <v>800</v>
      </c>
      <c r="N26" s="14" t="s">
        <v>2043</v>
      </c>
      <c r="O26" s="8"/>
      <c r="P26" s="138" t="s">
        <v>513</v>
      </c>
      <c r="Q26" s="127">
        <v>800</v>
      </c>
      <c r="R26" s="127" t="s">
        <v>2043</v>
      </c>
      <c r="S26" s="8"/>
    </row>
    <row r="27" spans="2:19">
      <c r="B27" s="130" t="s">
        <v>2143</v>
      </c>
      <c r="C27" s="130">
        <v>2200</v>
      </c>
      <c r="D27" s="130" t="s">
        <v>2045</v>
      </c>
      <c r="G27" s="8" t="s">
        <v>4415</v>
      </c>
      <c r="H27" s="8"/>
      <c r="I27" s="8"/>
      <c r="J27" s="8"/>
      <c r="K27" s="8"/>
      <c r="L27" s="14" t="s">
        <v>1370</v>
      </c>
      <c r="M27" s="14">
        <v>400</v>
      </c>
      <c r="N27" s="14" t="s">
        <v>2043</v>
      </c>
      <c r="O27" s="8"/>
      <c r="P27" s="140" t="s">
        <v>1841</v>
      </c>
      <c r="Q27" s="14">
        <v>1000</v>
      </c>
      <c r="R27" s="14" t="s">
        <v>2045</v>
      </c>
      <c r="S27" s="8"/>
    </row>
    <row r="28" spans="2:19">
      <c r="B28" s="14" t="s">
        <v>1062</v>
      </c>
      <c r="C28" s="14">
        <v>5200</v>
      </c>
      <c r="D28" s="14" t="s">
        <v>2043</v>
      </c>
      <c r="G28" s="8"/>
      <c r="H28" s="8"/>
      <c r="I28" s="8"/>
      <c r="J28" s="8"/>
      <c r="K28" s="8"/>
      <c r="L28" s="8" t="s">
        <v>2003</v>
      </c>
      <c r="M28" s="8">
        <v>200</v>
      </c>
      <c r="N28" s="8" t="s">
        <v>2045</v>
      </c>
      <c r="O28" s="14" t="s">
        <v>4662</v>
      </c>
      <c r="P28" s="138" t="s">
        <v>316</v>
      </c>
      <c r="Q28" s="127">
        <v>2000</v>
      </c>
      <c r="R28" s="127" t="s">
        <v>2043</v>
      </c>
      <c r="S28" s="8"/>
    </row>
    <row r="29" spans="2:19">
      <c r="B29" s="14" t="s">
        <v>1085</v>
      </c>
      <c r="C29" s="14">
        <v>12000</v>
      </c>
      <c r="D29" s="14" t="s">
        <v>2043</v>
      </c>
      <c r="G29" s="8"/>
      <c r="H29" s="8"/>
      <c r="I29" s="8"/>
      <c r="J29" s="8"/>
      <c r="K29" s="8"/>
      <c r="L29" s="8" t="s">
        <v>2131</v>
      </c>
      <c r="M29" s="8">
        <v>200</v>
      </c>
      <c r="N29" s="8" t="s">
        <v>2045</v>
      </c>
      <c r="O29" s="8" t="s">
        <v>3426</v>
      </c>
      <c r="P29" s="8"/>
      <c r="Q29" s="8"/>
      <c r="R29" s="8"/>
      <c r="S29" s="8"/>
    </row>
    <row r="31" ht="27.6" spans="1:21">
      <c r="A31" s="131" t="s">
        <v>2306</v>
      </c>
      <c r="B31" s="131" t="s">
        <v>12</v>
      </c>
      <c r="C31" s="132" t="s">
        <v>2501</v>
      </c>
      <c r="D31" s="132" t="s">
        <v>2466</v>
      </c>
      <c r="E31" s="133" t="s">
        <v>2456</v>
      </c>
      <c r="F31" s="131" t="s">
        <v>3121</v>
      </c>
      <c r="G31" s="131" t="s">
        <v>11</v>
      </c>
      <c r="H31" s="131" t="s">
        <v>13</v>
      </c>
      <c r="I31" s="132" t="s">
        <v>2501</v>
      </c>
      <c r="J31" s="132" t="s">
        <v>2466</v>
      </c>
      <c r="K31" s="131" t="s">
        <v>11</v>
      </c>
      <c r="L31" s="131" t="s">
        <v>3108</v>
      </c>
      <c r="M31" s="132" t="s">
        <v>2501</v>
      </c>
      <c r="N31" s="132" t="s">
        <v>2466</v>
      </c>
      <c r="O31" s="131" t="s">
        <v>11</v>
      </c>
      <c r="P31" s="131" t="s">
        <v>3336</v>
      </c>
      <c r="Q31" s="132" t="s">
        <v>2501</v>
      </c>
      <c r="R31" s="132" t="s">
        <v>2466</v>
      </c>
      <c r="S31" s="131" t="s">
        <v>11</v>
      </c>
      <c r="T31" s="150"/>
      <c r="U31" s="150"/>
    </row>
    <row r="32" s="120" customFormat="1" ht="15.6" spans="1:21">
      <c r="A32" s="134"/>
      <c r="B32" s="130" t="s">
        <v>1188</v>
      </c>
      <c r="C32" s="130">
        <v>12000</v>
      </c>
      <c r="D32" s="130" t="s">
        <v>2043</v>
      </c>
      <c r="E32" s="135"/>
      <c r="F32" s="134"/>
      <c r="G32" s="134"/>
      <c r="H32" s="14" t="s">
        <v>220</v>
      </c>
      <c r="I32" s="14">
        <v>6000</v>
      </c>
      <c r="J32" s="14" t="s">
        <v>2043</v>
      </c>
      <c r="K32" s="134"/>
      <c r="L32" s="141" t="s">
        <v>1349</v>
      </c>
      <c r="M32" s="141">
        <v>300</v>
      </c>
      <c r="N32" s="141" t="s">
        <v>2045</v>
      </c>
      <c r="O32" s="134"/>
      <c r="P32" s="127" t="s">
        <v>145</v>
      </c>
      <c r="Q32" s="127">
        <v>6000</v>
      </c>
      <c r="R32" s="127" t="s">
        <v>2043</v>
      </c>
      <c r="S32" s="134"/>
      <c r="T32" s="134"/>
      <c r="U32" s="134"/>
    </row>
    <row r="33" s="120" customFormat="1" ht="15.6" spans="1:21">
      <c r="A33" s="134"/>
      <c r="B33" s="129" t="s">
        <v>1865</v>
      </c>
      <c r="C33" s="129">
        <v>400</v>
      </c>
      <c r="D33" s="129" t="s">
        <v>2043</v>
      </c>
      <c r="E33" s="135"/>
      <c r="F33" s="134"/>
      <c r="G33" s="134"/>
      <c r="H33" s="127" t="s">
        <v>280</v>
      </c>
      <c r="I33" s="127">
        <v>18000</v>
      </c>
      <c r="J33" s="127" t="s">
        <v>2043</v>
      </c>
      <c r="K33" s="134"/>
      <c r="L33" s="14" t="s">
        <v>1447</v>
      </c>
      <c r="M33" s="14">
        <v>210</v>
      </c>
      <c r="N33" s="14" t="s">
        <v>2045</v>
      </c>
      <c r="O33" s="134"/>
      <c r="P33" s="14" t="s">
        <v>1590</v>
      </c>
      <c r="Q33" s="14">
        <v>4000</v>
      </c>
      <c r="R33" s="14" t="s">
        <v>2043</v>
      </c>
      <c r="S33" s="134"/>
      <c r="T33" s="134"/>
      <c r="U33" s="134"/>
    </row>
    <row r="34" s="8" customFormat="1" spans="2:18">
      <c r="B34" s="14" t="s">
        <v>348</v>
      </c>
      <c r="C34" s="14">
        <v>3200</v>
      </c>
      <c r="D34" s="14" t="s">
        <v>2043</v>
      </c>
      <c r="H34" s="14" t="s">
        <v>1722</v>
      </c>
      <c r="I34" s="14">
        <v>2000</v>
      </c>
      <c r="J34" s="14" t="s">
        <v>2043</v>
      </c>
      <c r="L34" s="127" t="s">
        <v>1841</v>
      </c>
      <c r="M34" s="127">
        <v>1000</v>
      </c>
      <c r="N34" s="127" t="s">
        <v>2045</v>
      </c>
      <c r="P34" s="14" t="s">
        <v>151</v>
      </c>
      <c r="Q34" s="14">
        <v>4000</v>
      </c>
      <c r="R34" s="14" t="s">
        <v>2043</v>
      </c>
    </row>
    <row r="35" s="8" customFormat="1" spans="2:18">
      <c r="B35" s="136" t="s">
        <v>1085</v>
      </c>
      <c r="C35" s="136">
        <v>6000</v>
      </c>
      <c r="D35" s="136" t="s">
        <v>2043</v>
      </c>
      <c r="H35" s="126" t="s">
        <v>1704</v>
      </c>
      <c r="I35" s="126">
        <v>2000</v>
      </c>
      <c r="J35" s="126" t="s">
        <v>2045</v>
      </c>
      <c r="L35" s="127" t="s">
        <v>820</v>
      </c>
      <c r="M35" s="127">
        <v>200</v>
      </c>
      <c r="N35" s="127" t="s">
        <v>2045</v>
      </c>
      <c r="P35" s="127" t="s">
        <v>250</v>
      </c>
      <c r="Q35" s="127">
        <v>7800</v>
      </c>
      <c r="R35" s="127" t="s">
        <v>2043</v>
      </c>
    </row>
    <row r="36" s="8" customFormat="1" spans="2:18">
      <c r="B36" s="129" t="s">
        <v>3920</v>
      </c>
      <c r="C36" s="129">
        <v>1800</v>
      </c>
      <c r="D36" s="129" t="s">
        <v>2043</v>
      </c>
      <c r="H36" s="126" t="s">
        <v>1799</v>
      </c>
      <c r="I36" s="126">
        <v>500</v>
      </c>
      <c r="J36" s="126" t="s">
        <v>2045</v>
      </c>
      <c r="L36" s="142" t="s">
        <v>2003</v>
      </c>
      <c r="M36" s="142">
        <v>200</v>
      </c>
      <c r="N36" s="142" t="s">
        <v>2045</v>
      </c>
      <c r="P36" s="127" t="s">
        <v>238</v>
      </c>
      <c r="Q36" s="127">
        <v>12000</v>
      </c>
      <c r="R36" s="127" t="s">
        <v>2043</v>
      </c>
    </row>
    <row r="37" s="8" customFormat="1" spans="2:18">
      <c r="B37" s="14" t="s">
        <v>2051</v>
      </c>
      <c r="C37" s="14">
        <v>750</v>
      </c>
      <c r="D37" s="14" t="s">
        <v>2043</v>
      </c>
      <c r="H37" s="127" t="s">
        <v>967</v>
      </c>
      <c r="I37" s="127">
        <v>1980</v>
      </c>
      <c r="J37" s="127" t="s">
        <v>2045</v>
      </c>
      <c r="L37" s="127" t="s">
        <v>2131</v>
      </c>
      <c r="M37" s="127">
        <v>200</v>
      </c>
      <c r="N37" s="127" t="s">
        <v>2045</v>
      </c>
      <c r="P37" s="127" t="s">
        <v>1603</v>
      </c>
      <c r="Q37" s="127">
        <v>3000</v>
      </c>
      <c r="R37" s="127" t="s">
        <v>2043</v>
      </c>
    </row>
    <row r="38" s="8" customFormat="1" spans="2:18">
      <c r="B38" s="14" t="s">
        <v>464</v>
      </c>
      <c r="C38" s="14">
        <v>4000</v>
      </c>
      <c r="D38" s="14" t="s">
        <v>2043</v>
      </c>
      <c r="H38" s="14" t="s">
        <v>1969</v>
      </c>
      <c r="I38" s="14">
        <v>1000</v>
      </c>
      <c r="J38" s="14" t="s">
        <v>2043</v>
      </c>
      <c r="L38" s="126" t="s">
        <v>1540</v>
      </c>
      <c r="M38" s="126">
        <v>400</v>
      </c>
      <c r="N38" s="126" t="s">
        <v>2045</v>
      </c>
      <c r="P38" s="14"/>
      <c r="Q38" s="14"/>
      <c r="R38" s="14"/>
    </row>
    <row r="39" s="8" customFormat="1" spans="2:14">
      <c r="B39" s="127" t="s">
        <v>145</v>
      </c>
      <c r="C39" s="127">
        <v>24000</v>
      </c>
      <c r="D39" s="127" t="s">
        <v>2043</v>
      </c>
      <c r="H39" s="127" t="s">
        <v>1125</v>
      </c>
      <c r="I39" s="127">
        <v>10000</v>
      </c>
      <c r="J39" s="127" t="s">
        <v>2043</v>
      </c>
      <c r="L39" s="127" t="s">
        <v>681</v>
      </c>
      <c r="M39" s="127">
        <v>200</v>
      </c>
      <c r="N39" s="127" t="s">
        <v>2043</v>
      </c>
    </row>
    <row r="40" s="8" customFormat="1" spans="2:14">
      <c r="B40" s="127"/>
      <c r="C40" s="127"/>
      <c r="D40" s="127"/>
      <c r="H40" s="14" t="s">
        <v>148</v>
      </c>
      <c r="I40" s="14">
        <v>18000</v>
      </c>
      <c r="J40" s="14" t="s">
        <v>2043</v>
      </c>
      <c r="L40" s="143" t="s">
        <v>2176</v>
      </c>
      <c r="M40" s="127">
        <v>500</v>
      </c>
      <c r="N40" s="138" t="s">
        <v>2045</v>
      </c>
    </row>
    <row r="41" s="8" customFormat="1" spans="2:14">
      <c r="B41" s="14"/>
      <c r="C41" s="14"/>
      <c r="D41" s="14"/>
      <c r="H41" s="127"/>
      <c r="I41" s="127"/>
      <c r="J41" s="127"/>
      <c r="L41" s="127" t="s">
        <v>2128</v>
      </c>
      <c r="M41" s="127">
        <v>500</v>
      </c>
      <c r="N41" s="127" t="s">
        <v>2045</v>
      </c>
    </row>
    <row r="42" s="8" customFormat="1" spans="2:14">
      <c r="B42" s="127"/>
      <c r="C42" s="127"/>
      <c r="D42" s="127"/>
      <c r="L42" s="144" t="s">
        <v>2111</v>
      </c>
      <c r="M42" s="144">
        <v>300</v>
      </c>
      <c r="N42" s="144" t="s">
        <v>2045</v>
      </c>
    </row>
    <row r="43" spans="1:29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14" t="s">
        <v>2059</v>
      </c>
      <c r="M43" s="14">
        <v>1000</v>
      </c>
      <c r="N43" s="14" t="s">
        <v>2045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1:29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14" t="s">
        <v>2055</v>
      </c>
      <c r="M44" s="14">
        <v>200</v>
      </c>
      <c r="N44" s="14" t="s">
        <v>2045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1:29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14" t="s">
        <v>606</v>
      </c>
      <c r="M45" s="14">
        <v>600</v>
      </c>
      <c r="N45" s="14" t="s">
        <v>2045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1:29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144" t="s">
        <v>2106</v>
      </c>
      <c r="M46" s="144">
        <v>200</v>
      </c>
      <c r="N46" s="144" t="s">
        <v>2045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1:29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127" t="s">
        <v>1299</v>
      </c>
      <c r="M47" s="127">
        <v>200</v>
      </c>
      <c r="N47" s="127" t="s">
        <v>2045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1:29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14" t="s">
        <v>1382</v>
      </c>
      <c r="M48" s="14">
        <v>200</v>
      </c>
      <c r="N48" s="14" t="s">
        <v>2045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</row>
    <row r="49" spans="1:2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14" t="s">
        <v>1241</v>
      </c>
      <c r="M49" s="14">
        <v>185</v>
      </c>
      <c r="N49" s="14" t="s">
        <v>2045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1:29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14" t="s">
        <v>2115</v>
      </c>
      <c r="M50" s="14">
        <v>300</v>
      </c>
      <c r="N50" s="14" t="s">
        <v>2045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1:29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14" t="s">
        <v>1079</v>
      </c>
      <c r="M51" s="14">
        <v>780</v>
      </c>
      <c r="N51" s="14" t="s">
        <v>2045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14" t="s">
        <v>1106</v>
      </c>
      <c r="M52" s="14">
        <v>600</v>
      </c>
      <c r="N52" s="14" t="s">
        <v>2045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1:29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14" t="s">
        <v>1108</v>
      </c>
      <c r="M53" s="14">
        <v>690</v>
      </c>
      <c r="N53" s="14" t="s">
        <v>2045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ht="27.6" spans="1:21">
      <c r="A54" s="131" t="s">
        <v>2310</v>
      </c>
      <c r="B54" s="131" t="s">
        <v>12</v>
      </c>
      <c r="C54" s="132" t="s">
        <v>2501</v>
      </c>
      <c r="D54" s="132" t="s">
        <v>2466</v>
      </c>
      <c r="E54" s="133" t="s">
        <v>2456</v>
      </c>
      <c r="F54" s="131" t="s">
        <v>3121</v>
      </c>
      <c r="G54" s="131" t="s">
        <v>11</v>
      </c>
      <c r="H54" s="131" t="s">
        <v>13</v>
      </c>
      <c r="I54" s="132" t="s">
        <v>2501</v>
      </c>
      <c r="J54" s="132" t="s">
        <v>2466</v>
      </c>
      <c r="K54" s="131" t="s">
        <v>11</v>
      </c>
      <c r="L54" s="131" t="s">
        <v>3108</v>
      </c>
      <c r="M54" s="132" t="s">
        <v>2501</v>
      </c>
      <c r="N54" s="132" t="s">
        <v>2466</v>
      </c>
      <c r="O54" s="131" t="s">
        <v>11</v>
      </c>
      <c r="P54" s="131" t="s">
        <v>3336</v>
      </c>
      <c r="Q54" s="132" t="s">
        <v>2501</v>
      </c>
      <c r="R54" s="132" t="s">
        <v>2466</v>
      </c>
      <c r="S54" s="131" t="s">
        <v>11</v>
      </c>
      <c r="T54" s="150"/>
      <c r="U54" s="150"/>
    </row>
    <row r="55" spans="1:19">
      <c r="A55" s="8"/>
      <c r="B55" s="127" t="s">
        <v>216</v>
      </c>
      <c r="C55" s="127">
        <v>7000</v>
      </c>
      <c r="D55" s="127" t="s">
        <v>2043</v>
      </c>
      <c r="E55" s="8"/>
      <c r="F55" s="8"/>
      <c r="G55" s="8"/>
      <c r="H55" s="14" t="s">
        <v>265</v>
      </c>
      <c r="I55" s="14">
        <v>6000</v>
      </c>
      <c r="J55" s="14" t="s">
        <v>2043</v>
      </c>
      <c r="K55" s="8"/>
      <c r="L55" s="14" t="s">
        <v>1916</v>
      </c>
      <c r="M55" s="14">
        <v>500</v>
      </c>
      <c r="N55" s="14" t="s">
        <v>2045</v>
      </c>
      <c r="O55" s="8"/>
      <c r="P55" s="127" t="s">
        <v>238</v>
      </c>
      <c r="Q55" s="127">
        <v>2000</v>
      </c>
      <c r="R55" s="127" t="s">
        <v>2043</v>
      </c>
      <c r="S55" s="8"/>
    </row>
    <row r="56" spans="1:19">
      <c r="A56" s="8"/>
      <c r="B56" s="127" t="s">
        <v>949</v>
      </c>
      <c r="C56" s="127">
        <v>9000</v>
      </c>
      <c r="D56" s="127" t="s">
        <v>2043</v>
      </c>
      <c r="E56" s="8"/>
      <c r="F56" s="8"/>
      <c r="G56" s="8"/>
      <c r="H56" s="14" t="s">
        <v>1636</v>
      </c>
      <c r="I56" s="14">
        <v>200</v>
      </c>
      <c r="J56" s="14" t="s">
        <v>2045</v>
      </c>
      <c r="K56" s="8"/>
      <c r="L56" s="14" t="s">
        <v>606</v>
      </c>
      <c r="M56" s="14">
        <v>400</v>
      </c>
      <c r="N56" s="14" t="s">
        <v>2045</v>
      </c>
      <c r="O56" s="8"/>
      <c r="P56" s="14" t="s">
        <v>528</v>
      </c>
      <c r="Q56" s="14">
        <v>4000</v>
      </c>
      <c r="R56" s="14" t="s">
        <v>2043</v>
      </c>
      <c r="S56" s="8"/>
    </row>
    <row r="57" spans="1:19">
      <c r="A57" s="8"/>
      <c r="B57" s="14" t="s">
        <v>262</v>
      </c>
      <c r="C57" s="14">
        <v>4000</v>
      </c>
      <c r="D57" s="14" t="s">
        <v>2043</v>
      </c>
      <c r="E57" s="8"/>
      <c r="F57" s="8"/>
      <c r="G57" s="8"/>
      <c r="H57" s="127" t="s">
        <v>403</v>
      </c>
      <c r="I57" s="127">
        <v>2000</v>
      </c>
      <c r="J57" s="127" t="s">
        <v>2043</v>
      </c>
      <c r="K57" s="8"/>
      <c r="L57" s="14" t="s">
        <v>1528</v>
      </c>
      <c r="M57" s="14">
        <v>420</v>
      </c>
      <c r="N57" s="14" t="s">
        <v>2045</v>
      </c>
      <c r="O57" s="8"/>
      <c r="P57" s="14" t="s">
        <v>277</v>
      </c>
      <c r="Q57" s="14">
        <v>2000</v>
      </c>
      <c r="R57" s="14" t="s">
        <v>2045</v>
      </c>
      <c r="S57" s="8"/>
    </row>
    <row r="58" spans="1:19">
      <c r="A58" s="8"/>
      <c r="B58" s="127" t="s">
        <v>1723</v>
      </c>
      <c r="C58" s="127">
        <v>2400</v>
      </c>
      <c r="D58" s="127" t="s">
        <v>2043</v>
      </c>
      <c r="E58" s="8"/>
      <c r="F58" s="8"/>
      <c r="G58" s="8"/>
      <c r="H58" s="14" t="s">
        <v>235</v>
      </c>
      <c r="I58" s="14">
        <v>1600</v>
      </c>
      <c r="J58" s="14" t="s">
        <v>2043</v>
      </c>
      <c r="K58" s="8"/>
      <c r="L58" s="144" t="s">
        <v>2106</v>
      </c>
      <c r="M58" s="144">
        <v>200</v>
      </c>
      <c r="N58" s="144" t="s">
        <v>2045</v>
      </c>
      <c r="O58" s="8" t="s">
        <v>2096</v>
      </c>
      <c r="P58" s="14" t="s">
        <v>196</v>
      </c>
      <c r="Q58" s="14">
        <v>4000</v>
      </c>
      <c r="R58" s="14" t="s">
        <v>2043</v>
      </c>
      <c r="S58" s="8"/>
    </row>
    <row r="59" spans="1:19">
      <c r="A59" s="8"/>
      <c r="B59" s="127" t="s">
        <v>1817</v>
      </c>
      <c r="C59" s="127">
        <v>10000</v>
      </c>
      <c r="D59" s="127" t="s">
        <v>2043</v>
      </c>
      <c r="E59" s="8"/>
      <c r="F59" s="8"/>
      <c r="G59" s="8"/>
      <c r="H59" s="14" t="s">
        <v>491</v>
      </c>
      <c r="I59" s="14">
        <v>1600</v>
      </c>
      <c r="J59" s="14" t="s">
        <v>2043</v>
      </c>
      <c r="K59" s="8"/>
      <c r="L59" s="127" t="s">
        <v>1299</v>
      </c>
      <c r="M59" s="127">
        <v>200</v>
      </c>
      <c r="N59" s="127" t="s">
        <v>2045</v>
      </c>
      <c r="O59" s="8"/>
      <c r="P59" s="14" t="s">
        <v>592</v>
      </c>
      <c r="Q59" s="14">
        <v>12000</v>
      </c>
      <c r="R59" s="14" t="s">
        <v>2043</v>
      </c>
      <c r="S59" s="8"/>
    </row>
    <row r="60" spans="1:19">
      <c r="A60" s="8"/>
      <c r="B60" s="127" t="s">
        <v>1416</v>
      </c>
      <c r="C60" s="127">
        <v>2400</v>
      </c>
      <c r="D60" s="127" t="s">
        <v>2043</v>
      </c>
      <c r="E60" s="8"/>
      <c r="F60" s="8"/>
      <c r="G60" s="8"/>
      <c r="H60" s="14" t="s">
        <v>160</v>
      </c>
      <c r="I60" s="14">
        <v>4000</v>
      </c>
      <c r="J60" s="14" t="s">
        <v>2043</v>
      </c>
      <c r="K60" s="8"/>
      <c r="L60" s="14" t="s">
        <v>2157</v>
      </c>
      <c r="M60" s="14">
        <v>300</v>
      </c>
      <c r="N60" s="14" t="s">
        <v>2045</v>
      </c>
      <c r="O60" s="8"/>
      <c r="P60" s="14" t="s">
        <v>1183</v>
      </c>
      <c r="Q60" s="14">
        <v>800</v>
      </c>
      <c r="R60" s="14" t="s">
        <v>2043</v>
      </c>
      <c r="S60" s="8"/>
    </row>
    <row r="61" spans="1:19">
      <c r="A61" s="8"/>
      <c r="B61" s="14" t="s">
        <v>923</v>
      </c>
      <c r="C61" s="14">
        <v>1800</v>
      </c>
      <c r="D61" s="14" t="s">
        <v>2045</v>
      </c>
      <c r="E61" s="8"/>
      <c r="F61" s="8"/>
      <c r="G61" s="8"/>
      <c r="H61" s="14" t="s">
        <v>667</v>
      </c>
      <c r="I61" s="14">
        <v>2000</v>
      </c>
      <c r="J61" s="14" t="s">
        <v>2043</v>
      </c>
      <c r="K61" s="8"/>
      <c r="L61" s="14" t="s">
        <v>1079</v>
      </c>
      <c r="M61" s="14">
        <v>400</v>
      </c>
      <c r="N61" s="14" t="s">
        <v>2045</v>
      </c>
      <c r="O61" s="8"/>
      <c r="P61" s="127" t="s">
        <v>316</v>
      </c>
      <c r="Q61" s="127">
        <v>20000</v>
      </c>
      <c r="R61" s="127" t="s">
        <v>2043</v>
      </c>
      <c r="S61" s="8"/>
    </row>
    <row r="62" spans="1:19">
      <c r="A62" s="8"/>
      <c r="B62" s="14"/>
      <c r="C62" s="14"/>
      <c r="D62" s="14"/>
      <c r="E62" s="8"/>
      <c r="F62" s="8"/>
      <c r="G62" s="8"/>
      <c r="H62" s="14" t="s">
        <v>911</v>
      </c>
      <c r="I62" s="14">
        <v>500</v>
      </c>
      <c r="J62" s="14" t="s">
        <v>2045</v>
      </c>
      <c r="K62" s="8"/>
      <c r="L62" s="14" t="s">
        <v>2099</v>
      </c>
      <c r="M62" s="14">
        <v>400</v>
      </c>
      <c r="N62" s="14" t="s">
        <v>2045</v>
      </c>
      <c r="O62" s="8"/>
      <c r="P62" s="8"/>
      <c r="Q62" s="8"/>
      <c r="R62" s="8"/>
      <c r="S62" s="8"/>
    </row>
    <row r="63" spans="1:19">
      <c r="A63" s="8"/>
      <c r="B63" s="8"/>
      <c r="C63" s="8"/>
      <c r="D63" s="8"/>
      <c r="E63" s="8"/>
      <c r="F63" s="8"/>
      <c r="G63" s="8"/>
      <c r="H63" s="14" t="s">
        <v>56</v>
      </c>
      <c r="I63" s="14">
        <v>4000</v>
      </c>
      <c r="J63" s="14" t="s">
        <v>2043</v>
      </c>
      <c r="K63" s="8" t="s">
        <v>4659</v>
      </c>
      <c r="L63" s="14" t="s">
        <v>2044</v>
      </c>
      <c r="M63" s="14">
        <v>800</v>
      </c>
      <c r="N63" s="14" t="s">
        <v>2045</v>
      </c>
      <c r="O63" s="8"/>
      <c r="P63" s="8"/>
      <c r="Q63" s="8"/>
      <c r="R63" s="8"/>
      <c r="S63" s="8"/>
    </row>
    <row r="64" spans="1:19">
      <c r="A64" s="8"/>
      <c r="B64" s="8"/>
      <c r="C64" s="8"/>
      <c r="D64" s="8"/>
      <c r="E64" s="8"/>
      <c r="F64" s="8"/>
      <c r="G64" s="8"/>
      <c r="H64" s="14" t="s">
        <v>1811</v>
      </c>
      <c r="I64" s="14">
        <v>400</v>
      </c>
      <c r="J64" s="14" t="s">
        <v>2045</v>
      </c>
      <c r="K64" s="8"/>
      <c r="L64" s="14" t="s">
        <v>1079</v>
      </c>
      <c r="M64" s="14">
        <v>400</v>
      </c>
      <c r="N64" s="14" t="s">
        <v>2045</v>
      </c>
      <c r="O64" s="8"/>
      <c r="P64" s="8"/>
      <c r="Q64" s="8"/>
      <c r="R64" s="8"/>
      <c r="S64" s="8"/>
    </row>
    <row r="65" spans="1:19">
      <c r="A65" s="8"/>
      <c r="B65" s="8"/>
      <c r="C65" s="8"/>
      <c r="D65" s="8"/>
      <c r="E65" s="8"/>
      <c r="F65" s="8"/>
      <c r="G65" s="8"/>
      <c r="H65" s="127" t="s">
        <v>458</v>
      </c>
      <c r="I65" s="127">
        <v>3600</v>
      </c>
      <c r="J65" s="127" t="s">
        <v>2043</v>
      </c>
      <c r="K65" s="8"/>
      <c r="L65" s="14" t="s">
        <v>1106</v>
      </c>
      <c r="M65" s="14">
        <v>600</v>
      </c>
      <c r="N65" s="14" t="s">
        <v>2045</v>
      </c>
      <c r="O65" s="8"/>
      <c r="P65" s="8"/>
      <c r="Q65" s="8"/>
      <c r="R65" s="8"/>
      <c r="S65" s="8"/>
    </row>
    <row r="66" spans="1:19">
      <c r="A66" s="8"/>
      <c r="B66" s="8"/>
      <c r="C66" s="8"/>
      <c r="D66" s="8"/>
      <c r="E66" s="8"/>
      <c r="F66" s="8"/>
      <c r="G66" s="8"/>
      <c r="H66" s="127" t="s">
        <v>461</v>
      </c>
      <c r="I66" s="127">
        <v>7000</v>
      </c>
      <c r="J66" s="127" t="s">
        <v>2043</v>
      </c>
      <c r="K66" s="8"/>
      <c r="L66" s="14" t="s">
        <v>1108</v>
      </c>
      <c r="M66" s="14">
        <v>690</v>
      </c>
      <c r="N66" s="14" t="s">
        <v>2045</v>
      </c>
      <c r="O66" s="8"/>
      <c r="P66" s="8"/>
      <c r="Q66" s="8"/>
      <c r="R66" s="8"/>
      <c r="S66" s="8"/>
    </row>
    <row r="67" spans="1:19">
      <c r="A67" s="8"/>
      <c r="B67" s="8"/>
      <c r="C67" s="8"/>
      <c r="D67" s="8"/>
      <c r="E67" s="8"/>
      <c r="F67" s="8"/>
      <c r="G67" s="8"/>
      <c r="H67" s="127"/>
      <c r="I67" s="127"/>
      <c r="J67" s="127"/>
      <c r="K67" s="8"/>
      <c r="L67" s="127" t="s">
        <v>749</v>
      </c>
      <c r="M67" s="127">
        <v>225</v>
      </c>
      <c r="N67" s="127" t="s">
        <v>2045</v>
      </c>
      <c r="O67" s="8"/>
      <c r="P67" s="8"/>
      <c r="Q67" s="8"/>
      <c r="R67" s="8"/>
      <c r="S67" s="8"/>
    </row>
    <row r="68" spans="1:19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14" t="s">
        <v>2132</v>
      </c>
      <c r="M68" s="14">
        <v>600</v>
      </c>
      <c r="N68" s="14" t="s">
        <v>2045</v>
      </c>
      <c r="O68" s="8"/>
      <c r="P68" s="8"/>
      <c r="Q68" s="8"/>
      <c r="R68" s="8"/>
      <c r="S68" s="8"/>
    </row>
    <row r="69" spans="1:1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14" t="s">
        <v>620</v>
      </c>
      <c r="M69" s="14">
        <v>200</v>
      </c>
      <c r="N69" s="14" t="s">
        <v>2045</v>
      </c>
      <c r="O69" s="8"/>
      <c r="P69" s="8"/>
      <c r="Q69" s="8"/>
      <c r="R69" s="8"/>
      <c r="S69" s="8"/>
    </row>
    <row r="70" spans="1:19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14" t="s">
        <v>1153</v>
      </c>
      <c r="M70" s="14">
        <v>860</v>
      </c>
      <c r="N70" s="14" t="s">
        <v>2045</v>
      </c>
      <c r="O70" s="8"/>
      <c r="P70" s="8"/>
      <c r="Q70" s="8"/>
      <c r="R70" s="8"/>
      <c r="S70" s="8"/>
    </row>
    <row r="71" spans="1:19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14" t="s">
        <v>694</v>
      </c>
      <c r="M71" s="14">
        <v>1000</v>
      </c>
      <c r="N71" s="14" t="s">
        <v>2045</v>
      </c>
      <c r="O71" s="8"/>
      <c r="P71" s="8"/>
      <c r="Q71" s="8"/>
      <c r="R71" s="8"/>
      <c r="S71" s="8"/>
    </row>
    <row r="72" spans="1:19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127" t="s">
        <v>1826</v>
      </c>
      <c r="M72" s="127">
        <v>1000</v>
      </c>
      <c r="N72" s="127" t="s">
        <v>2045</v>
      </c>
      <c r="O72" s="8"/>
      <c r="P72" s="8"/>
      <c r="Q72" s="8"/>
      <c r="R72" s="8"/>
      <c r="S72" s="8"/>
    </row>
    <row r="73" ht="27.6" spans="1:21">
      <c r="A73" s="131" t="s">
        <v>2310</v>
      </c>
      <c r="B73" s="131" t="s">
        <v>12</v>
      </c>
      <c r="C73" s="132" t="s">
        <v>2501</v>
      </c>
      <c r="D73" s="132" t="s">
        <v>2466</v>
      </c>
      <c r="E73" s="133" t="s">
        <v>2456</v>
      </c>
      <c r="F73" s="131" t="s">
        <v>3121</v>
      </c>
      <c r="G73" s="131" t="s">
        <v>11</v>
      </c>
      <c r="H73" s="131" t="s">
        <v>13</v>
      </c>
      <c r="I73" s="132" t="s">
        <v>2501</v>
      </c>
      <c r="J73" s="132" t="s">
        <v>2466</v>
      </c>
      <c r="K73" s="131" t="s">
        <v>11</v>
      </c>
      <c r="L73" s="131" t="s">
        <v>3108</v>
      </c>
      <c r="M73" s="132" t="s">
        <v>2501</v>
      </c>
      <c r="N73" s="132" t="s">
        <v>2466</v>
      </c>
      <c r="O73" s="131" t="s">
        <v>11</v>
      </c>
      <c r="P73" s="131" t="s">
        <v>3336</v>
      </c>
      <c r="Q73" s="132" t="s">
        <v>2501</v>
      </c>
      <c r="R73" s="132" t="s">
        <v>2466</v>
      </c>
      <c r="S73" s="131" t="s">
        <v>11</v>
      </c>
      <c r="T73" s="150"/>
      <c r="U73" s="150"/>
    </row>
    <row r="74" spans="1:19">
      <c r="A74" s="8"/>
      <c r="B74" s="14" t="s">
        <v>1188</v>
      </c>
      <c r="C74" s="14">
        <v>4000</v>
      </c>
      <c r="D74" s="14" t="s">
        <v>2043</v>
      </c>
      <c r="E74" s="8"/>
      <c r="F74" s="8"/>
      <c r="G74" s="8"/>
      <c r="H74" s="14" t="s">
        <v>253</v>
      </c>
      <c r="I74" s="14">
        <v>2000</v>
      </c>
      <c r="J74" s="14" t="s">
        <v>2043</v>
      </c>
      <c r="K74" s="8"/>
      <c r="L74" s="14" t="s">
        <v>2892</v>
      </c>
      <c r="M74" s="14">
        <v>2800</v>
      </c>
      <c r="N74" s="14" t="s">
        <v>2043</v>
      </c>
      <c r="O74" s="14" t="s">
        <v>4663</v>
      </c>
      <c r="P74" s="127" t="s">
        <v>1603</v>
      </c>
      <c r="Q74" s="127">
        <v>3200</v>
      </c>
      <c r="R74" s="127" t="s">
        <v>2043</v>
      </c>
      <c r="S74" s="8"/>
    </row>
    <row r="75" spans="1:19">
      <c r="A75" s="8"/>
      <c r="B75" s="127" t="s">
        <v>537</v>
      </c>
      <c r="C75" s="127">
        <v>7200</v>
      </c>
      <c r="D75" s="127" t="s">
        <v>2043</v>
      </c>
      <c r="E75" s="8"/>
      <c r="F75" s="8"/>
      <c r="G75" s="8"/>
      <c r="H75" s="14" t="s">
        <v>455</v>
      </c>
      <c r="I75" s="14">
        <v>2000</v>
      </c>
      <c r="J75" s="14" t="s">
        <v>2043</v>
      </c>
      <c r="K75" s="8"/>
      <c r="L75" s="14" t="s">
        <v>3398</v>
      </c>
      <c r="M75" s="14">
        <v>750</v>
      </c>
      <c r="N75" s="14" t="s">
        <v>2043</v>
      </c>
      <c r="O75" s="14" t="s">
        <v>4664</v>
      </c>
      <c r="P75" s="127" t="s">
        <v>207</v>
      </c>
      <c r="Q75" s="127">
        <v>800</v>
      </c>
      <c r="R75" s="127" t="s">
        <v>2043</v>
      </c>
      <c r="S75" s="8"/>
    </row>
    <row r="76" spans="1:19">
      <c r="A76" s="8"/>
      <c r="B76" s="127" t="s">
        <v>954</v>
      </c>
      <c r="C76" s="127">
        <v>3200</v>
      </c>
      <c r="D76" s="127" t="s">
        <v>2043</v>
      </c>
      <c r="E76" s="8"/>
      <c r="F76" s="8"/>
      <c r="G76" s="8"/>
      <c r="H76" s="127" t="s">
        <v>1793</v>
      </c>
      <c r="I76" s="127">
        <v>400</v>
      </c>
      <c r="J76" s="127" t="s">
        <v>2045</v>
      </c>
      <c r="K76" s="8"/>
      <c r="L76" s="14" t="s">
        <v>3406</v>
      </c>
      <c r="M76" s="14">
        <v>200</v>
      </c>
      <c r="N76" s="14" t="s">
        <v>2043</v>
      </c>
      <c r="O76" s="14" t="s">
        <v>4664</v>
      </c>
      <c r="P76" s="14" t="s">
        <v>1183</v>
      </c>
      <c r="Q76" s="14">
        <v>800</v>
      </c>
      <c r="R76" s="14" t="s">
        <v>2043</v>
      </c>
      <c r="S76" s="8"/>
    </row>
    <row r="77" spans="1:19">
      <c r="A77" s="8"/>
      <c r="B77" s="14" t="s">
        <v>464</v>
      </c>
      <c r="C77" s="14">
        <v>10000</v>
      </c>
      <c r="D77" s="14" t="s">
        <v>2043</v>
      </c>
      <c r="E77" s="8"/>
      <c r="F77" s="8"/>
      <c r="G77" s="8"/>
      <c r="H77" s="127" t="s">
        <v>1314</v>
      </c>
      <c r="I77" s="127">
        <v>1500</v>
      </c>
      <c r="J77" s="127" t="s">
        <v>2045</v>
      </c>
      <c r="K77" s="8"/>
      <c r="L77" s="14" t="s">
        <v>2894</v>
      </c>
      <c r="M77" s="14">
        <v>500</v>
      </c>
      <c r="N77" s="14" t="s">
        <v>2043</v>
      </c>
      <c r="O77" s="14" t="s">
        <v>4663</v>
      </c>
      <c r="P77" s="14" t="s">
        <v>840</v>
      </c>
      <c r="Q77" s="14">
        <v>500</v>
      </c>
      <c r="R77" s="14" t="s">
        <v>2045</v>
      </c>
      <c r="S77" s="8"/>
    </row>
    <row r="78" spans="1:19">
      <c r="A78" s="8"/>
      <c r="B78" s="127" t="s">
        <v>729</v>
      </c>
      <c r="C78" s="127">
        <v>10000</v>
      </c>
      <c r="D78" s="127" t="s">
        <v>2043</v>
      </c>
      <c r="E78" s="8"/>
      <c r="F78" s="8"/>
      <c r="G78" s="8"/>
      <c r="H78" s="127" t="s">
        <v>599</v>
      </c>
      <c r="I78" s="127">
        <v>3200</v>
      </c>
      <c r="J78" s="127" t="s">
        <v>2045</v>
      </c>
      <c r="K78" s="8"/>
      <c r="L78" s="127" t="s">
        <v>3404</v>
      </c>
      <c r="M78" s="127">
        <v>350</v>
      </c>
      <c r="N78" s="14" t="s">
        <v>2043</v>
      </c>
      <c r="O78" s="14" t="s">
        <v>4665</v>
      </c>
      <c r="P78" s="14" t="s">
        <v>630</v>
      </c>
      <c r="Q78" s="14">
        <v>2400</v>
      </c>
      <c r="R78" s="14" t="s">
        <v>2043</v>
      </c>
      <c r="S78" s="8"/>
    </row>
    <row r="79" spans="1:19">
      <c r="A79" s="8"/>
      <c r="B79" s="127" t="s">
        <v>479</v>
      </c>
      <c r="C79" s="127">
        <v>6000</v>
      </c>
      <c r="D79" s="127" t="s">
        <v>2043</v>
      </c>
      <c r="E79" s="8"/>
      <c r="F79" s="8"/>
      <c r="G79" s="8"/>
      <c r="H79" s="151" t="s">
        <v>259</v>
      </c>
      <c r="I79" s="151">
        <v>18000</v>
      </c>
      <c r="J79" s="149" t="s">
        <v>2043</v>
      </c>
      <c r="K79" s="8"/>
      <c r="L79" s="14" t="s">
        <v>3407</v>
      </c>
      <c r="M79" s="14">
        <v>220</v>
      </c>
      <c r="N79" s="14" t="s">
        <v>2043</v>
      </c>
      <c r="O79" s="14" t="s">
        <v>4665</v>
      </c>
      <c r="P79" s="127" t="s">
        <v>316</v>
      </c>
      <c r="Q79" s="127">
        <v>18000</v>
      </c>
      <c r="R79" s="127" t="s">
        <v>2043</v>
      </c>
      <c r="S79" s="8"/>
    </row>
    <row r="80" spans="1:19">
      <c r="A80" s="8"/>
      <c r="B80" s="8"/>
      <c r="C80" s="8"/>
      <c r="D80" s="8"/>
      <c r="E80" s="8"/>
      <c r="F80" s="8"/>
      <c r="G80" s="8"/>
      <c r="H80" s="127" t="s">
        <v>241</v>
      </c>
      <c r="I80" s="127">
        <v>10000</v>
      </c>
      <c r="J80" s="127" t="s">
        <v>2043</v>
      </c>
      <c r="K80" s="8"/>
      <c r="L80" s="14" t="s">
        <v>1761</v>
      </c>
      <c r="M80" s="14">
        <v>1200</v>
      </c>
      <c r="N80" s="14" t="s">
        <v>2045</v>
      </c>
      <c r="O80" s="8"/>
      <c r="P80" s="14" t="s">
        <v>1628</v>
      </c>
      <c r="Q80" s="14">
        <v>1996</v>
      </c>
      <c r="R80" s="14" t="s">
        <v>2045</v>
      </c>
      <c r="S80" s="8"/>
    </row>
    <row r="81" spans="1:19">
      <c r="A81" s="8"/>
      <c r="B81" s="8"/>
      <c r="C81" s="8"/>
      <c r="D81" s="8"/>
      <c r="E81" s="8"/>
      <c r="F81" s="8"/>
      <c r="G81" s="8"/>
      <c r="H81" s="14" t="s">
        <v>1026</v>
      </c>
      <c r="I81" s="14">
        <v>1500</v>
      </c>
      <c r="J81" s="14" t="s">
        <v>2043</v>
      </c>
      <c r="K81" s="8"/>
      <c r="L81" s="14" t="s">
        <v>1605</v>
      </c>
      <c r="M81" s="14">
        <v>300</v>
      </c>
      <c r="N81" s="14" t="s">
        <v>2045</v>
      </c>
      <c r="O81" s="8"/>
      <c r="P81" s="127" t="s">
        <v>1135</v>
      </c>
      <c r="Q81" s="127">
        <v>3300</v>
      </c>
      <c r="R81" s="127" t="s">
        <v>2043</v>
      </c>
      <c r="S81" s="8"/>
    </row>
    <row r="82" spans="1:19">
      <c r="A82" s="8"/>
      <c r="B82" s="8"/>
      <c r="C82" s="8"/>
      <c r="D82" s="8"/>
      <c r="E82" s="8"/>
      <c r="F82" s="8"/>
      <c r="G82" s="8"/>
      <c r="H82" s="127" t="s">
        <v>256</v>
      </c>
      <c r="I82" s="127">
        <v>8000</v>
      </c>
      <c r="J82" s="14" t="s">
        <v>2043</v>
      </c>
      <c r="K82" s="8"/>
      <c r="L82" s="14" t="s">
        <v>1324</v>
      </c>
      <c r="M82" s="14">
        <v>510</v>
      </c>
      <c r="N82" s="14" t="s">
        <v>2045</v>
      </c>
      <c r="O82" s="8"/>
      <c r="P82" s="14" t="s">
        <v>907</v>
      </c>
      <c r="Q82" s="14">
        <v>5400</v>
      </c>
      <c r="R82" s="14" t="s">
        <v>2043</v>
      </c>
      <c r="S82" s="8"/>
    </row>
    <row r="83" spans="1:19">
      <c r="A83" s="8"/>
      <c r="B83" s="8"/>
      <c r="C83" s="8"/>
      <c r="D83" s="8"/>
      <c r="E83" s="8"/>
      <c r="F83" s="8"/>
      <c r="G83" s="8"/>
      <c r="H83" s="127" t="s">
        <v>1133</v>
      </c>
      <c r="I83" s="127">
        <v>960</v>
      </c>
      <c r="J83" s="127" t="s">
        <v>2045</v>
      </c>
      <c r="K83" s="8"/>
      <c r="L83" s="14" t="s">
        <v>1964</v>
      </c>
      <c r="M83" s="14">
        <v>765</v>
      </c>
      <c r="N83" s="14" t="s">
        <v>2045</v>
      </c>
      <c r="O83" s="8"/>
      <c r="P83" s="14" t="s">
        <v>584</v>
      </c>
      <c r="Q83" s="14">
        <v>5200</v>
      </c>
      <c r="R83" s="14" t="s">
        <v>2043</v>
      </c>
      <c r="S83" s="8"/>
    </row>
    <row r="84" spans="1:19">
      <c r="A84" s="8"/>
      <c r="B84" s="8"/>
      <c r="C84" s="8"/>
      <c r="D84" s="8"/>
      <c r="E84" s="8"/>
      <c r="F84" s="8"/>
      <c r="G84" s="8"/>
      <c r="H84" s="127" t="s">
        <v>405</v>
      </c>
      <c r="I84" s="127">
        <v>780</v>
      </c>
      <c r="J84" s="127" t="s">
        <v>2045</v>
      </c>
      <c r="K84" s="8"/>
      <c r="L84" s="14" t="s">
        <v>1406</v>
      </c>
      <c r="M84" s="14">
        <v>2400</v>
      </c>
      <c r="N84" s="14" t="s">
        <v>2043</v>
      </c>
      <c r="O84" s="8"/>
      <c r="P84" s="14" t="s">
        <v>694</v>
      </c>
      <c r="Q84" s="14">
        <v>1500</v>
      </c>
      <c r="R84" s="14" t="s">
        <v>2045</v>
      </c>
      <c r="S84" s="8"/>
    </row>
    <row r="85" spans="1:19">
      <c r="A85" s="8"/>
      <c r="B85" s="8"/>
      <c r="C85" s="8"/>
      <c r="D85" s="8"/>
      <c r="E85" s="8"/>
      <c r="F85" s="8"/>
      <c r="G85" s="8"/>
      <c r="H85" s="14" t="s">
        <v>175</v>
      </c>
      <c r="I85" s="14">
        <v>4000</v>
      </c>
      <c r="J85" s="14" t="s">
        <v>2043</v>
      </c>
      <c r="K85" s="8"/>
      <c r="L85" s="14" t="s">
        <v>972</v>
      </c>
      <c r="M85" s="14">
        <v>2400</v>
      </c>
      <c r="N85" s="14" t="s">
        <v>2043</v>
      </c>
      <c r="O85" s="8"/>
      <c r="P85" s="8"/>
      <c r="Q85" s="8"/>
      <c r="R85" s="8"/>
      <c r="S85" s="8"/>
    </row>
    <row r="86" spans="1:19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14" t="s">
        <v>1885</v>
      </c>
      <c r="M86" s="14">
        <v>200</v>
      </c>
      <c r="N86" s="14" t="s">
        <v>2045</v>
      </c>
      <c r="O86" s="8"/>
      <c r="P86" s="8"/>
      <c r="Q86" s="8"/>
      <c r="R86" s="8"/>
      <c r="S86" s="8"/>
    </row>
    <row r="87" spans="1:19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127" t="s">
        <v>1079</v>
      </c>
      <c r="M87" s="127">
        <v>280</v>
      </c>
      <c r="N87" s="127" t="s">
        <v>2045</v>
      </c>
      <c r="O87" s="8"/>
      <c r="P87" s="8"/>
      <c r="Q87" s="8"/>
      <c r="R87" s="8"/>
      <c r="S87" s="8"/>
    </row>
    <row r="88" spans="1:19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127" t="s">
        <v>709</v>
      </c>
      <c r="M88" s="127">
        <v>300</v>
      </c>
      <c r="N88" s="127" t="s">
        <v>2045</v>
      </c>
      <c r="O88" s="8"/>
      <c r="P88" s="8"/>
      <c r="Q88" s="8"/>
      <c r="R88" s="8"/>
      <c r="S88" s="8"/>
    </row>
    <row r="89" spans="1:1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14" t="s">
        <v>1244</v>
      </c>
      <c r="M89" s="14">
        <v>240</v>
      </c>
      <c r="N89" s="14" t="s">
        <v>2045</v>
      </c>
      <c r="O89" s="8"/>
      <c r="P89" s="8"/>
      <c r="Q89" s="8"/>
      <c r="R89" s="8"/>
      <c r="S89" s="8"/>
    </row>
    <row r="90" ht="27.6" spans="1:21">
      <c r="A90" s="131" t="s">
        <v>2312</v>
      </c>
      <c r="B90" s="131" t="s">
        <v>12</v>
      </c>
      <c r="C90" s="132" t="s">
        <v>2501</v>
      </c>
      <c r="D90" s="132" t="s">
        <v>2466</v>
      </c>
      <c r="E90" s="133" t="s">
        <v>2456</v>
      </c>
      <c r="F90" s="131" t="s">
        <v>3121</v>
      </c>
      <c r="G90" s="131" t="s">
        <v>11</v>
      </c>
      <c r="H90" s="131" t="s">
        <v>13</v>
      </c>
      <c r="I90" s="132" t="s">
        <v>2501</v>
      </c>
      <c r="J90" s="132" t="s">
        <v>2466</v>
      </c>
      <c r="K90" s="131" t="s">
        <v>11</v>
      </c>
      <c r="L90" s="131" t="s">
        <v>3108</v>
      </c>
      <c r="M90" s="132" t="s">
        <v>2501</v>
      </c>
      <c r="N90" s="132" t="s">
        <v>2466</v>
      </c>
      <c r="O90" s="131" t="s">
        <v>11</v>
      </c>
      <c r="P90" s="131" t="s">
        <v>3336</v>
      </c>
      <c r="Q90" s="132" t="s">
        <v>2501</v>
      </c>
      <c r="R90" s="132" t="s">
        <v>2466</v>
      </c>
      <c r="S90" s="131" t="s">
        <v>11</v>
      </c>
      <c r="T90" s="150"/>
      <c r="U90" s="150"/>
    </row>
    <row r="91" spans="1:19">
      <c r="A91" s="8"/>
      <c r="B91" s="14" t="s">
        <v>464</v>
      </c>
      <c r="C91" s="14">
        <v>3500</v>
      </c>
      <c r="D91" s="14" t="s">
        <v>2043</v>
      </c>
      <c r="E91" s="8"/>
      <c r="F91" s="8"/>
      <c r="G91" s="8"/>
      <c r="H91" s="127" t="s">
        <v>405</v>
      </c>
      <c r="I91" s="127">
        <v>780</v>
      </c>
      <c r="J91" s="127" t="s">
        <v>2045</v>
      </c>
      <c r="K91" s="8"/>
      <c r="L91" s="14" t="s">
        <v>1964</v>
      </c>
      <c r="M91" s="14">
        <v>765</v>
      </c>
      <c r="N91" s="14" t="s">
        <v>2045</v>
      </c>
      <c r="O91" s="8"/>
      <c r="P91" s="14" t="s">
        <v>907</v>
      </c>
      <c r="Q91" s="14">
        <v>800</v>
      </c>
      <c r="R91" s="14" t="s">
        <v>2043</v>
      </c>
      <c r="S91" s="8"/>
    </row>
    <row r="92" spans="1:19">
      <c r="A92" s="8"/>
      <c r="B92" s="14" t="s">
        <v>790</v>
      </c>
      <c r="C92" s="14">
        <v>600</v>
      </c>
      <c r="D92" s="14" t="s">
        <v>2043</v>
      </c>
      <c r="E92" s="8"/>
      <c r="F92" s="8"/>
      <c r="G92" s="8"/>
      <c r="H92" s="14" t="s">
        <v>175</v>
      </c>
      <c r="I92" s="14">
        <v>4000</v>
      </c>
      <c r="J92" s="14" t="s">
        <v>2043</v>
      </c>
      <c r="K92" s="8"/>
      <c r="L92" s="14" t="s">
        <v>1885</v>
      </c>
      <c r="M92" s="14">
        <v>200</v>
      </c>
      <c r="N92" s="14" t="s">
        <v>2045</v>
      </c>
      <c r="O92" s="8"/>
      <c r="P92" s="14" t="s">
        <v>584</v>
      </c>
      <c r="Q92" s="14">
        <v>5200</v>
      </c>
      <c r="R92" s="14" t="s">
        <v>2043</v>
      </c>
      <c r="S92" s="8"/>
    </row>
    <row r="93" spans="1:19">
      <c r="A93" s="8"/>
      <c r="B93" s="127" t="s">
        <v>1418</v>
      </c>
      <c r="C93" s="127">
        <v>800</v>
      </c>
      <c r="D93" s="127" t="s">
        <v>2045</v>
      </c>
      <c r="E93" s="8"/>
      <c r="F93" s="8"/>
      <c r="G93" s="8"/>
      <c r="H93" s="127" t="s">
        <v>2065</v>
      </c>
      <c r="I93" s="127">
        <v>700</v>
      </c>
      <c r="J93" s="127" t="s">
        <v>2043</v>
      </c>
      <c r="K93" s="8"/>
      <c r="L93" s="14" t="s">
        <v>1453</v>
      </c>
      <c r="M93" s="14">
        <v>500</v>
      </c>
      <c r="N93" s="14" t="s">
        <v>2045</v>
      </c>
      <c r="O93" s="8"/>
      <c r="P93" s="14" t="s">
        <v>694</v>
      </c>
      <c r="Q93" s="14">
        <v>1500</v>
      </c>
      <c r="R93" s="14" t="s">
        <v>2045</v>
      </c>
      <c r="S93" s="8"/>
    </row>
    <row r="94" spans="1:19">
      <c r="A94" s="8"/>
      <c r="B94" s="14" t="s">
        <v>1057</v>
      </c>
      <c r="C94" s="14">
        <v>6000</v>
      </c>
      <c r="D94" s="14" t="s">
        <v>2043</v>
      </c>
      <c r="E94" s="8"/>
      <c r="F94" s="8"/>
      <c r="G94" s="8"/>
      <c r="H94" s="127" t="s">
        <v>67</v>
      </c>
      <c r="I94" s="127">
        <v>2400</v>
      </c>
      <c r="J94" s="127" t="s">
        <v>2043</v>
      </c>
      <c r="K94" s="8"/>
      <c r="L94" s="127" t="s">
        <v>1079</v>
      </c>
      <c r="M94" s="127">
        <v>280</v>
      </c>
      <c r="N94" s="127" t="s">
        <v>2045</v>
      </c>
      <c r="O94" s="8"/>
      <c r="P94" s="73" t="s">
        <v>1060</v>
      </c>
      <c r="Q94" s="73">
        <v>10000</v>
      </c>
      <c r="R94" s="73" t="s">
        <v>2043</v>
      </c>
      <c r="S94" s="8"/>
    </row>
    <row r="95" spans="1:19">
      <c r="A95" s="8"/>
      <c r="B95" s="14" t="s">
        <v>106</v>
      </c>
      <c r="C95" s="14">
        <v>1200</v>
      </c>
      <c r="D95" s="14" t="s">
        <v>2043</v>
      </c>
      <c r="E95" s="8"/>
      <c r="F95" s="8"/>
      <c r="G95" s="8"/>
      <c r="H95" s="127" t="s">
        <v>2194</v>
      </c>
      <c r="I95" s="127">
        <v>1200</v>
      </c>
      <c r="J95" s="127" t="s">
        <v>2045</v>
      </c>
      <c r="K95" s="8"/>
      <c r="L95" s="127" t="s">
        <v>709</v>
      </c>
      <c r="M95" s="127">
        <v>300</v>
      </c>
      <c r="N95" s="127" t="s">
        <v>2045</v>
      </c>
      <c r="O95" s="8"/>
      <c r="P95" s="14" t="s">
        <v>1889</v>
      </c>
      <c r="Q95" s="14">
        <v>2000</v>
      </c>
      <c r="R95" s="14" t="s">
        <v>2045</v>
      </c>
      <c r="S95" s="8"/>
    </row>
    <row r="96" spans="1:19">
      <c r="A96" s="8"/>
      <c r="B96" s="14" t="s">
        <v>1065</v>
      </c>
      <c r="C96" s="14">
        <v>4000</v>
      </c>
      <c r="D96" s="14" t="s">
        <v>2043</v>
      </c>
      <c r="E96" s="8"/>
      <c r="F96" s="8"/>
      <c r="G96" s="8"/>
      <c r="H96" s="127" t="s">
        <v>244</v>
      </c>
      <c r="I96" s="127">
        <v>6000</v>
      </c>
      <c r="J96" s="127" t="s">
        <v>2043</v>
      </c>
      <c r="K96" s="8"/>
      <c r="L96" s="14" t="s">
        <v>1244</v>
      </c>
      <c r="M96" s="14">
        <v>240</v>
      </c>
      <c r="N96" s="14" t="s">
        <v>2045</v>
      </c>
      <c r="O96" s="8"/>
      <c r="P96" s="127" t="s">
        <v>1791</v>
      </c>
      <c r="Q96" s="127">
        <v>2000</v>
      </c>
      <c r="R96" s="127" t="s">
        <v>2043</v>
      </c>
      <c r="S96" s="8"/>
    </row>
    <row r="97" spans="1:19">
      <c r="A97" s="8"/>
      <c r="B97" s="14" t="s">
        <v>1085</v>
      </c>
      <c r="C97" s="14">
        <v>18000</v>
      </c>
      <c r="D97" s="14" t="s">
        <v>2043</v>
      </c>
      <c r="E97" s="8"/>
      <c r="F97" s="8"/>
      <c r="G97" s="8"/>
      <c r="H97" s="14" t="s">
        <v>1777</v>
      </c>
      <c r="I97" s="14">
        <v>1000</v>
      </c>
      <c r="J97" s="14" t="s">
        <v>2045</v>
      </c>
      <c r="K97" s="8"/>
      <c r="L97" s="14" t="s">
        <v>1628</v>
      </c>
      <c r="M97" s="14">
        <v>1996</v>
      </c>
      <c r="N97" s="14" t="s">
        <v>2045</v>
      </c>
      <c r="O97" s="8"/>
      <c r="P97" s="14" t="s">
        <v>229</v>
      </c>
      <c r="Q97" s="14">
        <v>4000</v>
      </c>
      <c r="R97" s="14" t="s">
        <v>2043</v>
      </c>
      <c r="S97" s="8"/>
    </row>
    <row r="98" spans="1:19">
      <c r="A98" s="8"/>
      <c r="B98" s="127" t="s">
        <v>1062</v>
      </c>
      <c r="C98" s="127">
        <v>3200</v>
      </c>
      <c r="D98" s="127" t="s">
        <v>2043</v>
      </c>
      <c r="E98" s="8"/>
      <c r="F98" s="8"/>
      <c r="G98" s="8"/>
      <c r="H98" s="14" t="s">
        <v>142</v>
      </c>
      <c r="I98" s="14">
        <v>6000</v>
      </c>
      <c r="J98" s="14" t="s">
        <v>2043</v>
      </c>
      <c r="K98" s="8"/>
      <c r="L98" s="14" t="s">
        <v>1135</v>
      </c>
      <c r="M98" s="14">
        <v>1200</v>
      </c>
      <c r="N98" s="14" t="s">
        <v>2043</v>
      </c>
      <c r="O98" s="8"/>
      <c r="P98" s="14" t="s">
        <v>57</v>
      </c>
      <c r="Q98" s="14">
        <v>2400</v>
      </c>
      <c r="R98" s="14" t="s">
        <v>2043</v>
      </c>
      <c r="S98" s="8"/>
    </row>
    <row r="99" spans="1:19">
      <c r="A99" s="8"/>
      <c r="B99" s="8"/>
      <c r="C99" s="8"/>
      <c r="D99" s="8"/>
      <c r="E99" s="8"/>
      <c r="F99" s="8"/>
      <c r="G99" s="8"/>
      <c r="H99" s="14" t="s">
        <v>1918</v>
      </c>
      <c r="I99" s="14">
        <v>1200</v>
      </c>
      <c r="J99" s="14" t="s">
        <v>2045</v>
      </c>
      <c r="K99" s="8"/>
      <c r="L99" s="127" t="s">
        <v>513</v>
      </c>
      <c r="M99" s="127">
        <v>1200</v>
      </c>
      <c r="N99" s="127" t="s">
        <v>2043</v>
      </c>
      <c r="O99" s="8"/>
      <c r="P99" s="14" t="s">
        <v>1542</v>
      </c>
      <c r="Q99" s="14">
        <v>2000</v>
      </c>
      <c r="R99" s="14" t="s">
        <v>2043</v>
      </c>
      <c r="S99" s="8"/>
    </row>
    <row r="100" spans="1:19">
      <c r="A100" s="8"/>
      <c r="B100" s="8"/>
      <c r="C100" s="8"/>
      <c r="D100" s="8"/>
      <c r="E100" s="8"/>
      <c r="F100" s="8"/>
      <c r="G100" s="8"/>
      <c r="H100" s="14" t="s">
        <v>389</v>
      </c>
      <c r="I100" s="14">
        <v>900</v>
      </c>
      <c r="J100" s="14" t="s">
        <v>2043</v>
      </c>
      <c r="K100" s="8"/>
      <c r="L100" s="14" t="s">
        <v>1615</v>
      </c>
      <c r="M100" s="14">
        <v>300</v>
      </c>
      <c r="N100" s="14" t="s">
        <v>2045</v>
      </c>
      <c r="O100" s="8"/>
      <c r="P100" s="127" t="s">
        <v>2061</v>
      </c>
      <c r="Q100" s="127">
        <v>3000</v>
      </c>
      <c r="R100" s="127" t="s">
        <v>2043</v>
      </c>
      <c r="S100" s="8"/>
    </row>
    <row r="101" spans="1:19">
      <c r="A101" s="8"/>
      <c r="B101" s="8"/>
      <c r="C101" s="8"/>
      <c r="D101" s="8"/>
      <c r="E101" s="8"/>
      <c r="F101" s="8"/>
      <c r="G101" s="8"/>
      <c r="H101" s="127" t="s">
        <v>2086</v>
      </c>
      <c r="I101" s="127">
        <v>500</v>
      </c>
      <c r="J101" s="127" t="s">
        <v>2045</v>
      </c>
      <c r="K101" s="8"/>
      <c r="L101" s="14" t="s">
        <v>1552</v>
      </c>
      <c r="M101" s="14">
        <v>200</v>
      </c>
      <c r="N101" s="14" t="s">
        <v>2045</v>
      </c>
      <c r="O101" s="8"/>
      <c r="P101" s="8"/>
      <c r="Q101" s="8"/>
      <c r="R101" s="8"/>
      <c r="S101" s="8"/>
    </row>
    <row r="102" spans="1:19">
      <c r="A102" s="8"/>
      <c r="B102" s="8"/>
      <c r="C102" s="8"/>
      <c r="D102" s="8"/>
      <c r="E102" s="8"/>
      <c r="F102" s="8"/>
      <c r="G102" s="8"/>
      <c r="H102" s="14" t="s">
        <v>220</v>
      </c>
      <c r="I102" s="14">
        <v>13000</v>
      </c>
      <c r="J102" s="14" t="s">
        <v>2043</v>
      </c>
      <c r="K102" s="8"/>
      <c r="L102" s="127" t="s">
        <v>313</v>
      </c>
      <c r="M102" s="127">
        <v>200</v>
      </c>
      <c r="N102" s="127" t="s">
        <v>2045</v>
      </c>
      <c r="O102" s="8"/>
      <c r="P102" s="8"/>
      <c r="Q102" s="8"/>
      <c r="R102" s="8"/>
      <c r="S102" s="8"/>
    </row>
    <row r="103" spans="1:19">
      <c r="A103" s="8"/>
      <c r="B103" s="8"/>
      <c r="C103" s="8"/>
      <c r="D103" s="8"/>
      <c r="E103" s="8"/>
      <c r="F103" s="8"/>
      <c r="G103" s="8"/>
      <c r="H103" s="127" t="s">
        <v>280</v>
      </c>
      <c r="I103" s="127">
        <v>16000</v>
      </c>
      <c r="J103" s="127" t="s">
        <v>2043</v>
      </c>
      <c r="K103" s="8"/>
      <c r="L103" s="14" t="s">
        <v>337</v>
      </c>
      <c r="M103" s="14">
        <v>500</v>
      </c>
      <c r="N103" s="14" t="s">
        <v>2045</v>
      </c>
      <c r="O103" s="8"/>
      <c r="P103" s="8"/>
      <c r="Q103" s="8"/>
      <c r="R103" s="8"/>
      <c r="S103" s="8"/>
    </row>
    <row r="104" spans="1:19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127" t="s">
        <v>1349</v>
      </c>
      <c r="M104" s="127">
        <v>500</v>
      </c>
      <c r="N104" s="127" t="s">
        <v>2045</v>
      </c>
      <c r="O104" s="8"/>
      <c r="P104" s="8"/>
      <c r="Q104" s="8"/>
      <c r="R104" s="8"/>
      <c r="S104" s="8"/>
    </row>
    <row r="105" spans="1:19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127" t="s">
        <v>1374</v>
      </c>
      <c r="M105" s="127">
        <v>300</v>
      </c>
      <c r="N105" s="127" t="s">
        <v>2045</v>
      </c>
      <c r="O105" s="8"/>
      <c r="P105" s="8"/>
      <c r="Q105" s="8"/>
      <c r="R105" s="8"/>
      <c r="S105" s="8"/>
    </row>
    <row r="106" spans="1:19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14" t="s">
        <v>1544</v>
      </c>
      <c r="M106" s="14">
        <v>200</v>
      </c>
      <c r="N106" s="14" t="s">
        <v>2045</v>
      </c>
      <c r="O106" s="8"/>
      <c r="P106" s="8"/>
      <c r="Q106" s="8"/>
      <c r="R106" s="8"/>
      <c r="S106" s="8"/>
    </row>
    <row r="107" spans="1:19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14" t="s">
        <v>1079</v>
      </c>
      <c r="M107" s="14">
        <v>780</v>
      </c>
      <c r="N107" s="14" t="s">
        <v>2045</v>
      </c>
      <c r="O107" s="8"/>
      <c r="P107" s="8"/>
      <c r="Q107" s="8"/>
      <c r="R107" s="8"/>
      <c r="S107" s="8"/>
    </row>
    <row r="108" ht="27.6" spans="1:21">
      <c r="A108" s="131" t="s">
        <v>2313</v>
      </c>
      <c r="B108" s="131" t="s">
        <v>12</v>
      </c>
      <c r="C108" s="132" t="s">
        <v>2501</v>
      </c>
      <c r="D108" s="132" t="s">
        <v>2466</v>
      </c>
      <c r="E108" s="133" t="s">
        <v>2456</v>
      </c>
      <c r="F108" s="131" t="s">
        <v>3121</v>
      </c>
      <c r="G108" s="131" t="s">
        <v>11</v>
      </c>
      <c r="H108" s="131" t="s">
        <v>13</v>
      </c>
      <c r="I108" s="132" t="s">
        <v>2501</v>
      </c>
      <c r="J108" s="132" t="s">
        <v>2466</v>
      </c>
      <c r="K108" s="131" t="s">
        <v>11</v>
      </c>
      <c r="L108" s="131" t="s">
        <v>3108</v>
      </c>
      <c r="M108" s="132" t="s">
        <v>2501</v>
      </c>
      <c r="N108" s="132" t="s">
        <v>2466</v>
      </c>
      <c r="O108" s="131" t="s">
        <v>11</v>
      </c>
      <c r="P108" s="131" t="s">
        <v>3336</v>
      </c>
      <c r="Q108" s="132" t="s">
        <v>2501</v>
      </c>
      <c r="R108" s="132" t="s">
        <v>2466</v>
      </c>
      <c r="S108" s="131" t="s">
        <v>11</v>
      </c>
      <c r="T108" s="150"/>
      <c r="U108" s="150"/>
    </row>
    <row r="109" spans="1:19">
      <c r="A109" s="8"/>
      <c r="B109" s="14" t="s">
        <v>1081</v>
      </c>
      <c r="C109" s="14">
        <v>2000</v>
      </c>
      <c r="D109" s="14" t="s">
        <v>2043</v>
      </c>
      <c r="E109" s="8"/>
      <c r="F109" s="8"/>
      <c r="G109" s="8"/>
      <c r="H109" s="127" t="s">
        <v>2086</v>
      </c>
      <c r="I109" s="127">
        <v>500</v>
      </c>
      <c r="J109" s="127" t="s">
        <v>2045</v>
      </c>
      <c r="K109" s="8"/>
      <c r="L109" s="14" t="s">
        <v>1079</v>
      </c>
      <c r="M109" s="14">
        <v>780</v>
      </c>
      <c r="N109" s="14" t="s">
        <v>2045</v>
      </c>
      <c r="O109" s="8"/>
      <c r="P109" s="127" t="s">
        <v>1590</v>
      </c>
      <c r="Q109" s="127">
        <v>2400</v>
      </c>
      <c r="R109" s="127" t="s">
        <v>2043</v>
      </c>
      <c r="S109" s="8"/>
    </row>
    <row r="110" spans="1:19">
      <c r="A110" s="8"/>
      <c r="B110" s="127" t="s">
        <v>479</v>
      </c>
      <c r="C110" s="127">
        <v>5000</v>
      </c>
      <c r="D110" s="127" t="s">
        <v>2043</v>
      </c>
      <c r="E110" s="8"/>
      <c r="F110" s="8"/>
      <c r="G110" s="8"/>
      <c r="H110" s="127" t="s">
        <v>280</v>
      </c>
      <c r="I110" s="127">
        <v>16000</v>
      </c>
      <c r="J110" s="127" t="s">
        <v>2043</v>
      </c>
      <c r="K110" s="8"/>
      <c r="L110" s="14" t="s">
        <v>1264</v>
      </c>
      <c r="M110" s="14">
        <v>180</v>
      </c>
      <c r="N110" s="14" t="s">
        <v>2045</v>
      </c>
      <c r="O110" s="8"/>
      <c r="P110" s="127" t="s">
        <v>151</v>
      </c>
      <c r="Q110" s="127">
        <v>2400</v>
      </c>
      <c r="R110" s="127" t="s">
        <v>2043</v>
      </c>
      <c r="S110" s="8"/>
    </row>
    <row r="111" spans="1:19">
      <c r="A111" s="8"/>
      <c r="B111" s="127" t="s">
        <v>309</v>
      </c>
      <c r="C111" s="127">
        <v>12000</v>
      </c>
      <c r="D111" s="127" t="s">
        <v>2043</v>
      </c>
      <c r="E111" s="8"/>
      <c r="F111" s="8"/>
      <c r="G111" s="8"/>
      <c r="H111" s="14" t="s">
        <v>220</v>
      </c>
      <c r="I111" s="14">
        <v>4000</v>
      </c>
      <c r="J111" s="14" t="s">
        <v>2043</v>
      </c>
      <c r="K111" s="8"/>
      <c r="L111" s="137" t="s">
        <v>63</v>
      </c>
      <c r="M111" s="137">
        <v>2000</v>
      </c>
      <c r="N111" s="137" t="s">
        <v>2045</v>
      </c>
      <c r="O111" s="8"/>
      <c r="P111" s="127" t="s">
        <v>238</v>
      </c>
      <c r="Q111" s="127">
        <v>18000</v>
      </c>
      <c r="R111" s="127" t="s">
        <v>2043</v>
      </c>
      <c r="S111" s="8"/>
    </row>
    <row r="112" spans="1:19">
      <c r="A112" s="8"/>
      <c r="B112" s="14" t="s">
        <v>145</v>
      </c>
      <c r="C112" s="14">
        <v>18000</v>
      </c>
      <c r="D112" s="14" t="s">
        <v>2043</v>
      </c>
      <c r="E112" s="8"/>
      <c r="F112" s="8"/>
      <c r="G112" s="8"/>
      <c r="H112" s="14" t="s">
        <v>135</v>
      </c>
      <c r="I112" s="14">
        <v>20000</v>
      </c>
      <c r="J112" s="14" t="s">
        <v>2043</v>
      </c>
      <c r="K112" s="8"/>
      <c r="L112" s="14" t="s">
        <v>1330</v>
      </c>
      <c r="M112" s="14">
        <v>1000</v>
      </c>
      <c r="N112" s="14" t="s">
        <v>2043</v>
      </c>
      <c r="O112" s="8"/>
      <c r="P112" s="14" t="s">
        <v>1603</v>
      </c>
      <c r="Q112" s="14">
        <v>6000</v>
      </c>
      <c r="R112" s="14" t="s">
        <v>2043</v>
      </c>
      <c r="S112" s="8"/>
    </row>
    <row r="113" spans="1:19">
      <c r="A113" s="8"/>
      <c r="B113" s="127" t="s">
        <v>124</v>
      </c>
      <c r="C113" s="127">
        <v>8000</v>
      </c>
      <c r="D113" s="127" t="s">
        <v>2043</v>
      </c>
      <c r="E113" s="8"/>
      <c r="F113" s="8"/>
      <c r="G113" s="8"/>
      <c r="H113" s="14" t="s">
        <v>476</v>
      </c>
      <c r="I113" s="14">
        <v>800</v>
      </c>
      <c r="J113" s="14" t="s">
        <v>2043</v>
      </c>
      <c r="K113" s="8"/>
      <c r="L113" s="14" t="s">
        <v>1966</v>
      </c>
      <c r="M113" s="14">
        <v>800</v>
      </c>
      <c r="N113" s="14" t="s">
        <v>2045</v>
      </c>
      <c r="O113" s="8"/>
      <c r="P113" s="127" t="s">
        <v>250</v>
      </c>
      <c r="Q113" s="127">
        <v>2400</v>
      </c>
      <c r="R113" s="127" t="s">
        <v>2043</v>
      </c>
      <c r="S113" s="8"/>
    </row>
    <row r="114" spans="1:19">
      <c r="A114" s="8"/>
      <c r="B114" s="8"/>
      <c r="C114" s="8"/>
      <c r="D114" s="8"/>
      <c r="E114" s="8"/>
      <c r="F114" s="8"/>
      <c r="G114" s="8"/>
      <c r="H114" s="127" t="s">
        <v>911</v>
      </c>
      <c r="I114" s="127">
        <v>640</v>
      </c>
      <c r="J114" s="127" t="s">
        <v>2045</v>
      </c>
      <c r="K114" s="8"/>
      <c r="L114" s="14" t="s">
        <v>1324</v>
      </c>
      <c r="M114" s="14">
        <v>990</v>
      </c>
      <c r="N114" s="14" t="s">
        <v>2045</v>
      </c>
      <c r="O114" s="8"/>
      <c r="P114" s="14" t="s">
        <v>196</v>
      </c>
      <c r="Q114" s="14">
        <v>6000</v>
      </c>
      <c r="R114" s="14" t="s">
        <v>2043</v>
      </c>
      <c r="S114" s="8"/>
    </row>
    <row r="115" spans="1:19">
      <c r="A115" s="8"/>
      <c r="B115" s="8"/>
      <c r="C115" s="8"/>
      <c r="D115" s="8"/>
      <c r="E115" s="8"/>
      <c r="F115" s="8"/>
      <c r="G115" s="8"/>
      <c r="H115" s="127" t="s">
        <v>160</v>
      </c>
      <c r="I115" s="127">
        <v>3200</v>
      </c>
      <c r="J115" s="127" t="s">
        <v>2043</v>
      </c>
      <c r="K115" s="8"/>
      <c r="L115" s="14" t="s">
        <v>68</v>
      </c>
      <c r="M115" s="14">
        <v>1200</v>
      </c>
      <c r="N115" s="14" t="s">
        <v>2043</v>
      </c>
      <c r="O115" s="8"/>
      <c r="P115" s="8"/>
      <c r="Q115" s="8"/>
      <c r="R115" s="8"/>
      <c r="S115" s="8"/>
    </row>
    <row r="116" spans="1:19">
      <c r="A116" s="8"/>
      <c r="B116" s="8"/>
      <c r="C116" s="8"/>
      <c r="D116" s="8"/>
      <c r="E116" s="8"/>
      <c r="F116" s="8"/>
      <c r="G116" s="8"/>
      <c r="H116" s="14" t="s">
        <v>1125</v>
      </c>
      <c r="I116" s="14">
        <v>4000</v>
      </c>
      <c r="J116" s="14" t="s">
        <v>2043</v>
      </c>
      <c r="K116" s="8"/>
      <c r="L116" s="14" t="s">
        <v>1964</v>
      </c>
      <c r="M116" s="14">
        <v>800</v>
      </c>
      <c r="N116" s="14" t="s">
        <v>2045</v>
      </c>
      <c r="O116" s="8"/>
      <c r="P116" s="8"/>
      <c r="Q116" s="8"/>
      <c r="R116" s="8"/>
      <c r="S116" s="8"/>
    </row>
    <row r="117" spans="1:19">
      <c r="A117" s="8"/>
      <c r="B117" s="8"/>
      <c r="C117" s="8"/>
      <c r="D117" s="8"/>
      <c r="E117" s="8"/>
      <c r="F117" s="8"/>
      <c r="G117" s="8"/>
      <c r="H117" s="14" t="s">
        <v>1316</v>
      </c>
      <c r="I117" s="14">
        <v>200</v>
      </c>
      <c r="J117" s="14" t="s">
        <v>2045</v>
      </c>
      <c r="K117" s="8"/>
      <c r="L117" s="14" t="s">
        <v>1231</v>
      </c>
      <c r="M117" s="14">
        <v>2000</v>
      </c>
      <c r="N117" s="14" t="s">
        <v>2043</v>
      </c>
      <c r="O117" s="8"/>
      <c r="P117" s="8"/>
      <c r="Q117" s="8"/>
      <c r="R117" s="8"/>
      <c r="S117" s="8"/>
    </row>
    <row r="119" ht="27.6" spans="1:21">
      <c r="A119" s="131" t="s">
        <v>2315</v>
      </c>
      <c r="B119" s="131" t="s">
        <v>12</v>
      </c>
      <c r="C119" s="132" t="s">
        <v>2501</v>
      </c>
      <c r="D119" s="132" t="s">
        <v>2466</v>
      </c>
      <c r="E119" s="133" t="s">
        <v>2456</v>
      </c>
      <c r="F119" s="131" t="s">
        <v>3121</v>
      </c>
      <c r="G119" s="131" t="s">
        <v>11</v>
      </c>
      <c r="H119" s="131" t="s">
        <v>13</v>
      </c>
      <c r="I119" s="132" t="s">
        <v>2501</v>
      </c>
      <c r="J119" s="132" t="s">
        <v>2466</v>
      </c>
      <c r="K119" s="131" t="s">
        <v>11</v>
      </c>
      <c r="L119" s="131" t="s">
        <v>3108</v>
      </c>
      <c r="M119" s="132" t="s">
        <v>2501</v>
      </c>
      <c r="N119" s="132" t="s">
        <v>2466</v>
      </c>
      <c r="O119" s="131" t="s">
        <v>11</v>
      </c>
      <c r="P119" s="131" t="s">
        <v>3336</v>
      </c>
      <c r="Q119" s="132" t="s">
        <v>2501</v>
      </c>
      <c r="R119" s="132" t="s">
        <v>2466</v>
      </c>
      <c r="S119" s="131" t="s">
        <v>11</v>
      </c>
      <c r="T119" s="150"/>
      <c r="U119" s="150"/>
    </row>
    <row r="120" spans="1:19">
      <c r="A120" s="8"/>
      <c r="B120" s="127" t="s">
        <v>124</v>
      </c>
      <c r="C120" s="127">
        <v>6000</v>
      </c>
      <c r="D120" s="127" t="s">
        <v>2043</v>
      </c>
      <c r="E120" s="8"/>
      <c r="F120" s="8"/>
      <c r="G120" s="8"/>
      <c r="H120" s="14" t="s">
        <v>135</v>
      </c>
      <c r="I120" s="14">
        <v>24000</v>
      </c>
      <c r="J120" s="14" t="s">
        <v>2043</v>
      </c>
      <c r="K120" s="8"/>
      <c r="L120" s="137" t="s">
        <v>68</v>
      </c>
      <c r="M120" s="137">
        <v>1200</v>
      </c>
      <c r="N120" s="137" t="s">
        <v>2043</v>
      </c>
      <c r="O120" s="8"/>
      <c r="P120" s="14" t="s">
        <v>1686</v>
      </c>
      <c r="Q120" s="14">
        <v>15000</v>
      </c>
      <c r="R120" s="14" t="s">
        <v>2043</v>
      </c>
      <c r="S120" s="8"/>
    </row>
    <row r="121" spans="1:19">
      <c r="A121" s="8"/>
      <c r="B121" s="127" t="s">
        <v>949</v>
      </c>
      <c r="C121" s="127">
        <v>9000</v>
      </c>
      <c r="D121" s="127" t="s">
        <v>2043</v>
      </c>
      <c r="E121" s="8"/>
      <c r="F121" s="8"/>
      <c r="G121" s="8"/>
      <c r="H121" s="14" t="s">
        <v>476</v>
      </c>
      <c r="I121" s="14">
        <v>800</v>
      </c>
      <c r="J121" s="14" t="s">
        <v>2043</v>
      </c>
      <c r="K121" s="8"/>
      <c r="L121" s="14" t="s">
        <v>1964</v>
      </c>
      <c r="M121" s="14">
        <v>800</v>
      </c>
      <c r="N121" s="14" t="s">
        <v>2045</v>
      </c>
      <c r="O121" s="8"/>
      <c r="P121" s="14" t="s">
        <v>207</v>
      </c>
      <c r="Q121" s="14">
        <v>1200</v>
      </c>
      <c r="R121" s="14" t="s">
        <v>2043</v>
      </c>
      <c r="S121" s="8"/>
    </row>
    <row r="122" spans="1:19">
      <c r="A122" s="8"/>
      <c r="B122" s="14" t="s">
        <v>1723</v>
      </c>
      <c r="C122" s="14">
        <v>880</v>
      </c>
      <c r="D122" s="14" t="s">
        <v>2043</v>
      </c>
      <c r="E122" s="8"/>
      <c r="F122" s="8"/>
      <c r="G122" s="8"/>
      <c r="H122" s="14" t="s">
        <v>1777</v>
      </c>
      <c r="I122" s="14">
        <v>1000</v>
      </c>
      <c r="J122" s="14" t="s">
        <v>2045</v>
      </c>
      <c r="K122" s="8"/>
      <c r="L122" s="137" t="s">
        <v>110</v>
      </c>
      <c r="M122" s="137">
        <v>1600</v>
      </c>
      <c r="N122" s="137" t="s">
        <v>2043</v>
      </c>
      <c r="O122" s="8"/>
      <c r="P122" s="14" t="s">
        <v>151</v>
      </c>
      <c r="Q122" s="14">
        <v>2400</v>
      </c>
      <c r="R122" s="14" t="s">
        <v>2043</v>
      </c>
      <c r="S122" s="8"/>
    </row>
    <row r="123" spans="1:19">
      <c r="A123" s="8"/>
      <c r="B123" s="14" t="s">
        <v>787</v>
      </c>
      <c r="C123" s="14">
        <v>2000</v>
      </c>
      <c r="D123" s="14" t="s">
        <v>2043</v>
      </c>
      <c r="E123" s="8"/>
      <c r="F123" s="8"/>
      <c r="G123" s="8"/>
      <c r="H123" s="14" t="s">
        <v>386</v>
      </c>
      <c r="I123" s="14">
        <v>8000</v>
      </c>
      <c r="J123" s="14" t="s">
        <v>2043</v>
      </c>
      <c r="K123" s="8"/>
      <c r="L123" s="127" t="s">
        <v>2192</v>
      </c>
      <c r="M123" s="127">
        <v>140</v>
      </c>
      <c r="N123" s="127" t="s">
        <v>2045</v>
      </c>
      <c r="O123" s="8"/>
      <c r="P123" s="14" t="s">
        <v>238</v>
      </c>
      <c r="Q123" s="14">
        <v>10000</v>
      </c>
      <c r="R123" s="14" t="s">
        <v>2043</v>
      </c>
      <c r="S123" s="8"/>
    </row>
    <row r="124" spans="1:19">
      <c r="A124" s="8"/>
      <c r="B124" s="127" t="s">
        <v>262</v>
      </c>
      <c r="C124" s="127">
        <v>3200</v>
      </c>
      <c r="D124" s="127" t="s">
        <v>2043</v>
      </c>
      <c r="E124" s="8"/>
      <c r="F124" s="8"/>
      <c r="G124" s="8"/>
      <c r="H124" s="14" t="s">
        <v>1918</v>
      </c>
      <c r="I124" s="14">
        <v>1200</v>
      </c>
      <c r="J124" s="14" t="s">
        <v>2045</v>
      </c>
      <c r="K124" s="8"/>
      <c r="L124" s="14" t="s">
        <v>1588</v>
      </c>
      <c r="M124" s="14">
        <v>420</v>
      </c>
      <c r="N124" s="14" t="s">
        <v>2045</v>
      </c>
      <c r="O124" s="8"/>
      <c r="P124" s="14" t="s">
        <v>1603</v>
      </c>
      <c r="Q124" s="14">
        <v>12000</v>
      </c>
      <c r="R124" s="14" t="s">
        <v>2043</v>
      </c>
      <c r="S124" s="8"/>
    </row>
    <row r="125" spans="1:19">
      <c r="A125" s="8"/>
      <c r="B125" s="14" t="s">
        <v>729</v>
      </c>
      <c r="C125" s="14">
        <v>6000</v>
      </c>
      <c r="D125" s="14" t="s">
        <v>2043</v>
      </c>
      <c r="E125" s="8"/>
      <c r="F125" s="8"/>
      <c r="G125" s="8"/>
      <c r="H125" s="127" t="s">
        <v>2086</v>
      </c>
      <c r="I125" s="127">
        <v>500</v>
      </c>
      <c r="J125" s="127" t="s">
        <v>2045</v>
      </c>
      <c r="K125" s="8"/>
      <c r="L125" s="127" t="s">
        <v>2102</v>
      </c>
      <c r="M125" s="14">
        <v>560</v>
      </c>
      <c r="N125" s="14" t="s">
        <v>2045</v>
      </c>
      <c r="O125" s="8"/>
      <c r="P125" s="127"/>
      <c r="Q125" s="127"/>
      <c r="R125" s="127"/>
      <c r="S125" s="8"/>
    </row>
    <row r="126" spans="1:19">
      <c r="A126" s="8"/>
      <c r="B126" s="127" t="s">
        <v>464</v>
      </c>
      <c r="C126" s="127">
        <v>8000</v>
      </c>
      <c r="D126" s="127" t="s">
        <v>2043</v>
      </c>
      <c r="E126" s="8"/>
      <c r="F126" s="8"/>
      <c r="G126" s="8"/>
      <c r="H126" s="127" t="s">
        <v>291</v>
      </c>
      <c r="I126" s="127">
        <v>1200</v>
      </c>
      <c r="J126" s="127" t="s">
        <v>2043</v>
      </c>
      <c r="K126" s="8"/>
      <c r="L126" s="14" t="s">
        <v>2109</v>
      </c>
      <c r="M126" s="14">
        <v>400</v>
      </c>
      <c r="N126" s="14" t="s">
        <v>2045</v>
      </c>
      <c r="O126" s="8"/>
      <c r="P126" s="8"/>
      <c r="Q126" s="8"/>
      <c r="R126" s="8"/>
      <c r="S126" s="8"/>
    </row>
    <row r="127" spans="1:19">
      <c r="A127" s="8"/>
      <c r="B127" s="127" t="s">
        <v>1081</v>
      </c>
      <c r="C127" s="127">
        <v>4000</v>
      </c>
      <c r="D127" s="127" t="s">
        <v>2043</v>
      </c>
      <c r="E127" s="8"/>
      <c r="F127" s="8"/>
      <c r="G127" s="8"/>
      <c r="H127" s="127" t="s">
        <v>491</v>
      </c>
      <c r="I127" s="127">
        <v>800</v>
      </c>
      <c r="J127" s="14" t="s">
        <v>2043</v>
      </c>
      <c r="K127" s="8"/>
      <c r="L127" s="127" t="s">
        <v>2070</v>
      </c>
      <c r="M127" s="127">
        <v>200</v>
      </c>
      <c r="N127" s="127" t="s">
        <v>2045</v>
      </c>
      <c r="O127" s="8"/>
      <c r="P127" s="8"/>
      <c r="Q127" s="8"/>
      <c r="R127" s="8"/>
      <c r="S127" s="8"/>
    </row>
    <row r="128" spans="1:19">
      <c r="A128" s="8"/>
      <c r="B128" s="14" t="s">
        <v>790</v>
      </c>
      <c r="C128" s="14">
        <v>4000</v>
      </c>
      <c r="D128" s="14" t="s">
        <v>2043</v>
      </c>
      <c r="E128" s="8"/>
      <c r="F128" s="8"/>
      <c r="G128" s="8"/>
      <c r="H128" s="126" t="s">
        <v>148</v>
      </c>
      <c r="I128" s="126">
        <v>18000</v>
      </c>
      <c r="J128" s="126" t="s">
        <v>2043</v>
      </c>
      <c r="K128" s="8"/>
      <c r="L128" s="14" t="s">
        <v>1759</v>
      </c>
      <c r="M128" s="14">
        <v>260</v>
      </c>
      <c r="N128" s="14" t="s">
        <v>2045</v>
      </c>
      <c r="O128" s="8"/>
      <c r="P128" s="8"/>
      <c r="Q128" s="8"/>
      <c r="R128" s="8"/>
      <c r="S128" s="8"/>
    </row>
    <row r="129" spans="1:19">
      <c r="A129" s="8"/>
      <c r="B129" s="127" t="s">
        <v>537</v>
      </c>
      <c r="C129" s="127">
        <v>6000</v>
      </c>
      <c r="D129" s="127" t="s">
        <v>2043</v>
      </c>
      <c r="E129" s="8"/>
      <c r="F129" s="8"/>
      <c r="G129" s="8"/>
      <c r="H129" s="14" t="s">
        <v>1316</v>
      </c>
      <c r="I129" s="14">
        <v>200</v>
      </c>
      <c r="J129" s="14" t="s">
        <v>2045</v>
      </c>
      <c r="K129" s="8"/>
      <c r="L129" s="127" t="s">
        <v>1710</v>
      </c>
      <c r="M129" s="127">
        <v>200</v>
      </c>
      <c r="N129" s="127" t="s">
        <v>2045</v>
      </c>
      <c r="O129" s="8"/>
      <c r="P129" s="8"/>
      <c r="Q129" s="8"/>
      <c r="R129" s="8"/>
      <c r="S129" s="8"/>
    </row>
    <row r="130" spans="1:19">
      <c r="A130" s="8"/>
      <c r="B130" s="14" t="s">
        <v>1188</v>
      </c>
      <c r="C130" s="14">
        <v>3000</v>
      </c>
      <c r="D130" s="14" t="s">
        <v>2043</v>
      </c>
      <c r="E130" s="8"/>
      <c r="F130" s="8"/>
      <c r="G130" s="8"/>
      <c r="H130" s="14" t="s">
        <v>1125</v>
      </c>
      <c r="I130" s="14">
        <v>6000</v>
      </c>
      <c r="J130" s="14" t="s">
        <v>2043</v>
      </c>
      <c r="K130" s="8"/>
      <c r="L130" s="127" t="s">
        <v>1303</v>
      </c>
      <c r="M130" s="127">
        <v>200</v>
      </c>
      <c r="N130" s="127" t="s">
        <v>2045</v>
      </c>
      <c r="O130" s="8"/>
      <c r="P130" s="8"/>
      <c r="Q130" s="8"/>
      <c r="R130" s="8"/>
      <c r="S130" s="8"/>
    </row>
    <row r="131" spans="1:19">
      <c r="A131" s="8"/>
      <c r="B131" s="73" t="s">
        <v>1057</v>
      </c>
      <c r="C131" s="73">
        <v>4000</v>
      </c>
      <c r="D131" s="73" t="s">
        <v>2043</v>
      </c>
      <c r="E131" s="8"/>
      <c r="F131" s="8"/>
      <c r="G131" s="8"/>
      <c r="H131" s="8"/>
      <c r="I131" s="8"/>
      <c r="J131" s="8"/>
      <c r="K131" s="8"/>
      <c r="L131" s="14" t="s">
        <v>606</v>
      </c>
      <c r="M131" s="14">
        <v>300</v>
      </c>
      <c r="N131" s="14" t="s">
        <v>2045</v>
      </c>
      <c r="O131" s="8"/>
      <c r="P131" s="8"/>
      <c r="Q131" s="8"/>
      <c r="R131" s="8"/>
      <c r="S131" s="8"/>
    </row>
    <row r="132" spans="1:19">
      <c r="A132" s="8"/>
      <c r="B132" s="14"/>
      <c r="C132" s="14"/>
      <c r="D132" s="14"/>
      <c r="E132" s="8"/>
      <c r="F132" s="8"/>
      <c r="G132" s="8"/>
      <c r="H132" s="8"/>
      <c r="I132" s="8"/>
      <c r="J132" s="8"/>
      <c r="K132" s="8"/>
      <c r="L132" s="73" t="s">
        <v>1654</v>
      </c>
      <c r="M132" s="73">
        <v>420</v>
      </c>
      <c r="N132" s="73" t="s">
        <v>2045</v>
      </c>
      <c r="O132" s="8"/>
      <c r="P132" s="8"/>
      <c r="Q132" s="8"/>
      <c r="R132" s="8"/>
      <c r="S132" s="8"/>
    </row>
    <row r="133" spans="1:19">
      <c r="A133" s="8"/>
      <c r="B133" s="127"/>
      <c r="C133" s="127"/>
      <c r="D133" s="127"/>
      <c r="E133" s="8"/>
      <c r="F133" s="8"/>
      <c r="G133" s="8"/>
      <c r="H133" s="8"/>
      <c r="I133" s="8"/>
      <c r="J133" s="8"/>
      <c r="K133" s="8"/>
      <c r="L133" s="14" t="s">
        <v>1382</v>
      </c>
      <c r="M133" s="14">
        <v>200</v>
      </c>
      <c r="N133" s="14" t="s">
        <v>2043</v>
      </c>
      <c r="O133" s="8"/>
      <c r="P133" s="8"/>
      <c r="Q133" s="8"/>
      <c r="R133" s="8"/>
      <c r="S133" s="8"/>
    </row>
    <row r="134" spans="1:19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127" t="s">
        <v>1946</v>
      </c>
      <c r="M134" s="127">
        <v>300</v>
      </c>
      <c r="N134" s="127" t="s">
        <v>2045</v>
      </c>
      <c r="O134" s="8"/>
      <c r="P134" s="8"/>
      <c r="Q134" s="8"/>
      <c r="R134" s="8"/>
      <c r="S134" s="8"/>
    </row>
    <row r="135" spans="1:19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73" t="s">
        <v>2157</v>
      </c>
      <c r="M135" s="73">
        <v>200</v>
      </c>
      <c r="N135" s="73" t="s">
        <v>2045</v>
      </c>
      <c r="O135" s="8"/>
      <c r="P135" s="8"/>
      <c r="Q135" s="8"/>
      <c r="R135" s="8"/>
      <c r="S135" s="8"/>
    </row>
    <row r="136" spans="1:19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127" t="s">
        <v>1390</v>
      </c>
      <c r="M136" s="127">
        <v>420</v>
      </c>
      <c r="N136" s="127" t="s">
        <v>2045</v>
      </c>
      <c r="O136" s="8"/>
      <c r="P136" s="8"/>
      <c r="Q136" s="8"/>
      <c r="R136" s="8"/>
      <c r="S136" s="8"/>
    </row>
    <row r="137" ht="27.6" spans="1:21">
      <c r="A137" s="131" t="s">
        <v>2316</v>
      </c>
      <c r="B137" s="131" t="s">
        <v>12</v>
      </c>
      <c r="C137" s="132" t="s">
        <v>2501</v>
      </c>
      <c r="D137" s="132" t="s">
        <v>2466</v>
      </c>
      <c r="E137" s="133" t="s">
        <v>2456</v>
      </c>
      <c r="F137" s="131" t="s">
        <v>3121</v>
      </c>
      <c r="G137" s="131" t="s">
        <v>11</v>
      </c>
      <c r="H137" s="131" t="s">
        <v>13</v>
      </c>
      <c r="I137" s="132" t="s">
        <v>2501</v>
      </c>
      <c r="J137" s="132" t="s">
        <v>2466</v>
      </c>
      <c r="K137" s="131" t="s">
        <v>11</v>
      </c>
      <c r="L137" s="131" t="s">
        <v>3108</v>
      </c>
      <c r="M137" s="132" t="s">
        <v>2501</v>
      </c>
      <c r="N137" s="132" t="s">
        <v>2466</v>
      </c>
      <c r="O137" s="131" t="s">
        <v>11</v>
      </c>
      <c r="P137" s="131" t="s">
        <v>3336</v>
      </c>
      <c r="Q137" s="132" t="s">
        <v>2501</v>
      </c>
      <c r="R137" s="132" t="s">
        <v>2466</v>
      </c>
      <c r="S137" s="131" t="s">
        <v>11</v>
      </c>
      <c r="T137" s="150"/>
      <c r="U137" s="150"/>
    </row>
    <row r="138" spans="1:19">
      <c r="A138" s="8"/>
      <c r="B138" s="14" t="s">
        <v>244</v>
      </c>
      <c r="C138" s="14">
        <v>6000</v>
      </c>
      <c r="D138" s="14" t="s">
        <v>2043</v>
      </c>
      <c r="E138" s="8"/>
      <c r="F138" s="8"/>
      <c r="G138" s="8"/>
      <c r="H138" s="126" t="s">
        <v>148</v>
      </c>
      <c r="I138" s="126">
        <v>18000</v>
      </c>
      <c r="J138" s="126" t="s">
        <v>2043</v>
      </c>
      <c r="K138" s="8"/>
      <c r="L138" s="14" t="s">
        <v>1438</v>
      </c>
      <c r="M138" s="14">
        <v>500</v>
      </c>
      <c r="N138" s="14" t="s">
        <v>2045</v>
      </c>
      <c r="O138" s="8"/>
      <c r="P138" s="14" t="s">
        <v>729</v>
      </c>
      <c r="Q138" s="14">
        <v>2000</v>
      </c>
      <c r="R138" s="14" t="s">
        <v>2043</v>
      </c>
      <c r="S138" s="8"/>
    </row>
    <row r="139" spans="1:19">
      <c r="A139" s="8"/>
      <c r="B139" s="14" t="s">
        <v>455</v>
      </c>
      <c r="C139" s="14">
        <v>3600</v>
      </c>
      <c r="D139" s="14" t="s">
        <v>2043</v>
      </c>
      <c r="E139" s="8"/>
      <c r="F139" s="8"/>
      <c r="G139" s="8"/>
      <c r="H139" s="14" t="s">
        <v>1316</v>
      </c>
      <c r="I139" s="14">
        <v>200</v>
      </c>
      <c r="J139" s="14" t="s">
        <v>2045</v>
      </c>
      <c r="K139" s="8"/>
      <c r="L139" s="127" t="s">
        <v>1472</v>
      </c>
      <c r="M139" s="127">
        <v>195</v>
      </c>
      <c r="N139" s="127" t="s">
        <v>2045</v>
      </c>
      <c r="O139" s="8"/>
      <c r="P139" s="14" t="s">
        <v>1686</v>
      </c>
      <c r="Q139" s="14">
        <v>6000</v>
      </c>
      <c r="R139" s="14" t="s">
        <v>2043</v>
      </c>
      <c r="S139" s="8"/>
    </row>
    <row r="140" spans="1:19">
      <c r="A140" s="8"/>
      <c r="B140" s="127" t="s">
        <v>259</v>
      </c>
      <c r="C140" s="127">
        <v>40000</v>
      </c>
      <c r="D140" s="127" t="s">
        <v>2043</v>
      </c>
      <c r="E140" s="8"/>
      <c r="F140" s="8"/>
      <c r="G140" s="8"/>
      <c r="H140" s="14" t="s">
        <v>56</v>
      </c>
      <c r="I140" s="14">
        <v>3200</v>
      </c>
      <c r="J140" s="14" t="s">
        <v>2043</v>
      </c>
      <c r="K140" s="8"/>
      <c r="L140" s="127" t="s">
        <v>1512</v>
      </c>
      <c r="M140" s="127">
        <v>615</v>
      </c>
      <c r="N140" s="127" t="s">
        <v>2045</v>
      </c>
      <c r="O140" s="8"/>
      <c r="P140" s="14" t="s">
        <v>540</v>
      </c>
      <c r="Q140" s="14">
        <v>2000</v>
      </c>
      <c r="R140" s="14" t="s">
        <v>2043</v>
      </c>
      <c r="S140" s="8"/>
    </row>
    <row r="141" spans="1:19">
      <c r="A141" s="8"/>
      <c r="B141" s="127" t="s">
        <v>519</v>
      </c>
      <c r="C141" s="127">
        <v>4800</v>
      </c>
      <c r="D141" s="127" t="s">
        <v>2043</v>
      </c>
      <c r="E141" s="8"/>
      <c r="F141" s="8"/>
      <c r="G141" s="8"/>
      <c r="H141" s="14" t="s">
        <v>1125</v>
      </c>
      <c r="I141" s="14">
        <v>6000</v>
      </c>
      <c r="J141" s="14" t="s">
        <v>2043</v>
      </c>
      <c r="K141" s="8"/>
      <c r="L141" s="127" t="s">
        <v>2160</v>
      </c>
      <c r="M141" s="127">
        <v>200</v>
      </c>
      <c r="N141" s="127" t="s">
        <v>2045</v>
      </c>
      <c r="O141" s="8"/>
      <c r="P141" s="14" t="s">
        <v>1231</v>
      </c>
      <c r="Q141" s="14">
        <v>2800</v>
      </c>
      <c r="R141" s="14" t="s">
        <v>2043</v>
      </c>
      <c r="S141" s="8"/>
    </row>
    <row r="142" spans="1:19">
      <c r="A142" s="8"/>
      <c r="B142" s="127" t="s">
        <v>331</v>
      </c>
      <c r="C142" s="127">
        <v>8000</v>
      </c>
      <c r="D142" s="127" t="s">
        <v>2043</v>
      </c>
      <c r="E142" s="8"/>
      <c r="F142" s="8"/>
      <c r="G142" s="8"/>
      <c r="H142" s="127" t="s">
        <v>160</v>
      </c>
      <c r="I142" s="127">
        <v>5200</v>
      </c>
      <c r="J142" s="127" t="s">
        <v>2043</v>
      </c>
      <c r="K142" s="8"/>
      <c r="L142" s="14" t="s">
        <v>1467</v>
      </c>
      <c r="M142" s="14">
        <v>200</v>
      </c>
      <c r="N142" s="14" t="s">
        <v>2045</v>
      </c>
      <c r="O142" s="8"/>
      <c r="P142" s="127" t="s">
        <v>537</v>
      </c>
      <c r="Q142" s="127">
        <v>6000</v>
      </c>
      <c r="R142" s="127" t="s">
        <v>2043</v>
      </c>
      <c r="S142" s="8"/>
    </row>
    <row r="143" spans="1:19">
      <c r="A143" s="8"/>
      <c r="B143" s="8"/>
      <c r="C143" s="8"/>
      <c r="D143" s="8"/>
      <c r="E143" s="8"/>
      <c r="F143" s="8"/>
      <c r="G143" s="8"/>
      <c r="H143" s="127" t="s">
        <v>235</v>
      </c>
      <c r="I143" s="127">
        <v>1600</v>
      </c>
      <c r="J143" s="127" t="s">
        <v>2043</v>
      </c>
      <c r="K143" s="8"/>
      <c r="L143" s="14" t="s">
        <v>1340</v>
      </c>
      <c r="M143" s="14">
        <v>280</v>
      </c>
      <c r="N143" s="14" t="s">
        <v>2045</v>
      </c>
      <c r="O143" s="8"/>
      <c r="P143" s="14" t="s">
        <v>2061</v>
      </c>
      <c r="Q143" s="14">
        <v>3200</v>
      </c>
      <c r="R143" s="14" t="s">
        <v>2043</v>
      </c>
      <c r="S143" s="8"/>
    </row>
    <row r="144" spans="1:19">
      <c r="A144" s="8"/>
      <c r="B144" s="8"/>
      <c r="C144" s="8"/>
      <c r="D144" s="8"/>
      <c r="E144" s="8"/>
      <c r="F144" s="8"/>
      <c r="G144" s="8"/>
      <c r="H144" s="127" t="s">
        <v>1636</v>
      </c>
      <c r="I144" s="127">
        <v>2100</v>
      </c>
      <c r="J144" s="127" t="s">
        <v>2045</v>
      </c>
      <c r="K144" s="8"/>
      <c r="L144" s="14" t="s">
        <v>1688</v>
      </c>
      <c r="M144" s="14">
        <v>210</v>
      </c>
      <c r="N144" s="14" t="s">
        <v>2045</v>
      </c>
      <c r="O144" s="8"/>
      <c r="P144" s="14" t="s">
        <v>1406</v>
      </c>
      <c r="Q144" s="14">
        <v>4440</v>
      </c>
      <c r="R144" s="14" t="s">
        <v>2045</v>
      </c>
      <c r="S144" s="8"/>
    </row>
    <row r="145" spans="1:19">
      <c r="A145" s="8"/>
      <c r="B145" s="8"/>
      <c r="C145" s="8"/>
      <c r="D145" s="8"/>
      <c r="E145" s="8"/>
      <c r="F145" s="8"/>
      <c r="G145" s="8"/>
      <c r="H145" s="127" t="s">
        <v>1879</v>
      </c>
      <c r="I145" s="127">
        <v>500</v>
      </c>
      <c r="J145" s="14" t="s">
        <v>2045</v>
      </c>
      <c r="K145" s="8"/>
      <c r="L145" s="14" t="s">
        <v>1244</v>
      </c>
      <c r="M145" s="14">
        <v>400</v>
      </c>
      <c r="N145" s="14" t="s">
        <v>2045</v>
      </c>
      <c r="O145" s="8"/>
      <c r="P145" s="14" t="s">
        <v>1060</v>
      </c>
      <c r="Q145" s="14">
        <v>1000</v>
      </c>
      <c r="R145" s="14" t="s">
        <v>2043</v>
      </c>
      <c r="S145" s="8"/>
    </row>
    <row r="146" spans="1:19">
      <c r="A146" s="8"/>
      <c r="B146" s="8"/>
      <c r="C146" s="8"/>
      <c r="D146" s="8"/>
      <c r="E146" s="8"/>
      <c r="F146" s="8"/>
      <c r="G146" s="8"/>
      <c r="H146" s="127" t="s">
        <v>187</v>
      </c>
      <c r="I146" s="127">
        <v>1800</v>
      </c>
      <c r="J146" s="127" t="s">
        <v>2043</v>
      </c>
      <c r="K146" s="8"/>
      <c r="L146" s="14" t="s">
        <v>1261</v>
      </c>
      <c r="M146" s="14">
        <v>200</v>
      </c>
      <c r="N146" s="14" t="s">
        <v>2045</v>
      </c>
      <c r="O146" s="8"/>
      <c r="P146" s="14" t="s">
        <v>774</v>
      </c>
      <c r="Q146" s="14">
        <v>3200</v>
      </c>
      <c r="R146" s="14" t="s">
        <v>2043</v>
      </c>
      <c r="S146" s="8"/>
    </row>
    <row r="147" spans="1:19">
      <c r="A147" s="8"/>
      <c r="B147" s="8"/>
      <c r="C147" s="8"/>
      <c r="D147" s="8"/>
      <c r="E147" s="8"/>
      <c r="F147" s="8"/>
      <c r="G147" s="8"/>
      <c r="H147" s="127" t="s">
        <v>911</v>
      </c>
      <c r="I147" s="127">
        <v>640</v>
      </c>
      <c r="J147" s="127" t="s">
        <v>2045</v>
      </c>
      <c r="K147" s="8"/>
      <c r="L147" s="127" t="s">
        <v>1106</v>
      </c>
      <c r="M147" s="127">
        <v>600</v>
      </c>
      <c r="N147" s="127" t="s">
        <v>2045</v>
      </c>
      <c r="O147" s="8"/>
      <c r="P147" s="14" t="s">
        <v>972</v>
      </c>
      <c r="Q147" s="14">
        <v>2000</v>
      </c>
      <c r="R147" s="14" t="s">
        <v>2043</v>
      </c>
      <c r="S147" s="8"/>
    </row>
    <row r="148" spans="1:19">
      <c r="A148" s="8"/>
      <c r="B148" s="8"/>
      <c r="C148" s="8"/>
      <c r="D148" s="8"/>
      <c r="E148" s="8"/>
      <c r="F148" s="8"/>
      <c r="G148" s="8"/>
      <c r="H148" s="14" t="s">
        <v>1916</v>
      </c>
      <c r="I148" s="14">
        <v>3000</v>
      </c>
      <c r="J148" s="14" t="s">
        <v>2045</v>
      </c>
      <c r="K148" s="8"/>
      <c r="L148" s="14" t="s">
        <v>277</v>
      </c>
      <c r="M148" s="14">
        <v>1000</v>
      </c>
      <c r="N148" s="14" t="s">
        <v>2045</v>
      </c>
      <c r="O148" s="8"/>
      <c r="P148" s="14" t="s">
        <v>464</v>
      </c>
      <c r="Q148" s="14">
        <v>3000</v>
      </c>
      <c r="R148" s="14" t="s">
        <v>2043</v>
      </c>
      <c r="S148" s="8"/>
    </row>
    <row r="149" spans="1:19">
      <c r="A149" s="8"/>
      <c r="B149" s="8"/>
      <c r="C149" s="8"/>
      <c r="D149" s="8"/>
      <c r="E149" s="8"/>
      <c r="F149" s="8"/>
      <c r="G149" s="8"/>
      <c r="H149" s="14" t="s">
        <v>56</v>
      </c>
      <c r="I149" s="14">
        <v>400</v>
      </c>
      <c r="J149" s="14" t="s">
        <v>2043</v>
      </c>
      <c r="K149" s="8"/>
      <c r="L149" s="14" t="s">
        <v>1079</v>
      </c>
      <c r="M149" s="14">
        <v>1200</v>
      </c>
      <c r="N149" s="14" t="s">
        <v>2045</v>
      </c>
      <c r="O149" s="8"/>
      <c r="P149" s="127" t="s">
        <v>907</v>
      </c>
      <c r="Q149" s="127">
        <v>5000</v>
      </c>
      <c r="R149" s="127" t="s">
        <v>2043</v>
      </c>
      <c r="S149" s="8"/>
    </row>
    <row r="150" spans="1:19">
      <c r="A150" s="8"/>
      <c r="B150" s="8"/>
      <c r="C150" s="8"/>
      <c r="D150" s="8"/>
      <c r="E150" s="8"/>
      <c r="F150" s="8"/>
      <c r="G150" s="8"/>
      <c r="H150" s="14" t="s">
        <v>581</v>
      </c>
      <c r="I150" s="14">
        <v>3200</v>
      </c>
      <c r="J150" s="14" t="s">
        <v>2043</v>
      </c>
      <c r="K150" s="8"/>
      <c r="L150" s="14" t="s">
        <v>754</v>
      </c>
      <c r="M150" s="14">
        <v>600</v>
      </c>
      <c r="N150" s="14" t="s">
        <v>2045</v>
      </c>
      <c r="O150" s="8"/>
      <c r="P150" s="14" t="s">
        <v>584</v>
      </c>
      <c r="Q150" s="14">
        <v>1000</v>
      </c>
      <c r="R150" s="14" t="s">
        <v>2043</v>
      </c>
      <c r="S150" s="8"/>
    </row>
    <row r="151" spans="1:19">
      <c r="A151" s="8"/>
      <c r="B151" s="8"/>
      <c r="C151" s="8"/>
      <c r="D151" s="8"/>
      <c r="E151" s="8"/>
      <c r="F151" s="8"/>
      <c r="G151" s="8"/>
      <c r="H151" s="14" t="s">
        <v>280</v>
      </c>
      <c r="I151" s="14">
        <v>12000</v>
      </c>
      <c r="J151" s="14" t="s">
        <v>2043</v>
      </c>
      <c r="K151" s="8"/>
      <c r="L151" s="14" t="s">
        <v>1272</v>
      </c>
      <c r="M151" s="14">
        <v>300</v>
      </c>
      <c r="N151" s="14" t="s">
        <v>2045</v>
      </c>
      <c r="O151" s="8"/>
      <c r="P151" s="8"/>
      <c r="Q151" s="8"/>
      <c r="R151" s="8"/>
      <c r="S151" s="8"/>
    </row>
    <row r="152" spans="1:19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127" t="s">
        <v>1771</v>
      </c>
      <c r="M152" s="127">
        <v>200</v>
      </c>
      <c r="N152" s="127" t="s">
        <v>2045</v>
      </c>
      <c r="O152" s="8"/>
      <c r="P152" s="8"/>
      <c r="Q152" s="8"/>
      <c r="R152" s="8"/>
      <c r="S152" s="8"/>
    </row>
    <row r="153" spans="1:19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127" t="s">
        <v>1330</v>
      </c>
      <c r="M153" s="127">
        <v>800</v>
      </c>
      <c r="N153" s="127" t="s">
        <v>2045</v>
      </c>
      <c r="O153" s="8"/>
      <c r="P153" s="8"/>
      <c r="Q153" s="8"/>
      <c r="R153" s="8"/>
      <c r="S153" s="8"/>
    </row>
    <row r="154" spans="1:19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14" t="s">
        <v>1845</v>
      </c>
      <c r="M154" s="14">
        <v>420</v>
      </c>
      <c r="N154" s="14" t="s">
        <v>2045</v>
      </c>
      <c r="O154" s="8"/>
      <c r="P154" s="8"/>
      <c r="Q154" s="8"/>
      <c r="R154" s="8"/>
      <c r="S154" s="8"/>
    </row>
    <row r="155" spans="1:19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14" t="s">
        <v>2183</v>
      </c>
      <c r="M155" s="14">
        <v>1000</v>
      </c>
      <c r="N155" s="14" t="s">
        <v>2045</v>
      </c>
      <c r="O155" s="8"/>
      <c r="P155" s="8"/>
      <c r="Q155" s="8"/>
      <c r="R155" s="8"/>
      <c r="S155" s="8"/>
    </row>
    <row r="156" spans="1:19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14" t="s">
        <v>2111</v>
      </c>
      <c r="M156" s="14">
        <v>600</v>
      </c>
      <c r="N156" s="14" t="s">
        <v>2045</v>
      </c>
      <c r="O156" s="8"/>
      <c r="P156" s="8"/>
      <c r="Q156" s="8"/>
      <c r="R156" s="8"/>
      <c r="S156" s="8"/>
    </row>
    <row r="157" ht="27.6" spans="1:21">
      <c r="A157" s="131" t="s">
        <v>2316</v>
      </c>
      <c r="B157" s="131" t="s">
        <v>12</v>
      </c>
      <c r="C157" s="132" t="s">
        <v>2501</v>
      </c>
      <c r="D157" s="132" t="s">
        <v>2466</v>
      </c>
      <c r="E157" s="133" t="s">
        <v>2456</v>
      </c>
      <c r="F157" s="131" t="s">
        <v>3121</v>
      </c>
      <c r="G157" s="131" t="s">
        <v>11</v>
      </c>
      <c r="H157" s="131" t="s">
        <v>13</v>
      </c>
      <c r="I157" s="132" t="s">
        <v>2501</v>
      </c>
      <c r="J157" s="132" t="s">
        <v>2466</v>
      </c>
      <c r="K157" s="131" t="s">
        <v>11</v>
      </c>
      <c r="L157" s="131" t="s">
        <v>3108</v>
      </c>
      <c r="M157" s="132" t="s">
        <v>2501</v>
      </c>
      <c r="N157" s="132" t="s">
        <v>2466</v>
      </c>
      <c r="O157" s="131" t="s">
        <v>11</v>
      </c>
      <c r="P157" s="131" t="s">
        <v>3336</v>
      </c>
      <c r="Q157" s="132" t="s">
        <v>2501</v>
      </c>
      <c r="R157" s="132" t="s">
        <v>2466</v>
      </c>
      <c r="S157" s="131" t="s">
        <v>11</v>
      </c>
      <c r="T157" s="150"/>
      <c r="U157" s="150"/>
    </row>
    <row r="158" spans="1:19">
      <c r="A158" s="8"/>
      <c r="B158" s="14" t="s">
        <v>244</v>
      </c>
      <c r="C158" s="14">
        <v>6000</v>
      </c>
      <c r="D158" s="14" t="s">
        <v>2043</v>
      </c>
      <c r="E158" s="8"/>
      <c r="F158" s="8"/>
      <c r="G158" s="8"/>
      <c r="H158" s="126" t="s">
        <v>148</v>
      </c>
      <c r="I158" s="126">
        <v>18000</v>
      </c>
      <c r="J158" s="126" t="s">
        <v>2043</v>
      </c>
      <c r="K158" s="8"/>
      <c r="L158" s="14" t="s">
        <v>1438</v>
      </c>
      <c r="M158" s="14">
        <v>500</v>
      </c>
      <c r="N158" s="14" t="s">
        <v>2045</v>
      </c>
      <c r="O158" s="8"/>
      <c r="P158" s="14" t="s">
        <v>729</v>
      </c>
      <c r="Q158" s="14">
        <v>2000</v>
      </c>
      <c r="R158" s="14" t="s">
        <v>2043</v>
      </c>
      <c r="S158" s="8"/>
    </row>
    <row r="159" spans="1:19">
      <c r="A159" s="8"/>
      <c r="B159" s="14" t="s">
        <v>455</v>
      </c>
      <c r="C159" s="14">
        <v>3600</v>
      </c>
      <c r="D159" s="14" t="s">
        <v>2043</v>
      </c>
      <c r="E159" s="8"/>
      <c r="F159" s="8"/>
      <c r="G159" s="8"/>
      <c r="H159" s="14" t="s">
        <v>56</v>
      </c>
      <c r="I159" s="14">
        <v>3200</v>
      </c>
      <c r="J159" s="14" t="s">
        <v>2043</v>
      </c>
      <c r="K159" s="8"/>
      <c r="L159" s="127" t="s">
        <v>1472</v>
      </c>
      <c r="M159" s="127">
        <v>195</v>
      </c>
      <c r="N159" s="127" t="s">
        <v>2045</v>
      </c>
      <c r="O159" s="8"/>
      <c r="P159" s="14" t="s">
        <v>1686</v>
      </c>
      <c r="Q159" s="14">
        <v>6000</v>
      </c>
      <c r="R159" s="14" t="s">
        <v>2043</v>
      </c>
      <c r="S159" s="8"/>
    </row>
    <row r="160" spans="1:19">
      <c r="A160" s="8"/>
      <c r="B160" s="127" t="s">
        <v>259</v>
      </c>
      <c r="C160" s="127">
        <v>40000</v>
      </c>
      <c r="D160" s="127" t="s">
        <v>2043</v>
      </c>
      <c r="E160" s="8"/>
      <c r="F160" s="8"/>
      <c r="G160" s="8"/>
      <c r="H160" s="14" t="s">
        <v>1316</v>
      </c>
      <c r="I160" s="14">
        <v>200</v>
      </c>
      <c r="J160" s="14" t="s">
        <v>2045</v>
      </c>
      <c r="K160" s="8"/>
      <c r="L160" s="127" t="s">
        <v>1512</v>
      </c>
      <c r="M160" s="127">
        <v>615</v>
      </c>
      <c r="N160" s="127" t="s">
        <v>2045</v>
      </c>
      <c r="O160" s="8"/>
      <c r="P160" s="14" t="s">
        <v>540</v>
      </c>
      <c r="Q160" s="14">
        <v>2000</v>
      </c>
      <c r="R160" s="14" t="s">
        <v>2043</v>
      </c>
      <c r="S160" s="8"/>
    </row>
    <row r="161" spans="1:19">
      <c r="A161" s="8"/>
      <c r="B161" s="127" t="s">
        <v>519</v>
      </c>
      <c r="C161" s="127">
        <v>4800</v>
      </c>
      <c r="D161" s="127" t="s">
        <v>2043</v>
      </c>
      <c r="E161" s="8"/>
      <c r="F161" s="8"/>
      <c r="G161" s="8"/>
      <c r="H161" s="14" t="s">
        <v>280</v>
      </c>
      <c r="I161" s="14">
        <v>18000</v>
      </c>
      <c r="J161" s="14" t="s">
        <v>2043</v>
      </c>
      <c r="K161" s="8"/>
      <c r="L161" s="127" t="s">
        <v>2160</v>
      </c>
      <c r="M161" s="127">
        <v>200</v>
      </c>
      <c r="N161" s="127" t="s">
        <v>2045</v>
      </c>
      <c r="O161" s="8"/>
      <c r="P161" s="14" t="s">
        <v>1231</v>
      </c>
      <c r="Q161" s="14">
        <v>2800</v>
      </c>
      <c r="R161" s="14" t="s">
        <v>2043</v>
      </c>
      <c r="S161" s="8"/>
    </row>
    <row r="162" spans="1:19">
      <c r="A162" s="8"/>
      <c r="B162" s="127" t="s">
        <v>331</v>
      </c>
      <c r="C162" s="127">
        <v>8000</v>
      </c>
      <c r="D162" s="127" t="s">
        <v>2043</v>
      </c>
      <c r="E162" s="8"/>
      <c r="F162" s="8"/>
      <c r="G162" s="8"/>
      <c r="H162" s="14" t="s">
        <v>220</v>
      </c>
      <c r="I162" s="14">
        <v>6000</v>
      </c>
      <c r="J162" s="14" t="s">
        <v>2043</v>
      </c>
      <c r="K162" s="8"/>
      <c r="L162" s="14" t="s">
        <v>1467</v>
      </c>
      <c r="M162" s="14">
        <v>200</v>
      </c>
      <c r="N162" s="14" t="s">
        <v>2045</v>
      </c>
      <c r="O162" s="8"/>
      <c r="P162" s="14" t="s">
        <v>2061</v>
      </c>
      <c r="Q162" s="14">
        <v>4000</v>
      </c>
      <c r="R162" s="14" t="s">
        <v>2043</v>
      </c>
      <c r="S162" s="8"/>
    </row>
    <row r="163" spans="1:19">
      <c r="A163" s="8"/>
      <c r="B163" s="8"/>
      <c r="C163" s="8"/>
      <c r="D163" s="8"/>
      <c r="E163" s="8"/>
      <c r="F163" s="8"/>
      <c r="G163" s="8"/>
      <c r="H163" s="14" t="s">
        <v>615</v>
      </c>
      <c r="I163" s="14">
        <v>980</v>
      </c>
      <c r="J163" s="14" t="s">
        <v>2045</v>
      </c>
      <c r="K163" s="8"/>
      <c r="L163" s="14" t="s">
        <v>1340</v>
      </c>
      <c r="M163" s="14">
        <v>280</v>
      </c>
      <c r="N163" s="14" t="s">
        <v>2045</v>
      </c>
      <c r="O163" s="8"/>
      <c r="P163" s="127" t="s">
        <v>537</v>
      </c>
      <c r="Q163" s="127">
        <v>6000</v>
      </c>
      <c r="R163" s="127" t="s">
        <v>2043</v>
      </c>
      <c r="S163" s="8"/>
    </row>
    <row r="164" spans="1:19">
      <c r="A164" s="8"/>
      <c r="B164" s="8"/>
      <c r="C164" s="8"/>
      <c r="D164" s="8"/>
      <c r="E164" s="8"/>
      <c r="F164" s="8"/>
      <c r="G164" s="8"/>
      <c r="H164" s="14" t="s">
        <v>135</v>
      </c>
      <c r="I164" s="14">
        <v>6000</v>
      </c>
      <c r="J164" s="14" t="s">
        <v>2043</v>
      </c>
      <c r="K164" s="8"/>
      <c r="L164" s="14" t="s">
        <v>1688</v>
      </c>
      <c r="M164" s="14">
        <v>210</v>
      </c>
      <c r="N164" s="14" t="s">
        <v>2045</v>
      </c>
      <c r="O164" s="8"/>
      <c r="P164" s="14" t="s">
        <v>1406</v>
      </c>
      <c r="Q164" s="14">
        <v>4800</v>
      </c>
      <c r="R164" s="14" t="s">
        <v>2045</v>
      </c>
      <c r="S164" s="8"/>
    </row>
    <row r="165" spans="1:19">
      <c r="A165" s="8"/>
      <c r="B165" s="8"/>
      <c r="C165" s="8"/>
      <c r="D165" s="8"/>
      <c r="E165" s="8"/>
      <c r="F165" s="8"/>
      <c r="G165" s="8"/>
      <c r="H165" s="14" t="s">
        <v>667</v>
      </c>
      <c r="I165" s="14">
        <v>1200</v>
      </c>
      <c r="J165" s="14" t="s">
        <v>2043</v>
      </c>
      <c r="K165" s="8"/>
      <c r="L165" s="14" t="s">
        <v>1244</v>
      </c>
      <c r="M165" s="14">
        <v>400</v>
      </c>
      <c r="N165" s="14" t="s">
        <v>2045</v>
      </c>
      <c r="O165" s="8"/>
      <c r="P165" s="127" t="s">
        <v>907</v>
      </c>
      <c r="Q165" s="127">
        <v>5000</v>
      </c>
      <c r="R165" s="127" t="s">
        <v>2043</v>
      </c>
      <c r="S165" s="8"/>
    </row>
    <row r="166" spans="1:19">
      <c r="A166" s="8"/>
      <c r="B166" s="8"/>
      <c r="C166" s="8"/>
      <c r="D166" s="8"/>
      <c r="E166" s="8"/>
      <c r="F166" s="8"/>
      <c r="G166" s="8"/>
      <c r="H166" s="14" t="s">
        <v>142</v>
      </c>
      <c r="I166" s="14">
        <v>4000</v>
      </c>
      <c r="J166" s="14" t="s">
        <v>2043</v>
      </c>
      <c r="K166" s="8"/>
      <c r="L166" s="14" t="s">
        <v>1261</v>
      </c>
      <c r="M166" s="14">
        <v>200</v>
      </c>
      <c r="N166" s="14" t="s">
        <v>2045</v>
      </c>
      <c r="O166" s="8"/>
      <c r="P166" s="14" t="s">
        <v>584</v>
      </c>
      <c r="Q166" s="14">
        <v>5000</v>
      </c>
      <c r="R166" s="14" t="s">
        <v>2043</v>
      </c>
      <c r="S166" s="8"/>
    </row>
    <row r="167" spans="1:19">
      <c r="A167" s="8"/>
      <c r="B167" s="8"/>
      <c r="C167" s="8"/>
      <c r="D167" s="8"/>
      <c r="E167" s="8"/>
      <c r="F167" s="8"/>
      <c r="G167" s="8"/>
      <c r="H167" s="14" t="s">
        <v>1704</v>
      </c>
      <c r="I167" s="14">
        <v>3600</v>
      </c>
      <c r="J167" s="14" t="s">
        <v>2043</v>
      </c>
      <c r="K167" s="8"/>
      <c r="L167" s="127" t="s">
        <v>1106</v>
      </c>
      <c r="M167" s="127">
        <v>600</v>
      </c>
      <c r="N167" s="127" t="s">
        <v>2045</v>
      </c>
      <c r="O167" s="8"/>
      <c r="P167" s="8"/>
      <c r="Q167" s="8"/>
      <c r="R167" s="8"/>
      <c r="S167" s="8"/>
    </row>
    <row r="168" spans="1:19">
      <c r="A168" s="8"/>
      <c r="B168" s="8"/>
      <c r="C168" s="8"/>
      <c r="D168" s="8"/>
      <c r="E168" s="8"/>
      <c r="F168" s="8"/>
      <c r="G168" s="8"/>
      <c r="H168" s="14" t="s">
        <v>300</v>
      </c>
      <c r="I168" s="14">
        <v>500</v>
      </c>
      <c r="J168" s="14" t="s">
        <v>2045</v>
      </c>
      <c r="K168" s="8"/>
      <c r="L168" s="14" t="s">
        <v>277</v>
      </c>
      <c r="M168" s="14">
        <v>1000</v>
      </c>
      <c r="N168" s="14" t="s">
        <v>2045</v>
      </c>
      <c r="O168" s="8"/>
      <c r="P168" s="8"/>
      <c r="Q168" s="8"/>
      <c r="R168" s="8"/>
      <c r="S168" s="8"/>
    </row>
    <row r="169" spans="1:1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14" t="s">
        <v>1079</v>
      </c>
      <c r="M169" s="14">
        <v>1200</v>
      </c>
      <c r="N169" s="14" t="s">
        <v>2045</v>
      </c>
      <c r="O169" s="8"/>
      <c r="P169" s="8"/>
      <c r="Q169" s="8"/>
      <c r="R169" s="8"/>
      <c r="S169" s="8"/>
    </row>
    <row r="170" spans="1:19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14" t="s">
        <v>754</v>
      </c>
      <c r="M170" s="14">
        <v>600</v>
      </c>
      <c r="N170" s="14" t="s">
        <v>2045</v>
      </c>
      <c r="O170" s="8"/>
      <c r="P170" s="8"/>
      <c r="Q170" s="8"/>
      <c r="R170" s="8"/>
      <c r="S170" s="8"/>
    </row>
    <row r="171" spans="1:19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14" t="s">
        <v>1272</v>
      </c>
      <c r="M171" s="14">
        <v>300</v>
      </c>
      <c r="N171" s="14" t="s">
        <v>2045</v>
      </c>
      <c r="O171" s="8"/>
      <c r="P171" s="8"/>
      <c r="Q171" s="8"/>
      <c r="R171" s="8"/>
      <c r="S171" s="8"/>
    </row>
    <row r="172" spans="1:19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127" t="s">
        <v>1771</v>
      </c>
      <c r="M172" s="127">
        <v>200</v>
      </c>
      <c r="N172" s="127" t="s">
        <v>2045</v>
      </c>
      <c r="O172" s="8"/>
      <c r="P172" s="8"/>
      <c r="Q172" s="8"/>
      <c r="R172" s="8"/>
      <c r="S172" s="8"/>
    </row>
    <row r="173" spans="1:19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127" t="s">
        <v>1330</v>
      </c>
      <c r="M173" s="127">
        <v>800</v>
      </c>
      <c r="N173" s="127" t="s">
        <v>2045</v>
      </c>
      <c r="O173" s="8"/>
      <c r="P173" s="8"/>
      <c r="Q173" s="8"/>
      <c r="R173" s="8"/>
      <c r="S173" s="8"/>
    </row>
    <row r="174" spans="1:19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14" t="s">
        <v>1845</v>
      </c>
      <c r="M174" s="14">
        <v>420</v>
      </c>
      <c r="N174" s="14" t="s">
        <v>2045</v>
      </c>
      <c r="O174" s="8"/>
      <c r="P174" s="8"/>
      <c r="Q174" s="8"/>
      <c r="R174" s="8"/>
      <c r="S174" s="8"/>
    </row>
    <row r="175" spans="1:19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14" t="s">
        <v>2183</v>
      </c>
      <c r="M175" s="14">
        <v>1000</v>
      </c>
      <c r="N175" s="14" t="s">
        <v>2045</v>
      </c>
      <c r="O175" s="8"/>
      <c r="P175" s="8"/>
      <c r="Q175" s="8"/>
      <c r="R175" s="8"/>
      <c r="S175" s="8"/>
    </row>
    <row r="176" spans="1:19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14" t="s">
        <v>2111</v>
      </c>
      <c r="M176" s="14">
        <v>600</v>
      </c>
      <c r="N176" s="14" t="s">
        <v>2045</v>
      </c>
      <c r="O176" s="8"/>
      <c r="P176" s="8"/>
      <c r="Q176" s="8"/>
      <c r="R176" s="8"/>
      <c r="S176" s="8"/>
    </row>
    <row r="177" spans="1:19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14" t="s">
        <v>1680</v>
      </c>
      <c r="M177" s="14">
        <v>300</v>
      </c>
      <c r="N177" s="14" t="s">
        <v>2045</v>
      </c>
      <c r="O177" s="8"/>
      <c r="P177" s="8"/>
      <c r="Q177" s="8"/>
      <c r="R177" s="8"/>
      <c r="S177" s="8"/>
    </row>
    <row r="178" spans="1:19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14" t="s">
        <v>1773</v>
      </c>
      <c r="M178" s="14">
        <v>500</v>
      </c>
      <c r="N178" s="14" t="s">
        <v>2045</v>
      </c>
      <c r="O178" s="8"/>
      <c r="P178" s="8"/>
      <c r="Q178" s="8"/>
      <c r="R178" s="8"/>
      <c r="S178" s="8"/>
    </row>
    <row r="179" spans="1:1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127" t="s">
        <v>1944</v>
      </c>
      <c r="M179" s="127">
        <v>480</v>
      </c>
      <c r="N179" s="127" t="s">
        <v>2045</v>
      </c>
      <c r="O179" s="8"/>
      <c r="P179" s="8"/>
      <c r="Q179" s="8"/>
      <c r="R179" s="8"/>
      <c r="S179" s="8"/>
    </row>
    <row r="180" ht="27.6" spans="1:21">
      <c r="A180" s="131" t="s">
        <v>2317</v>
      </c>
      <c r="B180" s="131" t="s">
        <v>12</v>
      </c>
      <c r="C180" s="132" t="s">
        <v>2501</v>
      </c>
      <c r="D180" s="132" t="s">
        <v>2466</v>
      </c>
      <c r="E180" s="133" t="s">
        <v>2456</v>
      </c>
      <c r="F180" s="131" t="s">
        <v>3121</v>
      </c>
      <c r="G180" s="131" t="s">
        <v>11</v>
      </c>
      <c r="H180" s="131" t="s">
        <v>13</v>
      </c>
      <c r="I180" s="132" t="s">
        <v>2501</v>
      </c>
      <c r="J180" s="132" t="s">
        <v>2466</v>
      </c>
      <c r="K180" s="131" t="s">
        <v>11</v>
      </c>
      <c r="L180" s="131" t="s">
        <v>3108</v>
      </c>
      <c r="M180" s="132" t="s">
        <v>2501</v>
      </c>
      <c r="N180" s="132" t="s">
        <v>2466</v>
      </c>
      <c r="O180" s="131" t="s">
        <v>11</v>
      </c>
      <c r="P180" s="131" t="s">
        <v>3336</v>
      </c>
      <c r="Q180" s="132" t="s">
        <v>2501</v>
      </c>
      <c r="R180" s="132" t="s">
        <v>2466</v>
      </c>
      <c r="S180" s="131" t="s">
        <v>11</v>
      </c>
      <c r="T180" s="150"/>
      <c r="U180" s="150"/>
    </row>
    <row r="181" spans="1:19">
      <c r="A181" s="8"/>
      <c r="B181" s="14" t="s">
        <v>256</v>
      </c>
      <c r="C181" s="14">
        <v>15000</v>
      </c>
      <c r="D181" s="14" t="s">
        <v>2043</v>
      </c>
      <c r="E181" s="8"/>
      <c r="F181" s="8"/>
      <c r="G181" s="8"/>
      <c r="H181" s="14" t="s">
        <v>220</v>
      </c>
      <c r="I181" s="14">
        <v>6000</v>
      </c>
      <c r="J181" s="14" t="s">
        <v>2043</v>
      </c>
      <c r="K181" s="8"/>
      <c r="L181" s="137" t="s">
        <v>2197</v>
      </c>
      <c r="M181" s="137">
        <v>1200</v>
      </c>
      <c r="N181" s="137" t="s">
        <v>2045</v>
      </c>
      <c r="O181" s="8"/>
      <c r="P181" s="14" t="s">
        <v>584</v>
      </c>
      <c r="Q181" s="14">
        <v>2000</v>
      </c>
      <c r="R181" s="14" t="s">
        <v>2043</v>
      </c>
      <c r="S181" s="8"/>
    </row>
    <row r="182" spans="1:19">
      <c r="A182" s="8"/>
      <c r="B182" s="14" t="s">
        <v>2062</v>
      </c>
      <c r="C182" s="14">
        <v>200</v>
      </c>
      <c r="D182" s="14" t="s">
        <v>2045</v>
      </c>
      <c r="E182" s="8"/>
      <c r="F182" s="8"/>
      <c r="G182" s="8"/>
      <c r="H182" s="14" t="s">
        <v>615</v>
      </c>
      <c r="I182" s="14">
        <v>980</v>
      </c>
      <c r="J182" s="14" t="s">
        <v>2045</v>
      </c>
      <c r="K182" s="8"/>
      <c r="L182" s="73" t="s">
        <v>1299</v>
      </c>
      <c r="M182" s="73">
        <v>400</v>
      </c>
      <c r="N182" s="73" t="s">
        <v>2045</v>
      </c>
      <c r="O182" s="8"/>
      <c r="P182" s="14" t="s">
        <v>196</v>
      </c>
      <c r="Q182" s="14">
        <v>6000</v>
      </c>
      <c r="R182" s="14" t="s">
        <v>2043</v>
      </c>
      <c r="S182" s="8"/>
    </row>
    <row r="183" spans="1:19">
      <c r="A183" s="8"/>
      <c r="B183" s="127" t="s">
        <v>241</v>
      </c>
      <c r="C183" s="127">
        <v>6000</v>
      </c>
      <c r="D183" s="127" t="s">
        <v>2043</v>
      </c>
      <c r="E183" s="8"/>
      <c r="F183" s="8"/>
      <c r="G183" s="8"/>
      <c r="H183" s="14" t="s">
        <v>135</v>
      </c>
      <c r="I183" s="14">
        <v>6000</v>
      </c>
      <c r="J183" s="14" t="s">
        <v>2043</v>
      </c>
      <c r="K183" s="8"/>
      <c r="L183" s="14" t="s">
        <v>334</v>
      </c>
      <c r="M183" s="14">
        <v>1200</v>
      </c>
      <c r="N183" s="14" t="s">
        <v>2043</v>
      </c>
      <c r="O183" s="8"/>
      <c r="P183" s="14" t="s">
        <v>528</v>
      </c>
      <c r="Q183" s="14">
        <v>2400</v>
      </c>
      <c r="R183" s="14" t="s">
        <v>2043</v>
      </c>
      <c r="S183" s="8"/>
    </row>
    <row r="184" spans="1:19">
      <c r="A184" s="8"/>
      <c r="B184" s="127" t="s">
        <v>232</v>
      </c>
      <c r="C184" s="127">
        <v>2400</v>
      </c>
      <c r="D184" s="127" t="s">
        <v>2043</v>
      </c>
      <c r="E184" s="8"/>
      <c r="F184" s="8"/>
      <c r="G184" s="8"/>
      <c r="H184" s="14" t="s">
        <v>1704</v>
      </c>
      <c r="I184" s="14">
        <v>4000</v>
      </c>
      <c r="J184" s="14" t="s">
        <v>2043</v>
      </c>
      <c r="K184" s="8"/>
      <c r="L184" s="14" t="s">
        <v>706</v>
      </c>
      <c r="M184" s="14">
        <v>200</v>
      </c>
      <c r="N184" s="14" t="s">
        <v>2045</v>
      </c>
      <c r="O184" s="8"/>
      <c r="P184" s="14" t="s">
        <v>592</v>
      </c>
      <c r="Q184" s="14">
        <v>15000</v>
      </c>
      <c r="R184" s="14" t="s">
        <v>2043</v>
      </c>
      <c r="S184" s="8"/>
    </row>
    <row r="185" spans="1:19">
      <c r="A185" s="8"/>
      <c r="B185" s="127" t="s">
        <v>636</v>
      </c>
      <c r="C185" s="127">
        <v>4000</v>
      </c>
      <c r="D185" s="127" t="s">
        <v>2043</v>
      </c>
      <c r="E185" s="8"/>
      <c r="F185" s="8"/>
      <c r="G185" s="8"/>
      <c r="H185" s="14" t="s">
        <v>142</v>
      </c>
      <c r="I185" s="14">
        <v>6000</v>
      </c>
      <c r="J185" s="14" t="s">
        <v>2043</v>
      </c>
      <c r="K185" s="8"/>
      <c r="L185" s="127" t="s">
        <v>2179</v>
      </c>
      <c r="M185" s="127">
        <v>200</v>
      </c>
      <c r="N185" s="127" t="s">
        <v>2045</v>
      </c>
      <c r="O185" s="8"/>
      <c r="P185" s="14" t="s">
        <v>309</v>
      </c>
      <c r="Q185" s="14">
        <v>12000</v>
      </c>
      <c r="R185" s="14" t="s">
        <v>2043</v>
      </c>
      <c r="S185" s="8"/>
    </row>
    <row r="186" spans="1:19">
      <c r="A186" s="8"/>
      <c r="B186" s="14" t="s">
        <v>599</v>
      </c>
      <c r="C186" s="14">
        <v>4000</v>
      </c>
      <c r="D186" s="14" t="s">
        <v>2045</v>
      </c>
      <c r="E186" s="8"/>
      <c r="F186" s="8"/>
      <c r="G186" s="8"/>
      <c r="H186" s="14" t="s">
        <v>300</v>
      </c>
      <c r="I186" s="14">
        <v>500</v>
      </c>
      <c r="J186" s="14" t="s">
        <v>2045</v>
      </c>
      <c r="K186" s="8"/>
      <c r="L186" s="14" t="s">
        <v>286</v>
      </c>
      <c r="M186" s="14">
        <v>1000</v>
      </c>
      <c r="N186" s="14" t="s">
        <v>2045</v>
      </c>
      <c r="O186" s="8"/>
      <c r="P186" s="8"/>
      <c r="Q186" s="8"/>
      <c r="R186" s="8"/>
      <c r="S186" s="8"/>
    </row>
    <row r="187" spans="1:19">
      <c r="A187" s="8"/>
      <c r="B187" s="14" t="s">
        <v>692</v>
      </c>
      <c r="C187" s="14">
        <v>4000</v>
      </c>
      <c r="D187" s="14" t="s">
        <v>2043</v>
      </c>
      <c r="E187" s="8"/>
      <c r="F187" s="8"/>
      <c r="G187" s="8"/>
      <c r="H187" s="14" t="s">
        <v>1777</v>
      </c>
      <c r="I187" s="14">
        <v>1000</v>
      </c>
      <c r="J187" s="14" t="s">
        <v>2043</v>
      </c>
      <c r="K187" s="8"/>
      <c r="L187" s="14" t="s">
        <v>1773</v>
      </c>
      <c r="M187" s="14">
        <v>500</v>
      </c>
      <c r="N187" s="14" t="s">
        <v>2045</v>
      </c>
      <c r="O187" s="8"/>
      <c r="P187" s="8"/>
      <c r="Q187" s="8"/>
      <c r="R187" s="8"/>
      <c r="S187" s="8"/>
    </row>
    <row r="188" spans="1:19">
      <c r="A188" s="8"/>
      <c r="B188" s="14" t="s">
        <v>253</v>
      </c>
      <c r="C188" s="14">
        <v>4800</v>
      </c>
      <c r="D188" s="14" t="s">
        <v>2043</v>
      </c>
      <c r="E188" s="8"/>
      <c r="F188" s="8"/>
      <c r="G188" s="8"/>
      <c r="H188" s="14" t="s">
        <v>1909</v>
      </c>
      <c r="I188" s="14">
        <v>500</v>
      </c>
      <c r="J188" s="14" t="s">
        <v>2045</v>
      </c>
      <c r="K188" s="8"/>
      <c r="L188" s="127" t="s">
        <v>2198</v>
      </c>
      <c r="M188" s="127">
        <v>200</v>
      </c>
      <c r="N188" s="127" t="s">
        <v>2045</v>
      </c>
      <c r="O188" s="8"/>
      <c r="P188" s="8"/>
      <c r="Q188" s="8"/>
      <c r="R188" s="8"/>
      <c r="S188" s="8"/>
    </row>
    <row r="189" spans="1:19">
      <c r="A189" s="8"/>
      <c r="B189" s="14" t="s">
        <v>1700</v>
      </c>
      <c r="C189" s="14">
        <v>4400</v>
      </c>
      <c r="D189" s="14" t="s">
        <v>2043</v>
      </c>
      <c r="E189" s="8"/>
      <c r="F189" s="8"/>
      <c r="G189" s="8"/>
      <c r="H189" s="14" t="s">
        <v>667</v>
      </c>
      <c r="I189" s="14">
        <v>1200</v>
      </c>
      <c r="J189" s="14" t="s">
        <v>2043</v>
      </c>
      <c r="K189" s="8"/>
      <c r="L189" s="14" t="s">
        <v>1680</v>
      </c>
      <c r="M189" s="14">
        <v>300</v>
      </c>
      <c r="N189" s="14" t="s">
        <v>2045</v>
      </c>
      <c r="O189" s="8"/>
      <c r="P189" s="8"/>
      <c r="Q189" s="8"/>
      <c r="R189" s="8"/>
      <c r="S189" s="8"/>
    </row>
    <row r="190" spans="1:19">
      <c r="A190" s="8"/>
      <c r="B190" s="127" t="s">
        <v>1793</v>
      </c>
      <c r="C190" s="127">
        <v>400</v>
      </c>
      <c r="D190" s="127" t="s">
        <v>2045</v>
      </c>
      <c r="E190" s="8"/>
      <c r="F190" s="8"/>
      <c r="G190" s="8"/>
      <c r="H190" s="127" t="s">
        <v>235</v>
      </c>
      <c r="I190" s="127">
        <v>2000</v>
      </c>
      <c r="J190" s="127" t="s">
        <v>2043</v>
      </c>
      <c r="K190" s="8"/>
      <c r="L190" s="137" t="s">
        <v>110</v>
      </c>
      <c r="M190" s="137">
        <v>1600</v>
      </c>
      <c r="N190" s="137" t="s">
        <v>2043</v>
      </c>
      <c r="O190" s="8"/>
      <c r="P190" s="8"/>
      <c r="Q190" s="8"/>
      <c r="R190" s="8"/>
      <c r="S190" s="8"/>
    </row>
    <row r="191" spans="1:19">
      <c r="A191" s="8"/>
      <c r="B191" s="14" t="s">
        <v>700</v>
      </c>
      <c r="C191" s="14">
        <v>500</v>
      </c>
      <c r="D191" s="14" t="s">
        <v>2045</v>
      </c>
      <c r="E191" s="8"/>
      <c r="F191" s="8"/>
      <c r="G191" s="8"/>
      <c r="H191" s="14" t="s">
        <v>1125</v>
      </c>
      <c r="I191" s="14">
        <v>6000</v>
      </c>
      <c r="J191" s="14" t="s">
        <v>2043</v>
      </c>
      <c r="K191" s="8"/>
      <c r="L191" s="14" t="s">
        <v>1318</v>
      </c>
      <c r="M191" s="14">
        <v>500</v>
      </c>
      <c r="N191" s="14" t="s">
        <v>2045</v>
      </c>
      <c r="O191" s="8"/>
      <c r="P191" s="8"/>
      <c r="Q191" s="8"/>
      <c r="R191" s="8"/>
      <c r="S191" s="8"/>
    </row>
    <row r="192" spans="1:19">
      <c r="A192" s="8"/>
      <c r="B192" s="14" t="s">
        <v>1562</v>
      </c>
      <c r="C192" s="14">
        <v>3000</v>
      </c>
      <c r="D192" s="14" t="s">
        <v>2043</v>
      </c>
      <c r="E192" s="8"/>
      <c r="F192" s="8"/>
      <c r="G192" s="8"/>
      <c r="H192" s="127" t="s">
        <v>491</v>
      </c>
      <c r="I192" s="127">
        <v>800</v>
      </c>
      <c r="J192" s="14" t="s">
        <v>2043</v>
      </c>
      <c r="K192" s="8"/>
      <c r="L192" s="14" t="s">
        <v>2111</v>
      </c>
      <c r="M192" s="14">
        <v>600</v>
      </c>
      <c r="N192" s="14" t="s">
        <v>2045</v>
      </c>
      <c r="O192" s="8"/>
      <c r="P192" s="8"/>
      <c r="Q192" s="8"/>
      <c r="R192" s="8"/>
      <c r="S192" s="8"/>
    </row>
    <row r="193" spans="1:19">
      <c r="A193" s="8"/>
      <c r="B193" s="73" t="s">
        <v>1057</v>
      </c>
      <c r="C193" s="73">
        <v>6000</v>
      </c>
      <c r="D193" s="73" t="s">
        <v>2043</v>
      </c>
      <c r="E193" s="8"/>
      <c r="F193" s="8"/>
      <c r="G193" s="8"/>
      <c r="H193" s="127" t="s">
        <v>1879</v>
      </c>
      <c r="I193" s="127">
        <v>500</v>
      </c>
      <c r="J193" s="14" t="s">
        <v>2045</v>
      </c>
      <c r="K193" s="8"/>
      <c r="L193" s="127" t="s">
        <v>1076</v>
      </c>
      <c r="M193" s="127">
        <v>1300</v>
      </c>
      <c r="N193" s="127" t="s">
        <v>2045</v>
      </c>
      <c r="O193" s="8"/>
      <c r="P193" s="8"/>
      <c r="Q193" s="8"/>
      <c r="R193" s="8"/>
      <c r="S193" s="8"/>
    </row>
    <row r="194" spans="1:19">
      <c r="A194" s="8"/>
      <c r="B194" s="8"/>
      <c r="C194" s="8"/>
      <c r="D194" s="8"/>
      <c r="E194" s="8"/>
      <c r="F194" s="8"/>
      <c r="G194" s="8"/>
      <c r="H194" s="14" t="s">
        <v>556</v>
      </c>
      <c r="I194" s="14">
        <v>700</v>
      </c>
      <c r="J194" s="14" t="s">
        <v>2045</v>
      </c>
      <c r="K194" s="8"/>
      <c r="L194" s="127" t="s">
        <v>606</v>
      </c>
      <c r="M194" s="127">
        <v>220</v>
      </c>
      <c r="N194" s="127" t="s">
        <v>2045</v>
      </c>
      <c r="O194" s="8"/>
      <c r="P194" s="8"/>
      <c r="Q194" s="8"/>
      <c r="R194" s="8"/>
      <c r="S194" s="8"/>
    </row>
    <row r="195" spans="1:19">
      <c r="A195" s="8"/>
      <c r="B195" s="8"/>
      <c r="C195" s="8"/>
      <c r="D195" s="8"/>
      <c r="E195" s="8"/>
      <c r="F195" s="8"/>
      <c r="G195" s="8"/>
      <c r="H195" s="14" t="s">
        <v>148</v>
      </c>
      <c r="I195" s="14">
        <v>6000</v>
      </c>
      <c r="J195" s="14" t="s">
        <v>2043</v>
      </c>
      <c r="K195" s="8"/>
      <c r="L195" s="127" t="s">
        <v>2059</v>
      </c>
      <c r="M195" s="127">
        <v>500</v>
      </c>
      <c r="N195" s="127" t="s">
        <v>2045</v>
      </c>
      <c r="O195" s="8"/>
      <c r="P195" s="8"/>
      <c r="Q195" s="8"/>
      <c r="R195" s="8"/>
      <c r="S195" s="8"/>
    </row>
    <row r="196" spans="1:19">
      <c r="A196" s="8"/>
      <c r="B196" s="8"/>
      <c r="C196" s="8"/>
      <c r="D196" s="8"/>
      <c r="E196" s="8"/>
      <c r="F196" s="8"/>
      <c r="G196" s="8"/>
      <c r="H196" s="127" t="s">
        <v>187</v>
      </c>
      <c r="I196" s="127">
        <v>2000</v>
      </c>
      <c r="J196" s="127" t="s">
        <v>2043</v>
      </c>
      <c r="K196" s="8"/>
      <c r="L196" s="127"/>
      <c r="M196" s="127"/>
      <c r="N196" s="127"/>
      <c r="O196" s="8"/>
      <c r="P196" s="8"/>
      <c r="Q196" s="8"/>
      <c r="R196" s="8"/>
      <c r="S196" s="8"/>
    </row>
    <row r="197" spans="1:19">
      <c r="A197" s="8"/>
      <c r="B197" s="8"/>
      <c r="C197" s="8"/>
      <c r="D197" s="8"/>
      <c r="E197" s="8"/>
      <c r="F197" s="8"/>
      <c r="G197" s="8"/>
      <c r="H197" s="127" t="s">
        <v>911</v>
      </c>
      <c r="I197" s="127">
        <v>640</v>
      </c>
      <c r="J197" s="127" t="s">
        <v>2045</v>
      </c>
      <c r="K197" s="8"/>
      <c r="L197" s="14"/>
      <c r="M197" s="14"/>
      <c r="N197" s="14"/>
      <c r="O197" s="8"/>
      <c r="P197" s="8"/>
      <c r="Q197" s="8"/>
      <c r="R197" s="8"/>
      <c r="S197" s="8"/>
    </row>
    <row r="198" spans="1:19">
      <c r="A198" s="8"/>
      <c r="B198" s="8"/>
      <c r="C198" s="8"/>
      <c r="D198" s="8"/>
      <c r="E198" s="8"/>
      <c r="F198" s="8"/>
      <c r="G198" s="8"/>
      <c r="H198" s="127" t="s">
        <v>1811</v>
      </c>
      <c r="I198" s="127">
        <v>500</v>
      </c>
      <c r="J198" s="127" t="s">
        <v>2045</v>
      </c>
      <c r="K198" s="8"/>
      <c r="L198" s="8"/>
      <c r="M198" s="8"/>
      <c r="N198" s="8"/>
      <c r="O198" s="8"/>
      <c r="P198" s="8"/>
      <c r="Q198" s="8"/>
      <c r="R198" s="8"/>
      <c r="S198" s="8"/>
    </row>
    <row r="199" spans="1:19">
      <c r="A199" s="8"/>
      <c r="B199" s="8"/>
      <c r="C199" s="8"/>
      <c r="D199" s="8"/>
      <c r="E199" s="8"/>
      <c r="F199" s="8"/>
      <c r="G199" s="8"/>
      <c r="H199" s="14" t="s">
        <v>1883</v>
      </c>
      <c r="I199" s="14">
        <v>200</v>
      </c>
      <c r="J199" s="14" t="s">
        <v>2045</v>
      </c>
      <c r="K199" s="8"/>
      <c r="L199" s="8"/>
      <c r="M199" s="8"/>
      <c r="N199" s="8"/>
      <c r="O199" s="8"/>
      <c r="P199" s="8"/>
      <c r="Q199" s="8"/>
      <c r="R199" s="8"/>
      <c r="S199" s="8"/>
    </row>
    <row r="200" spans="1:19">
      <c r="A200" s="8"/>
      <c r="B200" s="8"/>
      <c r="C200" s="8"/>
      <c r="D200" s="8"/>
      <c r="E200" s="8"/>
      <c r="F200" s="8"/>
      <c r="G200" s="8"/>
      <c r="H200" s="14" t="s">
        <v>244</v>
      </c>
      <c r="I200" s="14">
        <v>4000</v>
      </c>
      <c r="J200" s="14" t="s">
        <v>2043</v>
      </c>
      <c r="K200" s="8"/>
      <c r="L200" s="8"/>
      <c r="M200" s="8"/>
      <c r="N200" s="8"/>
      <c r="O200" s="8"/>
      <c r="P200" s="8"/>
      <c r="Q200" s="8"/>
      <c r="R200" s="8"/>
      <c r="S200" s="8"/>
    </row>
    <row r="201" spans="1:19">
      <c r="A201" s="8"/>
      <c r="B201" s="8"/>
      <c r="C201" s="8"/>
      <c r="D201" s="8"/>
      <c r="E201" s="8"/>
      <c r="F201" s="8"/>
      <c r="G201" s="8"/>
      <c r="H201" s="14" t="s">
        <v>259</v>
      </c>
      <c r="I201" s="14">
        <v>6000</v>
      </c>
      <c r="J201" s="14" t="s">
        <v>2043</v>
      </c>
      <c r="K201" s="8"/>
      <c r="L201" s="8"/>
      <c r="M201" s="8"/>
      <c r="N201" s="8"/>
      <c r="O201" s="8"/>
      <c r="P201" s="8"/>
      <c r="Q201" s="8"/>
      <c r="R201" s="8"/>
      <c r="S201" s="8"/>
    </row>
    <row r="202" ht="27.6" spans="1:21">
      <c r="A202" s="131" t="s">
        <v>2322</v>
      </c>
      <c r="B202" s="131" t="s">
        <v>12</v>
      </c>
      <c r="C202" s="132" t="s">
        <v>2501</v>
      </c>
      <c r="D202" s="132" t="s">
        <v>2466</v>
      </c>
      <c r="E202" s="133" t="s">
        <v>2456</v>
      </c>
      <c r="F202" s="131" t="s">
        <v>3121</v>
      </c>
      <c r="G202" s="131" t="s">
        <v>11</v>
      </c>
      <c r="H202" s="131" t="s">
        <v>13</v>
      </c>
      <c r="I202" s="132" t="s">
        <v>2501</v>
      </c>
      <c r="J202" s="132" t="s">
        <v>2466</v>
      </c>
      <c r="K202" s="131" t="s">
        <v>11</v>
      </c>
      <c r="L202" s="131" t="s">
        <v>3108</v>
      </c>
      <c r="M202" s="132" t="s">
        <v>2501</v>
      </c>
      <c r="N202" s="132" t="s">
        <v>2466</v>
      </c>
      <c r="O202" s="131" t="s">
        <v>11</v>
      </c>
      <c r="P202" s="131" t="s">
        <v>3336</v>
      </c>
      <c r="Q202" s="132" t="s">
        <v>2501</v>
      </c>
      <c r="R202" s="132" t="s">
        <v>2466</v>
      </c>
      <c r="S202" s="131" t="s">
        <v>11</v>
      </c>
      <c r="T202" s="150"/>
      <c r="U202" s="150"/>
    </row>
    <row r="203" spans="1:19">
      <c r="A203" s="8"/>
      <c r="B203" s="14" t="s">
        <v>692</v>
      </c>
      <c r="C203" s="14">
        <v>2000</v>
      </c>
      <c r="D203" s="14" t="s">
        <v>2043</v>
      </c>
      <c r="E203" s="8"/>
      <c r="F203" s="8"/>
      <c r="G203" s="8"/>
      <c r="H203" s="14" t="s">
        <v>667</v>
      </c>
      <c r="I203" s="14">
        <v>1200</v>
      </c>
      <c r="J203" s="14" t="s">
        <v>2043</v>
      </c>
      <c r="K203" s="8"/>
      <c r="L203" s="14" t="s">
        <v>2111</v>
      </c>
      <c r="M203" s="14">
        <v>600</v>
      </c>
      <c r="N203" s="14" t="s">
        <v>2045</v>
      </c>
      <c r="O203" s="8"/>
      <c r="P203" s="14" t="s">
        <v>309</v>
      </c>
      <c r="Q203" s="14">
        <v>8000</v>
      </c>
      <c r="R203" s="14" t="s">
        <v>2043</v>
      </c>
      <c r="S203" s="8"/>
    </row>
    <row r="204" spans="1:19">
      <c r="A204" s="8"/>
      <c r="B204" s="14" t="s">
        <v>1700</v>
      </c>
      <c r="C204" s="14">
        <v>4400</v>
      </c>
      <c r="D204" s="14" t="s">
        <v>2043</v>
      </c>
      <c r="E204" s="8"/>
      <c r="F204" s="8"/>
      <c r="G204" s="8"/>
      <c r="H204" s="127" t="s">
        <v>235</v>
      </c>
      <c r="I204" s="127">
        <v>2000</v>
      </c>
      <c r="J204" s="127" t="s">
        <v>2043</v>
      </c>
      <c r="K204" s="8"/>
      <c r="L204" s="73" t="s">
        <v>1318</v>
      </c>
      <c r="M204" s="73">
        <v>500</v>
      </c>
      <c r="N204" s="73" t="s">
        <v>2045</v>
      </c>
      <c r="O204" s="8"/>
      <c r="P204" s="14" t="s">
        <v>340</v>
      </c>
      <c r="Q204" s="14">
        <v>1000</v>
      </c>
      <c r="R204" s="14" t="s">
        <v>2045</v>
      </c>
      <c r="S204" s="8"/>
    </row>
    <row r="205" spans="1:19">
      <c r="A205" s="8"/>
      <c r="B205" s="144" t="s">
        <v>2095</v>
      </c>
      <c r="C205" s="144">
        <v>200</v>
      </c>
      <c r="D205" s="144" t="s">
        <v>2045</v>
      </c>
      <c r="E205" s="8"/>
      <c r="F205" s="8"/>
      <c r="G205" s="8"/>
      <c r="H205" s="14" t="s">
        <v>1125</v>
      </c>
      <c r="I205" s="14">
        <v>4000</v>
      </c>
      <c r="J205" s="14" t="s">
        <v>2043</v>
      </c>
      <c r="K205" s="8"/>
      <c r="L205" s="137" t="s">
        <v>2075</v>
      </c>
      <c r="M205" s="137">
        <v>1400</v>
      </c>
      <c r="N205" s="137" t="s">
        <v>2043</v>
      </c>
      <c r="O205" s="8"/>
      <c r="P205" s="127" t="s">
        <v>923</v>
      </c>
      <c r="Q205" s="127">
        <v>2000</v>
      </c>
      <c r="R205" s="127" t="s">
        <v>2045</v>
      </c>
      <c r="S205" s="8"/>
    </row>
    <row r="206" spans="1:19">
      <c r="A206" s="8"/>
      <c r="B206" s="127" t="s">
        <v>1793</v>
      </c>
      <c r="C206" s="127">
        <v>1200</v>
      </c>
      <c r="D206" s="127" t="s">
        <v>2045</v>
      </c>
      <c r="E206" s="8"/>
      <c r="F206" s="8"/>
      <c r="G206" s="8"/>
      <c r="H206" s="127" t="s">
        <v>1879</v>
      </c>
      <c r="I206" s="127">
        <v>1200</v>
      </c>
      <c r="J206" s="14" t="s">
        <v>2045</v>
      </c>
      <c r="K206" s="8"/>
      <c r="L206" s="127" t="s">
        <v>606</v>
      </c>
      <c r="M206" s="127">
        <v>220</v>
      </c>
      <c r="N206" s="127" t="s">
        <v>2045</v>
      </c>
      <c r="O206" s="8"/>
      <c r="P206" s="14" t="s">
        <v>1817</v>
      </c>
      <c r="Q206" s="14">
        <v>4000</v>
      </c>
      <c r="R206" s="14" t="s">
        <v>2043</v>
      </c>
      <c r="S206" s="8"/>
    </row>
    <row r="207" spans="1:19">
      <c r="A207" s="8"/>
      <c r="B207" s="14" t="s">
        <v>232</v>
      </c>
      <c r="C207" s="14">
        <v>500</v>
      </c>
      <c r="D207" s="14" t="s">
        <v>2043</v>
      </c>
      <c r="E207" s="8"/>
      <c r="F207" s="8"/>
      <c r="G207" s="8"/>
      <c r="H207" s="14" t="s">
        <v>148</v>
      </c>
      <c r="I207" s="14">
        <v>12000</v>
      </c>
      <c r="J207" s="14" t="s">
        <v>2043</v>
      </c>
      <c r="K207" s="8"/>
      <c r="L207" s="137" t="s">
        <v>90</v>
      </c>
      <c r="M207" s="137">
        <v>750</v>
      </c>
      <c r="N207" s="137" t="s">
        <v>2045</v>
      </c>
      <c r="O207" s="8"/>
      <c r="P207" s="73" t="s">
        <v>1060</v>
      </c>
      <c r="Q207" s="73">
        <v>4000</v>
      </c>
      <c r="R207" s="73" t="s">
        <v>2043</v>
      </c>
      <c r="S207" s="8"/>
    </row>
    <row r="208" spans="1:19">
      <c r="A208" s="8"/>
      <c r="B208" s="14" t="s">
        <v>1562</v>
      </c>
      <c r="C208" s="14">
        <v>3200</v>
      </c>
      <c r="D208" s="14" t="s">
        <v>2043</v>
      </c>
      <c r="E208" s="8"/>
      <c r="F208" s="8"/>
      <c r="G208" s="8"/>
      <c r="H208" s="14" t="s">
        <v>1316</v>
      </c>
      <c r="I208" s="14">
        <v>400</v>
      </c>
      <c r="J208" s="14" t="s">
        <v>2045</v>
      </c>
      <c r="K208" s="8"/>
      <c r="L208" s="127" t="s">
        <v>2059</v>
      </c>
      <c r="M208" s="127">
        <v>1600</v>
      </c>
      <c r="N208" s="127" t="s">
        <v>2045</v>
      </c>
      <c r="O208" s="8"/>
      <c r="P208" s="14" t="s">
        <v>972</v>
      </c>
      <c r="Q208" s="14">
        <v>2000</v>
      </c>
      <c r="R208" s="14" t="s">
        <v>2043</v>
      </c>
      <c r="S208" s="8"/>
    </row>
    <row r="209" spans="1:19">
      <c r="A209" s="8"/>
      <c r="B209" s="73" t="s">
        <v>1057</v>
      </c>
      <c r="C209" s="73">
        <v>6000</v>
      </c>
      <c r="D209" s="73" t="s">
        <v>2043</v>
      </c>
      <c r="E209" s="8"/>
      <c r="F209" s="8"/>
      <c r="G209" s="8"/>
      <c r="H209" s="14" t="s">
        <v>403</v>
      </c>
      <c r="I209" s="14">
        <v>2400</v>
      </c>
      <c r="J209" s="14" t="s">
        <v>2043</v>
      </c>
      <c r="K209" s="8"/>
      <c r="L209" s="127" t="s">
        <v>1678</v>
      </c>
      <c r="M209" s="127">
        <v>960</v>
      </c>
      <c r="N209" s="127" t="s">
        <v>2045</v>
      </c>
      <c r="O209" s="8"/>
      <c r="P209" s="14" t="s">
        <v>774</v>
      </c>
      <c r="Q209" s="14">
        <v>4000</v>
      </c>
      <c r="R209" s="14" t="s">
        <v>2043</v>
      </c>
      <c r="S209" s="8"/>
    </row>
    <row r="210" spans="1:19">
      <c r="A210" s="8"/>
      <c r="B210" s="73" t="s">
        <v>1062</v>
      </c>
      <c r="C210" s="73">
        <v>8000</v>
      </c>
      <c r="D210" s="73" t="s">
        <v>2043</v>
      </c>
      <c r="E210" s="8"/>
      <c r="F210" s="8"/>
      <c r="G210" s="8"/>
      <c r="H210" s="14" t="s">
        <v>160</v>
      </c>
      <c r="I210" s="14">
        <v>6000</v>
      </c>
      <c r="J210" s="14" t="s">
        <v>2043</v>
      </c>
      <c r="K210" s="8"/>
      <c r="L210" s="14" t="s">
        <v>2102</v>
      </c>
      <c r="M210" s="14">
        <v>400</v>
      </c>
      <c r="N210" s="14" t="s">
        <v>2043</v>
      </c>
      <c r="O210" s="8"/>
      <c r="P210" s="14" t="s">
        <v>1889</v>
      </c>
      <c r="Q210" s="14">
        <v>3200</v>
      </c>
      <c r="R210" s="14" t="s">
        <v>2043</v>
      </c>
      <c r="S210" s="8"/>
    </row>
    <row r="211" spans="1:19">
      <c r="A211" s="8"/>
      <c r="B211" s="73" t="s">
        <v>1085</v>
      </c>
      <c r="C211" s="73">
        <v>20000</v>
      </c>
      <c r="D211" s="73" t="s">
        <v>2043</v>
      </c>
      <c r="E211" s="8"/>
      <c r="F211" s="8"/>
      <c r="G211" s="8"/>
      <c r="H211" s="14" t="s">
        <v>835</v>
      </c>
      <c r="I211" s="14">
        <v>2000</v>
      </c>
      <c r="J211" s="14" t="s">
        <v>2045</v>
      </c>
      <c r="K211" s="8"/>
      <c r="L211" s="127" t="s">
        <v>60</v>
      </c>
      <c r="M211" s="127">
        <v>1600</v>
      </c>
      <c r="N211" s="127" t="s">
        <v>2045</v>
      </c>
      <c r="O211" s="8"/>
      <c r="P211" s="73" t="s">
        <v>1183</v>
      </c>
      <c r="Q211" s="73">
        <v>1200</v>
      </c>
      <c r="R211" s="73" t="s">
        <v>2043</v>
      </c>
      <c r="S211" s="8"/>
    </row>
    <row r="212" spans="1:19">
      <c r="A212" s="8"/>
      <c r="B212" s="14" t="s">
        <v>1542</v>
      </c>
      <c r="C212" s="14">
        <v>4000</v>
      </c>
      <c r="D212" s="14" t="s">
        <v>2043</v>
      </c>
      <c r="E212" s="8"/>
      <c r="F212" s="8"/>
      <c r="G212" s="8"/>
      <c r="H212" s="127" t="s">
        <v>911</v>
      </c>
      <c r="I212" s="127">
        <v>1000</v>
      </c>
      <c r="J212" s="127" t="s">
        <v>2045</v>
      </c>
      <c r="K212" s="8"/>
      <c r="L212" s="14" t="s">
        <v>2144</v>
      </c>
      <c r="M212" s="14">
        <v>400</v>
      </c>
      <c r="N212" s="14" t="s">
        <v>2045</v>
      </c>
      <c r="O212" s="8"/>
      <c r="P212" s="14" t="s">
        <v>337</v>
      </c>
      <c r="Q212" s="14">
        <v>1200</v>
      </c>
      <c r="R212" s="14" t="s">
        <v>2045</v>
      </c>
      <c r="S212" s="8"/>
    </row>
    <row r="213" spans="1:19">
      <c r="A213" s="8"/>
      <c r="B213" s="8"/>
      <c r="C213" s="8"/>
      <c r="D213" s="8"/>
      <c r="E213" s="8"/>
      <c r="F213" s="8"/>
      <c r="G213" s="8"/>
      <c r="H213" s="127" t="s">
        <v>291</v>
      </c>
      <c r="I213" s="127">
        <v>1200</v>
      </c>
      <c r="J213" s="127" t="s">
        <v>2045</v>
      </c>
      <c r="K213" s="8"/>
      <c r="L213" s="14" t="s">
        <v>2133</v>
      </c>
      <c r="M213" s="14">
        <v>360</v>
      </c>
      <c r="N213" s="14" t="s">
        <v>2045</v>
      </c>
      <c r="O213" s="8"/>
      <c r="P213" s="14" t="s">
        <v>1374</v>
      </c>
      <c r="Q213" s="14">
        <v>500</v>
      </c>
      <c r="R213" s="14" t="s">
        <v>2045</v>
      </c>
      <c r="S213" s="8"/>
    </row>
    <row r="214" spans="1:19">
      <c r="A214" s="8"/>
      <c r="B214" s="8"/>
      <c r="C214" s="8"/>
      <c r="D214" s="8"/>
      <c r="E214" s="8"/>
      <c r="F214" s="8"/>
      <c r="G214" s="8"/>
      <c r="H214" s="127" t="s">
        <v>458</v>
      </c>
      <c r="I214" s="127">
        <v>4000</v>
      </c>
      <c r="J214" s="127" t="s">
        <v>2043</v>
      </c>
      <c r="K214" s="8"/>
      <c r="L214" s="127" t="s">
        <v>1648</v>
      </c>
      <c r="M214" s="127">
        <v>200</v>
      </c>
      <c r="N214" s="127" t="s">
        <v>2045</v>
      </c>
      <c r="O214" s="8"/>
      <c r="P214" s="14" t="s">
        <v>313</v>
      </c>
      <c r="Q214" s="14">
        <v>600</v>
      </c>
      <c r="R214" s="14" t="s">
        <v>2045</v>
      </c>
      <c r="S214" s="8"/>
    </row>
    <row r="215" spans="1:19">
      <c r="A215" s="8"/>
      <c r="B215" s="8"/>
      <c r="C215" s="8"/>
      <c r="D215" s="8"/>
      <c r="E215" s="8"/>
      <c r="F215" s="8"/>
      <c r="G215" s="8"/>
      <c r="H215" s="127" t="s">
        <v>461</v>
      </c>
      <c r="I215" s="127">
        <v>6000</v>
      </c>
      <c r="J215" s="14" t="s">
        <v>2043</v>
      </c>
      <c r="K215" s="8"/>
      <c r="L215" s="127" t="s">
        <v>1693</v>
      </c>
      <c r="M215" s="127">
        <v>1100</v>
      </c>
      <c r="N215" s="127" t="s">
        <v>2045</v>
      </c>
      <c r="O215" s="8"/>
      <c r="P215" s="14" t="s">
        <v>513</v>
      </c>
      <c r="Q215" s="14">
        <v>2000</v>
      </c>
      <c r="R215" s="14" t="s">
        <v>2043</v>
      </c>
      <c r="S215" s="8"/>
    </row>
    <row r="216" spans="1:19">
      <c r="A216" s="8"/>
      <c r="B216" s="8"/>
      <c r="C216" s="8"/>
      <c r="D216" s="8"/>
      <c r="E216" s="8"/>
      <c r="F216" s="8"/>
      <c r="G216" s="8"/>
      <c r="H216" s="127" t="s">
        <v>1811</v>
      </c>
      <c r="I216" s="127">
        <v>1200</v>
      </c>
      <c r="J216" s="127" t="s">
        <v>2045</v>
      </c>
      <c r="K216" s="8"/>
      <c r="L216" s="8"/>
      <c r="M216" s="8"/>
      <c r="N216" s="8"/>
      <c r="O216" s="8"/>
      <c r="P216" s="127" t="s">
        <v>630</v>
      </c>
      <c r="Q216" s="127">
        <v>2000</v>
      </c>
      <c r="R216" s="127" t="s">
        <v>2043</v>
      </c>
      <c r="S216" s="8"/>
    </row>
    <row r="217" spans="1:19">
      <c r="A217" s="8"/>
      <c r="B217" s="8"/>
      <c r="C217" s="8"/>
      <c r="D217" s="8"/>
      <c r="E217" s="8"/>
      <c r="F217" s="8"/>
      <c r="G217" s="8"/>
      <c r="H217" s="14" t="s">
        <v>1759</v>
      </c>
      <c r="I217" s="14">
        <v>880</v>
      </c>
      <c r="J217" s="14" t="s">
        <v>2045</v>
      </c>
      <c r="K217" s="8"/>
      <c r="L217" s="8"/>
      <c r="M217" s="8"/>
      <c r="N217" s="8"/>
      <c r="O217" s="8"/>
      <c r="P217" s="14" t="s">
        <v>1644</v>
      </c>
      <c r="Q217" s="14">
        <v>2400</v>
      </c>
      <c r="R217" s="14" t="s">
        <v>2043</v>
      </c>
      <c r="S217" s="8"/>
    </row>
    <row r="218" spans="1:19">
      <c r="A218" s="8"/>
      <c r="B218" s="8"/>
      <c r="C218" s="8"/>
      <c r="D218" s="8"/>
      <c r="E218" s="8"/>
      <c r="F218" s="8"/>
      <c r="G218" s="8"/>
      <c r="H218" s="14" t="s">
        <v>244</v>
      </c>
      <c r="I218" s="14">
        <v>6000</v>
      </c>
      <c r="J218" s="14" t="s">
        <v>2043</v>
      </c>
      <c r="K218" s="8"/>
      <c r="L218" s="8"/>
      <c r="M218" s="8"/>
      <c r="N218" s="8"/>
      <c r="O218" s="8"/>
      <c r="P218" s="14" t="s">
        <v>1135</v>
      </c>
      <c r="Q218" s="14">
        <v>2800</v>
      </c>
      <c r="R218" s="14" t="s">
        <v>2043</v>
      </c>
      <c r="S218" s="8"/>
    </row>
    <row r="219" spans="1:19">
      <c r="A219" s="8"/>
      <c r="B219" s="8"/>
      <c r="C219" s="8"/>
      <c r="D219" s="8"/>
      <c r="E219" s="8"/>
      <c r="F219" s="8"/>
      <c r="G219" s="8"/>
      <c r="H219" s="14" t="s">
        <v>700</v>
      </c>
      <c r="I219" s="14">
        <v>500</v>
      </c>
      <c r="J219" s="14" t="s">
        <v>2045</v>
      </c>
      <c r="K219" s="8"/>
      <c r="L219" s="8"/>
      <c r="M219" s="8"/>
      <c r="N219" s="8"/>
      <c r="O219" s="8"/>
      <c r="P219" s="8"/>
      <c r="Q219" s="8"/>
      <c r="R219" s="8"/>
      <c r="S219" s="8"/>
    </row>
    <row r="220" spans="1:19">
      <c r="A220" s="8"/>
      <c r="B220" s="8"/>
      <c r="C220" s="8"/>
      <c r="D220" s="8"/>
      <c r="E220" s="8"/>
      <c r="F220" s="8"/>
      <c r="G220" s="8"/>
      <c r="H220" s="14" t="s">
        <v>253</v>
      </c>
      <c r="I220" s="14">
        <v>4000</v>
      </c>
      <c r="J220" s="14" t="s">
        <v>2043</v>
      </c>
      <c r="K220" s="8"/>
      <c r="L220" s="8"/>
      <c r="M220" s="8"/>
      <c r="N220" s="8"/>
      <c r="O220" s="8"/>
      <c r="P220" s="8"/>
      <c r="Q220" s="8"/>
      <c r="R220" s="8"/>
      <c r="S220" s="8"/>
    </row>
    <row r="221" ht="27.6" spans="1:11">
      <c r="A221" s="121" t="s">
        <v>2322</v>
      </c>
      <c r="B221" s="121" t="s">
        <v>12</v>
      </c>
      <c r="C221" s="122" t="s">
        <v>2501</v>
      </c>
      <c r="D221" s="122" t="s">
        <v>2466</v>
      </c>
      <c r="E221" s="123" t="s">
        <v>2456</v>
      </c>
      <c r="F221" s="121" t="s">
        <v>3121</v>
      </c>
      <c r="G221" s="121" t="s">
        <v>11</v>
      </c>
      <c r="H221" s="121" t="s">
        <v>13</v>
      </c>
      <c r="I221" s="122" t="s">
        <v>2501</v>
      </c>
      <c r="J221" s="122" t="s">
        <v>2466</v>
      </c>
      <c r="K221" s="121" t="s">
        <v>11</v>
      </c>
    </row>
    <row r="222" spans="1:11">
      <c r="A222" s="8"/>
      <c r="B222" s="14" t="s">
        <v>692</v>
      </c>
      <c r="C222" s="14">
        <v>2000</v>
      </c>
      <c r="D222" s="14" t="s">
        <v>2043</v>
      </c>
      <c r="E222" s="8"/>
      <c r="F222" s="8"/>
      <c r="G222" s="8"/>
      <c r="H222" s="14" t="s">
        <v>667</v>
      </c>
      <c r="I222" s="14">
        <v>1200</v>
      </c>
      <c r="J222" s="14" t="s">
        <v>2043</v>
      </c>
      <c r="K222" s="8"/>
    </row>
    <row r="223" spans="1:11">
      <c r="A223" s="8"/>
      <c r="B223" s="14" t="s">
        <v>1700</v>
      </c>
      <c r="C223" s="14">
        <v>4400</v>
      </c>
      <c r="D223" s="14" t="s">
        <v>2043</v>
      </c>
      <c r="E223" s="8"/>
      <c r="F223" s="8"/>
      <c r="G223" s="8"/>
      <c r="H223" s="127" t="s">
        <v>235</v>
      </c>
      <c r="I223" s="127">
        <v>2000</v>
      </c>
      <c r="J223" s="127" t="s">
        <v>2043</v>
      </c>
      <c r="K223" s="8"/>
    </row>
    <row r="224" spans="1:11">
      <c r="A224" s="8"/>
      <c r="B224" s="144" t="s">
        <v>2095</v>
      </c>
      <c r="C224" s="144">
        <v>300</v>
      </c>
      <c r="D224" s="144" t="s">
        <v>2045</v>
      </c>
      <c r="E224" s="8"/>
      <c r="F224" s="8"/>
      <c r="G224" s="8"/>
      <c r="H224" s="14" t="s">
        <v>1125</v>
      </c>
      <c r="I224" s="14">
        <v>4000</v>
      </c>
      <c r="J224" s="14" t="s">
        <v>2043</v>
      </c>
      <c r="K224" s="8"/>
    </row>
    <row r="225" spans="1:11">
      <c r="A225" s="8"/>
      <c r="B225" s="14" t="s">
        <v>1562</v>
      </c>
      <c r="C225" s="14">
        <v>3200</v>
      </c>
      <c r="D225" s="14" t="s">
        <v>2043</v>
      </c>
      <c r="E225" s="8"/>
      <c r="F225" s="8"/>
      <c r="G225" s="8"/>
      <c r="H225" s="127" t="s">
        <v>1879</v>
      </c>
      <c r="I225" s="127">
        <v>1200</v>
      </c>
      <c r="J225" s="14" t="s">
        <v>2045</v>
      </c>
      <c r="K225" s="8"/>
    </row>
    <row r="226" spans="1:11">
      <c r="A226" s="8"/>
      <c r="B226" s="73" t="s">
        <v>1057</v>
      </c>
      <c r="C226" s="73">
        <v>6000</v>
      </c>
      <c r="D226" s="73" t="s">
        <v>2043</v>
      </c>
      <c r="E226" s="8"/>
      <c r="F226" s="8"/>
      <c r="G226" s="8"/>
      <c r="H226" s="14" t="s">
        <v>148</v>
      </c>
      <c r="I226" s="14">
        <v>12000</v>
      </c>
      <c r="J226" s="14" t="s">
        <v>2043</v>
      </c>
      <c r="K226" s="8"/>
    </row>
    <row r="227" spans="1:11">
      <c r="A227" s="8"/>
      <c r="B227" s="127" t="s">
        <v>537</v>
      </c>
      <c r="C227" s="127">
        <v>6000</v>
      </c>
      <c r="D227" s="127" t="s">
        <v>2043</v>
      </c>
      <c r="E227" s="8"/>
      <c r="F227" s="8"/>
      <c r="G227" s="8"/>
      <c r="H227" s="14" t="s">
        <v>403</v>
      </c>
      <c r="I227" s="14">
        <v>2400</v>
      </c>
      <c r="J227" s="14" t="s">
        <v>2043</v>
      </c>
      <c r="K227" s="8"/>
    </row>
    <row r="228" spans="1:11">
      <c r="A228" s="8"/>
      <c r="B228" s="14" t="s">
        <v>464</v>
      </c>
      <c r="C228" s="14">
        <v>10000</v>
      </c>
      <c r="D228" s="14" t="s">
        <v>2043</v>
      </c>
      <c r="E228" s="8"/>
      <c r="F228" s="8"/>
      <c r="G228" s="8"/>
      <c r="H228" s="14" t="s">
        <v>1718</v>
      </c>
      <c r="I228" s="14">
        <v>8000</v>
      </c>
      <c r="J228" s="14" t="s">
        <v>2043</v>
      </c>
      <c r="K228" s="8"/>
    </row>
    <row r="229" spans="1:11">
      <c r="A229" s="8"/>
      <c r="B229" s="14" t="s">
        <v>1542</v>
      </c>
      <c r="C229" s="14">
        <v>4000</v>
      </c>
      <c r="D229" s="14" t="s">
        <v>2043</v>
      </c>
      <c r="E229" s="8"/>
      <c r="F229" s="8"/>
      <c r="G229" s="8"/>
      <c r="H229" s="127" t="s">
        <v>334</v>
      </c>
      <c r="I229" s="127">
        <v>3000</v>
      </c>
      <c r="J229" s="127" t="s">
        <v>2043</v>
      </c>
      <c r="K229" s="8"/>
    </row>
    <row r="230" spans="1:11">
      <c r="A230" s="8"/>
      <c r="B230" s="73" t="s">
        <v>1062</v>
      </c>
      <c r="C230" s="73">
        <v>9000</v>
      </c>
      <c r="D230" s="73" t="s">
        <v>2043</v>
      </c>
      <c r="E230" s="8"/>
      <c r="F230" s="8"/>
      <c r="G230" s="8"/>
      <c r="H230" s="14" t="s">
        <v>244</v>
      </c>
      <c r="I230" s="14">
        <v>6000</v>
      </c>
      <c r="J230" s="14" t="s">
        <v>2043</v>
      </c>
      <c r="K230" s="8"/>
    </row>
    <row r="231" spans="1:11">
      <c r="A231" s="8"/>
      <c r="B231" s="73" t="s">
        <v>1085</v>
      </c>
      <c r="C231" s="73">
        <v>6000</v>
      </c>
      <c r="D231" s="73" t="s">
        <v>2043</v>
      </c>
      <c r="E231" s="8"/>
      <c r="F231" s="8"/>
      <c r="G231" s="8"/>
      <c r="H231" s="14" t="s">
        <v>700</v>
      </c>
      <c r="I231" s="14">
        <v>500</v>
      </c>
      <c r="J231" s="14" t="s">
        <v>2045</v>
      </c>
      <c r="K231" s="8"/>
    </row>
    <row r="232" spans="1:11">
      <c r="A232" s="8"/>
      <c r="B232" s="8"/>
      <c r="C232" s="8"/>
      <c r="D232" s="8"/>
      <c r="E232" s="8"/>
      <c r="F232" s="8"/>
      <c r="G232" s="8"/>
      <c r="H232" s="14" t="s">
        <v>253</v>
      </c>
      <c r="I232" s="14">
        <v>8000</v>
      </c>
      <c r="J232" s="14" t="s">
        <v>2043</v>
      </c>
      <c r="K232" s="8"/>
    </row>
    <row r="233" spans="1:11">
      <c r="A233" s="8"/>
      <c r="B233" s="8"/>
      <c r="C233" s="8"/>
      <c r="D233" s="8"/>
      <c r="E233" s="8"/>
      <c r="F233" s="8"/>
      <c r="G233" s="8"/>
      <c r="H233" s="14" t="s">
        <v>259</v>
      </c>
      <c r="I233" s="14">
        <v>6000</v>
      </c>
      <c r="J233" s="14" t="s">
        <v>2043</v>
      </c>
      <c r="K233" s="8"/>
    </row>
    <row r="234" ht="27.6" spans="1:21">
      <c r="A234" s="131" t="s">
        <v>2325</v>
      </c>
      <c r="B234" s="131" t="s">
        <v>12</v>
      </c>
      <c r="C234" s="132" t="s">
        <v>2501</v>
      </c>
      <c r="D234" s="132" t="s">
        <v>2466</v>
      </c>
      <c r="E234" s="133" t="s">
        <v>2456</v>
      </c>
      <c r="F234" s="131" t="s">
        <v>3121</v>
      </c>
      <c r="G234" s="131" t="s">
        <v>11</v>
      </c>
      <c r="H234" s="131" t="s">
        <v>13</v>
      </c>
      <c r="I234" s="132" t="s">
        <v>2501</v>
      </c>
      <c r="J234" s="132" t="s">
        <v>2466</v>
      </c>
      <c r="K234" s="131" t="s">
        <v>11</v>
      </c>
      <c r="L234" s="131" t="s">
        <v>3108</v>
      </c>
      <c r="M234" s="132" t="s">
        <v>2501</v>
      </c>
      <c r="N234" s="132" t="s">
        <v>2466</v>
      </c>
      <c r="O234" s="131" t="s">
        <v>11</v>
      </c>
      <c r="P234" s="131" t="s">
        <v>3336</v>
      </c>
      <c r="Q234" s="132" t="s">
        <v>2501</v>
      </c>
      <c r="R234" s="132" t="s">
        <v>2466</v>
      </c>
      <c r="S234" s="131" t="s">
        <v>11</v>
      </c>
      <c r="T234" s="150"/>
      <c r="U234" s="150"/>
    </row>
    <row r="235" spans="1:19">
      <c r="A235" s="8"/>
      <c r="B235" s="73" t="s">
        <v>1085</v>
      </c>
      <c r="C235" s="73">
        <v>12000</v>
      </c>
      <c r="D235" s="73" t="s">
        <v>2043</v>
      </c>
      <c r="E235" s="8"/>
      <c r="F235" s="8"/>
      <c r="G235" s="8"/>
      <c r="H235" s="14" t="s">
        <v>253</v>
      </c>
      <c r="I235" s="14">
        <v>8000</v>
      </c>
      <c r="J235" s="14" t="s">
        <v>2043</v>
      </c>
      <c r="K235" s="8"/>
      <c r="L235" s="14" t="s">
        <v>1316</v>
      </c>
      <c r="M235" s="14">
        <v>400</v>
      </c>
      <c r="N235" s="14" t="s">
        <v>2045</v>
      </c>
      <c r="O235" s="8"/>
      <c r="P235" s="14" t="s">
        <v>1542</v>
      </c>
      <c r="Q235" s="14">
        <v>2800</v>
      </c>
      <c r="R235" s="14" t="s">
        <v>2043</v>
      </c>
      <c r="S235" s="8"/>
    </row>
    <row r="236" ht="39.6" spans="1:19">
      <c r="A236" s="8"/>
      <c r="B236" s="14" t="s">
        <v>1188</v>
      </c>
      <c r="C236" s="14">
        <v>6000</v>
      </c>
      <c r="D236" s="14" t="s">
        <v>2043</v>
      </c>
      <c r="E236" s="8"/>
      <c r="F236" s="8"/>
      <c r="G236" s="8"/>
      <c r="H236" s="127" t="s">
        <v>259</v>
      </c>
      <c r="I236" s="127">
        <v>6000</v>
      </c>
      <c r="J236" s="127" t="s">
        <v>2043</v>
      </c>
      <c r="K236" s="152" t="s">
        <v>4666</v>
      </c>
      <c r="L236" s="127" t="s">
        <v>911</v>
      </c>
      <c r="M236" s="127">
        <v>1000</v>
      </c>
      <c r="N236" s="127" t="s">
        <v>2045</v>
      </c>
      <c r="O236" s="8"/>
      <c r="P236" s="73" t="s">
        <v>1183</v>
      </c>
      <c r="Q236" s="73">
        <v>1200</v>
      </c>
      <c r="R236" s="73" t="s">
        <v>2043</v>
      </c>
      <c r="S236" s="8"/>
    </row>
    <row r="237" spans="1:19">
      <c r="A237" s="8"/>
      <c r="B237" s="14" t="s">
        <v>1865</v>
      </c>
      <c r="C237" s="14">
        <v>1845</v>
      </c>
      <c r="D237" s="14" t="s">
        <v>2045</v>
      </c>
      <c r="E237" s="8"/>
      <c r="F237" s="8"/>
      <c r="G237" s="8"/>
      <c r="H237" s="14" t="s">
        <v>599</v>
      </c>
      <c r="I237" s="14">
        <v>6800</v>
      </c>
      <c r="J237" s="14" t="s">
        <v>2045</v>
      </c>
      <c r="K237" s="8"/>
      <c r="L237" s="14" t="s">
        <v>1710</v>
      </c>
      <c r="M237" s="14">
        <v>200</v>
      </c>
      <c r="N237" s="14" t="s">
        <v>2045</v>
      </c>
      <c r="O237" s="8"/>
      <c r="P237" s="14" t="s">
        <v>337</v>
      </c>
      <c r="Q237" s="14">
        <v>1200</v>
      </c>
      <c r="R237" s="14" t="s">
        <v>2045</v>
      </c>
      <c r="S237" s="8"/>
    </row>
    <row r="238" spans="1:19">
      <c r="A238" s="8"/>
      <c r="B238" s="126" t="s">
        <v>2052</v>
      </c>
      <c r="C238" s="126">
        <v>200</v>
      </c>
      <c r="D238" s="126" t="s">
        <v>2045</v>
      </c>
      <c r="E238" s="8"/>
      <c r="F238" s="8"/>
      <c r="G238" s="8"/>
      <c r="H238" s="14" t="s">
        <v>425</v>
      </c>
      <c r="I238" s="14">
        <v>440</v>
      </c>
      <c r="J238" s="14" t="s">
        <v>2045</v>
      </c>
      <c r="K238" s="8"/>
      <c r="L238" s="127" t="s">
        <v>1693</v>
      </c>
      <c r="M238" s="127">
        <v>1100</v>
      </c>
      <c r="N238" s="127" t="s">
        <v>2045</v>
      </c>
      <c r="O238" s="8"/>
      <c r="P238" s="14" t="s">
        <v>1374</v>
      </c>
      <c r="Q238" s="14">
        <v>1200</v>
      </c>
      <c r="R238" s="14" t="s">
        <v>2045</v>
      </c>
      <c r="S238" s="8"/>
    </row>
    <row r="239" spans="1:19">
      <c r="A239" s="8"/>
      <c r="B239" s="127" t="s">
        <v>443</v>
      </c>
      <c r="C239" s="127">
        <v>3200</v>
      </c>
      <c r="D239" s="127" t="s">
        <v>2043</v>
      </c>
      <c r="E239" s="8"/>
      <c r="F239" s="8"/>
      <c r="G239" s="8"/>
      <c r="H239" s="14" t="s">
        <v>692</v>
      </c>
      <c r="I239" s="14">
        <v>2000</v>
      </c>
      <c r="J239" s="14" t="s">
        <v>2043</v>
      </c>
      <c r="K239" s="8"/>
      <c r="L239" s="153" t="s">
        <v>1759</v>
      </c>
      <c r="M239" s="153">
        <v>880</v>
      </c>
      <c r="N239" s="153" t="s">
        <v>2045</v>
      </c>
      <c r="O239" s="8"/>
      <c r="P239" s="14" t="s">
        <v>313</v>
      </c>
      <c r="Q239" s="14">
        <v>600</v>
      </c>
      <c r="R239" s="14" t="s">
        <v>2045</v>
      </c>
      <c r="S239" s="8"/>
    </row>
    <row r="240" spans="1:19">
      <c r="A240" s="8"/>
      <c r="B240" s="73" t="s">
        <v>1062</v>
      </c>
      <c r="C240" s="73">
        <v>9000</v>
      </c>
      <c r="D240" s="73" t="s">
        <v>2043</v>
      </c>
      <c r="E240" s="8"/>
      <c r="F240" s="8"/>
      <c r="G240" s="8"/>
      <c r="H240" s="14" t="s">
        <v>306</v>
      </c>
      <c r="I240" s="14">
        <v>2000</v>
      </c>
      <c r="J240" s="14" t="s">
        <v>2043</v>
      </c>
      <c r="K240" s="8"/>
      <c r="L240" s="127" t="s">
        <v>1648</v>
      </c>
      <c r="M240" s="127">
        <v>200</v>
      </c>
      <c r="N240" s="127" t="s">
        <v>2045</v>
      </c>
      <c r="O240" s="8"/>
      <c r="P240" s="14" t="s">
        <v>513</v>
      </c>
      <c r="Q240" s="14">
        <v>2000</v>
      </c>
      <c r="R240" s="14" t="s">
        <v>2043</v>
      </c>
      <c r="S240" s="8"/>
    </row>
    <row r="241" spans="1:19">
      <c r="A241" s="8"/>
      <c r="B241" s="137" t="s">
        <v>2044</v>
      </c>
      <c r="C241" s="137">
        <v>600</v>
      </c>
      <c r="D241" s="137" t="s">
        <v>2045</v>
      </c>
      <c r="E241" s="8"/>
      <c r="F241" s="8"/>
      <c r="G241" s="8"/>
      <c r="H241" s="14" t="s">
        <v>689</v>
      </c>
      <c r="I241" s="14">
        <v>3300</v>
      </c>
      <c r="J241" s="14" t="s">
        <v>2043</v>
      </c>
      <c r="K241" s="8"/>
      <c r="L241" s="14" t="s">
        <v>1952</v>
      </c>
      <c r="M241" s="14">
        <v>700</v>
      </c>
      <c r="N241" s="14" t="s">
        <v>2045</v>
      </c>
      <c r="O241" s="8"/>
      <c r="P241" s="127" t="s">
        <v>630</v>
      </c>
      <c r="Q241" s="127">
        <v>2000</v>
      </c>
      <c r="R241" s="127" t="s">
        <v>2043</v>
      </c>
      <c r="S241" s="8"/>
    </row>
    <row r="242" spans="1:19">
      <c r="A242" s="8"/>
      <c r="B242" s="73" t="s">
        <v>1085</v>
      </c>
      <c r="C242" s="73">
        <v>8000</v>
      </c>
      <c r="D242" s="73" t="s">
        <v>2043</v>
      </c>
      <c r="E242" s="8"/>
      <c r="F242" s="8"/>
      <c r="G242" s="8"/>
      <c r="H242" s="14" t="s">
        <v>1887</v>
      </c>
      <c r="I242" s="14">
        <v>2000</v>
      </c>
      <c r="J242" s="14" t="s">
        <v>2043</v>
      </c>
      <c r="K242" s="8"/>
      <c r="L242" s="137" t="s">
        <v>2155</v>
      </c>
      <c r="M242" s="137">
        <v>500</v>
      </c>
      <c r="N242" s="137" t="s">
        <v>2043</v>
      </c>
      <c r="O242" s="8"/>
      <c r="P242" s="14" t="s">
        <v>1644</v>
      </c>
      <c r="Q242" s="14">
        <v>2400</v>
      </c>
      <c r="R242" s="14" t="s">
        <v>2043</v>
      </c>
      <c r="S242" s="8"/>
    </row>
    <row r="243" spans="1:19">
      <c r="A243" s="8"/>
      <c r="B243" s="14" t="s">
        <v>790</v>
      </c>
      <c r="C243" s="14">
        <v>4000</v>
      </c>
      <c r="D243" s="14" t="s">
        <v>2043</v>
      </c>
      <c r="E243" s="8"/>
      <c r="F243" s="8"/>
      <c r="G243" s="8"/>
      <c r="H243" s="14" t="s">
        <v>1046</v>
      </c>
      <c r="I243" s="14">
        <v>1200</v>
      </c>
      <c r="J243" s="14" t="s">
        <v>2043</v>
      </c>
      <c r="K243" s="8"/>
      <c r="L243" s="127" t="s">
        <v>411</v>
      </c>
      <c r="M243" s="127">
        <v>400</v>
      </c>
      <c r="N243" s="127" t="s">
        <v>2045</v>
      </c>
      <c r="O243" s="8"/>
      <c r="P243" s="14" t="s">
        <v>1135</v>
      </c>
      <c r="Q243" s="14">
        <v>2800</v>
      </c>
      <c r="R243" s="14" t="s">
        <v>2043</v>
      </c>
      <c r="S243" s="8"/>
    </row>
    <row r="244" spans="1:19">
      <c r="A244" s="8"/>
      <c r="B244" s="14" t="s">
        <v>729</v>
      </c>
      <c r="C244" s="14">
        <v>6000</v>
      </c>
      <c r="D244" s="14" t="s">
        <v>2043</v>
      </c>
      <c r="E244" s="8"/>
      <c r="F244" s="8"/>
      <c r="G244" s="8"/>
      <c r="H244" s="14" t="s">
        <v>581</v>
      </c>
      <c r="I244" s="14">
        <v>3200</v>
      </c>
      <c r="J244" s="14" t="s">
        <v>2043</v>
      </c>
      <c r="K244" s="8"/>
      <c r="L244" s="14" t="s">
        <v>1570</v>
      </c>
      <c r="M244" s="14">
        <v>900</v>
      </c>
      <c r="N244" s="14" t="s">
        <v>2045</v>
      </c>
      <c r="O244" s="8"/>
      <c r="P244" s="14" t="s">
        <v>1830</v>
      </c>
      <c r="Q244" s="14">
        <v>300</v>
      </c>
      <c r="R244" s="14" t="s">
        <v>2045</v>
      </c>
      <c r="S244" s="8"/>
    </row>
    <row r="245" spans="1:19">
      <c r="A245" s="8"/>
      <c r="B245" s="8"/>
      <c r="C245" s="8"/>
      <c r="D245" s="8"/>
      <c r="E245" s="8"/>
      <c r="F245" s="8"/>
      <c r="G245" s="8"/>
      <c r="H245" s="14" t="s">
        <v>280</v>
      </c>
      <c r="I245" s="14">
        <v>18000</v>
      </c>
      <c r="J245" s="14" t="s">
        <v>2043</v>
      </c>
      <c r="K245" s="8"/>
      <c r="L245" s="14" t="s">
        <v>1588</v>
      </c>
      <c r="M245" s="14">
        <v>240</v>
      </c>
      <c r="N245" s="14" t="s">
        <v>2045</v>
      </c>
      <c r="O245" s="8"/>
      <c r="P245" s="127" t="s">
        <v>1628</v>
      </c>
      <c r="Q245" s="14">
        <v>600</v>
      </c>
      <c r="R245" s="14" t="s">
        <v>2045</v>
      </c>
      <c r="S245" s="8"/>
    </row>
    <row r="246" spans="1:19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127" t="s">
        <v>1678</v>
      </c>
      <c r="M246" s="127">
        <v>960</v>
      </c>
      <c r="N246" s="127" t="s">
        <v>2045</v>
      </c>
      <c r="O246" s="8"/>
      <c r="P246" s="14" t="s">
        <v>1534</v>
      </c>
      <c r="Q246" s="14">
        <v>500</v>
      </c>
      <c r="R246" s="14" t="s">
        <v>2045</v>
      </c>
      <c r="S246" s="8"/>
    </row>
    <row r="247" spans="1:19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14" t="s">
        <v>2102</v>
      </c>
      <c r="M247" s="14">
        <v>400</v>
      </c>
      <c r="N247" s="14" t="s">
        <v>2043</v>
      </c>
      <c r="O247" s="8"/>
      <c r="P247" s="14" t="s">
        <v>213</v>
      </c>
      <c r="Q247" s="14">
        <v>420</v>
      </c>
      <c r="R247" s="14" t="s">
        <v>2045</v>
      </c>
      <c r="S247" s="8"/>
    </row>
    <row r="248" spans="1:19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14" t="s">
        <v>2144</v>
      </c>
      <c r="M248" s="14">
        <v>400</v>
      </c>
      <c r="N248" s="14" t="s">
        <v>2045</v>
      </c>
      <c r="O248" s="8"/>
      <c r="P248" s="14" t="s">
        <v>2193</v>
      </c>
      <c r="Q248" s="14">
        <v>200</v>
      </c>
      <c r="R248" s="14" t="s">
        <v>2045</v>
      </c>
      <c r="S248" s="8"/>
    </row>
    <row r="249" spans="1:1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14" t="s">
        <v>2133</v>
      </c>
      <c r="M249" s="14">
        <v>360</v>
      </c>
      <c r="N249" s="14" t="s">
        <v>2045</v>
      </c>
      <c r="O249" s="8"/>
      <c r="P249" s="14" t="s">
        <v>1349</v>
      </c>
      <c r="Q249" s="14">
        <v>200</v>
      </c>
      <c r="R249" s="14" t="s">
        <v>2045</v>
      </c>
      <c r="S249" s="8"/>
    </row>
    <row r="250" spans="1:19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14" t="s">
        <v>470</v>
      </c>
      <c r="Q250" s="14">
        <v>2500</v>
      </c>
      <c r="R250" s="14" t="s">
        <v>2043</v>
      </c>
      <c r="S250" s="8"/>
    </row>
    <row r="251" spans="1:19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14" t="s">
        <v>316</v>
      </c>
      <c r="Q251" s="14">
        <v>10000</v>
      </c>
      <c r="R251" s="14" t="s">
        <v>2043</v>
      </c>
      <c r="S251" s="8"/>
    </row>
    <row r="252" ht="27.6" spans="1:21">
      <c r="A252" s="131" t="s">
        <v>2326</v>
      </c>
      <c r="B252" s="131" t="s">
        <v>12</v>
      </c>
      <c r="C252" s="132" t="s">
        <v>2501</v>
      </c>
      <c r="D252" s="132" t="s">
        <v>2466</v>
      </c>
      <c r="E252" s="133" t="s">
        <v>2456</v>
      </c>
      <c r="F252" s="131" t="s">
        <v>3121</v>
      </c>
      <c r="G252" s="131" t="s">
        <v>11</v>
      </c>
      <c r="H252" s="131" t="s">
        <v>13</v>
      </c>
      <c r="I252" s="132" t="s">
        <v>2501</v>
      </c>
      <c r="J252" s="132" t="s">
        <v>2466</v>
      </c>
      <c r="K252" s="131" t="s">
        <v>11</v>
      </c>
      <c r="L252" s="131" t="s">
        <v>3108</v>
      </c>
      <c r="M252" s="132" t="s">
        <v>2501</v>
      </c>
      <c r="N252" s="132" t="s">
        <v>2466</v>
      </c>
      <c r="O252" s="131" t="s">
        <v>11</v>
      </c>
      <c r="P252" s="131" t="s">
        <v>3336</v>
      </c>
      <c r="Q252" s="132" t="s">
        <v>2501</v>
      </c>
      <c r="R252" s="132" t="s">
        <v>2466</v>
      </c>
      <c r="S252" s="131" t="s">
        <v>11</v>
      </c>
      <c r="T252" s="150"/>
      <c r="U252" s="150"/>
    </row>
    <row r="253" spans="1:19">
      <c r="A253" s="8"/>
      <c r="B253" s="126" t="s">
        <v>729</v>
      </c>
      <c r="C253" s="126">
        <v>9000</v>
      </c>
      <c r="D253" s="126" t="s">
        <v>2043</v>
      </c>
      <c r="E253" s="8"/>
      <c r="F253" s="8"/>
      <c r="G253" s="8"/>
      <c r="H253" s="14" t="s">
        <v>581</v>
      </c>
      <c r="I253" s="14">
        <v>3200</v>
      </c>
      <c r="J253" s="14" t="s">
        <v>2043</v>
      </c>
      <c r="K253" s="8"/>
      <c r="L253" s="127" t="s">
        <v>1382</v>
      </c>
      <c r="M253" s="127">
        <v>1200</v>
      </c>
      <c r="N253" s="127" t="s">
        <v>2045</v>
      </c>
      <c r="O253" s="8"/>
      <c r="P253" s="14" t="s">
        <v>151</v>
      </c>
      <c r="Q253" s="14">
        <v>1600</v>
      </c>
      <c r="R253" s="14" t="s">
        <v>2043</v>
      </c>
      <c r="S253" s="8"/>
    </row>
    <row r="254" spans="1:19">
      <c r="A254" s="8"/>
      <c r="B254" s="126" t="s">
        <v>479</v>
      </c>
      <c r="C254" s="126">
        <v>6000</v>
      </c>
      <c r="D254" s="126" t="s">
        <v>2043</v>
      </c>
      <c r="E254" s="8"/>
      <c r="F254" s="8"/>
      <c r="G254" s="8"/>
      <c r="H254" s="14" t="s">
        <v>280</v>
      </c>
      <c r="I254" s="14">
        <v>18000</v>
      </c>
      <c r="J254" s="14" t="s">
        <v>2043</v>
      </c>
      <c r="K254" s="8"/>
      <c r="L254" s="14" t="s">
        <v>2046</v>
      </c>
      <c r="M254" s="14">
        <v>2000</v>
      </c>
      <c r="N254" s="14" t="s">
        <v>2043</v>
      </c>
      <c r="O254" s="8"/>
      <c r="P254" s="14" t="s">
        <v>238</v>
      </c>
      <c r="Q254" s="14">
        <v>18000</v>
      </c>
      <c r="R254" s="14" t="s">
        <v>2043</v>
      </c>
      <c r="S254" s="8"/>
    </row>
    <row r="255" spans="1:19">
      <c r="A255" s="8"/>
      <c r="B255" s="14" t="s">
        <v>464</v>
      </c>
      <c r="C255" s="14">
        <v>4000</v>
      </c>
      <c r="D255" s="14" t="s">
        <v>2043</v>
      </c>
      <c r="E255" s="8"/>
      <c r="F255" s="8"/>
      <c r="G255" s="8"/>
      <c r="H255" s="14" t="s">
        <v>220</v>
      </c>
      <c r="I255" s="14">
        <v>8000</v>
      </c>
      <c r="J255" s="14" t="s">
        <v>2043</v>
      </c>
      <c r="K255" s="8"/>
      <c r="L255" s="14" t="s">
        <v>2154</v>
      </c>
      <c r="M255" s="14">
        <v>2000</v>
      </c>
      <c r="N255" s="14" t="s">
        <v>2045</v>
      </c>
      <c r="O255" s="8"/>
      <c r="P255" s="14" t="s">
        <v>1603</v>
      </c>
      <c r="Q255" s="14">
        <v>12000</v>
      </c>
      <c r="R255" s="14" t="s">
        <v>2043</v>
      </c>
      <c r="S255" s="8"/>
    </row>
    <row r="256" spans="1:19">
      <c r="A256" s="8"/>
      <c r="B256" s="127" t="s">
        <v>145</v>
      </c>
      <c r="C256" s="127">
        <v>12000</v>
      </c>
      <c r="D256" s="127" t="s">
        <v>2043</v>
      </c>
      <c r="E256" s="8"/>
      <c r="F256" s="8"/>
      <c r="G256" s="8"/>
      <c r="H256" s="14" t="s">
        <v>1205</v>
      </c>
      <c r="I256" s="14">
        <v>1200</v>
      </c>
      <c r="J256" s="14" t="s">
        <v>2043</v>
      </c>
      <c r="K256" s="8"/>
      <c r="L256" s="14" t="s">
        <v>951</v>
      </c>
      <c r="M256" s="14">
        <v>280</v>
      </c>
      <c r="N256" s="14" t="s">
        <v>2045</v>
      </c>
      <c r="O256" s="8"/>
      <c r="P256" s="14" t="s">
        <v>250</v>
      </c>
      <c r="Q256" s="14">
        <v>5200</v>
      </c>
      <c r="R256" s="14" t="s">
        <v>2043</v>
      </c>
      <c r="S256" s="8"/>
    </row>
    <row r="257" spans="1:19">
      <c r="A257" s="8"/>
      <c r="B257" s="14" t="s">
        <v>124</v>
      </c>
      <c r="C257" s="14">
        <v>12000</v>
      </c>
      <c r="D257" s="14" t="s">
        <v>2043</v>
      </c>
      <c r="E257" s="8"/>
      <c r="F257" s="8"/>
      <c r="G257" s="8"/>
      <c r="H257" s="127" t="s">
        <v>223</v>
      </c>
      <c r="I257" s="127">
        <v>2000</v>
      </c>
      <c r="J257" s="127" t="s">
        <v>2043</v>
      </c>
      <c r="K257" s="8"/>
      <c r="L257" s="127" t="s">
        <v>1964</v>
      </c>
      <c r="M257" s="127">
        <v>375</v>
      </c>
      <c r="N257" s="127" t="s">
        <v>2045</v>
      </c>
      <c r="O257" s="8"/>
      <c r="P257" s="14" t="s">
        <v>592</v>
      </c>
      <c r="Q257" s="14">
        <v>6000</v>
      </c>
      <c r="R257" s="14" t="s">
        <v>2043</v>
      </c>
      <c r="S257" s="8"/>
    </row>
    <row r="258" spans="1:19">
      <c r="A258" s="8"/>
      <c r="B258" s="14" t="s">
        <v>1723</v>
      </c>
      <c r="C258" s="14">
        <v>1200</v>
      </c>
      <c r="D258" s="14" t="s">
        <v>2043</v>
      </c>
      <c r="E258" s="8"/>
      <c r="F258" s="8"/>
      <c r="G258" s="8"/>
      <c r="H258" s="14" t="s">
        <v>2076</v>
      </c>
      <c r="I258" s="14">
        <v>800</v>
      </c>
      <c r="J258" s="14" t="s">
        <v>2045</v>
      </c>
      <c r="K258" s="8"/>
      <c r="L258" s="127" t="s">
        <v>1654</v>
      </c>
      <c r="M258" s="127">
        <v>780</v>
      </c>
      <c r="N258" s="127" t="s">
        <v>2045</v>
      </c>
      <c r="O258" s="8"/>
      <c r="P258" s="8"/>
      <c r="Q258" s="8"/>
      <c r="R258" s="8"/>
      <c r="S258" s="8"/>
    </row>
    <row r="259" spans="1:19">
      <c r="A259" s="8"/>
      <c r="B259" s="127" t="s">
        <v>949</v>
      </c>
      <c r="C259" s="127">
        <v>6000</v>
      </c>
      <c r="D259" s="127" t="s">
        <v>2043</v>
      </c>
      <c r="E259" s="8"/>
      <c r="F259" s="8"/>
      <c r="G259" s="8"/>
      <c r="H259" s="127" t="s">
        <v>135</v>
      </c>
      <c r="I259" s="127">
        <v>15000</v>
      </c>
      <c r="J259" s="14" t="s">
        <v>2043</v>
      </c>
      <c r="K259" s="8"/>
      <c r="L259" s="14" t="s">
        <v>2111</v>
      </c>
      <c r="M259" s="14">
        <v>1380</v>
      </c>
      <c r="N259" s="14" t="s">
        <v>2045</v>
      </c>
      <c r="O259" s="8"/>
      <c r="P259" s="8"/>
      <c r="Q259" s="8"/>
      <c r="R259" s="8"/>
      <c r="S259" s="8"/>
    </row>
    <row r="260" spans="1:19">
      <c r="A260" s="8"/>
      <c r="B260" s="127" t="s">
        <v>216</v>
      </c>
      <c r="C260" s="127">
        <v>8000</v>
      </c>
      <c r="D260" s="127" t="s">
        <v>2043</v>
      </c>
      <c r="E260" s="8"/>
      <c r="F260" s="8"/>
      <c r="G260" s="8"/>
      <c r="H260" s="14" t="s">
        <v>300</v>
      </c>
      <c r="I260" s="14">
        <v>1000</v>
      </c>
      <c r="J260" s="14" t="s">
        <v>2045</v>
      </c>
      <c r="K260" s="8"/>
      <c r="L260" s="14" t="s">
        <v>1257</v>
      </c>
      <c r="M260" s="14">
        <v>200</v>
      </c>
      <c r="N260" s="14" t="s">
        <v>2045</v>
      </c>
      <c r="O260" s="8"/>
      <c r="P260" s="8"/>
      <c r="Q260" s="8"/>
      <c r="R260" s="8"/>
      <c r="S260" s="8"/>
    </row>
    <row r="261" spans="1:19">
      <c r="A261" s="8"/>
      <c r="B261" s="14" t="s">
        <v>262</v>
      </c>
      <c r="C261" s="14">
        <v>4000</v>
      </c>
      <c r="D261" s="14" t="s">
        <v>2043</v>
      </c>
      <c r="E261" s="8"/>
      <c r="F261" s="8"/>
      <c r="G261" s="8"/>
      <c r="H261" s="14" t="s">
        <v>967</v>
      </c>
      <c r="I261" s="14">
        <v>2000</v>
      </c>
      <c r="J261" s="14" t="s">
        <v>2045</v>
      </c>
      <c r="K261" s="8"/>
      <c r="L261" s="14" t="s">
        <v>1358</v>
      </c>
      <c r="M261" s="14">
        <v>500</v>
      </c>
      <c r="N261" s="14" t="s">
        <v>2045</v>
      </c>
      <c r="O261" s="8"/>
      <c r="P261" s="8"/>
      <c r="Q261" s="8"/>
      <c r="R261" s="8"/>
      <c r="S261" s="8"/>
    </row>
    <row r="262" spans="1:19">
      <c r="A262" s="8"/>
      <c r="B262" s="8"/>
      <c r="C262" s="8"/>
      <c r="D262" s="8"/>
      <c r="E262" s="8"/>
      <c r="F262" s="8"/>
      <c r="G262" s="8"/>
      <c r="H262" s="14" t="s">
        <v>142</v>
      </c>
      <c r="I262" s="14">
        <v>6000</v>
      </c>
      <c r="J262" s="14" t="s">
        <v>2043</v>
      </c>
      <c r="K262" s="8"/>
      <c r="L262" s="127" t="s">
        <v>1326</v>
      </c>
      <c r="M262" s="127">
        <v>480</v>
      </c>
      <c r="N262" s="127" t="s">
        <v>2045</v>
      </c>
      <c r="O262" s="8"/>
      <c r="P262" s="8"/>
      <c r="Q262" s="8"/>
      <c r="R262" s="8"/>
      <c r="S262" s="8"/>
    </row>
    <row r="263" spans="1:19">
      <c r="A263" s="8"/>
      <c r="B263" s="8"/>
      <c r="C263" s="8"/>
      <c r="D263" s="8"/>
      <c r="E263" s="8"/>
      <c r="F263" s="8"/>
      <c r="G263" s="8"/>
      <c r="H263" s="127" t="s">
        <v>1777</v>
      </c>
      <c r="I263" s="127">
        <v>2000</v>
      </c>
      <c r="J263" s="127" t="s">
        <v>2043</v>
      </c>
      <c r="K263" s="8"/>
      <c r="L263" s="127" t="s">
        <v>783</v>
      </c>
      <c r="M263" s="127">
        <v>300</v>
      </c>
      <c r="N263" s="127" t="s">
        <v>2045</v>
      </c>
      <c r="O263" s="8"/>
      <c r="P263" s="8"/>
      <c r="Q263" s="8"/>
      <c r="R263" s="8"/>
      <c r="S263" s="8"/>
    </row>
    <row r="264" spans="1:19">
      <c r="A264" s="8"/>
      <c r="B264" s="8"/>
      <c r="C264" s="8"/>
      <c r="D264" s="8"/>
      <c r="E264" s="8"/>
      <c r="F264" s="8"/>
      <c r="G264" s="8"/>
      <c r="H264" s="14" t="s">
        <v>2089</v>
      </c>
      <c r="I264" s="14">
        <v>1000</v>
      </c>
      <c r="J264" s="14" t="s">
        <v>2045</v>
      </c>
      <c r="K264" s="8"/>
      <c r="L264" s="14" t="s">
        <v>1390</v>
      </c>
      <c r="M264" s="14">
        <v>200</v>
      </c>
      <c r="N264" s="14" t="s">
        <v>2045</v>
      </c>
      <c r="O264" s="8"/>
      <c r="P264" s="8"/>
      <c r="Q264" s="8"/>
      <c r="R264" s="8"/>
      <c r="S264" s="8"/>
    </row>
    <row r="265" spans="1:19">
      <c r="A265" s="8"/>
      <c r="B265" s="8"/>
      <c r="C265" s="8"/>
      <c r="D265" s="8"/>
      <c r="E265" s="8"/>
      <c r="F265" s="8"/>
      <c r="G265" s="8"/>
      <c r="H265" s="14" t="s">
        <v>1722</v>
      </c>
      <c r="I265" s="14">
        <v>2000</v>
      </c>
      <c r="J265" s="14" t="s">
        <v>2043</v>
      </c>
      <c r="K265" s="8"/>
      <c r="L265" s="127" t="s">
        <v>1845</v>
      </c>
      <c r="M265" s="127">
        <v>285</v>
      </c>
      <c r="N265" s="127" t="s">
        <v>2045</v>
      </c>
      <c r="O265" s="8"/>
      <c r="P265" s="8"/>
      <c r="Q265" s="8"/>
      <c r="R265" s="8"/>
      <c r="S265" s="8"/>
    </row>
    <row r="266" spans="1:19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127" t="s">
        <v>1438</v>
      </c>
      <c r="M266" s="127">
        <v>500</v>
      </c>
      <c r="N266" s="127" t="s">
        <v>2045</v>
      </c>
      <c r="O266" s="8"/>
      <c r="P266" s="8"/>
      <c r="Q266" s="8"/>
      <c r="R266" s="8"/>
      <c r="S266" s="8"/>
    </row>
    <row r="267" spans="1:19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14" t="s">
        <v>1238</v>
      </c>
      <c r="M267" s="14">
        <v>400</v>
      </c>
      <c r="N267" s="14" t="s">
        <v>2043</v>
      </c>
      <c r="O267" s="8"/>
      <c r="P267" s="8"/>
      <c r="Q267" s="8"/>
      <c r="R267" s="8"/>
      <c r="S267" s="8"/>
    </row>
    <row r="268" ht="27.6" spans="1:21">
      <c r="A268" s="131" t="s">
        <v>2328</v>
      </c>
      <c r="B268" s="131" t="s">
        <v>12</v>
      </c>
      <c r="C268" s="132" t="s">
        <v>2501</v>
      </c>
      <c r="D268" s="132" t="s">
        <v>2466</v>
      </c>
      <c r="E268" s="133" t="s">
        <v>2456</v>
      </c>
      <c r="F268" s="131" t="s">
        <v>3121</v>
      </c>
      <c r="G268" s="131" t="s">
        <v>11</v>
      </c>
      <c r="H268" s="131" t="s">
        <v>13</v>
      </c>
      <c r="I268" s="132" t="s">
        <v>2501</v>
      </c>
      <c r="J268" s="132" t="s">
        <v>2466</v>
      </c>
      <c r="K268" s="131" t="s">
        <v>11</v>
      </c>
      <c r="L268" s="131" t="s">
        <v>3108</v>
      </c>
      <c r="M268" s="132" t="s">
        <v>2501</v>
      </c>
      <c r="N268" s="132" t="s">
        <v>2466</v>
      </c>
      <c r="O268" s="131" t="s">
        <v>11</v>
      </c>
      <c r="P268" s="131" t="s">
        <v>3336</v>
      </c>
      <c r="Q268" s="132" t="s">
        <v>2501</v>
      </c>
      <c r="R268" s="132" t="s">
        <v>2466</v>
      </c>
      <c r="S268" s="131" t="s">
        <v>11</v>
      </c>
      <c r="T268" s="150"/>
      <c r="U268" s="150"/>
    </row>
    <row r="269" spans="1:19">
      <c r="A269" s="8"/>
      <c r="B269" s="14" t="s">
        <v>145</v>
      </c>
      <c r="C269" s="14">
        <v>18000</v>
      </c>
      <c r="D269" s="14" t="s">
        <v>2043</v>
      </c>
      <c r="E269" s="8"/>
      <c r="F269" s="8"/>
      <c r="G269" s="8"/>
      <c r="H269" s="127" t="s">
        <v>1799</v>
      </c>
      <c r="I269" s="127">
        <v>1000</v>
      </c>
      <c r="J269" s="127" t="s">
        <v>2045</v>
      </c>
      <c r="K269" s="8"/>
      <c r="L269" s="14" t="s">
        <v>1238</v>
      </c>
      <c r="M269" s="14">
        <v>1200</v>
      </c>
      <c r="N269" s="14" t="s">
        <v>2043</v>
      </c>
      <c r="O269" s="8"/>
      <c r="P269" s="14" t="s">
        <v>238</v>
      </c>
      <c r="Q269" s="14">
        <v>9000</v>
      </c>
      <c r="R269" s="14" t="s">
        <v>2043</v>
      </c>
      <c r="S269" s="8"/>
    </row>
    <row r="270" spans="1:19">
      <c r="A270" s="8"/>
      <c r="B270" s="127" t="s">
        <v>949</v>
      </c>
      <c r="C270" s="127">
        <v>9000</v>
      </c>
      <c r="D270" s="127" t="s">
        <v>2043</v>
      </c>
      <c r="E270" s="8"/>
      <c r="F270" s="8"/>
      <c r="G270" s="8"/>
      <c r="H270" s="14" t="s">
        <v>1855</v>
      </c>
      <c r="I270" s="14">
        <v>4000</v>
      </c>
      <c r="J270" s="14" t="s">
        <v>2043</v>
      </c>
      <c r="K270" s="8"/>
      <c r="L270" s="14" t="s">
        <v>1465</v>
      </c>
      <c r="M270" s="14">
        <v>300</v>
      </c>
      <c r="N270" s="14" t="s">
        <v>2045</v>
      </c>
      <c r="O270" s="8"/>
      <c r="P270" s="14" t="s">
        <v>1603</v>
      </c>
      <c r="Q270" s="14">
        <v>12000</v>
      </c>
      <c r="R270" s="14" t="s">
        <v>2043</v>
      </c>
      <c r="S270" s="8"/>
    </row>
    <row r="271" spans="1:19">
      <c r="A271" s="8"/>
      <c r="B271" s="127" t="s">
        <v>216</v>
      </c>
      <c r="C271" s="127">
        <v>8000</v>
      </c>
      <c r="D271" s="127" t="s">
        <v>2043</v>
      </c>
      <c r="E271" s="8"/>
      <c r="F271" s="8"/>
      <c r="G271" s="8"/>
      <c r="H271" s="14" t="s">
        <v>1722</v>
      </c>
      <c r="I271" s="14">
        <v>3200</v>
      </c>
      <c r="J271" s="14" t="s">
        <v>2043</v>
      </c>
      <c r="K271" s="8"/>
      <c r="L271" s="127" t="s">
        <v>1438</v>
      </c>
      <c r="M271" s="127">
        <v>1200</v>
      </c>
      <c r="N271" s="127" t="s">
        <v>2045</v>
      </c>
      <c r="O271" s="8"/>
      <c r="P271" s="14" t="s">
        <v>250</v>
      </c>
      <c r="Q271" s="14">
        <v>6000</v>
      </c>
      <c r="R271" s="14" t="s">
        <v>2043</v>
      </c>
      <c r="S271" s="8"/>
    </row>
    <row r="272" spans="1:19">
      <c r="A272" s="8"/>
      <c r="B272" s="14" t="s">
        <v>262</v>
      </c>
      <c r="C272" s="14">
        <v>4000</v>
      </c>
      <c r="D272" s="14" t="s">
        <v>2043</v>
      </c>
      <c r="E272" s="8"/>
      <c r="F272" s="8"/>
      <c r="G272" s="8"/>
      <c r="H272" s="14" t="s">
        <v>2089</v>
      </c>
      <c r="I272" s="14">
        <v>1000</v>
      </c>
      <c r="J272" s="14" t="s">
        <v>2045</v>
      </c>
      <c r="K272" s="8"/>
      <c r="L272" s="14" t="s">
        <v>1472</v>
      </c>
      <c r="M272" s="14">
        <v>500</v>
      </c>
      <c r="N272" s="14" t="s">
        <v>2045</v>
      </c>
      <c r="O272" s="8"/>
      <c r="P272" s="14" t="s">
        <v>592</v>
      </c>
      <c r="Q272" s="14">
        <v>12000</v>
      </c>
      <c r="R272" s="14" t="s">
        <v>2043</v>
      </c>
      <c r="S272" s="8"/>
    </row>
    <row r="273" spans="1:19">
      <c r="A273" s="8"/>
      <c r="B273" s="127" t="s">
        <v>787</v>
      </c>
      <c r="C273" s="127">
        <v>2000</v>
      </c>
      <c r="D273" s="127" t="s">
        <v>2043</v>
      </c>
      <c r="E273" s="8"/>
      <c r="F273" s="8"/>
      <c r="G273" s="8"/>
      <c r="H273" s="14" t="s">
        <v>148</v>
      </c>
      <c r="I273" s="14">
        <v>18000</v>
      </c>
      <c r="J273" s="14" t="s">
        <v>2043</v>
      </c>
      <c r="K273" s="8"/>
      <c r="L273" s="14" t="s">
        <v>1241</v>
      </c>
      <c r="M273" s="14">
        <v>200</v>
      </c>
      <c r="N273" s="14" t="s">
        <v>2045</v>
      </c>
      <c r="O273" s="8"/>
      <c r="P273" s="14" t="s">
        <v>528</v>
      </c>
      <c r="Q273" s="14">
        <v>4000</v>
      </c>
      <c r="R273" s="14" t="s">
        <v>2043</v>
      </c>
      <c r="S273" s="8"/>
    </row>
    <row r="274" spans="1:19">
      <c r="A274" s="8"/>
      <c r="B274" s="14" t="s">
        <v>1188</v>
      </c>
      <c r="C274" s="14">
        <v>8000</v>
      </c>
      <c r="D274" s="14" t="s">
        <v>2043</v>
      </c>
      <c r="E274" s="8"/>
      <c r="F274" s="8"/>
      <c r="G274" s="8"/>
      <c r="H274" s="14" t="s">
        <v>1125</v>
      </c>
      <c r="I274" s="14">
        <v>6000</v>
      </c>
      <c r="J274" s="14" t="s">
        <v>2043</v>
      </c>
      <c r="K274" s="8"/>
      <c r="L274" s="127" t="s">
        <v>783</v>
      </c>
      <c r="M274" s="127">
        <v>300</v>
      </c>
      <c r="N274" s="127" t="s">
        <v>2045</v>
      </c>
      <c r="O274" s="8"/>
      <c r="P274" s="8"/>
      <c r="Q274" s="8"/>
      <c r="R274" s="8"/>
      <c r="S274" s="8"/>
    </row>
    <row r="275" spans="1:19">
      <c r="A275" s="8"/>
      <c r="B275" s="8" t="s">
        <v>1085</v>
      </c>
      <c r="C275" s="7">
        <v>6000</v>
      </c>
      <c r="D275" s="7" t="s">
        <v>2043</v>
      </c>
      <c r="E275" s="8"/>
      <c r="F275" s="8"/>
      <c r="G275" s="8"/>
      <c r="H275" s="14" t="s">
        <v>56</v>
      </c>
      <c r="I275" s="14">
        <v>4000</v>
      </c>
      <c r="J275" s="14" t="s">
        <v>2043</v>
      </c>
      <c r="K275" s="8"/>
      <c r="L275" s="126" t="s">
        <v>482</v>
      </c>
      <c r="M275" s="126">
        <v>200</v>
      </c>
      <c r="N275" s="126" t="s">
        <v>2045</v>
      </c>
      <c r="O275" s="8"/>
      <c r="P275" s="14"/>
      <c r="Q275" s="14"/>
      <c r="R275" s="14"/>
      <c r="S275" s="8"/>
    </row>
    <row r="276" spans="1:19">
      <c r="A276" s="8"/>
      <c r="B276" s="8"/>
      <c r="C276" s="8"/>
      <c r="D276" s="8"/>
      <c r="E276" s="8"/>
      <c r="F276" s="8"/>
      <c r="G276" s="8"/>
      <c r="H276" s="14" t="s">
        <v>160</v>
      </c>
      <c r="I276" s="14">
        <v>6000</v>
      </c>
      <c r="J276" s="14" t="s">
        <v>2043</v>
      </c>
      <c r="K276" s="8"/>
      <c r="L276" s="14" t="s">
        <v>1390</v>
      </c>
      <c r="M276" s="14">
        <v>200</v>
      </c>
      <c r="N276" s="14" t="s">
        <v>2045</v>
      </c>
      <c r="O276" s="8"/>
      <c r="P276" s="8"/>
      <c r="Q276" s="8"/>
      <c r="R276" s="8"/>
      <c r="S276" s="8"/>
    </row>
    <row r="277" spans="1:19">
      <c r="A277" s="8"/>
      <c r="B277" s="8"/>
      <c r="C277" s="8"/>
      <c r="D277" s="8"/>
      <c r="E277" s="8"/>
      <c r="F277" s="8"/>
      <c r="G277" s="8"/>
      <c r="H277" s="14" t="s">
        <v>835</v>
      </c>
      <c r="I277" s="14">
        <v>2000</v>
      </c>
      <c r="J277" s="14" t="s">
        <v>2045</v>
      </c>
      <c r="K277" s="8"/>
      <c r="L277" s="14" t="s">
        <v>1771</v>
      </c>
      <c r="M277" s="14">
        <v>400</v>
      </c>
      <c r="N277" s="14" t="s">
        <v>2045</v>
      </c>
      <c r="O277" s="8"/>
      <c r="P277" s="8"/>
      <c r="Q277" s="8"/>
      <c r="R277" s="8"/>
      <c r="S277" s="8"/>
    </row>
    <row r="278" spans="1:19">
      <c r="A278" s="8"/>
      <c r="B278" s="8"/>
      <c r="C278" s="8"/>
      <c r="D278" s="8"/>
      <c r="E278" s="8"/>
      <c r="F278" s="8"/>
      <c r="G278" s="8"/>
      <c r="H278" s="14" t="s">
        <v>319</v>
      </c>
      <c r="I278" s="14">
        <v>100</v>
      </c>
      <c r="J278" s="14" t="s">
        <v>2045</v>
      </c>
      <c r="K278" s="8"/>
      <c r="L278" s="127" t="s">
        <v>1244</v>
      </c>
      <c r="M278" s="127">
        <v>1200</v>
      </c>
      <c r="N278" s="127" t="s">
        <v>2045</v>
      </c>
      <c r="O278" s="8"/>
      <c r="P278" s="8"/>
      <c r="Q278" s="8"/>
      <c r="R278" s="8"/>
      <c r="S278" s="8"/>
    </row>
    <row r="279" spans="1:19">
      <c r="A279" s="8"/>
      <c r="B279" s="8"/>
      <c r="C279" s="8"/>
      <c r="D279" s="8"/>
      <c r="E279" s="8"/>
      <c r="F279" s="8"/>
      <c r="G279" s="8"/>
      <c r="H279" s="14" t="s">
        <v>1813</v>
      </c>
      <c r="I279" s="14">
        <v>200</v>
      </c>
      <c r="J279" s="14" t="s">
        <v>2045</v>
      </c>
      <c r="K279" s="8"/>
      <c r="L279" s="127" t="s">
        <v>1079</v>
      </c>
      <c r="M279" s="127">
        <v>1000</v>
      </c>
      <c r="N279" s="127" t="s">
        <v>2045</v>
      </c>
      <c r="O279" s="8"/>
      <c r="P279" s="8"/>
      <c r="Q279" s="8"/>
      <c r="R279" s="8"/>
      <c r="S279" s="8"/>
    </row>
    <row r="280" spans="1:19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127" t="s">
        <v>1264</v>
      </c>
      <c r="M280" s="127">
        <v>800</v>
      </c>
      <c r="N280" s="127" t="s">
        <v>2045</v>
      </c>
      <c r="O280" s="8"/>
      <c r="P280" s="8"/>
      <c r="Q280" s="8"/>
      <c r="R280" s="8"/>
      <c r="S280" s="8"/>
    </row>
    <row r="281" spans="1:19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126" t="s">
        <v>1459</v>
      </c>
      <c r="M281" s="126">
        <v>400</v>
      </c>
      <c r="N281" s="126" t="s">
        <v>2045</v>
      </c>
      <c r="O281" s="8"/>
      <c r="P281" s="8"/>
      <c r="Q281" s="8"/>
      <c r="R281" s="8"/>
      <c r="S281" s="8"/>
    </row>
    <row r="282" spans="1:19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14" t="s">
        <v>2165</v>
      </c>
      <c r="M282" s="14">
        <v>200</v>
      </c>
      <c r="N282" s="14" t="s">
        <v>2045</v>
      </c>
      <c r="O282" s="8"/>
      <c r="P282" s="8"/>
      <c r="Q282" s="8"/>
      <c r="R282" s="8"/>
      <c r="S282" s="8"/>
    </row>
    <row r="283" spans="1:19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14" t="s">
        <v>1688</v>
      </c>
      <c r="M283" s="14">
        <v>180</v>
      </c>
      <c r="N283" s="14" t="s">
        <v>2045</v>
      </c>
      <c r="O283" s="8"/>
      <c r="P283" s="8"/>
      <c r="Q283" s="8"/>
      <c r="R283" s="8"/>
      <c r="S283" s="8"/>
    </row>
    <row r="284" spans="1:19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14" t="s">
        <v>1420</v>
      </c>
      <c r="M284" s="14">
        <v>210</v>
      </c>
      <c r="N284" s="14" t="s">
        <v>2045</v>
      </c>
      <c r="O284" s="8"/>
      <c r="P284" s="8"/>
      <c r="Q284" s="8"/>
      <c r="R284" s="8"/>
      <c r="S284" s="8"/>
    </row>
    <row r="285" spans="1:19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14" t="s">
        <v>2107</v>
      </c>
      <c r="M285" s="14">
        <v>1600</v>
      </c>
      <c r="N285" s="14" t="s">
        <v>2045</v>
      </c>
      <c r="O285" s="8"/>
      <c r="P285" s="8"/>
      <c r="Q285" s="8"/>
      <c r="R285" s="8"/>
      <c r="S285" s="8"/>
    </row>
    <row r="286" spans="1:19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127" t="s">
        <v>1467</v>
      </c>
      <c r="M286" s="127">
        <v>200</v>
      </c>
      <c r="N286" s="127" t="s">
        <v>2045</v>
      </c>
      <c r="O286" s="8"/>
      <c r="P286" s="8"/>
      <c r="Q286" s="8"/>
      <c r="R286" s="8"/>
      <c r="S286" s="8"/>
    </row>
    <row r="287" spans="1:19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14" t="s">
        <v>994</v>
      </c>
      <c r="M287" s="14">
        <v>375</v>
      </c>
      <c r="N287" s="14" t="s">
        <v>2045</v>
      </c>
      <c r="O287" s="8"/>
      <c r="P287" s="8"/>
      <c r="Q287" s="8"/>
      <c r="R287" s="8"/>
      <c r="S287" s="8"/>
    </row>
    <row r="288" spans="1:19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14" t="s">
        <v>1520</v>
      </c>
      <c r="M288" s="14">
        <v>400</v>
      </c>
      <c r="N288" s="14" t="s">
        <v>2045</v>
      </c>
      <c r="O288" s="8"/>
      <c r="P288" s="8"/>
      <c r="Q288" s="8"/>
      <c r="R288" s="8"/>
      <c r="S288" s="8"/>
    </row>
    <row r="289" spans="1:1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14" t="s">
        <v>1272</v>
      </c>
      <c r="M289" s="14">
        <v>200</v>
      </c>
      <c r="N289" s="14" t="s">
        <v>2045</v>
      </c>
      <c r="O289" s="8"/>
      <c r="P289" s="8"/>
      <c r="Q289" s="8"/>
      <c r="R289" s="8"/>
      <c r="S289" s="8"/>
    </row>
    <row r="290" spans="1:19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127" t="s">
        <v>1261</v>
      </c>
      <c r="M290" s="127">
        <v>300</v>
      </c>
      <c r="N290" s="127" t="s">
        <v>2045</v>
      </c>
      <c r="O290" s="8"/>
      <c r="P290" s="8"/>
      <c r="Q290" s="8"/>
      <c r="R290" s="8"/>
      <c r="S290" s="8"/>
    </row>
    <row r="291" ht="27.6" spans="1:21">
      <c r="A291" s="131" t="s">
        <v>2329</v>
      </c>
      <c r="B291" s="131" t="s">
        <v>12</v>
      </c>
      <c r="C291" s="132" t="s">
        <v>2501</v>
      </c>
      <c r="D291" s="132" t="s">
        <v>2466</v>
      </c>
      <c r="E291" s="133" t="s">
        <v>2456</v>
      </c>
      <c r="F291" s="131" t="s">
        <v>3121</v>
      </c>
      <c r="G291" s="131" t="s">
        <v>11</v>
      </c>
      <c r="H291" s="131" t="s">
        <v>13</v>
      </c>
      <c r="I291" s="132" t="s">
        <v>2501</v>
      </c>
      <c r="J291" s="132" t="s">
        <v>2466</v>
      </c>
      <c r="K291" s="131" t="s">
        <v>11</v>
      </c>
      <c r="L291" s="131" t="s">
        <v>3108</v>
      </c>
      <c r="M291" s="132" t="s">
        <v>2501</v>
      </c>
      <c r="N291" s="132" t="s">
        <v>2466</v>
      </c>
      <c r="O291" s="131" t="s">
        <v>11</v>
      </c>
      <c r="P291" s="131" t="s">
        <v>3336</v>
      </c>
      <c r="Q291" s="132" t="s">
        <v>2501</v>
      </c>
      <c r="R291" s="132" t="s">
        <v>2466</v>
      </c>
      <c r="S291" s="131" t="s">
        <v>11</v>
      </c>
      <c r="T291" s="150"/>
      <c r="U291" s="150"/>
    </row>
    <row r="292" spans="1:19">
      <c r="A292" s="8"/>
      <c r="B292" s="127" t="s">
        <v>537</v>
      </c>
      <c r="C292" s="127">
        <v>10000</v>
      </c>
      <c r="D292" s="127" t="s">
        <v>2043</v>
      </c>
      <c r="E292" s="8"/>
      <c r="F292" s="8"/>
      <c r="G292" s="8"/>
      <c r="H292" s="14" t="s">
        <v>160</v>
      </c>
      <c r="I292" s="14">
        <v>2000</v>
      </c>
      <c r="J292" s="14" t="s">
        <v>2043</v>
      </c>
      <c r="K292" s="8"/>
      <c r="L292" s="14" t="s">
        <v>994</v>
      </c>
      <c r="M292" s="14">
        <v>600</v>
      </c>
      <c r="N292" s="14" t="s">
        <v>2045</v>
      </c>
      <c r="O292" s="8"/>
      <c r="P292" s="14" t="s">
        <v>464</v>
      </c>
      <c r="Q292" s="14">
        <v>12000</v>
      </c>
      <c r="R292" s="14" t="s">
        <v>2043</v>
      </c>
      <c r="S292" s="8"/>
    </row>
    <row r="293" spans="1:19">
      <c r="A293" s="8"/>
      <c r="B293" s="73" t="s">
        <v>1085</v>
      </c>
      <c r="C293" s="73">
        <v>24000</v>
      </c>
      <c r="D293" s="73" t="s">
        <v>2043</v>
      </c>
      <c r="E293" s="8"/>
      <c r="F293" s="8"/>
      <c r="G293" s="8"/>
      <c r="H293" s="14" t="s">
        <v>835</v>
      </c>
      <c r="I293" s="14">
        <v>1200</v>
      </c>
      <c r="J293" s="14" t="s">
        <v>2045</v>
      </c>
      <c r="K293" s="8"/>
      <c r="L293" s="14" t="s">
        <v>720</v>
      </c>
      <c r="M293" s="14">
        <v>900</v>
      </c>
      <c r="N293" s="14" t="s">
        <v>2045</v>
      </c>
      <c r="O293" s="8"/>
      <c r="P293" s="14" t="s">
        <v>229</v>
      </c>
      <c r="Q293" s="14">
        <v>3200</v>
      </c>
      <c r="R293" s="14" t="s">
        <v>2043</v>
      </c>
      <c r="S293" s="8"/>
    </row>
    <row r="294" spans="1:19">
      <c r="A294" s="8"/>
      <c r="B294" s="73" t="s">
        <v>1057</v>
      </c>
      <c r="C294" s="73">
        <v>13000</v>
      </c>
      <c r="D294" s="73" t="s">
        <v>2043</v>
      </c>
      <c r="E294" s="8"/>
      <c r="F294" s="8"/>
      <c r="G294" s="8"/>
      <c r="H294" s="14" t="s">
        <v>1813</v>
      </c>
      <c r="I294" s="14">
        <v>300</v>
      </c>
      <c r="J294" s="14" t="s">
        <v>2045</v>
      </c>
      <c r="K294" s="8"/>
      <c r="L294" s="14" t="s">
        <v>1520</v>
      </c>
      <c r="M294" s="14">
        <v>400</v>
      </c>
      <c r="N294" s="14" t="s">
        <v>2045</v>
      </c>
      <c r="O294" s="8"/>
      <c r="P294" s="14" t="s">
        <v>1686</v>
      </c>
      <c r="Q294" s="14">
        <v>12000</v>
      </c>
      <c r="R294" s="14" t="s">
        <v>2043</v>
      </c>
      <c r="S294" s="8"/>
    </row>
    <row r="295" spans="1:19">
      <c r="A295" s="8"/>
      <c r="B295" s="73" t="s">
        <v>1065</v>
      </c>
      <c r="C295" s="73">
        <v>9000</v>
      </c>
      <c r="D295" s="73" t="s">
        <v>2043</v>
      </c>
      <c r="E295" s="8"/>
      <c r="F295" s="8"/>
      <c r="G295" s="8"/>
      <c r="H295" s="14" t="s">
        <v>1969</v>
      </c>
      <c r="I295" s="14">
        <v>1600</v>
      </c>
      <c r="J295" s="14" t="s">
        <v>2045</v>
      </c>
      <c r="K295" s="8"/>
      <c r="L295" s="14" t="s">
        <v>1771</v>
      </c>
      <c r="M295" s="14">
        <v>400</v>
      </c>
      <c r="N295" s="14" t="s">
        <v>2045</v>
      </c>
      <c r="O295" s="8"/>
      <c r="P295" s="73" t="s">
        <v>1231</v>
      </c>
      <c r="Q295" s="73">
        <v>3200</v>
      </c>
      <c r="R295" s="73" t="s">
        <v>2043</v>
      </c>
      <c r="S295" s="8"/>
    </row>
    <row r="296" spans="1:19">
      <c r="A296" s="8"/>
      <c r="B296" s="127"/>
      <c r="C296" s="127"/>
      <c r="D296" s="127"/>
      <c r="E296" s="8"/>
      <c r="F296" s="8"/>
      <c r="G296" s="8"/>
      <c r="H296" s="14" t="s">
        <v>235</v>
      </c>
      <c r="I296" s="14">
        <v>2000</v>
      </c>
      <c r="J296" s="14" t="s">
        <v>2043</v>
      </c>
      <c r="K296" s="8"/>
      <c r="L296" s="127" t="s">
        <v>1261</v>
      </c>
      <c r="M296" s="127">
        <v>500</v>
      </c>
      <c r="N296" s="127" t="s">
        <v>2045</v>
      </c>
      <c r="O296" s="8"/>
      <c r="P296" s="73" t="s">
        <v>1060</v>
      </c>
      <c r="Q296" s="73">
        <v>8000</v>
      </c>
      <c r="R296" s="73" t="s">
        <v>2043</v>
      </c>
      <c r="S296" s="8"/>
    </row>
    <row r="297" spans="1:19">
      <c r="A297" s="8"/>
      <c r="B297" s="8"/>
      <c r="C297" s="8"/>
      <c r="D297" s="8"/>
      <c r="E297" s="8"/>
      <c r="F297" s="8"/>
      <c r="G297" s="8"/>
      <c r="H297" s="14" t="s">
        <v>667</v>
      </c>
      <c r="I297" s="14">
        <v>1600</v>
      </c>
      <c r="J297" s="14" t="s">
        <v>2043</v>
      </c>
      <c r="K297" s="8"/>
      <c r="L297" s="14" t="s">
        <v>2134</v>
      </c>
      <c r="M297" s="14">
        <v>200</v>
      </c>
      <c r="N297" s="14" t="s">
        <v>2045</v>
      </c>
      <c r="O297" s="8"/>
      <c r="P297" s="8"/>
      <c r="Q297" s="8"/>
      <c r="R297" s="8"/>
      <c r="S297" s="8"/>
    </row>
    <row r="298" spans="1:19">
      <c r="A298" s="8"/>
      <c r="B298" s="8"/>
      <c r="C298" s="8"/>
      <c r="D298" s="8"/>
      <c r="E298" s="8"/>
      <c r="F298" s="8"/>
      <c r="G298" s="8"/>
      <c r="H298" s="14" t="s">
        <v>1809</v>
      </c>
      <c r="I298" s="14">
        <v>200</v>
      </c>
      <c r="J298" s="14" t="s">
        <v>2045</v>
      </c>
      <c r="K298" s="8"/>
      <c r="L298" s="154" t="s">
        <v>1108</v>
      </c>
      <c r="M298" s="154">
        <v>400</v>
      </c>
      <c r="N298" s="154" t="s">
        <v>2045</v>
      </c>
      <c r="O298" s="8"/>
      <c r="P298" s="8"/>
      <c r="Q298" s="8"/>
      <c r="R298" s="8"/>
      <c r="S298" s="8"/>
    </row>
    <row r="299" spans="1:19">
      <c r="A299" s="8"/>
      <c r="B299" s="8"/>
      <c r="C299" s="8"/>
      <c r="D299" s="8"/>
      <c r="E299" s="8"/>
      <c r="F299" s="8"/>
      <c r="G299" s="8"/>
      <c r="H299" s="14" t="s">
        <v>403</v>
      </c>
      <c r="I299" s="14">
        <v>1200</v>
      </c>
      <c r="J299" s="14" t="s">
        <v>2043</v>
      </c>
      <c r="K299" s="8"/>
      <c r="L299" s="14" t="s">
        <v>1660</v>
      </c>
      <c r="M299" s="14">
        <v>600</v>
      </c>
      <c r="N299" s="14" t="s">
        <v>2045</v>
      </c>
      <c r="O299" s="8"/>
      <c r="P299" s="8"/>
      <c r="Q299" s="8"/>
      <c r="R299" s="8"/>
      <c r="S299" s="8"/>
    </row>
    <row r="300" spans="1:19">
      <c r="A300" s="8"/>
      <c r="B300" s="8"/>
      <c r="C300" s="8"/>
      <c r="D300" s="8"/>
      <c r="E300" s="8"/>
      <c r="F300" s="8"/>
      <c r="G300" s="8"/>
      <c r="H300" s="14" t="s">
        <v>319</v>
      </c>
      <c r="I300" s="14">
        <v>200</v>
      </c>
      <c r="J300" s="14" t="s">
        <v>2045</v>
      </c>
      <c r="K300" s="8"/>
      <c r="L300" s="14" t="s">
        <v>2127</v>
      </c>
      <c r="M300" s="14">
        <v>500</v>
      </c>
      <c r="N300" s="14" t="s">
        <v>2045</v>
      </c>
      <c r="O300" s="8"/>
      <c r="P300" s="8"/>
      <c r="Q300" s="8"/>
      <c r="R300" s="8"/>
      <c r="S300" s="8"/>
    </row>
    <row r="301" spans="1:19">
      <c r="A301" s="8"/>
      <c r="B301" s="8"/>
      <c r="C301" s="8"/>
      <c r="D301" s="8"/>
      <c r="E301" s="8"/>
      <c r="F301" s="8"/>
      <c r="G301" s="8"/>
      <c r="H301" s="14" t="s">
        <v>265</v>
      </c>
      <c r="I301" s="14">
        <v>3200</v>
      </c>
      <c r="J301" s="14" t="s">
        <v>2043</v>
      </c>
      <c r="K301" s="8"/>
      <c r="L301" s="14" t="s">
        <v>1520</v>
      </c>
      <c r="M301" s="14">
        <v>400</v>
      </c>
      <c r="N301" s="14" t="s">
        <v>2045</v>
      </c>
      <c r="O301" s="8"/>
      <c r="P301" s="8"/>
      <c r="Q301" s="8"/>
      <c r="R301" s="8"/>
      <c r="S301" s="8"/>
    </row>
    <row r="302" spans="1:19">
      <c r="A302" s="8"/>
      <c r="B302" s="8"/>
      <c r="C302" s="8"/>
      <c r="D302" s="8"/>
      <c r="E302" s="8"/>
      <c r="F302" s="8"/>
      <c r="G302" s="8"/>
      <c r="H302" s="127" t="s">
        <v>458</v>
      </c>
      <c r="I302" s="127">
        <v>6000</v>
      </c>
      <c r="J302" s="127" t="s">
        <v>2043</v>
      </c>
      <c r="K302" s="8"/>
      <c r="L302" s="136" t="s">
        <v>1388</v>
      </c>
      <c r="M302" s="136">
        <v>405</v>
      </c>
      <c r="N302" s="136" t="s">
        <v>2045</v>
      </c>
      <c r="O302" s="8"/>
      <c r="P302" s="8"/>
      <c r="Q302" s="8"/>
      <c r="R302" s="8"/>
      <c r="S302" s="8"/>
    </row>
    <row r="303" spans="1:19">
      <c r="A303" s="8"/>
      <c r="B303" s="8"/>
      <c r="C303" s="8"/>
      <c r="D303" s="8"/>
      <c r="E303" s="8"/>
      <c r="F303" s="8"/>
      <c r="G303" s="8"/>
      <c r="H303" s="127" t="s">
        <v>461</v>
      </c>
      <c r="I303" s="127">
        <v>8000</v>
      </c>
      <c r="J303" s="14" t="s">
        <v>2043</v>
      </c>
      <c r="K303" s="8"/>
      <c r="L303" s="14" t="s">
        <v>1255</v>
      </c>
      <c r="M303" s="14">
        <v>300</v>
      </c>
      <c r="N303" s="14" t="s">
        <v>2045</v>
      </c>
      <c r="O303" s="8"/>
      <c r="P303" s="8"/>
      <c r="Q303" s="8"/>
      <c r="R303" s="8"/>
      <c r="S303" s="8"/>
    </row>
    <row r="304" spans="1:19">
      <c r="A304" s="8"/>
      <c r="B304" s="8"/>
      <c r="C304" s="8"/>
      <c r="D304" s="8"/>
      <c r="E304" s="8"/>
      <c r="F304" s="8"/>
      <c r="G304" s="8"/>
      <c r="H304" s="14" t="s">
        <v>496</v>
      </c>
      <c r="I304" s="14">
        <v>2000</v>
      </c>
      <c r="J304" s="14" t="s">
        <v>2043</v>
      </c>
      <c r="K304" s="8"/>
      <c r="L304" s="14" t="s">
        <v>2048</v>
      </c>
      <c r="M304" s="14">
        <v>3000</v>
      </c>
      <c r="N304" s="14" t="s">
        <v>2043</v>
      </c>
      <c r="O304" s="8"/>
      <c r="P304" s="8"/>
      <c r="Q304" s="8"/>
      <c r="R304" s="8"/>
      <c r="S304" s="8"/>
    </row>
    <row r="305" spans="1:19">
      <c r="A305" s="8"/>
      <c r="B305" s="8"/>
      <c r="C305" s="8"/>
      <c r="D305" s="8"/>
      <c r="E305" s="8"/>
      <c r="F305" s="8"/>
      <c r="G305" s="8"/>
      <c r="H305" s="14" t="s">
        <v>1733</v>
      </c>
      <c r="I305" s="14">
        <v>990</v>
      </c>
      <c r="J305" s="14" t="s">
        <v>2045</v>
      </c>
      <c r="K305" s="8"/>
      <c r="L305" s="14" t="s">
        <v>286</v>
      </c>
      <c r="M305" s="14">
        <v>260</v>
      </c>
      <c r="N305" s="14" t="s">
        <v>2045</v>
      </c>
      <c r="O305" s="8"/>
      <c r="P305" s="8"/>
      <c r="Q305" s="8"/>
      <c r="R305" s="8"/>
      <c r="S305" s="8"/>
    </row>
    <row r="306" spans="1:19">
      <c r="A306" s="8"/>
      <c r="B306" s="8"/>
      <c r="C306" s="8"/>
      <c r="D306" s="8"/>
      <c r="E306" s="8"/>
      <c r="F306" s="8"/>
      <c r="G306" s="8"/>
      <c r="H306" s="14" t="s">
        <v>1588</v>
      </c>
      <c r="I306" s="14">
        <v>600</v>
      </c>
      <c r="J306" s="14" t="s">
        <v>2045</v>
      </c>
      <c r="K306" s="8"/>
      <c r="L306" s="127" t="s">
        <v>1670</v>
      </c>
      <c r="M306" s="127">
        <v>1200</v>
      </c>
      <c r="N306" s="127" t="s">
        <v>2045</v>
      </c>
      <c r="O306" s="8"/>
      <c r="P306" s="8"/>
      <c r="Q306" s="8"/>
      <c r="R306" s="8"/>
      <c r="S306" s="8"/>
    </row>
    <row r="307" spans="1:19">
      <c r="A307" s="8"/>
      <c r="B307" s="8"/>
      <c r="C307" s="8"/>
      <c r="D307" s="8"/>
      <c r="E307" s="8"/>
      <c r="F307" s="8"/>
      <c r="G307" s="8"/>
      <c r="H307" s="14" t="s">
        <v>1046</v>
      </c>
      <c r="I307" s="14">
        <v>900</v>
      </c>
      <c r="J307" s="14" t="s">
        <v>2043</v>
      </c>
      <c r="K307" s="8"/>
      <c r="L307" s="126" t="s">
        <v>1580</v>
      </c>
      <c r="M307" s="126">
        <v>1760</v>
      </c>
      <c r="N307" s="126" t="s">
        <v>2045</v>
      </c>
      <c r="O307" s="8"/>
      <c r="P307" s="8"/>
      <c r="Q307" s="8"/>
      <c r="R307" s="8"/>
      <c r="S307" s="8"/>
    </row>
    <row r="308" spans="1:19">
      <c r="A308" s="8"/>
      <c r="B308" s="8"/>
      <c r="C308" s="8"/>
      <c r="D308" s="8"/>
      <c r="E308" s="8"/>
      <c r="F308" s="8"/>
      <c r="G308" s="8"/>
      <c r="H308" s="14" t="s">
        <v>581</v>
      </c>
      <c r="I308" s="14">
        <v>3000</v>
      </c>
      <c r="J308" s="14" t="s">
        <v>2043</v>
      </c>
      <c r="K308" s="8"/>
      <c r="L308" s="8"/>
      <c r="M308" s="8"/>
      <c r="N308" s="8"/>
      <c r="O308" s="8"/>
      <c r="P308" s="8"/>
      <c r="Q308" s="8"/>
      <c r="R308" s="8"/>
      <c r="S308" s="8"/>
    </row>
    <row r="309" spans="1:19">
      <c r="A309" s="8"/>
      <c r="B309" s="8"/>
      <c r="C309" s="8"/>
      <c r="D309" s="8"/>
      <c r="E309" s="8"/>
      <c r="F309" s="8"/>
      <c r="G309" s="8"/>
      <c r="H309" s="127" t="s">
        <v>2076</v>
      </c>
      <c r="I309" s="127">
        <v>300</v>
      </c>
      <c r="J309" s="127" t="s">
        <v>2045</v>
      </c>
      <c r="K309" s="8"/>
      <c r="L309" s="8"/>
      <c r="M309" s="8"/>
      <c r="N309" s="8"/>
      <c r="O309" s="8"/>
      <c r="P309" s="8"/>
      <c r="Q309" s="8"/>
      <c r="R309" s="8"/>
      <c r="S309" s="8"/>
    </row>
    <row r="310" spans="1:19">
      <c r="A310" s="8"/>
      <c r="B310" s="8"/>
      <c r="C310" s="8"/>
      <c r="D310" s="8"/>
      <c r="E310" s="8"/>
      <c r="F310" s="8"/>
      <c r="G310" s="8"/>
      <c r="H310" s="14" t="s">
        <v>135</v>
      </c>
      <c r="I310" s="14">
        <v>3200</v>
      </c>
      <c r="J310" s="14" t="s">
        <v>2043</v>
      </c>
      <c r="K310" s="8"/>
      <c r="L310" s="8"/>
      <c r="M310" s="8"/>
      <c r="N310" s="8"/>
      <c r="O310" s="8"/>
      <c r="P310" s="8"/>
      <c r="Q310" s="8"/>
      <c r="R310" s="8"/>
      <c r="S310" s="8"/>
    </row>
    <row r="311" spans="1:19">
      <c r="A311" s="8"/>
      <c r="B311" s="8"/>
      <c r="C311" s="8"/>
      <c r="D311" s="8"/>
      <c r="E311" s="8"/>
      <c r="F311" s="8"/>
      <c r="G311" s="8"/>
      <c r="H311" s="14" t="s">
        <v>1918</v>
      </c>
      <c r="I311" s="14">
        <v>6000</v>
      </c>
      <c r="J311" s="14" t="s">
        <v>2043</v>
      </c>
      <c r="K311" s="8"/>
      <c r="L311" s="8"/>
      <c r="M311" s="8"/>
      <c r="N311" s="8"/>
      <c r="O311" s="8"/>
      <c r="P311" s="8"/>
      <c r="Q311" s="8"/>
      <c r="R311" s="8"/>
      <c r="S311" s="8"/>
    </row>
    <row r="312" spans="1:19">
      <c r="A312" s="8"/>
      <c r="B312" s="8"/>
      <c r="C312" s="8"/>
      <c r="D312" s="8"/>
      <c r="E312" s="8"/>
      <c r="F312" s="8"/>
      <c r="G312" s="8"/>
      <c r="H312" s="14" t="s">
        <v>967</v>
      </c>
      <c r="I312" s="14">
        <v>3000</v>
      </c>
      <c r="J312" s="14" t="s">
        <v>2045</v>
      </c>
      <c r="K312" s="8"/>
      <c r="L312" s="8"/>
      <c r="M312" s="8"/>
      <c r="N312" s="8"/>
      <c r="O312" s="8"/>
      <c r="P312" s="8"/>
      <c r="Q312" s="8"/>
      <c r="R312" s="8"/>
      <c r="S312" s="8"/>
    </row>
    <row r="313" spans="1:19">
      <c r="A313" s="8"/>
      <c r="B313" s="8"/>
      <c r="C313" s="8"/>
      <c r="D313" s="8"/>
      <c r="E313" s="8"/>
      <c r="F313" s="8"/>
      <c r="G313" s="8"/>
      <c r="H313" s="14" t="s">
        <v>2086</v>
      </c>
      <c r="I313" s="14">
        <v>320</v>
      </c>
      <c r="J313" s="14" t="s">
        <v>2045</v>
      </c>
      <c r="K313" s="8"/>
      <c r="L313" s="8"/>
      <c r="M313" s="8"/>
      <c r="N313" s="8"/>
      <c r="O313" s="8"/>
      <c r="P313" s="8"/>
      <c r="Q313" s="8"/>
      <c r="R313" s="8"/>
      <c r="S313" s="8"/>
    </row>
    <row r="314" spans="1:19">
      <c r="A314" s="8"/>
      <c r="B314" s="8"/>
      <c r="C314" s="8"/>
      <c r="D314" s="8"/>
      <c r="E314" s="8"/>
      <c r="F314" s="8"/>
      <c r="G314" s="8"/>
      <c r="H314" s="14" t="s">
        <v>1576</v>
      </c>
      <c r="I314" s="14">
        <v>200</v>
      </c>
      <c r="J314" s="14" t="s">
        <v>2045</v>
      </c>
      <c r="K314" s="8"/>
      <c r="L314" s="8"/>
      <c r="M314" s="8"/>
      <c r="N314" s="8"/>
      <c r="O314" s="8"/>
      <c r="P314" s="8"/>
      <c r="Q314" s="8"/>
      <c r="R314" s="8"/>
      <c r="S314" s="8"/>
    </row>
    <row r="315" spans="1:19">
      <c r="A315" s="8"/>
      <c r="B315" s="8"/>
      <c r="C315" s="8"/>
      <c r="D315" s="8"/>
      <c r="E315" s="8"/>
      <c r="F315" s="8"/>
      <c r="G315" s="8"/>
      <c r="H315" s="14" t="s">
        <v>1799</v>
      </c>
      <c r="I315" s="14">
        <v>180</v>
      </c>
      <c r="J315" s="14" t="s">
        <v>2045</v>
      </c>
      <c r="K315" s="8"/>
      <c r="L315" s="8"/>
      <c r="M315" s="8"/>
      <c r="N315" s="8"/>
      <c r="O315" s="8"/>
      <c r="P315" s="8"/>
      <c r="Q315" s="8"/>
      <c r="R315" s="8"/>
      <c r="S315" s="8"/>
    </row>
    <row r="316" spans="8:10">
      <c r="H316" s="130" t="s">
        <v>259</v>
      </c>
      <c r="I316" s="130">
        <v>4000</v>
      </c>
      <c r="J316" s="130" t="s">
        <v>2043</v>
      </c>
    </row>
    <row r="317" ht="27.6" spans="1:21">
      <c r="A317" s="131" t="s">
        <v>2334</v>
      </c>
      <c r="B317" s="131" t="s">
        <v>12</v>
      </c>
      <c r="C317" s="132" t="s">
        <v>2501</v>
      </c>
      <c r="D317" s="132" t="s">
        <v>2466</v>
      </c>
      <c r="E317" s="133" t="s">
        <v>2456</v>
      </c>
      <c r="F317" s="131" t="s">
        <v>3121</v>
      </c>
      <c r="G317" s="131" t="s">
        <v>11</v>
      </c>
      <c r="H317" s="131" t="s">
        <v>13</v>
      </c>
      <c r="I317" s="132" t="s">
        <v>2501</v>
      </c>
      <c r="J317" s="132" t="s">
        <v>2466</v>
      </c>
      <c r="K317" s="131" t="s">
        <v>11</v>
      </c>
      <c r="L317" s="131" t="s">
        <v>3108</v>
      </c>
      <c r="M317" s="132" t="s">
        <v>2501</v>
      </c>
      <c r="N317" s="132" t="s">
        <v>2466</v>
      </c>
      <c r="O317" s="131" t="s">
        <v>11</v>
      </c>
      <c r="P317" s="131" t="s">
        <v>3336</v>
      </c>
      <c r="Q317" s="132" t="s">
        <v>2501</v>
      </c>
      <c r="R317" s="132" t="s">
        <v>2466</v>
      </c>
      <c r="S317" s="131" t="s">
        <v>11</v>
      </c>
      <c r="T317" s="150"/>
      <c r="U317" s="150"/>
    </row>
    <row r="318" spans="1:19">
      <c r="A318" s="8"/>
      <c r="B318" s="14" t="s">
        <v>479</v>
      </c>
      <c r="C318" s="14">
        <v>7200</v>
      </c>
      <c r="D318" s="14" t="s">
        <v>2043</v>
      </c>
      <c r="E318" s="8"/>
      <c r="F318" s="8"/>
      <c r="G318" s="8"/>
      <c r="H318" s="14" t="s">
        <v>244</v>
      </c>
      <c r="I318" s="14">
        <v>2000</v>
      </c>
      <c r="J318" s="14" t="s">
        <v>2043</v>
      </c>
      <c r="K318" s="8"/>
      <c r="L318" s="14" t="s">
        <v>581</v>
      </c>
      <c r="M318" s="14">
        <v>600</v>
      </c>
      <c r="N318" s="14" t="s">
        <v>2043</v>
      </c>
      <c r="O318" s="8"/>
      <c r="P318" s="14" t="s">
        <v>309</v>
      </c>
      <c r="Q318" s="14">
        <v>13200</v>
      </c>
      <c r="R318" s="14" t="s">
        <v>2043</v>
      </c>
      <c r="S318" s="8"/>
    </row>
    <row r="319" spans="1:19">
      <c r="A319" s="8"/>
      <c r="B319" s="14" t="s">
        <v>4130</v>
      </c>
      <c r="C319" s="14">
        <v>200</v>
      </c>
      <c r="D319" s="14" t="s">
        <v>2043</v>
      </c>
      <c r="E319" s="8"/>
      <c r="F319" s="8"/>
      <c r="G319" s="8"/>
      <c r="H319" s="14" t="s">
        <v>259</v>
      </c>
      <c r="I319" s="14">
        <v>24000</v>
      </c>
      <c r="J319" s="14" t="s">
        <v>2043</v>
      </c>
      <c r="K319" s="8"/>
      <c r="L319" s="14" t="s">
        <v>1936</v>
      </c>
      <c r="M319" s="14">
        <v>500</v>
      </c>
      <c r="N319" s="14" t="s">
        <v>2045</v>
      </c>
      <c r="O319" s="8"/>
      <c r="P319" s="14" t="s">
        <v>923</v>
      </c>
      <c r="Q319" s="14">
        <v>1000</v>
      </c>
      <c r="R319" s="14" t="s">
        <v>2045</v>
      </c>
      <c r="S319" s="8"/>
    </row>
    <row r="320" spans="1:19">
      <c r="A320" s="8"/>
      <c r="B320" s="137" t="s">
        <v>106</v>
      </c>
      <c r="C320" s="137">
        <v>2400</v>
      </c>
      <c r="D320" s="137" t="s">
        <v>2045</v>
      </c>
      <c r="E320" s="8"/>
      <c r="F320" s="8"/>
      <c r="G320" s="8"/>
      <c r="H320" s="14" t="s">
        <v>1747</v>
      </c>
      <c r="I320" s="14">
        <v>800</v>
      </c>
      <c r="J320" s="14" t="s">
        <v>2045</v>
      </c>
      <c r="K320" s="8"/>
      <c r="L320" s="14" t="s">
        <v>1666</v>
      </c>
      <c r="M320" s="14">
        <v>400</v>
      </c>
      <c r="N320" s="14" t="s">
        <v>2045</v>
      </c>
      <c r="O320" s="8"/>
      <c r="P320" s="14" t="s">
        <v>584</v>
      </c>
      <c r="Q320" s="14">
        <v>5200</v>
      </c>
      <c r="R320" s="14" t="s">
        <v>2043</v>
      </c>
      <c r="S320" s="8"/>
    </row>
    <row r="321" spans="1:19">
      <c r="A321" s="8"/>
      <c r="B321" s="137" t="s">
        <v>2046</v>
      </c>
      <c r="C321" s="137">
        <v>2400</v>
      </c>
      <c r="D321" s="137" t="s">
        <v>2045</v>
      </c>
      <c r="E321" s="8"/>
      <c r="F321" s="8"/>
      <c r="G321" s="8"/>
      <c r="H321" s="14" t="s">
        <v>306</v>
      </c>
      <c r="I321" s="14">
        <v>6000</v>
      </c>
      <c r="J321" s="14" t="s">
        <v>2043</v>
      </c>
      <c r="K321" s="8"/>
      <c r="L321" s="126" t="s">
        <v>1580</v>
      </c>
      <c r="M321" s="126">
        <v>1760</v>
      </c>
      <c r="N321" s="126" t="s">
        <v>2045</v>
      </c>
      <c r="O321" s="8"/>
      <c r="P321" s="14" t="s">
        <v>1183</v>
      </c>
      <c r="Q321" s="14">
        <v>1200</v>
      </c>
      <c r="R321" s="14" t="s">
        <v>2043</v>
      </c>
      <c r="S321" s="8"/>
    </row>
    <row r="322" spans="1:19">
      <c r="A322" s="8"/>
      <c r="B322" s="73" t="s">
        <v>1060</v>
      </c>
      <c r="C322" s="73">
        <v>4000</v>
      </c>
      <c r="D322" s="73" t="s">
        <v>2043</v>
      </c>
      <c r="E322" s="8"/>
      <c r="F322" s="8"/>
      <c r="G322" s="8"/>
      <c r="H322" s="127" t="s">
        <v>241</v>
      </c>
      <c r="I322" s="127">
        <v>12000</v>
      </c>
      <c r="J322" s="127" t="s">
        <v>2043</v>
      </c>
      <c r="K322" s="8"/>
      <c r="L322" s="14" t="s">
        <v>1960</v>
      </c>
      <c r="M322" s="14">
        <v>200</v>
      </c>
      <c r="N322" s="14" t="s">
        <v>2045</v>
      </c>
      <c r="O322" s="8"/>
      <c r="P322" s="14" t="s">
        <v>513</v>
      </c>
      <c r="Q322" s="14">
        <v>1200</v>
      </c>
      <c r="R322" s="14" t="s">
        <v>2043</v>
      </c>
      <c r="S322" s="8"/>
    </row>
    <row r="323" spans="1:19">
      <c r="A323" s="8"/>
      <c r="B323" s="73" t="s">
        <v>1065</v>
      </c>
      <c r="C323" s="73">
        <v>9000</v>
      </c>
      <c r="D323" s="73" t="s">
        <v>2043</v>
      </c>
      <c r="E323" s="8"/>
      <c r="F323" s="8"/>
      <c r="G323" s="8"/>
      <c r="H323" s="14" t="s">
        <v>1133</v>
      </c>
      <c r="I323" s="14">
        <v>2000</v>
      </c>
      <c r="J323" s="14" t="s">
        <v>2045</v>
      </c>
      <c r="K323" s="8"/>
      <c r="L323" s="14" t="s">
        <v>1958</v>
      </c>
      <c r="M323" s="14">
        <v>200</v>
      </c>
      <c r="N323" s="14" t="s">
        <v>2045</v>
      </c>
      <c r="O323" s="8"/>
      <c r="P323" s="14" t="s">
        <v>1841</v>
      </c>
      <c r="Q323" s="14">
        <v>1500</v>
      </c>
      <c r="R323" s="14" t="s">
        <v>2045</v>
      </c>
      <c r="S323" s="8"/>
    </row>
    <row r="324" spans="1:19">
      <c r="A324" s="8"/>
      <c r="B324" s="127" t="s">
        <v>175</v>
      </c>
      <c r="C324" s="127">
        <v>2000</v>
      </c>
      <c r="D324" s="127" t="s">
        <v>2043</v>
      </c>
      <c r="E324" s="8"/>
      <c r="F324" s="8"/>
      <c r="G324" s="8"/>
      <c r="H324" s="127" t="s">
        <v>1797</v>
      </c>
      <c r="I324" s="127">
        <v>300</v>
      </c>
      <c r="J324" s="127" t="s">
        <v>2045</v>
      </c>
      <c r="K324" s="8"/>
      <c r="L324" s="137" t="s">
        <v>2176</v>
      </c>
      <c r="M324" s="137">
        <v>500</v>
      </c>
      <c r="N324" s="137" t="s">
        <v>2045</v>
      </c>
      <c r="O324" s="8"/>
      <c r="P324" s="14" t="s">
        <v>1135</v>
      </c>
      <c r="Q324" s="14">
        <v>2000</v>
      </c>
      <c r="R324" s="14" t="s">
        <v>2043</v>
      </c>
      <c r="S324" s="8"/>
    </row>
    <row r="325" spans="1:19">
      <c r="A325" s="8"/>
      <c r="B325" s="14" t="s">
        <v>331</v>
      </c>
      <c r="C325" s="14">
        <v>9000</v>
      </c>
      <c r="D325" s="14" t="s">
        <v>2043</v>
      </c>
      <c r="E325" s="8"/>
      <c r="F325" s="8"/>
      <c r="G325" s="8"/>
      <c r="H325" s="14" t="s">
        <v>405</v>
      </c>
      <c r="I325" s="14">
        <v>980</v>
      </c>
      <c r="J325" s="14" t="s">
        <v>2045</v>
      </c>
      <c r="K325" s="8"/>
      <c r="L325" s="14" t="s">
        <v>1326</v>
      </c>
      <c r="M325" s="14">
        <v>360</v>
      </c>
      <c r="N325" s="14" t="s">
        <v>2045</v>
      </c>
      <c r="O325" s="8"/>
      <c r="P325" s="14" t="s">
        <v>630</v>
      </c>
      <c r="Q325" s="14">
        <v>1200</v>
      </c>
      <c r="R325" s="14" t="s">
        <v>2043</v>
      </c>
      <c r="S325" s="8"/>
    </row>
    <row r="326" spans="1:19">
      <c r="A326" s="8"/>
      <c r="B326" s="127" t="s">
        <v>256</v>
      </c>
      <c r="C326" s="127">
        <v>12000</v>
      </c>
      <c r="D326" s="127" t="s">
        <v>2043</v>
      </c>
      <c r="E326" s="8"/>
      <c r="F326" s="8"/>
      <c r="G326" s="8"/>
      <c r="H326" s="137" t="s">
        <v>110</v>
      </c>
      <c r="I326" s="137">
        <v>3000</v>
      </c>
      <c r="J326" s="137" t="s">
        <v>2043</v>
      </c>
      <c r="K326" s="8"/>
      <c r="L326" s="137" t="s">
        <v>2063</v>
      </c>
      <c r="M326" s="137">
        <v>620</v>
      </c>
      <c r="N326" s="137" t="s">
        <v>2043</v>
      </c>
      <c r="O326" s="8"/>
      <c r="P326" s="14" t="s">
        <v>470</v>
      </c>
      <c r="Q326" s="14">
        <v>2400</v>
      </c>
      <c r="R326" s="14" t="s">
        <v>2043</v>
      </c>
      <c r="S326" s="8"/>
    </row>
    <row r="327" spans="1:19">
      <c r="A327" s="8"/>
      <c r="B327" s="14" t="s">
        <v>519</v>
      </c>
      <c r="C327" s="14">
        <v>4000</v>
      </c>
      <c r="D327" s="14" t="s">
        <v>2043</v>
      </c>
      <c r="E327" s="8"/>
      <c r="F327" s="8"/>
      <c r="G327" s="8"/>
      <c r="H327" s="127" t="s">
        <v>636</v>
      </c>
      <c r="I327" s="127">
        <v>4000</v>
      </c>
      <c r="J327" s="127" t="s">
        <v>2043</v>
      </c>
      <c r="K327" s="8"/>
      <c r="L327" s="14" t="s">
        <v>76</v>
      </c>
      <c r="M327" s="14">
        <v>600</v>
      </c>
      <c r="N327" s="14" t="s">
        <v>2043</v>
      </c>
      <c r="O327" s="8"/>
      <c r="P327" s="14" t="s">
        <v>316</v>
      </c>
      <c r="Q327" s="14">
        <v>8000</v>
      </c>
      <c r="R327" s="14" t="s">
        <v>2043</v>
      </c>
      <c r="S327" s="8"/>
    </row>
    <row r="328" spans="1:19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14" t="s">
        <v>4138</v>
      </c>
      <c r="M328" s="14">
        <v>200</v>
      </c>
      <c r="N328" s="14" t="s">
        <v>2045</v>
      </c>
      <c r="O328" s="8" t="s">
        <v>4667</v>
      </c>
      <c r="P328" s="8"/>
      <c r="Q328" s="8"/>
      <c r="R328" s="8"/>
      <c r="S328" s="8"/>
    </row>
    <row r="329" spans="1:19">
      <c r="A329" s="8"/>
      <c r="B329" s="127"/>
      <c r="C329" s="127"/>
      <c r="D329" s="127"/>
      <c r="E329" s="8"/>
      <c r="F329" s="8"/>
      <c r="G329" s="8"/>
      <c r="H329" s="8"/>
      <c r="I329" s="8"/>
      <c r="J329" s="8"/>
      <c r="K329" s="8"/>
      <c r="L329" s="14" t="s">
        <v>1390</v>
      </c>
      <c r="M329" s="14">
        <v>240</v>
      </c>
      <c r="N329" s="14" t="s">
        <v>2045</v>
      </c>
      <c r="O329" s="8"/>
      <c r="P329" s="8"/>
      <c r="Q329" s="8"/>
      <c r="R329" s="8"/>
      <c r="S329" s="8"/>
    </row>
    <row r="330" spans="1:19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14" t="s">
        <v>2176</v>
      </c>
      <c r="M330" s="14">
        <v>500</v>
      </c>
      <c r="N330" s="14" t="s">
        <v>2045</v>
      </c>
      <c r="O330" s="8"/>
      <c r="P330" s="8"/>
      <c r="Q330" s="8"/>
      <c r="R330" s="8"/>
      <c r="S330" s="8"/>
    </row>
    <row r="331" spans="1:19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14" t="s">
        <v>581</v>
      </c>
      <c r="M331" s="14">
        <v>600</v>
      </c>
      <c r="N331" s="14" t="s">
        <v>2043</v>
      </c>
      <c r="O331" s="8"/>
      <c r="P331" s="8"/>
      <c r="Q331" s="8"/>
      <c r="R331" s="8"/>
      <c r="S331" s="8"/>
    </row>
    <row r="332" spans="1:19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14" t="s">
        <v>1936</v>
      </c>
      <c r="M332" s="14">
        <v>500</v>
      </c>
      <c r="N332" s="14" t="s">
        <v>2045</v>
      </c>
      <c r="O332" s="8"/>
      <c r="P332" s="8"/>
      <c r="Q332" s="8"/>
      <c r="R332" s="8"/>
      <c r="S332" s="8"/>
    </row>
    <row r="333" spans="1:19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14" t="s">
        <v>1499</v>
      </c>
      <c r="M333" s="14">
        <v>1200</v>
      </c>
      <c r="N333" s="14" t="s">
        <v>2045</v>
      </c>
      <c r="O333" s="8"/>
      <c r="P333" s="8"/>
      <c r="Q333" s="8"/>
      <c r="R333" s="8"/>
      <c r="S333" s="8"/>
    </row>
    <row r="334" spans="1:19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14" t="s">
        <v>1597</v>
      </c>
      <c r="M334" s="14">
        <v>400</v>
      </c>
      <c r="N334" s="14" t="s">
        <v>2045</v>
      </c>
      <c r="O334" s="8"/>
      <c r="P334" s="8"/>
      <c r="Q334" s="8"/>
      <c r="R334" s="8"/>
      <c r="S334" s="8"/>
    </row>
    <row r="335" spans="1:19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14" t="s">
        <v>1847</v>
      </c>
      <c r="M335" s="14">
        <v>300</v>
      </c>
      <c r="N335" s="14" t="s">
        <v>2045</v>
      </c>
      <c r="O335" s="8"/>
      <c r="P335" s="8"/>
      <c r="Q335" s="8"/>
      <c r="R335" s="8"/>
      <c r="S335" s="8"/>
    </row>
    <row r="336" spans="1:19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14" t="s">
        <v>2104</v>
      </c>
      <c r="M336" s="14" t="s">
        <v>2149</v>
      </c>
      <c r="N336" s="14" t="s">
        <v>2045</v>
      </c>
      <c r="O336" s="8"/>
      <c r="P336" s="8"/>
      <c r="Q336" s="8"/>
      <c r="R336" s="8"/>
      <c r="S336" s="8"/>
    </row>
    <row r="337" ht="27.6" spans="1:21">
      <c r="A337" s="131" t="s">
        <v>2334</v>
      </c>
      <c r="B337" s="131" t="s">
        <v>12</v>
      </c>
      <c r="C337" s="132" t="s">
        <v>2501</v>
      </c>
      <c r="D337" s="132" t="s">
        <v>2466</v>
      </c>
      <c r="E337" s="133" t="s">
        <v>2456</v>
      </c>
      <c r="F337" s="131" t="s">
        <v>3121</v>
      </c>
      <c r="G337" s="131" t="s">
        <v>11</v>
      </c>
      <c r="H337" s="131" t="s">
        <v>13</v>
      </c>
      <c r="I337" s="132" t="s">
        <v>2501</v>
      </c>
      <c r="J337" s="132" t="s">
        <v>2466</v>
      </c>
      <c r="K337" s="131" t="s">
        <v>11</v>
      </c>
      <c r="L337" s="131" t="s">
        <v>3108</v>
      </c>
      <c r="M337" s="132" t="s">
        <v>2501</v>
      </c>
      <c r="N337" s="132" t="s">
        <v>2466</v>
      </c>
      <c r="O337" s="131" t="s">
        <v>11</v>
      </c>
      <c r="P337" s="131" t="s">
        <v>3336</v>
      </c>
      <c r="Q337" s="132" t="s">
        <v>2501</v>
      </c>
      <c r="R337" s="132" t="s">
        <v>2466</v>
      </c>
      <c r="S337" s="131" t="s">
        <v>11</v>
      </c>
      <c r="T337" s="150"/>
      <c r="U337" s="150"/>
    </row>
    <row r="338" spans="1:19">
      <c r="A338" s="8"/>
      <c r="B338" s="14" t="s">
        <v>479</v>
      </c>
      <c r="C338" s="14">
        <v>7200</v>
      </c>
      <c r="D338" s="14" t="s">
        <v>2043</v>
      </c>
      <c r="E338" s="52"/>
      <c r="F338" s="14"/>
      <c r="G338" s="8"/>
      <c r="H338" s="14" t="s">
        <v>244</v>
      </c>
      <c r="I338" s="14">
        <v>2000</v>
      </c>
      <c r="J338" s="14" t="s">
        <v>2043</v>
      </c>
      <c r="K338" s="14"/>
      <c r="L338" s="14" t="s">
        <v>581</v>
      </c>
      <c r="M338" s="14">
        <v>600</v>
      </c>
      <c r="N338" s="14" t="s">
        <v>2043</v>
      </c>
      <c r="O338" s="8"/>
      <c r="P338" s="14" t="s">
        <v>309</v>
      </c>
      <c r="Q338" s="14">
        <v>13200</v>
      </c>
      <c r="R338" s="14" t="s">
        <v>2043</v>
      </c>
      <c r="S338" s="8"/>
    </row>
    <row r="339" spans="1:19">
      <c r="A339" s="8"/>
      <c r="B339" s="14" t="s">
        <v>4130</v>
      </c>
      <c r="C339" s="14">
        <v>200</v>
      </c>
      <c r="D339" s="14" t="s">
        <v>2043</v>
      </c>
      <c r="E339" s="52"/>
      <c r="F339" s="14"/>
      <c r="G339" s="8"/>
      <c r="H339" s="14" t="s">
        <v>259</v>
      </c>
      <c r="I339" s="14">
        <v>24000</v>
      </c>
      <c r="J339" s="14" t="s">
        <v>2043</v>
      </c>
      <c r="K339" s="14"/>
      <c r="L339" s="14" t="s">
        <v>1936</v>
      </c>
      <c r="M339" s="14">
        <v>500</v>
      </c>
      <c r="N339" s="14" t="s">
        <v>2045</v>
      </c>
      <c r="O339" s="8"/>
      <c r="P339" s="14" t="s">
        <v>923</v>
      </c>
      <c r="Q339" s="14">
        <v>1000</v>
      </c>
      <c r="R339" s="14" t="s">
        <v>2045</v>
      </c>
      <c r="S339" s="8"/>
    </row>
    <row r="340" spans="1:19">
      <c r="A340" s="8"/>
      <c r="B340" s="14" t="s">
        <v>106</v>
      </c>
      <c r="C340" s="14">
        <v>2400</v>
      </c>
      <c r="D340" s="14" t="s">
        <v>2045</v>
      </c>
      <c r="E340" s="52"/>
      <c r="F340" s="14"/>
      <c r="G340" s="8"/>
      <c r="H340" s="14" t="s">
        <v>1747</v>
      </c>
      <c r="I340" s="14">
        <v>2000</v>
      </c>
      <c r="J340" s="14" t="s">
        <v>2045</v>
      </c>
      <c r="K340" s="14"/>
      <c r="L340" s="14" t="s">
        <v>1666</v>
      </c>
      <c r="M340" s="14">
        <v>400</v>
      </c>
      <c r="N340" s="14" t="s">
        <v>2045</v>
      </c>
      <c r="O340" s="8"/>
      <c r="P340" s="14" t="s">
        <v>584</v>
      </c>
      <c r="Q340" s="14">
        <v>6000</v>
      </c>
      <c r="R340" s="14" t="s">
        <v>2043</v>
      </c>
      <c r="S340" s="8"/>
    </row>
    <row r="341" spans="1:19">
      <c r="A341" s="8"/>
      <c r="B341" s="14" t="s">
        <v>2046</v>
      </c>
      <c r="C341" s="14">
        <v>2400</v>
      </c>
      <c r="D341" s="14" t="s">
        <v>2045</v>
      </c>
      <c r="E341" s="52"/>
      <c r="F341" s="14"/>
      <c r="G341" s="8"/>
      <c r="H341" s="14" t="s">
        <v>306</v>
      </c>
      <c r="I341" s="14">
        <v>6000</v>
      </c>
      <c r="J341" s="14" t="s">
        <v>2043</v>
      </c>
      <c r="K341" s="14"/>
      <c r="L341" s="126" t="s">
        <v>1580</v>
      </c>
      <c r="M341" s="126">
        <v>2000</v>
      </c>
      <c r="N341" s="126" t="s">
        <v>2045</v>
      </c>
      <c r="O341" s="8"/>
      <c r="P341" s="73" t="s">
        <v>1183</v>
      </c>
      <c r="Q341" s="73">
        <v>1200</v>
      </c>
      <c r="R341" s="73" t="s">
        <v>2043</v>
      </c>
      <c r="S341" s="8"/>
    </row>
    <row r="342" spans="1:19">
      <c r="A342" s="8"/>
      <c r="B342" s="73" t="s">
        <v>1060</v>
      </c>
      <c r="C342" s="73">
        <v>4000</v>
      </c>
      <c r="D342" s="73" t="s">
        <v>2043</v>
      </c>
      <c r="E342" s="14"/>
      <c r="F342" s="14"/>
      <c r="G342" s="8"/>
      <c r="H342" s="127" t="s">
        <v>241</v>
      </c>
      <c r="I342" s="127">
        <v>12000</v>
      </c>
      <c r="J342" s="127" t="s">
        <v>2043</v>
      </c>
      <c r="K342" s="14"/>
      <c r="L342" s="14" t="s">
        <v>1960</v>
      </c>
      <c r="M342" s="14">
        <v>200</v>
      </c>
      <c r="N342" s="14" t="s">
        <v>2045</v>
      </c>
      <c r="O342" s="8"/>
      <c r="P342" s="14" t="s">
        <v>513</v>
      </c>
      <c r="Q342" s="14">
        <v>1200</v>
      </c>
      <c r="R342" s="14" t="s">
        <v>2043</v>
      </c>
      <c r="S342" s="8"/>
    </row>
    <row r="343" spans="1:19">
      <c r="A343" s="8"/>
      <c r="B343" s="14" t="s">
        <v>1686</v>
      </c>
      <c r="C343" s="14">
        <v>3000</v>
      </c>
      <c r="D343" s="14" t="s">
        <v>2043</v>
      </c>
      <c r="E343" s="14"/>
      <c r="F343" s="14"/>
      <c r="G343" s="8"/>
      <c r="H343" s="14" t="s">
        <v>331</v>
      </c>
      <c r="I343" s="14">
        <v>9000</v>
      </c>
      <c r="J343" s="14" t="s">
        <v>2043</v>
      </c>
      <c r="K343" s="14"/>
      <c r="L343" s="14" t="s">
        <v>1958</v>
      </c>
      <c r="M343" s="14">
        <v>200</v>
      </c>
      <c r="N343" s="14" t="s">
        <v>2045</v>
      </c>
      <c r="O343" s="8"/>
      <c r="P343" s="14" t="s">
        <v>1841</v>
      </c>
      <c r="Q343" s="14">
        <v>1500</v>
      </c>
      <c r="R343" s="14" t="s">
        <v>2045</v>
      </c>
      <c r="S343" s="8"/>
    </row>
    <row r="344" spans="1:19">
      <c r="A344" s="8"/>
      <c r="B344" s="127" t="s">
        <v>790</v>
      </c>
      <c r="C344" s="127">
        <v>4000</v>
      </c>
      <c r="D344" s="127" t="s">
        <v>2043</v>
      </c>
      <c r="E344" s="14"/>
      <c r="F344" s="14"/>
      <c r="G344" s="8"/>
      <c r="H344" s="14" t="s">
        <v>1133</v>
      </c>
      <c r="I344" s="14">
        <v>2000</v>
      </c>
      <c r="J344" s="14" t="s">
        <v>2045</v>
      </c>
      <c r="K344" s="14"/>
      <c r="L344" s="137" t="s">
        <v>2176</v>
      </c>
      <c r="M344" s="137">
        <v>500</v>
      </c>
      <c r="N344" s="137" t="s">
        <v>2045</v>
      </c>
      <c r="O344" s="8"/>
      <c r="P344" s="14" t="s">
        <v>1135</v>
      </c>
      <c r="Q344" s="14">
        <v>2400</v>
      </c>
      <c r="R344" s="14" t="s">
        <v>2043</v>
      </c>
      <c r="S344" s="8"/>
    </row>
    <row r="345" spans="1:19">
      <c r="A345" s="8"/>
      <c r="B345" s="14" t="s">
        <v>464</v>
      </c>
      <c r="C345" s="127">
        <v>8000</v>
      </c>
      <c r="D345" s="127" t="s">
        <v>2043</v>
      </c>
      <c r="E345" s="52"/>
      <c r="F345" s="14"/>
      <c r="G345" s="8"/>
      <c r="H345" s="127" t="s">
        <v>1797</v>
      </c>
      <c r="I345" s="127">
        <v>300</v>
      </c>
      <c r="J345" s="127" t="s">
        <v>2045</v>
      </c>
      <c r="K345" s="14"/>
      <c r="L345" s="14" t="s">
        <v>1326</v>
      </c>
      <c r="M345" s="14">
        <v>360</v>
      </c>
      <c r="N345" s="14" t="s">
        <v>2045</v>
      </c>
      <c r="O345" s="8"/>
      <c r="P345" s="14" t="s">
        <v>630</v>
      </c>
      <c r="Q345" s="14">
        <v>1600</v>
      </c>
      <c r="R345" s="14" t="s">
        <v>2043</v>
      </c>
      <c r="S345" s="8"/>
    </row>
    <row r="346" spans="1:19">
      <c r="A346" s="8"/>
      <c r="B346" s="14" t="s">
        <v>1188</v>
      </c>
      <c r="C346" s="14">
        <v>2000</v>
      </c>
      <c r="D346" s="14" t="s">
        <v>2043</v>
      </c>
      <c r="E346" s="14"/>
      <c r="F346" s="14"/>
      <c r="G346" s="8"/>
      <c r="H346" s="14" t="s">
        <v>405</v>
      </c>
      <c r="I346" s="14">
        <v>980</v>
      </c>
      <c r="J346" s="14" t="s">
        <v>2045</v>
      </c>
      <c r="K346" s="14"/>
      <c r="L346" s="137" t="s">
        <v>2063</v>
      </c>
      <c r="M346" s="137">
        <v>700</v>
      </c>
      <c r="N346" s="137" t="s">
        <v>2045</v>
      </c>
      <c r="O346" s="8"/>
      <c r="P346" s="14" t="s">
        <v>470</v>
      </c>
      <c r="Q346" s="14">
        <v>2400</v>
      </c>
      <c r="R346" s="14" t="s">
        <v>2043</v>
      </c>
      <c r="S346" s="8"/>
    </row>
    <row r="347" spans="1:19">
      <c r="A347" s="8"/>
      <c r="B347" s="127" t="s">
        <v>2047</v>
      </c>
      <c r="C347" s="14">
        <v>300</v>
      </c>
      <c r="D347" s="14" t="s">
        <v>2045</v>
      </c>
      <c r="E347" s="52"/>
      <c r="F347" s="14" t="s">
        <v>2096</v>
      </c>
      <c r="G347" s="8" t="s">
        <v>2096</v>
      </c>
      <c r="H347" s="137" t="s">
        <v>110</v>
      </c>
      <c r="I347" s="137">
        <v>3000</v>
      </c>
      <c r="J347" s="137" t="s">
        <v>2043</v>
      </c>
      <c r="K347" s="137"/>
      <c r="L347" s="14" t="s">
        <v>63</v>
      </c>
      <c r="M347" s="14">
        <v>600</v>
      </c>
      <c r="N347" s="14" t="s">
        <v>2043</v>
      </c>
      <c r="O347" s="8"/>
      <c r="P347" s="14" t="s">
        <v>316</v>
      </c>
      <c r="Q347" s="14">
        <v>5000</v>
      </c>
      <c r="R347" s="14" t="s">
        <v>2043</v>
      </c>
      <c r="S347" s="8"/>
    </row>
    <row r="348" spans="1:19">
      <c r="A348" s="8"/>
      <c r="B348" s="8"/>
      <c r="C348" s="8"/>
      <c r="D348" s="8"/>
      <c r="E348" s="8"/>
      <c r="F348" s="8"/>
      <c r="G348" s="8"/>
      <c r="H348" s="14" t="s">
        <v>2066</v>
      </c>
      <c r="I348" s="14">
        <v>150</v>
      </c>
      <c r="J348" s="14" t="s">
        <v>2067</v>
      </c>
      <c r="K348" s="14" t="s">
        <v>4668</v>
      </c>
      <c r="L348" s="14" t="s">
        <v>76</v>
      </c>
      <c r="M348" s="14">
        <v>600</v>
      </c>
      <c r="N348" s="14" t="s">
        <v>2043</v>
      </c>
      <c r="O348" s="8"/>
      <c r="P348" s="8"/>
      <c r="Q348" s="8"/>
      <c r="R348" s="8"/>
      <c r="S348" s="8"/>
    </row>
    <row r="349" spans="1:19">
      <c r="A349" s="8"/>
      <c r="B349" s="8"/>
      <c r="C349" s="8"/>
      <c r="D349" s="8"/>
      <c r="E349" s="8"/>
      <c r="F349" s="8"/>
      <c r="G349" s="8"/>
      <c r="H349" s="14" t="s">
        <v>2073</v>
      </c>
      <c r="I349" s="14">
        <v>200</v>
      </c>
      <c r="J349" s="14" t="s">
        <v>2045</v>
      </c>
      <c r="K349" s="14" t="s">
        <v>2096</v>
      </c>
      <c r="L349" s="14" t="s">
        <v>4138</v>
      </c>
      <c r="M349" s="14">
        <v>200</v>
      </c>
      <c r="N349" s="14" t="s">
        <v>2045</v>
      </c>
      <c r="O349" s="8"/>
      <c r="P349" s="8"/>
      <c r="Q349" s="8"/>
      <c r="R349" s="8"/>
      <c r="S349" s="8"/>
    </row>
    <row r="350" spans="1:19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14" t="s">
        <v>1390</v>
      </c>
      <c r="M350" s="14">
        <v>240</v>
      </c>
      <c r="N350" s="14" t="s">
        <v>2045</v>
      </c>
      <c r="O350" s="8"/>
      <c r="P350" s="8"/>
      <c r="Q350" s="8"/>
      <c r="R350" s="8"/>
      <c r="S350" s="8"/>
    </row>
    <row r="351" spans="1:19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14" t="s">
        <v>2049</v>
      </c>
      <c r="M351" s="14">
        <v>500</v>
      </c>
      <c r="N351" s="14" t="s">
        <v>2045</v>
      </c>
      <c r="O351" s="8" t="s">
        <v>2096</v>
      </c>
      <c r="P351" s="8"/>
      <c r="Q351" s="8"/>
      <c r="R351" s="8"/>
      <c r="S351" s="8"/>
    </row>
    <row r="352" spans="1:19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14" t="s">
        <v>2176</v>
      </c>
      <c r="M352" s="14">
        <v>500</v>
      </c>
      <c r="N352" s="14" t="s">
        <v>2045</v>
      </c>
      <c r="O352" s="8"/>
      <c r="P352" s="8"/>
      <c r="Q352" s="8"/>
      <c r="R352" s="8"/>
      <c r="S352" s="8"/>
    </row>
    <row r="353" spans="1:19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14" t="s">
        <v>1046</v>
      </c>
      <c r="M353" s="14">
        <v>600</v>
      </c>
      <c r="N353" s="14" t="s">
        <v>2043</v>
      </c>
      <c r="O353" s="8"/>
      <c r="P353" s="8"/>
      <c r="Q353" s="8"/>
      <c r="R353" s="8"/>
      <c r="S353" s="8"/>
    </row>
    <row r="354" spans="1:19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14" t="s">
        <v>1936</v>
      </c>
      <c r="M354" s="14">
        <v>500</v>
      </c>
      <c r="N354" s="14" t="s">
        <v>2045</v>
      </c>
      <c r="O354" s="8"/>
      <c r="P354" s="8"/>
      <c r="Q354" s="8"/>
      <c r="R354" s="8"/>
      <c r="S354" s="8"/>
    </row>
    <row r="355" spans="1:19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14" t="s">
        <v>1499</v>
      </c>
      <c r="M355" s="14">
        <v>1200</v>
      </c>
      <c r="N355" s="14" t="s">
        <v>2045</v>
      </c>
      <c r="O355" s="8"/>
      <c r="P355" s="8"/>
      <c r="Q355" s="8"/>
      <c r="R355" s="8"/>
      <c r="S355" s="8"/>
    </row>
    <row r="356" spans="1:19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14" t="s">
        <v>1597</v>
      </c>
      <c r="M356" s="14">
        <v>400</v>
      </c>
      <c r="N356" s="14" t="s">
        <v>2045</v>
      </c>
      <c r="O356" s="8"/>
      <c r="P356" s="8"/>
      <c r="Q356" s="8"/>
      <c r="R356" s="8"/>
      <c r="S356" s="8"/>
    </row>
    <row r="357" ht="27.6" spans="1:21">
      <c r="A357" s="131" t="s">
        <v>2339</v>
      </c>
      <c r="B357" s="131" t="s">
        <v>12</v>
      </c>
      <c r="C357" s="132" t="s">
        <v>2501</v>
      </c>
      <c r="D357" s="132" t="s">
        <v>2466</v>
      </c>
      <c r="E357" s="133" t="s">
        <v>2456</v>
      </c>
      <c r="F357" s="131" t="s">
        <v>3121</v>
      </c>
      <c r="G357" s="131" t="s">
        <v>11</v>
      </c>
      <c r="H357" s="131" t="s">
        <v>13</v>
      </c>
      <c r="I357" s="132" t="s">
        <v>2501</v>
      </c>
      <c r="J357" s="132" t="s">
        <v>2466</v>
      </c>
      <c r="K357" s="131" t="s">
        <v>11</v>
      </c>
      <c r="L357" s="131" t="s">
        <v>3108</v>
      </c>
      <c r="M357" s="132" t="s">
        <v>2501</v>
      </c>
      <c r="N357" s="132" t="s">
        <v>2466</v>
      </c>
      <c r="O357" s="131" t="s">
        <v>11</v>
      </c>
      <c r="P357" s="131" t="s">
        <v>3336</v>
      </c>
      <c r="Q357" s="132" t="s">
        <v>2501</v>
      </c>
      <c r="R357" s="132" t="s">
        <v>2466</v>
      </c>
      <c r="S357" s="131" t="s">
        <v>11</v>
      </c>
      <c r="T357" s="150"/>
      <c r="U357" s="150"/>
    </row>
    <row r="358" spans="1:19">
      <c r="A358" s="8"/>
      <c r="B358" s="73" t="s">
        <v>1065</v>
      </c>
      <c r="C358" s="73">
        <v>9000</v>
      </c>
      <c r="D358" s="73" t="s">
        <v>2043</v>
      </c>
      <c r="E358" s="8"/>
      <c r="F358" s="8"/>
      <c r="G358" s="8"/>
      <c r="H358" s="14" t="s">
        <v>1068</v>
      </c>
      <c r="I358" s="14">
        <v>800</v>
      </c>
      <c r="J358" s="14" t="s">
        <v>2045</v>
      </c>
      <c r="K358" s="8"/>
      <c r="L358" s="14" t="s">
        <v>1499</v>
      </c>
      <c r="M358" s="14">
        <v>1200</v>
      </c>
      <c r="N358" s="14" t="s">
        <v>2045</v>
      </c>
      <c r="O358" s="8"/>
      <c r="P358" s="14" t="s">
        <v>470</v>
      </c>
      <c r="Q358" s="14">
        <v>1600</v>
      </c>
      <c r="R358" s="14" t="s">
        <v>2043</v>
      </c>
      <c r="S358" s="8"/>
    </row>
    <row r="359" spans="1:19">
      <c r="A359" s="8"/>
      <c r="B359" s="137" t="s">
        <v>110</v>
      </c>
      <c r="C359" s="137">
        <v>3000</v>
      </c>
      <c r="D359" s="137" t="s">
        <v>2043</v>
      </c>
      <c r="E359" s="8"/>
      <c r="F359" s="8"/>
      <c r="G359" s="8"/>
      <c r="H359" s="14" t="s">
        <v>931</v>
      </c>
      <c r="I359" s="14">
        <v>800</v>
      </c>
      <c r="J359" s="14" t="s">
        <v>2045</v>
      </c>
      <c r="K359" s="8"/>
      <c r="L359" s="14" t="s">
        <v>1597</v>
      </c>
      <c r="M359" s="14">
        <v>400</v>
      </c>
      <c r="N359" s="14" t="s">
        <v>2045</v>
      </c>
      <c r="O359" s="8"/>
      <c r="P359" s="14" t="s">
        <v>1590</v>
      </c>
      <c r="Q359" s="14">
        <v>2000</v>
      </c>
      <c r="R359" s="14" t="s">
        <v>2043</v>
      </c>
      <c r="S359" s="8"/>
    </row>
    <row r="360" spans="1:19">
      <c r="A360" s="8"/>
      <c r="B360" s="127" t="s">
        <v>175</v>
      </c>
      <c r="C360" s="127">
        <v>2000</v>
      </c>
      <c r="D360" s="127" t="s">
        <v>2043</v>
      </c>
      <c r="E360" s="8"/>
      <c r="F360" s="8"/>
      <c r="G360" s="8"/>
      <c r="H360" s="14" t="s">
        <v>2066</v>
      </c>
      <c r="I360" s="14">
        <v>150</v>
      </c>
      <c r="J360" s="14" t="s">
        <v>2067</v>
      </c>
      <c r="K360" s="8"/>
      <c r="L360" s="14" t="s">
        <v>2104</v>
      </c>
      <c r="M360" s="14">
        <v>195</v>
      </c>
      <c r="N360" s="14" t="s">
        <v>2045</v>
      </c>
      <c r="O360" s="8"/>
      <c r="P360" s="127" t="s">
        <v>151</v>
      </c>
      <c r="Q360" s="127">
        <v>800</v>
      </c>
      <c r="R360" s="127" t="s">
        <v>2043</v>
      </c>
      <c r="S360" s="8"/>
    </row>
    <row r="361" spans="1:19">
      <c r="A361" s="8"/>
      <c r="B361" s="127" t="s">
        <v>256</v>
      </c>
      <c r="C361" s="127">
        <v>15000</v>
      </c>
      <c r="D361" s="127" t="s">
        <v>2043</v>
      </c>
      <c r="E361" s="8"/>
      <c r="F361" s="8"/>
      <c r="G361" s="8"/>
      <c r="H361" s="14" t="s">
        <v>1793</v>
      </c>
      <c r="I361" s="14">
        <v>2400</v>
      </c>
      <c r="J361" s="14" t="s">
        <v>2045</v>
      </c>
      <c r="K361" s="8"/>
      <c r="L361" s="14" t="s">
        <v>1270</v>
      </c>
      <c r="M361" s="14">
        <v>180</v>
      </c>
      <c r="N361" s="14" t="s">
        <v>2045</v>
      </c>
      <c r="O361" s="8"/>
      <c r="P361" s="127" t="s">
        <v>238</v>
      </c>
      <c r="Q361" s="127">
        <v>9000</v>
      </c>
      <c r="R361" s="127" t="s">
        <v>2043</v>
      </c>
      <c r="S361" s="8"/>
    </row>
    <row r="362" spans="1:19">
      <c r="A362" s="8"/>
      <c r="B362" s="127" t="s">
        <v>2073</v>
      </c>
      <c r="C362" s="127">
        <v>200</v>
      </c>
      <c r="D362" s="127" t="s">
        <v>2045</v>
      </c>
      <c r="E362" s="8"/>
      <c r="F362" s="8"/>
      <c r="G362" s="8"/>
      <c r="H362" s="14" t="s">
        <v>967</v>
      </c>
      <c r="I362" s="14">
        <v>5000</v>
      </c>
      <c r="J362" s="14" t="s">
        <v>2045</v>
      </c>
      <c r="K362" s="8"/>
      <c r="L362" s="14" t="s">
        <v>2136</v>
      </c>
      <c r="M362" s="14">
        <v>600</v>
      </c>
      <c r="N362" s="14" t="s">
        <v>2045</v>
      </c>
      <c r="O362" s="8"/>
      <c r="P362" s="127" t="s">
        <v>1603</v>
      </c>
      <c r="Q362" s="127">
        <v>3000</v>
      </c>
      <c r="R362" s="127" t="s">
        <v>2043</v>
      </c>
      <c r="S362" s="8"/>
    </row>
    <row r="363" spans="1:19">
      <c r="A363" s="8"/>
      <c r="B363" s="127" t="s">
        <v>259</v>
      </c>
      <c r="C363" s="127">
        <v>24000</v>
      </c>
      <c r="D363" s="127" t="s">
        <v>2043</v>
      </c>
      <c r="E363" s="8"/>
      <c r="F363" s="8"/>
      <c r="G363" s="8"/>
      <c r="H363" s="14" t="s">
        <v>1799</v>
      </c>
      <c r="I363" s="14">
        <v>180</v>
      </c>
      <c r="J363" s="14" t="s">
        <v>2045</v>
      </c>
      <c r="K363" s="8"/>
      <c r="L363" s="14" t="s">
        <v>1482</v>
      </c>
      <c r="M363" s="14">
        <v>600</v>
      </c>
      <c r="N363" s="14" t="s">
        <v>2045</v>
      </c>
      <c r="O363" s="8"/>
      <c r="P363" s="14" t="s">
        <v>592</v>
      </c>
      <c r="Q363" s="14">
        <v>6000</v>
      </c>
      <c r="R363" s="14" t="s">
        <v>2043</v>
      </c>
      <c r="S363" s="8"/>
    </row>
    <row r="364" spans="1:19">
      <c r="A364" s="8"/>
      <c r="B364" s="8"/>
      <c r="C364" s="8"/>
      <c r="D364" s="8"/>
      <c r="E364" s="8"/>
      <c r="F364" s="8"/>
      <c r="G364" s="8"/>
      <c r="H364" s="14" t="s">
        <v>1576</v>
      </c>
      <c r="I364" s="14">
        <v>400</v>
      </c>
      <c r="J364" s="14" t="s">
        <v>2045</v>
      </c>
      <c r="K364" s="8"/>
      <c r="L364" s="14" t="s">
        <v>820</v>
      </c>
      <c r="M364" s="14">
        <v>200</v>
      </c>
      <c r="N364" s="14" t="s">
        <v>2045</v>
      </c>
      <c r="O364" s="8"/>
      <c r="P364" s="126" t="s">
        <v>907</v>
      </c>
      <c r="Q364" s="126">
        <v>8700</v>
      </c>
      <c r="R364" s="126" t="s">
        <v>2043</v>
      </c>
      <c r="S364" s="8"/>
    </row>
    <row r="365" spans="1:19">
      <c r="A365" s="8"/>
      <c r="B365" s="8"/>
      <c r="C365" s="8"/>
      <c r="D365" s="8"/>
      <c r="E365" s="8"/>
      <c r="F365" s="8"/>
      <c r="G365" s="8"/>
      <c r="H365" s="14" t="s">
        <v>142</v>
      </c>
      <c r="I365" s="14">
        <v>5000</v>
      </c>
      <c r="J365" s="14" t="s">
        <v>2043</v>
      </c>
      <c r="K365" s="8"/>
      <c r="L365" s="14" t="s">
        <v>1255</v>
      </c>
      <c r="M365" s="14">
        <v>300</v>
      </c>
      <c r="N365" s="14" t="s">
        <v>2045</v>
      </c>
      <c r="O365" s="8"/>
      <c r="P365" s="14" t="s">
        <v>1183</v>
      </c>
      <c r="Q365" s="14">
        <v>800</v>
      </c>
      <c r="R365" s="14" t="s">
        <v>2141</v>
      </c>
      <c r="S365" s="8"/>
    </row>
    <row r="366" spans="1:19">
      <c r="A366" s="8"/>
      <c r="B366" s="8"/>
      <c r="C366" s="8"/>
      <c r="D366" s="8"/>
      <c r="E366" s="8"/>
      <c r="F366" s="8"/>
      <c r="G366" s="8"/>
      <c r="H366" s="14" t="s">
        <v>2116</v>
      </c>
      <c r="I366" s="14">
        <v>400</v>
      </c>
      <c r="J366" s="14" t="s">
        <v>2045</v>
      </c>
      <c r="K366" s="8"/>
      <c r="L366" s="14" t="s">
        <v>2128</v>
      </c>
      <c r="M366" s="14">
        <v>500</v>
      </c>
      <c r="N366" s="14" t="s">
        <v>2043</v>
      </c>
      <c r="O366" s="8"/>
      <c r="P366" s="14" t="s">
        <v>316</v>
      </c>
      <c r="Q366" s="14">
        <v>9000</v>
      </c>
      <c r="R366" s="14" t="s">
        <v>2043</v>
      </c>
      <c r="S366" s="8"/>
    </row>
    <row r="367" spans="1:19">
      <c r="A367" s="8"/>
      <c r="B367" s="8"/>
      <c r="C367" s="8"/>
      <c r="D367" s="8"/>
      <c r="E367" s="8"/>
      <c r="F367" s="8"/>
      <c r="G367" s="8"/>
      <c r="H367" s="14" t="s">
        <v>2086</v>
      </c>
      <c r="I367" s="14">
        <v>1320</v>
      </c>
      <c r="J367" s="14" t="s">
        <v>2045</v>
      </c>
      <c r="K367" s="8"/>
      <c r="L367" s="14" t="s">
        <v>2168</v>
      </c>
      <c r="M367" s="14">
        <v>200</v>
      </c>
      <c r="N367" s="14" t="s">
        <v>2045</v>
      </c>
      <c r="O367" s="8"/>
      <c r="P367" s="8"/>
      <c r="Q367" s="8"/>
      <c r="R367" s="8"/>
      <c r="S367" s="8"/>
    </row>
    <row r="368" spans="1:19">
      <c r="A368" s="8"/>
      <c r="B368" s="8"/>
      <c r="C368" s="8"/>
      <c r="D368" s="8"/>
      <c r="E368" s="8"/>
      <c r="F368" s="8"/>
      <c r="G368" s="8"/>
      <c r="H368" s="14" t="s">
        <v>300</v>
      </c>
      <c r="I368" s="14">
        <v>200</v>
      </c>
      <c r="J368" s="14" t="s">
        <v>2045</v>
      </c>
      <c r="K368" s="8"/>
      <c r="L368" s="127" t="s">
        <v>1257</v>
      </c>
      <c r="M368" s="14">
        <v>200</v>
      </c>
      <c r="N368" s="14" t="s">
        <v>2045</v>
      </c>
      <c r="O368" s="8"/>
      <c r="P368" s="8"/>
      <c r="Q368" s="8"/>
      <c r="R368" s="8"/>
      <c r="S368" s="8"/>
    </row>
    <row r="369" spans="1:19">
      <c r="A369" s="8"/>
      <c r="B369" s="8"/>
      <c r="C369" s="8"/>
      <c r="D369" s="8"/>
      <c r="E369" s="8"/>
      <c r="F369" s="8"/>
      <c r="G369" s="8"/>
      <c r="H369" s="127" t="s">
        <v>581</v>
      </c>
      <c r="I369" s="127">
        <v>3000</v>
      </c>
      <c r="J369" s="127" t="s">
        <v>2043</v>
      </c>
      <c r="K369" s="8"/>
      <c r="L369" s="14" t="s">
        <v>951</v>
      </c>
      <c r="M369" s="14">
        <v>400</v>
      </c>
      <c r="N369" s="14" t="s">
        <v>2045</v>
      </c>
      <c r="O369" s="8"/>
      <c r="P369" s="8"/>
      <c r="Q369" s="8"/>
      <c r="R369" s="8"/>
      <c r="S369" s="8"/>
    </row>
    <row r="370" spans="1:19">
      <c r="A370" s="8"/>
      <c r="B370" s="8"/>
      <c r="C370" s="8"/>
      <c r="D370" s="8"/>
      <c r="E370" s="8"/>
      <c r="F370" s="8"/>
      <c r="G370" s="8"/>
      <c r="H370" s="127" t="s">
        <v>220</v>
      </c>
      <c r="I370" s="127">
        <v>3200</v>
      </c>
      <c r="J370" s="127" t="s">
        <v>2043</v>
      </c>
      <c r="K370" s="8"/>
      <c r="L370" s="137" t="s">
        <v>2154</v>
      </c>
      <c r="M370" s="137">
        <v>900</v>
      </c>
      <c r="N370" s="137" t="s">
        <v>2045</v>
      </c>
      <c r="O370" s="8"/>
      <c r="P370" s="8"/>
      <c r="Q370" s="8"/>
      <c r="R370" s="8"/>
      <c r="S370" s="8"/>
    </row>
    <row r="371" spans="1:19">
      <c r="A371" s="8"/>
      <c r="B371" s="8"/>
      <c r="C371" s="8"/>
      <c r="D371" s="8"/>
      <c r="E371" s="8"/>
      <c r="F371" s="8"/>
      <c r="G371" s="8"/>
      <c r="H371" s="127" t="s">
        <v>2076</v>
      </c>
      <c r="I371" s="127">
        <v>800</v>
      </c>
      <c r="J371" s="127" t="s">
        <v>2045</v>
      </c>
      <c r="K371" s="8"/>
      <c r="L371" s="14" t="s">
        <v>1299</v>
      </c>
      <c r="M371" s="14">
        <v>400</v>
      </c>
      <c r="N371" s="14" t="s">
        <v>2045</v>
      </c>
      <c r="O371" s="8"/>
      <c r="P371" s="8"/>
      <c r="Q371" s="8"/>
      <c r="R371" s="8"/>
      <c r="S371" s="8"/>
    </row>
    <row r="372" spans="1:19">
      <c r="A372" s="8"/>
      <c r="B372" s="8"/>
      <c r="C372" s="8"/>
      <c r="D372" s="8"/>
      <c r="E372" s="8"/>
      <c r="F372" s="8"/>
      <c r="G372" s="8"/>
      <c r="H372" s="127" t="s">
        <v>615</v>
      </c>
      <c r="I372" s="127">
        <v>940</v>
      </c>
      <c r="J372" s="127" t="s">
        <v>2045</v>
      </c>
      <c r="K372" s="8"/>
      <c r="L372" s="14" t="s">
        <v>738</v>
      </c>
      <c r="M372" s="14">
        <v>200</v>
      </c>
      <c r="N372" s="14" t="s">
        <v>2045</v>
      </c>
      <c r="O372" s="8"/>
      <c r="P372" s="8"/>
      <c r="Q372" s="8"/>
      <c r="R372" s="8"/>
      <c r="S372" s="8"/>
    </row>
    <row r="373" spans="1:19">
      <c r="A373" s="8"/>
      <c r="B373" s="8"/>
      <c r="C373" s="8"/>
      <c r="D373" s="8"/>
      <c r="E373" s="8"/>
      <c r="F373" s="8"/>
      <c r="G373" s="8"/>
      <c r="H373" s="127" t="s">
        <v>135</v>
      </c>
      <c r="I373" s="127">
        <v>16000</v>
      </c>
      <c r="J373" s="127" t="s">
        <v>2043</v>
      </c>
      <c r="K373" s="8"/>
      <c r="L373" s="14" t="s">
        <v>357</v>
      </c>
      <c r="M373" s="14">
        <v>495</v>
      </c>
      <c r="N373" s="14" t="s">
        <v>2045</v>
      </c>
      <c r="O373" s="8"/>
      <c r="P373" s="8"/>
      <c r="Q373" s="8"/>
      <c r="R373" s="8"/>
      <c r="S373" s="8"/>
    </row>
    <row r="374" spans="1:19">
      <c r="A374" s="8"/>
      <c r="B374" s="8"/>
      <c r="C374" s="8"/>
      <c r="D374" s="8"/>
      <c r="E374" s="8"/>
      <c r="F374" s="8"/>
      <c r="G374" s="8"/>
      <c r="H374" s="14" t="s">
        <v>1777</v>
      </c>
      <c r="I374" s="14">
        <v>1000</v>
      </c>
      <c r="J374" s="14" t="s">
        <v>2043</v>
      </c>
      <c r="K374" s="8"/>
      <c r="L374" s="14" t="s">
        <v>1318</v>
      </c>
      <c r="M374" s="14">
        <v>500</v>
      </c>
      <c r="N374" s="14" t="s">
        <v>2045</v>
      </c>
      <c r="O374" s="8"/>
      <c r="P374" s="8"/>
      <c r="Q374" s="8"/>
      <c r="R374" s="8"/>
      <c r="S374" s="8"/>
    </row>
    <row r="375" spans="1:19">
      <c r="A375" s="8"/>
      <c r="B375" s="8"/>
      <c r="C375" s="8"/>
      <c r="D375" s="8"/>
      <c r="E375" s="8"/>
      <c r="F375" s="8"/>
      <c r="G375" s="8"/>
      <c r="H375" s="126" t="s">
        <v>280</v>
      </c>
      <c r="I375" s="126">
        <v>9000</v>
      </c>
      <c r="J375" s="126" t="s">
        <v>2043</v>
      </c>
      <c r="K375" s="8"/>
      <c r="L375" s="14" t="s">
        <v>606</v>
      </c>
      <c r="M375" s="14">
        <v>220</v>
      </c>
      <c r="N375" s="14" t="s">
        <v>2045</v>
      </c>
      <c r="O375" s="8"/>
      <c r="P375" s="8"/>
      <c r="Q375" s="8"/>
      <c r="R375" s="8"/>
      <c r="S375" s="8"/>
    </row>
    <row r="376" spans="1:19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137" t="s">
        <v>2100</v>
      </c>
      <c r="M376" s="137">
        <v>200</v>
      </c>
      <c r="N376" s="137" t="s">
        <v>2045</v>
      </c>
      <c r="O376" s="8"/>
      <c r="P376" s="8"/>
      <c r="Q376" s="8"/>
      <c r="R376" s="8"/>
      <c r="S376" s="8"/>
    </row>
    <row r="377" spans="1:19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14" t="s">
        <v>2102</v>
      </c>
      <c r="M377" s="14">
        <v>600</v>
      </c>
      <c r="N377" s="14" t="s">
        <v>2043</v>
      </c>
      <c r="O377" s="8"/>
      <c r="P377" s="8"/>
      <c r="Q377" s="8"/>
      <c r="R377" s="8"/>
      <c r="S377" s="8"/>
    </row>
    <row r="378" spans="1:19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14" t="s">
        <v>1031</v>
      </c>
      <c r="M378" s="14">
        <v>200</v>
      </c>
      <c r="N378" s="14" t="s">
        <v>2045</v>
      </c>
      <c r="O378" s="8"/>
      <c r="P378" s="8"/>
      <c r="Q378" s="8"/>
      <c r="R378" s="8"/>
      <c r="S378" s="8"/>
    </row>
    <row r="379" spans="1:1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14" t="s">
        <v>1303</v>
      </c>
      <c r="M379" s="14">
        <v>300</v>
      </c>
      <c r="N379" s="14" t="s">
        <v>2045</v>
      </c>
      <c r="O379" s="8"/>
      <c r="P379" s="8"/>
      <c r="Q379" s="8"/>
      <c r="R379" s="8"/>
      <c r="S379" s="8"/>
    </row>
    <row r="380" spans="1:19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14" t="s">
        <v>1588</v>
      </c>
      <c r="M380" s="14">
        <v>600</v>
      </c>
      <c r="N380" s="14" t="s">
        <v>2045</v>
      </c>
      <c r="O380" s="8"/>
      <c r="P380" s="8"/>
      <c r="Q380" s="8"/>
      <c r="R380" s="8"/>
      <c r="S380" s="8"/>
    </row>
    <row r="381" ht="27.6" spans="1:21">
      <c r="A381" s="131" t="s">
        <v>2341</v>
      </c>
      <c r="B381" s="131" t="s">
        <v>12</v>
      </c>
      <c r="C381" s="132" t="s">
        <v>2501</v>
      </c>
      <c r="D381" s="132" t="s">
        <v>2466</v>
      </c>
      <c r="E381" s="133" t="s">
        <v>2456</v>
      </c>
      <c r="F381" s="131" t="s">
        <v>3121</v>
      </c>
      <c r="G381" s="131" t="s">
        <v>11</v>
      </c>
      <c r="H381" s="131" t="s">
        <v>13</v>
      </c>
      <c r="I381" s="132" t="s">
        <v>2501</v>
      </c>
      <c r="J381" s="132" t="s">
        <v>2466</v>
      </c>
      <c r="K381" s="131" t="s">
        <v>11</v>
      </c>
      <c r="L381" s="131" t="s">
        <v>3108</v>
      </c>
      <c r="M381" s="132" t="s">
        <v>2501</v>
      </c>
      <c r="N381" s="132" t="s">
        <v>2466</v>
      </c>
      <c r="O381" s="131" t="s">
        <v>11</v>
      </c>
      <c r="P381" s="131" t="s">
        <v>3336</v>
      </c>
      <c r="Q381" s="132" t="s">
        <v>2501</v>
      </c>
      <c r="R381" s="132" t="s">
        <v>2466</v>
      </c>
      <c r="S381" s="131" t="s">
        <v>11</v>
      </c>
      <c r="T381" s="150"/>
      <c r="U381" s="150"/>
    </row>
    <row r="382" spans="1:19">
      <c r="A382" s="8"/>
      <c r="B382" s="14" t="s">
        <v>253</v>
      </c>
      <c r="C382" s="14">
        <v>6000</v>
      </c>
      <c r="D382" s="14" t="s">
        <v>2043</v>
      </c>
      <c r="E382" s="8"/>
      <c r="F382" s="8"/>
      <c r="G382" s="8"/>
      <c r="H382" s="127" t="s">
        <v>135</v>
      </c>
      <c r="I382" s="127">
        <v>16000</v>
      </c>
      <c r="J382" s="127" t="s">
        <v>2043</v>
      </c>
      <c r="K382" s="8"/>
      <c r="L382" s="14" t="s">
        <v>606</v>
      </c>
      <c r="M382" s="14">
        <v>2400</v>
      </c>
      <c r="N382" s="14" t="s">
        <v>2045</v>
      </c>
      <c r="O382" s="8"/>
      <c r="P382" s="14" t="s">
        <v>151</v>
      </c>
      <c r="Q382" s="14">
        <v>600</v>
      </c>
      <c r="R382" s="14" t="s">
        <v>2043</v>
      </c>
      <c r="S382" s="8"/>
    </row>
    <row r="383" spans="1:22">
      <c r="A383" s="8"/>
      <c r="B383" s="14" t="s">
        <v>1386</v>
      </c>
      <c r="C383" s="14">
        <v>400</v>
      </c>
      <c r="D383" s="14" t="s">
        <v>2045</v>
      </c>
      <c r="E383" s="8"/>
      <c r="F383" s="8"/>
      <c r="G383" s="8"/>
      <c r="H383" s="126" t="s">
        <v>280</v>
      </c>
      <c r="I383" s="126">
        <v>12000</v>
      </c>
      <c r="J383" s="126" t="s">
        <v>2043</v>
      </c>
      <c r="K383" s="8"/>
      <c r="L383" s="137" t="s">
        <v>2100</v>
      </c>
      <c r="M383" s="137">
        <v>500</v>
      </c>
      <c r="N383" s="137" t="s">
        <v>2045</v>
      </c>
      <c r="O383" s="8"/>
      <c r="P383" s="14" t="s">
        <v>1603</v>
      </c>
      <c r="Q383" s="14">
        <v>6000</v>
      </c>
      <c r="R383" s="14" t="s">
        <v>2043</v>
      </c>
      <c r="S383" s="8"/>
      <c r="T383" s="8" t="s">
        <v>4403</v>
      </c>
      <c r="U383" s="14" t="s">
        <v>4646</v>
      </c>
      <c r="V383" s="8" t="s">
        <v>4669</v>
      </c>
    </row>
    <row r="384" spans="1:22">
      <c r="A384" s="8"/>
      <c r="B384" s="14" t="s">
        <v>244</v>
      </c>
      <c r="C384" s="14">
        <v>12000</v>
      </c>
      <c r="D384" s="14" t="s">
        <v>2043</v>
      </c>
      <c r="E384" s="8"/>
      <c r="F384" s="8"/>
      <c r="G384" s="8"/>
      <c r="H384" s="14" t="s">
        <v>1650</v>
      </c>
      <c r="I384" s="14">
        <v>3000</v>
      </c>
      <c r="J384" s="14" t="s">
        <v>2043</v>
      </c>
      <c r="K384" s="8"/>
      <c r="L384" s="14" t="s">
        <v>2102</v>
      </c>
      <c r="M384" s="14">
        <v>600</v>
      </c>
      <c r="N384" s="14" t="s">
        <v>2043</v>
      </c>
      <c r="O384" s="8"/>
      <c r="P384" s="127" t="s">
        <v>238</v>
      </c>
      <c r="Q384" s="127">
        <v>6000</v>
      </c>
      <c r="R384" s="127" t="s">
        <v>2043</v>
      </c>
      <c r="S384" s="8"/>
      <c r="T384" s="127" t="s">
        <v>238</v>
      </c>
      <c r="U384" s="143">
        <v>6000</v>
      </c>
      <c r="V384" s="8" t="s">
        <v>4670</v>
      </c>
    </row>
    <row r="385" spans="1:22">
      <c r="A385" s="8"/>
      <c r="B385" s="73" t="s">
        <v>1057</v>
      </c>
      <c r="C385" s="73">
        <v>3000</v>
      </c>
      <c r="D385" s="73" t="s">
        <v>2043</v>
      </c>
      <c r="E385" s="8"/>
      <c r="F385" s="8"/>
      <c r="G385" s="8"/>
      <c r="H385" s="127" t="s">
        <v>148</v>
      </c>
      <c r="I385" s="127">
        <v>10000</v>
      </c>
      <c r="J385" s="127" t="s">
        <v>2043</v>
      </c>
      <c r="K385" s="8"/>
      <c r="L385" s="14" t="s">
        <v>1031</v>
      </c>
      <c r="M385" s="14">
        <v>200</v>
      </c>
      <c r="N385" s="14" t="s">
        <v>2045</v>
      </c>
      <c r="O385" s="8"/>
      <c r="P385" s="127" t="s">
        <v>592</v>
      </c>
      <c r="Q385" s="127">
        <v>9000</v>
      </c>
      <c r="R385" s="127" t="s">
        <v>2043</v>
      </c>
      <c r="S385" s="8"/>
      <c r="T385" s="127" t="s">
        <v>592</v>
      </c>
      <c r="U385" s="143">
        <v>9000</v>
      </c>
      <c r="V385" s="8" t="s">
        <v>4670</v>
      </c>
    </row>
    <row r="386" spans="1:22">
      <c r="A386" s="8"/>
      <c r="B386" s="73" t="s">
        <v>1062</v>
      </c>
      <c r="C386" s="73">
        <v>3000</v>
      </c>
      <c r="D386" s="73" t="s">
        <v>2043</v>
      </c>
      <c r="E386" s="8"/>
      <c r="F386" s="8"/>
      <c r="G386" s="8"/>
      <c r="H386" s="14" t="s">
        <v>1809</v>
      </c>
      <c r="I386" s="14">
        <v>200</v>
      </c>
      <c r="J386" s="14" t="s">
        <v>2045</v>
      </c>
      <c r="K386" s="8"/>
      <c r="L386" s="14" t="s">
        <v>1303</v>
      </c>
      <c r="M386" s="14">
        <v>300</v>
      </c>
      <c r="N386" s="14" t="s">
        <v>2045</v>
      </c>
      <c r="O386" s="8"/>
      <c r="P386" s="127" t="s">
        <v>309</v>
      </c>
      <c r="Q386" s="127">
        <v>8000</v>
      </c>
      <c r="R386" s="127" t="s">
        <v>2043</v>
      </c>
      <c r="S386" s="8"/>
      <c r="T386" s="127" t="s">
        <v>1733</v>
      </c>
      <c r="U386" s="143">
        <v>990</v>
      </c>
      <c r="V386" s="8" t="s">
        <v>4671</v>
      </c>
    </row>
    <row r="387" spans="1:22">
      <c r="A387" s="8"/>
      <c r="B387" s="14" t="s">
        <v>1081</v>
      </c>
      <c r="C387" s="14">
        <v>3000</v>
      </c>
      <c r="D387" s="14" t="s">
        <v>2043</v>
      </c>
      <c r="E387" s="8"/>
      <c r="F387" s="8"/>
      <c r="G387" s="8"/>
      <c r="H387" s="14" t="s">
        <v>1316</v>
      </c>
      <c r="I387" s="14">
        <v>200</v>
      </c>
      <c r="J387" s="14" t="s">
        <v>2045</v>
      </c>
      <c r="K387" s="8"/>
      <c r="L387" s="14" t="s">
        <v>1588</v>
      </c>
      <c r="M387" s="14">
        <v>800</v>
      </c>
      <c r="N387" s="14" t="s">
        <v>2045</v>
      </c>
      <c r="O387" s="8"/>
      <c r="P387" s="8"/>
      <c r="Q387" s="8"/>
      <c r="R387" s="8"/>
      <c r="S387" s="8"/>
      <c r="T387" s="127" t="s">
        <v>1686</v>
      </c>
      <c r="U387" s="143">
        <v>12000</v>
      </c>
      <c r="V387" s="8" t="s">
        <v>4670</v>
      </c>
    </row>
    <row r="388" spans="1:22">
      <c r="A388" s="8"/>
      <c r="B388" s="14" t="s">
        <v>1686</v>
      </c>
      <c r="C388" s="14">
        <v>12000</v>
      </c>
      <c r="D388" s="14" t="s">
        <v>2043</v>
      </c>
      <c r="E388" s="8"/>
      <c r="F388" s="8"/>
      <c r="G388" s="8"/>
      <c r="H388" s="14" t="s">
        <v>835</v>
      </c>
      <c r="I388" s="14">
        <v>760</v>
      </c>
      <c r="J388" s="14" t="s">
        <v>2045</v>
      </c>
      <c r="K388" s="8"/>
      <c r="L388" s="158" t="s">
        <v>1733</v>
      </c>
      <c r="M388" s="158">
        <v>990</v>
      </c>
      <c r="N388" s="158" t="s">
        <v>2045</v>
      </c>
      <c r="O388" s="159" t="s">
        <v>4154</v>
      </c>
      <c r="P388" s="8"/>
      <c r="Q388" s="8"/>
      <c r="R388" s="8"/>
      <c r="S388" s="8"/>
      <c r="T388" s="127" t="s">
        <v>1966</v>
      </c>
      <c r="U388" s="143">
        <v>1980</v>
      </c>
      <c r="V388" s="8" t="s">
        <v>4672</v>
      </c>
    </row>
    <row r="389" spans="1:22">
      <c r="A389" s="8"/>
      <c r="B389" s="127" t="s">
        <v>145</v>
      </c>
      <c r="C389" s="14">
        <v>6000</v>
      </c>
      <c r="D389" s="14" t="s">
        <v>2043</v>
      </c>
      <c r="E389" s="8"/>
      <c r="F389" s="8"/>
      <c r="G389" s="8"/>
      <c r="H389" s="14" t="s">
        <v>491</v>
      </c>
      <c r="I389" s="14">
        <v>1200</v>
      </c>
      <c r="J389" s="14" t="s">
        <v>2043</v>
      </c>
      <c r="K389" s="8"/>
      <c r="L389" s="14" t="s">
        <v>1952</v>
      </c>
      <c r="M389" s="14">
        <v>400</v>
      </c>
      <c r="N389" s="14" t="s">
        <v>2045</v>
      </c>
      <c r="O389" s="8"/>
      <c r="P389" s="8"/>
      <c r="Q389" s="8"/>
      <c r="R389" s="8"/>
      <c r="S389" s="8"/>
      <c r="T389" s="127" t="s">
        <v>1231</v>
      </c>
      <c r="U389" s="143">
        <v>2400</v>
      </c>
      <c r="V389" s="8" t="s">
        <v>4673</v>
      </c>
    </row>
    <row r="390" spans="1:19">
      <c r="A390" s="8"/>
      <c r="B390" s="8"/>
      <c r="C390" s="8"/>
      <c r="D390" s="8"/>
      <c r="E390" s="8"/>
      <c r="F390" s="8"/>
      <c r="G390" s="8"/>
      <c r="H390" s="14" t="s">
        <v>2078</v>
      </c>
      <c r="I390" s="14">
        <v>200</v>
      </c>
      <c r="J390" s="14" t="s">
        <v>2045</v>
      </c>
      <c r="K390" s="8"/>
      <c r="L390" s="14" t="s">
        <v>1873</v>
      </c>
      <c r="M390" s="14">
        <v>340</v>
      </c>
      <c r="N390" s="14" t="s">
        <v>2045</v>
      </c>
      <c r="O390" s="8"/>
      <c r="P390" s="8"/>
      <c r="Q390" s="8"/>
      <c r="R390" s="8"/>
      <c r="S390" s="8"/>
    </row>
    <row r="391" spans="1:19">
      <c r="A391" s="8"/>
      <c r="B391" s="8"/>
      <c r="C391" s="8"/>
      <c r="D391" s="8"/>
      <c r="E391" s="8"/>
      <c r="F391" s="8"/>
      <c r="G391" s="8"/>
      <c r="H391" s="127" t="s">
        <v>56</v>
      </c>
      <c r="I391" s="127">
        <v>2000</v>
      </c>
      <c r="J391" s="127" t="s">
        <v>2043</v>
      </c>
      <c r="K391" s="8"/>
      <c r="L391" s="14" t="s">
        <v>706</v>
      </c>
      <c r="M391" s="14">
        <v>400</v>
      </c>
      <c r="N391" s="14" t="s">
        <v>2045</v>
      </c>
      <c r="O391" s="8"/>
      <c r="P391" s="8"/>
      <c r="Q391" s="8"/>
      <c r="R391" s="8"/>
      <c r="S391" s="8"/>
    </row>
    <row r="392" spans="1:19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127" t="s">
        <v>2117</v>
      </c>
      <c r="M392" s="127">
        <v>300</v>
      </c>
      <c r="N392" s="127" t="s">
        <v>2045</v>
      </c>
      <c r="O392" s="8"/>
      <c r="P392" s="8"/>
      <c r="Q392" s="8"/>
      <c r="R392" s="8"/>
      <c r="S392" s="8"/>
    </row>
    <row r="393" spans="1:19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14" t="s">
        <v>1693</v>
      </c>
      <c r="M393" s="14">
        <v>160</v>
      </c>
      <c r="N393" s="14" t="s">
        <v>2045</v>
      </c>
      <c r="O393" s="8"/>
      <c r="P393" s="8"/>
      <c r="Q393" s="8"/>
      <c r="R393" s="8"/>
      <c r="S393" s="8"/>
    </row>
    <row r="394" spans="1:19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14" t="s">
        <v>866</v>
      </c>
      <c r="M394" s="14">
        <v>200</v>
      </c>
      <c r="N394" s="14" t="s">
        <v>2045</v>
      </c>
      <c r="O394" s="8"/>
      <c r="P394" s="8"/>
      <c r="Q394" s="8"/>
      <c r="R394" s="8"/>
      <c r="S394" s="8"/>
    </row>
    <row r="395" spans="1:19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73" t="s">
        <v>1654</v>
      </c>
      <c r="M395" s="73">
        <v>405</v>
      </c>
      <c r="N395" s="73" t="s">
        <v>2045</v>
      </c>
      <c r="O395" s="8"/>
      <c r="P395" s="8"/>
      <c r="Q395" s="8"/>
      <c r="R395" s="8"/>
      <c r="S395" s="8"/>
    </row>
    <row r="396" spans="1:19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73" t="s">
        <v>1966</v>
      </c>
      <c r="M396" s="73">
        <v>1980</v>
      </c>
      <c r="N396" s="73" t="s">
        <v>2045</v>
      </c>
      <c r="O396" s="8"/>
      <c r="P396" s="8"/>
      <c r="Q396" s="8"/>
      <c r="R396" s="8"/>
      <c r="S396" s="8"/>
    </row>
    <row r="397" spans="1:19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73" t="s">
        <v>1231</v>
      </c>
      <c r="M397" s="73">
        <v>2400</v>
      </c>
      <c r="N397" s="73" t="s">
        <v>2043</v>
      </c>
      <c r="O397" s="8"/>
      <c r="P397" s="8"/>
      <c r="Q397" s="8"/>
      <c r="R397" s="8"/>
      <c r="S397" s="8"/>
    </row>
    <row r="398" ht="27.6" spans="1:21">
      <c r="A398" s="131" t="s">
        <v>2886</v>
      </c>
      <c r="B398" s="131" t="s">
        <v>12</v>
      </c>
      <c r="C398" s="132" t="s">
        <v>2501</v>
      </c>
      <c r="D398" s="132" t="s">
        <v>2466</v>
      </c>
      <c r="E398" s="133" t="s">
        <v>2456</v>
      </c>
      <c r="F398" s="131" t="s">
        <v>3121</v>
      </c>
      <c r="G398" s="131" t="s">
        <v>11</v>
      </c>
      <c r="H398" s="131" t="s">
        <v>13</v>
      </c>
      <c r="I398" s="132" t="s">
        <v>2501</v>
      </c>
      <c r="J398" s="132" t="s">
        <v>2466</v>
      </c>
      <c r="K398" s="131" t="s">
        <v>11</v>
      </c>
      <c r="L398" s="131" t="s">
        <v>3108</v>
      </c>
      <c r="M398" s="132" t="s">
        <v>2501</v>
      </c>
      <c r="N398" s="132" t="s">
        <v>2466</v>
      </c>
      <c r="O398" s="131" t="s">
        <v>11</v>
      </c>
      <c r="P398" s="131" t="s">
        <v>3336</v>
      </c>
      <c r="Q398" s="132" t="s">
        <v>2501</v>
      </c>
      <c r="R398" s="132" t="s">
        <v>2466</v>
      </c>
      <c r="S398" s="131" t="s">
        <v>11</v>
      </c>
      <c r="T398" s="150"/>
      <c r="U398" s="150"/>
    </row>
    <row r="399" spans="1:19">
      <c r="A399" s="8"/>
      <c r="B399" s="14" t="s">
        <v>145</v>
      </c>
      <c r="C399" s="14">
        <v>3000</v>
      </c>
      <c r="D399" s="14" t="s">
        <v>2043</v>
      </c>
      <c r="E399" s="8"/>
      <c r="F399" s="8"/>
      <c r="G399" s="8"/>
      <c r="H399" s="137" t="s">
        <v>2932</v>
      </c>
      <c r="I399" s="137">
        <v>200</v>
      </c>
      <c r="J399" s="137" t="s">
        <v>2045</v>
      </c>
      <c r="K399" s="8" t="s">
        <v>4290</v>
      </c>
      <c r="L399" s="127" t="s">
        <v>972</v>
      </c>
      <c r="M399" s="127">
        <v>1200</v>
      </c>
      <c r="N399" s="127" t="s">
        <v>2043</v>
      </c>
      <c r="O399" s="8" t="s">
        <v>4290</v>
      </c>
      <c r="P399" s="14" t="s">
        <v>470</v>
      </c>
      <c r="Q399" s="14">
        <v>3200</v>
      </c>
      <c r="R399" s="14" t="s">
        <v>2043</v>
      </c>
      <c r="S399" s="8"/>
    </row>
    <row r="400" spans="1:19">
      <c r="A400" s="8"/>
      <c r="B400" s="14" t="s">
        <v>949</v>
      </c>
      <c r="C400" s="14">
        <v>18000</v>
      </c>
      <c r="D400" s="14" t="s">
        <v>2043</v>
      </c>
      <c r="E400" s="8"/>
      <c r="F400" s="8"/>
      <c r="G400" s="8"/>
      <c r="H400" s="127" t="s">
        <v>241</v>
      </c>
      <c r="I400" s="127">
        <v>18000</v>
      </c>
      <c r="J400" s="127" t="s">
        <v>2043</v>
      </c>
      <c r="K400" s="8" t="s">
        <v>4290</v>
      </c>
      <c r="L400" s="14" t="s">
        <v>2005</v>
      </c>
      <c r="M400" s="14">
        <v>300</v>
      </c>
      <c r="N400" s="14" t="s">
        <v>2045</v>
      </c>
      <c r="O400" s="8" t="s">
        <v>4290</v>
      </c>
      <c r="P400" s="127" t="s">
        <v>771</v>
      </c>
      <c r="Q400" s="127">
        <v>200</v>
      </c>
      <c r="R400" s="127" t="s">
        <v>2045</v>
      </c>
      <c r="S400" s="8"/>
    </row>
    <row r="401" spans="1:19">
      <c r="A401" s="8"/>
      <c r="B401" s="14" t="s">
        <v>124</v>
      </c>
      <c r="C401" s="14">
        <v>15000</v>
      </c>
      <c r="D401" s="14" t="s">
        <v>2043</v>
      </c>
      <c r="E401" s="8"/>
      <c r="F401" s="8"/>
      <c r="G401" s="8"/>
      <c r="H401" s="127" t="s">
        <v>636</v>
      </c>
      <c r="I401" s="127">
        <v>4000</v>
      </c>
      <c r="J401" s="127" t="s">
        <v>2043</v>
      </c>
      <c r="K401" s="8" t="s">
        <v>4290</v>
      </c>
      <c r="L401" s="137" t="s">
        <v>2099</v>
      </c>
      <c r="M401" s="137">
        <v>1400</v>
      </c>
      <c r="N401" s="137" t="s">
        <v>2045</v>
      </c>
      <c r="O401" s="8" t="s">
        <v>4290</v>
      </c>
      <c r="P401" s="14" t="s">
        <v>2104</v>
      </c>
      <c r="Q401" s="14">
        <v>200</v>
      </c>
      <c r="R401" s="14" t="s">
        <v>2045</v>
      </c>
      <c r="S401" s="8"/>
    </row>
    <row r="402" spans="1:19">
      <c r="A402" s="8"/>
      <c r="B402" s="127" t="s">
        <v>262</v>
      </c>
      <c r="C402" s="127">
        <v>6000</v>
      </c>
      <c r="D402" s="127" t="s">
        <v>2043</v>
      </c>
      <c r="E402" s="8"/>
      <c r="F402" s="8"/>
      <c r="G402" s="8"/>
      <c r="H402" s="14" t="s">
        <v>692</v>
      </c>
      <c r="I402" s="14">
        <v>4000</v>
      </c>
      <c r="J402" s="14" t="s">
        <v>2043</v>
      </c>
      <c r="K402" s="8" t="s">
        <v>4290</v>
      </c>
      <c r="L402" s="137" t="s">
        <v>2063</v>
      </c>
      <c r="M402" s="137">
        <v>1200</v>
      </c>
      <c r="N402" s="137" t="s">
        <v>2045</v>
      </c>
      <c r="O402" s="8" t="s">
        <v>4290</v>
      </c>
      <c r="P402" s="160" t="s">
        <v>1830</v>
      </c>
      <c r="Q402" s="160">
        <v>500</v>
      </c>
      <c r="R402" s="160" t="s">
        <v>2045</v>
      </c>
      <c r="S402" s="8"/>
    </row>
    <row r="403" spans="1:19">
      <c r="A403" s="8"/>
      <c r="B403" s="14" t="s">
        <v>1686</v>
      </c>
      <c r="C403" s="14">
        <v>12000</v>
      </c>
      <c r="D403" s="14" t="s">
        <v>2043</v>
      </c>
      <c r="E403" s="8"/>
      <c r="F403" s="8"/>
      <c r="G403" s="8"/>
      <c r="H403" s="14" t="s">
        <v>599</v>
      </c>
      <c r="I403" s="14">
        <v>2000</v>
      </c>
      <c r="J403" s="14" t="s">
        <v>2045</v>
      </c>
      <c r="K403" s="8" t="s">
        <v>1911</v>
      </c>
      <c r="L403" s="73" t="s">
        <v>1966</v>
      </c>
      <c r="M403" s="73">
        <v>1980</v>
      </c>
      <c r="N403" s="73" t="s">
        <v>2045</v>
      </c>
      <c r="O403" s="8" t="s">
        <v>4290</v>
      </c>
      <c r="P403" s="14" t="s">
        <v>1841</v>
      </c>
      <c r="Q403" s="14">
        <v>4000</v>
      </c>
      <c r="R403" s="14" t="s">
        <v>2043</v>
      </c>
      <c r="S403" s="8"/>
    </row>
    <row r="404" spans="1:19">
      <c r="A404" s="8"/>
      <c r="B404" s="130" t="s">
        <v>226</v>
      </c>
      <c r="C404" s="130">
        <v>3000</v>
      </c>
      <c r="D404" s="130" t="s">
        <v>2043</v>
      </c>
      <c r="E404" s="8"/>
      <c r="F404" s="8"/>
      <c r="G404" s="8"/>
      <c r="H404" s="14" t="s">
        <v>259</v>
      </c>
      <c r="I404" s="14">
        <v>24000</v>
      </c>
      <c r="J404" s="14" t="s">
        <v>2043</v>
      </c>
      <c r="K404" s="8" t="s">
        <v>1911</v>
      </c>
      <c r="L404" s="14" t="s">
        <v>1382</v>
      </c>
      <c r="M404" s="14">
        <v>1200</v>
      </c>
      <c r="N404" s="14" t="s">
        <v>2045</v>
      </c>
      <c r="O404" s="8" t="s">
        <v>4290</v>
      </c>
      <c r="P404" s="14" t="s">
        <v>1135</v>
      </c>
      <c r="Q404" s="14">
        <v>3200</v>
      </c>
      <c r="R404" s="162" t="s">
        <v>2043</v>
      </c>
      <c r="S404" s="8"/>
    </row>
    <row r="405" spans="1:19">
      <c r="A405" s="8"/>
      <c r="B405" s="14"/>
      <c r="C405" s="14"/>
      <c r="D405" s="14"/>
      <c r="E405" s="8"/>
      <c r="F405" s="8"/>
      <c r="G405" s="8"/>
      <c r="H405" s="8"/>
      <c r="I405" s="8"/>
      <c r="J405" s="8"/>
      <c r="K405" s="8"/>
      <c r="L405" s="73" t="s">
        <v>2139</v>
      </c>
      <c r="M405" s="73">
        <v>200</v>
      </c>
      <c r="N405" s="73" t="s">
        <v>2045</v>
      </c>
      <c r="O405" s="8" t="s">
        <v>4290</v>
      </c>
      <c r="P405" s="14" t="s">
        <v>4166</v>
      </c>
      <c r="Q405" s="14">
        <v>200</v>
      </c>
      <c r="R405" s="14" t="s">
        <v>2045</v>
      </c>
      <c r="S405" s="8"/>
    </row>
    <row r="406" spans="1:19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14" t="s">
        <v>1358</v>
      </c>
      <c r="M406" s="14">
        <v>200</v>
      </c>
      <c r="N406" s="14" t="s">
        <v>2045</v>
      </c>
      <c r="O406" s="8"/>
      <c r="P406" s="14" t="s">
        <v>313</v>
      </c>
      <c r="Q406" s="14">
        <v>520</v>
      </c>
      <c r="R406" s="14" t="s">
        <v>2045</v>
      </c>
      <c r="S406" s="8"/>
    </row>
    <row r="407" spans="1:19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73" t="s">
        <v>1231</v>
      </c>
      <c r="M407" s="73">
        <v>3200</v>
      </c>
      <c r="N407" s="73" t="s">
        <v>2043</v>
      </c>
      <c r="O407" s="8"/>
      <c r="P407" s="14" t="s">
        <v>1183</v>
      </c>
      <c r="Q407" s="14">
        <v>1600</v>
      </c>
      <c r="R407" s="14" t="s">
        <v>2043</v>
      </c>
      <c r="S407" s="8"/>
    </row>
    <row r="408" spans="1:19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14" t="s">
        <v>1272</v>
      </c>
      <c r="M408" s="14">
        <v>800</v>
      </c>
      <c r="N408" s="14" t="s">
        <v>2045</v>
      </c>
      <c r="O408" s="8"/>
      <c r="P408" s="14" t="s">
        <v>1374</v>
      </c>
      <c r="Q408" s="14">
        <v>340</v>
      </c>
      <c r="R408" s="14" t="s">
        <v>2045</v>
      </c>
      <c r="S408" s="8"/>
    </row>
    <row r="409" spans="1:1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127" t="s">
        <v>1999</v>
      </c>
      <c r="M409" s="127">
        <v>180</v>
      </c>
      <c r="N409" s="127" t="s">
        <v>2045</v>
      </c>
      <c r="O409" s="8"/>
      <c r="P409" s="14" t="s">
        <v>1534</v>
      </c>
      <c r="Q409" s="14">
        <v>500</v>
      </c>
      <c r="R409" s="14" t="s">
        <v>2045</v>
      </c>
      <c r="S409" s="8"/>
    </row>
    <row r="410" spans="1:19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14" t="s">
        <v>630</v>
      </c>
      <c r="Q410" s="14">
        <v>1200</v>
      </c>
      <c r="R410" s="14" t="s">
        <v>2043</v>
      </c>
      <c r="S410" s="8"/>
    </row>
    <row r="411" spans="1:19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14" t="s">
        <v>316</v>
      </c>
      <c r="Q411" s="14">
        <v>15000</v>
      </c>
      <c r="R411" s="162" t="s">
        <v>2043</v>
      </c>
      <c r="S411" s="8"/>
    </row>
    <row r="412" ht="27.6" spans="1:21">
      <c r="A412" s="131" t="s">
        <v>2343</v>
      </c>
      <c r="B412" s="131" t="s">
        <v>12</v>
      </c>
      <c r="C412" s="132" t="s">
        <v>2501</v>
      </c>
      <c r="D412" s="132" t="s">
        <v>2466</v>
      </c>
      <c r="E412" s="133" t="s">
        <v>2456</v>
      </c>
      <c r="F412" s="131" t="s">
        <v>3121</v>
      </c>
      <c r="G412" s="131" t="s">
        <v>11</v>
      </c>
      <c r="H412" s="131" t="s">
        <v>13</v>
      </c>
      <c r="I412" s="132" t="s">
        <v>2501</v>
      </c>
      <c r="J412" s="132" t="s">
        <v>2466</v>
      </c>
      <c r="K412" s="131" t="s">
        <v>11</v>
      </c>
      <c r="L412" s="131" t="s">
        <v>3108</v>
      </c>
      <c r="M412" s="132" t="s">
        <v>2501</v>
      </c>
      <c r="N412" s="132" t="s">
        <v>2466</v>
      </c>
      <c r="O412" s="131" t="s">
        <v>11</v>
      </c>
      <c r="P412" s="131" t="s">
        <v>3336</v>
      </c>
      <c r="Q412" s="132" t="s">
        <v>2501</v>
      </c>
      <c r="R412" s="132" t="s">
        <v>2466</v>
      </c>
      <c r="S412" s="131" t="s">
        <v>11</v>
      </c>
      <c r="T412" s="150"/>
      <c r="U412" s="150"/>
    </row>
    <row r="413" spans="1:19">
      <c r="A413" s="8"/>
      <c r="B413" s="155" t="s">
        <v>1686</v>
      </c>
      <c r="C413" s="14">
        <v>5000</v>
      </c>
      <c r="D413" s="14" t="s">
        <v>2043</v>
      </c>
      <c r="E413" s="8"/>
      <c r="F413" s="8"/>
      <c r="G413" s="8"/>
      <c r="H413" s="14" t="s">
        <v>1592</v>
      </c>
      <c r="I413" s="14">
        <v>1200</v>
      </c>
      <c r="J413" s="14" t="s">
        <v>2045</v>
      </c>
      <c r="K413" s="8"/>
      <c r="L413" s="137" t="s">
        <v>2184</v>
      </c>
      <c r="M413" s="137">
        <v>500</v>
      </c>
      <c r="N413" s="137" t="s">
        <v>2045</v>
      </c>
      <c r="O413" s="8"/>
      <c r="P413" s="14" t="s">
        <v>464</v>
      </c>
      <c r="Q413" s="14">
        <v>4000</v>
      </c>
      <c r="R413" s="14" t="s">
        <v>2043</v>
      </c>
      <c r="S413" s="8"/>
    </row>
    <row r="414" spans="1:19">
      <c r="A414" s="8"/>
      <c r="B414" s="156" t="s">
        <v>729</v>
      </c>
      <c r="C414" s="127">
        <v>15000</v>
      </c>
      <c r="D414" s="127" t="s">
        <v>2043</v>
      </c>
      <c r="E414" s="8"/>
      <c r="F414" s="8"/>
      <c r="G414" s="8"/>
      <c r="H414" s="14" t="s">
        <v>259</v>
      </c>
      <c r="I414" s="14">
        <v>30000</v>
      </c>
      <c r="J414" s="14" t="s">
        <v>2043</v>
      </c>
      <c r="K414" s="8"/>
      <c r="L414" s="137" t="s">
        <v>4174</v>
      </c>
      <c r="M414" s="137">
        <v>120</v>
      </c>
      <c r="N414" s="137" t="s">
        <v>2045</v>
      </c>
      <c r="O414" s="8"/>
      <c r="P414" s="14" t="s">
        <v>1060</v>
      </c>
      <c r="Q414" s="14">
        <v>800</v>
      </c>
      <c r="R414" s="14" t="s">
        <v>2043</v>
      </c>
      <c r="S414" s="8"/>
    </row>
    <row r="415" spans="1:19">
      <c r="A415" s="8"/>
      <c r="B415" s="157" t="s">
        <v>63</v>
      </c>
      <c r="C415" s="137">
        <v>4000</v>
      </c>
      <c r="D415" s="137" t="s">
        <v>2043</v>
      </c>
      <c r="E415" s="8"/>
      <c r="F415" s="8"/>
      <c r="G415" s="8"/>
      <c r="H415" s="14" t="s">
        <v>599</v>
      </c>
      <c r="I415" s="14">
        <v>4000</v>
      </c>
      <c r="J415" s="14" t="s">
        <v>2045</v>
      </c>
      <c r="K415" s="8"/>
      <c r="L415" s="14" t="s">
        <v>1849</v>
      </c>
      <c r="M415" s="14">
        <v>210</v>
      </c>
      <c r="N415" s="14" t="s">
        <v>2045</v>
      </c>
      <c r="O415" s="8"/>
      <c r="P415" s="127" t="s">
        <v>1889</v>
      </c>
      <c r="Q415" s="127">
        <v>1600</v>
      </c>
      <c r="R415" s="127" t="s">
        <v>2043</v>
      </c>
      <c r="S415" s="8"/>
    </row>
    <row r="416" spans="1:19">
      <c r="A416" s="8"/>
      <c r="B416" s="157" t="s">
        <v>57</v>
      </c>
      <c r="C416" s="137">
        <v>3200</v>
      </c>
      <c r="D416" s="137" t="s">
        <v>2043</v>
      </c>
      <c r="E416" s="8"/>
      <c r="F416" s="8"/>
      <c r="G416" s="8"/>
      <c r="H416" s="14" t="s">
        <v>1979</v>
      </c>
      <c r="I416" s="14">
        <v>380</v>
      </c>
      <c r="J416" s="14" t="s">
        <v>2045</v>
      </c>
      <c r="K416" s="8"/>
      <c r="L416" s="14" t="s">
        <v>1420</v>
      </c>
      <c r="M416" s="14">
        <v>700</v>
      </c>
      <c r="N416" s="14" t="s">
        <v>2045</v>
      </c>
      <c r="O416" s="8"/>
      <c r="P416" s="14" t="s">
        <v>1791</v>
      </c>
      <c r="Q416" s="14">
        <v>4400</v>
      </c>
      <c r="R416" s="14" t="s">
        <v>2043</v>
      </c>
      <c r="S416" s="8"/>
    </row>
    <row r="417" spans="1:19">
      <c r="A417" s="8"/>
      <c r="B417" s="155" t="s">
        <v>1865</v>
      </c>
      <c r="C417" s="14">
        <v>400</v>
      </c>
      <c r="D417" s="14" t="s">
        <v>2045</v>
      </c>
      <c r="E417" s="8"/>
      <c r="F417" s="8"/>
      <c r="G417" s="8"/>
      <c r="H417" s="127" t="s">
        <v>256</v>
      </c>
      <c r="I417" s="127">
        <v>9000</v>
      </c>
      <c r="J417" s="127" t="s">
        <v>2043</v>
      </c>
      <c r="K417" s="8"/>
      <c r="L417" s="14" t="s">
        <v>709</v>
      </c>
      <c r="M417" s="14">
        <v>240</v>
      </c>
      <c r="N417" s="14" t="s">
        <v>2045</v>
      </c>
      <c r="O417" s="8"/>
      <c r="P417" s="14" t="s">
        <v>151</v>
      </c>
      <c r="Q417" s="14">
        <v>1200</v>
      </c>
      <c r="R417" s="14" t="s">
        <v>2043</v>
      </c>
      <c r="S417" s="8"/>
    </row>
    <row r="418" spans="1:19">
      <c r="A418" s="8"/>
      <c r="B418" s="155" t="s">
        <v>537</v>
      </c>
      <c r="C418" s="14">
        <v>12000</v>
      </c>
      <c r="D418" s="14" t="s">
        <v>2043</v>
      </c>
      <c r="E418" s="8"/>
      <c r="F418" s="8"/>
      <c r="G418" s="8"/>
      <c r="H418" s="137" t="s">
        <v>3430</v>
      </c>
      <c r="I418" s="137">
        <v>4500</v>
      </c>
      <c r="J418" s="137" t="s">
        <v>2043</v>
      </c>
      <c r="K418" s="14" t="s">
        <v>4674</v>
      </c>
      <c r="L418" s="137" t="s">
        <v>70</v>
      </c>
      <c r="M418" s="137">
        <v>500</v>
      </c>
      <c r="N418" s="137" t="s">
        <v>2045</v>
      </c>
      <c r="O418" s="8"/>
      <c r="P418" s="127" t="s">
        <v>1603</v>
      </c>
      <c r="Q418" s="127">
        <v>12000</v>
      </c>
      <c r="R418" s="127" t="s">
        <v>2043</v>
      </c>
      <c r="S418" s="8" t="s">
        <v>4675</v>
      </c>
    </row>
    <row r="419" spans="1:19">
      <c r="A419" s="8"/>
      <c r="B419" s="155" t="s">
        <v>348</v>
      </c>
      <c r="C419" s="14">
        <v>4000</v>
      </c>
      <c r="D419" s="14" t="s">
        <v>2043</v>
      </c>
      <c r="E419" s="8"/>
      <c r="F419" s="8"/>
      <c r="G419" s="8"/>
      <c r="H419" s="137" t="s">
        <v>3428</v>
      </c>
      <c r="I419" s="137">
        <v>200</v>
      </c>
      <c r="J419" s="137" t="s">
        <v>2043</v>
      </c>
      <c r="K419" s="14" t="s">
        <v>4674</v>
      </c>
      <c r="L419" s="14" t="s">
        <v>1467</v>
      </c>
      <c r="M419" s="14">
        <v>200</v>
      </c>
      <c r="N419" s="14" t="s">
        <v>2045</v>
      </c>
      <c r="O419" s="8"/>
      <c r="P419" s="127" t="s">
        <v>238</v>
      </c>
      <c r="Q419" s="127">
        <v>8000</v>
      </c>
      <c r="R419" s="127" t="s">
        <v>2043</v>
      </c>
      <c r="S419" s="8"/>
    </row>
    <row r="420" spans="1:19">
      <c r="A420" s="8"/>
      <c r="B420" s="8" t="s">
        <v>464</v>
      </c>
      <c r="C420" s="7">
        <v>4000</v>
      </c>
      <c r="D420" s="7" t="s">
        <v>2043</v>
      </c>
      <c r="E420" s="8"/>
      <c r="F420" s="8"/>
      <c r="G420" s="8"/>
      <c r="H420" s="8" t="s">
        <v>1314</v>
      </c>
      <c r="I420" s="7">
        <v>480</v>
      </c>
      <c r="J420" s="7" t="s">
        <v>2045</v>
      </c>
      <c r="K420" s="8"/>
      <c r="L420" s="126" t="s">
        <v>669</v>
      </c>
      <c r="M420" s="126">
        <v>120</v>
      </c>
      <c r="N420" s="126" t="s">
        <v>2045</v>
      </c>
      <c r="O420" s="8"/>
      <c r="P420" s="8"/>
      <c r="Q420" s="8"/>
      <c r="R420" s="8"/>
      <c r="S420" s="8"/>
    </row>
    <row r="421" spans="1:19">
      <c r="A421" s="8"/>
      <c r="B421" s="14"/>
      <c r="C421" s="14"/>
      <c r="D421" s="14"/>
      <c r="E421" s="8"/>
      <c r="F421" s="8"/>
      <c r="G421" s="8"/>
      <c r="H421" s="137" t="s">
        <v>90</v>
      </c>
      <c r="I421" s="137">
        <v>510</v>
      </c>
      <c r="J421" s="137" t="s">
        <v>2045</v>
      </c>
      <c r="K421" s="8"/>
      <c r="L421" s="14" t="s">
        <v>960</v>
      </c>
      <c r="M421" s="14">
        <v>100</v>
      </c>
      <c r="N421" s="14" t="s">
        <v>2045</v>
      </c>
      <c r="O421" s="8"/>
      <c r="P421" s="8"/>
      <c r="Q421" s="8"/>
      <c r="R421" s="8"/>
      <c r="S421" s="8"/>
    </row>
    <row r="422" spans="1:19">
      <c r="A422" s="8"/>
      <c r="E422" s="8"/>
      <c r="F422" s="8"/>
      <c r="G422" s="8"/>
      <c r="H422" s="14" t="s">
        <v>244</v>
      </c>
      <c r="I422" s="14">
        <v>4000</v>
      </c>
      <c r="J422" s="14" t="s">
        <v>2043</v>
      </c>
      <c r="K422" s="8"/>
      <c r="L422" s="14" t="s">
        <v>3431</v>
      </c>
      <c r="M422" s="14">
        <v>120</v>
      </c>
      <c r="N422" s="14" t="s">
        <v>2045</v>
      </c>
      <c r="O422" s="8"/>
      <c r="P422" s="8"/>
      <c r="Q422" s="8"/>
      <c r="R422" s="8"/>
      <c r="S422" s="8"/>
    </row>
    <row r="423" spans="1:19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14" t="s">
        <v>1332</v>
      </c>
      <c r="M423" s="14">
        <v>500</v>
      </c>
      <c r="N423" s="14" t="s">
        <v>2045</v>
      </c>
      <c r="O423" s="8"/>
      <c r="P423" s="8"/>
      <c r="Q423" s="8"/>
      <c r="R423" s="8"/>
      <c r="S423" s="8"/>
    </row>
    <row r="424" spans="1:19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14" t="s">
        <v>1244</v>
      </c>
      <c r="M424" s="14">
        <v>1200</v>
      </c>
      <c r="N424" s="14" t="s">
        <v>2043</v>
      </c>
      <c r="O424" s="8"/>
      <c r="P424" s="8"/>
      <c r="Q424" s="8"/>
      <c r="R424" s="8"/>
      <c r="S424" s="8"/>
    </row>
    <row r="425" spans="1:19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137" t="s">
        <v>2103</v>
      </c>
      <c r="M425" s="137">
        <v>500</v>
      </c>
      <c r="N425" s="137" t="s">
        <v>2045</v>
      </c>
      <c r="O425" s="8"/>
      <c r="P425" s="8"/>
      <c r="Q425" s="8"/>
      <c r="R425" s="8"/>
      <c r="S425" s="8"/>
    </row>
    <row r="426" spans="1:19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14" t="s">
        <v>1903</v>
      </c>
      <c r="M426" s="14">
        <v>1000</v>
      </c>
      <c r="N426" s="14" t="s">
        <v>2045</v>
      </c>
      <c r="O426" s="8"/>
      <c r="P426" s="8"/>
      <c r="Q426" s="8"/>
      <c r="R426" s="8"/>
      <c r="S426" s="8"/>
    </row>
    <row r="427" spans="1:19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14" t="s">
        <v>1999</v>
      </c>
      <c r="M427" s="14">
        <v>200</v>
      </c>
      <c r="N427" s="14" t="s">
        <v>2045</v>
      </c>
      <c r="O427" s="8"/>
      <c r="P427" s="8"/>
      <c r="Q427" s="8"/>
      <c r="R427" s="8"/>
      <c r="S427" s="8"/>
    </row>
    <row r="428" spans="1:19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14" t="s">
        <v>1566</v>
      </c>
      <c r="M428" s="14">
        <v>200</v>
      </c>
      <c r="N428" s="14" t="s">
        <v>2045</v>
      </c>
      <c r="O428" s="8"/>
      <c r="P428" s="8"/>
      <c r="Q428" s="8"/>
      <c r="R428" s="8"/>
      <c r="S428" s="8"/>
    </row>
    <row r="429" spans="1:1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14" t="s">
        <v>2174</v>
      </c>
      <c r="M429" s="14">
        <v>200</v>
      </c>
      <c r="N429" s="14" t="s">
        <v>2045</v>
      </c>
      <c r="O429" s="8"/>
      <c r="P429" s="8"/>
      <c r="Q429" s="8"/>
      <c r="R429" s="8"/>
      <c r="S429" s="8"/>
    </row>
    <row r="430" spans="1:19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137" t="s">
        <v>2135</v>
      </c>
      <c r="M430" s="137">
        <v>300</v>
      </c>
      <c r="N430" s="137" t="s">
        <v>2045</v>
      </c>
      <c r="O430" s="8"/>
      <c r="P430" s="8"/>
      <c r="Q430" s="8"/>
      <c r="R430" s="8"/>
      <c r="S430" s="8"/>
    </row>
    <row r="431" spans="1:19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137" t="s">
        <v>76</v>
      </c>
      <c r="M431" s="137">
        <v>400</v>
      </c>
      <c r="N431" s="137" t="s">
        <v>2043</v>
      </c>
      <c r="O431" s="8"/>
      <c r="P431" s="8"/>
      <c r="Q431" s="8"/>
      <c r="R431" s="8"/>
      <c r="S431" s="8"/>
    </row>
    <row r="432" spans="1:19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14" t="s">
        <v>482</v>
      </c>
      <c r="M432" s="14">
        <v>900</v>
      </c>
      <c r="N432" s="14" t="s">
        <v>2045</v>
      </c>
      <c r="O432" s="8"/>
      <c r="P432" s="8"/>
      <c r="Q432" s="8"/>
      <c r="R432" s="8"/>
      <c r="S432" s="8"/>
    </row>
    <row r="433" spans="1:19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14" t="s">
        <v>1881</v>
      </c>
      <c r="M433" s="14">
        <v>840</v>
      </c>
      <c r="N433" s="14" t="s">
        <v>2045</v>
      </c>
      <c r="O433" s="8"/>
      <c r="P433" s="8"/>
      <c r="Q433" s="8"/>
      <c r="R433" s="8"/>
      <c r="S433" s="8"/>
    </row>
    <row r="434" spans="1:19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14" t="s">
        <v>1046</v>
      </c>
      <c r="M434" s="14">
        <v>800</v>
      </c>
      <c r="N434" s="14" t="s">
        <v>2043</v>
      </c>
      <c r="O434" s="8"/>
      <c r="P434" s="8"/>
      <c r="Q434" s="8"/>
      <c r="R434" s="8"/>
      <c r="S434" s="8"/>
    </row>
    <row r="435" ht="27.6" spans="1:21">
      <c r="A435" s="131" t="s">
        <v>2347</v>
      </c>
      <c r="B435" s="131" t="s">
        <v>12</v>
      </c>
      <c r="C435" s="132" t="s">
        <v>2501</v>
      </c>
      <c r="D435" s="132" t="s">
        <v>2466</v>
      </c>
      <c r="E435" s="133" t="s">
        <v>2456</v>
      </c>
      <c r="F435" s="131" t="s">
        <v>3121</v>
      </c>
      <c r="G435" s="131" t="s">
        <v>11</v>
      </c>
      <c r="H435" s="131" t="s">
        <v>13</v>
      </c>
      <c r="I435" s="132" t="s">
        <v>2501</v>
      </c>
      <c r="J435" s="132" t="s">
        <v>2466</v>
      </c>
      <c r="K435" s="131" t="s">
        <v>11</v>
      </c>
      <c r="L435" s="131" t="s">
        <v>3108</v>
      </c>
      <c r="M435" s="132" t="s">
        <v>2501</v>
      </c>
      <c r="N435" s="132" t="s">
        <v>2466</v>
      </c>
      <c r="O435" s="131" t="s">
        <v>11</v>
      </c>
      <c r="P435" s="131" t="s">
        <v>3336</v>
      </c>
      <c r="Q435" s="132" t="s">
        <v>2501</v>
      </c>
      <c r="R435" s="132" t="s">
        <v>2466</v>
      </c>
      <c r="S435" s="131" t="s">
        <v>11</v>
      </c>
      <c r="T435" s="150"/>
      <c r="U435" s="150"/>
    </row>
    <row r="436" spans="1:19">
      <c r="A436" s="8"/>
      <c r="B436" s="73" t="s">
        <v>1057</v>
      </c>
      <c r="C436" s="73">
        <v>9200</v>
      </c>
      <c r="D436" s="73" t="s">
        <v>2043</v>
      </c>
      <c r="E436" s="8"/>
      <c r="F436" s="8"/>
      <c r="G436" s="8"/>
      <c r="H436" s="14" t="s">
        <v>259</v>
      </c>
      <c r="I436" s="14">
        <v>10000</v>
      </c>
      <c r="J436" s="14" t="s">
        <v>2043</v>
      </c>
      <c r="K436" s="8"/>
      <c r="L436" s="14" t="s">
        <v>482</v>
      </c>
      <c r="M436" s="14">
        <v>1200</v>
      </c>
      <c r="N436" s="14" t="s">
        <v>2045</v>
      </c>
      <c r="O436" s="8"/>
      <c r="P436" s="14" t="s">
        <v>309</v>
      </c>
      <c r="Q436" s="14">
        <v>12000</v>
      </c>
      <c r="R436" s="14" t="s">
        <v>2043</v>
      </c>
      <c r="S436" s="8"/>
    </row>
    <row r="437" spans="1:19">
      <c r="A437" s="8"/>
      <c r="B437" s="73" t="s">
        <v>1085</v>
      </c>
      <c r="C437" s="73">
        <v>12000</v>
      </c>
      <c r="D437" s="73" t="s">
        <v>2043</v>
      </c>
      <c r="E437" s="8"/>
      <c r="F437" s="8"/>
      <c r="G437" s="8"/>
      <c r="H437" s="137" t="s">
        <v>2068</v>
      </c>
      <c r="I437" s="137">
        <v>4000</v>
      </c>
      <c r="J437" s="137" t="s">
        <v>2043</v>
      </c>
      <c r="K437" s="156" t="s">
        <v>3430</v>
      </c>
      <c r="L437" s="14" t="s">
        <v>1881</v>
      </c>
      <c r="M437" s="14">
        <v>1200</v>
      </c>
      <c r="N437" s="14" t="s">
        <v>2045</v>
      </c>
      <c r="O437" s="8"/>
      <c r="P437" s="14" t="s">
        <v>840</v>
      </c>
      <c r="Q437" s="14">
        <v>1000</v>
      </c>
      <c r="R437" s="14" t="s">
        <v>2045</v>
      </c>
      <c r="S437" s="8"/>
    </row>
    <row r="438" spans="1:19">
      <c r="A438" s="8"/>
      <c r="B438" s="73" t="s">
        <v>1065</v>
      </c>
      <c r="C438" s="73">
        <v>6000</v>
      </c>
      <c r="D438" s="73" t="s">
        <v>2043</v>
      </c>
      <c r="E438" s="8"/>
      <c r="F438" s="8"/>
      <c r="G438" s="8"/>
      <c r="H438" s="137" t="s">
        <v>90</v>
      </c>
      <c r="I438" s="137">
        <v>510</v>
      </c>
      <c r="J438" s="137" t="s">
        <v>2045</v>
      </c>
      <c r="K438" s="8"/>
      <c r="L438" s="137" t="s">
        <v>2075</v>
      </c>
      <c r="M438" s="137">
        <v>800</v>
      </c>
      <c r="N438" s="137" t="s">
        <v>2043</v>
      </c>
      <c r="O438" s="161" t="s">
        <v>3093</v>
      </c>
      <c r="P438" s="127" t="s">
        <v>528</v>
      </c>
      <c r="Q438" s="127">
        <v>2400</v>
      </c>
      <c r="R438" s="127" t="s">
        <v>2043</v>
      </c>
      <c r="S438" s="8"/>
    </row>
    <row r="439" spans="1:19">
      <c r="A439" s="8"/>
      <c r="B439" s="14" t="s">
        <v>1966</v>
      </c>
      <c r="C439" s="14">
        <v>2000</v>
      </c>
      <c r="D439" s="14" t="s">
        <v>2045</v>
      </c>
      <c r="E439" s="8"/>
      <c r="F439" s="8"/>
      <c r="G439" s="8"/>
      <c r="H439" s="137" t="s">
        <v>4180</v>
      </c>
      <c r="I439" s="137">
        <v>600</v>
      </c>
      <c r="J439" s="137" t="s">
        <v>2043</v>
      </c>
      <c r="K439" s="8"/>
      <c r="L439" s="137" t="s">
        <v>2075</v>
      </c>
      <c r="M439" s="137">
        <v>3200</v>
      </c>
      <c r="N439" s="137" t="s">
        <v>2043</v>
      </c>
      <c r="O439" s="161" t="s">
        <v>3095</v>
      </c>
      <c r="P439" s="127" t="s">
        <v>592</v>
      </c>
      <c r="Q439" s="127">
        <v>15000</v>
      </c>
      <c r="R439" s="127" t="s">
        <v>2043</v>
      </c>
      <c r="S439" s="8"/>
    </row>
    <row r="440" spans="1:19">
      <c r="A440" s="8"/>
      <c r="B440" s="14" t="s">
        <v>1654</v>
      </c>
      <c r="C440" s="14">
        <v>800</v>
      </c>
      <c r="D440" s="14" t="s">
        <v>2045</v>
      </c>
      <c r="E440" s="8"/>
      <c r="F440" s="8"/>
      <c r="G440" s="8"/>
      <c r="H440" s="137" t="s">
        <v>2068</v>
      </c>
      <c r="I440" s="137">
        <v>300</v>
      </c>
      <c r="J440" s="137" t="s">
        <v>2043</v>
      </c>
      <c r="K440" s="156" t="s">
        <v>3428</v>
      </c>
      <c r="L440" s="14" t="s">
        <v>1264</v>
      </c>
      <c r="M440" s="14">
        <v>1500</v>
      </c>
      <c r="N440" s="14" t="s">
        <v>2045</v>
      </c>
      <c r="O440" s="8"/>
      <c r="P440" s="14" t="s">
        <v>151</v>
      </c>
      <c r="Q440" s="14">
        <v>1200</v>
      </c>
      <c r="R440" s="14" t="s">
        <v>2043</v>
      </c>
      <c r="S440" s="8"/>
    </row>
    <row r="441" spans="1:19">
      <c r="A441" s="8"/>
      <c r="B441" s="73" t="s">
        <v>1060</v>
      </c>
      <c r="C441" s="73">
        <v>4000</v>
      </c>
      <c r="D441" s="73" t="s">
        <v>2043</v>
      </c>
      <c r="E441" s="8"/>
      <c r="F441" s="8"/>
      <c r="G441" s="8"/>
      <c r="H441" s="14" t="s">
        <v>1314</v>
      </c>
      <c r="I441" s="14">
        <v>2000</v>
      </c>
      <c r="J441" s="14" t="s">
        <v>2045</v>
      </c>
      <c r="K441" s="8"/>
      <c r="L441" s="14" t="s">
        <v>2094</v>
      </c>
      <c r="M441" s="14">
        <v>200</v>
      </c>
      <c r="N441" s="14" t="s">
        <v>2045</v>
      </c>
      <c r="O441" s="8"/>
      <c r="P441" s="127" t="s">
        <v>1603</v>
      </c>
      <c r="Q441" s="127">
        <v>6000</v>
      </c>
      <c r="R441" s="127" t="s">
        <v>2043</v>
      </c>
      <c r="S441" s="8"/>
    </row>
    <row r="442" spans="1:19">
      <c r="A442" s="8"/>
      <c r="B442" s="127" t="s">
        <v>1188</v>
      </c>
      <c r="C442" s="127">
        <v>12000</v>
      </c>
      <c r="D442" s="127" t="s">
        <v>2043</v>
      </c>
      <c r="E442" s="8"/>
      <c r="F442" s="8"/>
      <c r="G442" s="8"/>
      <c r="H442" s="14" t="s">
        <v>2090</v>
      </c>
      <c r="I442" s="14">
        <v>200</v>
      </c>
      <c r="J442" s="14" t="s">
        <v>2045</v>
      </c>
      <c r="K442" s="8"/>
      <c r="L442" s="127" t="s">
        <v>1845</v>
      </c>
      <c r="M442" s="127">
        <v>270</v>
      </c>
      <c r="N442" s="127" t="s">
        <v>2045</v>
      </c>
      <c r="O442" s="8"/>
      <c r="P442" s="8"/>
      <c r="Q442" s="8"/>
      <c r="R442" s="8"/>
      <c r="S442" s="8"/>
    </row>
    <row r="443" spans="1:19">
      <c r="A443" s="8"/>
      <c r="B443" s="8"/>
      <c r="C443" s="8"/>
      <c r="D443" s="8"/>
      <c r="E443" s="8"/>
      <c r="F443" s="8"/>
      <c r="G443" s="8"/>
      <c r="H443" s="127" t="s">
        <v>455</v>
      </c>
      <c r="I443" s="127">
        <v>2400</v>
      </c>
      <c r="J443" s="127" t="s">
        <v>2043</v>
      </c>
      <c r="K443" s="8" t="s">
        <v>2096</v>
      </c>
      <c r="L443" s="14" t="s">
        <v>994</v>
      </c>
      <c r="M443" s="14">
        <v>300</v>
      </c>
      <c r="N443" s="14" t="s">
        <v>2045</v>
      </c>
      <c r="O443" s="8"/>
      <c r="P443" s="8"/>
      <c r="Q443" s="8"/>
      <c r="R443" s="8"/>
      <c r="S443" s="8"/>
    </row>
    <row r="444" spans="1:19">
      <c r="A444" s="8"/>
      <c r="B444" s="8"/>
      <c r="C444" s="8"/>
      <c r="D444" s="8"/>
      <c r="E444" s="8"/>
      <c r="F444" s="8"/>
      <c r="G444" s="8"/>
      <c r="H444" s="14" t="s">
        <v>2101</v>
      </c>
      <c r="I444" s="14">
        <v>260</v>
      </c>
      <c r="J444" s="14" t="s">
        <v>2045</v>
      </c>
      <c r="K444" s="8"/>
      <c r="L444" s="14" t="s">
        <v>1079</v>
      </c>
      <c r="M444" s="14">
        <v>1000</v>
      </c>
      <c r="N444" s="14" t="s">
        <v>2045</v>
      </c>
      <c r="O444" s="8"/>
      <c r="P444" s="8"/>
      <c r="Q444" s="8"/>
      <c r="R444" s="8"/>
      <c r="S444" s="8"/>
    </row>
    <row r="445" spans="1:19">
      <c r="A445" s="8"/>
      <c r="B445" s="8"/>
      <c r="C445" s="8"/>
      <c r="D445" s="8"/>
      <c r="E445" s="8"/>
      <c r="F445" s="8"/>
      <c r="G445" s="8"/>
      <c r="H445" s="127" t="s">
        <v>1930</v>
      </c>
      <c r="I445" s="127">
        <v>300</v>
      </c>
      <c r="J445" s="127" t="s">
        <v>2045</v>
      </c>
      <c r="K445" s="8"/>
      <c r="L445" s="14" t="s">
        <v>2166</v>
      </c>
      <c r="M445" s="14">
        <v>260</v>
      </c>
      <c r="N445" s="14" t="s">
        <v>2045</v>
      </c>
      <c r="O445" s="8" t="s">
        <v>2096</v>
      </c>
      <c r="P445" s="8"/>
      <c r="Q445" s="8"/>
      <c r="R445" s="8"/>
      <c r="S445" s="8"/>
    </row>
    <row r="446" spans="1:19">
      <c r="A446" s="8"/>
      <c r="B446" s="8"/>
      <c r="C446" s="8"/>
      <c r="D446" s="8"/>
      <c r="E446" s="8"/>
      <c r="F446" s="8"/>
      <c r="G446" s="8"/>
      <c r="H446" s="14" t="s">
        <v>244</v>
      </c>
      <c r="I446" s="14">
        <v>6000</v>
      </c>
      <c r="J446" s="14" t="s">
        <v>2043</v>
      </c>
      <c r="K446" s="8"/>
      <c r="L446" s="127" t="s">
        <v>1745</v>
      </c>
      <c r="M446" s="127">
        <v>300</v>
      </c>
      <c r="N446" s="127" t="s">
        <v>2045</v>
      </c>
      <c r="O446" s="8"/>
      <c r="P446" s="8"/>
      <c r="Q446" s="8"/>
      <c r="R446" s="8"/>
      <c r="S446" s="8"/>
    </row>
    <row r="447" spans="1:19">
      <c r="A447" s="8"/>
      <c r="B447" s="8"/>
      <c r="C447" s="8"/>
      <c r="D447" s="8"/>
      <c r="E447" s="8"/>
      <c r="F447" s="8"/>
      <c r="G447" s="8"/>
      <c r="H447" s="14" t="s">
        <v>1700</v>
      </c>
      <c r="I447" s="14">
        <v>3200</v>
      </c>
      <c r="J447" s="14" t="s">
        <v>2043</v>
      </c>
      <c r="K447" s="8" t="s">
        <v>2096</v>
      </c>
      <c r="L447" s="14" t="s">
        <v>1566</v>
      </c>
      <c r="M447" s="14">
        <v>200</v>
      </c>
      <c r="N447" s="14" t="s">
        <v>2045</v>
      </c>
      <c r="O447" s="8"/>
      <c r="P447" s="8"/>
      <c r="Q447" s="8"/>
      <c r="R447" s="8"/>
      <c r="S447" s="8"/>
    </row>
    <row r="448" spans="1:19">
      <c r="A448" s="8"/>
      <c r="B448" s="8"/>
      <c r="C448" s="8"/>
      <c r="D448" s="8"/>
      <c r="E448" s="8"/>
      <c r="F448" s="8"/>
      <c r="G448" s="8"/>
      <c r="H448" s="14" t="s">
        <v>1722</v>
      </c>
      <c r="I448" s="14">
        <v>4000</v>
      </c>
      <c r="J448" s="14" t="s">
        <v>2043</v>
      </c>
      <c r="K448" s="8"/>
      <c r="L448" s="14" t="s">
        <v>2174</v>
      </c>
      <c r="M448" s="14">
        <v>200</v>
      </c>
      <c r="N448" s="14" t="s">
        <v>2045</v>
      </c>
      <c r="O448" s="8"/>
      <c r="P448" s="8"/>
      <c r="Q448" s="8"/>
      <c r="R448" s="8"/>
      <c r="S448" s="8"/>
    </row>
    <row r="449" spans="1:19">
      <c r="A449" s="8"/>
      <c r="B449" s="8"/>
      <c r="C449" s="8"/>
      <c r="D449" s="8"/>
      <c r="E449" s="8"/>
      <c r="F449" s="8"/>
      <c r="G449" s="8"/>
      <c r="H449" s="14" t="s">
        <v>2080</v>
      </c>
      <c r="I449" s="14">
        <v>500</v>
      </c>
      <c r="J449" s="14" t="s">
        <v>2045</v>
      </c>
      <c r="K449" s="8"/>
      <c r="L449" s="8"/>
      <c r="M449" s="8"/>
      <c r="N449" s="8"/>
      <c r="O449" s="8"/>
      <c r="P449" s="8"/>
      <c r="Q449" s="8"/>
      <c r="R449" s="8"/>
      <c r="S449" s="8"/>
    </row>
    <row r="450" spans="1:19">
      <c r="A450" s="8"/>
      <c r="B450" s="8"/>
      <c r="C450" s="8"/>
      <c r="D450" s="8"/>
      <c r="E450" s="8"/>
      <c r="F450" s="8"/>
      <c r="G450" s="8"/>
      <c r="H450" s="14" t="s">
        <v>476</v>
      </c>
      <c r="I450" s="14">
        <v>1200</v>
      </c>
      <c r="J450" s="14" t="s">
        <v>2043</v>
      </c>
      <c r="K450" s="8"/>
      <c r="L450" s="8"/>
      <c r="M450" s="8"/>
      <c r="N450" s="8"/>
      <c r="O450" s="8"/>
      <c r="P450" s="8"/>
      <c r="Q450" s="8"/>
      <c r="R450" s="8"/>
      <c r="S450" s="8"/>
    </row>
    <row r="451" spans="1:19">
      <c r="A451" s="8"/>
      <c r="B451" s="8"/>
      <c r="C451" s="8"/>
      <c r="D451" s="8"/>
      <c r="E451" s="8"/>
      <c r="F451" s="8"/>
      <c r="G451" s="8"/>
      <c r="H451" s="14" t="s">
        <v>220</v>
      </c>
      <c r="I451" s="14">
        <v>6000</v>
      </c>
      <c r="J451" s="14" t="s">
        <v>2043</v>
      </c>
      <c r="K451" s="8"/>
      <c r="L451" s="8"/>
      <c r="M451" s="8"/>
      <c r="N451" s="8"/>
      <c r="O451" s="8"/>
      <c r="P451" s="8"/>
      <c r="Q451" s="8"/>
      <c r="R451" s="8"/>
      <c r="S451" s="8"/>
    </row>
    <row r="452" spans="1:19">
      <c r="A452" s="8"/>
      <c r="B452" s="8"/>
      <c r="C452" s="8"/>
      <c r="D452" s="8"/>
      <c r="E452" s="8"/>
      <c r="F452" s="8"/>
      <c r="G452" s="8"/>
      <c r="H452" s="14" t="s">
        <v>1205</v>
      </c>
      <c r="I452" s="14">
        <v>800</v>
      </c>
      <c r="J452" s="14" t="s">
        <v>2043</v>
      </c>
      <c r="K452" s="8"/>
      <c r="L452" s="8"/>
      <c r="M452" s="8"/>
      <c r="N452" s="8"/>
      <c r="O452" s="8"/>
      <c r="P452" s="8"/>
      <c r="Q452" s="8"/>
      <c r="R452" s="8"/>
      <c r="S452" s="8"/>
    </row>
    <row r="453" spans="1:19">
      <c r="A453" s="8"/>
      <c r="B453" s="8"/>
      <c r="C453" s="8"/>
      <c r="D453" s="8"/>
      <c r="E453" s="8"/>
      <c r="F453" s="8"/>
      <c r="G453" s="8"/>
      <c r="H453" s="14" t="s">
        <v>223</v>
      </c>
      <c r="I453" s="14">
        <v>2000</v>
      </c>
      <c r="J453" s="14" t="s">
        <v>2043</v>
      </c>
      <c r="K453" s="8"/>
      <c r="L453" s="8"/>
      <c r="M453" s="8"/>
      <c r="N453" s="8"/>
      <c r="O453" s="8"/>
      <c r="P453" s="8"/>
      <c r="Q453" s="8"/>
      <c r="R453" s="8"/>
      <c r="S453" s="8"/>
    </row>
    <row r="454" spans="1:19">
      <c r="A454" s="8"/>
      <c r="B454" s="8"/>
      <c r="C454" s="8"/>
      <c r="D454" s="8"/>
      <c r="E454" s="8"/>
      <c r="F454" s="8"/>
      <c r="G454" s="8"/>
      <c r="H454" s="14" t="s">
        <v>135</v>
      </c>
      <c r="I454" s="14">
        <v>2000</v>
      </c>
      <c r="J454" s="14" t="s">
        <v>2043</v>
      </c>
      <c r="K454" s="8"/>
      <c r="L454" s="8"/>
      <c r="M454" s="8"/>
      <c r="N454" s="8"/>
      <c r="O454" s="8"/>
      <c r="P454" s="8"/>
      <c r="Q454" s="8"/>
      <c r="R454" s="8"/>
      <c r="S454" s="8"/>
    </row>
    <row r="455" ht="27.6" spans="1:21">
      <c r="A455" s="131" t="s">
        <v>2348</v>
      </c>
      <c r="B455" s="131" t="s">
        <v>12</v>
      </c>
      <c r="C455" s="132" t="s">
        <v>2501</v>
      </c>
      <c r="D455" s="132" t="s">
        <v>2466</v>
      </c>
      <c r="E455" s="133" t="s">
        <v>2456</v>
      </c>
      <c r="F455" s="131" t="s">
        <v>3121</v>
      </c>
      <c r="G455" s="131" t="s">
        <v>11</v>
      </c>
      <c r="H455" s="131" t="s">
        <v>13</v>
      </c>
      <c r="I455" s="132" t="s">
        <v>2501</v>
      </c>
      <c r="J455" s="132" t="s">
        <v>2466</v>
      </c>
      <c r="K455" s="131" t="s">
        <v>11</v>
      </c>
      <c r="L455" s="131" t="s">
        <v>3108</v>
      </c>
      <c r="M455" s="132" t="s">
        <v>2501</v>
      </c>
      <c r="N455" s="132" t="s">
        <v>2466</v>
      </c>
      <c r="O455" s="131" t="s">
        <v>11</v>
      </c>
      <c r="P455" s="131" t="s">
        <v>3336</v>
      </c>
      <c r="Q455" s="132" t="s">
        <v>2501</v>
      </c>
      <c r="R455" s="132" t="s">
        <v>2466</v>
      </c>
      <c r="S455" s="131" t="s">
        <v>11</v>
      </c>
      <c r="T455" s="150"/>
      <c r="U455" s="150"/>
    </row>
    <row r="456" spans="1:19">
      <c r="A456" s="8"/>
      <c r="B456" s="127" t="s">
        <v>729</v>
      </c>
      <c r="C456" s="127">
        <v>6000</v>
      </c>
      <c r="D456" s="127" t="s">
        <v>2043</v>
      </c>
      <c r="E456" s="8"/>
      <c r="F456" s="8"/>
      <c r="G456" s="8"/>
      <c r="H456" s="14" t="s">
        <v>135</v>
      </c>
      <c r="I456" s="14">
        <v>7000</v>
      </c>
      <c r="J456" s="14" t="s">
        <v>2043</v>
      </c>
      <c r="K456" s="8"/>
      <c r="L456" s="14" t="s">
        <v>1566</v>
      </c>
      <c r="M456" s="14">
        <v>200</v>
      </c>
      <c r="N456" s="14" t="s">
        <v>2045</v>
      </c>
      <c r="O456" s="8"/>
      <c r="P456" s="8" t="s">
        <v>250</v>
      </c>
      <c r="Q456" s="7">
        <v>2000</v>
      </c>
      <c r="R456" s="7" t="s">
        <v>2043</v>
      </c>
      <c r="S456" s="8"/>
    </row>
    <row r="457" spans="1:19">
      <c r="A457" s="8"/>
      <c r="B457" s="14" t="s">
        <v>145</v>
      </c>
      <c r="C457" s="14">
        <v>24000</v>
      </c>
      <c r="D457" s="14" t="s">
        <v>2043</v>
      </c>
      <c r="E457" s="8"/>
      <c r="F457" s="8"/>
      <c r="G457" s="8"/>
      <c r="H457" s="14" t="s">
        <v>220</v>
      </c>
      <c r="I457" s="14">
        <v>6000</v>
      </c>
      <c r="J457" s="14" t="s">
        <v>2043</v>
      </c>
      <c r="K457" s="8"/>
      <c r="L457" s="14" t="s">
        <v>2174</v>
      </c>
      <c r="M457" s="14">
        <v>200</v>
      </c>
      <c r="N457" s="14" t="s">
        <v>2045</v>
      </c>
      <c r="O457" s="8"/>
      <c r="P457" s="127" t="s">
        <v>238</v>
      </c>
      <c r="Q457" s="127">
        <v>4000</v>
      </c>
      <c r="R457" s="127" t="s">
        <v>2043</v>
      </c>
      <c r="S457" s="8"/>
    </row>
    <row r="458" spans="1:19">
      <c r="A458" s="8"/>
      <c r="B458" s="127" t="s">
        <v>949</v>
      </c>
      <c r="C458" s="127">
        <v>6000</v>
      </c>
      <c r="D458" s="127" t="s">
        <v>2043</v>
      </c>
      <c r="E458" s="8"/>
      <c r="F458" s="8"/>
      <c r="G458" s="8"/>
      <c r="H458" s="14" t="s">
        <v>223</v>
      </c>
      <c r="I458" s="14">
        <v>2400</v>
      </c>
      <c r="J458" s="14" t="s">
        <v>2043</v>
      </c>
      <c r="K458" s="8"/>
      <c r="L458" s="14" t="s">
        <v>1186</v>
      </c>
      <c r="M458" s="14">
        <v>500</v>
      </c>
      <c r="N458" s="14" t="s">
        <v>2045</v>
      </c>
      <c r="O458" s="8"/>
      <c r="P458" s="14" t="s">
        <v>309</v>
      </c>
      <c r="Q458" s="14">
        <v>12000</v>
      </c>
      <c r="R458" s="14" t="s">
        <v>2043</v>
      </c>
      <c r="S458" s="8"/>
    </row>
    <row r="459" spans="1:19">
      <c r="A459" s="8"/>
      <c r="B459" s="14" t="s">
        <v>124</v>
      </c>
      <c r="C459" s="14">
        <v>9000</v>
      </c>
      <c r="D459" s="14" t="s">
        <v>2043</v>
      </c>
      <c r="E459" s="8"/>
      <c r="F459" s="8"/>
      <c r="G459" s="8"/>
      <c r="H459" s="14" t="s">
        <v>1205</v>
      </c>
      <c r="I459" s="14">
        <v>1200</v>
      </c>
      <c r="J459" s="14" t="s">
        <v>2043</v>
      </c>
      <c r="K459" s="8"/>
      <c r="L459" s="14" t="s">
        <v>1544</v>
      </c>
      <c r="M459" s="14">
        <v>240</v>
      </c>
      <c r="N459" s="14" t="s">
        <v>2045</v>
      </c>
      <c r="O459" s="8"/>
      <c r="P459" s="127" t="s">
        <v>923</v>
      </c>
      <c r="Q459" s="127">
        <v>2400</v>
      </c>
      <c r="R459" s="127" t="s">
        <v>2045</v>
      </c>
      <c r="S459" s="8"/>
    </row>
    <row r="460" spans="1:19">
      <c r="A460" s="8"/>
      <c r="B460" s="14"/>
      <c r="C460" s="14"/>
      <c r="D460" s="14"/>
      <c r="E460" s="8"/>
      <c r="F460" s="8"/>
      <c r="G460" s="8"/>
      <c r="H460" s="14" t="s">
        <v>135</v>
      </c>
      <c r="I460" s="14">
        <v>12000</v>
      </c>
      <c r="J460" s="14" t="s">
        <v>2043</v>
      </c>
      <c r="K460" s="8"/>
      <c r="L460" s="14" t="s">
        <v>313</v>
      </c>
      <c r="M460" s="14">
        <v>1200</v>
      </c>
      <c r="N460" s="14" t="s">
        <v>2045</v>
      </c>
      <c r="O460" s="8"/>
      <c r="P460" s="14" t="s">
        <v>584</v>
      </c>
      <c r="Q460" s="14">
        <v>2000</v>
      </c>
      <c r="R460" s="14" t="s">
        <v>2043</v>
      </c>
      <c r="S460" s="8"/>
    </row>
    <row r="461" spans="1:19">
      <c r="A461" s="8"/>
      <c r="B461" s="127"/>
      <c r="C461" s="127"/>
      <c r="D461" s="127"/>
      <c r="E461" s="8"/>
      <c r="F461" s="8"/>
      <c r="G461" s="8"/>
      <c r="H461" s="14" t="s">
        <v>476</v>
      </c>
      <c r="I461" s="14">
        <v>1200</v>
      </c>
      <c r="J461" s="14" t="s">
        <v>2043</v>
      </c>
      <c r="K461" s="8"/>
      <c r="L461" s="127" t="s">
        <v>840</v>
      </c>
      <c r="M461" s="127">
        <v>1000</v>
      </c>
      <c r="N461" s="127" t="s">
        <v>2045</v>
      </c>
      <c r="O461" s="8"/>
      <c r="P461" s="14" t="s">
        <v>694</v>
      </c>
      <c r="Q461" s="14">
        <v>3200</v>
      </c>
      <c r="R461" s="14" t="s">
        <v>2045</v>
      </c>
      <c r="S461" s="8"/>
    </row>
    <row r="462" spans="1:19">
      <c r="A462" s="8"/>
      <c r="B462" s="127"/>
      <c r="C462" s="127"/>
      <c r="D462" s="127"/>
      <c r="E462" s="8"/>
      <c r="F462" s="8"/>
      <c r="G462" s="8"/>
      <c r="H462" s="14" t="s">
        <v>280</v>
      </c>
      <c r="I462" s="14">
        <v>400</v>
      </c>
      <c r="J462" s="14" t="s">
        <v>2043</v>
      </c>
      <c r="K462" s="8"/>
      <c r="L462" s="127" t="s">
        <v>914</v>
      </c>
      <c r="M462" s="127">
        <v>1000</v>
      </c>
      <c r="N462" s="127" t="s">
        <v>2045</v>
      </c>
      <c r="O462" s="8"/>
      <c r="P462" s="127" t="s">
        <v>316</v>
      </c>
      <c r="Q462" s="127">
        <v>10000</v>
      </c>
      <c r="R462" s="127" t="s">
        <v>2043</v>
      </c>
      <c r="S462" s="8"/>
    </row>
    <row r="463" spans="1:19">
      <c r="A463" s="8"/>
      <c r="B463" s="14"/>
      <c r="C463" s="14"/>
      <c r="D463" s="14"/>
      <c r="E463" s="8"/>
      <c r="F463" s="8"/>
      <c r="G463" s="8"/>
      <c r="H463" s="14" t="s">
        <v>265</v>
      </c>
      <c r="I463" s="14">
        <v>6000</v>
      </c>
      <c r="J463" s="14" t="s">
        <v>2043</v>
      </c>
      <c r="K463" s="8"/>
      <c r="L463" s="14" t="s">
        <v>820</v>
      </c>
      <c r="M463" s="14">
        <v>200</v>
      </c>
      <c r="N463" s="14" t="s">
        <v>2045</v>
      </c>
      <c r="O463" s="8"/>
      <c r="P463" s="14"/>
      <c r="Q463" s="14"/>
      <c r="R463" s="14"/>
      <c r="S463" s="8"/>
    </row>
    <row r="464" spans="1:19">
      <c r="A464" s="8"/>
      <c r="B464" s="14"/>
      <c r="C464" s="14"/>
      <c r="D464" s="14"/>
      <c r="E464" s="8"/>
      <c r="F464" s="8"/>
      <c r="G464" s="8"/>
      <c r="H464" s="14" t="s">
        <v>491</v>
      </c>
      <c r="I464" s="14">
        <v>800</v>
      </c>
      <c r="J464" s="14" t="s">
        <v>2043</v>
      </c>
      <c r="K464" s="8"/>
      <c r="L464" s="14" t="s">
        <v>1538</v>
      </c>
      <c r="M464" s="14">
        <v>200</v>
      </c>
      <c r="N464" s="14" t="s">
        <v>2045</v>
      </c>
      <c r="O464" s="8"/>
      <c r="P464" s="127"/>
      <c r="Q464" s="127"/>
      <c r="R464" s="127"/>
      <c r="S464" s="8"/>
    </row>
    <row r="465" spans="1:19">
      <c r="A465" s="8"/>
      <c r="B465" s="8"/>
      <c r="C465" s="8"/>
      <c r="D465" s="8"/>
      <c r="E465" s="8"/>
      <c r="F465" s="8"/>
      <c r="G465" s="8"/>
      <c r="H465" s="127" t="s">
        <v>56</v>
      </c>
      <c r="I465" s="127">
        <v>2000</v>
      </c>
      <c r="J465" s="127" t="s">
        <v>2043</v>
      </c>
      <c r="K465" s="8"/>
      <c r="L465" s="127" t="s">
        <v>1534</v>
      </c>
      <c r="M465" s="127">
        <v>1000</v>
      </c>
      <c r="N465" s="127" t="s">
        <v>2045</v>
      </c>
      <c r="O465" s="8"/>
      <c r="P465" s="14"/>
      <c r="Q465" s="14"/>
      <c r="R465" s="14"/>
      <c r="S465" s="8"/>
    </row>
    <row r="466" spans="1:19">
      <c r="A466" s="8"/>
      <c r="B466" s="8"/>
      <c r="C466" s="8"/>
      <c r="D466" s="8"/>
      <c r="E466" s="8"/>
      <c r="F466" s="8"/>
      <c r="G466" s="8"/>
      <c r="H466" s="14" t="s">
        <v>1733</v>
      </c>
      <c r="I466" s="14">
        <v>1600</v>
      </c>
      <c r="J466" s="14" t="s">
        <v>2045</v>
      </c>
      <c r="K466" s="8"/>
      <c r="L466" s="127" t="s">
        <v>2136</v>
      </c>
      <c r="M466" s="127">
        <v>400</v>
      </c>
      <c r="N466" s="127" t="s">
        <v>2045</v>
      </c>
      <c r="O466" s="8"/>
      <c r="P466" s="127"/>
      <c r="Q466" s="127"/>
      <c r="R466" s="127"/>
      <c r="S466" s="8"/>
    </row>
    <row r="467" spans="1:19">
      <c r="A467" s="8"/>
      <c r="B467" s="8"/>
      <c r="C467" s="8"/>
      <c r="D467" s="8"/>
      <c r="E467" s="8"/>
      <c r="F467" s="8"/>
      <c r="G467" s="8"/>
      <c r="H467" s="127" t="s">
        <v>461</v>
      </c>
      <c r="I467" s="127">
        <v>6000</v>
      </c>
      <c r="J467" s="127" t="s">
        <v>2043</v>
      </c>
      <c r="K467" s="8"/>
      <c r="L467" s="14" t="s">
        <v>1420</v>
      </c>
      <c r="M467" s="14">
        <v>150</v>
      </c>
      <c r="N467" s="14" t="s">
        <v>2045</v>
      </c>
      <c r="O467" s="8"/>
      <c r="P467" s="8"/>
      <c r="Q467" s="8"/>
      <c r="R467" s="8"/>
      <c r="S467" s="8"/>
    </row>
    <row r="468" spans="1:19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14" t="s">
        <v>482</v>
      </c>
      <c r="M468" s="14">
        <v>420</v>
      </c>
      <c r="N468" s="14" t="s">
        <v>2045</v>
      </c>
      <c r="O468" s="8"/>
      <c r="P468" s="8"/>
      <c r="Q468" s="8"/>
      <c r="R468" s="8"/>
      <c r="S468" s="8"/>
    </row>
    <row r="469" spans="1:1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14" t="s">
        <v>783</v>
      </c>
      <c r="M469" s="14">
        <v>210</v>
      </c>
      <c r="N469" s="14" t="s">
        <v>2045</v>
      </c>
      <c r="O469" s="8"/>
      <c r="P469" s="8"/>
      <c r="Q469" s="8"/>
      <c r="R469" s="8"/>
      <c r="S469" s="8"/>
    </row>
    <row r="470" spans="1:19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127" t="s">
        <v>1255</v>
      </c>
      <c r="M470" s="127">
        <v>300</v>
      </c>
      <c r="N470" s="127" t="s">
        <v>2045</v>
      </c>
      <c r="O470" s="8"/>
      <c r="P470" s="8"/>
      <c r="Q470" s="8"/>
      <c r="R470" s="8"/>
      <c r="S470" s="8"/>
    </row>
    <row r="471" spans="1:19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14" t="s">
        <v>951</v>
      </c>
      <c r="M471" s="14">
        <v>1600</v>
      </c>
      <c r="N471" s="14" t="s">
        <v>2045</v>
      </c>
      <c r="O471" s="8"/>
      <c r="P471" s="8"/>
      <c r="Q471" s="8"/>
      <c r="R471" s="8"/>
      <c r="S471" s="8"/>
    </row>
    <row r="472" spans="1:19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14" t="s">
        <v>2091</v>
      </c>
      <c r="M472" s="14">
        <v>300</v>
      </c>
      <c r="N472" s="14" t="s">
        <v>2045</v>
      </c>
      <c r="O472" s="8"/>
      <c r="P472" s="8"/>
      <c r="Q472" s="8"/>
      <c r="R472" s="8"/>
      <c r="S472" s="8"/>
    </row>
    <row r="473" spans="1:19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14" t="s">
        <v>1046</v>
      </c>
      <c r="M473" s="14">
        <v>800</v>
      </c>
      <c r="N473" s="14" t="s">
        <v>2043</v>
      </c>
      <c r="O473" s="8"/>
      <c r="P473" s="8"/>
      <c r="Q473" s="8"/>
      <c r="R473" s="8"/>
      <c r="S473" s="8"/>
    </row>
    <row r="474" spans="1:19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14" t="s">
        <v>1301</v>
      </c>
      <c r="M474" s="14">
        <v>200</v>
      </c>
      <c r="N474" s="14" t="s">
        <v>2045</v>
      </c>
      <c r="O474" s="8"/>
      <c r="P474" s="8"/>
      <c r="Q474" s="8"/>
      <c r="R474" s="8"/>
      <c r="S474" s="8"/>
    </row>
    <row r="475" spans="1:19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137" t="s">
        <v>2097</v>
      </c>
      <c r="M475" s="137">
        <v>400</v>
      </c>
      <c r="N475" s="137" t="s">
        <v>2045</v>
      </c>
      <c r="O475" s="8"/>
      <c r="P475" s="8"/>
      <c r="Q475" s="8"/>
      <c r="R475" s="8"/>
      <c r="S475" s="8"/>
    </row>
    <row r="476" spans="1:19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14" t="s">
        <v>408</v>
      </c>
      <c r="M476" s="14">
        <v>200</v>
      </c>
      <c r="N476" s="14" t="s">
        <v>2045</v>
      </c>
      <c r="O476" s="8"/>
      <c r="P476" s="8"/>
      <c r="Q476" s="8"/>
      <c r="R476" s="8"/>
      <c r="S476" s="8"/>
    </row>
    <row r="477" spans="1:19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14" t="s">
        <v>1303</v>
      </c>
      <c r="M477" s="14">
        <v>200</v>
      </c>
      <c r="N477" s="14" t="s">
        <v>2045</v>
      </c>
      <c r="O477" s="8"/>
      <c r="P477" s="8"/>
      <c r="Q477" s="8"/>
      <c r="R477" s="8"/>
      <c r="S477" s="8"/>
    </row>
    <row r="478" ht="27.6" spans="1:21">
      <c r="A478" s="131" t="s">
        <v>2351</v>
      </c>
      <c r="B478" s="131" t="s">
        <v>12</v>
      </c>
      <c r="C478" s="132" t="s">
        <v>2501</v>
      </c>
      <c r="D478" s="132" t="s">
        <v>2466</v>
      </c>
      <c r="E478" s="133" t="s">
        <v>2456</v>
      </c>
      <c r="F478" s="131" t="s">
        <v>3121</v>
      </c>
      <c r="G478" s="131" t="s">
        <v>11</v>
      </c>
      <c r="H478" s="131" t="s">
        <v>13</v>
      </c>
      <c r="I478" s="132" t="s">
        <v>2501</v>
      </c>
      <c r="J478" s="132" t="s">
        <v>2466</v>
      </c>
      <c r="K478" s="131" t="s">
        <v>11</v>
      </c>
      <c r="L478" s="131" t="s">
        <v>3108</v>
      </c>
      <c r="M478" s="132" t="s">
        <v>2501</v>
      </c>
      <c r="N478" s="132" t="s">
        <v>2466</v>
      </c>
      <c r="O478" s="131" t="s">
        <v>11</v>
      </c>
      <c r="P478" s="131" t="s">
        <v>3336</v>
      </c>
      <c r="Q478" s="132" t="s">
        <v>2501</v>
      </c>
      <c r="R478" s="132" t="s">
        <v>2466</v>
      </c>
      <c r="S478" s="131" t="s">
        <v>11</v>
      </c>
      <c r="T478" s="150"/>
      <c r="U478" s="150"/>
    </row>
    <row r="479" spans="1:19">
      <c r="A479" s="8"/>
      <c r="B479" s="14" t="s">
        <v>1865</v>
      </c>
      <c r="C479" s="14">
        <v>1700</v>
      </c>
      <c r="D479" s="14" t="s">
        <v>2045</v>
      </c>
      <c r="E479" s="8"/>
      <c r="F479" s="8"/>
      <c r="G479" s="8"/>
      <c r="H479" s="137" t="s">
        <v>2056</v>
      </c>
      <c r="I479" s="137">
        <v>1200</v>
      </c>
      <c r="J479" s="137" t="s">
        <v>2043</v>
      </c>
      <c r="K479" s="8"/>
      <c r="L479" s="14" t="s">
        <v>1301</v>
      </c>
      <c r="M479" s="14">
        <v>300</v>
      </c>
      <c r="N479" s="14" t="s">
        <v>2045</v>
      </c>
      <c r="O479" s="8"/>
      <c r="P479" s="127" t="s">
        <v>694</v>
      </c>
      <c r="Q479" s="127">
        <v>1200</v>
      </c>
      <c r="R479" s="127" t="s">
        <v>2045</v>
      </c>
      <c r="S479" s="8"/>
    </row>
    <row r="480" spans="1:19">
      <c r="A480" s="8"/>
      <c r="B480" s="127" t="s">
        <v>1188</v>
      </c>
      <c r="C480" s="127">
        <v>10000</v>
      </c>
      <c r="D480" s="127" t="s">
        <v>2043</v>
      </c>
      <c r="E480" s="8"/>
      <c r="F480" s="8"/>
      <c r="G480" s="8"/>
      <c r="H480" s="14" t="s">
        <v>1305</v>
      </c>
      <c r="I480" s="14">
        <v>210</v>
      </c>
      <c r="J480" s="14" t="s">
        <v>2045</v>
      </c>
      <c r="K480" s="8"/>
      <c r="L480" s="137" t="s">
        <v>2097</v>
      </c>
      <c r="M480" s="137">
        <v>500</v>
      </c>
      <c r="N480" s="137" t="s">
        <v>2045</v>
      </c>
      <c r="O480" s="8"/>
      <c r="P480" s="127" t="s">
        <v>923</v>
      </c>
      <c r="Q480" s="127">
        <v>800</v>
      </c>
      <c r="R480" s="127" t="s">
        <v>2045</v>
      </c>
      <c r="S480" s="8"/>
    </row>
    <row r="481" spans="1:19">
      <c r="A481" s="8"/>
      <c r="B481" s="14" t="s">
        <v>1944</v>
      </c>
      <c r="C481" s="14">
        <v>800</v>
      </c>
      <c r="D481" s="14" t="s">
        <v>2045</v>
      </c>
      <c r="E481" s="8"/>
      <c r="F481" s="8"/>
      <c r="G481" s="8"/>
      <c r="H481" s="14" t="s">
        <v>2059</v>
      </c>
      <c r="I481" s="14">
        <v>1200</v>
      </c>
      <c r="J481" s="14" t="s">
        <v>2045</v>
      </c>
      <c r="K481" s="8"/>
      <c r="L481" s="14" t="s">
        <v>1761</v>
      </c>
      <c r="M481" s="127">
        <v>180</v>
      </c>
      <c r="N481" s="127" t="s">
        <v>2045</v>
      </c>
      <c r="O481" s="8"/>
      <c r="P481" s="14" t="s">
        <v>1603</v>
      </c>
      <c r="Q481" s="14">
        <v>2000</v>
      </c>
      <c r="R481" s="14" t="s">
        <v>2043</v>
      </c>
      <c r="S481" s="8"/>
    </row>
    <row r="482" spans="1:19">
      <c r="A482" s="8"/>
      <c r="B482" s="14" t="s">
        <v>1175</v>
      </c>
      <c r="C482" s="14">
        <v>3200</v>
      </c>
      <c r="D482" s="14" t="s">
        <v>2043</v>
      </c>
      <c r="E482" s="8"/>
      <c r="F482" s="8"/>
      <c r="G482" s="8"/>
      <c r="H482" s="14" t="s">
        <v>408</v>
      </c>
      <c r="I482" s="14">
        <v>400</v>
      </c>
      <c r="J482" s="14" t="s">
        <v>2045</v>
      </c>
      <c r="K482" s="8"/>
      <c r="L482" s="127" t="s">
        <v>1678</v>
      </c>
      <c r="M482" s="127">
        <v>280</v>
      </c>
      <c r="N482" s="127" t="s">
        <v>2045</v>
      </c>
      <c r="O482" s="8"/>
      <c r="P482" s="127" t="s">
        <v>238</v>
      </c>
      <c r="Q482" s="127">
        <v>15000</v>
      </c>
      <c r="R482" s="127" t="s">
        <v>2043</v>
      </c>
      <c r="S482" s="8"/>
    </row>
    <row r="483" spans="1:19">
      <c r="A483" s="8"/>
      <c r="B483" s="127" t="s">
        <v>1686</v>
      </c>
      <c r="C483" s="127">
        <v>8000</v>
      </c>
      <c r="D483" s="127" t="s">
        <v>2043</v>
      </c>
      <c r="E483" s="8"/>
      <c r="F483" s="8"/>
      <c r="G483" s="8"/>
      <c r="H483" s="14" t="s">
        <v>1303</v>
      </c>
      <c r="I483" s="14">
        <v>480</v>
      </c>
      <c r="J483" s="14" t="s">
        <v>2045</v>
      </c>
      <c r="K483" s="8"/>
      <c r="L483" s="14" t="s">
        <v>1522</v>
      </c>
      <c r="M483" s="14">
        <v>400</v>
      </c>
      <c r="N483" s="14" t="s">
        <v>2045</v>
      </c>
      <c r="O483" s="8"/>
      <c r="P483" s="127" t="s">
        <v>196</v>
      </c>
      <c r="Q483" s="127">
        <v>6000</v>
      </c>
      <c r="R483" s="127" t="s">
        <v>2043</v>
      </c>
      <c r="S483" s="8"/>
    </row>
    <row r="484" spans="1:19">
      <c r="A484" s="8"/>
      <c r="B484" s="127" t="s">
        <v>1060</v>
      </c>
      <c r="C484" s="127">
        <v>12000</v>
      </c>
      <c r="D484" s="127" t="s">
        <v>2043</v>
      </c>
      <c r="E484" s="8"/>
      <c r="F484" s="8"/>
      <c r="G484" s="8"/>
      <c r="H484" s="127" t="s">
        <v>1952</v>
      </c>
      <c r="I484" s="127">
        <v>700</v>
      </c>
      <c r="J484" s="127" t="s">
        <v>2045</v>
      </c>
      <c r="K484" s="8"/>
      <c r="L484" s="127" t="s">
        <v>1641</v>
      </c>
      <c r="M484" s="127">
        <v>300</v>
      </c>
      <c r="N484" s="127" t="s">
        <v>2045</v>
      </c>
      <c r="O484" s="8"/>
      <c r="P484" s="127" t="s">
        <v>277</v>
      </c>
      <c r="Q484" s="127">
        <v>2000</v>
      </c>
      <c r="R484" s="127" t="s">
        <v>2043</v>
      </c>
      <c r="S484" s="8"/>
    </row>
    <row r="485" spans="1:19">
      <c r="A485" s="8"/>
      <c r="B485" s="137" t="s">
        <v>2061</v>
      </c>
      <c r="C485" s="137">
        <v>2000</v>
      </c>
      <c r="D485" s="137" t="s">
        <v>2043</v>
      </c>
      <c r="E485" s="8"/>
      <c r="F485" s="8"/>
      <c r="G485" s="8"/>
      <c r="H485" s="14" t="s">
        <v>2121</v>
      </c>
      <c r="I485" s="14">
        <v>300</v>
      </c>
      <c r="J485" s="14" t="s">
        <v>2045</v>
      </c>
      <c r="K485" s="8"/>
      <c r="L485" s="14" t="s">
        <v>1031</v>
      </c>
      <c r="M485" s="14">
        <v>300</v>
      </c>
      <c r="N485" s="14" t="s">
        <v>2045</v>
      </c>
      <c r="O485" s="8"/>
      <c r="P485" s="127" t="s">
        <v>1295</v>
      </c>
      <c r="Q485" s="127">
        <v>200</v>
      </c>
      <c r="R485" s="127" t="s">
        <v>2045</v>
      </c>
      <c r="S485" s="8"/>
    </row>
    <row r="486" spans="1:19">
      <c r="A486" s="8"/>
      <c r="B486" s="137" t="s">
        <v>2048</v>
      </c>
      <c r="C486" s="137">
        <v>2000</v>
      </c>
      <c r="D486" s="137" t="s">
        <v>2043</v>
      </c>
      <c r="E486" s="8"/>
      <c r="F486" s="8"/>
      <c r="G486" s="8"/>
      <c r="H486" s="14" t="s">
        <v>1488</v>
      </c>
      <c r="I486" s="14">
        <v>380</v>
      </c>
      <c r="J486" s="14" t="s">
        <v>2045</v>
      </c>
      <c r="K486" s="8"/>
      <c r="L486" s="14" t="s">
        <v>1299</v>
      </c>
      <c r="M486" s="14" t="s">
        <v>4214</v>
      </c>
      <c r="N486" s="14" t="s">
        <v>2045</v>
      </c>
      <c r="O486" s="8"/>
      <c r="P486" s="8"/>
      <c r="Q486" s="8"/>
      <c r="R486" s="8"/>
      <c r="S486" s="8"/>
    </row>
    <row r="487" spans="1:19">
      <c r="A487" s="8"/>
      <c r="B487" s="73" t="s">
        <v>1062</v>
      </c>
      <c r="C487" s="73">
        <v>6000</v>
      </c>
      <c r="D487" s="73" t="s">
        <v>2043</v>
      </c>
      <c r="E487" s="8"/>
      <c r="F487" s="8"/>
      <c r="G487" s="8"/>
      <c r="H487" s="127" t="s">
        <v>931</v>
      </c>
      <c r="I487" s="127">
        <v>160</v>
      </c>
      <c r="J487" s="127" t="s">
        <v>2045</v>
      </c>
      <c r="K487" s="8"/>
      <c r="L487" s="127" t="s">
        <v>1382</v>
      </c>
      <c r="M487" s="127">
        <v>800</v>
      </c>
      <c r="N487" s="127" t="s">
        <v>2045</v>
      </c>
      <c r="O487" s="8"/>
      <c r="P487" s="8"/>
      <c r="Q487" s="8"/>
      <c r="R487" s="8"/>
      <c r="S487" s="8"/>
    </row>
    <row r="488" spans="1:19">
      <c r="A488" s="8"/>
      <c r="B488" s="8"/>
      <c r="C488" s="8"/>
      <c r="D488" s="8"/>
      <c r="E488" s="8"/>
      <c r="F488" s="8"/>
      <c r="G488" s="8"/>
      <c r="H488" s="14" t="s">
        <v>2113</v>
      </c>
      <c r="I488" s="14">
        <v>200</v>
      </c>
      <c r="J488" s="14" t="s">
        <v>2045</v>
      </c>
      <c r="K488" s="8"/>
      <c r="L488" s="137" t="s">
        <v>2064</v>
      </c>
      <c r="M488" s="137">
        <v>380</v>
      </c>
      <c r="N488" s="137" t="s">
        <v>2045</v>
      </c>
      <c r="O488" s="8"/>
      <c r="P488" s="8"/>
      <c r="Q488" s="8"/>
      <c r="R488" s="8"/>
      <c r="S488" s="8"/>
    </row>
    <row r="489" spans="1:19">
      <c r="A489" s="8"/>
      <c r="B489" s="8"/>
      <c r="C489" s="8"/>
      <c r="D489" s="8"/>
      <c r="E489" s="8"/>
      <c r="F489" s="8"/>
      <c r="G489" s="8"/>
      <c r="H489" s="14" t="s">
        <v>2117</v>
      </c>
      <c r="I489" s="14">
        <v>200</v>
      </c>
      <c r="J489" s="14" t="s">
        <v>2045</v>
      </c>
      <c r="K489" s="8"/>
      <c r="L489" s="127" t="s">
        <v>1706</v>
      </c>
      <c r="M489" s="127">
        <v>210</v>
      </c>
      <c r="N489" s="127" t="s">
        <v>2045</v>
      </c>
      <c r="O489" s="8"/>
      <c r="P489" s="8"/>
      <c r="Q489" s="8"/>
      <c r="R489" s="8"/>
      <c r="S489" s="8"/>
    </row>
    <row r="490" spans="1:19">
      <c r="A490" s="8"/>
      <c r="B490" s="8"/>
      <c r="C490" s="8"/>
      <c r="D490" s="8"/>
      <c r="E490" s="8"/>
      <c r="F490" s="8"/>
      <c r="G490" s="8"/>
      <c r="H490" s="14" t="s">
        <v>232</v>
      </c>
      <c r="I490" s="14">
        <v>6000</v>
      </c>
      <c r="J490" s="14" t="s">
        <v>2043</v>
      </c>
      <c r="K490" s="8"/>
      <c r="L490" s="137" t="s">
        <v>76</v>
      </c>
      <c r="M490" s="137">
        <v>600</v>
      </c>
      <c r="N490" s="137" t="s">
        <v>2043</v>
      </c>
      <c r="O490" s="8"/>
      <c r="P490" s="8"/>
      <c r="Q490" s="8"/>
      <c r="R490" s="8"/>
      <c r="S490" s="8"/>
    </row>
    <row r="491" spans="1:19">
      <c r="A491" s="8"/>
      <c r="B491" s="8"/>
      <c r="C491" s="8"/>
      <c r="D491" s="8"/>
      <c r="E491" s="8"/>
      <c r="F491" s="8"/>
      <c r="G491" s="8"/>
      <c r="H491" s="14" t="s">
        <v>175</v>
      </c>
      <c r="I491" s="14">
        <v>4000</v>
      </c>
      <c r="J491" s="14" t="s">
        <v>2043</v>
      </c>
      <c r="K491" s="8"/>
      <c r="L491" s="14" t="s">
        <v>1845</v>
      </c>
      <c r="M491" s="14">
        <v>700</v>
      </c>
      <c r="N491" s="14" t="s">
        <v>2045</v>
      </c>
      <c r="O491" s="8"/>
      <c r="P491" s="8"/>
      <c r="Q491" s="8"/>
      <c r="R491" s="8"/>
      <c r="S491" s="8"/>
    </row>
    <row r="492" spans="1:19">
      <c r="A492" s="8"/>
      <c r="B492" s="8"/>
      <c r="C492" s="8"/>
      <c r="D492" s="8"/>
      <c r="E492" s="8"/>
      <c r="F492" s="8"/>
      <c r="G492" s="8"/>
      <c r="H492" s="137" t="s">
        <v>2081</v>
      </c>
      <c r="I492" s="137">
        <v>500</v>
      </c>
      <c r="J492" s="137" t="s">
        <v>2045</v>
      </c>
      <c r="K492" s="8"/>
      <c r="L492" s="73" t="s">
        <v>1231</v>
      </c>
      <c r="M492" s="73">
        <v>2000</v>
      </c>
      <c r="N492" s="73" t="s">
        <v>2043</v>
      </c>
      <c r="O492" s="8"/>
      <c r="P492" s="8"/>
      <c r="Q492" s="8"/>
      <c r="R492" s="8"/>
      <c r="S492" s="8"/>
    </row>
    <row r="493" spans="1:19">
      <c r="A493" s="8"/>
      <c r="B493" s="8"/>
      <c r="C493" s="8"/>
      <c r="D493" s="8"/>
      <c r="E493" s="8"/>
      <c r="F493" s="8"/>
      <c r="G493" s="8"/>
      <c r="H493" s="14" t="s">
        <v>1718</v>
      </c>
      <c r="I493" s="14">
        <v>6000</v>
      </c>
      <c r="J493" s="14" t="s">
        <v>2043</v>
      </c>
      <c r="K493" s="8"/>
      <c r="L493" s="137" t="s">
        <v>2063</v>
      </c>
      <c r="M493" s="137">
        <v>1600</v>
      </c>
      <c r="N493" s="137" t="s">
        <v>2045</v>
      </c>
      <c r="O493" s="8"/>
      <c r="P493" s="8"/>
      <c r="Q493" s="8"/>
      <c r="R493" s="8"/>
      <c r="S493" s="8"/>
    </row>
    <row r="494" ht="27.6" spans="1:21">
      <c r="A494" s="131" t="s">
        <v>2353</v>
      </c>
      <c r="B494" s="131" t="s">
        <v>12</v>
      </c>
      <c r="C494" s="132" t="s">
        <v>2501</v>
      </c>
      <c r="D494" s="132" t="s">
        <v>2466</v>
      </c>
      <c r="E494" s="133" t="s">
        <v>2456</v>
      </c>
      <c r="F494" s="131" t="s">
        <v>3121</v>
      </c>
      <c r="G494" s="131" t="s">
        <v>11</v>
      </c>
      <c r="H494" s="131" t="s">
        <v>13</v>
      </c>
      <c r="I494" s="132" t="s">
        <v>2501</v>
      </c>
      <c r="J494" s="132" t="s">
        <v>2466</v>
      </c>
      <c r="K494" s="131" t="s">
        <v>11</v>
      </c>
      <c r="L494" s="131" t="s">
        <v>3108</v>
      </c>
      <c r="M494" s="132" t="s">
        <v>2501</v>
      </c>
      <c r="N494" s="132" t="s">
        <v>2466</v>
      </c>
      <c r="O494" s="131" t="s">
        <v>11</v>
      </c>
      <c r="P494" s="131" t="s">
        <v>3336</v>
      </c>
      <c r="Q494" s="132" t="s">
        <v>2501</v>
      </c>
      <c r="R494" s="132" t="s">
        <v>2466</v>
      </c>
      <c r="S494" s="131" t="s">
        <v>11</v>
      </c>
      <c r="T494" s="150"/>
      <c r="U494" s="150"/>
    </row>
    <row r="495" spans="1:19">
      <c r="A495" s="8"/>
      <c r="B495" s="73" t="s">
        <v>1062</v>
      </c>
      <c r="C495" s="73">
        <v>6000</v>
      </c>
      <c r="D495" s="73" t="s">
        <v>2043</v>
      </c>
      <c r="E495" s="8"/>
      <c r="F495" s="8"/>
      <c r="G495" s="8"/>
      <c r="H495" s="14" t="s">
        <v>1718</v>
      </c>
      <c r="I495" s="14">
        <v>800</v>
      </c>
      <c r="J495" s="14" t="s">
        <v>2043</v>
      </c>
      <c r="K495" s="8"/>
      <c r="L495" s="127" t="s">
        <v>1244</v>
      </c>
      <c r="M495" s="127">
        <v>1200</v>
      </c>
      <c r="N495" s="127" t="s">
        <v>2043</v>
      </c>
      <c r="O495" s="8"/>
      <c r="P495" s="127" t="s">
        <v>196</v>
      </c>
      <c r="Q495" s="127">
        <v>6000</v>
      </c>
      <c r="R495" s="127" t="s">
        <v>2043</v>
      </c>
      <c r="S495" s="8"/>
    </row>
    <row r="496" spans="1:19">
      <c r="A496" s="8"/>
      <c r="B496" s="73" t="s">
        <v>1057</v>
      </c>
      <c r="C496" s="73">
        <v>6000</v>
      </c>
      <c r="D496" s="73" t="s">
        <v>2043</v>
      </c>
      <c r="E496" s="8"/>
      <c r="F496" s="8"/>
      <c r="G496" s="8"/>
      <c r="H496" s="127" t="s">
        <v>67</v>
      </c>
      <c r="I496" s="127">
        <v>1800</v>
      </c>
      <c r="J496" s="127" t="s">
        <v>2043</v>
      </c>
      <c r="K496" s="8"/>
      <c r="L496" s="137" t="s">
        <v>2099</v>
      </c>
      <c r="M496" s="137">
        <v>1400</v>
      </c>
      <c r="N496" s="137" t="s">
        <v>2045</v>
      </c>
      <c r="O496" s="8"/>
      <c r="P496" s="127" t="s">
        <v>277</v>
      </c>
      <c r="Q496" s="127">
        <v>2400</v>
      </c>
      <c r="R496" s="127" t="s">
        <v>2045</v>
      </c>
      <c r="S496" s="8"/>
    </row>
    <row r="497" spans="1:19">
      <c r="A497" s="8"/>
      <c r="B497" s="137" t="s">
        <v>2046</v>
      </c>
      <c r="C497" s="137">
        <v>4600</v>
      </c>
      <c r="D497" s="137" t="s">
        <v>2043</v>
      </c>
      <c r="E497" s="8"/>
      <c r="F497" s="8"/>
      <c r="G497" s="8"/>
      <c r="H497" s="127" t="s">
        <v>331</v>
      </c>
      <c r="I497" s="127">
        <v>3200</v>
      </c>
      <c r="J497" s="127" t="s">
        <v>2043</v>
      </c>
      <c r="K497" s="8"/>
      <c r="L497" s="14" t="s">
        <v>994</v>
      </c>
      <c r="M497" s="14">
        <v>400</v>
      </c>
      <c r="N497" s="14" t="s">
        <v>2045</v>
      </c>
      <c r="O497" s="8"/>
      <c r="P497" s="127" t="s">
        <v>1295</v>
      </c>
      <c r="Q497" s="127">
        <v>200</v>
      </c>
      <c r="R497" s="127" t="s">
        <v>2045</v>
      </c>
      <c r="S497" s="8"/>
    </row>
    <row r="498" spans="1:19">
      <c r="A498" s="8"/>
      <c r="B498" s="137" t="s">
        <v>106</v>
      </c>
      <c r="C498" s="137">
        <v>2600</v>
      </c>
      <c r="D498" s="137" t="s">
        <v>2043</v>
      </c>
      <c r="E498" s="8"/>
      <c r="F498" s="8"/>
      <c r="G498" s="8"/>
      <c r="H498" s="127" t="s">
        <v>405</v>
      </c>
      <c r="I498" s="127">
        <v>2400</v>
      </c>
      <c r="J498" s="127" t="s">
        <v>2043</v>
      </c>
      <c r="K498" s="8"/>
      <c r="L498" s="127" t="s">
        <v>669</v>
      </c>
      <c r="M498" s="127">
        <v>300</v>
      </c>
      <c r="N498" s="127" t="s">
        <v>2045</v>
      </c>
      <c r="O498" s="8"/>
      <c r="P498" s="127" t="s">
        <v>592</v>
      </c>
      <c r="Q498" s="127">
        <v>8000</v>
      </c>
      <c r="R498" s="127" t="s">
        <v>2043</v>
      </c>
      <c r="S498" s="8"/>
    </row>
    <row r="499" spans="1:19">
      <c r="A499" s="8"/>
      <c r="B499" s="73" t="s">
        <v>1085</v>
      </c>
      <c r="C499" s="73">
        <v>18000</v>
      </c>
      <c r="D499" s="73" t="s">
        <v>2043</v>
      </c>
      <c r="E499" s="8"/>
      <c r="F499" s="8"/>
      <c r="G499" s="8"/>
      <c r="H499" s="127" t="s">
        <v>1564</v>
      </c>
      <c r="I499" s="127">
        <v>1000</v>
      </c>
      <c r="J499" s="127" t="s">
        <v>2045</v>
      </c>
      <c r="K499" s="8"/>
      <c r="L499" s="127" t="s">
        <v>1783</v>
      </c>
      <c r="M499" s="127">
        <v>200</v>
      </c>
      <c r="N499" s="127" t="s">
        <v>2045</v>
      </c>
      <c r="O499" s="8"/>
      <c r="P499" s="127" t="s">
        <v>196</v>
      </c>
      <c r="Q499" s="127">
        <v>4000</v>
      </c>
      <c r="R499" s="127" t="s">
        <v>2043</v>
      </c>
      <c r="S499" s="8"/>
    </row>
    <row r="500" spans="1:19">
      <c r="A500" s="8"/>
      <c r="B500" s="137" t="s">
        <v>2048</v>
      </c>
      <c r="C500" s="137">
        <v>3200</v>
      </c>
      <c r="D500" s="137" t="s">
        <v>2043</v>
      </c>
      <c r="E500" s="8"/>
      <c r="F500" s="8"/>
      <c r="G500" s="8"/>
      <c r="H500" s="14" t="s">
        <v>175</v>
      </c>
      <c r="I500" s="14">
        <v>400</v>
      </c>
      <c r="J500" s="14" t="s">
        <v>2043</v>
      </c>
      <c r="K500" s="8"/>
      <c r="L500" s="14" t="s">
        <v>2069</v>
      </c>
      <c r="M500" s="14">
        <v>700</v>
      </c>
      <c r="N500" s="14" t="s">
        <v>2043</v>
      </c>
      <c r="O500" s="8"/>
      <c r="P500" s="127" t="s">
        <v>923</v>
      </c>
      <c r="Q500" s="127">
        <v>2000</v>
      </c>
      <c r="R500" s="127" t="s">
        <v>2045</v>
      </c>
      <c r="S500" s="8"/>
    </row>
    <row r="501" spans="1:19">
      <c r="A501" s="8"/>
      <c r="B501" s="8"/>
      <c r="C501" s="8"/>
      <c r="D501" s="8"/>
      <c r="E501" s="8"/>
      <c r="F501" s="8"/>
      <c r="G501" s="8"/>
      <c r="H501" s="127" t="s">
        <v>244</v>
      </c>
      <c r="I501" s="127">
        <v>8000</v>
      </c>
      <c r="J501" s="127" t="s">
        <v>2043</v>
      </c>
      <c r="K501" s="8"/>
      <c r="L501" s="73" t="s">
        <v>1231</v>
      </c>
      <c r="M501" s="73">
        <v>2000</v>
      </c>
      <c r="N501" s="73" t="s">
        <v>2043</v>
      </c>
      <c r="O501" s="8"/>
      <c r="P501" s="14" t="s">
        <v>907</v>
      </c>
      <c r="Q501" s="14">
        <v>8000</v>
      </c>
      <c r="R501" s="14" t="s">
        <v>2043</v>
      </c>
      <c r="S501" s="8"/>
    </row>
    <row r="502" spans="1:19">
      <c r="A502" s="8"/>
      <c r="B502" s="8"/>
      <c r="C502" s="8"/>
      <c r="D502" s="8"/>
      <c r="E502" s="8"/>
      <c r="F502" s="8"/>
      <c r="G502" s="8"/>
      <c r="H502" s="14" t="s">
        <v>1146</v>
      </c>
      <c r="I502" s="14">
        <v>900</v>
      </c>
      <c r="J502" s="14" t="s">
        <v>2043</v>
      </c>
      <c r="K502" s="8"/>
      <c r="L502" s="137" t="s">
        <v>2063</v>
      </c>
      <c r="M502" s="137">
        <v>2400</v>
      </c>
      <c r="N502" s="137" t="s">
        <v>2043</v>
      </c>
      <c r="O502" s="8"/>
      <c r="P502" s="127" t="s">
        <v>774</v>
      </c>
      <c r="Q502" s="127">
        <v>4000</v>
      </c>
      <c r="R502" s="127" t="s">
        <v>2043</v>
      </c>
      <c r="S502" s="8"/>
    </row>
    <row r="503" spans="1:19">
      <c r="A503" s="8"/>
      <c r="B503" s="8"/>
      <c r="C503" s="8"/>
      <c r="D503" s="8"/>
      <c r="E503" s="8"/>
      <c r="F503" s="8"/>
      <c r="G503" s="8"/>
      <c r="H503" s="127" t="s">
        <v>581</v>
      </c>
      <c r="I503" s="127">
        <v>4000</v>
      </c>
      <c r="J503" s="127" t="s">
        <v>2043</v>
      </c>
      <c r="K503" s="8"/>
      <c r="L503" s="127" t="s">
        <v>783</v>
      </c>
      <c r="M503" s="127">
        <v>300</v>
      </c>
      <c r="N503" s="127" t="s">
        <v>2045</v>
      </c>
      <c r="O503" s="8"/>
      <c r="P503" s="8"/>
      <c r="Q503" s="8"/>
      <c r="R503" s="8"/>
      <c r="S503" s="8"/>
    </row>
    <row r="504" spans="1:19">
      <c r="A504" s="8"/>
      <c r="B504" s="8"/>
      <c r="C504" s="8"/>
      <c r="D504" s="8"/>
      <c r="E504" s="8"/>
      <c r="F504" s="8"/>
      <c r="G504" s="8"/>
      <c r="H504" s="127" t="s">
        <v>280</v>
      </c>
      <c r="I504" s="127">
        <v>5200</v>
      </c>
      <c r="J504" s="127" t="s">
        <v>2043</v>
      </c>
      <c r="K504" s="8"/>
      <c r="L504" s="127" t="s">
        <v>76</v>
      </c>
      <c r="M504" s="127">
        <v>600</v>
      </c>
      <c r="N504" s="127" t="s">
        <v>2043</v>
      </c>
      <c r="O504" s="8"/>
      <c r="P504" s="8"/>
      <c r="Q504" s="8"/>
      <c r="R504" s="8"/>
      <c r="S504" s="8"/>
    </row>
    <row r="505" spans="1:19">
      <c r="A505" s="8"/>
      <c r="B505" s="8"/>
      <c r="C505" s="8"/>
      <c r="D505" s="8"/>
      <c r="E505" s="8"/>
      <c r="F505" s="8"/>
      <c r="G505" s="8"/>
      <c r="H505" s="127" t="s">
        <v>220</v>
      </c>
      <c r="I505" s="127">
        <v>6000</v>
      </c>
      <c r="J505" s="127" t="s">
        <v>2043</v>
      </c>
      <c r="K505" s="8"/>
      <c r="L505" s="14" t="s">
        <v>1238</v>
      </c>
      <c r="M505" s="14">
        <v>800</v>
      </c>
      <c r="N505" s="14" t="s">
        <v>2045</v>
      </c>
      <c r="O505" s="8"/>
      <c r="P505" s="8"/>
      <c r="Q505" s="8"/>
      <c r="R505" s="8"/>
      <c r="S505" s="8"/>
    </row>
    <row r="506" spans="1:19">
      <c r="A506" s="8"/>
      <c r="B506" s="8"/>
      <c r="C506" s="8"/>
      <c r="D506" s="8"/>
      <c r="E506" s="8"/>
      <c r="F506" s="8"/>
      <c r="G506" s="8"/>
      <c r="H506" s="127" t="s">
        <v>135</v>
      </c>
      <c r="I506" s="127">
        <v>15000</v>
      </c>
      <c r="J506" s="127" t="s">
        <v>2043</v>
      </c>
      <c r="K506" s="8"/>
      <c r="L506" s="8"/>
      <c r="M506" s="8"/>
      <c r="N506" s="8"/>
      <c r="O506" s="8"/>
      <c r="P506" s="8"/>
      <c r="Q506" s="8"/>
      <c r="R506" s="8"/>
      <c r="S506" s="8"/>
    </row>
    <row r="507" ht="27.6" spans="1:21">
      <c r="A507" s="131" t="s">
        <v>2356</v>
      </c>
      <c r="B507" s="131" t="s">
        <v>12</v>
      </c>
      <c r="C507" s="132" t="s">
        <v>2501</v>
      </c>
      <c r="D507" s="132" t="s">
        <v>2466</v>
      </c>
      <c r="E507" s="133" t="s">
        <v>2456</v>
      </c>
      <c r="F507" s="131" t="s">
        <v>3121</v>
      </c>
      <c r="G507" s="131" t="s">
        <v>11</v>
      </c>
      <c r="H507" s="131" t="s">
        <v>13</v>
      </c>
      <c r="I507" s="132" t="s">
        <v>2501</v>
      </c>
      <c r="J507" s="132" t="s">
        <v>2466</v>
      </c>
      <c r="K507" s="131" t="s">
        <v>11</v>
      </c>
      <c r="L507" s="131" t="s">
        <v>3108</v>
      </c>
      <c r="M507" s="132" t="s">
        <v>2501</v>
      </c>
      <c r="N507" s="132" t="s">
        <v>2466</v>
      </c>
      <c r="O507" s="131" t="s">
        <v>11</v>
      </c>
      <c r="P507" s="131" t="s">
        <v>3336</v>
      </c>
      <c r="Q507" s="132" t="s">
        <v>2501</v>
      </c>
      <c r="R507" s="132" t="s">
        <v>2466</v>
      </c>
      <c r="S507" s="131" t="s">
        <v>11</v>
      </c>
      <c r="T507" s="150"/>
      <c r="U507" s="150"/>
    </row>
    <row r="508" spans="1:19">
      <c r="A508" s="8"/>
      <c r="B508" s="127" t="s">
        <v>1686</v>
      </c>
      <c r="C508" s="14">
        <v>400</v>
      </c>
      <c r="D508" s="14" t="s">
        <v>2043</v>
      </c>
      <c r="E508" s="8"/>
      <c r="F508" s="8"/>
      <c r="G508" s="8"/>
      <c r="H508" s="127" t="s">
        <v>135</v>
      </c>
      <c r="I508" s="127">
        <v>12000</v>
      </c>
      <c r="J508" s="127" t="s">
        <v>2043</v>
      </c>
      <c r="K508" s="8"/>
      <c r="L508" s="73" t="s">
        <v>1654</v>
      </c>
      <c r="M508" s="73">
        <v>800</v>
      </c>
      <c r="N508" s="73" t="s">
        <v>2045</v>
      </c>
      <c r="O508" s="8"/>
      <c r="P508" s="14" t="s">
        <v>683</v>
      </c>
      <c r="Q508" s="14">
        <v>1000</v>
      </c>
      <c r="R508" s="14" t="s">
        <v>2043</v>
      </c>
      <c r="S508" s="8"/>
    </row>
    <row r="509" spans="1:19">
      <c r="A509" s="8"/>
      <c r="B509" s="127" t="s">
        <v>729</v>
      </c>
      <c r="C509" s="127">
        <v>6400</v>
      </c>
      <c r="D509" s="127" t="s">
        <v>2043</v>
      </c>
      <c r="E509" s="8"/>
      <c r="F509" s="8"/>
      <c r="G509" s="8"/>
      <c r="H509" s="127" t="s">
        <v>1855</v>
      </c>
      <c r="I509" s="127">
        <v>4000</v>
      </c>
      <c r="J509" s="127" t="s">
        <v>2043</v>
      </c>
      <c r="K509" s="8"/>
      <c r="L509" s="73" t="s">
        <v>1318</v>
      </c>
      <c r="M509" s="73">
        <v>720</v>
      </c>
      <c r="N509" s="73" t="s">
        <v>2045</v>
      </c>
      <c r="O509" s="8"/>
      <c r="P509" s="127" t="s">
        <v>1791</v>
      </c>
      <c r="Q509" s="127">
        <v>4000</v>
      </c>
      <c r="R509" s="127" t="s">
        <v>2043</v>
      </c>
      <c r="S509" s="8"/>
    </row>
    <row r="510" spans="1:19">
      <c r="A510" s="8"/>
      <c r="B510" s="127" t="s">
        <v>1686</v>
      </c>
      <c r="C510" s="127">
        <v>12000</v>
      </c>
      <c r="D510" s="127" t="s">
        <v>2043</v>
      </c>
      <c r="E510" s="8"/>
      <c r="F510" s="8"/>
      <c r="G510" s="8"/>
      <c r="H510" s="127" t="s">
        <v>1853</v>
      </c>
      <c r="I510" s="127">
        <v>300</v>
      </c>
      <c r="J510" s="127" t="s">
        <v>2045</v>
      </c>
      <c r="K510" s="8"/>
      <c r="L510" s="137" t="s">
        <v>2058</v>
      </c>
      <c r="M510" s="137">
        <v>2400</v>
      </c>
      <c r="N510" s="137" t="s">
        <v>2043</v>
      </c>
      <c r="O510" s="8"/>
      <c r="P510" s="14" t="s">
        <v>2111</v>
      </c>
      <c r="Q510" s="14">
        <v>400</v>
      </c>
      <c r="R510" s="14" t="s">
        <v>2045</v>
      </c>
      <c r="S510" s="8"/>
    </row>
    <row r="511" spans="1:19">
      <c r="A511" s="8"/>
      <c r="B511" s="14" t="s">
        <v>124</v>
      </c>
      <c r="C511" s="14">
        <v>12000</v>
      </c>
      <c r="D511" s="14" t="s">
        <v>2043</v>
      </c>
      <c r="E511" s="8"/>
      <c r="F511" s="8"/>
      <c r="G511" s="8"/>
      <c r="H511" s="127" t="s">
        <v>967</v>
      </c>
      <c r="I511" s="127">
        <v>6000</v>
      </c>
      <c r="J511" s="127" t="s">
        <v>2043</v>
      </c>
      <c r="K511" s="8"/>
      <c r="L511" s="144" t="s">
        <v>2175</v>
      </c>
      <c r="M511" s="144">
        <v>200</v>
      </c>
      <c r="N511" s="144" t="s">
        <v>2045</v>
      </c>
      <c r="O511" s="8" t="s">
        <v>2096</v>
      </c>
      <c r="P511" s="14" t="s">
        <v>1534</v>
      </c>
      <c r="Q511" s="14">
        <v>1000</v>
      </c>
      <c r="R511" s="14" t="s">
        <v>2045</v>
      </c>
      <c r="S511" s="8"/>
    </row>
    <row r="512" spans="1:19">
      <c r="A512" s="8"/>
      <c r="B512" s="127" t="s">
        <v>145</v>
      </c>
      <c r="C512" s="127">
        <v>18000</v>
      </c>
      <c r="D512" s="127" t="s">
        <v>2043</v>
      </c>
      <c r="E512" s="8"/>
      <c r="F512" s="8"/>
      <c r="G512" s="8"/>
      <c r="H512" s="127" t="s">
        <v>265</v>
      </c>
      <c r="I512" s="127">
        <v>8000</v>
      </c>
      <c r="J512" s="127" t="s">
        <v>2043</v>
      </c>
      <c r="K512" s="8"/>
      <c r="L512" s="14" t="s">
        <v>606</v>
      </c>
      <c r="M512" s="14">
        <v>210</v>
      </c>
      <c r="N512" s="14" t="s">
        <v>2045</v>
      </c>
      <c r="O512" s="8"/>
      <c r="P512" s="127" t="s">
        <v>513</v>
      </c>
      <c r="Q512" s="127">
        <v>2400</v>
      </c>
      <c r="R512" s="127" t="s">
        <v>2043</v>
      </c>
      <c r="S512" s="8"/>
    </row>
    <row r="513" spans="1:19">
      <c r="A513" s="8"/>
      <c r="B513" s="8"/>
      <c r="C513" s="8"/>
      <c r="D513" s="8"/>
      <c r="E513" s="8"/>
      <c r="F513" s="8"/>
      <c r="G513" s="8"/>
      <c r="H513" s="127" t="s">
        <v>160</v>
      </c>
      <c r="I513" s="127">
        <v>6000</v>
      </c>
      <c r="J513" s="127" t="s">
        <v>2043</v>
      </c>
      <c r="K513" s="8"/>
      <c r="L513" s="14" t="s">
        <v>1621</v>
      </c>
      <c r="M513" s="14">
        <v>300</v>
      </c>
      <c r="N513" s="14" t="s">
        <v>2045</v>
      </c>
      <c r="O513" s="8"/>
      <c r="P513" s="127" t="s">
        <v>1135</v>
      </c>
      <c r="Q513" s="127">
        <v>4000</v>
      </c>
      <c r="R513" s="127" t="s">
        <v>2043</v>
      </c>
      <c r="S513" s="8"/>
    </row>
    <row r="514" spans="1:19">
      <c r="A514" s="8"/>
      <c r="B514" s="8"/>
      <c r="C514" s="8"/>
      <c r="D514" s="8"/>
      <c r="E514" s="8"/>
      <c r="F514" s="8"/>
      <c r="G514" s="8"/>
      <c r="H514" s="127" t="s">
        <v>667</v>
      </c>
      <c r="I514" s="127">
        <v>3200</v>
      </c>
      <c r="J514" s="127" t="s">
        <v>2043</v>
      </c>
      <c r="K514" s="8"/>
      <c r="L514" s="14" t="s">
        <v>1046</v>
      </c>
      <c r="M514" s="14">
        <v>800</v>
      </c>
      <c r="N514" s="14" t="s">
        <v>2043</v>
      </c>
      <c r="O514" s="8"/>
      <c r="P514" s="14" t="s">
        <v>470</v>
      </c>
      <c r="Q514" s="14">
        <v>2000</v>
      </c>
      <c r="R514" s="14" t="s">
        <v>2043</v>
      </c>
      <c r="S514" s="8"/>
    </row>
    <row r="515" spans="1:19">
      <c r="A515" s="8"/>
      <c r="B515" s="8"/>
      <c r="C515" s="8"/>
      <c r="D515" s="8"/>
      <c r="E515" s="8"/>
      <c r="F515" s="8"/>
      <c r="G515" s="8"/>
      <c r="H515" s="127" t="s">
        <v>56</v>
      </c>
      <c r="I515" s="127">
        <v>4000</v>
      </c>
      <c r="J515" s="127" t="s">
        <v>2043</v>
      </c>
      <c r="K515" s="8"/>
      <c r="L515" s="127" t="s">
        <v>1301</v>
      </c>
      <c r="M515" s="127">
        <v>400</v>
      </c>
      <c r="N515" s="127" t="s">
        <v>2045</v>
      </c>
      <c r="O515" s="8"/>
      <c r="P515" s="127" t="s">
        <v>316</v>
      </c>
      <c r="Q515" s="127">
        <v>15000</v>
      </c>
      <c r="R515" s="127" t="s">
        <v>2043</v>
      </c>
      <c r="S515" s="8"/>
    </row>
    <row r="516" spans="1:19">
      <c r="A516" s="8"/>
      <c r="B516" s="8"/>
      <c r="C516" s="8"/>
      <c r="D516" s="8"/>
      <c r="E516" s="8"/>
      <c r="F516" s="8"/>
      <c r="G516" s="8"/>
      <c r="H516" s="127" t="s">
        <v>461</v>
      </c>
      <c r="I516" s="127">
        <v>4000</v>
      </c>
      <c r="J516" s="127" t="s">
        <v>2043</v>
      </c>
      <c r="K516" s="8"/>
      <c r="L516" s="137" t="s">
        <v>75</v>
      </c>
      <c r="M516" s="137">
        <v>500</v>
      </c>
      <c r="N516" s="137" t="s">
        <v>2045</v>
      </c>
      <c r="O516" s="8"/>
      <c r="P516" s="8"/>
      <c r="Q516" s="8"/>
      <c r="R516" s="8"/>
      <c r="S516" s="8"/>
    </row>
    <row r="517" spans="1:19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73" t="s">
        <v>1623</v>
      </c>
      <c r="M517" s="73">
        <v>210</v>
      </c>
      <c r="N517" s="73" t="s">
        <v>2045</v>
      </c>
      <c r="O517" s="8"/>
      <c r="P517" s="8"/>
      <c r="Q517" s="8"/>
      <c r="R517" s="8"/>
      <c r="S517" s="8"/>
    </row>
    <row r="518" spans="1:19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14" t="s">
        <v>482</v>
      </c>
      <c r="M518" s="14">
        <v>600</v>
      </c>
      <c r="N518" s="14" t="s">
        <v>2045</v>
      </c>
      <c r="O518" s="8"/>
      <c r="P518" s="8"/>
      <c r="Q518" s="8"/>
      <c r="R518" s="8"/>
      <c r="S518" s="8"/>
    </row>
    <row r="519" spans="1: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144" t="s">
        <v>2178</v>
      </c>
      <c r="M519" s="144">
        <v>200</v>
      </c>
      <c r="N519" s="144" t="s">
        <v>2045</v>
      </c>
      <c r="O519" s="8" t="s">
        <v>2096</v>
      </c>
      <c r="P519" s="8"/>
      <c r="Q519" s="8"/>
      <c r="R519" s="8"/>
      <c r="S519" s="8"/>
    </row>
    <row r="520" spans="1:19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127" t="s">
        <v>1805</v>
      </c>
      <c r="M520" s="127">
        <v>210</v>
      </c>
      <c r="N520" s="127" t="s">
        <v>2045</v>
      </c>
      <c r="O520" s="8"/>
      <c r="P520" s="8"/>
      <c r="Q520" s="8"/>
      <c r="R520" s="8"/>
      <c r="S520" s="8"/>
    </row>
    <row r="521" spans="1:19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14" t="s">
        <v>1465</v>
      </c>
      <c r="M521" s="14">
        <v>300</v>
      </c>
      <c r="N521" s="14" t="s">
        <v>2045</v>
      </c>
      <c r="O521" s="8"/>
      <c r="P521" s="8"/>
      <c r="Q521" s="8"/>
      <c r="R521" s="8"/>
      <c r="S521" s="8"/>
    </row>
    <row r="522" spans="1:19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144" t="s">
        <v>2114</v>
      </c>
      <c r="M522" s="144">
        <v>200</v>
      </c>
      <c r="N522" s="144" t="s">
        <v>2045</v>
      </c>
      <c r="O522" s="8" t="s">
        <v>2096</v>
      </c>
      <c r="P522" s="8"/>
      <c r="Q522" s="8"/>
      <c r="R522" s="8"/>
      <c r="S522" s="8"/>
    </row>
    <row r="523" spans="1:19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14" t="s">
        <v>1729</v>
      </c>
      <c r="M523" s="14">
        <v>220</v>
      </c>
      <c r="N523" s="14" t="s">
        <v>2045</v>
      </c>
      <c r="O523" s="8"/>
      <c r="P523" s="8"/>
      <c r="Q523" s="8"/>
      <c r="R523" s="8"/>
      <c r="S523" s="8"/>
    </row>
    <row r="524" spans="1:19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P524" s="8"/>
      <c r="Q524" s="8"/>
      <c r="R524" s="8"/>
      <c r="S524" s="8"/>
    </row>
    <row r="525" ht="27.6" spans="1:21">
      <c r="A525" s="131" t="s">
        <v>2360</v>
      </c>
      <c r="B525" s="131" t="s">
        <v>12</v>
      </c>
      <c r="C525" s="132" t="s">
        <v>2501</v>
      </c>
      <c r="D525" s="132" t="s">
        <v>2466</v>
      </c>
      <c r="E525" s="133" t="s">
        <v>2456</v>
      </c>
      <c r="F525" s="131" t="s">
        <v>3121</v>
      </c>
      <c r="G525" s="131" t="s">
        <v>11</v>
      </c>
      <c r="H525" s="131" t="s">
        <v>13</v>
      </c>
      <c r="I525" s="132" t="s">
        <v>2501</v>
      </c>
      <c r="J525" s="132" t="s">
        <v>2466</v>
      </c>
      <c r="K525" s="131" t="s">
        <v>11</v>
      </c>
      <c r="L525" s="131" t="s">
        <v>3108</v>
      </c>
      <c r="M525" s="132" t="s">
        <v>2501</v>
      </c>
      <c r="N525" s="132" t="s">
        <v>2466</v>
      </c>
      <c r="O525" s="131" t="s">
        <v>11</v>
      </c>
      <c r="P525" s="131" t="s">
        <v>3336</v>
      </c>
      <c r="Q525" s="132" t="s">
        <v>2501</v>
      </c>
      <c r="R525" s="132" t="s">
        <v>2466</v>
      </c>
      <c r="S525" s="131" t="s">
        <v>11</v>
      </c>
      <c r="T525" s="150"/>
      <c r="U525" s="150"/>
    </row>
    <row r="526" spans="1:19">
      <c r="A526" s="8"/>
      <c r="B526" s="14" t="s">
        <v>124</v>
      </c>
      <c r="C526" s="14">
        <v>9000</v>
      </c>
      <c r="D526" s="14" t="s">
        <v>2043</v>
      </c>
      <c r="E526" s="8"/>
      <c r="F526" s="8"/>
      <c r="G526" s="8"/>
      <c r="H526" s="137" t="s">
        <v>56</v>
      </c>
      <c r="I526" s="137">
        <v>4000</v>
      </c>
      <c r="J526" s="137" t="s">
        <v>2043</v>
      </c>
      <c r="K526" s="8"/>
      <c r="L526" s="154" t="s">
        <v>1153</v>
      </c>
      <c r="M526" s="154">
        <v>1000</v>
      </c>
      <c r="N526" s="154" t="s">
        <v>2045</v>
      </c>
      <c r="O526" s="8"/>
      <c r="P526" s="127" t="s">
        <v>923</v>
      </c>
      <c r="Q526" s="127">
        <v>2400</v>
      </c>
      <c r="R526" s="127" t="s">
        <v>2045</v>
      </c>
      <c r="S526" s="8"/>
    </row>
    <row r="527" spans="1:19">
      <c r="A527" s="8"/>
      <c r="B527" s="127" t="s">
        <v>145</v>
      </c>
      <c r="C527" s="127">
        <v>24000</v>
      </c>
      <c r="D527" s="127" t="s">
        <v>2043</v>
      </c>
      <c r="E527" s="8"/>
      <c r="F527" s="8"/>
      <c r="G527" s="8"/>
      <c r="H527" s="14" t="s">
        <v>1233</v>
      </c>
      <c r="I527" s="14">
        <v>2800</v>
      </c>
      <c r="J527" s="14" t="s">
        <v>2045</v>
      </c>
      <c r="K527" s="8"/>
      <c r="L527" s="127" t="s">
        <v>1999</v>
      </c>
      <c r="M527" s="127">
        <v>200</v>
      </c>
      <c r="N527" s="127" t="s">
        <v>2045</v>
      </c>
      <c r="O527" s="8"/>
      <c r="P527" s="127" t="s">
        <v>1183</v>
      </c>
      <c r="Q527" s="127">
        <v>1200</v>
      </c>
      <c r="R527" s="127" t="s">
        <v>2043</v>
      </c>
      <c r="S527" s="8"/>
    </row>
    <row r="528" spans="1:19">
      <c r="A528" s="8"/>
      <c r="B528" s="127" t="s">
        <v>949</v>
      </c>
      <c r="C528" s="127">
        <v>12000</v>
      </c>
      <c r="D528" s="127" t="s">
        <v>2043</v>
      </c>
      <c r="E528" s="8"/>
      <c r="F528" s="8"/>
      <c r="G528" s="8"/>
      <c r="H528" s="126" t="s">
        <v>2187</v>
      </c>
      <c r="I528" s="126">
        <v>500</v>
      </c>
      <c r="J528" s="126" t="s">
        <v>2045</v>
      </c>
      <c r="K528" s="8"/>
      <c r="L528" s="144" t="s">
        <v>2114</v>
      </c>
      <c r="M528" s="144">
        <v>200</v>
      </c>
      <c r="N528" s="144" t="s">
        <v>2045</v>
      </c>
      <c r="O528" s="8"/>
      <c r="P528" s="127" t="s">
        <v>316</v>
      </c>
      <c r="Q528" s="127">
        <v>18000</v>
      </c>
      <c r="R528" s="127" t="s">
        <v>2043</v>
      </c>
      <c r="S528" s="8"/>
    </row>
    <row r="529" spans="1:19">
      <c r="A529" s="8"/>
      <c r="B529" s="127" t="s">
        <v>216</v>
      </c>
      <c r="C529" s="127">
        <v>6000</v>
      </c>
      <c r="D529" s="127" t="s">
        <v>2043</v>
      </c>
      <c r="E529" s="8"/>
      <c r="F529" s="8"/>
      <c r="G529" s="8"/>
      <c r="H529" s="127" t="s">
        <v>461</v>
      </c>
      <c r="I529" s="127">
        <v>12000</v>
      </c>
      <c r="J529" s="127" t="s">
        <v>2043</v>
      </c>
      <c r="K529" s="8"/>
      <c r="L529" s="14" t="s">
        <v>1729</v>
      </c>
      <c r="M529" s="14">
        <v>220</v>
      </c>
      <c r="N529" s="14" t="s">
        <v>2045</v>
      </c>
      <c r="O529" s="8"/>
      <c r="P529" s="14" t="s">
        <v>630</v>
      </c>
      <c r="Q529" s="14">
        <v>2000</v>
      </c>
      <c r="R529" s="14" t="s">
        <v>2043</v>
      </c>
      <c r="S529" s="8"/>
    </row>
    <row r="530" spans="1:19">
      <c r="A530" s="8"/>
      <c r="B530" s="127"/>
      <c r="C530" s="127"/>
      <c r="D530" s="127"/>
      <c r="E530" s="8"/>
      <c r="F530" s="8"/>
      <c r="G530" s="8"/>
      <c r="H530" s="14" t="s">
        <v>496</v>
      </c>
      <c r="I530" s="14">
        <v>4000</v>
      </c>
      <c r="J530" s="14" t="s">
        <v>2043</v>
      </c>
      <c r="K530" s="8"/>
      <c r="L530" s="14" t="s">
        <v>1349</v>
      </c>
      <c r="M530" s="14">
        <v>1600</v>
      </c>
      <c r="N530" s="14" t="s">
        <v>2043</v>
      </c>
      <c r="O530" s="8"/>
      <c r="P530" s="14" t="s">
        <v>470</v>
      </c>
      <c r="Q530" s="14">
        <v>2000</v>
      </c>
      <c r="R530" s="14" t="s">
        <v>2043</v>
      </c>
      <c r="S530" s="8"/>
    </row>
    <row r="531" spans="1:19">
      <c r="A531" s="8"/>
      <c r="B531" s="14"/>
      <c r="C531" s="14"/>
      <c r="D531" s="14"/>
      <c r="E531" s="8"/>
      <c r="F531" s="8"/>
      <c r="G531" s="8"/>
      <c r="H531" s="127"/>
      <c r="I531" s="127"/>
      <c r="J531" s="127"/>
      <c r="K531" s="8"/>
      <c r="L531" s="14" t="s">
        <v>1544</v>
      </c>
      <c r="M531" s="14">
        <v>400</v>
      </c>
      <c r="N531" s="14" t="s">
        <v>2045</v>
      </c>
      <c r="O531" s="8"/>
      <c r="P531" s="127" t="s">
        <v>309</v>
      </c>
      <c r="Q531" s="127">
        <v>9000</v>
      </c>
      <c r="R531" s="127" t="s">
        <v>2043</v>
      </c>
      <c r="S531" s="8"/>
    </row>
    <row r="532" spans="1:19">
      <c r="A532" s="8"/>
      <c r="B532" s="8"/>
      <c r="C532" s="8"/>
      <c r="D532" s="8"/>
      <c r="E532" s="8"/>
      <c r="F532" s="8"/>
      <c r="G532" s="8"/>
      <c r="H532" s="127" t="s">
        <v>2070</v>
      </c>
      <c r="I532" s="127">
        <v>380</v>
      </c>
      <c r="J532" s="127" t="s">
        <v>2045</v>
      </c>
      <c r="K532" s="8"/>
      <c r="L532" s="127" t="s">
        <v>1374</v>
      </c>
      <c r="M532" s="127">
        <v>900</v>
      </c>
      <c r="N532" s="127" t="s">
        <v>2045</v>
      </c>
      <c r="O532" s="8"/>
      <c r="P532" s="8"/>
      <c r="Q532" s="8"/>
      <c r="R532" s="8"/>
      <c r="S532" s="8"/>
    </row>
    <row r="533" spans="1:19">
      <c r="A533" s="8"/>
      <c r="B533" s="8"/>
      <c r="C533" s="8"/>
      <c r="D533" s="8"/>
      <c r="E533" s="8"/>
      <c r="F533" s="8"/>
      <c r="G533" s="8"/>
      <c r="H533" s="14" t="s">
        <v>411</v>
      </c>
      <c r="I533" s="14">
        <v>400</v>
      </c>
      <c r="J533" s="14" t="s">
        <v>2045</v>
      </c>
      <c r="K533" s="8"/>
      <c r="L533" s="14" t="s">
        <v>840</v>
      </c>
      <c r="M533" s="14">
        <v>200</v>
      </c>
      <c r="N533" s="14" t="s">
        <v>2045</v>
      </c>
      <c r="O533" s="8"/>
      <c r="P533" s="8"/>
      <c r="Q533" s="8"/>
      <c r="R533" s="8"/>
      <c r="S533" s="8"/>
    </row>
    <row r="534" spans="1:19">
      <c r="A534" s="8"/>
      <c r="B534" s="8"/>
      <c r="C534" s="8"/>
      <c r="D534" s="8"/>
      <c r="E534" s="8"/>
      <c r="F534" s="8"/>
      <c r="G534" s="8"/>
      <c r="H534" s="14" t="s">
        <v>1883</v>
      </c>
      <c r="I534" s="14">
        <v>400</v>
      </c>
      <c r="J534" s="14" t="s">
        <v>2045</v>
      </c>
      <c r="K534" s="8"/>
      <c r="L534" s="14" t="s">
        <v>2104</v>
      </c>
      <c r="M534" s="162">
        <v>500</v>
      </c>
      <c r="N534" s="14" t="s">
        <v>2045</v>
      </c>
      <c r="O534" s="8"/>
      <c r="P534" s="8"/>
      <c r="Q534" s="8"/>
      <c r="R534" s="8"/>
      <c r="S534" s="8"/>
    </row>
    <row r="535" spans="1:19">
      <c r="A535" s="8"/>
      <c r="B535" s="8"/>
      <c r="C535" s="8"/>
      <c r="D535" s="8"/>
      <c r="E535" s="8"/>
      <c r="F535" s="8"/>
      <c r="G535" s="8"/>
      <c r="H535" s="144" t="s">
        <v>2079</v>
      </c>
      <c r="I535" s="144">
        <v>200</v>
      </c>
      <c r="J535" s="144" t="s">
        <v>2045</v>
      </c>
      <c r="K535" s="8"/>
      <c r="L535" s="14" t="s">
        <v>1270</v>
      </c>
      <c r="M535" s="14">
        <v>200</v>
      </c>
      <c r="N535" s="14" t="s">
        <v>2045</v>
      </c>
      <c r="O535" s="8"/>
      <c r="P535" s="8"/>
      <c r="Q535" s="8"/>
      <c r="R535" s="8"/>
      <c r="S535" s="8"/>
    </row>
    <row r="536" spans="1:19">
      <c r="A536" s="8"/>
      <c r="B536" s="8"/>
      <c r="C536" s="8"/>
      <c r="D536" s="8"/>
      <c r="E536" s="8"/>
      <c r="F536" s="8"/>
      <c r="G536" s="8"/>
      <c r="H536" s="137" t="s">
        <v>72</v>
      </c>
      <c r="I536" s="137">
        <v>2000</v>
      </c>
      <c r="J536" s="137" t="s">
        <v>2043</v>
      </c>
      <c r="K536" s="8"/>
      <c r="L536" s="14" t="s">
        <v>1548</v>
      </c>
      <c r="M536" s="14">
        <v>200</v>
      </c>
      <c r="N536" s="14" t="s">
        <v>2045</v>
      </c>
      <c r="O536" s="8"/>
      <c r="P536" s="8"/>
      <c r="Q536" s="8"/>
      <c r="R536" s="8"/>
      <c r="S536" s="8"/>
    </row>
    <row r="537" spans="1:19">
      <c r="A537" s="8"/>
      <c r="B537" s="8"/>
      <c r="C537" s="8"/>
      <c r="D537" s="8"/>
      <c r="E537" s="8"/>
      <c r="F537" s="8"/>
      <c r="G537" s="8"/>
      <c r="H537" s="14" t="s">
        <v>241</v>
      </c>
      <c r="I537" s="14">
        <v>8000</v>
      </c>
      <c r="J537" s="14" t="s">
        <v>2043</v>
      </c>
      <c r="K537" s="8"/>
      <c r="L537" s="127" t="s">
        <v>1106</v>
      </c>
      <c r="M537" s="127">
        <v>600</v>
      </c>
      <c r="N537" s="127" t="s">
        <v>2045</v>
      </c>
      <c r="O537" s="8"/>
      <c r="P537" s="8"/>
      <c r="Q537" s="8"/>
      <c r="R537" s="8"/>
      <c r="S537" s="8"/>
    </row>
    <row r="538" spans="1:19">
      <c r="A538" s="8"/>
      <c r="B538" s="8"/>
      <c r="C538" s="8"/>
      <c r="D538" s="8"/>
      <c r="E538" s="8"/>
      <c r="F538" s="8"/>
      <c r="G538" s="8"/>
      <c r="H538" s="127" t="s">
        <v>1747</v>
      </c>
      <c r="I538" s="127">
        <v>1000</v>
      </c>
      <c r="J538" s="127" t="s">
        <v>2045</v>
      </c>
      <c r="K538" s="8"/>
      <c r="L538" s="14" t="s">
        <v>1470</v>
      </c>
      <c r="M538" s="14">
        <v>320</v>
      </c>
      <c r="N538" s="14" t="s">
        <v>2045</v>
      </c>
      <c r="O538" s="8"/>
      <c r="P538" s="8"/>
      <c r="Q538" s="8"/>
      <c r="R538" s="8"/>
      <c r="S538" s="8"/>
    </row>
    <row r="539" spans="1:19">
      <c r="A539" s="8"/>
      <c r="B539" s="8"/>
      <c r="C539" s="8"/>
      <c r="D539" s="8"/>
      <c r="E539" s="8"/>
      <c r="F539" s="8"/>
      <c r="G539" s="8"/>
      <c r="H539" s="14" t="s">
        <v>692</v>
      </c>
      <c r="I539" s="14">
        <v>4000</v>
      </c>
      <c r="J539" s="14" t="s">
        <v>2043</v>
      </c>
      <c r="K539" s="8"/>
      <c r="L539" s="14" t="s">
        <v>1420</v>
      </c>
      <c r="M539" s="14">
        <v>400</v>
      </c>
      <c r="N539" s="14" t="s">
        <v>2045</v>
      </c>
      <c r="O539" s="8"/>
      <c r="P539" s="8"/>
      <c r="Q539" s="8"/>
      <c r="R539" s="8"/>
      <c r="S539" s="8"/>
    </row>
    <row r="540" spans="1:19">
      <c r="A540" s="8"/>
      <c r="B540" s="8"/>
      <c r="C540" s="8"/>
      <c r="D540" s="8"/>
      <c r="E540" s="8"/>
      <c r="F540" s="8"/>
      <c r="G540" s="8"/>
      <c r="H540" s="14" t="s">
        <v>306</v>
      </c>
      <c r="I540" s="14">
        <v>4000</v>
      </c>
      <c r="J540" s="14" t="s">
        <v>2043</v>
      </c>
      <c r="K540" s="8"/>
      <c r="L540" s="14" t="s">
        <v>1520</v>
      </c>
      <c r="M540" s="14">
        <v>480</v>
      </c>
      <c r="N540" s="14" t="s">
        <v>2045</v>
      </c>
      <c r="O540" s="8"/>
      <c r="P540" s="8"/>
      <c r="Q540" s="8"/>
      <c r="R540" s="8"/>
      <c r="S540" s="8"/>
    </row>
    <row r="541" spans="1:19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137" t="s">
        <v>77</v>
      </c>
      <c r="M541" s="137">
        <v>2000</v>
      </c>
      <c r="N541" s="137" t="s">
        <v>2043</v>
      </c>
      <c r="O541" s="8"/>
      <c r="P541" s="8"/>
      <c r="Q541" s="8"/>
      <c r="R541" s="8"/>
      <c r="S541" s="8"/>
    </row>
    <row r="542" spans="1:19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137" t="s">
        <v>70</v>
      </c>
      <c r="M542" s="137">
        <v>250</v>
      </c>
      <c r="N542" s="137" t="s">
        <v>2045</v>
      </c>
      <c r="O542" s="8"/>
      <c r="P542" s="8"/>
      <c r="Q542" s="8"/>
      <c r="R542" s="8"/>
      <c r="S542" s="8"/>
    </row>
    <row r="543" spans="1:19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14" t="s">
        <v>783</v>
      </c>
      <c r="M543" s="14">
        <v>800</v>
      </c>
      <c r="N543" s="14" t="s">
        <v>2045</v>
      </c>
      <c r="O543" s="8"/>
      <c r="P543" s="8"/>
      <c r="Q543" s="8"/>
      <c r="R543" s="8"/>
      <c r="S543" s="8"/>
    </row>
    <row r="544" ht="27.6" spans="1:21">
      <c r="A544" s="131" t="s">
        <v>2362</v>
      </c>
      <c r="B544" s="131" t="s">
        <v>12</v>
      </c>
      <c r="C544" s="132" t="s">
        <v>2501</v>
      </c>
      <c r="D544" s="132" t="s">
        <v>2466</v>
      </c>
      <c r="E544" s="133" t="s">
        <v>2456</v>
      </c>
      <c r="F544" s="131" t="s">
        <v>3121</v>
      </c>
      <c r="G544" s="131" t="s">
        <v>11</v>
      </c>
      <c r="H544" s="131" t="s">
        <v>13</v>
      </c>
      <c r="I544" s="132" t="s">
        <v>2501</v>
      </c>
      <c r="J544" s="132" t="s">
        <v>2466</v>
      </c>
      <c r="K544" s="131" t="s">
        <v>11</v>
      </c>
      <c r="L544" s="131" t="s">
        <v>3108</v>
      </c>
      <c r="M544" s="132" t="s">
        <v>2501</v>
      </c>
      <c r="N544" s="132" t="s">
        <v>2466</v>
      </c>
      <c r="O544" s="131" t="s">
        <v>11</v>
      </c>
      <c r="P544" s="131" t="s">
        <v>3336</v>
      </c>
      <c r="Q544" s="132" t="s">
        <v>2501</v>
      </c>
      <c r="R544" s="132" t="s">
        <v>2466</v>
      </c>
      <c r="S544" s="131" t="s">
        <v>11</v>
      </c>
      <c r="T544" s="150"/>
      <c r="U544" s="150"/>
    </row>
    <row r="545" spans="1:19">
      <c r="A545" s="8"/>
      <c r="B545" s="127" t="s">
        <v>309</v>
      </c>
      <c r="C545" s="127">
        <v>18000</v>
      </c>
      <c r="D545" s="127" t="s">
        <v>2043</v>
      </c>
      <c r="E545" s="8"/>
      <c r="F545" s="8"/>
      <c r="G545" s="8"/>
      <c r="H545" s="127" t="s">
        <v>253</v>
      </c>
      <c r="I545" s="127">
        <v>6000</v>
      </c>
      <c r="J545" s="127" t="s">
        <v>2043</v>
      </c>
      <c r="K545" s="8"/>
      <c r="L545" s="137" t="s">
        <v>2119</v>
      </c>
      <c r="M545" s="137">
        <v>200</v>
      </c>
      <c r="N545" s="137" t="s">
        <v>2045</v>
      </c>
      <c r="O545" s="8"/>
      <c r="P545" s="14" t="s">
        <v>238</v>
      </c>
      <c r="Q545" s="14">
        <v>12000</v>
      </c>
      <c r="R545" s="14" t="s">
        <v>2043</v>
      </c>
      <c r="S545" s="8"/>
    </row>
    <row r="546" spans="1:19">
      <c r="A546" s="8"/>
      <c r="B546" s="14" t="s">
        <v>1188</v>
      </c>
      <c r="C546" s="14">
        <v>18000</v>
      </c>
      <c r="D546" s="14" t="s">
        <v>2043</v>
      </c>
      <c r="E546" s="8"/>
      <c r="F546" s="8"/>
      <c r="G546" s="8"/>
      <c r="H546" s="14" t="s">
        <v>244</v>
      </c>
      <c r="I546" s="14">
        <v>4000</v>
      </c>
      <c r="J546" s="14" t="s">
        <v>2043</v>
      </c>
      <c r="K546" s="8"/>
      <c r="L546" s="144" t="s">
        <v>2150</v>
      </c>
      <c r="M546" s="144">
        <v>210</v>
      </c>
      <c r="N546" s="144" t="s">
        <v>2045</v>
      </c>
      <c r="O546" s="8"/>
      <c r="P546" s="14" t="s">
        <v>1603</v>
      </c>
      <c r="Q546" s="14">
        <v>6000</v>
      </c>
      <c r="R546" s="14" t="s">
        <v>2043</v>
      </c>
      <c r="S546" s="8"/>
    </row>
    <row r="547" spans="1:19">
      <c r="A547" s="8"/>
      <c r="B547" s="14" t="s">
        <v>1865</v>
      </c>
      <c r="C547" s="14">
        <v>1600</v>
      </c>
      <c r="D547" s="14" t="s">
        <v>2045</v>
      </c>
      <c r="E547" s="8"/>
      <c r="F547" s="8"/>
      <c r="G547" s="8"/>
      <c r="H547" s="144" t="s">
        <v>2167</v>
      </c>
      <c r="I547" s="144">
        <v>210</v>
      </c>
      <c r="J547" s="144" t="s">
        <v>2045</v>
      </c>
      <c r="K547" s="8"/>
      <c r="L547" s="144" t="s">
        <v>2161</v>
      </c>
      <c r="M547" s="144">
        <v>200</v>
      </c>
      <c r="N547" s="144" t="s">
        <v>2045</v>
      </c>
      <c r="O547" s="8"/>
      <c r="P547" s="127" t="s">
        <v>196</v>
      </c>
      <c r="Q547" s="127">
        <v>6000</v>
      </c>
      <c r="R547" s="127" t="s">
        <v>2043</v>
      </c>
      <c r="S547" s="8"/>
    </row>
    <row r="548" spans="1:19">
      <c r="A548" s="8"/>
      <c r="B548" s="14" t="s">
        <v>537</v>
      </c>
      <c r="C548" s="14">
        <v>12000</v>
      </c>
      <c r="D548" s="14" t="s">
        <v>2043</v>
      </c>
      <c r="E548" s="8"/>
      <c r="F548" s="8"/>
      <c r="G548" s="8"/>
      <c r="H548" s="144" t="s">
        <v>2074</v>
      </c>
      <c r="I548" s="144">
        <v>200</v>
      </c>
      <c r="J548" s="144" t="s">
        <v>2045</v>
      </c>
      <c r="K548" s="8"/>
      <c r="L548" s="7" t="s">
        <v>1828</v>
      </c>
      <c r="M548" s="14">
        <v>240</v>
      </c>
      <c r="N548" s="14" t="s">
        <v>2045</v>
      </c>
      <c r="O548" s="8"/>
      <c r="P548" s="127" t="s">
        <v>528</v>
      </c>
      <c r="Q548" s="127">
        <v>2400</v>
      </c>
      <c r="R548" s="127" t="s">
        <v>2043</v>
      </c>
      <c r="S548" s="8"/>
    </row>
    <row r="549" spans="1:19">
      <c r="A549" s="8"/>
      <c r="B549" s="14" t="s">
        <v>2049</v>
      </c>
      <c r="C549" s="14">
        <v>1500</v>
      </c>
      <c r="D549" s="14" t="s">
        <v>2045</v>
      </c>
      <c r="E549" s="8"/>
      <c r="F549" s="8"/>
      <c r="G549" s="8"/>
      <c r="H549" s="14" t="s">
        <v>1883</v>
      </c>
      <c r="I549" s="14">
        <v>400</v>
      </c>
      <c r="J549" s="14" t="s">
        <v>2045</v>
      </c>
      <c r="K549" s="8"/>
      <c r="L549" s="14" t="s">
        <v>2059</v>
      </c>
      <c r="M549" s="14">
        <v>800</v>
      </c>
      <c r="N549" s="14" t="s">
        <v>2045</v>
      </c>
      <c r="O549" s="8"/>
      <c r="P549" s="127" t="s">
        <v>592</v>
      </c>
      <c r="Q549" s="127">
        <v>6000</v>
      </c>
      <c r="R549" s="127" t="s">
        <v>2043</v>
      </c>
      <c r="S549" s="8"/>
    </row>
    <row r="550" spans="1:19">
      <c r="A550" s="8"/>
      <c r="B550" s="14" t="s">
        <v>377</v>
      </c>
      <c r="C550" s="14">
        <v>1200</v>
      </c>
      <c r="D550" s="14" t="s">
        <v>2043</v>
      </c>
      <c r="E550" s="8"/>
      <c r="F550" s="8"/>
      <c r="G550" s="8"/>
      <c r="H550" s="144" t="s">
        <v>2079</v>
      </c>
      <c r="I550" s="144">
        <v>200</v>
      </c>
      <c r="J550" s="144" t="s">
        <v>2045</v>
      </c>
      <c r="K550" s="8"/>
      <c r="L550" s="14" t="s">
        <v>2172</v>
      </c>
      <c r="M550" s="14">
        <v>510</v>
      </c>
      <c r="N550" s="14" t="s">
        <v>2045</v>
      </c>
      <c r="O550" s="8"/>
      <c r="P550" s="8"/>
      <c r="Q550" s="8"/>
      <c r="R550" s="8"/>
      <c r="S550" s="8"/>
    </row>
    <row r="551" spans="1:19">
      <c r="A551" s="8"/>
      <c r="B551" s="14" t="s">
        <v>464</v>
      </c>
      <c r="C551" s="14">
        <v>2000</v>
      </c>
      <c r="D551" s="14" t="s">
        <v>2043</v>
      </c>
      <c r="E551" s="8"/>
      <c r="F551" s="8"/>
      <c r="G551" s="8"/>
      <c r="H551" s="73" t="s">
        <v>1057</v>
      </c>
      <c r="I551" s="73">
        <v>18000</v>
      </c>
      <c r="J551" s="73" t="s">
        <v>2043</v>
      </c>
      <c r="K551" s="8"/>
      <c r="L551" s="7" t="s">
        <v>1578</v>
      </c>
      <c r="M551" s="14">
        <v>200</v>
      </c>
      <c r="N551" s="14" t="s">
        <v>2045</v>
      </c>
      <c r="O551" s="8"/>
      <c r="P551" s="8"/>
      <c r="Q551" s="8"/>
      <c r="R551" s="8"/>
      <c r="S551" s="8"/>
    </row>
    <row r="552" spans="1:19">
      <c r="A552" s="8"/>
      <c r="B552" s="127" t="s">
        <v>226</v>
      </c>
      <c r="C552" s="127">
        <v>4000</v>
      </c>
      <c r="D552" s="127" t="s">
        <v>2043</v>
      </c>
      <c r="E552" s="8"/>
      <c r="F552" s="8"/>
      <c r="G552" s="8"/>
      <c r="H552" s="73" t="s">
        <v>1062</v>
      </c>
      <c r="I552" s="73">
        <v>10000</v>
      </c>
      <c r="J552" s="73" t="s">
        <v>2043</v>
      </c>
      <c r="K552" s="8"/>
      <c r="L552" s="127" t="s">
        <v>1936</v>
      </c>
      <c r="M552" s="127">
        <v>500</v>
      </c>
      <c r="N552" s="127" t="s">
        <v>2045</v>
      </c>
      <c r="O552" s="8"/>
      <c r="P552" s="8"/>
      <c r="Q552" s="8"/>
      <c r="R552" s="8"/>
      <c r="S552" s="8"/>
    </row>
    <row r="553" spans="1:19">
      <c r="A553" s="8"/>
      <c r="B553" s="8"/>
      <c r="C553" s="8"/>
      <c r="D553" s="8"/>
      <c r="E553" s="8"/>
      <c r="F553" s="8"/>
      <c r="G553" s="8"/>
      <c r="H553" s="73" t="s">
        <v>1065</v>
      </c>
      <c r="I553" s="73">
        <v>6000</v>
      </c>
      <c r="J553" s="73" t="s">
        <v>2043</v>
      </c>
      <c r="K553" s="8"/>
      <c r="L553" s="14" t="s">
        <v>286</v>
      </c>
      <c r="M553" s="14">
        <v>2000</v>
      </c>
      <c r="N553" s="14" t="s">
        <v>2045</v>
      </c>
      <c r="O553" s="8"/>
      <c r="P553" s="8"/>
      <c r="Q553" s="8"/>
      <c r="R553" s="8"/>
      <c r="S553" s="8"/>
    </row>
    <row r="554" spans="1:19">
      <c r="A554" s="8"/>
      <c r="B554" s="8"/>
      <c r="C554" s="8"/>
      <c r="D554" s="8"/>
      <c r="E554" s="8"/>
      <c r="F554" s="8"/>
      <c r="G554" s="8"/>
      <c r="H554" s="127" t="s">
        <v>175</v>
      </c>
      <c r="I554" s="127">
        <v>3000</v>
      </c>
      <c r="J554" s="127" t="s">
        <v>2043</v>
      </c>
      <c r="K554" s="8"/>
      <c r="L554" s="137" t="s">
        <v>2158</v>
      </c>
      <c r="M554" s="137">
        <v>500</v>
      </c>
      <c r="N554" s="137" t="s">
        <v>2045</v>
      </c>
      <c r="O554" s="8"/>
      <c r="P554" s="8"/>
      <c r="Q554" s="8"/>
      <c r="R554" s="8"/>
      <c r="S554" s="8"/>
    </row>
    <row r="555" spans="1:19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14" t="s">
        <v>1324</v>
      </c>
      <c r="M555" s="14">
        <v>510</v>
      </c>
      <c r="N555" s="14" t="s">
        <v>2045</v>
      </c>
      <c r="O555" s="8"/>
      <c r="P555" s="8"/>
      <c r="Q555" s="8"/>
      <c r="R555" s="8"/>
      <c r="S555" s="8"/>
    </row>
    <row r="556" spans="1:19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141" t="s">
        <v>1318</v>
      </c>
      <c r="M556" s="141">
        <v>600</v>
      </c>
      <c r="N556" s="141" t="s">
        <v>2045</v>
      </c>
      <c r="O556" s="8"/>
      <c r="P556" s="8"/>
      <c r="Q556" s="8"/>
      <c r="R556" s="8"/>
      <c r="S556" s="8"/>
    </row>
    <row r="557" spans="1:19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14" t="s">
        <v>1314</v>
      </c>
      <c r="M557" s="14">
        <v>1600</v>
      </c>
      <c r="N557" s="14" t="s">
        <v>2045</v>
      </c>
      <c r="O557" s="8"/>
      <c r="P557" s="8"/>
      <c r="Q557" s="8"/>
      <c r="R557" s="8"/>
      <c r="S557" s="8"/>
    </row>
    <row r="558" spans="1:19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127" t="s">
        <v>911</v>
      </c>
      <c r="M558" s="127">
        <v>200</v>
      </c>
      <c r="N558" s="127" t="s">
        <v>2045</v>
      </c>
      <c r="O558" s="8"/>
      <c r="P558" s="8"/>
      <c r="Q558" s="8"/>
      <c r="R558" s="8"/>
      <c r="S558" s="8"/>
    </row>
    <row r="559" spans="1:1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127" t="s">
        <v>1293</v>
      </c>
      <c r="M559" s="127">
        <v>300</v>
      </c>
      <c r="N559" s="127" t="s">
        <v>2045</v>
      </c>
      <c r="O559" s="8"/>
      <c r="P559" s="8"/>
      <c r="Q559" s="8"/>
      <c r="R559" s="8"/>
      <c r="S559" s="8"/>
    </row>
    <row r="560" spans="1:19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127" t="s">
        <v>1809</v>
      </c>
      <c r="M560" s="127">
        <v>400</v>
      </c>
      <c r="N560" s="127" t="s">
        <v>2045</v>
      </c>
      <c r="O560" s="8"/>
      <c r="P560" s="8"/>
      <c r="Q560" s="8"/>
      <c r="R560" s="8"/>
      <c r="S560" s="8"/>
    </row>
    <row r="561" spans="1:19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127" t="s">
        <v>1316</v>
      </c>
      <c r="M561" s="127">
        <v>200</v>
      </c>
      <c r="N561" s="127" t="s">
        <v>2045</v>
      </c>
      <c r="O561" s="8"/>
      <c r="P561" s="8"/>
      <c r="Q561" s="8"/>
      <c r="R561" s="8"/>
      <c r="S561" s="8"/>
    </row>
    <row r="562" spans="1:19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127" t="s">
        <v>2129</v>
      </c>
      <c r="M562" s="127">
        <v>200</v>
      </c>
      <c r="N562" s="127" t="s">
        <v>2045</v>
      </c>
      <c r="O562" s="8"/>
      <c r="P562" s="8"/>
      <c r="Q562" s="8"/>
      <c r="R562" s="8"/>
      <c r="S562" s="8"/>
    </row>
    <row r="563" ht="27.6" spans="1:21">
      <c r="A563" s="131" t="s">
        <v>2364</v>
      </c>
      <c r="B563" s="131" t="s">
        <v>12</v>
      </c>
      <c r="C563" s="132" t="s">
        <v>2501</v>
      </c>
      <c r="D563" s="132" t="s">
        <v>2466</v>
      </c>
      <c r="E563" s="133" t="s">
        <v>2456</v>
      </c>
      <c r="F563" s="131" t="s">
        <v>3121</v>
      </c>
      <c r="G563" s="131" t="s">
        <v>11</v>
      </c>
      <c r="H563" s="131" t="s">
        <v>13</v>
      </c>
      <c r="I563" s="132" t="s">
        <v>2501</v>
      </c>
      <c r="J563" s="132" t="s">
        <v>2466</v>
      </c>
      <c r="K563" s="131" t="s">
        <v>11</v>
      </c>
      <c r="L563" s="131" t="s">
        <v>3108</v>
      </c>
      <c r="M563" s="132" t="s">
        <v>2501</v>
      </c>
      <c r="N563" s="132" t="s">
        <v>2466</v>
      </c>
      <c r="O563" s="131" t="s">
        <v>11</v>
      </c>
      <c r="P563" s="131" t="s">
        <v>3336</v>
      </c>
      <c r="Q563" s="132" t="s">
        <v>2501</v>
      </c>
      <c r="R563" s="132" t="s">
        <v>2466</v>
      </c>
      <c r="S563" s="131" t="s">
        <v>11</v>
      </c>
      <c r="T563" s="150"/>
      <c r="U563" s="150"/>
    </row>
    <row r="564" spans="1:18">
      <c r="A564" s="8"/>
      <c r="B564" s="14" t="s">
        <v>2049</v>
      </c>
      <c r="C564" s="14">
        <v>1500</v>
      </c>
      <c r="D564" s="14" t="s">
        <v>2045</v>
      </c>
      <c r="E564" s="8"/>
      <c r="F564" s="8"/>
      <c r="G564" s="8"/>
      <c r="H564" s="14" t="s">
        <v>331</v>
      </c>
      <c r="I564" s="14">
        <v>4200</v>
      </c>
      <c r="J564" s="14" t="s">
        <v>2043</v>
      </c>
      <c r="K564" s="8"/>
      <c r="L564" s="127" t="s">
        <v>1809</v>
      </c>
      <c r="M564" s="127">
        <v>300</v>
      </c>
      <c r="N564" s="127" t="s">
        <v>2045</v>
      </c>
      <c r="O564" s="8"/>
      <c r="P564" s="14" t="s">
        <v>309</v>
      </c>
      <c r="Q564" s="14">
        <v>4000</v>
      </c>
      <c r="R564" s="14" t="s">
        <v>2043</v>
      </c>
    </row>
    <row r="565" spans="1:18">
      <c r="A565" s="8"/>
      <c r="B565" s="14" t="s">
        <v>377</v>
      </c>
      <c r="C565" s="14">
        <v>1200</v>
      </c>
      <c r="D565" s="14" t="s">
        <v>2043</v>
      </c>
      <c r="E565" s="8"/>
      <c r="F565" s="8"/>
      <c r="G565" s="8"/>
      <c r="H565" s="14" t="s">
        <v>1133</v>
      </c>
      <c r="I565" s="14">
        <v>2400</v>
      </c>
      <c r="J565" s="14" t="s">
        <v>2043</v>
      </c>
      <c r="K565" s="8"/>
      <c r="L565" s="144" t="s">
        <v>2129</v>
      </c>
      <c r="M565" s="144">
        <v>200</v>
      </c>
      <c r="N565" s="144" t="s">
        <v>2045</v>
      </c>
      <c r="O565" s="8"/>
      <c r="P565" s="14" t="s">
        <v>316</v>
      </c>
      <c r="Q565" s="14">
        <v>15000</v>
      </c>
      <c r="R565" s="14" t="s">
        <v>2043</v>
      </c>
    </row>
    <row r="566" spans="1:18">
      <c r="A566" s="8"/>
      <c r="B566" s="127" t="s">
        <v>1081</v>
      </c>
      <c r="C566" s="127">
        <v>6000</v>
      </c>
      <c r="D566" s="127" t="s">
        <v>2043</v>
      </c>
      <c r="E566" s="8"/>
      <c r="F566" s="8"/>
      <c r="G566" s="8"/>
      <c r="H566" s="14" t="s">
        <v>259</v>
      </c>
      <c r="I566" s="14">
        <v>18000</v>
      </c>
      <c r="J566" s="14" t="s">
        <v>2043</v>
      </c>
      <c r="K566" s="8"/>
      <c r="L566" s="127" t="s">
        <v>1233</v>
      </c>
      <c r="M566" s="127">
        <v>4000</v>
      </c>
      <c r="N566" s="127" t="s">
        <v>2045</v>
      </c>
      <c r="O566" s="8"/>
      <c r="P566" s="14" t="s">
        <v>630</v>
      </c>
      <c r="Q566" s="14">
        <v>2000</v>
      </c>
      <c r="R566" s="14" t="s">
        <v>2043</v>
      </c>
    </row>
    <row r="567" spans="1:18">
      <c r="A567" s="8"/>
      <c r="B567" s="137" t="s">
        <v>2180</v>
      </c>
      <c r="C567" s="137">
        <v>1600</v>
      </c>
      <c r="D567" s="137" t="s">
        <v>2045</v>
      </c>
      <c r="E567" s="8"/>
      <c r="F567" s="8"/>
      <c r="G567" s="8"/>
      <c r="H567" s="14" t="s">
        <v>599</v>
      </c>
      <c r="I567" s="14">
        <v>2000</v>
      </c>
      <c r="J567" s="14" t="s">
        <v>2043</v>
      </c>
      <c r="K567" s="8"/>
      <c r="L567" s="127" t="s">
        <v>706</v>
      </c>
      <c r="M567" s="127">
        <v>200</v>
      </c>
      <c r="N567" s="127" t="s">
        <v>2045</v>
      </c>
      <c r="O567" s="8"/>
      <c r="P567" s="127" t="s">
        <v>592</v>
      </c>
      <c r="Q567" s="127">
        <v>6000</v>
      </c>
      <c r="R567" s="127" t="s">
        <v>2043</v>
      </c>
    </row>
    <row r="568" spans="1:18">
      <c r="A568" s="8"/>
      <c r="B568" s="137" t="s">
        <v>2964</v>
      </c>
      <c r="C568" s="137">
        <v>2000</v>
      </c>
      <c r="D568" s="137" t="s">
        <v>2045</v>
      </c>
      <c r="E568" s="8"/>
      <c r="F568" s="8"/>
      <c r="G568" s="8"/>
      <c r="H568" s="137" t="s">
        <v>110</v>
      </c>
      <c r="I568" s="137">
        <v>1600</v>
      </c>
      <c r="J568" s="137" t="s">
        <v>2043</v>
      </c>
      <c r="K568" s="8"/>
      <c r="L568" s="14" t="s">
        <v>1887</v>
      </c>
      <c r="M568" s="14">
        <v>2400</v>
      </c>
      <c r="N568" s="14" t="s">
        <v>2043</v>
      </c>
      <c r="O568" s="8"/>
      <c r="P568" s="14" t="s">
        <v>2122</v>
      </c>
      <c r="Q568" s="14">
        <v>600</v>
      </c>
      <c r="R568" s="14" t="s">
        <v>2045</v>
      </c>
    </row>
    <row r="569" spans="1:18">
      <c r="A569" s="8"/>
      <c r="B569" s="127" t="s">
        <v>1686</v>
      </c>
      <c r="C569" s="127">
        <v>12000</v>
      </c>
      <c r="D569" s="127" t="s">
        <v>2043</v>
      </c>
      <c r="E569" s="8"/>
      <c r="F569" s="8"/>
      <c r="G569" s="8"/>
      <c r="H569" s="137" t="s">
        <v>72</v>
      </c>
      <c r="I569" s="137">
        <v>2000</v>
      </c>
      <c r="J569" s="137" t="s">
        <v>2043</v>
      </c>
      <c r="K569" s="8"/>
      <c r="L569" s="127" t="s">
        <v>1889</v>
      </c>
      <c r="M569" s="127">
        <v>2400</v>
      </c>
      <c r="N569" s="127" t="s">
        <v>2043</v>
      </c>
      <c r="O569" s="8"/>
      <c r="P569" s="14" t="s">
        <v>464</v>
      </c>
      <c r="Q569" s="14">
        <v>4000</v>
      </c>
      <c r="R569" s="14" t="s">
        <v>2043</v>
      </c>
    </row>
    <row r="570" spans="1:18">
      <c r="A570" s="8"/>
      <c r="B570" s="14" t="s">
        <v>729</v>
      </c>
      <c r="C570" s="14">
        <v>6000</v>
      </c>
      <c r="D570" s="14" t="s">
        <v>2043</v>
      </c>
      <c r="E570" s="8"/>
      <c r="F570" s="8"/>
      <c r="G570" s="8"/>
      <c r="H570" s="137" t="s">
        <v>60</v>
      </c>
      <c r="I570" s="137">
        <v>2000</v>
      </c>
      <c r="J570" s="137" t="s">
        <v>2043</v>
      </c>
      <c r="K570" s="8"/>
      <c r="L570" s="137" t="s">
        <v>2137</v>
      </c>
      <c r="M570" s="137">
        <v>200</v>
      </c>
      <c r="N570" s="137" t="s">
        <v>2045</v>
      </c>
      <c r="O570" s="8"/>
      <c r="P570" s="8"/>
      <c r="Q570" s="8"/>
      <c r="R570" s="8"/>
    </row>
    <row r="571" spans="1:18">
      <c r="A571" s="8"/>
      <c r="B571" s="14" t="s">
        <v>479</v>
      </c>
      <c r="C571" s="14">
        <v>8000</v>
      </c>
      <c r="D571" s="14" t="s">
        <v>2043</v>
      </c>
      <c r="E571" s="8"/>
      <c r="F571" s="8"/>
      <c r="G571" s="8"/>
      <c r="H571" s="137" t="s">
        <v>2058</v>
      </c>
      <c r="I571" s="137">
        <v>5000</v>
      </c>
      <c r="J571" s="137" t="s">
        <v>2043</v>
      </c>
      <c r="K571" s="8"/>
      <c r="L571" s="137" t="s">
        <v>2044</v>
      </c>
      <c r="M571" s="137">
        <v>500</v>
      </c>
      <c r="N571" s="137" t="s">
        <v>2045</v>
      </c>
      <c r="O571" s="8"/>
      <c r="P571" s="8"/>
      <c r="Q571" s="8"/>
      <c r="R571" s="8"/>
    </row>
    <row r="572" spans="1:18">
      <c r="A572" s="8"/>
      <c r="B572" s="73" t="s">
        <v>1085</v>
      </c>
      <c r="C572" s="73">
        <v>18000</v>
      </c>
      <c r="D572" s="73" t="s">
        <v>2043</v>
      </c>
      <c r="E572" s="8"/>
      <c r="F572" s="8"/>
      <c r="G572" s="8"/>
      <c r="H572" s="127" t="s">
        <v>689</v>
      </c>
      <c r="I572" s="127">
        <v>2200</v>
      </c>
      <c r="J572" s="127" t="s">
        <v>2043</v>
      </c>
      <c r="K572" s="8"/>
      <c r="L572" s="14" t="s">
        <v>1324</v>
      </c>
      <c r="M572" s="14">
        <v>510</v>
      </c>
      <c r="N572" s="14" t="s">
        <v>2045</v>
      </c>
      <c r="O572" s="8"/>
      <c r="P572" s="8"/>
      <c r="Q572" s="8"/>
      <c r="R572" s="8"/>
    </row>
    <row r="573" spans="1:18">
      <c r="A573" s="8"/>
      <c r="B573" s="127" t="s">
        <v>1060</v>
      </c>
      <c r="C573" s="127">
        <v>3000</v>
      </c>
      <c r="D573" s="127" t="s">
        <v>2043</v>
      </c>
      <c r="E573" s="8"/>
      <c r="F573" s="8"/>
      <c r="G573" s="8"/>
      <c r="H573" s="14" t="s">
        <v>615</v>
      </c>
      <c r="I573" s="14">
        <v>1000</v>
      </c>
      <c r="J573" s="14" t="s">
        <v>2045</v>
      </c>
      <c r="K573" s="8"/>
      <c r="L573" s="127" t="s">
        <v>1382</v>
      </c>
      <c r="M573" s="127">
        <v>2000</v>
      </c>
      <c r="N573" s="127" t="s">
        <v>2043</v>
      </c>
      <c r="O573" s="8"/>
      <c r="P573" s="8"/>
      <c r="Q573" s="8"/>
      <c r="R573" s="8"/>
    </row>
    <row r="574" spans="1:18">
      <c r="A574" s="8"/>
      <c r="B574" s="8"/>
      <c r="C574" s="8"/>
      <c r="D574" s="8"/>
      <c r="E574" s="8"/>
      <c r="F574" s="8"/>
      <c r="G574" s="8"/>
      <c r="H574" s="126" t="s">
        <v>280</v>
      </c>
      <c r="I574" s="126">
        <v>500</v>
      </c>
      <c r="J574" s="126" t="s">
        <v>2043</v>
      </c>
      <c r="K574" s="8"/>
      <c r="L574" s="127"/>
      <c r="M574" s="127"/>
      <c r="N574" s="127"/>
      <c r="O574" s="8"/>
      <c r="P574" s="8"/>
      <c r="Q574" s="8"/>
      <c r="R574" s="8"/>
    </row>
    <row r="575" spans="1:18">
      <c r="A575" s="8"/>
      <c r="B575" s="8"/>
      <c r="C575" s="8"/>
      <c r="D575" s="8"/>
      <c r="E575" s="8"/>
      <c r="F575" s="8"/>
      <c r="G575" s="8"/>
      <c r="H575" s="126" t="s">
        <v>2057</v>
      </c>
      <c r="I575" s="126">
        <v>2000</v>
      </c>
      <c r="J575" s="126" t="s">
        <v>2043</v>
      </c>
      <c r="K575" s="8"/>
      <c r="L575" s="127"/>
      <c r="M575" s="127"/>
      <c r="N575" s="127"/>
      <c r="O575" s="8"/>
      <c r="P575" s="8"/>
      <c r="Q575" s="8"/>
      <c r="R575" s="8"/>
    </row>
    <row r="576" spans="1:18">
      <c r="A576" s="8"/>
      <c r="B576" s="8"/>
      <c r="C576" s="8"/>
      <c r="D576" s="8"/>
      <c r="E576" s="8"/>
      <c r="F576" s="8"/>
      <c r="G576" s="8"/>
      <c r="H576" s="8" t="s">
        <v>148</v>
      </c>
      <c r="I576" s="8">
        <v>2000</v>
      </c>
      <c r="J576" s="8" t="s">
        <v>2043</v>
      </c>
      <c r="K576" s="8"/>
      <c r="L576" s="127"/>
      <c r="M576" s="127"/>
      <c r="N576" s="127"/>
      <c r="O576" s="8"/>
      <c r="P576" s="8"/>
      <c r="Q576" s="8"/>
      <c r="R576" s="8"/>
    </row>
    <row r="577" spans="1:18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127"/>
      <c r="M577" s="127"/>
      <c r="N577" s="127"/>
      <c r="O577" s="8"/>
      <c r="P577" s="8"/>
      <c r="Q577" s="8"/>
      <c r="R577" s="8"/>
    </row>
    <row r="578" ht="27.6" spans="1:21">
      <c r="A578" s="131" t="s">
        <v>2368</v>
      </c>
      <c r="B578" s="131" t="s">
        <v>12</v>
      </c>
      <c r="C578" s="132" t="s">
        <v>2501</v>
      </c>
      <c r="D578" s="132" t="s">
        <v>2466</v>
      </c>
      <c r="E578" s="133" t="s">
        <v>2456</v>
      </c>
      <c r="F578" s="131" t="s">
        <v>3121</v>
      </c>
      <c r="G578" s="131" t="s">
        <v>11</v>
      </c>
      <c r="H578" s="131" t="s">
        <v>13</v>
      </c>
      <c r="I578" s="132" t="s">
        <v>2501</v>
      </c>
      <c r="J578" s="132" t="s">
        <v>2466</v>
      </c>
      <c r="K578" s="131" t="s">
        <v>11</v>
      </c>
      <c r="L578" s="131" t="s">
        <v>3108</v>
      </c>
      <c r="M578" s="132" t="s">
        <v>2501</v>
      </c>
      <c r="N578" s="132" t="s">
        <v>2466</v>
      </c>
      <c r="O578" s="131" t="s">
        <v>11</v>
      </c>
      <c r="P578" s="131" t="s">
        <v>3336</v>
      </c>
      <c r="Q578" s="132" t="s">
        <v>2501</v>
      </c>
      <c r="R578" s="132" t="s">
        <v>2466</v>
      </c>
      <c r="S578" s="131" t="s">
        <v>11</v>
      </c>
      <c r="T578" s="150"/>
      <c r="U578" s="150"/>
    </row>
    <row r="579" spans="1:19">
      <c r="A579" s="8"/>
      <c r="B579" s="8"/>
      <c r="C579" s="8"/>
      <c r="D579" s="8"/>
      <c r="E579" s="8"/>
      <c r="F579" s="8"/>
      <c r="G579" s="8"/>
      <c r="H579" s="14" t="s">
        <v>135</v>
      </c>
      <c r="I579" s="14">
        <v>15600</v>
      </c>
      <c r="J579" s="14" t="s">
        <v>2043</v>
      </c>
      <c r="K579" s="8"/>
      <c r="L579" s="14" t="s">
        <v>1438</v>
      </c>
      <c r="M579" s="14">
        <v>900</v>
      </c>
      <c r="N579" s="127" t="s">
        <v>2045</v>
      </c>
      <c r="O579" s="8" t="s">
        <v>4498</v>
      </c>
      <c r="P579" s="127" t="s">
        <v>1188</v>
      </c>
      <c r="Q579" s="127">
        <v>400</v>
      </c>
      <c r="R579" s="127" t="s">
        <v>2043</v>
      </c>
      <c r="S579" s="8" t="s">
        <v>4290</v>
      </c>
    </row>
    <row r="580" ht="12.6" customHeight="1" spans="1:19">
      <c r="A580" s="8"/>
      <c r="B580" s="14" t="s">
        <v>4258</v>
      </c>
      <c r="C580" s="14"/>
      <c r="D580" s="14"/>
      <c r="E580" s="14"/>
      <c r="F580" s="14"/>
      <c r="G580" s="14"/>
      <c r="H580" s="127" t="s">
        <v>967</v>
      </c>
      <c r="I580" s="127">
        <v>6000</v>
      </c>
      <c r="J580" s="127" t="s">
        <v>2043</v>
      </c>
      <c r="K580" s="8"/>
      <c r="L580" s="14" t="s">
        <v>1244</v>
      </c>
      <c r="M580" s="14">
        <v>1200</v>
      </c>
      <c r="N580" s="14" t="s">
        <v>2043</v>
      </c>
      <c r="O580" s="8" t="s">
        <v>4498</v>
      </c>
      <c r="P580" s="127" t="s">
        <v>1175</v>
      </c>
      <c r="Q580" s="127">
        <v>4000</v>
      </c>
      <c r="R580" s="127" t="s">
        <v>2043</v>
      </c>
      <c r="S580" s="8" t="s">
        <v>4290</v>
      </c>
    </row>
    <row r="581" ht="12.6" customHeight="1" spans="1:19">
      <c r="A581" s="8"/>
      <c r="B581" s="14"/>
      <c r="C581" s="14"/>
      <c r="D581" s="14"/>
      <c r="E581" s="14"/>
      <c r="F581" s="14"/>
      <c r="G581" s="14"/>
      <c r="H581" s="127" t="s">
        <v>389</v>
      </c>
      <c r="I581" s="127">
        <v>2000</v>
      </c>
      <c r="J581" s="127" t="s">
        <v>2043</v>
      </c>
      <c r="K581" s="8"/>
      <c r="L581" s="14" t="s">
        <v>1106</v>
      </c>
      <c r="M581" s="14">
        <v>800</v>
      </c>
      <c r="N581" s="14" t="s">
        <v>2045</v>
      </c>
      <c r="O581" s="8" t="s">
        <v>4498</v>
      </c>
      <c r="P581" s="137" t="s">
        <v>2063</v>
      </c>
      <c r="Q581" s="137">
        <v>3200</v>
      </c>
      <c r="R581" s="137" t="s">
        <v>2043</v>
      </c>
      <c r="S581" s="8" t="s">
        <v>4290</v>
      </c>
    </row>
    <row r="582" ht="12.6" customHeight="1" spans="1:19">
      <c r="A582" s="8"/>
      <c r="B582" s="14"/>
      <c r="C582" s="14"/>
      <c r="D582" s="14"/>
      <c r="E582" s="14"/>
      <c r="F582" s="14"/>
      <c r="G582" s="14"/>
      <c r="H582" s="127" t="s">
        <v>667</v>
      </c>
      <c r="I582" s="127">
        <v>4000</v>
      </c>
      <c r="J582" s="127" t="s">
        <v>2043</v>
      </c>
      <c r="K582" s="8"/>
      <c r="L582" s="14" t="s">
        <v>1108</v>
      </c>
      <c r="M582" s="14">
        <v>1200</v>
      </c>
      <c r="N582" s="14" t="s">
        <v>2045</v>
      </c>
      <c r="O582" s="8" t="s">
        <v>4498</v>
      </c>
      <c r="P582" s="127" t="s">
        <v>540</v>
      </c>
      <c r="Q582" s="127">
        <v>2000</v>
      </c>
      <c r="R582" s="127" t="s">
        <v>2043</v>
      </c>
      <c r="S582" s="8" t="s">
        <v>4290</v>
      </c>
    </row>
    <row r="583" ht="12.6" customHeight="1" spans="1:19">
      <c r="A583" s="8"/>
      <c r="B583" s="14"/>
      <c r="C583" s="14"/>
      <c r="D583" s="14"/>
      <c r="E583" s="14"/>
      <c r="F583" s="14"/>
      <c r="G583" s="14"/>
      <c r="H583" s="127" t="s">
        <v>1650</v>
      </c>
      <c r="I583" s="127">
        <v>4000</v>
      </c>
      <c r="J583" s="127" t="s">
        <v>2043</v>
      </c>
      <c r="K583" s="8"/>
      <c r="L583" s="14" t="s">
        <v>1340</v>
      </c>
      <c r="M583" s="14">
        <v>400</v>
      </c>
      <c r="N583" s="14" t="s">
        <v>2045</v>
      </c>
      <c r="O583" s="8" t="s">
        <v>4498</v>
      </c>
      <c r="P583" s="14" t="s">
        <v>63</v>
      </c>
      <c r="Q583" s="14">
        <v>3000</v>
      </c>
      <c r="R583" s="14" t="s">
        <v>2043</v>
      </c>
      <c r="S583" s="8" t="s">
        <v>4290</v>
      </c>
    </row>
    <row r="584" ht="12.6" customHeight="1" spans="1:19">
      <c r="A584" s="8"/>
      <c r="B584" s="14"/>
      <c r="C584" s="14"/>
      <c r="D584" s="14"/>
      <c r="E584" s="14"/>
      <c r="F584" s="14"/>
      <c r="G584" s="14"/>
      <c r="H584" s="127" t="s">
        <v>142</v>
      </c>
      <c r="I584" s="14">
        <v>6000</v>
      </c>
      <c r="J584" s="14" t="s">
        <v>2043</v>
      </c>
      <c r="K584" s="8"/>
      <c r="L584" s="127" t="s">
        <v>1420</v>
      </c>
      <c r="M584" s="127">
        <v>600</v>
      </c>
      <c r="N584" s="127" t="s">
        <v>2045</v>
      </c>
      <c r="O584" s="8" t="s">
        <v>4498</v>
      </c>
      <c r="P584" s="14" t="s">
        <v>479</v>
      </c>
      <c r="Q584" s="14">
        <v>8000</v>
      </c>
      <c r="R584" s="14" t="s">
        <v>2043</v>
      </c>
      <c r="S584" s="8" t="s">
        <v>2210</v>
      </c>
    </row>
    <row r="585" ht="12.6" customHeight="1" spans="1:19">
      <c r="A585" s="8"/>
      <c r="B585" s="14"/>
      <c r="C585" s="14"/>
      <c r="D585" s="14"/>
      <c r="E585" s="14"/>
      <c r="F585" s="14"/>
      <c r="G585" s="14"/>
      <c r="H585" s="127" t="s">
        <v>1777</v>
      </c>
      <c r="I585" s="127">
        <v>4000</v>
      </c>
      <c r="J585" s="127" t="s">
        <v>2043</v>
      </c>
      <c r="K585" s="8"/>
      <c r="L585" s="14" t="s">
        <v>1467</v>
      </c>
      <c r="M585" s="14">
        <v>800</v>
      </c>
      <c r="N585" s="14" t="s">
        <v>2045</v>
      </c>
      <c r="O585" s="8" t="s">
        <v>4498</v>
      </c>
      <c r="P585" s="127" t="s">
        <v>729</v>
      </c>
      <c r="Q585" s="127">
        <v>12000</v>
      </c>
      <c r="R585" s="127" t="s">
        <v>2043</v>
      </c>
      <c r="S585" s="8" t="s">
        <v>2285</v>
      </c>
    </row>
    <row r="586" ht="12.6" customHeight="1" spans="1:19">
      <c r="A586" s="8"/>
      <c r="B586" s="163"/>
      <c r="C586" s="163"/>
      <c r="D586" s="163"/>
      <c r="E586" s="163"/>
      <c r="F586" s="163"/>
      <c r="G586" s="163"/>
      <c r="H586" s="14" t="s">
        <v>1813</v>
      </c>
      <c r="I586" s="14">
        <v>2240</v>
      </c>
      <c r="J586" s="14" t="s">
        <v>2045</v>
      </c>
      <c r="K586" s="8"/>
      <c r="L586" s="14" t="s">
        <v>1849</v>
      </c>
      <c r="M586" s="14">
        <v>195</v>
      </c>
      <c r="N586" s="14" t="s">
        <v>2045</v>
      </c>
      <c r="O586" s="8" t="s">
        <v>4498</v>
      </c>
      <c r="P586" s="127" t="s">
        <v>2127</v>
      </c>
      <c r="Q586" s="127">
        <v>3000</v>
      </c>
      <c r="R586" s="127" t="s">
        <v>2043</v>
      </c>
      <c r="S586" s="8"/>
    </row>
    <row r="587" spans="1:19">
      <c r="A587" s="8"/>
      <c r="B587" s="8"/>
      <c r="C587" s="8"/>
      <c r="D587" s="8"/>
      <c r="E587" s="8"/>
      <c r="F587" s="8"/>
      <c r="G587" s="8"/>
      <c r="H587" s="151" t="s">
        <v>160</v>
      </c>
      <c r="I587" s="151">
        <v>6000</v>
      </c>
      <c r="J587" s="151" t="s">
        <v>2043</v>
      </c>
      <c r="K587" s="8"/>
      <c r="L587" s="14" t="s">
        <v>754</v>
      </c>
      <c r="M587" s="14">
        <v>120</v>
      </c>
      <c r="N587" s="14" t="s">
        <v>2045</v>
      </c>
      <c r="O587" s="8"/>
      <c r="P587" s="127" t="s">
        <v>309</v>
      </c>
      <c r="Q587" s="127">
        <v>10000</v>
      </c>
      <c r="R587" s="127" t="s">
        <v>2043</v>
      </c>
      <c r="S587" s="8" t="s">
        <v>2285</v>
      </c>
    </row>
    <row r="588" spans="1:19">
      <c r="A588" s="8"/>
      <c r="B588" s="8"/>
      <c r="C588" s="8"/>
      <c r="D588" s="8"/>
      <c r="E588" s="8"/>
      <c r="F588" s="8"/>
      <c r="G588" s="8"/>
      <c r="H588" s="164"/>
      <c r="I588" s="127"/>
      <c r="J588" s="127"/>
      <c r="K588" s="8"/>
      <c r="L588" s="14" t="s">
        <v>482</v>
      </c>
      <c r="M588" s="14">
        <v>900</v>
      </c>
      <c r="N588" s="14" t="s">
        <v>2045</v>
      </c>
      <c r="O588" s="8"/>
      <c r="P588" s="127"/>
      <c r="Q588" s="127"/>
      <c r="R588" s="127"/>
      <c r="S588" s="8"/>
    </row>
    <row r="589" spans="1:1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127" t="s">
        <v>2118</v>
      </c>
      <c r="M589" s="127">
        <v>660</v>
      </c>
      <c r="N589" s="127" t="s">
        <v>2045</v>
      </c>
      <c r="O589" s="8"/>
      <c r="P589" s="8"/>
      <c r="Q589" s="8"/>
      <c r="R589" s="8"/>
      <c r="S589" s="8"/>
    </row>
    <row r="590" spans="1:19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127" t="s">
        <v>1865</v>
      </c>
      <c r="M590" s="127">
        <v>300</v>
      </c>
      <c r="N590" s="127" t="s">
        <v>2045</v>
      </c>
      <c r="O590" s="8"/>
      <c r="P590" s="8"/>
      <c r="Q590" s="8"/>
      <c r="R590" s="8"/>
      <c r="S590" s="8"/>
    </row>
    <row r="591" spans="1:19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14" t="s">
        <v>1264</v>
      </c>
      <c r="M591" s="14">
        <v>500</v>
      </c>
      <c r="N591" s="14" t="s">
        <v>2045</v>
      </c>
      <c r="O591" s="8"/>
      <c r="P591" s="8"/>
      <c r="Q591" s="8"/>
      <c r="R591" s="8"/>
      <c r="S591" s="8"/>
    </row>
    <row r="592" spans="1:19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14" t="s">
        <v>1841</v>
      </c>
      <c r="M592" s="14">
        <v>2000</v>
      </c>
      <c r="N592" s="14" t="s">
        <v>2045</v>
      </c>
      <c r="O592" s="8"/>
      <c r="P592" s="8"/>
      <c r="Q592" s="8"/>
      <c r="R592" s="8"/>
      <c r="S592" s="8"/>
    </row>
    <row r="593" spans="1:19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14" t="s">
        <v>840</v>
      </c>
      <c r="M593" s="14">
        <v>400</v>
      </c>
      <c r="N593" s="14" t="s">
        <v>2045</v>
      </c>
      <c r="O593" s="8"/>
      <c r="P593" s="8"/>
      <c r="Q593" s="8"/>
      <c r="R593" s="8"/>
      <c r="S593" s="8"/>
    </row>
    <row r="594" spans="1:19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127" t="s">
        <v>313</v>
      </c>
      <c r="M594" s="127">
        <v>560</v>
      </c>
      <c r="N594" s="127" t="s">
        <v>2045</v>
      </c>
      <c r="O594" s="8"/>
      <c r="P594" s="8"/>
      <c r="Q594" s="8"/>
      <c r="R594" s="8"/>
      <c r="S594" s="8"/>
    </row>
  </sheetData>
  <mergeCells count="33">
    <mergeCell ref="T3:U3"/>
    <mergeCell ref="T17:U17"/>
    <mergeCell ref="T31:U31"/>
    <mergeCell ref="T54:U54"/>
    <mergeCell ref="T73:U73"/>
    <mergeCell ref="T90:U90"/>
    <mergeCell ref="T108:U108"/>
    <mergeCell ref="T119:U119"/>
    <mergeCell ref="T137:U137"/>
    <mergeCell ref="T157:U157"/>
    <mergeCell ref="T180:U180"/>
    <mergeCell ref="T202:U202"/>
    <mergeCell ref="T234:U234"/>
    <mergeCell ref="T252:U252"/>
    <mergeCell ref="T268:U268"/>
    <mergeCell ref="T291:U291"/>
    <mergeCell ref="T317:U317"/>
    <mergeCell ref="T337:U337"/>
    <mergeCell ref="T357:U357"/>
    <mergeCell ref="T381:U381"/>
    <mergeCell ref="T398:U398"/>
    <mergeCell ref="T412:U412"/>
    <mergeCell ref="T435:U435"/>
    <mergeCell ref="T455:U455"/>
    <mergeCell ref="T478:U478"/>
    <mergeCell ref="T494:U494"/>
    <mergeCell ref="T507:U507"/>
    <mergeCell ref="T525:U525"/>
    <mergeCell ref="T544:U544"/>
    <mergeCell ref="T563:U563"/>
    <mergeCell ref="T578:U578"/>
    <mergeCell ref="A4:A15"/>
    <mergeCell ref="B580:G585"/>
  </mergeCells>
  <conditionalFormatting sqref="J5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{a53e91ed-e154-431f-bb4d-20707987ff07}</x14:id>
        </ext>
      </extLst>
    </cfRule>
  </conditionalFormatting>
  <conditionalFormatting sqref="J8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{277848ef-5e2d-466c-88b7-4ba3df5ed024}</x14:id>
        </ext>
      </extLst>
    </cfRule>
  </conditionalFormatting>
  <conditionalFormatting sqref="J9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{efda08bf-1bf5-45aa-af74-a28053d16f1e}</x14:id>
        </ext>
      </extLst>
    </cfRule>
  </conditionalFormatting>
  <conditionalFormatting sqref="J15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{3f9f5637-7e85-44c0-a73f-7774f1a15d66}</x14:id>
        </ext>
      </extLst>
    </cfRule>
  </conditionalFormatting>
  <conditionalFormatting sqref="J22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{afe6ef98-be7c-4d27-a177-1cd54791213b}</x14:id>
        </ext>
      </extLst>
    </cfRule>
  </conditionalFormatting>
  <conditionalFormatting sqref="J23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{7398977d-9d8f-40ce-8870-54df5643ed3c}</x14:id>
        </ext>
      </extLst>
    </cfRule>
  </conditionalFormatting>
  <conditionalFormatting sqref="J25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{f21611ad-74e3-4c8e-898b-20ed6033bd7d}</x14:id>
        </ext>
      </extLst>
    </cfRule>
  </conditionalFormatting>
  <conditionalFormatting sqref="J32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{bac4c09f-8942-40bc-89a5-6b1e41da1aac}</x14:id>
        </ext>
      </extLst>
    </cfRule>
  </conditionalFormatting>
  <conditionalFormatting sqref="J35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{68f22624-de76-48b9-9a5d-8c132f1df8a5}</x14:id>
        </ext>
      </extLst>
    </cfRule>
  </conditionalFormatting>
  <conditionalFormatting sqref="J36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{53cdd28d-3e76-457d-911e-cc4e8110bf26}</x14:id>
        </ext>
      </extLst>
    </cfRule>
  </conditionalFormatting>
  <conditionalFormatting sqref="J55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{4147c234-3e66-44e0-b09e-951aac96b873}</x14:id>
        </ext>
      </extLst>
    </cfRule>
  </conditionalFormatting>
  <conditionalFormatting sqref="J58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{0ba2c300-a918-47e1-82e6-5e25af4d84cc}</x14:id>
        </ext>
      </extLst>
    </cfRule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{9406a17d-8638-4413-b51f-0b5a4069a5d7}</x14:id>
        </ext>
      </extLst>
    </cfRule>
  </conditionalFormatting>
  <conditionalFormatting sqref="J59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{24afb91d-21e8-4d6a-91bf-2c2f78be4d30}</x14:id>
        </ext>
      </extLst>
    </cfRule>
  </conditionalFormatting>
  <conditionalFormatting sqref="J6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{aba03837-04d5-4ccc-8b3a-1941ecee0268}</x14:id>
        </ext>
      </extLst>
    </cfRule>
  </conditionalFormatting>
  <conditionalFormatting sqref="J61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{a4d97ad2-3450-42dc-bafa-ef45bb23b285}</x14:id>
        </ext>
      </extLst>
    </cfRule>
  </conditionalFormatting>
  <conditionalFormatting sqref="J63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{1b06cd94-9764-4b99-83ed-8b4a2dfbaac3}</x14:id>
        </ext>
      </extLst>
    </cfRule>
  </conditionalFormatting>
  <conditionalFormatting sqref="J64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{1b58951f-e125-4526-b15d-0bc87cd382c3}</x14:id>
        </ext>
      </extLst>
    </cfRule>
  </conditionalFormatting>
  <conditionalFormatting sqref="J75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{ccde0aef-5ab6-4c34-9167-a657db1a904c}</x14:id>
        </ext>
      </extLst>
    </cfRule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{e0a96c86-88a1-4f77-860b-d8cc90246ae9}</x14:id>
        </ext>
      </extLst>
    </cfRule>
  </conditionalFormatting>
  <conditionalFormatting sqref="J76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{a3ff1046-60fe-42a2-a5c9-329f21246ffc}</x14:id>
        </ext>
      </extLst>
    </cfRule>
  </conditionalFormatting>
  <conditionalFormatting sqref="R77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{9afba09e-7f41-42ff-b85f-d1462b0009ad}</x14:id>
        </ext>
      </extLst>
    </cfRule>
  </conditionalFormatting>
  <conditionalFormatting sqref="J83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{ecf1d661-4d68-4c0f-8615-9a4d752c931d}</x14:id>
        </ext>
      </extLst>
    </cfRule>
  </conditionalFormatting>
  <conditionalFormatting sqref="J98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{af8cb6f0-9eb8-4849-ac79-186725474f1b}</x14:id>
        </ext>
      </extLst>
    </cfRule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{cb10087b-f13e-4ff6-b9bf-3c3978712ec8}</x14:id>
        </ext>
      </extLst>
    </cfRule>
  </conditionalFormatting>
  <conditionalFormatting sqref="J100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{4bd45b83-59bc-4f3f-9389-48ebcd3f451e}</x14:id>
        </ext>
      </extLst>
    </cfRule>
  </conditionalFormatting>
  <conditionalFormatting sqref="J112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{95593800-4e2b-4b11-b4d0-f8878c9230e0}</x14:id>
        </ext>
      </extLst>
    </cfRule>
  </conditionalFormatting>
  <conditionalFormatting sqref="J11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{1bcfbaf8-2086-4a20-8596-03d8cc136f11}</x14:id>
        </ext>
      </extLst>
    </cfRule>
  </conditionalFormatting>
  <conditionalFormatting sqref="J116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{48b2f850-e070-4a44-951e-d7d8340860f2}</x14:id>
        </ext>
      </extLst>
    </cfRule>
  </conditionalFormatting>
  <conditionalFormatting sqref="J117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{01dde1b6-26e9-45d1-bf86-7cae0708246a}</x14:id>
        </ext>
      </extLst>
    </cfRule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{77d8e044-0d80-44c1-ae6f-88ca1ff9fb2a}</x14:id>
        </ext>
      </extLst>
    </cfRule>
  </conditionalFormatting>
  <conditionalFormatting sqref="J120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{20bc9f64-5314-4bdc-b98c-165e4521b0a5}</x14:id>
        </ext>
      </extLst>
    </cfRule>
  </conditionalFormatting>
  <conditionalFormatting sqref="J12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{9db10aa9-f479-4cc5-badb-f792a8d11cbd}</x14:id>
        </ext>
      </extLst>
    </cfRule>
  </conditionalFormatting>
  <conditionalFormatting sqref="J126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{a7e84dba-494f-4591-a977-e97584be4394}</x14:id>
        </ext>
      </extLst>
    </cfRule>
  </conditionalFormatting>
  <conditionalFormatting sqref="J129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{c659077d-211b-4ab8-8615-3bacb6180d71}</x14:id>
        </ext>
      </extLst>
    </cfRule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{1996597d-76bd-413d-99a4-328f349856d3}</x14:id>
        </ext>
      </extLst>
    </cfRule>
  </conditionalFormatting>
  <conditionalFormatting sqref="J130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{1c4590aa-979b-4216-9d2c-39d766cface4}</x14:id>
        </ext>
      </extLst>
    </cfRule>
  </conditionalFormatting>
  <conditionalFormatting sqref="D13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{70fbb64b-87d8-47b7-8c03-dd010540cc5c}</x14:id>
        </ext>
      </extLst>
    </cfRule>
  </conditionalFormatting>
  <conditionalFormatting sqref="J139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{b51e2ee9-c2c1-4402-8ad0-6d0a351b1744}</x14:id>
        </ext>
      </extLst>
    </cfRule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{f3d94aef-8006-428b-83b0-e2297a83ceeb}</x14:id>
        </ext>
      </extLst>
    </cfRule>
  </conditionalFormatting>
  <conditionalFormatting sqref="J141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{5d515f39-e9bd-494f-bf30-8faea6fbe2fb}</x14:id>
        </ext>
      </extLst>
    </cfRule>
  </conditionalFormatting>
  <conditionalFormatting sqref="J144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{879f9ad2-c722-407a-aef4-f75338555137}</x14:id>
        </ext>
      </extLst>
    </cfRule>
  </conditionalFormatting>
  <conditionalFormatting sqref="J147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{743f1243-5354-4aa0-a344-29bfad2e0eb2}</x14:id>
        </ext>
      </extLst>
    </cfRule>
  </conditionalFormatting>
  <conditionalFormatting sqref="J148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{7b2c09a7-02f9-4348-ac86-a187928f1efd}</x14:id>
        </ext>
      </extLst>
    </cfRule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{8d621966-49ae-485b-8d71-c144e547b9bb}</x14:id>
        </ext>
      </extLst>
    </cfRule>
  </conditionalFormatting>
  <conditionalFormatting sqref="D15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{9b22ed57-953b-44a9-8429-bf52e397740a}</x14:id>
        </ext>
      </extLst>
    </cfRule>
  </conditionalFormatting>
  <conditionalFormatting sqref="J160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{831e9a05-3233-47a7-a90e-9d4db32708f5}</x14:id>
        </ext>
      </extLst>
    </cfRule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{5e5235c7-a389-48d8-ae64-9334810f951d}</x14:id>
        </ext>
      </extLst>
    </cfRule>
  </conditionalFormatting>
  <conditionalFormatting sqref="J16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{9338f24b-9748-4e0a-89ab-aa71737bbbae}</x14:id>
        </ext>
      </extLst>
    </cfRule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{21f74065-d071-490c-aa93-33a3323c4f49}</x14:id>
        </ext>
      </extLst>
    </cfRule>
  </conditionalFormatting>
  <conditionalFormatting sqref="J168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{70f7b88c-6525-41b4-9351-0be07ddba771}</x14:id>
        </ext>
      </extLst>
    </cfRule>
  </conditionalFormatting>
  <conditionalFormatting sqref="J181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{2a586541-9033-4484-ae23-f9b57fc94a10}</x14:id>
        </ext>
      </extLst>
    </cfRule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{9572780a-37ab-4858-a6c9-e2b76b8dfe8c}</x14:id>
        </ext>
      </extLst>
    </cfRule>
  </conditionalFormatting>
  <conditionalFormatting sqref="J18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{73eeede4-0fa9-425c-b343-29ce6d497eec}</x14:id>
        </ext>
      </extLst>
    </cfRule>
  </conditionalFormatting>
  <conditionalFormatting sqref="D18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{1e6c1ed6-73b5-438f-9290-3120cfd1ec8a}</x14:id>
        </ext>
      </extLst>
    </cfRule>
  </conditionalFormatting>
  <conditionalFormatting sqref="D190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{4a429015-8c78-446f-b5b9-7de608748496}</x14:id>
        </ext>
      </extLst>
    </cfRule>
  </conditionalFormatting>
  <conditionalFormatting sqref="J19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{1cd28a5d-7846-4634-942a-a2d99889484a}</x14:id>
        </ext>
      </extLst>
    </cfRule>
  </conditionalFormatting>
  <conditionalFormatting sqref="D203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{ae42b29b-fa3a-4152-81ae-dc723db04a4a}</x14:id>
        </ext>
      </extLst>
    </cfRule>
  </conditionalFormatting>
  <conditionalFormatting sqref="D206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{0ff18be5-3555-4cc7-827f-04a6422ee6fa}</x14:id>
        </ext>
      </extLst>
    </cfRule>
  </conditionalFormatting>
  <conditionalFormatting sqref="J21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{6f2519ce-1f9d-4663-be32-10797e1741fa}</x14:id>
        </ext>
      </extLst>
    </cfRule>
  </conditionalFormatting>
  <conditionalFormatting sqref="J214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{a86a1159-63cd-4f46-88da-16af72dac0dc}</x14:id>
        </ext>
      </extLst>
    </cfRule>
  </conditionalFormatting>
  <conditionalFormatting sqref="D22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{d5e5e245-1d1e-4c0b-a17b-968901f4ea2b}</x14:id>
        </ext>
      </extLst>
    </cfRule>
  </conditionalFormatting>
  <conditionalFormatting sqref="J229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{3b123805-1013-4409-ab38-52ece9193a56}</x14:id>
        </ext>
      </extLst>
    </cfRule>
  </conditionalFormatting>
  <conditionalFormatting sqref="N236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{d24faae8-099b-4e43-9e94-f5461ec84e45}</x14:id>
        </ext>
      </extLst>
    </cfRule>
  </conditionalFormatting>
  <conditionalFormatting sqref="D259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{1200ce88-d63c-4e5a-8c4a-754a6df3f17c}</x14:id>
        </ext>
      </extLst>
    </cfRule>
  </conditionalFormatting>
  <conditionalFormatting sqref="D27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{bd5e45eb-54e5-4f16-909e-f34bbb80baec}</x14:id>
        </ext>
      </extLst>
    </cfRule>
  </conditionalFormatting>
  <conditionalFormatting sqref="J3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{89e45755-7a2c-479b-9e8d-a99a3efec58c}</x14:id>
        </ext>
      </extLst>
    </cfRule>
  </conditionalFormatting>
  <conditionalFormatting sqref="K34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{27bfe557-b372-48de-ac4c-5e592272e8b1}</x14:id>
        </ext>
      </extLst>
    </cfRule>
  </conditionalFormatting>
  <conditionalFormatting sqref="K34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{12be6466-79dd-4855-913b-93a8c8a0525a}</x14:id>
        </ext>
      </extLst>
    </cfRule>
  </conditionalFormatting>
  <conditionalFormatting sqref="K34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{883e6dff-7c6c-4dad-8452-c298e08f576f}</x14:id>
        </ext>
      </extLst>
    </cfRule>
  </conditionalFormatting>
  <conditionalFormatting sqref="J34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{bd1dbfea-2539-409f-aacd-106b948713b7}</x14:id>
        </ext>
      </extLst>
    </cfRule>
  </conditionalFormatting>
  <conditionalFormatting sqref="K34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{deb8f89f-a06a-40b2-b38c-f3791ccc79a5}</x14:id>
        </ext>
      </extLst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{99cfa6d3-a60c-4154-8cbb-f82d4e6ae13b}</x14:id>
        </ext>
      </extLst>
    </cfRule>
  </conditionalFormatting>
  <conditionalFormatting sqref="K34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{32b25649-22e0-44cd-846b-945bff663880}</x14:id>
        </ext>
      </extLst>
    </cfRule>
  </conditionalFormatting>
  <conditionalFormatting sqref="N3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{527fe6db-8527-4c69-b59f-2f78bc0c3547}</x14:id>
        </ext>
      </extLst>
    </cfRule>
  </conditionalFormatting>
  <conditionalFormatting sqref="N387:N38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{ef6a9b8b-0527-4bd8-9840-c1cfdb69c7a4}</x14:id>
        </ext>
      </extLst>
    </cfRule>
  </conditionalFormatting>
  <conditionalFormatting sqref="J304:J306 J301:J30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{29e53f5f-879f-41fc-8d32-232cbbab58ad}</x14:id>
        </ext>
      </extLst>
    </cfRule>
  </conditionalFormatting>
  <pageMargins left="0.7" right="0.7" top="0.75" bottom="0.75" header="0.3" footer="0.3"/>
  <headerFooter/>
  <customProperties>
    <customPr name="_pios_id" r:id="rId1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3e91ed-e154-431f-bb4d-20707987ff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</xm:sqref>
        </x14:conditionalFormatting>
        <x14:conditionalFormatting xmlns:xm="http://schemas.microsoft.com/office/excel/2006/main">
          <x14:cfRule type="dataBar" id="{277848ef-5e2d-466c-88b7-4ba3df5ed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</xm:sqref>
        </x14:conditionalFormatting>
        <x14:conditionalFormatting xmlns:xm="http://schemas.microsoft.com/office/excel/2006/main">
          <x14:cfRule type="dataBar" id="{efda08bf-1bf5-45aa-af74-a28053d16f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J9</xm:sqref>
        </x14:conditionalFormatting>
        <x14:conditionalFormatting xmlns:xm="http://schemas.microsoft.com/office/excel/2006/main">
          <x14:cfRule type="dataBar" id="{3f9f5637-7e85-44c0-a73f-7774f1a15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</xm:sqref>
        </x14:conditionalFormatting>
        <x14:conditionalFormatting xmlns:xm="http://schemas.microsoft.com/office/excel/2006/main">
          <x14:cfRule type="dataBar" id="{afe6ef98-be7c-4d27-a177-1cd5479121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J22</xm:sqref>
        </x14:conditionalFormatting>
        <x14:conditionalFormatting xmlns:xm="http://schemas.microsoft.com/office/excel/2006/main">
          <x14:cfRule type="dataBar" id="{7398977d-9d8f-40ce-8870-54df5643ed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J23</xm:sqref>
        </x14:conditionalFormatting>
        <x14:conditionalFormatting xmlns:xm="http://schemas.microsoft.com/office/excel/2006/main">
          <x14:cfRule type="dataBar" id="{f21611ad-74e3-4c8e-898b-20ed6033bd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J25</xm:sqref>
        </x14:conditionalFormatting>
        <x14:conditionalFormatting xmlns:xm="http://schemas.microsoft.com/office/excel/2006/main">
          <x14:cfRule type="dataBar" id="{bac4c09f-8942-40bc-89a5-6b1e41da1a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>
          <x14:cfRule type="dataBar" id="{68f22624-de76-48b9-9a5d-8c132f1df8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J35</xm:sqref>
        </x14:conditionalFormatting>
        <x14:conditionalFormatting xmlns:xm="http://schemas.microsoft.com/office/excel/2006/main">
          <x14:cfRule type="dataBar" id="{53cdd28d-3e76-457d-911e-cc4e8110b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J36</xm:sqref>
        </x14:conditionalFormatting>
        <x14:conditionalFormatting xmlns:xm="http://schemas.microsoft.com/office/excel/2006/main">
          <x14:cfRule type="dataBar" id="{4147c234-3e66-44e0-b09e-951aac96b8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J55</xm:sqref>
        </x14:conditionalFormatting>
        <x14:conditionalFormatting xmlns:xm="http://schemas.microsoft.com/office/excel/2006/main">
          <x14:cfRule type="dataBar" id="{0ba2c300-a918-47e1-82e6-5e25af4d84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406a17d-8638-4413-b51f-0b5a4069a5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J58</xm:sqref>
        </x14:conditionalFormatting>
        <x14:conditionalFormatting xmlns:xm="http://schemas.microsoft.com/office/excel/2006/main">
          <x14:cfRule type="dataBar" id="{24afb91d-21e8-4d6a-91bf-2c2f78be4d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J59</xm:sqref>
        </x14:conditionalFormatting>
        <x14:conditionalFormatting xmlns:xm="http://schemas.microsoft.com/office/excel/2006/main">
          <x14:cfRule type="dataBar" id="{aba03837-04d5-4ccc-8b3a-1941ecee02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J60</xm:sqref>
        </x14:conditionalFormatting>
        <x14:conditionalFormatting xmlns:xm="http://schemas.microsoft.com/office/excel/2006/main">
          <x14:cfRule type="dataBar" id="{a4d97ad2-3450-42dc-bafa-ef45bb23b2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J61</xm:sqref>
        </x14:conditionalFormatting>
        <x14:conditionalFormatting xmlns:xm="http://schemas.microsoft.com/office/excel/2006/main">
          <x14:cfRule type="dataBar" id="{1b06cd94-9764-4b99-83ed-8b4a2dfba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J63</xm:sqref>
        </x14:conditionalFormatting>
        <x14:conditionalFormatting xmlns:xm="http://schemas.microsoft.com/office/excel/2006/main">
          <x14:cfRule type="dataBar" id="{1b58951f-e125-4526-b15d-0bc87cd382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J64</xm:sqref>
        </x14:conditionalFormatting>
        <x14:conditionalFormatting xmlns:xm="http://schemas.microsoft.com/office/excel/2006/main">
          <x14:cfRule type="dataBar" id="{ccde0aef-5ab6-4c34-9167-a657db1a90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0a96c86-88a1-4f77-860b-d8cc90246a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J75</xm:sqref>
        </x14:conditionalFormatting>
        <x14:conditionalFormatting xmlns:xm="http://schemas.microsoft.com/office/excel/2006/main">
          <x14:cfRule type="dataBar" id="{a3ff1046-60fe-42a2-a5c9-329f21246f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J76</xm:sqref>
        </x14:conditionalFormatting>
        <x14:conditionalFormatting xmlns:xm="http://schemas.microsoft.com/office/excel/2006/main">
          <x14:cfRule type="dataBar" id="{9afba09e-7f41-42ff-b85f-d1462b0009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R77</xm:sqref>
        </x14:conditionalFormatting>
        <x14:conditionalFormatting xmlns:xm="http://schemas.microsoft.com/office/excel/2006/main">
          <x14:cfRule type="dataBar" id="{ecf1d661-4d68-4c0f-8615-9a4d752c93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J83</xm:sqref>
        </x14:conditionalFormatting>
        <x14:conditionalFormatting xmlns:xm="http://schemas.microsoft.com/office/excel/2006/main">
          <x14:cfRule type="dataBar" id="{af8cb6f0-9eb8-4849-ac79-186725474f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b10087b-f13e-4ff6-b9bf-3c3978712e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J98</xm:sqref>
        </x14:conditionalFormatting>
        <x14:conditionalFormatting xmlns:xm="http://schemas.microsoft.com/office/excel/2006/main">
          <x14:cfRule type="dataBar" id="{4bd45b83-59bc-4f3f-9389-48ebcd3f45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J100</xm:sqref>
        </x14:conditionalFormatting>
        <x14:conditionalFormatting xmlns:xm="http://schemas.microsoft.com/office/excel/2006/main">
          <x14:cfRule type="dataBar" id="{95593800-4e2b-4b11-b4d0-f8878c9230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J112</xm:sqref>
        </x14:conditionalFormatting>
        <x14:conditionalFormatting xmlns:xm="http://schemas.microsoft.com/office/excel/2006/main">
          <x14:cfRule type="dataBar" id="{1bcfbaf8-2086-4a20-8596-03d8cc136f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J114</xm:sqref>
        </x14:conditionalFormatting>
        <x14:conditionalFormatting xmlns:xm="http://schemas.microsoft.com/office/excel/2006/main">
          <x14:cfRule type="dataBar" id="{48b2f850-e070-4a44-951e-d7d8340860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J116</xm:sqref>
        </x14:conditionalFormatting>
        <x14:conditionalFormatting xmlns:xm="http://schemas.microsoft.com/office/excel/2006/main">
          <x14:cfRule type="dataBar" id="{01dde1b6-26e9-45d1-bf86-7cae070824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7d8e044-0d80-44c1-ae6f-88ca1ff9f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J117</xm:sqref>
        </x14:conditionalFormatting>
        <x14:conditionalFormatting xmlns:xm="http://schemas.microsoft.com/office/excel/2006/main">
          <x14:cfRule type="dataBar" id="{20bc9f64-5314-4bdc-b98c-165e4521b0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J120</xm:sqref>
        </x14:conditionalFormatting>
        <x14:conditionalFormatting xmlns:xm="http://schemas.microsoft.com/office/excel/2006/main">
          <x14:cfRule type="dataBar" id="{9db10aa9-f479-4cc5-badb-f792a8d11c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J122</xm:sqref>
        </x14:conditionalFormatting>
        <x14:conditionalFormatting xmlns:xm="http://schemas.microsoft.com/office/excel/2006/main">
          <x14:cfRule type="dataBar" id="{a7e84dba-494f-4591-a977-e97584be43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J126</xm:sqref>
        </x14:conditionalFormatting>
        <x14:conditionalFormatting xmlns:xm="http://schemas.microsoft.com/office/excel/2006/main">
          <x14:cfRule type="dataBar" id="{c659077d-211b-4ab8-8615-3bacb6180d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996597d-76bd-413d-99a4-328f349856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J129</xm:sqref>
        </x14:conditionalFormatting>
        <x14:conditionalFormatting xmlns:xm="http://schemas.microsoft.com/office/excel/2006/main">
          <x14:cfRule type="dataBar" id="{1c4590aa-979b-4216-9d2c-39d766cfac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J130</xm:sqref>
        </x14:conditionalFormatting>
        <x14:conditionalFormatting xmlns:xm="http://schemas.microsoft.com/office/excel/2006/main">
          <x14:cfRule type="dataBar" id="{70fbb64b-87d8-47b7-8c03-dd010540c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D138</xm:sqref>
        </x14:conditionalFormatting>
        <x14:conditionalFormatting xmlns:xm="http://schemas.microsoft.com/office/excel/2006/main">
          <x14:cfRule type="dataBar" id="{b51e2ee9-c2c1-4402-8ad0-6d0a351b17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3d94aef-8006-428b-83b0-e2297a83ce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J139</xm:sqref>
        </x14:conditionalFormatting>
        <x14:conditionalFormatting xmlns:xm="http://schemas.microsoft.com/office/excel/2006/main">
          <x14:cfRule type="dataBar" id="{5d515f39-e9bd-494f-bf30-8faea6fbe2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J141</xm:sqref>
        </x14:conditionalFormatting>
        <x14:conditionalFormatting xmlns:xm="http://schemas.microsoft.com/office/excel/2006/main">
          <x14:cfRule type="dataBar" id="{879f9ad2-c722-407a-aef4-f753385551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J144</xm:sqref>
        </x14:conditionalFormatting>
        <x14:conditionalFormatting xmlns:xm="http://schemas.microsoft.com/office/excel/2006/main">
          <x14:cfRule type="dataBar" id="{743f1243-5354-4aa0-a344-29bfad2e0e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  <x14:conditionalFormatting xmlns:xm="http://schemas.microsoft.com/office/excel/2006/main">
          <x14:cfRule type="dataBar" id="{7b2c09a7-02f9-4348-ac86-a187928f1e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d621966-49ae-485b-8d71-c144e547b9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J148</xm:sqref>
        </x14:conditionalFormatting>
        <x14:conditionalFormatting xmlns:xm="http://schemas.microsoft.com/office/excel/2006/main">
          <x14:cfRule type="dataBar" id="{9b22ed57-953b-44a9-8429-bf52e39774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D158</xm:sqref>
        </x14:conditionalFormatting>
        <x14:conditionalFormatting xmlns:xm="http://schemas.microsoft.com/office/excel/2006/main">
          <x14:cfRule type="dataBar" id="{831e9a05-3233-47a7-a90e-9d4db32708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e5235c7-a389-48d8-ae64-9334810f95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J160</xm:sqref>
        </x14:conditionalFormatting>
        <x14:conditionalFormatting xmlns:xm="http://schemas.microsoft.com/office/excel/2006/main">
          <x14:cfRule type="dataBar" id="{9338f24b-9748-4e0a-89ab-aa71737bbb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1f74065-d071-490c-aa93-33a3323c4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J162</xm:sqref>
        </x14:conditionalFormatting>
        <x14:conditionalFormatting xmlns:xm="http://schemas.microsoft.com/office/excel/2006/main">
          <x14:cfRule type="dataBar" id="{70f7b88c-6525-41b4-9351-0be07ddba7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J168</xm:sqref>
        </x14:conditionalFormatting>
        <x14:conditionalFormatting xmlns:xm="http://schemas.microsoft.com/office/excel/2006/main">
          <x14:cfRule type="dataBar" id="{2a586541-9033-4484-ae23-f9b57fc94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572780a-37ab-4858-a6c9-e2b76b8dfe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J181</xm:sqref>
        </x14:conditionalFormatting>
        <x14:conditionalFormatting xmlns:xm="http://schemas.microsoft.com/office/excel/2006/main">
          <x14:cfRule type="dataBar" id="{73eeede4-0fa9-425c-b343-29ce6d497e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J186</xm:sqref>
        </x14:conditionalFormatting>
        <x14:conditionalFormatting xmlns:xm="http://schemas.microsoft.com/office/excel/2006/main">
          <x14:cfRule type="dataBar" id="{1e6c1ed6-73b5-438f-9290-3120cfd1ec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D187</xm:sqref>
        </x14:conditionalFormatting>
        <x14:conditionalFormatting xmlns:xm="http://schemas.microsoft.com/office/excel/2006/main">
          <x14:cfRule type="dataBar" id="{4a429015-8c78-446f-b5b9-7de6087484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D190</xm:sqref>
        </x14:conditionalFormatting>
        <x14:conditionalFormatting xmlns:xm="http://schemas.microsoft.com/office/excel/2006/main">
          <x14:cfRule type="dataBar" id="{1cd28a5d-7846-4634-942a-a2d9988948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J197</xm:sqref>
        </x14:conditionalFormatting>
        <x14:conditionalFormatting xmlns:xm="http://schemas.microsoft.com/office/excel/2006/main">
          <x14:cfRule type="dataBar" id="{ae42b29b-fa3a-4152-81ae-dc723db04a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D203</xm:sqref>
        </x14:conditionalFormatting>
        <x14:conditionalFormatting xmlns:xm="http://schemas.microsoft.com/office/excel/2006/main">
          <x14:cfRule type="dataBar" id="{0ff18be5-3555-4cc7-827f-04a6422ee6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D206</xm:sqref>
        </x14:conditionalFormatting>
        <x14:conditionalFormatting xmlns:xm="http://schemas.microsoft.com/office/excel/2006/main">
          <x14:cfRule type="dataBar" id="{6f2519ce-1f9d-4663-be32-10797e1741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J212</xm:sqref>
        </x14:conditionalFormatting>
        <x14:conditionalFormatting xmlns:xm="http://schemas.microsoft.com/office/excel/2006/main">
          <x14:cfRule type="dataBar" id="{a86a1159-63cd-4f46-88da-16af72dac0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J214</xm:sqref>
        </x14:conditionalFormatting>
        <x14:conditionalFormatting xmlns:xm="http://schemas.microsoft.com/office/excel/2006/main">
          <x14:cfRule type="dataBar" id="{d5e5e245-1d1e-4c0b-a17b-968901f4ea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D222</xm:sqref>
        </x14:conditionalFormatting>
        <x14:conditionalFormatting xmlns:xm="http://schemas.microsoft.com/office/excel/2006/main">
          <x14:cfRule type="dataBar" id="{3b123805-1013-4409-ab38-52ece9193a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J229</xm:sqref>
        </x14:conditionalFormatting>
        <x14:conditionalFormatting xmlns:xm="http://schemas.microsoft.com/office/excel/2006/main">
          <x14:cfRule type="dataBar" id="{d24faae8-099b-4e43-9e94-f5461ec84e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N236</xm:sqref>
        </x14:conditionalFormatting>
        <x14:conditionalFormatting xmlns:xm="http://schemas.microsoft.com/office/excel/2006/main">
          <x14:cfRule type="dataBar" id="{1200ce88-d63c-4e5a-8c4a-754a6df3f1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D259</xm:sqref>
        </x14:conditionalFormatting>
        <x14:conditionalFormatting xmlns:xm="http://schemas.microsoft.com/office/excel/2006/main">
          <x14:cfRule type="dataBar" id="{bd5e45eb-54e5-4f16-909e-f34bbb80ba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D270</xm:sqref>
        </x14:conditionalFormatting>
        <x14:conditionalFormatting xmlns:xm="http://schemas.microsoft.com/office/excel/2006/main">
          <x14:cfRule type="dataBar" id="{89e45755-7a2c-479b-9e8d-a99a3efec5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J324</xm:sqref>
        </x14:conditionalFormatting>
        <x14:conditionalFormatting xmlns:xm="http://schemas.microsoft.com/office/excel/2006/main">
          <x14:cfRule type="dataBar" id="{27bfe557-b372-48de-ac4c-5e592272e8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K341</xm:sqref>
        </x14:conditionalFormatting>
        <x14:conditionalFormatting xmlns:xm="http://schemas.microsoft.com/office/excel/2006/main">
          <x14:cfRule type="dataBar" id="{12be6466-79dd-4855-913b-93a8c8a052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K342</xm:sqref>
        </x14:conditionalFormatting>
        <x14:conditionalFormatting xmlns:xm="http://schemas.microsoft.com/office/excel/2006/main">
          <x14:cfRule type="dataBar" id="{883e6dff-7c6c-4dad-8452-c298e08f57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K344</xm:sqref>
        </x14:conditionalFormatting>
        <x14:conditionalFormatting xmlns:xm="http://schemas.microsoft.com/office/excel/2006/main">
          <x14:cfRule type="dataBar" id="{bd1dbfea-2539-409f-aacd-106b948713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J345</xm:sqref>
        </x14:conditionalFormatting>
        <x14:conditionalFormatting xmlns:xm="http://schemas.microsoft.com/office/excel/2006/main">
          <x14:cfRule type="dataBar" id="{deb8f89f-a06a-40b2-b38c-f3791ccc79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cfa6d3-a60c-4154-8cbb-f82d4e6ae1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K346</xm:sqref>
        </x14:conditionalFormatting>
        <x14:conditionalFormatting xmlns:xm="http://schemas.microsoft.com/office/excel/2006/main">
          <x14:cfRule type="dataBar" id="{32b25649-22e0-44cd-846b-945bff6638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K348</xm:sqref>
        </x14:conditionalFormatting>
        <x14:conditionalFormatting xmlns:xm="http://schemas.microsoft.com/office/excel/2006/main">
          <x14:cfRule type="dataBar" id="{527fe6db-8527-4c69-b59f-2f78bc0c35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N380</xm:sqref>
        </x14:conditionalFormatting>
        <x14:conditionalFormatting xmlns:xm="http://schemas.microsoft.com/office/excel/2006/main">
          <x14:cfRule type="dataBar" id="{ef6a9b8b-0527-4bd8-9840-c1cfdb69c7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N387:N388</xm:sqref>
        </x14:conditionalFormatting>
        <x14:conditionalFormatting xmlns:xm="http://schemas.microsoft.com/office/excel/2006/main">
          <x14:cfRule type="dataBar" id="{29e53f5f-879f-41fc-8d32-232cbbab58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J304:J306 J301:J302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22"/>
  <sheetViews>
    <sheetView workbookViewId="0">
      <selection activeCell="F4" sqref="F4"/>
    </sheetView>
  </sheetViews>
  <sheetFormatPr defaultColWidth="9" defaultRowHeight="13.2"/>
  <cols>
    <col min="2" max="2" width="12.1388888888889" customWidth="1"/>
    <col min="3" max="3" width="11.8518518518519" customWidth="1"/>
    <col min="7" max="7" width="12.8518518518519" customWidth="1"/>
  </cols>
  <sheetData>
    <row r="2" spans="1:9">
      <c r="A2" s="51" t="s">
        <v>4676</v>
      </c>
      <c r="B2" s="51" t="s">
        <v>2935</v>
      </c>
      <c r="C2" s="51" t="s">
        <v>4646</v>
      </c>
      <c r="D2" s="51" t="s">
        <v>51</v>
      </c>
      <c r="F2" s="51" t="s">
        <v>4676</v>
      </c>
      <c r="G2" s="51" t="s">
        <v>3177</v>
      </c>
      <c r="H2" s="51" t="s">
        <v>4646</v>
      </c>
      <c r="I2" s="51" t="s">
        <v>51</v>
      </c>
    </row>
    <row r="3" spans="1:9">
      <c r="A3" s="8"/>
      <c r="B3" s="8"/>
      <c r="C3" s="8"/>
      <c r="D3" s="8"/>
      <c r="F3" s="8"/>
      <c r="G3" s="8"/>
      <c r="H3" s="8"/>
      <c r="I3" s="8"/>
    </row>
    <row r="4" spans="1:9">
      <c r="A4" s="8" t="s">
        <v>4677</v>
      </c>
      <c r="B4" s="8" t="s">
        <v>1057</v>
      </c>
      <c r="C4" s="8">
        <v>6000</v>
      </c>
      <c r="D4" s="8"/>
      <c r="F4" s="8" t="s">
        <v>4678</v>
      </c>
      <c r="G4" s="8"/>
      <c r="H4" s="8"/>
      <c r="I4" s="8"/>
    </row>
    <row r="5" spans="1:9">
      <c r="A5" s="8"/>
      <c r="B5" s="8" t="s">
        <v>1065</v>
      </c>
      <c r="C5" s="8">
        <v>4000</v>
      </c>
      <c r="D5" s="8"/>
      <c r="F5" s="8"/>
      <c r="G5" s="8"/>
      <c r="H5" s="8"/>
      <c r="I5" s="8"/>
    </row>
    <row r="6" spans="1:9">
      <c r="A6" s="8"/>
      <c r="B6" s="8" t="s">
        <v>1231</v>
      </c>
      <c r="C6" s="8">
        <v>2800</v>
      </c>
      <c r="D6" s="8"/>
      <c r="F6" s="8"/>
      <c r="G6" s="8"/>
      <c r="H6" s="8"/>
      <c r="I6" s="8"/>
    </row>
    <row r="7" spans="1:9">
      <c r="A7" s="8"/>
      <c r="B7" s="8" t="s">
        <v>1330</v>
      </c>
      <c r="C7" s="8">
        <v>800</v>
      </c>
      <c r="D7" s="8"/>
      <c r="F7" s="8"/>
      <c r="G7" s="8"/>
      <c r="H7" s="8"/>
      <c r="I7" s="8"/>
    </row>
    <row r="8" spans="1:9">
      <c r="A8" s="8"/>
      <c r="B8" s="8" t="s">
        <v>2062</v>
      </c>
      <c r="C8" s="8">
        <v>200</v>
      </c>
      <c r="D8" s="8"/>
      <c r="F8" s="8"/>
      <c r="G8" s="8"/>
      <c r="H8" s="8"/>
      <c r="I8" s="8"/>
    </row>
    <row r="9" spans="1:9">
      <c r="A9" s="8"/>
      <c r="B9" s="8"/>
      <c r="C9" s="8"/>
      <c r="D9" s="8"/>
      <c r="F9" s="8"/>
      <c r="G9" s="8"/>
      <c r="H9" s="8"/>
      <c r="I9" s="8"/>
    </row>
    <row r="10" spans="1:9">
      <c r="A10" s="8"/>
      <c r="B10" s="8"/>
      <c r="C10" s="8"/>
      <c r="D10" s="8"/>
      <c r="F10" s="8"/>
      <c r="G10" s="8"/>
      <c r="H10" s="8"/>
      <c r="I10" s="8"/>
    </row>
    <row r="11" spans="1:9">
      <c r="A11" s="8" t="s">
        <v>4679</v>
      </c>
      <c r="B11" s="8"/>
      <c r="C11" s="8"/>
      <c r="D11" s="8"/>
      <c r="F11" s="8"/>
      <c r="G11" s="8"/>
      <c r="H11" s="8"/>
      <c r="I11" s="8"/>
    </row>
    <row r="12" spans="1:9">
      <c r="A12" s="8"/>
      <c r="B12" s="8"/>
      <c r="C12" s="8"/>
      <c r="D12" s="8"/>
      <c r="F12" s="8"/>
      <c r="G12" s="8"/>
      <c r="H12" s="8"/>
      <c r="I12" s="8"/>
    </row>
    <row r="13" spans="1:9">
      <c r="A13" s="8"/>
      <c r="B13" s="8"/>
      <c r="C13" s="8"/>
      <c r="D13" s="8"/>
      <c r="F13" s="8"/>
      <c r="G13" s="8"/>
      <c r="H13" s="8"/>
      <c r="I13" s="8"/>
    </row>
    <row r="14" spans="1:9">
      <c r="A14" s="8"/>
      <c r="B14" s="8"/>
      <c r="C14" s="8"/>
      <c r="D14" s="8"/>
      <c r="F14" s="8"/>
      <c r="G14" s="8"/>
      <c r="H14" s="8"/>
      <c r="I14" s="8"/>
    </row>
    <row r="15" spans="1:9">
      <c r="A15" s="8"/>
      <c r="B15" s="8"/>
      <c r="C15" s="8"/>
      <c r="D15" s="8"/>
      <c r="F15" s="8"/>
      <c r="G15" s="8"/>
      <c r="H15" s="8"/>
      <c r="I15" s="8"/>
    </row>
    <row r="16" spans="1:9">
      <c r="A16" s="8"/>
      <c r="B16" s="8"/>
      <c r="C16" s="8"/>
      <c r="D16" s="8"/>
      <c r="F16" s="8"/>
      <c r="G16" s="8"/>
      <c r="H16" s="8"/>
      <c r="I16" s="8"/>
    </row>
    <row r="17" spans="1:9">
      <c r="A17" s="8"/>
      <c r="B17" s="8"/>
      <c r="C17" s="8"/>
      <c r="D17" s="8"/>
      <c r="F17" s="8"/>
      <c r="G17" s="8"/>
      <c r="H17" s="8"/>
      <c r="I17" s="8"/>
    </row>
    <row r="18" spans="1:9">
      <c r="A18" s="8"/>
      <c r="B18" s="8"/>
      <c r="C18" s="8"/>
      <c r="D18" s="8"/>
      <c r="F18" s="8"/>
      <c r="G18" s="8"/>
      <c r="H18" s="8"/>
      <c r="I18" s="8"/>
    </row>
    <row r="19" spans="1:9">
      <c r="A19" s="8"/>
      <c r="B19" s="8"/>
      <c r="C19" s="8"/>
      <c r="D19" s="8"/>
      <c r="F19" s="8"/>
      <c r="G19" s="8"/>
      <c r="H19" s="8"/>
      <c r="I19" s="8"/>
    </row>
    <row r="20" spans="1:9">
      <c r="A20" s="8"/>
      <c r="B20" s="8"/>
      <c r="C20" s="8"/>
      <c r="D20" s="8"/>
      <c r="F20" s="8"/>
      <c r="G20" s="8"/>
      <c r="H20" s="8"/>
      <c r="I20" s="8"/>
    </row>
    <row r="21" spans="1:9">
      <c r="A21" s="8"/>
      <c r="B21" s="8"/>
      <c r="C21" s="8"/>
      <c r="D21" s="8"/>
      <c r="F21" s="8"/>
      <c r="G21" s="8"/>
      <c r="H21" s="8"/>
      <c r="I21" s="8"/>
    </row>
    <row r="22" spans="1:9">
      <c r="A22" s="8"/>
      <c r="B22" s="8"/>
      <c r="C22" s="8"/>
      <c r="D22" s="8"/>
      <c r="F22" s="8"/>
      <c r="G22" s="8"/>
      <c r="H22" s="8"/>
      <c r="I22" s="8"/>
    </row>
  </sheetData>
  <pageMargins left="0.7" right="0.7" top="0.75" bottom="0.75" header="0.3" footer="0.3"/>
  <headerFooter/>
  <customProperties>
    <customPr name="_pios_id" r:id="rId1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1"/>
  <sheetViews>
    <sheetView workbookViewId="0">
      <selection activeCell="B11" sqref="B11"/>
    </sheetView>
  </sheetViews>
  <sheetFormatPr defaultColWidth="9" defaultRowHeight="13.2" outlineLevelCol="5"/>
  <cols>
    <col min="1" max="1" width="10.1388888888889" customWidth="1"/>
    <col min="2" max="2" width="12.4259259259259" customWidth="1"/>
    <col min="3" max="3" width="16.287037037037" customWidth="1"/>
    <col min="4" max="4" width="14.5740740740741" customWidth="1"/>
    <col min="5" max="5" width="22.1388888888889" customWidth="1"/>
  </cols>
  <sheetData>
    <row r="2" spans="1:6">
      <c r="A2" s="8" t="s">
        <v>4400</v>
      </c>
      <c r="B2" s="8" t="s">
        <v>4680</v>
      </c>
      <c r="C2" s="8" t="s">
        <v>4681</v>
      </c>
      <c r="D2" s="8" t="s">
        <v>4682</v>
      </c>
      <c r="E2" s="8" t="s">
        <v>4683</v>
      </c>
      <c r="F2" s="8" t="s">
        <v>55</v>
      </c>
    </row>
    <row r="3" spans="1:6">
      <c r="A3" s="8"/>
      <c r="B3" s="8"/>
      <c r="C3" s="8"/>
      <c r="D3" s="8"/>
      <c r="E3" s="8"/>
      <c r="F3" s="8"/>
    </row>
    <row r="4" spans="1:6">
      <c r="A4" s="119">
        <v>45393</v>
      </c>
      <c r="B4" s="8" t="s">
        <v>584</v>
      </c>
      <c r="C4" s="8">
        <v>520</v>
      </c>
      <c r="D4" s="8" t="s">
        <v>4684</v>
      </c>
      <c r="E4" s="8">
        <v>0</v>
      </c>
      <c r="F4" s="8">
        <f>C4-E4</f>
        <v>520</v>
      </c>
    </row>
    <row r="5" spans="1:6">
      <c r="A5" s="8"/>
      <c r="B5" s="8" t="s">
        <v>1603</v>
      </c>
      <c r="C5" s="8">
        <v>180</v>
      </c>
      <c r="D5" s="8" t="s">
        <v>4685</v>
      </c>
      <c r="E5" s="8">
        <v>180</v>
      </c>
      <c r="F5" s="8">
        <f t="shared" ref="F5:F21" si="0">C5-E5</f>
        <v>0</v>
      </c>
    </row>
    <row r="6" spans="1:6">
      <c r="A6" s="8"/>
      <c r="B6" s="8" t="s">
        <v>1777</v>
      </c>
      <c r="C6" s="8">
        <v>1000</v>
      </c>
      <c r="D6" s="8" t="s">
        <v>4686</v>
      </c>
      <c r="E6" s="8">
        <v>0</v>
      </c>
      <c r="F6" s="8">
        <f t="shared" si="0"/>
        <v>1000</v>
      </c>
    </row>
    <row r="7" spans="1:6">
      <c r="A7" s="8"/>
      <c r="B7" s="8" t="s">
        <v>1918</v>
      </c>
      <c r="C7" s="8">
        <v>400</v>
      </c>
      <c r="D7" s="8" t="s">
        <v>4687</v>
      </c>
      <c r="E7" s="8">
        <v>0</v>
      </c>
      <c r="F7" s="8">
        <f t="shared" si="0"/>
        <v>400</v>
      </c>
    </row>
    <row r="8" spans="1:6">
      <c r="A8" s="8"/>
      <c r="B8" s="8" t="s">
        <v>1628</v>
      </c>
      <c r="C8" s="8">
        <v>600</v>
      </c>
      <c r="D8" s="8" t="s">
        <v>4687</v>
      </c>
      <c r="E8" s="8">
        <v>0</v>
      </c>
      <c r="F8" s="8">
        <f t="shared" si="0"/>
        <v>600</v>
      </c>
    </row>
    <row r="9" spans="1:6">
      <c r="A9" s="8"/>
      <c r="B9" s="8" t="s">
        <v>280</v>
      </c>
      <c r="C9" s="8"/>
      <c r="D9" s="8"/>
      <c r="E9" s="8"/>
      <c r="F9" s="8">
        <f t="shared" si="0"/>
        <v>0</v>
      </c>
    </row>
    <row r="10" spans="1:6">
      <c r="A10" s="8"/>
      <c r="B10" s="120" t="s">
        <v>220</v>
      </c>
      <c r="C10" s="8"/>
      <c r="D10" s="8"/>
      <c r="E10" s="8"/>
      <c r="F10" s="8">
        <f t="shared" si="0"/>
        <v>0</v>
      </c>
    </row>
    <row r="11" spans="1:6">
      <c r="A11" s="8"/>
      <c r="B11" s="8"/>
      <c r="C11" s="8"/>
      <c r="D11" s="8"/>
      <c r="E11" s="8"/>
      <c r="F11" s="8">
        <f t="shared" si="0"/>
        <v>0</v>
      </c>
    </row>
    <row r="12" spans="1:6">
      <c r="A12" s="8"/>
      <c r="B12" s="8"/>
      <c r="C12" s="8"/>
      <c r="D12" s="8"/>
      <c r="E12" s="8"/>
      <c r="F12" s="8">
        <f t="shared" si="0"/>
        <v>0</v>
      </c>
    </row>
    <row r="13" spans="1:6">
      <c r="A13" s="8"/>
      <c r="B13" s="8"/>
      <c r="C13" s="8"/>
      <c r="D13" s="8"/>
      <c r="E13" s="8"/>
      <c r="F13" s="8">
        <f t="shared" si="0"/>
        <v>0</v>
      </c>
    </row>
    <row r="14" spans="1:6">
      <c r="A14" s="8"/>
      <c r="B14" s="8"/>
      <c r="C14" s="8"/>
      <c r="D14" s="8"/>
      <c r="E14" s="8"/>
      <c r="F14" s="8">
        <f t="shared" si="0"/>
        <v>0</v>
      </c>
    </row>
    <row r="15" spans="1:6">
      <c r="A15" s="8"/>
      <c r="B15" s="8"/>
      <c r="C15" s="8"/>
      <c r="D15" s="8"/>
      <c r="E15" s="8"/>
      <c r="F15" s="8">
        <f t="shared" si="0"/>
        <v>0</v>
      </c>
    </row>
    <row r="16" spans="1:6">
      <c r="A16" s="8"/>
      <c r="B16" s="8"/>
      <c r="C16" s="8"/>
      <c r="D16" s="8"/>
      <c r="E16" s="8"/>
      <c r="F16" s="8">
        <f t="shared" si="0"/>
        <v>0</v>
      </c>
    </row>
    <row r="17" spans="1:6">
      <c r="A17" s="8"/>
      <c r="B17" s="8"/>
      <c r="C17" s="8"/>
      <c r="D17" s="8"/>
      <c r="E17" s="8"/>
      <c r="F17" s="8">
        <f t="shared" si="0"/>
        <v>0</v>
      </c>
    </row>
    <row r="18" spans="1:6">
      <c r="A18" s="8"/>
      <c r="B18" s="8"/>
      <c r="C18" s="8"/>
      <c r="D18" s="8"/>
      <c r="E18" s="8"/>
      <c r="F18" s="8">
        <f t="shared" si="0"/>
        <v>0</v>
      </c>
    </row>
    <row r="19" spans="1:6">
      <c r="A19" s="8"/>
      <c r="B19" s="8"/>
      <c r="C19" s="8"/>
      <c r="D19" s="8"/>
      <c r="E19" s="8"/>
      <c r="F19" s="8">
        <f t="shared" si="0"/>
        <v>0</v>
      </c>
    </row>
    <row r="20" spans="1:6">
      <c r="A20" s="8"/>
      <c r="B20" s="8"/>
      <c r="C20" s="8"/>
      <c r="D20" s="8"/>
      <c r="E20" s="8"/>
      <c r="F20" s="8">
        <f t="shared" si="0"/>
        <v>0</v>
      </c>
    </row>
    <row r="21" spans="1:6">
      <c r="A21" s="8"/>
      <c r="B21" s="8"/>
      <c r="C21" s="8"/>
      <c r="D21" s="8"/>
      <c r="E21" s="8"/>
      <c r="F21" s="8">
        <f t="shared" si="0"/>
        <v>0</v>
      </c>
    </row>
  </sheetData>
  <pageMargins left="0.7" right="0.7" top="0.75" bottom="0.75" header="0.3" footer="0.3"/>
  <headerFooter/>
  <customProperties>
    <customPr name="_pios_id" r:id="rId1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66"/>
  <sheetViews>
    <sheetView workbookViewId="0">
      <selection activeCell="H3" sqref="H3"/>
    </sheetView>
  </sheetViews>
  <sheetFormatPr defaultColWidth="9" defaultRowHeight="13.2"/>
  <sheetData>
    <row r="1" spans="1:10">
      <c r="A1" s="101" t="s">
        <v>4688</v>
      </c>
      <c r="B1" s="101" t="s">
        <v>4689</v>
      </c>
      <c r="C1" s="101" t="s">
        <v>4690</v>
      </c>
      <c r="D1" s="101" t="s">
        <v>2054</v>
      </c>
      <c r="E1" s="101" t="s">
        <v>4691</v>
      </c>
      <c r="F1" s="101" t="s">
        <v>4692</v>
      </c>
      <c r="G1" s="101" t="s">
        <v>4693</v>
      </c>
      <c r="H1" s="101" t="s">
        <v>4694</v>
      </c>
      <c r="I1" s="111" t="s">
        <v>4695</v>
      </c>
      <c r="J1" s="101" t="s">
        <v>2463</v>
      </c>
    </row>
    <row r="2" spans="1:10">
      <c r="A2" s="102">
        <v>0</v>
      </c>
      <c r="B2" s="102">
        <v>0</v>
      </c>
      <c r="C2" s="102">
        <v>0</v>
      </c>
      <c r="D2" s="102">
        <v>0</v>
      </c>
      <c r="E2" s="102">
        <v>0</v>
      </c>
      <c r="F2" s="102">
        <v>0</v>
      </c>
      <c r="G2" s="102">
        <v>0</v>
      </c>
      <c r="H2" s="102">
        <v>0</v>
      </c>
      <c r="I2" s="102">
        <v>0</v>
      </c>
      <c r="J2" s="102">
        <v>0</v>
      </c>
    </row>
    <row r="3" spans="1:10">
      <c r="A3" s="103" t="s">
        <v>4696</v>
      </c>
      <c r="B3" s="103" t="s">
        <v>4697</v>
      </c>
      <c r="C3" s="103">
        <v>0</v>
      </c>
      <c r="D3" s="103">
        <v>0</v>
      </c>
      <c r="E3" s="104">
        <v>0</v>
      </c>
      <c r="F3" s="103">
        <v>32</v>
      </c>
      <c r="G3" s="103">
        <v>0</v>
      </c>
      <c r="H3" s="105" t="s">
        <v>4698</v>
      </c>
      <c r="I3" s="103" t="s">
        <v>4699</v>
      </c>
      <c r="J3" s="103" t="s">
        <v>2045</v>
      </c>
    </row>
    <row r="4" spans="1:10">
      <c r="A4" s="103" t="s">
        <v>4696</v>
      </c>
      <c r="B4" s="103" t="s">
        <v>4697</v>
      </c>
      <c r="C4" s="103" t="s">
        <v>4700</v>
      </c>
      <c r="D4" s="103">
        <v>0</v>
      </c>
      <c r="E4" s="104">
        <v>0</v>
      </c>
      <c r="F4" s="103">
        <v>25</v>
      </c>
      <c r="G4" s="103">
        <v>0</v>
      </c>
      <c r="H4" s="105" t="s">
        <v>4701</v>
      </c>
      <c r="I4" s="103" t="s">
        <v>4702</v>
      </c>
      <c r="J4" s="103" t="s">
        <v>2045</v>
      </c>
    </row>
    <row r="5" spans="1:10">
      <c r="A5" s="103" t="s">
        <v>4696</v>
      </c>
      <c r="B5" s="103" t="s">
        <v>4697</v>
      </c>
      <c r="C5" s="103" t="s">
        <v>4703</v>
      </c>
      <c r="D5" s="103">
        <v>0</v>
      </c>
      <c r="E5" s="106" t="s">
        <v>4704</v>
      </c>
      <c r="F5" s="103">
        <v>91</v>
      </c>
      <c r="G5" s="103">
        <v>0</v>
      </c>
      <c r="H5" s="105" t="s">
        <v>4705</v>
      </c>
      <c r="I5" s="103" t="s">
        <v>4706</v>
      </c>
      <c r="J5" s="103" t="s">
        <v>2043</v>
      </c>
    </row>
    <row r="6" spans="1:10">
      <c r="A6" s="103" t="s">
        <v>4696</v>
      </c>
      <c r="B6" s="103" t="s">
        <v>4697</v>
      </c>
      <c r="C6" s="103" t="s">
        <v>4707</v>
      </c>
      <c r="D6" s="103">
        <v>0</v>
      </c>
      <c r="E6" s="106" t="s">
        <v>4708</v>
      </c>
      <c r="F6" s="103">
        <v>19</v>
      </c>
      <c r="G6" s="103">
        <v>0</v>
      </c>
      <c r="H6" s="105" t="s">
        <v>4709</v>
      </c>
      <c r="I6" s="103" t="s">
        <v>4710</v>
      </c>
      <c r="J6" s="103" t="s">
        <v>2043</v>
      </c>
    </row>
    <row r="7" spans="1:10">
      <c r="A7" s="103" t="s">
        <v>2731</v>
      </c>
      <c r="B7" s="103" t="s">
        <v>4711</v>
      </c>
      <c r="C7" s="103" t="s">
        <v>4712</v>
      </c>
      <c r="D7" s="103">
        <v>0</v>
      </c>
      <c r="E7" s="13" t="s">
        <v>4704</v>
      </c>
      <c r="F7" s="103">
        <v>20</v>
      </c>
      <c r="G7" s="103">
        <v>0</v>
      </c>
      <c r="H7" s="105" t="s">
        <v>4713</v>
      </c>
      <c r="I7" s="103" t="s">
        <v>717</v>
      </c>
      <c r="J7" s="103" t="s">
        <v>2045</v>
      </c>
    </row>
    <row r="8" spans="1:10">
      <c r="A8" s="103" t="s">
        <v>2731</v>
      </c>
      <c r="B8" s="103" t="s">
        <v>4711</v>
      </c>
      <c r="C8" s="103">
        <v>0</v>
      </c>
      <c r="D8" s="103">
        <v>0</v>
      </c>
      <c r="E8" s="106" t="s">
        <v>4704</v>
      </c>
      <c r="F8" s="103">
        <v>20</v>
      </c>
      <c r="G8" s="103">
        <v>0</v>
      </c>
      <c r="H8" s="105" t="s">
        <v>4714</v>
      </c>
      <c r="I8" s="103" t="s">
        <v>1285</v>
      </c>
      <c r="J8" s="103" t="s">
        <v>2045</v>
      </c>
    </row>
    <row r="9" spans="1:10">
      <c r="A9" s="103" t="s">
        <v>2731</v>
      </c>
      <c r="B9" s="103" t="s">
        <v>4711</v>
      </c>
      <c r="C9" s="103" t="s">
        <v>4712</v>
      </c>
      <c r="D9" s="103">
        <v>0</v>
      </c>
      <c r="E9" s="104">
        <v>0</v>
      </c>
      <c r="F9" s="103">
        <v>20</v>
      </c>
      <c r="G9" s="103">
        <v>0</v>
      </c>
      <c r="H9" s="105" t="s">
        <v>4715</v>
      </c>
      <c r="I9" s="103" t="s">
        <v>437</v>
      </c>
      <c r="J9" s="103" t="s">
        <v>2043</v>
      </c>
    </row>
    <row r="10" spans="1:10">
      <c r="A10" s="103" t="s">
        <v>2731</v>
      </c>
      <c r="B10" s="103" t="s">
        <v>4711</v>
      </c>
      <c r="C10" s="103" t="s">
        <v>4712</v>
      </c>
      <c r="D10" s="103">
        <v>0</v>
      </c>
      <c r="E10" s="106" t="s">
        <v>4704</v>
      </c>
      <c r="F10" s="103">
        <v>20</v>
      </c>
      <c r="G10" s="103">
        <v>0</v>
      </c>
      <c r="H10" s="105" t="s">
        <v>4716</v>
      </c>
      <c r="I10" s="103" t="s">
        <v>811</v>
      </c>
      <c r="J10" s="103" t="s">
        <v>2045</v>
      </c>
    </row>
    <row r="11" spans="1:10">
      <c r="A11" s="103" t="s">
        <v>2731</v>
      </c>
      <c r="B11" s="103" t="s">
        <v>4711</v>
      </c>
      <c r="C11" s="103" t="s">
        <v>4717</v>
      </c>
      <c r="D11" s="103" t="s">
        <v>232</v>
      </c>
      <c r="E11" s="106" t="s">
        <v>4718</v>
      </c>
      <c r="F11" s="103">
        <v>20</v>
      </c>
      <c r="G11" s="103">
        <v>0</v>
      </c>
      <c r="H11" s="105" t="s">
        <v>4719</v>
      </c>
      <c r="I11" s="103" t="s">
        <v>232</v>
      </c>
      <c r="J11" s="103" t="s">
        <v>2043</v>
      </c>
    </row>
    <row r="12" spans="1:10">
      <c r="A12" s="103" t="s">
        <v>4720</v>
      </c>
      <c r="B12" s="103" t="s">
        <v>4711</v>
      </c>
      <c r="C12" s="103" t="s">
        <v>4721</v>
      </c>
      <c r="D12" s="103">
        <v>0</v>
      </c>
      <c r="E12" s="106" t="s">
        <v>4704</v>
      </c>
      <c r="F12" s="103">
        <v>20</v>
      </c>
      <c r="G12" s="103">
        <v>0</v>
      </c>
      <c r="H12" s="105" t="s">
        <v>4722</v>
      </c>
      <c r="I12" s="103" t="s">
        <v>581</v>
      </c>
      <c r="J12" s="103" t="s">
        <v>2043</v>
      </c>
    </row>
    <row r="13" spans="1:10">
      <c r="A13" s="103" t="s">
        <v>2731</v>
      </c>
      <c r="B13" s="103" t="s">
        <v>4711</v>
      </c>
      <c r="C13" s="103" t="s">
        <v>4721</v>
      </c>
      <c r="D13" s="103" t="s">
        <v>1098</v>
      </c>
      <c r="E13" s="106" t="s">
        <v>4718</v>
      </c>
      <c r="F13" s="103">
        <v>20</v>
      </c>
      <c r="G13" s="103" t="s">
        <v>1098</v>
      </c>
      <c r="H13" s="105" t="s">
        <v>4723</v>
      </c>
      <c r="I13" s="103" t="s">
        <v>1098</v>
      </c>
      <c r="J13" s="103" t="s">
        <v>2043</v>
      </c>
    </row>
    <row r="14" spans="1:10">
      <c r="A14" s="103" t="s">
        <v>2731</v>
      </c>
      <c r="B14" s="103" t="s">
        <v>4711</v>
      </c>
      <c r="C14" s="103" t="s">
        <v>4721</v>
      </c>
      <c r="D14" s="103">
        <v>0</v>
      </c>
      <c r="E14" s="106" t="s">
        <v>4724</v>
      </c>
      <c r="F14" s="103">
        <v>20</v>
      </c>
      <c r="G14" s="103">
        <v>0</v>
      </c>
      <c r="H14" s="105" t="s">
        <v>4725</v>
      </c>
      <c r="I14" s="103" t="s">
        <v>4726</v>
      </c>
      <c r="J14" s="103" t="s">
        <v>2043</v>
      </c>
    </row>
    <row r="15" spans="1:10">
      <c r="A15" s="103" t="s">
        <v>2731</v>
      </c>
      <c r="B15" s="103" t="s">
        <v>4711</v>
      </c>
      <c r="C15" s="103" t="s">
        <v>4721</v>
      </c>
      <c r="D15" s="103">
        <v>0</v>
      </c>
      <c r="E15" s="106" t="s">
        <v>4704</v>
      </c>
      <c r="F15" s="103">
        <v>20</v>
      </c>
      <c r="G15" s="103">
        <v>0</v>
      </c>
      <c r="H15" s="105" t="s">
        <v>4727</v>
      </c>
      <c r="I15" s="103" t="s">
        <v>712</v>
      </c>
      <c r="J15" s="103" t="s">
        <v>2045</v>
      </c>
    </row>
    <row r="16" spans="1:10">
      <c r="A16" s="103" t="s">
        <v>4720</v>
      </c>
      <c r="B16" s="103" t="s">
        <v>4711</v>
      </c>
      <c r="C16" s="103" t="s">
        <v>4712</v>
      </c>
      <c r="D16" s="103" t="s">
        <v>207</v>
      </c>
      <c r="E16" s="104">
        <v>0</v>
      </c>
      <c r="F16" s="103">
        <v>15</v>
      </c>
      <c r="G16" s="103">
        <v>0</v>
      </c>
      <c r="H16" s="105" t="s">
        <v>4728</v>
      </c>
      <c r="I16" s="103" t="s">
        <v>207</v>
      </c>
      <c r="J16" s="103" t="s">
        <v>2043</v>
      </c>
    </row>
    <row r="17" spans="1:10">
      <c r="A17" s="103" t="s">
        <v>4720</v>
      </c>
      <c r="B17" s="103" t="s">
        <v>4711</v>
      </c>
      <c r="C17" s="103">
        <v>0</v>
      </c>
      <c r="D17" s="103">
        <v>0</v>
      </c>
      <c r="E17" s="13" t="s">
        <v>4729</v>
      </c>
      <c r="F17" s="103">
        <v>20</v>
      </c>
      <c r="G17" s="103">
        <v>0</v>
      </c>
      <c r="H17" s="105" t="s">
        <v>4730</v>
      </c>
      <c r="I17" s="103" t="s">
        <v>671</v>
      </c>
      <c r="J17" s="103" t="s">
        <v>2045</v>
      </c>
    </row>
    <row r="18" spans="1:10">
      <c r="A18" s="103" t="s">
        <v>4720</v>
      </c>
      <c r="B18" s="103" t="s">
        <v>4711</v>
      </c>
      <c r="C18" s="103" t="s">
        <v>4712</v>
      </c>
      <c r="D18" s="103">
        <v>0</v>
      </c>
      <c r="E18" s="104">
        <v>0</v>
      </c>
      <c r="F18" s="103">
        <v>15</v>
      </c>
      <c r="G18" s="103">
        <v>0</v>
      </c>
      <c r="H18" s="105" t="s">
        <v>4731</v>
      </c>
      <c r="I18" s="103" t="s">
        <v>204</v>
      </c>
      <c r="J18" s="103" t="s">
        <v>2045</v>
      </c>
    </row>
    <row r="19" spans="1:10">
      <c r="A19" s="103" t="s">
        <v>4720</v>
      </c>
      <c r="B19" s="103" t="s">
        <v>4711</v>
      </c>
      <c r="C19" s="103" t="s">
        <v>4712</v>
      </c>
      <c r="D19" s="103">
        <v>0</v>
      </c>
      <c r="E19" s="104">
        <v>0</v>
      </c>
      <c r="F19" s="103">
        <v>15</v>
      </c>
      <c r="G19" s="103">
        <v>0</v>
      </c>
      <c r="H19" s="105" t="s">
        <v>4732</v>
      </c>
      <c r="I19" s="103" t="s">
        <v>151</v>
      </c>
      <c r="J19" s="103" t="s">
        <v>2043</v>
      </c>
    </row>
    <row r="20" spans="1:10">
      <c r="A20" s="103" t="s">
        <v>4720</v>
      </c>
      <c r="B20" s="103" t="s">
        <v>4711</v>
      </c>
      <c r="C20" s="103" t="s">
        <v>4712</v>
      </c>
      <c r="D20" s="103">
        <v>0</v>
      </c>
      <c r="E20" s="13" t="s">
        <v>4718</v>
      </c>
      <c r="F20" s="103">
        <v>20</v>
      </c>
      <c r="G20" s="103">
        <v>0</v>
      </c>
      <c r="H20" s="105" t="s">
        <v>4733</v>
      </c>
      <c r="I20" s="103" t="s">
        <v>960</v>
      </c>
      <c r="J20" s="103" t="s">
        <v>2045</v>
      </c>
    </row>
    <row r="21" spans="1:10">
      <c r="A21" s="103" t="s">
        <v>4720</v>
      </c>
      <c r="B21" s="103" t="s">
        <v>4711</v>
      </c>
      <c r="C21" s="103">
        <v>0</v>
      </c>
      <c r="D21" s="103">
        <v>0</v>
      </c>
      <c r="E21" s="13" t="s">
        <v>4704</v>
      </c>
      <c r="F21" s="103">
        <v>20</v>
      </c>
      <c r="G21" s="103">
        <v>0</v>
      </c>
      <c r="H21" s="105" t="s">
        <v>4734</v>
      </c>
      <c r="I21" s="103" t="s">
        <v>1789</v>
      </c>
      <c r="J21" s="103" t="s">
        <v>2045</v>
      </c>
    </row>
    <row r="22" spans="1:10">
      <c r="A22" s="103" t="s">
        <v>4720</v>
      </c>
      <c r="B22" s="103" t="s">
        <v>4711</v>
      </c>
      <c r="C22" s="103" t="s">
        <v>4712</v>
      </c>
      <c r="D22" s="103" t="s">
        <v>226</v>
      </c>
      <c r="E22" s="106" t="s">
        <v>4729</v>
      </c>
      <c r="F22" s="103">
        <v>20</v>
      </c>
      <c r="G22" s="103">
        <v>0</v>
      </c>
      <c r="H22" s="107" t="s">
        <v>4735</v>
      </c>
      <c r="I22" s="112" t="s">
        <v>226</v>
      </c>
      <c r="J22" s="103" t="s">
        <v>2043</v>
      </c>
    </row>
    <row r="23" spans="1:10">
      <c r="A23" s="103" t="s">
        <v>2731</v>
      </c>
      <c r="B23" s="103" t="s">
        <v>4711</v>
      </c>
      <c r="C23" s="103" t="s">
        <v>4712</v>
      </c>
      <c r="D23" s="103">
        <v>0</v>
      </c>
      <c r="E23" s="106" t="s">
        <v>4718</v>
      </c>
      <c r="F23" s="103">
        <v>20</v>
      </c>
      <c r="G23" s="103">
        <v>0</v>
      </c>
      <c r="H23" s="105" t="s">
        <v>4736</v>
      </c>
      <c r="I23" s="103" t="s">
        <v>935</v>
      </c>
      <c r="J23" s="103" t="s">
        <v>2043</v>
      </c>
    </row>
    <row r="24" spans="1:10">
      <c r="A24" s="103" t="s">
        <v>2731</v>
      </c>
      <c r="B24" s="103" t="s">
        <v>4711</v>
      </c>
      <c r="C24" s="103">
        <v>0</v>
      </c>
      <c r="D24" s="103">
        <v>0</v>
      </c>
      <c r="E24" s="106" t="s">
        <v>4718</v>
      </c>
      <c r="F24" s="103">
        <v>20</v>
      </c>
      <c r="G24" s="103">
        <v>0</v>
      </c>
      <c r="H24" s="105" t="s">
        <v>4737</v>
      </c>
      <c r="I24" s="103" t="s">
        <v>4738</v>
      </c>
      <c r="J24" s="103" t="s">
        <v>2045</v>
      </c>
    </row>
    <row r="25" spans="1:10">
      <c r="A25" s="103" t="s">
        <v>4696</v>
      </c>
      <c r="B25" s="103" t="s">
        <v>4697</v>
      </c>
      <c r="C25" s="103" t="s">
        <v>4712</v>
      </c>
      <c r="D25" s="103">
        <v>0</v>
      </c>
      <c r="E25" s="106" t="s">
        <v>4729</v>
      </c>
      <c r="F25" s="103">
        <v>25</v>
      </c>
      <c r="G25" s="103">
        <v>0</v>
      </c>
      <c r="H25" s="105" t="s">
        <v>4739</v>
      </c>
      <c r="I25" s="103" t="s">
        <v>4740</v>
      </c>
      <c r="J25" s="103" t="s">
        <v>2045</v>
      </c>
    </row>
    <row r="26" spans="1:10">
      <c r="A26" s="103" t="s">
        <v>4696</v>
      </c>
      <c r="B26" s="103" t="s">
        <v>4697</v>
      </c>
      <c r="C26" s="103">
        <v>0</v>
      </c>
      <c r="D26" s="103">
        <v>0</v>
      </c>
      <c r="E26" s="106" t="s">
        <v>4718</v>
      </c>
      <c r="F26" s="103">
        <v>20</v>
      </c>
      <c r="G26" s="103">
        <v>0</v>
      </c>
      <c r="H26" s="105" t="s">
        <v>4741</v>
      </c>
      <c r="I26" s="103" t="s">
        <v>4742</v>
      </c>
      <c r="J26" s="103" t="s">
        <v>2043</v>
      </c>
    </row>
    <row r="27" spans="1:10">
      <c r="A27" s="103" t="s">
        <v>4720</v>
      </c>
      <c r="B27" s="103" t="s">
        <v>2105</v>
      </c>
      <c r="C27" s="103">
        <v>0</v>
      </c>
      <c r="D27" s="103">
        <v>0</v>
      </c>
      <c r="E27" s="13" t="s">
        <v>4704</v>
      </c>
      <c r="F27" s="103">
        <v>20</v>
      </c>
      <c r="G27" s="103">
        <v>0</v>
      </c>
      <c r="H27" s="105" t="s">
        <v>4743</v>
      </c>
      <c r="I27" s="103" t="s">
        <v>107</v>
      </c>
      <c r="J27" s="103" t="s">
        <v>2045</v>
      </c>
    </row>
    <row r="28" spans="1:10">
      <c r="A28" s="103" t="s">
        <v>4720</v>
      </c>
      <c r="B28" s="103" t="s">
        <v>4711</v>
      </c>
      <c r="C28" s="103" t="s">
        <v>4717</v>
      </c>
      <c r="D28" s="103">
        <v>0</v>
      </c>
      <c r="E28" s="104">
        <v>0</v>
      </c>
      <c r="F28" s="103">
        <v>20</v>
      </c>
      <c r="G28" s="103">
        <v>0</v>
      </c>
      <c r="H28" s="105" t="s">
        <v>4744</v>
      </c>
      <c r="I28" s="103" t="s">
        <v>667</v>
      </c>
      <c r="J28" s="103" t="s">
        <v>2043</v>
      </c>
    </row>
    <row r="29" spans="1:10">
      <c r="A29" s="103" t="s">
        <v>2731</v>
      </c>
      <c r="B29" s="103" t="s">
        <v>4711</v>
      </c>
      <c r="C29" s="103" t="s">
        <v>4717</v>
      </c>
      <c r="D29" s="103">
        <v>0</v>
      </c>
      <c r="E29" s="106" t="s">
        <v>4729</v>
      </c>
      <c r="F29" s="103">
        <v>20</v>
      </c>
      <c r="G29" s="103">
        <v>0</v>
      </c>
      <c r="H29" s="105" t="s">
        <v>4745</v>
      </c>
      <c r="I29" s="103" t="s">
        <v>676</v>
      </c>
      <c r="J29" s="103" t="s">
        <v>2045</v>
      </c>
    </row>
    <row r="30" spans="1:10">
      <c r="A30" s="103" t="s">
        <v>2731</v>
      </c>
      <c r="B30" s="103" t="s">
        <v>4711</v>
      </c>
      <c r="C30" s="103" t="s">
        <v>4746</v>
      </c>
      <c r="D30" s="103">
        <v>0</v>
      </c>
      <c r="E30" s="106" t="s">
        <v>4729</v>
      </c>
      <c r="F30" s="103">
        <v>20</v>
      </c>
      <c r="G30" s="103">
        <v>0</v>
      </c>
      <c r="H30" s="105" t="s">
        <v>4747</v>
      </c>
      <c r="I30" s="103" t="s">
        <v>726</v>
      </c>
      <c r="J30" s="103" t="s">
        <v>2043</v>
      </c>
    </row>
    <row r="31" spans="1:10">
      <c r="A31" s="103" t="s">
        <v>4720</v>
      </c>
      <c r="B31" s="103" t="s">
        <v>4711</v>
      </c>
      <c r="C31" s="103" t="s">
        <v>4717</v>
      </c>
      <c r="D31" s="103">
        <v>0</v>
      </c>
      <c r="E31" s="106" t="s">
        <v>4704</v>
      </c>
      <c r="F31" s="108">
        <v>20</v>
      </c>
      <c r="G31" s="108">
        <v>0</v>
      </c>
      <c r="H31" s="105" t="s">
        <v>4748</v>
      </c>
      <c r="I31" s="103" t="s">
        <v>148</v>
      </c>
      <c r="J31" s="103" t="s">
        <v>2043</v>
      </c>
    </row>
    <row r="32" spans="1:10">
      <c r="A32" s="103" t="s">
        <v>2731</v>
      </c>
      <c r="B32" s="103" t="s">
        <v>4711</v>
      </c>
      <c r="C32" s="103" t="s">
        <v>4717</v>
      </c>
      <c r="D32" s="103">
        <v>0</v>
      </c>
      <c r="E32" s="109">
        <v>0</v>
      </c>
      <c r="F32" s="103">
        <v>20</v>
      </c>
      <c r="G32" s="103">
        <v>0</v>
      </c>
      <c r="H32" s="105" t="s">
        <v>4749</v>
      </c>
      <c r="I32" s="103" t="s">
        <v>4750</v>
      </c>
      <c r="J32" s="103" t="s">
        <v>2043</v>
      </c>
    </row>
    <row r="33" spans="1:10">
      <c r="A33" s="103" t="s">
        <v>4720</v>
      </c>
      <c r="B33" s="103" t="s">
        <v>4711</v>
      </c>
      <c r="C33" s="103" t="s">
        <v>4717</v>
      </c>
      <c r="D33" s="103">
        <v>0</v>
      </c>
      <c r="E33" s="106" t="s">
        <v>4729</v>
      </c>
      <c r="F33" s="103">
        <v>20</v>
      </c>
      <c r="G33" s="103" t="s">
        <v>142</v>
      </c>
      <c r="H33" s="105" t="s">
        <v>4751</v>
      </c>
      <c r="I33" s="103" t="s">
        <v>142</v>
      </c>
      <c r="J33" s="103" t="s">
        <v>2043</v>
      </c>
    </row>
    <row r="34" spans="1:10">
      <c r="A34" s="103" t="s">
        <v>4720</v>
      </c>
      <c r="B34" s="103" t="s">
        <v>4711</v>
      </c>
      <c r="C34" s="103" t="s">
        <v>4752</v>
      </c>
      <c r="D34" s="103">
        <v>0</v>
      </c>
      <c r="E34" s="106" t="s">
        <v>4729</v>
      </c>
      <c r="F34" s="103">
        <v>20</v>
      </c>
      <c r="G34" s="103">
        <v>0</v>
      </c>
      <c r="H34" s="105" t="s">
        <v>4753</v>
      </c>
      <c r="I34" s="103" t="s">
        <v>319</v>
      </c>
      <c r="J34" s="103" t="s">
        <v>2045</v>
      </c>
    </row>
    <row r="35" spans="1:10">
      <c r="A35" s="103" t="s">
        <v>4720</v>
      </c>
      <c r="B35" s="103" t="s">
        <v>4711</v>
      </c>
      <c r="C35" s="103" t="s">
        <v>4717</v>
      </c>
      <c r="D35" s="103">
        <v>0</v>
      </c>
      <c r="E35" s="106" t="s">
        <v>4729</v>
      </c>
      <c r="F35" s="103">
        <v>20</v>
      </c>
      <c r="G35" s="103">
        <v>0</v>
      </c>
      <c r="H35" s="105" t="s">
        <v>4754</v>
      </c>
      <c r="I35" s="103" t="s">
        <v>389</v>
      </c>
      <c r="J35" s="103" t="s">
        <v>2043</v>
      </c>
    </row>
    <row r="36" spans="1:10">
      <c r="A36" s="103" t="s">
        <v>2731</v>
      </c>
      <c r="B36" s="103" t="s">
        <v>4711</v>
      </c>
      <c r="C36" s="103" t="s">
        <v>4717</v>
      </c>
      <c r="D36" s="103">
        <v>0</v>
      </c>
      <c r="E36" s="13" t="s">
        <v>4729</v>
      </c>
      <c r="F36" s="103">
        <v>20</v>
      </c>
      <c r="G36" s="103">
        <v>0</v>
      </c>
      <c r="H36" s="105" t="s">
        <v>4755</v>
      </c>
      <c r="I36" s="103" t="s">
        <v>386</v>
      </c>
      <c r="J36" s="103" t="s">
        <v>2043</v>
      </c>
    </row>
    <row r="37" spans="1:10">
      <c r="A37" s="103" t="s">
        <v>4720</v>
      </c>
      <c r="B37" s="103" t="s">
        <v>4711</v>
      </c>
      <c r="C37" s="103" t="s">
        <v>4717</v>
      </c>
      <c r="D37" s="103" t="s">
        <v>300</v>
      </c>
      <c r="E37" s="106" t="s">
        <v>4704</v>
      </c>
      <c r="F37" s="103">
        <v>20</v>
      </c>
      <c r="G37" s="103">
        <v>0</v>
      </c>
      <c r="H37" s="105" t="s">
        <v>4756</v>
      </c>
      <c r="I37" s="103" t="s">
        <v>300</v>
      </c>
      <c r="J37" s="103" t="s">
        <v>4757</v>
      </c>
    </row>
    <row r="38" spans="1:10">
      <c r="A38" s="103" t="s">
        <v>4720</v>
      </c>
      <c r="B38" s="103" t="s">
        <v>4711</v>
      </c>
      <c r="C38" s="103" t="s">
        <v>4717</v>
      </c>
      <c r="D38" s="103" t="s">
        <v>446</v>
      </c>
      <c r="E38" s="109" t="s">
        <v>4729</v>
      </c>
      <c r="F38" s="103">
        <v>20</v>
      </c>
      <c r="G38" s="103">
        <v>0</v>
      </c>
      <c r="H38" s="105" t="s">
        <v>4758</v>
      </c>
      <c r="I38" s="103" t="s">
        <v>446</v>
      </c>
      <c r="J38" s="103" t="s">
        <v>4757</v>
      </c>
    </row>
    <row r="39" spans="1:10">
      <c r="A39" s="103" t="s">
        <v>4720</v>
      </c>
      <c r="B39" s="103" t="s">
        <v>4711</v>
      </c>
      <c r="C39" s="103">
        <v>0</v>
      </c>
      <c r="D39" s="103">
        <v>0</v>
      </c>
      <c r="E39" s="13" t="s">
        <v>4729</v>
      </c>
      <c r="F39" s="103">
        <v>20</v>
      </c>
      <c r="G39" s="103">
        <v>0</v>
      </c>
      <c r="H39" s="105" t="s">
        <v>4759</v>
      </c>
      <c r="I39" s="103" t="s">
        <v>967</v>
      </c>
      <c r="J39" s="103" t="s">
        <v>2045</v>
      </c>
    </row>
    <row r="40" spans="1:10">
      <c r="A40" s="103" t="s">
        <v>2731</v>
      </c>
      <c r="B40" s="103" t="s">
        <v>4711</v>
      </c>
      <c r="C40" s="103" t="s">
        <v>4752</v>
      </c>
      <c r="D40" s="103">
        <v>0</v>
      </c>
      <c r="E40" s="109">
        <v>0</v>
      </c>
      <c r="F40" s="103">
        <v>20</v>
      </c>
      <c r="G40" s="103">
        <v>0</v>
      </c>
      <c r="H40" s="105" t="s">
        <v>4760</v>
      </c>
      <c r="I40" s="103" t="s">
        <v>891</v>
      </c>
      <c r="J40" s="103" t="s">
        <v>2045</v>
      </c>
    </row>
    <row r="41" spans="1:10">
      <c r="A41" s="103" t="s">
        <v>2731</v>
      </c>
      <c r="B41" s="103" t="s">
        <v>4711</v>
      </c>
      <c r="C41" s="103" t="s">
        <v>4752</v>
      </c>
      <c r="D41" s="103">
        <v>0</v>
      </c>
      <c r="E41" s="106" t="s">
        <v>4729</v>
      </c>
      <c r="F41" s="103">
        <v>20</v>
      </c>
      <c r="G41" s="103" t="s">
        <v>154</v>
      </c>
      <c r="H41" s="107" t="s">
        <v>4761</v>
      </c>
      <c r="I41" s="112" t="s">
        <v>154</v>
      </c>
      <c r="J41" s="103" t="s">
        <v>2043</v>
      </c>
    </row>
    <row r="42" spans="1:10">
      <c r="A42" s="103" t="s">
        <v>2731</v>
      </c>
      <c r="B42" s="103" t="s">
        <v>4711</v>
      </c>
      <c r="C42" s="103" t="s">
        <v>4717</v>
      </c>
      <c r="D42" s="103">
        <v>0</v>
      </c>
      <c r="E42" s="109">
        <v>0</v>
      </c>
      <c r="F42" s="103">
        <v>20</v>
      </c>
      <c r="G42" s="103">
        <v>0</v>
      </c>
      <c r="H42" s="105" t="s">
        <v>4762</v>
      </c>
      <c r="I42" s="103" t="s">
        <v>190</v>
      </c>
      <c r="J42" s="103" t="s">
        <v>2045</v>
      </c>
    </row>
    <row r="43" spans="1:10">
      <c r="A43" s="103" t="s">
        <v>2731</v>
      </c>
      <c r="B43" s="103" t="s">
        <v>4711</v>
      </c>
      <c r="C43" s="103" t="s">
        <v>4717</v>
      </c>
      <c r="D43" s="103">
        <v>0</v>
      </c>
      <c r="E43" s="13" t="s">
        <v>4729</v>
      </c>
      <c r="F43" s="103">
        <v>20</v>
      </c>
      <c r="G43" s="103">
        <v>0</v>
      </c>
      <c r="H43" s="105" t="s">
        <v>4763</v>
      </c>
      <c r="I43" s="103" t="s">
        <v>172</v>
      </c>
      <c r="J43" s="103" t="s">
        <v>2045</v>
      </c>
    </row>
    <row r="44" spans="1:10">
      <c r="A44" s="103" t="s">
        <v>2731</v>
      </c>
      <c r="B44" s="103" t="s">
        <v>4711</v>
      </c>
      <c r="C44" s="103" t="s">
        <v>4717</v>
      </c>
      <c r="D44" s="103">
        <v>0</v>
      </c>
      <c r="E44" s="106" t="s">
        <v>4718</v>
      </c>
      <c r="F44" s="103">
        <v>20</v>
      </c>
      <c r="G44" s="103">
        <v>0</v>
      </c>
      <c r="H44" s="105" t="s">
        <v>4764</v>
      </c>
      <c r="I44" s="103" t="s">
        <v>4765</v>
      </c>
      <c r="J44" s="103" t="s">
        <v>2045</v>
      </c>
    </row>
    <row r="45" spans="1:10">
      <c r="A45" s="103" t="s">
        <v>2731</v>
      </c>
      <c r="B45" s="103" t="s">
        <v>4711</v>
      </c>
      <c r="C45" s="103">
        <v>0</v>
      </c>
      <c r="D45" s="103">
        <v>0</v>
      </c>
      <c r="E45" s="104">
        <v>0</v>
      </c>
      <c r="F45" s="103">
        <v>20</v>
      </c>
      <c r="G45" s="103">
        <v>0</v>
      </c>
      <c r="H45" s="105" t="s">
        <v>4766</v>
      </c>
      <c r="I45" s="103" t="s">
        <v>4767</v>
      </c>
      <c r="J45" s="103" t="s">
        <v>2045</v>
      </c>
    </row>
    <row r="46" spans="1:10">
      <c r="A46" s="103" t="s">
        <v>2731</v>
      </c>
      <c r="B46" s="103" t="s">
        <v>4711</v>
      </c>
      <c r="C46" s="103" t="s">
        <v>4717</v>
      </c>
      <c r="D46" s="103">
        <v>0</v>
      </c>
      <c r="E46" s="106" t="s">
        <v>4718</v>
      </c>
      <c r="F46" s="103">
        <v>20</v>
      </c>
      <c r="G46" s="103">
        <v>0</v>
      </c>
      <c r="H46" s="105" t="s">
        <v>4768</v>
      </c>
      <c r="I46" s="103" t="s">
        <v>4769</v>
      </c>
      <c r="J46" s="103" t="s">
        <v>2045</v>
      </c>
    </row>
    <row r="47" spans="1:10">
      <c r="A47" s="103" t="s">
        <v>4720</v>
      </c>
      <c r="B47" s="103" t="s">
        <v>4711</v>
      </c>
      <c r="C47" s="103">
        <v>0</v>
      </c>
      <c r="D47" s="103">
        <v>0</v>
      </c>
      <c r="E47" s="104">
        <v>0</v>
      </c>
      <c r="F47" s="110">
        <v>20</v>
      </c>
      <c r="G47" s="103">
        <v>0</v>
      </c>
      <c r="H47" s="105" t="s">
        <v>4770</v>
      </c>
      <c r="I47" s="103" t="s">
        <v>641</v>
      </c>
      <c r="J47" s="103" t="s">
        <v>2045</v>
      </c>
    </row>
    <row r="48" spans="1:10">
      <c r="A48" s="103" t="s">
        <v>2731</v>
      </c>
      <c r="B48" s="103" t="s">
        <v>4711</v>
      </c>
      <c r="C48" s="103" t="s">
        <v>4717</v>
      </c>
      <c r="D48" s="103">
        <v>0</v>
      </c>
      <c r="E48" s="13" t="s">
        <v>4704</v>
      </c>
      <c r="F48" s="103">
        <v>20</v>
      </c>
      <c r="G48" s="103">
        <v>0</v>
      </c>
      <c r="H48" s="105" t="s">
        <v>4771</v>
      </c>
      <c r="I48" s="103" t="s">
        <v>4772</v>
      </c>
      <c r="J48" s="103" t="s">
        <v>2045</v>
      </c>
    </row>
    <row r="49" spans="1:10">
      <c r="A49" s="103" t="s">
        <v>2731</v>
      </c>
      <c r="B49" s="103" t="s">
        <v>4711</v>
      </c>
      <c r="C49" s="103" t="s">
        <v>4717</v>
      </c>
      <c r="D49" s="103">
        <v>0</v>
      </c>
      <c r="E49" s="13" t="s">
        <v>4718</v>
      </c>
      <c r="F49" s="103">
        <v>20</v>
      </c>
      <c r="G49" s="103">
        <v>0</v>
      </c>
      <c r="H49" s="105" t="s">
        <v>4773</v>
      </c>
      <c r="I49" s="103" t="s">
        <v>4774</v>
      </c>
      <c r="J49" s="103" t="s">
        <v>2045</v>
      </c>
    </row>
    <row r="50" spans="1:10">
      <c r="A50" s="103" t="s">
        <v>2731</v>
      </c>
      <c r="B50" s="103" t="s">
        <v>4711</v>
      </c>
      <c r="C50" s="103" t="s">
        <v>4717</v>
      </c>
      <c r="D50" s="103">
        <v>0</v>
      </c>
      <c r="E50" s="106" t="s">
        <v>4718</v>
      </c>
      <c r="F50" s="103">
        <v>20</v>
      </c>
      <c r="G50" s="103">
        <v>0</v>
      </c>
      <c r="H50" s="105" t="s">
        <v>4775</v>
      </c>
      <c r="I50" s="103" t="s">
        <v>4776</v>
      </c>
      <c r="J50" s="103" t="s">
        <v>2045</v>
      </c>
    </row>
    <row r="51" spans="1:10">
      <c r="A51" s="103" t="s">
        <v>4720</v>
      </c>
      <c r="B51" s="103" t="s">
        <v>4711</v>
      </c>
      <c r="C51" s="103" t="s">
        <v>4717</v>
      </c>
      <c r="D51" s="103">
        <v>0</v>
      </c>
      <c r="E51" s="106" t="s">
        <v>4729</v>
      </c>
      <c r="F51" s="103">
        <v>20</v>
      </c>
      <c r="G51" s="103">
        <v>0</v>
      </c>
      <c r="H51" s="105" t="s">
        <v>4777</v>
      </c>
      <c r="I51" s="103" t="s">
        <v>1314</v>
      </c>
      <c r="J51" s="103" t="s">
        <v>2045</v>
      </c>
    </row>
    <row r="52" spans="1:10">
      <c r="A52" s="103" t="s">
        <v>2731</v>
      </c>
      <c r="B52" s="103" t="s">
        <v>4711</v>
      </c>
      <c r="C52" s="103" t="s">
        <v>4717</v>
      </c>
      <c r="D52" s="103">
        <v>0</v>
      </c>
      <c r="E52" s="13" t="s">
        <v>4718</v>
      </c>
      <c r="F52" s="108">
        <v>20</v>
      </c>
      <c r="G52" s="108">
        <v>0</v>
      </c>
      <c r="H52" s="105" t="s">
        <v>4778</v>
      </c>
      <c r="I52" s="103" t="s">
        <v>3049</v>
      </c>
      <c r="J52" s="103" t="s">
        <v>2045</v>
      </c>
    </row>
    <row r="53" spans="1:10">
      <c r="A53" s="103" t="s">
        <v>4720</v>
      </c>
      <c r="B53" s="103" t="s">
        <v>4711</v>
      </c>
      <c r="C53" s="103" t="s">
        <v>4717</v>
      </c>
      <c r="D53" s="103">
        <v>0</v>
      </c>
      <c r="E53" s="109">
        <v>0</v>
      </c>
      <c r="F53" s="110">
        <v>20</v>
      </c>
      <c r="G53" s="108">
        <v>0</v>
      </c>
      <c r="H53" s="105" t="s">
        <v>1073</v>
      </c>
      <c r="I53" s="103" t="s">
        <v>1072</v>
      </c>
      <c r="J53" s="103" t="s">
        <v>2043</v>
      </c>
    </row>
    <row r="54" spans="1:10">
      <c r="A54" s="103" t="s">
        <v>2731</v>
      </c>
      <c r="B54" s="103" t="s">
        <v>4711</v>
      </c>
      <c r="C54" s="103" t="s">
        <v>4717</v>
      </c>
      <c r="D54" s="103">
        <v>0</v>
      </c>
      <c r="E54" s="104" t="s">
        <v>4704</v>
      </c>
      <c r="F54" s="103">
        <v>20</v>
      </c>
      <c r="G54" s="103">
        <v>0</v>
      </c>
      <c r="H54" s="105" t="s">
        <v>4779</v>
      </c>
      <c r="I54" s="103" t="s">
        <v>4780</v>
      </c>
      <c r="J54" s="103" t="s">
        <v>2045</v>
      </c>
    </row>
    <row r="55" spans="1:10">
      <c r="A55" s="103" t="s">
        <v>4720</v>
      </c>
      <c r="B55" s="103" t="s">
        <v>4711</v>
      </c>
      <c r="C55" s="103">
        <v>0</v>
      </c>
      <c r="D55" s="103">
        <v>0</v>
      </c>
      <c r="E55" s="106" t="s">
        <v>4704</v>
      </c>
      <c r="F55" s="103">
        <v>20</v>
      </c>
      <c r="G55" s="103">
        <v>0</v>
      </c>
      <c r="H55" s="105" t="s">
        <v>4781</v>
      </c>
      <c r="I55" s="103" t="s">
        <v>1793</v>
      </c>
      <c r="J55" s="103" t="s">
        <v>2045</v>
      </c>
    </row>
    <row r="56" spans="1:10">
      <c r="A56" s="103" t="s">
        <v>2731</v>
      </c>
      <c r="B56" s="103" t="s">
        <v>4711</v>
      </c>
      <c r="C56" s="103" t="s">
        <v>4717</v>
      </c>
      <c r="D56" s="103">
        <v>0</v>
      </c>
      <c r="E56" s="106" t="s">
        <v>4729</v>
      </c>
      <c r="F56" s="103">
        <v>20</v>
      </c>
      <c r="G56" s="103">
        <v>0</v>
      </c>
      <c r="H56" s="105" t="s">
        <v>4782</v>
      </c>
      <c r="I56" s="103" t="s">
        <v>4783</v>
      </c>
      <c r="J56" s="103" t="s">
        <v>2045</v>
      </c>
    </row>
    <row r="57" spans="1:10">
      <c r="A57" s="103" t="s">
        <v>2731</v>
      </c>
      <c r="B57" s="103" t="s">
        <v>4711</v>
      </c>
      <c r="C57" s="103" t="s">
        <v>4717</v>
      </c>
      <c r="D57" s="103">
        <v>0</v>
      </c>
      <c r="E57" s="106" t="s">
        <v>4729</v>
      </c>
      <c r="F57" s="103">
        <v>20</v>
      </c>
      <c r="G57" s="103">
        <v>0</v>
      </c>
      <c r="H57" s="105" t="s">
        <v>4784</v>
      </c>
      <c r="I57" s="103" t="s">
        <v>4785</v>
      </c>
      <c r="J57" s="103" t="s">
        <v>2045</v>
      </c>
    </row>
    <row r="58" spans="1:10">
      <c r="A58" s="103" t="s">
        <v>2731</v>
      </c>
      <c r="B58" s="103" t="s">
        <v>4711</v>
      </c>
      <c r="C58" s="103" t="s">
        <v>4717</v>
      </c>
      <c r="D58" s="103" t="s">
        <v>4786</v>
      </c>
      <c r="E58" s="109">
        <v>0</v>
      </c>
      <c r="F58" s="103">
        <v>20</v>
      </c>
      <c r="G58" s="103">
        <v>0</v>
      </c>
      <c r="H58" s="105" t="s">
        <v>4787</v>
      </c>
      <c r="I58" s="103" t="s">
        <v>4786</v>
      </c>
      <c r="J58" s="103" t="s">
        <v>2043</v>
      </c>
    </row>
    <row r="59" spans="1:10">
      <c r="A59" s="103" t="s">
        <v>2731</v>
      </c>
      <c r="B59" s="103" t="s">
        <v>4711</v>
      </c>
      <c r="C59" s="103" t="s">
        <v>4717</v>
      </c>
      <c r="D59" s="103">
        <v>0</v>
      </c>
      <c r="E59" s="106" t="s">
        <v>4718</v>
      </c>
      <c r="F59" s="103">
        <v>20</v>
      </c>
      <c r="G59" s="103">
        <v>0</v>
      </c>
      <c r="H59" s="105" t="s">
        <v>4788</v>
      </c>
      <c r="I59" s="103" t="s">
        <v>4789</v>
      </c>
      <c r="J59" s="103" t="s">
        <v>2045</v>
      </c>
    </row>
    <row r="60" spans="1:10">
      <c r="A60" s="103" t="s">
        <v>2731</v>
      </c>
      <c r="B60" s="103" t="s">
        <v>4711</v>
      </c>
      <c r="C60" s="103" t="s">
        <v>4717</v>
      </c>
      <c r="D60" s="103">
        <v>0</v>
      </c>
      <c r="E60" s="13" t="s">
        <v>4729</v>
      </c>
      <c r="F60" s="103">
        <v>20</v>
      </c>
      <c r="G60" s="103">
        <v>0</v>
      </c>
      <c r="H60" s="107" t="s">
        <v>4790</v>
      </c>
      <c r="I60" s="112" t="s">
        <v>873</v>
      </c>
      <c r="J60" s="103" t="s">
        <v>2043</v>
      </c>
    </row>
    <row r="61" spans="1:10">
      <c r="A61" s="103" t="s">
        <v>4720</v>
      </c>
      <c r="B61" s="103" t="s">
        <v>4711</v>
      </c>
      <c r="C61" s="103" t="s">
        <v>4752</v>
      </c>
      <c r="D61" s="103">
        <v>0</v>
      </c>
      <c r="E61" s="109">
        <v>0</v>
      </c>
      <c r="F61" s="103">
        <v>20</v>
      </c>
      <c r="G61" s="103">
        <v>0</v>
      </c>
      <c r="H61" s="105" t="s">
        <v>4791</v>
      </c>
      <c r="I61" s="103" t="s">
        <v>348</v>
      </c>
      <c r="J61" s="103" t="s">
        <v>2043</v>
      </c>
    </row>
    <row r="62" spans="1:10">
      <c r="A62" s="103" t="s">
        <v>4720</v>
      </c>
      <c r="B62" s="103" t="s">
        <v>4711</v>
      </c>
      <c r="C62" s="103" t="s">
        <v>4717</v>
      </c>
      <c r="D62" s="103">
        <v>0</v>
      </c>
      <c r="E62" s="106" t="s">
        <v>4704</v>
      </c>
      <c r="F62" s="103">
        <v>20</v>
      </c>
      <c r="G62" s="103">
        <v>0</v>
      </c>
      <c r="H62" s="105" t="s">
        <v>4792</v>
      </c>
      <c r="I62" s="103" t="s">
        <v>440</v>
      </c>
      <c r="J62" s="103" t="s">
        <v>2045</v>
      </c>
    </row>
    <row r="63" spans="1:10">
      <c r="A63" s="103" t="s">
        <v>4720</v>
      </c>
      <c r="B63" s="103" t="s">
        <v>4711</v>
      </c>
      <c r="C63" s="103" t="s">
        <v>4717</v>
      </c>
      <c r="D63" s="103" t="s">
        <v>265</v>
      </c>
      <c r="E63" s="109">
        <v>0</v>
      </c>
      <c r="F63" s="103">
        <v>20</v>
      </c>
      <c r="G63" s="103">
        <v>0</v>
      </c>
      <c r="H63" s="105" t="s">
        <v>4793</v>
      </c>
      <c r="I63" s="103" t="s">
        <v>265</v>
      </c>
      <c r="J63" s="103" t="s">
        <v>2043</v>
      </c>
    </row>
    <row r="64" spans="1:10">
      <c r="A64" s="103" t="s">
        <v>4720</v>
      </c>
      <c r="B64" s="103" t="s">
        <v>4711</v>
      </c>
      <c r="C64" s="103">
        <v>0</v>
      </c>
      <c r="D64" s="103">
        <v>0</v>
      </c>
      <c r="E64" s="13" t="s">
        <v>4729</v>
      </c>
      <c r="F64" s="103">
        <v>20</v>
      </c>
      <c r="G64" s="103">
        <v>0</v>
      </c>
      <c r="H64" s="105" t="s">
        <v>4794</v>
      </c>
      <c r="I64" s="103" t="s">
        <v>703</v>
      </c>
      <c r="J64" s="103" t="s">
        <v>2045</v>
      </c>
    </row>
    <row r="65" spans="1:10">
      <c r="A65" s="103" t="s">
        <v>2731</v>
      </c>
      <c r="B65" s="103" t="s">
        <v>4711</v>
      </c>
      <c r="C65" s="103">
        <v>0</v>
      </c>
      <c r="D65" s="103">
        <v>0</v>
      </c>
      <c r="E65" s="13" t="s">
        <v>4718</v>
      </c>
      <c r="F65" s="103">
        <v>20</v>
      </c>
      <c r="G65" s="103">
        <v>0</v>
      </c>
      <c r="H65" s="105" t="s">
        <v>4795</v>
      </c>
      <c r="I65" s="103" t="s">
        <v>4796</v>
      </c>
      <c r="J65" s="103" t="s">
        <v>2045</v>
      </c>
    </row>
    <row r="66" spans="1:10">
      <c r="A66" s="103" t="s">
        <v>4720</v>
      </c>
      <c r="B66" s="103" t="s">
        <v>4711</v>
      </c>
      <c r="C66" s="103">
        <v>0</v>
      </c>
      <c r="D66" s="103">
        <v>0</v>
      </c>
      <c r="E66" s="109">
        <v>0</v>
      </c>
      <c r="F66" s="103">
        <v>20</v>
      </c>
      <c r="G66" s="103">
        <v>0</v>
      </c>
      <c r="H66" s="105" t="s">
        <v>4797</v>
      </c>
      <c r="I66" s="103" t="s">
        <v>618</v>
      </c>
      <c r="J66" s="103" t="s">
        <v>2045</v>
      </c>
    </row>
    <row r="67" spans="1:10">
      <c r="A67" s="103" t="s">
        <v>4720</v>
      </c>
      <c r="B67" s="103" t="s">
        <v>4711</v>
      </c>
      <c r="C67" s="103" t="s">
        <v>4717</v>
      </c>
      <c r="D67" s="103">
        <v>0</v>
      </c>
      <c r="E67" s="106" t="s">
        <v>4729</v>
      </c>
      <c r="F67" s="110">
        <v>20</v>
      </c>
      <c r="G67" s="103">
        <v>0</v>
      </c>
      <c r="H67" s="107" t="s">
        <v>4798</v>
      </c>
      <c r="I67" s="112" t="s">
        <v>866</v>
      </c>
      <c r="J67" s="103" t="s">
        <v>2043</v>
      </c>
    </row>
    <row r="68" spans="1:10">
      <c r="A68" s="103" t="s">
        <v>2731</v>
      </c>
      <c r="B68" s="103" t="s">
        <v>4711</v>
      </c>
      <c r="C68" s="103" t="s">
        <v>4717</v>
      </c>
      <c r="D68" s="103">
        <v>0</v>
      </c>
      <c r="E68" s="13" t="s">
        <v>4718</v>
      </c>
      <c r="F68" s="103">
        <v>20</v>
      </c>
      <c r="G68" s="103">
        <v>0</v>
      </c>
      <c r="H68" s="105" t="s">
        <v>4799</v>
      </c>
      <c r="I68" s="103" t="s">
        <v>4800</v>
      </c>
      <c r="J68" s="103" t="s">
        <v>2045</v>
      </c>
    </row>
    <row r="69" spans="1:10">
      <c r="A69" s="103" t="s">
        <v>2731</v>
      </c>
      <c r="B69" s="103" t="s">
        <v>4711</v>
      </c>
      <c r="C69" s="103" t="s">
        <v>4717</v>
      </c>
      <c r="D69" s="103">
        <v>0</v>
      </c>
      <c r="E69" s="13" t="s">
        <v>4718</v>
      </c>
      <c r="F69" s="103">
        <v>20</v>
      </c>
      <c r="G69" s="103">
        <v>0</v>
      </c>
      <c r="H69" s="105" t="s">
        <v>4801</v>
      </c>
      <c r="I69" s="103" t="s">
        <v>4802</v>
      </c>
      <c r="J69" s="103" t="s">
        <v>2045</v>
      </c>
    </row>
    <row r="70" spans="1:10">
      <c r="A70" s="103" t="s">
        <v>4720</v>
      </c>
      <c r="B70" s="103" t="s">
        <v>4711</v>
      </c>
      <c r="C70" s="103" t="s">
        <v>4717</v>
      </c>
      <c r="D70" s="103">
        <v>0</v>
      </c>
      <c r="E70" s="106" t="s">
        <v>4729</v>
      </c>
      <c r="F70" s="103">
        <v>20</v>
      </c>
      <c r="G70" s="103">
        <v>0</v>
      </c>
      <c r="H70" s="105" t="s">
        <v>4803</v>
      </c>
      <c r="I70" s="103" t="s">
        <v>306</v>
      </c>
      <c r="J70" s="103" t="s">
        <v>2043</v>
      </c>
    </row>
    <row r="71" spans="1:10">
      <c r="A71" s="103" t="s">
        <v>2731</v>
      </c>
      <c r="B71" s="103" t="s">
        <v>4711</v>
      </c>
      <c r="C71" s="103">
        <v>0</v>
      </c>
      <c r="D71" s="103">
        <v>0</v>
      </c>
      <c r="E71" s="109">
        <v>0</v>
      </c>
      <c r="F71" s="103">
        <v>20</v>
      </c>
      <c r="G71" s="103">
        <v>0</v>
      </c>
      <c r="H71" s="105" t="s">
        <v>4804</v>
      </c>
      <c r="I71" s="103" t="s">
        <v>4805</v>
      </c>
      <c r="J71" s="103" t="s">
        <v>2045</v>
      </c>
    </row>
    <row r="72" spans="1:10">
      <c r="A72" s="103" t="s">
        <v>2731</v>
      </c>
      <c r="B72" s="103" t="s">
        <v>4711</v>
      </c>
      <c r="C72" s="103" t="s">
        <v>4717</v>
      </c>
      <c r="D72" s="103">
        <v>0</v>
      </c>
      <c r="E72" s="13" t="s">
        <v>4718</v>
      </c>
      <c r="F72" s="103">
        <v>20</v>
      </c>
      <c r="G72" s="103">
        <v>0</v>
      </c>
      <c r="H72" s="105" t="s">
        <v>4806</v>
      </c>
      <c r="I72" s="103" t="s">
        <v>4807</v>
      </c>
      <c r="J72" s="103" t="s">
        <v>2045</v>
      </c>
    </row>
    <row r="73" spans="1:10">
      <c r="A73" s="103" t="s">
        <v>4720</v>
      </c>
      <c r="B73" s="103" t="s">
        <v>4711</v>
      </c>
      <c r="C73" s="103">
        <v>0</v>
      </c>
      <c r="D73" s="103" t="s">
        <v>213</v>
      </c>
      <c r="E73" s="109">
        <v>0</v>
      </c>
      <c r="F73" s="103">
        <v>20</v>
      </c>
      <c r="G73" s="103">
        <v>0</v>
      </c>
      <c r="H73" s="105" t="s">
        <v>4808</v>
      </c>
      <c r="I73" s="103" t="s">
        <v>213</v>
      </c>
      <c r="J73" s="103" t="s">
        <v>4757</v>
      </c>
    </row>
    <row r="74" spans="1:10">
      <c r="A74" s="103" t="s">
        <v>4720</v>
      </c>
      <c r="B74" s="103" t="s">
        <v>4711</v>
      </c>
      <c r="C74" s="103" t="s">
        <v>4717</v>
      </c>
      <c r="D74" s="103">
        <v>0</v>
      </c>
      <c r="E74" s="106" t="s">
        <v>4729</v>
      </c>
      <c r="F74" s="103">
        <v>20</v>
      </c>
      <c r="G74" s="103">
        <v>0</v>
      </c>
      <c r="H74" s="105" t="s">
        <v>4809</v>
      </c>
      <c r="I74" s="103" t="s">
        <v>1186</v>
      </c>
      <c r="J74" s="103" t="s">
        <v>2045</v>
      </c>
    </row>
    <row r="75" spans="1:10">
      <c r="A75" s="103" t="s">
        <v>4696</v>
      </c>
      <c r="B75" s="103" t="s">
        <v>4697</v>
      </c>
      <c r="C75" s="103">
        <v>0</v>
      </c>
      <c r="D75" s="103">
        <v>0</v>
      </c>
      <c r="E75" s="109">
        <v>0</v>
      </c>
      <c r="F75" s="103">
        <v>25</v>
      </c>
      <c r="G75" s="103">
        <v>0</v>
      </c>
      <c r="H75" s="105" t="s">
        <v>4810</v>
      </c>
      <c r="I75" s="103" t="s">
        <v>4811</v>
      </c>
      <c r="J75" s="103" t="s">
        <v>2043</v>
      </c>
    </row>
    <row r="76" spans="1:10">
      <c r="A76" s="103" t="s">
        <v>2731</v>
      </c>
      <c r="B76" s="103" t="s">
        <v>4711</v>
      </c>
      <c r="C76" s="103" t="s">
        <v>4717</v>
      </c>
      <c r="D76" s="103">
        <v>0</v>
      </c>
      <c r="E76" s="106" t="s">
        <v>4729</v>
      </c>
      <c r="F76" s="103">
        <v>20</v>
      </c>
      <c r="G76" s="103">
        <v>0</v>
      </c>
      <c r="H76" s="105" t="s">
        <v>4812</v>
      </c>
      <c r="I76" s="103" t="s">
        <v>422</v>
      </c>
      <c r="J76" s="103" t="s">
        <v>2045</v>
      </c>
    </row>
    <row r="77" spans="1:10">
      <c r="A77" s="103" t="s">
        <v>4720</v>
      </c>
      <c r="B77" s="103" t="s">
        <v>4813</v>
      </c>
      <c r="C77" s="103" t="s">
        <v>4717</v>
      </c>
      <c r="D77" s="103">
        <v>0</v>
      </c>
      <c r="E77" s="106" t="s">
        <v>4708</v>
      </c>
      <c r="F77" s="103">
        <v>20</v>
      </c>
      <c r="G77" s="103">
        <v>0</v>
      </c>
      <c r="H77" s="105" t="s">
        <v>4814</v>
      </c>
      <c r="I77" s="103" t="s">
        <v>1349</v>
      </c>
      <c r="J77" s="103" t="s">
        <v>2045</v>
      </c>
    </row>
    <row r="78" spans="1:10">
      <c r="A78" s="103" t="s">
        <v>4720</v>
      </c>
      <c r="B78" s="103" t="s">
        <v>4711</v>
      </c>
      <c r="C78" s="103">
        <v>0</v>
      </c>
      <c r="D78" s="103">
        <v>0</v>
      </c>
      <c r="E78" s="104" t="s">
        <v>4729</v>
      </c>
      <c r="F78" s="103">
        <v>20</v>
      </c>
      <c r="G78" s="103">
        <v>0</v>
      </c>
      <c r="H78" s="105" t="s">
        <v>4815</v>
      </c>
      <c r="I78" s="103" t="s">
        <v>4816</v>
      </c>
      <c r="J78" s="103" t="s">
        <v>2045</v>
      </c>
    </row>
    <row r="79" spans="1:10">
      <c r="A79" s="103" t="s">
        <v>4720</v>
      </c>
      <c r="B79" s="103" t="s">
        <v>4711</v>
      </c>
      <c r="C79" s="103" t="s">
        <v>4717</v>
      </c>
      <c r="D79" s="103" t="s">
        <v>476</v>
      </c>
      <c r="E79" s="109">
        <v>0</v>
      </c>
      <c r="F79" s="103">
        <v>20</v>
      </c>
      <c r="G79" s="103">
        <v>0</v>
      </c>
      <c r="H79" s="105" t="s">
        <v>4817</v>
      </c>
      <c r="I79" s="103" t="s">
        <v>476</v>
      </c>
      <c r="J79" s="103" t="s">
        <v>2043</v>
      </c>
    </row>
    <row r="80" spans="1:10">
      <c r="A80" s="103" t="s">
        <v>4720</v>
      </c>
      <c r="B80" s="103" t="s">
        <v>4711</v>
      </c>
      <c r="C80" s="103" t="s">
        <v>4717</v>
      </c>
      <c r="D80" s="103">
        <v>0</v>
      </c>
      <c r="E80" s="13" t="s">
        <v>4704</v>
      </c>
      <c r="F80" s="103">
        <v>20</v>
      </c>
      <c r="G80" s="103">
        <v>0</v>
      </c>
      <c r="H80" s="105" t="s">
        <v>4818</v>
      </c>
      <c r="I80" s="103" t="s">
        <v>1404</v>
      </c>
      <c r="J80" s="103" t="s">
        <v>2045</v>
      </c>
    </row>
    <row r="81" spans="1:10">
      <c r="A81" s="103" t="s">
        <v>4720</v>
      </c>
      <c r="B81" s="103" t="s">
        <v>4711</v>
      </c>
      <c r="C81" s="103" t="s">
        <v>4717</v>
      </c>
      <c r="D81" s="103">
        <v>0</v>
      </c>
      <c r="E81" s="13" t="s">
        <v>4718</v>
      </c>
      <c r="F81" s="103">
        <v>20</v>
      </c>
      <c r="G81" s="103">
        <v>0</v>
      </c>
      <c r="H81" s="105" t="s">
        <v>4819</v>
      </c>
      <c r="I81" s="103" t="s">
        <v>694</v>
      </c>
      <c r="J81" s="103" t="s">
        <v>2045</v>
      </c>
    </row>
    <row r="82" spans="1:10">
      <c r="A82" s="103" t="s">
        <v>4720</v>
      </c>
      <c r="B82" s="103" t="s">
        <v>4711</v>
      </c>
      <c r="C82" s="103" t="s">
        <v>4752</v>
      </c>
      <c r="D82" s="103">
        <v>0</v>
      </c>
      <c r="E82" s="109">
        <v>0</v>
      </c>
      <c r="F82" s="103">
        <v>20</v>
      </c>
      <c r="G82" s="103">
        <v>0</v>
      </c>
      <c r="H82" s="105" t="s">
        <v>4820</v>
      </c>
      <c r="I82" s="103" t="s">
        <v>1135</v>
      </c>
      <c r="J82" s="103" t="s">
        <v>2043</v>
      </c>
    </row>
    <row r="83" spans="1:10">
      <c r="A83" s="103" t="s">
        <v>4720</v>
      </c>
      <c r="B83" s="103" t="s">
        <v>4711</v>
      </c>
      <c r="C83" s="103" t="s">
        <v>4821</v>
      </c>
      <c r="D83" s="103">
        <v>0</v>
      </c>
      <c r="E83" s="109">
        <v>0</v>
      </c>
      <c r="F83" s="103">
        <v>15</v>
      </c>
      <c r="G83" s="103" t="s">
        <v>220</v>
      </c>
      <c r="H83" s="105" t="s">
        <v>4822</v>
      </c>
      <c r="I83" s="103" t="s">
        <v>220</v>
      </c>
      <c r="J83" s="103" t="s">
        <v>2043</v>
      </c>
    </row>
    <row r="84" spans="1:10">
      <c r="A84" s="103" t="s">
        <v>2731</v>
      </c>
      <c r="B84" s="103" t="s">
        <v>4711</v>
      </c>
      <c r="C84" s="103" t="s">
        <v>4717</v>
      </c>
      <c r="D84" s="103">
        <v>0</v>
      </c>
      <c r="E84" s="106" t="s">
        <v>4823</v>
      </c>
      <c r="F84" s="103">
        <v>20</v>
      </c>
      <c r="G84" s="103">
        <v>0</v>
      </c>
      <c r="H84" s="105" t="s">
        <v>4824</v>
      </c>
      <c r="I84" s="103" t="s">
        <v>4825</v>
      </c>
      <c r="J84" s="103" t="s">
        <v>2045</v>
      </c>
    </row>
    <row r="85" spans="1:10">
      <c r="A85" s="103" t="s">
        <v>2731</v>
      </c>
      <c r="B85" s="103" t="s">
        <v>4711</v>
      </c>
      <c r="C85" s="103" t="s">
        <v>4717</v>
      </c>
      <c r="D85" s="103">
        <v>0</v>
      </c>
      <c r="E85" s="13" t="s">
        <v>4718</v>
      </c>
      <c r="F85" s="103">
        <v>20</v>
      </c>
      <c r="G85" s="103">
        <v>0</v>
      </c>
      <c r="H85" s="105" t="s">
        <v>4826</v>
      </c>
      <c r="I85" s="103" t="s">
        <v>4827</v>
      </c>
      <c r="J85" s="103" t="s">
        <v>2043</v>
      </c>
    </row>
    <row r="86" spans="1:10">
      <c r="A86" s="103" t="s">
        <v>2731</v>
      </c>
      <c r="B86" s="103" t="s">
        <v>4711</v>
      </c>
      <c r="C86" s="103" t="s">
        <v>4721</v>
      </c>
      <c r="D86" s="103">
        <v>0</v>
      </c>
      <c r="E86" s="106" t="s">
        <v>4729</v>
      </c>
      <c r="F86" s="103">
        <v>20</v>
      </c>
      <c r="G86" s="103">
        <v>0</v>
      </c>
      <c r="H86" s="105" t="s">
        <v>4828</v>
      </c>
      <c r="I86" s="103" t="s">
        <v>4829</v>
      </c>
      <c r="J86" s="103" t="s">
        <v>2045</v>
      </c>
    </row>
    <row r="87" spans="1:10">
      <c r="A87" s="103" t="s">
        <v>2731</v>
      </c>
      <c r="B87" s="103" t="s">
        <v>4711</v>
      </c>
      <c r="C87" s="103" t="s">
        <v>4717</v>
      </c>
      <c r="D87" s="103">
        <v>0</v>
      </c>
      <c r="E87" s="106" t="s">
        <v>4718</v>
      </c>
      <c r="F87" s="103">
        <v>20</v>
      </c>
      <c r="G87" s="103">
        <v>0</v>
      </c>
      <c r="H87" s="105" t="s">
        <v>4830</v>
      </c>
      <c r="I87" s="103" t="s">
        <v>4831</v>
      </c>
      <c r="J87" s="103" t="s">
        <v>2045</v>
      </c>
    </row>
    <row r="88" spans="1:10">
      <c r="A88" s="103" t="s">
        <v>2731</v>
      </c>
      <c r="B88" s="103" t="s">
        <v>4711</v>
      </c>
      <c r="C88" s="103" t="s">
        <v>4717</v>
      </c>
      <c r="D88" s="103">
        <v>0</v>
      </c>
      <c r="E88" s="104" t="s">
        <v>4718</v>
      </c>
      <c r="F88" s="103">
        <v>20</v>
      </c>
      <c r="G88" s="103">
        <v>0</v>
      </c>
      <c r="H88" s="105" t="s">
        <v>4832</v>
      </c>
      <c r="I88" s="103" t="s">
        <v>4833</v>
      </c>
      <c r="J88" s="103" t="s">
        <v>2045</v>
      </c>
    </row>
    <row r="89" spans="1:10">
      <c r="A89" s="103" t="s">
        <v>2731</v>
      </c>
      <c r="B89" s="103" t="s">
        <v>4711</v>
      </c>
      <c r="C89" s="103" t="s">
        <v>4717</v>
      </c>
      <c r="D89" s="103">
        <v>0</v>
      </c>
      <c r="E89" s="106" t="s">
        <v>4718</v>
      </c>
      <c r="F89" s="103">
        <v>20</v>
      </c>
      <c r="G89" s="103">
        <v>0</v>
      </c>
      <c r="H89" s="105" t="s">
        <v>4834</v>
      </c>
      <c r="I89" s="103" t="s">
        <v>4835</v>
      </c>
      <c r="J89" s="103" t="s">
        <v>2045</v>
      </c>
    </row>
    <row r="90" spans="1:10">
      <c r="A90" s="103" t="s">
        <v>2731</v>
      </c>
      <c r="B90" s="103" t="s">
        <v>4711</v>
      </c>
      <c r="C90" s="103" t="s">
        <v>4717</v>
      </c>
      <c r="D90" s="103">
        <v>0</v>
      </c>
      <c r="E90" s="13" t="s">
        <v>4718</v>
      </c>
      <c r="F90" s="103">
        <v>20</v>
      </c>
      <c r="G90" s="103">
        <v>0</v>
      </c>
      <c r="H90" s="105" t="s">
        <v>4836</v>
      </c>
      <c r="I90" s="103" t="s">
        <v>4837</v>
      </c>
      <c r="J90" s="103" t="s">
        <v>2045</v>
      </c>
    </row>
    <row r="91" spans="1:10">
      <c r="A91" s="103" t="s">
        <v>2731</v>
      </c>
      <c r="B91" s="103" t="s">
        <v>4711</v>
      </c>
      <c r="C91" s="103" t="s">
        <v>4717</v>
      </c>
      <c r="D91" s="103">
        <v>0</v>
      </c>
      <c r="E91" s="106" t="s">
        <v>4823</v>
      </c>
      <c r="F91" s="103">
        <v>20</v>
      </c>
      <c r="G91" s="103">
        <v>0</v>
      </c>
      <c r="H91" s="105" t="s">
        <v>4838</v>
      </c>
      <c r="I91" s="103" t="s">
        <v>4839</v>
      </c>
      <c r="J91" s="103" t="s">
        <v>2045</v>
      </c>
    </row>
    <row r="92" spans="1:10">
      <c r="A92" s="103" t="s">
        <v>2731</v>
      </c>
      <c r="B92" s="103" t="s">
        <v>4711</v>
      </c>
      <c r="C92" s="103" t="s">
        <v>4717</v>
      </c>
      <c r="D92" s="103" t="s">
        <v>4840</v>
      </c>
      <c r="E92" s="106" t="s">
        <v>4718</v>
      </c>
      <c r="F92" s="103">
        <v>20</v>
      </c>
      <c r="G92" s="103">
        <v>0</v>
      </c>
      <c r="H92" s="105" t="s">
        <v>4841</v>
      </c>
      <c r="I92" s="103" t="s">
        <v>4840</v>
      </c>
      <c r="J92" s="103" t="s">
        <v>2043</v>
      </c>
    </row>
    <row r="93" spans="1:10">
      <c r="A93" s="103" t="s">
        <v>2731</v>
      </c>
      <c r="B93" s="103" t="s">
        <v>4711</v>
      </c>
      <c r="C93" s="103" t="s">
        <v>4717</v>
      </c>
      <c r="D93" s="103">
        <v>0</v>
      </c>
      <c r="E93" s="106" t="s">
        <v>4718</v>
      </c>
      <c r="F93" s="103">
        <v>20</v>
      </c>
      <c r="G93" s="103">
        <v>0</v>
      </c>
      <c r="H93" s="105" t="s">
        <v>4842</v>
      </c>
      <c r="I93" s="103" t="s">
        <v>268</v>
      </c>
      <c r="J93" s="103" t="s">
        <v>2045</v>
      </c>
    </row>
    <row r="94" spans="1:10">
      <c r="A94" s="103" t="s">
        <v>2731</v>
      </c>
      <c r="B94" s="103" t="s">
        <v>4711</v>
      </c>
      <c r="C94" s="103" t="s">
        <v>4717</v>
      </c>
      <c r="D94" s="103">
        <v>0</v>
      </c>
      <c r="E94" s="106" t="s">
        <v>4718</v>
      </c>
      <c r="F94" s="103">
        <v>20</v>
      </c>
      <c r="G94" s="103">
        <v>0</v>
      </c>
      <c r="H94" s="105" t="s">
        <v>4843</v>
      </c>
      <c r="I94" s="103" t="s">
        <v>646</v>
      </c>
      <c r="J94" s="103" t="s">
        <v>2043</v>
      </c>
    </row>
    <row r="95" spans="1:10">
      <c r="A95" s="103" t="s">
        <v>2731</v>
      </c>
      <c r="B95" s="103" t="s">
        <v>4711</v>
      </c>
      <c r="C95" s="103" t="s">
        <v>4717</v>
      </c>
      <c r="D95" s="103">
        <v>0</v>
      </c>
      <c r="E95" s="109">
        <v>0</v>
      </c>
      <c r="F95" s="103">
        <v>20</v>
      </c>
      <c r="G95" s="103">
        <v>0</v>
      </c>
      <c r="H95" s="105" t="s">
        <v>4844</v>
      </c>
      <c r="I95" s="103" t="s">
        <v>274</v>
      </c>
      <c r="J95" s="103" t="s">
        <v>2043</v>
      </c>
    </row>
    <row r="96" spans="1:10">
      <c r="A96" s="103" t="s">
        <v>4720</v>
      </c>
      <c r="B96" s="103" t="s">
        <v>4711</v>
      </c>
      <c r="C96" s="103">
        <v>0</v>
      </c>
      <c r="D96" s="103">
        <v>0</v>
      </c>
      <c r="E96" s="104">
        <v>0</v>
      </c>
      <c r="F96" s="103">
        <v>20</v>
      </c>
      <c r="G96" s="103">
        <v>0</v>
      </c>
      <c r="H96" s="105" t="s">
        <v>4845</v>
      </c>
      <c r="I96" s="103" t="s">
        <v>4846</v>
      </c>
      <c r="J96" s="103" t="s">
        <v>2045</v>
      </c>
    </row>
    <row r="97" spans="1:10">
      <c r="A97" s="103" t="s">
        <v>2731</v>
      </c>
      <c r="B97" s="103" t="s">
        <v>4711</v>
      </c>
      <c r="C97" s="103" t="s">
        <v>4717</v>
      </c>
      <c r="D97" s="103" t="s">
        <v>4847</v>
      </c>
      <c r="E97" s="106" t="s">
        <v>4704</v>
      </c>
      <c r="F97" s="103">
        <v>20</v>
      </c>
      <c r="G97" s="103">
        <v>0</v>
      </c>
      <c r="H97" s="105" t="s">
        <v>4848</v>
      </c>
      <c r="I97" s="103" t="s">
        <v>4847</v>
      </c>
      <c r="J97" s="103" t="s">
        <v>2043</v>
      </c>
    </row>
    <row r="98" spans="1:10">
      <c r="A98" s="103" t="s">
        <v>4720</v>
      </c>
      <c r="B98" s="103" t="s">
        <v>4711</v>
      </c>
      <c r="C98" s="103" t="s">
        <v>4717</v>
      </c>
      <c r="D98" s="103" t="s">
        <v>256</v>
      </c>
      <c r="E98" s="106" t="s">
        <v>4849</v>
      </c>
      <c r="F98" s="103">
        <v>20</v>
      </c>
      <c r="G98" s="103">
        <v>0</v>
      </c>
      <c r="H98" s="105" t="s">
        <v>4850</v>
      </c>
      <c r="I98" s="103" t="s">
        <v>256</v>
      </c>
      <c r="J98" s="103" t="s">
        <v>2043</v>
      </c>
    </row>
    <row r="99" spans="1:10">
      <c r="A99" s="103" t="s">
        <v>4720</v>
      </c>
      <c r="B99" s="103" t="s">
        <v>4711</v>
      </c>
      <c r="C99" s="103" t="s">
        <v>4717</v>
      </c>
      <c r="D99" s="103">
        <v>0</v>
      </c>
      <c r="E99" s="13" t="s">
        <v>4704</v>
      </c>
      <c r="F99" s="103">
        <v>20</v>
      </c>
      <c r="G99" s="103">
        <v>0</v>
      </c>
      <c r="H99" s="105" t="s">
        <v>4851</v>
      </c>
      <c r="I99" s="103" t="s">
        <v>599</v>
      </c>
      <c r="J99" s="103" t="s">
        <v>2045</v>
      </c>
    </row>
    <row r="100" spans="1:10">
      <c r="A100" s="103" t="s">
        <v>2731</v>
      </c>
      <c r="B100" s="103" t="s">
        <v>4711</v>
      </c>
      <c r="C100" s="103" t="s">
        <v>4717</v>
      </c>
      <c r="D100" s="103">
        <v>0</v>
      </c>
      <c r="E100" s="13" t="s">
        <v>4718</v>
      </c>
      <c r="F100" s="103">
        <v>20</v>
      </c>
      <c r="G100" s="103">
        <v>0</v>
      </c>
      <c r="H100" s="105" t="s">
        <v>4852</v>
      </c>
      <c r="I100" s="103" t="s">
        <v>4853</v>
      </c>
      <c r="J100" s="103" t="s">
        <v>2045</v>
      </c>
    </row>
    <row r="101" spans="1:10">
      <c r="A101" s="103" t="s">
        <v>2731</v>
      </c>
      <c r="B101" s="103" t="s">
        <v>4711</v>
      </c>
      <c r="C101" s="103" t="s">
        <v>4717</v>
      </c>
      <c r="D101" s="103">
        <v>0</v>
      </c>
      <c r="E101" s="106" t="s">
        <v>4708</v>
      </c>
      <c r="F101" s="103">
        <v>20</v>
      </c>
      <c r="G101" s="103">
        <v>0</v>
      </c>
      <c r="H101" s="105" t="s">
        <v>4854</v>
      </c>
      <c r="I101" s="103" t="s">
        <v>766</v>
      </c>
      <c r="J101" s="103" t="s">
        <v>2045</v>
      </c>
    </row>
    <row r="102" spans="1:10">
      <c r="A102" s="103" t="s">
        <v>2731</v>
      </c>
      <c r="B102" s="103" t="s">
        <v>4711</v>
      </c>
      <c r="C102" s="103" t="s">
        <v>4717</v>
      </c>
      <c r="D102" s="103" t="s">
        <v>943</v>
      </c>
      <c r="E102" s="13" t="s">
        <v>4855</v>
      </c>
      <c r="F102" s="103">
        <v>20</v>
      </c>
      <c r="G102" s="103">
        <v>0</v>
      </c>
      <c r="H102" s="105" t="s">
        <v>4856</v>
      </c>
      <c r="I102" s="103" t="s">
        <v>943</v>
      </c>
      <c r="J102" s="103" t="s">
        <v>4757</v>
      </c>
    </row>
    <row r="103" spans="1:10">
      <c r="A103" s="103" t="s">
        <v>2731</v>
      </c>
      <c r="B103" s="103" t="s">
        <v>4711</v>
      </c>
      <c r="C103" s="103" t="s">
        <v>4717</v>
      </c>
      <c r="D103" s="103">
        <v>0</v>
      </c>
      <c r="E103" s="13" t="s">
        <v>4718</v>
      </c>
      <c r="F103" s="103">
        <v>20</v>
      </c>
      <c r="G103" s="103">
        <v>0</v>
      </c>
      <c r="H103" s="105" t="s">
        <v>4857</v>
      </c>
      <c r="I103" s="103" t="s">
        <v>946</v>
      </c>
      <c r="J103" s="103" t="s">
        <v>2045</v>
      </c>
    </row>
    <row r="104" spans="1:10">
      <c r="A104" s="103" t="s">
        <v>2731</v>
      </c>
      <c r="B104" s="103" t="s">
        <v>4711</v>
      </c>
      <c r="C104" s="103" t="s">
        <v>4717</v>
      </c>
      <c r="D104" s="103">
        <v>0</v>
      </c>
      <c r="E104" s="13" t="s">
        <v>4708</v>
      </c>
      <c r="F104" s="103">
        <v>20</v>
      </c>
      <c r="G104" s="103">
        <v>0</v>
      </c>
      <c r="H104" s="105" t="s">
        <v>4858</v>
      </c>
      <c r="I104" s="103" t="s">
        <v>662</v>
      </c>
      <c r="J104" s="103" t="s">
        <v>2043</v>
      </c>
    </row>
    <row r="105" spans="1:10">
      <c r="A105" s="103" t="s">
        <v>2731</v>
      </c>
      <c r="B105" s="103" t="s">
        <v>4711</v>
      </c>
      <c r="C105" s="103" t="s">
        <v>4717</v>
      </c>
      <c r="D105" s="103">
        <v>0</v>
      </c>
      <c r="E105" s="106" t="s">
        <v>4729</v>
      </c>
      <c r="F105" s="103">
        <v>20</v>
      </c>
      <c r="G105" s="103" t="s">
        <v>879</v>
      </c>
      <c r="H105" s="105" t="s">
        <v>4859</v>
      </c>
      <c r="I105" s="103" t="s">
        <v>879</v>
      </c>
      <c r="J105" s="103" t="s">
        <v>2043</v>
      </c>
    </row>
    <row r="106" spans="1:10">
      <c r="A106" s="103" t="s">
        <v>2731</v>
      </c>
      <c r="B106" s="103" t="s">
        <v>4711</v>
      </c>
      <c r="C106" s="103" t="s">
        <v>4717</v>
      </c>
      <c r="D106" s="103">
        <v>0</v>
      </c>
      <c r="E106" s="106" t="s">
        <v>4718</v>
      </c>
      <c r="F106" s="103">
        <v>20</v>
      </c>
      <c r="G106" s="103">
        <v>0</v>
      </c>
      <c r="H106" s="105" t="s">
        <v>4860</v>
      </c>
      <c r="I106" s="103" t="s">
        <v>4861</v>
      </c>
      <c r="J106" s="103" t="s">
        <v>2043</v>
      </c>
    </row>
    <row r="107" spans="1:10">
      <c r="A107" s="103" t="s">
        <v>4720</v>
      </c>
      <c r="B107" s="103" t="s">
        <v>4711</v>
      </c>
      <c r="C107" s="103" t="s">
        <v>4717</v>
      </c>
      <c r="D107" s="103">
        <v>0</v>
      </c>
      <c r="E107" s="106" t="s">
        <v>4862</v>
      </c>
      <c r="F107" s="103">
        <v>20</v>
      </c>
      <c r="G107" s="103">
        <v>0</v>
      </c>
      <c r="H107" s="105" t="s">
        <v>4863</v>
      </c>
      <c r="I107" s="103" t="s">
        <v>250</v>
      </c>
      <c r="J107" s="103" t="s">
        <v>2043</v>
      </c>
    </row>
    <row r="108" spans="1:10">
      <c r="A108" s="103" t="s">
        <v>2731</v>
      </c>
      <c r="B108" s="103" t="s">
        <v>4711</v>
      </c>
      <c r="C108" s="103" t="s">
        <v>4717</v>
      </c>
      <c r="D108" s="103" t="s">
        <v>271</v>
      </c>
      <c r="E108" s="109">
        <v>0</v>
      </c>
      <c r="F108" s="103">
        <v>20</v>
      </c>
      <c r="G108" s="103">
        <v>0</v>
      </c>
      <c r="H108" s="105" t="s">
        <v>4864</v>
      </c>
      <c r="I108" s="103" t="s">
        <v>271</v>
      </c>
      <c r="J108" s="103" t="s">
        <v>2043</v>
      </c>
    </row>
    <row r="109" spans="1:10">
      <c r="A109" s="103" t="s">
        <v>4865</v>
      </c>
      <c r="B109" s="103" t="s">
        <v>4711</v>
      </c>
      <c r="C109" s="103" t="s">
        <v>4821</v>
      </c>
      <c r="D109" s="103">
        <v>0</v>
      </c>
      <c r="E109" s="106" t="s">
        <v>4724</v>
      </c>
      <c r="F109" s="103">
        <v>15</v>
      </c>
      <c r="G109" s="103" t="s">
        <v>238</v>
      </c>
      <c r="H109" s="105" t="s">
        <v>4866</v>
      </c>
      <c r="I109" s="103" t="s">
        <v>238</v>
      </c>
      <c r="J109" s="103" t="s">
        <v>2043</v>
      </c>
    </row>
    <row r="110" spans="1:10">
      <c r="A110" s="103" t="s">
        <v>2731</v>
      </c>
      <c r="B110" s="103" t="s">
        <v>4711</v>
      </c>
      <c r="C110" s="103" t="s">
        <v>4717</v>
      </c>
      <c r="D110" s="103" t="s">
        <v>216</v>
      </c>
      <c r="E110" s="106" t="s">
        <v>4718</v>
      </c>
      <c r="F110" s="103">
        <v>20</v>
      </c>
      <c r="G110" s="103" t="s">
        <v>216</v>
      </c>
      <c r="H110" s="105" t="s">
        <v>217</v>
      </c>
      <c r="I110" s="103" t="s">
        <v>216</v>
      </c>
      <c r="J110" s="103" t="s">
        <v>2043</v>
      </c>
    </row>
    <row r="111" spans="1:10">
      <c r="A111" s="103" t="s">
        <v>4720</v>
      </c>
      <c r="B111" s="103" t="s">
        <v>4711</v>
      </c>
      <c r="C111" s="103" t="s">
        <v>4721</v>
      </c>
      <c r="D111" s="103">
        <v>0</v>
      </c>
      <c r="E111" s="106" t="s">
        <v>4867</v>
      </c>
      <c r="F111" s="103">
        <v>20</v>
      </c>
      <c r="G111" s="103">
        <v>0</v>
      </c>
      <c r="H111" s="105" t="s">
        <v>4868</v>
      </c>
      <c r="I111" s="103" t="s">
        <v>1046</v>
      </c>
      <c r="J111" s="103" t="s">
        <v>2043</v>
      </c>
    </row>
    <row r="112" spans="1:10">
      <c r="A112" s="103" t="s">
        <v>2731</v>
      </c>
      <c r="B112" s="103" t="s">
        <v>4813</v>
      </c>
      <c r="C112" s="103" t="s">
        <v>4752</v>
      </c>
      <c r="D112" s="103">
        <v>0</v>
      </c>
      <c r="E112" s="106" t="s">
        <v>4704</v>
      </c>
      <c r="F112" s="103">
        <v>20</v>
      </c>
      <c r="G112" s="103">
        <v>0</v>
      </c>
      <c r="H112" s="105" t="s">
        <v>4869</v>
      </c>
      <c r="I112" s="103" t="s">
        <v>4870</v>
      </c>
      <c r="J112" s="103" t="s">
        <v>2045</v>
      </c>
    </row>
    <row r="113" spans="1:10">
      <c r="A113" s="103" t="s">
        <v>2731</v>
      </c>
      <c r="B113" s="103" t="s">
        <v>4711</v>
      </c>
      <c r="C113" s="103" t="s">
        <v>4717</v>
      </c>
      <c r="D113" s="103">
        <v>0</v>
      </c>
      <c r="E113" s="109" t="s">
        <v>4729</v>
      </c>
      <c r="F113" s="103">
        <v>20</v>
      </c>
      <c r="G113" s="103">
        <v>0</v>
      </c>
      <c r="H113" s="105" t="s">
        <v>4871</v>
      </c>
      <c r="I113" s="103" t="s">
        <v>757</v>
      </c>
      <c r="J113" s="103" t="s">
        <v>2043</v>
      </c>
    </row>
    <row r="114" spans="1:10">
      <c r="A114" s="103" t="s">
        <v>2731</v>
      </c>
      <c r="B114" s="103" t="s">
        <v>4711</v>
      </c>
      <c r="C114" s="103" t="s">
        <v>4717</v>
      </c>
      <c r="D114" s="103">
        <v>0</v>
      </c>
      <c r="E114" s="109">
        <v>0</v>
      </c>
      <c r="F114" s="103">
        <v>20</v>
      </c>
      <c r="G114" s="103">
        <v>0</v>
      </c>
      <c r="H114" s="105" t="s">
        <v>4872</v>
      </c>
      <c r="I114" s="103" t="s">
        <v>575</v>
      </c>
      <c r="J114" s="103" t="s">
        <v>2045</v>
      </c>
    </row>
    <row r="115" spans="1:10">
      <c r="A115" s="103" t="s">
        <v>2731</v>
      </c>
      <c r="B115" s="103" t="s">
        <v>4711</v>
      </c>
      <c r="C115" s="103" t="s">
        <v>4717</v>
      </c>
      <c r="D115" s="103" t="s">
        <v>394</v>
      </c>
      <c r="E115" s="106" t="s">
        <v>4724</v>
      </c>
      <c r="F115" s="103">
        <v>20</v>
      </c>
      <c r="G115" s="103">
        <v>0</v>
      </c>
      <c r="H115" s="105" t="s">
        <v>4873</v>
      </c>
      <c r="I115" s="103" t="s">
        <v>394</v>
      </c>
      <c r="J115" s="103" t="s">
        <v>2043</v>
      </c>
    </row>
    <row r="116" spans="1:10">
      <c r="A116" s="103" t="s">
        <v>2731</v>
      </c>
      <c r="B116" s="103" t="s">
        <v>4711</v>
      </c>
      <c r="C116" s="103">
        <v>0</v>
      </c>
      <c r="D116" s="103">
        <v>0</v>
      </c>
      <c r="E116" s="13" t="s">
        <v>4729</v>
      </c>
      <c r="F116" s="103">
        <v>20</v>
      </c>
      <c r="G116" s="103">
        <v>0</v>
      </c>
      <c r="H116" s="105" t="s">
        <v>4874</v>
      </c>
      <c r="I116" s="103" t="s">
        <v>166</v>
      </c>
      <c r="J116" s="103" t="s">
        <v>2045</v>
      </c>
    </row>
    <row r="117" spans="1:10">
      <c r="A117" s="103" t="s">
        <v>4875</v>
      </c>
      <c r="B117" s="103" t="s">
        <v>4711</v>
      </c>
      <c r="C117" s="103">
        <v>0</v>
      </c>
      <c r="D117" s="103">
        <v>0</v>
      </c>
      <c r="E117" s="109">
        <v>0</v>
      </c>
      <c r="F117" s="103">
        <v>20</v>
      </c>
      <c r="G117" s="103">
        <v>0</v>
      </c>
      <c r="H117" s="105" t="s">
        <v>4876</v>
      </c>
      <c r="I117" s="103" t="s">
        <v>1081</v>
      </c>
      <c r="J117" s="103" t="s">
        <v>2045</v>
      </c>
    </row>
    <row r="118" spans="1:10">
      <c r="A118" s="103" t="s">
        <v>4720</v>
      </c>
      <c r="B118" s="103" t="s">
        <v>4711</v>
      </c>
      <c r="C118" s="103">
        <v>0</v>
      </c>
      <c r="D118" s="103">
        <v>0</v>
      </c>
      <c r="E118" s="13" t="s">
        <v>4729</v>
      </c>
      <c r="F118" s="103">
        <v>20</v>
      </c>
      <c r="G118" s="103">
        <v>0</v>
      </c>
      <c r="H118" s="105" t="s">
        <v>4877</v>
      </c>
      <c r="I118" s="103" t="s">
        <v>643</v>
      </c>
      <c r="J118" s="103" t="s">
        <v>2045</v>
      </c>
    </row>
    <row r="119" spans="1:10">
      <c r="A119" s="103" t="s">
        <v>4720</v>
      </c>
      <c r="B119" s="103" t="s">
        <v>4711</v>
      </c>
      <c r="C119" s="103" t="s">
        <v>4717</v>
      </c>
      <c r="D119" s="103">
        <v>0</v>
      </c>
      <c r="E119" s="106" t="s">
        <v>4729</v>
      </c>
      <c r="F119" s="103">
        <v>20</v>
      </c>
      <c r="G119" s="103">
        <v>0</v>
      </c>
      <c r="H119" s="105" t="s">
        <v>4878</v>
      </c>
      <c r="I119" s="103" t="s">
        <v>1264</v>
      </c>
      <c r="J119" s="103" t="s">
        <v>2045</v>
      </c>
    </row>
    <row r="120" spans="1:10">
      <c r="A120" s="103" t="s">
        <v>2731</v>
      </c>
      <c r="B120" s="103" t="s">
        <v>4711</v>
      </c>
      <c r="C120" s="103" t="s">
        <v>4717</v>
      </c>
      <c r="D120" s="103">
        <v>0</v>
      </c>
      <c r="E120" s="106" t="s">
        <v>4862</v>
      </c>
      <c r="F120" s="103">
        <v>20</v>
      </c>
      <c r="G120" s="103" t="s">
        <v>1122</v>
      </c>
      <c r="H120" s="105" t="s">
        <v>4879</v>
      </c>
      <c r="I120" s="103" t="s">
        <v>1122</v>
      </c>
      <c r="J120" s="103" t="s">
        <v>2043</v>
      </c>
    </row>
    <row r="121" spans="1:10">
      <c r="A121" s="103" t="s">
        <v>2731</v>
      </c>
      <c r="B121" s="103" t="s">
        <v>4711</v>
      </c>
      <c r="C121" s="103" t="s">
        <v>4717</v>
      </c>
      <c r="D121" s="103">
        <v>0</v>
      </c>
      <c r="E121" s="106" t="s">
        <v>4718</v>
      </c>
      <c r="F121" s="103">
        <v>20</v>
      </c>
      <c r="G121" s="103">
        <v>0</v>
      </c>
      <c r="H121" s="105" t="s">
        <v>4880</v>
      </c>
      <c r="I121" s="103" t="s">
        <v>4881</v>
      </c>
      <c r="J121" s="103" t="s">
        <v>2045</v>
      </c>
    </row>
    <row r="122" spans="1:10">
      <c r="A122" s="103" t="s">
        <v>4720</v>
      </c>
      <c r="B122" s="103" t="s">
        <v>4711</v>
      </c>
      <c r="C122" s="103" t="s">
        <v>4717</v>
      </c>
      <c r="D122" s="103" t="s">
        <v>464</v>
      </c>
      <c r="E122" s="106" t="s">
        <v>4862</v>
      </c>
      <c r="F122" s="103">
        <v>20</v>
      </c>
      <c r="G122" s="103">
        <v>0</v>
      </c>
      <c r="H122" s="105" t="s">
        <v>4882</v>
      </c>
      <c r="I122" s="103" t="s">
        <v>464</v>
      </c>
      <c r="J122" s="103" t="s">
        <v>2043</v>
      </c>
    </row>
    <row r="123" spans="1:10">
      <c r="A123" s="103" t="s">
        <v>4720</v>
      </c>
      <c r="B123" s="103" t="s">
        <v>4711</v>
      </c>
      <c r="C123" s="103" t="s">
        <v>4717</v>
      </c>
      <c r="D123" s="103">
        <v>0</v>
      </c>
      <c r="E123" s="106" t="s">
        <v>4704</v>
      </c>
      <c r="F123" s="103">
        <v>20</v>
      </c>
      <c r="G123" s="103">
        <v>0</v>
      </c>
      <c r="H123" s="105" t="s">
        <v>4883</v>
      </c>
      <c r="I123" s="103" t="s">
        <v>229</v>
      </c>
      <c r="J123" s="103" t="s">
        <v>2043</v>
      </c>
    </row>
    <row r="124" spans="1:10">
      <c r="A124" s="103" t="s">
        <v>2731</v>
      </c>
      <c r="B124" s="103" t="s">
        <v>4711</v>
      </c>
      <c r="C124" s="103" t="s">
        <v>4717</v>
      </c>
      <c r="D124" s="103">
        <v>0</v>
      </c>
      <c r="E124" s="13" t="s">
        <v>4823</v>
      </c>
      <c r="F124" s="103">
        <v>20</v>
      </c>
      <c r="G124" s="103">
        <v>0</v>
      </c>
      <c r="H124" s="105" t="s">
        <v>4884</v>
      </c>
      <c r="I124" s="103" t="s">
        <v>4885</v>
      </c>
      <c r="J124" s="103" t="s">
        <v>2045</v>
      </c>
    </row>
    <row r="125" spans="1:10">
      <c r="A125" s="103" t="s">
        <v>2731</v>
      </c>
      <c r="B125" s="103" t="s">
        <v>4711</v>
      </c>
      <c r="C125" s="103" t="s">
        <v>4717</v>
      </c>
      <c r="D125" s="103" t="s">
        <v>546</v>
      </c>
      <c r="E125" s="109">
        <v>0</v>
      </c>
      <c r="F125" s="103">
        <v>20</v>
      </c>
      <c r="G125" s="103">
        <v>0</v>
      </c>
      <c r="H125" s="105" t="s">
        <v>4886</v>
      </c>
      <c r="I125" s="103" t="s">
        <v>546</v>
      </c>
      <c r="J125" s="103" t="s">
        <v>4757</v>
      </c>
    </row>
    <row r="126" spans="1:10">
      <c r="A126" s="103" t="s">
        <v>2731</v>
      </c>
      <c r="B126" s="103" t="s">
        <v>4711</v>
      </c>
      <c r="C126" s="103" t="s">
        <v>4717</v>
      </c>
      <c r="D126" s="103">
        <v>0</v>
      </c>
      <c r="E126" s="109">
        <v>0</v>
      </c>
      <c r="F126" s="103">
        <v>20</v>
      </c>
      <c r="G126" s="103">
        <v>0</v>
      </c>
      <c r="H126" s="105" t="s">
        <v>4887</v>
      </c>
      <c r="I126" s="103" t="s">
        <v>4888</v>
      </c>
      <c r="J126" s="103" t="s">
        <v>2043</v>
      </c>
    </row>
    <row r="127" spans="1:10">
      <c r="A127" s="103" t="s">
        <v>2731</v>
      </c>
      <c r="B127" s="103" t="s">
        <v>4711</v>
      </c>
      <c r="C127" s="103" t="s">
        <v>4717</v>
      </c>
      <c r="D127" s="103">
        <v>0</v>
      </c>
      <c r="E127" s="106" t="s">
        <v>4704</v>
      </c>
      <c r="F127" s="103">
        <v>20</v>
      </c>
      <c r="G127" s="103">
        <v>0</v>
      </c>
      <c r="H127" s="105" t="s">
        <v>4889</v>
      </c>
      <c r="I127" s="103" t="s">
        <v>920</v>
      </c>
      <c r="J127" s="103" t="s">
        <v>2045</v>
      </c>
    </row>
    <row r="128" spans="1:10">
      <c r="A128" s="103" t="s">
        <v>4720</v>
      </c>
      <c r="B128" s="103" t="s">
        <v>4711</v>
      </c>
      <c r="C128" s="103">
        <v>0</v>
      </c>
      <c r="D128" s="103">
        <v>0</v>
      </c>
      <c r="E128" s="13" t="s">
        <v>4729</v>
      </c>
      <c r="F128" s="103">
        <v>20</v>
      </c>
      <c r="G128" s="103">
        <v>0</v>
      </c>
      <c r="H128" s="105" t="s">
        <v>4890</v>
      </c>
      <c r="I128" s="103" t="s">
        <v>655</v>
      </c>
      <c r="J128" s="103" t="s">
        <v>2045</v>
      </c>
    </row>
    <row r="129" spans="1:10">
      <c r="A129" s="103" t="s">
        <v>4720</v>
      </c>
      <c r="B129" s="103" t="s">
        <v>4711</v>
      </c>
      <c r="C129" s="103" t="s">
        <v>4717</v>
      </c>
      <c r="D129" s="103">
        <v>0</v>
      </c>
      <c r="E129" s="13" t="s">
        <v>4704</v>
      </c>
      <c r="F129" s="108">
        <v>20</v>
      </c>
      <c r="G129" s="108">
        <v>0</v>
      </c>
      <c r="H129" s="105" t="s">
        <v>4891</v>
      </c>
      <c r="I129" s="103" t="s">
        <v>525</v>
      </c>
      <c r="J129" s="108" t="s">
        <v>2045</v>
      </c>
    </row>
    <row r="130" spans="1:10">
      <c r="A130" s="103" t="s">
        <v>4720</v>
      </c>
      <c r="B130" s="103" t="s">
        <v>4711</v>
      </c>
      <c r="C130" s="103" t="s">
        <v>4717</v>
      </c>
      <c r="D130" s="103">
        <v>0</v>
      </c>
      <c r="E130" s="106" t="s">
        <v>4704</v>
      </c>
      <c r="F130" s="108">
        <v>20</v>
      </c>
      <c r="G130" s="108" t="s">
        <v>280</v>
      </c>
      <c r="H130" s="105" t="s">
        <v>4892</v>
      </c>
      <c r="I130" s="103" t="s">
        <v>280</v>
      </c>
      <c r="J130" s="103" t="s">
        <v>2043</v>
      </c>
    </row>
    <row r="131" spans="1:10">
      <c r="A131" s="103" t="s">
        <v>4720</v>
      </c>
      <c r="B131" s="103" t="s">
        <v>4711</v>
      </c>
      <c r="C131" s="103" t="s">
        <v>4717</v>
      </c>
      <c r="D131" s="103">
        <v>0</v>
      </c>
      <c r="E131" s="13" t="s">
        <v>4704</v>
      </c>
      <c r="F131" s="103">
        <v>20</v>
      </c>
      <c r="G131" s="103">
        <v>0</v>
      </c>
      <c r="H131" s="105" t="s">
        <v>4893</v>
      </c>
      <c r="I131" s="103" t="s">
        <v>903</v>
      </c>
      <c r="J131" s="103" t="s">
        <v>2045</v>
      </c>
    </row>
    <row r="132" spans="1:10">
      <c r="A132" s="103" t="s">
        <v>2731</v>
      </c>
      <c r="B132" s="103" t="s">
        <v>4711</v>
      </c>
      <c r="C132" s="103" t="s">
        <v>4717</v>
      </c>
      <c r="D132" s="103">
        <v>0</v>
      </c>
      <c r="E132" s="106" t="s">
        <v>4718</v>
      </c>
      <c r="F132" s="103">
        <v>20</v>
      </c>
      <c r="G132" s="103">
        <v>0</v>
      </c>
      <c r="H132" s="105" t="s">
        <v>4894</v>
      </c>
      <c r="I132" s="103" t="s">
        <v>572</v>
      </c>
      <c r="J132" s="103" t="s">
        <v>2045</v>
      </c>
    </row>
    <row r="133" spans="1:10">
      <c r="A133" s="103" t="s">
        <v>2731</v>
      </c>
      <c r="B133" s="103" t="s">
        <v>4711</v>
      </c>
      <c r="C133" s="103" t="s">
        <v>4717</v>
      </c>
      <c r="D133" s="103">
        <v>0</v>
      </c>
      <c r="E133" s="13" t="s">
        <v>4718</v>
      </c>
      <c r="F133" s="103">
        <v>20</v>
      </c>
      <c r="G133" s="103">
        <v>0</v>
      </c>
      <c r="H133" s="105" t="s">
        <v>4895</v>
      </c>
      <c r="I133" s="103" t="s">
        <v>4896</v>
      </c>
      <c r="J133" s="103" t="s">
        <v>2045</v>
      </c>
    </row>
    <row r="134" spans="1:10">
      <c r="A134" s="103" t="s">
        <v>4720</v>
      </c>
      <c r="B134" s="103" t="s">
        <v>4711</v>
      </c>
      <c r="C134" s="103" t="s">
        <v>4717</v>
      </c>
      <c r="D134" s="103">
        <v>0</v>
      </c>
      <c r="E134" s="106" t="s">
        <v>4704</v>
      </c>
      <c r="F134" s="103">
        <v>20</v>
      </c>
      <c r="G134" s="103">
        <v>0</v>
      </c>
      <c r="H134" s="105" t="s">
        <v>4897</v>
      </c>
      <c r="I134" s="103" t="s">
        <v>383</v>
      </c>
      <c r="J134" s="103" t="s">
        <v>2045</v>
      </c>
    </row>
    <row r="135" spans="1:10">
      <c r="A135" s="103" t="s">
        <v>2731</v>
      </c>
      <c r="B135" s="103" t="s">
        <v>4711</v>
      </c>
      <c r="C135" s="103" t="s">
        <v>4717</v>
      </c>
      <c r="D135" s="103">
        <v>0</v>
      </c>
      <c r="E135" s="106" t="s">
        <v>4718</v>
      </c>
      <c r="F135" s="103">
        <v>20</v>
      </c>
      <c r="G135" s="103">
        <v>0</v>
      </c>
      <c r="H135" s="105" t="s">
        <v>4898</v>
      </c>
      <c r="I135" s="103" t="s">
        <v>4899</v>
      </c>
      <c r="J135" s="103" t="s">
        <v>2045</v>
      </c>
    </row>
    <row r="136" spans="1:10">
      <c r="A136" s="103" t="s">
        <v>2731</v>
      </c>
      <c r="B136" s="103" t="s">
        <v>4711</v>
      </c>
      <c r="C136" s="103" t="s">
        <v>4717</v>
      </c>
      <c r="D136" s="103">
        <v>0</v>
      </c>
      <c r="E136" s="109">
        <v>0</v>
      </c>
      <c r="F136" s="103">
        <v>20</v>
      </c>
      <c r="G136" s="103">
        <v>0</v>
      </c>
      <c r="H136" s="105" t="s">
        <v>4900</v>
      </c>
      <c r="I136" s="103" t="s">
        <v>4901</v>
      </c>
      <c r="J136" s="103" t="s">
        <v>2043</v>
      </c>
    </row>
    <row r="137" spans="1:10">
      <c r="A137" s="103" t="s">
        <v>2731</v>
      </c>
      <c r="B137" s="103" t="s">
        <v>4711</v>
      </c>
      <c r="C137" s="103" t="s">
        <v>4717</v>
      </c>
      <c r="D137" s="103">
        <v>0</v>
      </c>
      <c r="E137" s="13" t="s">
        <v>4718</v>
      </c>
      <c r="F137" s="103">
        <v>20</v>
      </c>
      <c r="G137" s="103">
        <v>0</v>
      </c>
      <c r="H137" s="105" t="s">
        <v>4902</v>
      </c>
      <c r="I137" s="103" t="s">
        <v>4903</v>
      </c>
      <c r="J137" s="103" t="s">
        <v>2045</v>
      </c>
    </row>
    <row r="138" spans="1:10">
      <c r="A138" s="103" t="s">
        <v>4720</v>
      </c>
      <c r="B138" s="103" t="s">
        <v>4711</v>
      </c>
      <c r="C138" s="103" t="s">
        <v>4717</v>
      </c>
      <c r="D138" s="103">
        <v>0</v>
      </c>
      <c r="E138" s="106" t="s">
        <v>4729</v>
      </c>
      <c r="F138" s="103">
        <v>20</v>
      </c>
      <c r="G138" s="103">
        <v>0</v>
      </c>
      <c r="H138" s="105" t="s">
        <v>1439</v>
      </c>
      <c r="I138" s="103" t="s">
        <v>1438</v>
      </c>
      <c r="J138" s="103" t="s">
        <v>2045</v>
      </c>
    </row>
    <row r="139" spans="1:10">
      <c r="A139" s="103" t="s">
        <v>2731</v>
      </c>
      <c r="B139" s="103" t="s">
        <v>4711</v>
      </c>
      <c r="C139" s="103" t="s">
        <v>4717</v>
      </c>
      <c r="D139" s="103">
        <v>0</v>
      </c>
      <c r="E139" s="13" t="s">
        <v>4718</v>
      </c>
      <c r="F139" s="103">
        <v>20</v>
      </c>
      <c r="G139" s="103">
        <v>0</v>
      </c>
      <c r="H139" s="105" t="s">
        <v>4904</v>
      </c>
      <c r="I139" s="103" t="s">
        <v>4905</v>
      </c>
      <c r="J139" s="103" t="s">
        <v>2045</v>
      </c>
    </row>
    <row r="140" spans="1:10">
      <c r="A140" s="103" t="s">
        <v>2731</v>
      </c>
      <c r="B140" s="103" t="s">
        <v>4711</v>
      </c>
      <c r="C140" s="103" t="s">
        <v>4717</v>
      </c>
      <c r="D140" s="103">
        <v>0</v>
      </c>
      <c r="E140" s="13" t="s">
        <v>4718</v>
      </c>
      <c r="F140" s="103">
        <v>20</v>
      </c>
      <c r="G140" s="103">
        <v>0</v>
      </c>
      <c r="H140" s="105" t="s">
        <v>4906</v>
      </c>
      <c r="I140" s="103" t="s">
        <v>4907</v>
      </c>
      <c r="J140" s="103" t="s">
        <v>2045</v>
      </c>
    </row>
    <row r="141" spans="1:10">
      <c r="A141" s="103" t="s">
        <v>2731</v>
      </c>
      <c r="B141" s="103" t="s">
        <v>4711</v>
      </c>
      <c r="C141" s="103" t="s">
        <v>4717</v>
      </c>
      <c r="D141" s="103">
        <v>0</v>
      </c>
      <c r="E141" s="106" t="s">
        <v>4718</v>
      </c>
      <c r="F141" s="103">
        <v>20</v>
      </c>
      <c r="G141" s="103">
        <v>0</v>
      </c>
      <c r="H141" s="105" t="s">
        <v>4908</v>
      </c>
      <c r="I141" s="103" t="s">
        <v>4909</v>
      </c>
      <c r="J141" s="103" t="s">
        <v>2043</v>
      </c>
    </row>
    <row r="142" spans="1:10">
      <c r="A142" s="103" t="s">
        <v>2731</v>
      </c>
      <c r="B142" s="103" t="s">
        <v>4711</v>
      </c>
      <c r="C142" s="103" t="s">
        <v>4717</v>
      </c>
      <c r="D142" s="103">
        <v>0</v>
      </c>
      <c r="E142" s="106" t="s">
        <v>4704</v>
      </c>
      <c r="F142" s="103">
        <v>20</v>
      </c>
      <c r="G142" s="103">
        <v>0</v>
      </c>
      <c r="H142" s="105" t="s">
        <v>4910</v>
      </c>
      <c r="I142" s="103" t="s">
        <v>4911</v>
      </c>
      <c r="J142" s="103" t="s">
        <v>2045</v>
      </c>
    </row>
    <row r="143" spans="1:10">
      <c r="A143" s="103" t="s">
        <v>2731</v>
      </c>
      <c r="B143" s="103" t="s">
        <v>4711</v>
      </c>
      <c r="C143" s="103" t="s">
        <v>4717</v>
      </c>
      <c r="D143" s="103">
        <v>0</v>
      </c>
      <c r="E143" s="104">
        <v>0</v>
      </c>
      <c r="F143" s="103">
        <v>20</v>
      </c>
      <c r="G143" s="103">
        <v>0</v>
      </c>
      <c r="H143" s="105" t="s">
        <v>4912</v>
      </c>
      <c r="I143" s="103" t="s">
        <v>778</v>
      </c>
      <c r="J143" s="103" t="s">
        <v>2045</v>
      </c>
    </row>
    <row r="144" spans="1:10">
      <c r="A144" s="103" t="s">
        <v>2731</v>
      </c>
      <c r="B144" s="103" t="s">
        <v>4711</v>
      </c>
      <c r="C144" s="103" t="s">
        <v>4717</v>
      </c>
      <c r="D144" s="103">
        <v>0</v>
      </c>
      <c r="E144" s="13" t="s">
        <v>4718</v>
      </c>
      <c r="F144" s="103">
        <v>20</v>
      </c>
      <c r="G144" s="103">
        <v>0</v>
      </c>
      <c r="H144" s="105" t="s">
        <v>4913</v>
      </c>
      <c r="I144" s="103" t="s">
        <v>4914</v>
      </c>
      <c r="J144" s="103" t="s">
        <v>2045</v>
      </c>
    </row>
    <row r="145" spans="1:10">
      <c r="A145" s="103" t="s">
        <v>2731</v>
      </c>
      <c r="B145" s="103" t="s">
        <v>4711</v>
      </c>
      <c r="C145" s="103" t="s">
        <v>4717</v>
      </c>
      <c r="D145" s="103">
        <v>0</v>
      </c>
      <c r="E145" s="13" t="s">
        <v>4718</v>
      </c>
      <c r="F145" s="103">
        <v>20</v>
      </c>
      <c r="G145" s="103">
        <v>0</v>
      </c>
      <c r="H145" s="105" t="s">
        <v>4915</v>
      </c>
      <c r="I145" s="103" t="s">
        <v>4916</v>
      </c>
      <c r="J145" s="103" t="s">
        <v>2045</v>
      </c>
    </row>
    <row r="146" spans="1:10">
      <c r="A146" s="103" t="s">
        <v>2731</v>
      </c>
      <c r="B146" s="103" t="s">
        <v>4711</v>
      </c>
      <c r="C146" s="103">
        <v>0</v>
      </c>
      <c r="D146" s="103">
        <v>0</v>
      </c>
      <c r="E146" s="106" t="s">
        <v>4718</v>
      </c>
      <c r="F146" s="103">
        <v>20</v>
      </c>
      <c r="G146" s="103">
        <v>0</v>
      </c>
      <c r="H146" s="105" t="s">
        <v>4917</v>
      </c>
      <c r="I146" s="103" t="s">
        <v>4918</v>
      </c>
      <c r="J146" s="103" t="s">
        <v>2045</v>
      </c>
    </row>
    <row r="147" spans="1:10">
      <c r="A147" s="103" t="s">
        <v>4720</v>
      </c>
      <c r="B147" s="103" t="s">
        <v>4711</v>
      </c>
      <c r="C147" s="103">
        <v>0</v>
      </c>
      <c r="D147" s="103">
        <v>0</v>
      </c>
      <c r="E147" s="109" t="s">
        <v>4729</v>
      </c>
      <c r="F147" s="103">
        <v>20</v>
      </c>
      <c r="G147" s="103">
        <v>0</v>
      </c>
      <c r="H147" s="113" t="s">
        <v>4919</v>
      </c>
      <c r="I147" s="114" t="s">
        <v>689</v>
      </c>
      <c r="J147" s="103" t="s">
        <v>2043</v>
      </c>
    </row>
    <row r="148" spans="1:10">
      <c r="A148" s="103" t="s">
        <v>4720</v>
      </c>
      <c r="B148" s="103" t="s">
        <v>4711</v>
      </c>
      <c r="C148" s="103" t="s">
        <v>4717</v>
      </c>
      <c r="D148" s="103">
        <v>0</v>
      </c>
      <c r="E148" s="109" t="s">
        <v>4729</v>
      </c>
      <c r="F148" s="103">
        <v>20</v>
      </c>
      <c r="G148" s="103">
        <v>0</v>
      </c>
      <c r="H148" s="105" t="s">
        <v>4920</v>
      </c>
      <c r="I148" s="103" t="s">
        <v>425</v>
      </c>
      <c r="J148" s="103" t="s">
        <v>2045</v>
      </c>
    </row>
    <row r="149" spans="1:10">
      <c r="A149" s="103" t="s">
        <v>2731</v>
      </c>
      <c r="B149" s="103" t="s">
        <v>4711</v>
      </c>
      <c r="C149" s="103" t="s">
        <v>4717</v>
      </c>
      <c r="D149" s="103">
        <v>0</v>
      </c>
      <c r="E149" s="13" t="s">
        <v>4708</v>
      </c>
      <c r="F149" s="103">
        <v>20</v>
      </c>
      <c r="G149" s="103">
        <v>0</v>
      </c>
      <c r="H149" s="105" t="s">
        <v>4921</v>
      </c>
      <c r="I149" s="103" t="s">
        <v>4922</v>
      </c>
      <c r="J149" s="103" t="s">
        <v>2045</v>
      </c>
    </row>
    <row r="150" spans="1:10">
      <c r="A150" s="103" t="s">
        <v>4720</v>
      </c>
      <c r="B150" s="103" t="s">
        <v>4711</v>
      </c>
      <c r="C150" s="103" t="s">
        <v>4717</v>
      </c>
      <c r="D150" s="103">
        <v>0</v>
      </c>
      <c r="E150" s="106" t="s">
        <v>4704</v>
      </c>
      <c r="F150" s="103">
        <v>20</v>
      </c>
      <c r="G150" s="103">
        <v>0</v>
      </c>
      <c r="H150" s="105" t="s">
        <v>4923</v>
      </c>
      <c r="I150" s="103" t="s">
        <v>253</v>
      </c>
      <c r="J150" s="103" t="s">
        <v>2043</v>
      </c>
    </row>
    <row r="151" spans="1:10">
      <c r="A151" s="103" t="s">
        <v>4720</v>
      </c>
      <c r="B151" s="103" t="s">
        <v>4711</v>
      </c>
      <c r="C151" s="103" t="s">
        <v>4717</v>
      </c>
      <c r="D151" s="103">
        <v>0</v>
      </c>
      <c r="E151" s="106" t="s">
        <v>4704</v>
      </c>
      <c r="F151" s="103">
        <v>20</v>
      </c>
      <c r="G151" s="103">
        <v>0</v>
      </c>
      <c r="H151" s="105" t="s">
        <v>4924</v>
      </c>
      <c r="I151" s="103" t="s">
        <v>449</v>
      </c>
      <c r="J151" s="103" t="s">
        <v>2045</v>
      </c>
    </row>
    <row r="152" spans="1:10">
      <c r="A152" s="103" t="s">
        <v>2731</v>
      </c>
      <c r="B152" s="103" t="s">
        <v>4711</v>
      </c>
      <c r="C152" s="103" t="s">
        <v>4717</v>
      </c>
      <c r="D152" s="103">
        <v>0</v>
      </c>
      <c r="E152" s="104" t="s">
        <v>4729</v>
      </c>
      <c r="F152" s="103">
        <v>20</v>
      </c>
      <c r="G152" s="103">
        <v>0</v>
      </c>
      <c r="H152" s="105" t="s">
        <v>4925</v>
      </c>
      <c r="I152" s="103" t="s">
        <v>4926</v>
      </c>
      <c r="J152" s="103" t="s">
        <v>2045</v>
      </c>
    </row>
    <row r="153" spans="1:10">
      <c r="A153" s="103" t="s">
        <v>4720</v>
      </c>
      <c r="B153" s="103" t="s">
        <v>4711</v>
      </c>
      <c r="C153" s="103" t="s">
        <v>4752</v>
      </c>
      <c r="D153" s="103">
        <v>0</v>
      </c>
      <c r="E153" s="106" t="s">
        <v>4729</v>
      </c>
      <c r="F153" s="103">
        <v>20</v>
      </c>
      <c r="G153" s="103">
        <v>0</v>
      </c>
      <c r="H153" s="105" t="s">
        <v>4927</v>
      </c>
      <c r="I153" s="103" t="s">
        <v>1125</v>
      </c>
      <c r="J153" s="103" t="s">
        <v>2043</v>
      </c>
    </row>
    <row r="154" spans="1:10">
      <c r="A154" s="103" t="s">
        <v>4720</v>
      </c>
      <c r="B154" s="103" t="s">
        <v>4711</v>
      </c>
      <c r="C154" s="103">
        <v>0</v>
      </c>
      <c r="D154" s="103">
        <v>0</v>
      </c>
      <c r="E154" s="13" t="s">
        <v>4729</v>
      </c>
      <c r="F154" s="103">
        <v>20</v>
      </c>
      <c r="G154" s="103">
        <v>0</v>
      </c>
      <c r="H154" s="105" t="s">
        <v>4928</v>
      </c>
      <c r="I154" s="103" t="s">
        <v>345</v>
      </c>
      <c r="J154" s="103" t="s">
        <v>2045</v>
      </c>
    </row>
    <row r="155" spans="1:10">
      <c r="A155" s="103" t="s">
        <v>2731</v>
      </c>
      <c r="B155" s="103" t="s">
        <v>4711</v>
      </c>
      <c r="C155" s="103" t="s">
        <v>4717</v>
      </c>
      <c r="D155" s="103">
        <v>0</v>
      </c>
      <c r="E155" s="13" t="s">
        <v>4718</v>
      </c>
      <c r="F155" s="103">
        <v>20</v>
      </c>
      <c r="G155" s="103">
        <v>0</v>
      </c>
      <c r="H155" s="105" t="s">
        <v>4929</v>
      </c>
      <c r="I155" s="103" t="s">
        <v>4930</v>
      </c>
      <c r="J155" s="103" t="s">
        <v>2043</v>
      </c>
    </row>
    <row r="156" spans="1:10">
      <c r="A156" s="103" t="s">
        <v>4720</v>
      </c>
      <c r="B156" s="103" t="s">
        <v>4711</v>
      </c>
      <c r="C156" s="103" t="s">
        <v>4717</v>
      </c>
      <c r="D156" s="103">
        <v>0</v>
      </c>
      <c r="E156" s="109">
        <v>0</v>
      </c>
      <c r="F156" s="103">
        <v>20</v>
      </c>
      <c r="G156" s="103">
        <v>0</v>
      </c>
      <c r="H156" s="105" t="s">
        <v>4931</v>
      </c>
      <c r="I156" s="103" t="s">
        <v>443</v>
      </c>
      <c r="J156" s="103" t="s">
        <v>2043</v>
      </c>
    </row>
    <row r="157" spans="1:10">
      <c r="A157" s="103" t="s">
        <v>2731</v>
      </c>
      <c r="B157" s="103" t="s">
        <v>4711</v>
      </c>
      <c r="C157" s="103" t="s">
        <v>4717</v>
      </c>
      <c r="D157" s="103">
        <v>0</v>
      </c>
      <c r="E157" s="109">
        <v>0</v>
      </c>
      <c r="F157" s="103">
        <v>20</v>
      </c>
      <c r="G157" s="103">
        <v>0</v>
      </c>
      <c r="H157" s="105" t="s">
        <v>4932</v>
      </c>
      <c r="I157" s="103" t="s">
        <v>4933</v>
      </c>
      <c r="J157" s="103" t="s">
        <v>2043</v>
      </c>
    </row>
    <row r="158" spans="1:10">
      <c r="A158" s="103" t="s">
        <v>2731</v>
      </c>
      <c r="B158" s="103" t="s">
        <v>4711</v>
      </c>
      <c r="C158" s="103" t="s">
        <v>4717</v>
      </c>
      <c r="D158" s="103">
        <v>0</v>
      </c>
      <c r="E158" s="106" t="s">
        <v>4724</v>
      </c>
      <c r="F158" s="103">
        <v>20</v>
      </c>
      <c r="G158" s="103">
        <v>0</v>
      </c>
      <c r="H158" s="105" t="s">
        <v>4934</v>
      </c>
      <c r="I158" s="103" t="s">
        <v>4935</v>
      </c>
      <c r="J158" s="103" t="s">
        <v>2045</v>
      </c>
    </row>
    <row r="159" spans="1:10">
      <c r="A159" s="103" t="s">
        <v>4720</v>
      </c>
      <c r="B159" s="103" t="s">
        <v>4711</v>
      </c>
      <c r="C159" s="103" t="s">
        <v>4717</v>
      </c>
      <c r="D159" s="103">
        <v>0</v>
      </c>
      <c r="E159" s="109">
        <v>0</v>
      </c>
      <c r="F159" s="103">
        <v>20</v>
      </c>
      <c r="G159" s="103">
        <v>0</v>
      </c>
      <c r="H159" s="105" t="s">
        <v>4936</v>
      </c>
      <c r="I159" s="103" t="s">
        <v>377</v>
      </c>
      <c r="J159" s="103" t="s">
        <v>2043</v>
      </c>
    </row>
    <row r="160" spans="1:10">
      <c r="A160" s="103" t="s">
        <v>2731</v>
      </c>
      <c r="B160" s="103" t="s">
        <v>4711</v>
      </c>
      <c r="C160" s="103" t="s">
        <v>4717</v>
      </c>
      <c r="D160" s="103">
        <v>0</v>
      </c>
      <c r="E160" s="13" t="s">
        <v>4718</v>
      </c>
      <c r="F160" s="103">
        <v>20</v>
      </c>
      <c r="G160" s="103">
        <v>0</v>
      </c>
      <c r="H160" s="105" t="s">
        <v>4937</v>
      </c>
      <c r="I160" s="103" t="s">
        <v>4938</v>
      </c>
      <c r="J160" s="103" t="s">
        <v>2045</v>
      </c>
    </row>
    <row r="161" spans="1:10">
      <c r="A161" s="103" t="s">
        <v>4720</v>
      </c>
      <c r="B161" s="103" t="s">
        <v>4711</v>
      </c>
      <c r="C161" s="103" t="s">
        <v>4717</v>
      </c>
      <c r="D161" s="103">
        <v>0</v>
      </c>
      <c r="E161" s="109">
        <v>0</v>
      </c>
      <c r="F161" s="103">
        <v>20</v>
      </c>
      <c r="G161" s="103">
        <v>0</v>
      </c>
      <c r="H161" s="105" t="s">
        <v>4939</v>
      </c>
      <c r="I161" s="103" t="s">
        <v>519</v>
      </c>
      <c r="J161" s="103" t="s">
        <v>2043</v>
      </c>
    </row>
    <row r="162" spans="1:10">
      <c r="A162" s="103" t="s">
        <v>2731</v>
      </c>
      <c r="B162" s="103" t="s">
        <v>4711</v>
      </c>
      <c r="C162" s="103" t="s">
        <v>4717</v>
      </c>
      <c r="D162" s="103">
        <v>0</v>
      </c>
      <c r="E162" s="106" t="s">
        <v>4708</v>
      </c>
      <c r="F162" s="103">
        <v>20</v>
      </c>
      <c r="G162" s="103">
        <v>0</v>
      </c>
      <c r="H162" s="105" t="s">
        <v>4940</v>
      </c>
      <c r="I162" s="103" t="s">
        <v>796</v>
      </c>
      <c r="J162" s="103" t="s">
        <v>2045</v>
      </c>
    </row>
    <row r="163" spans="1:10">
      <c r="A163" s="103" t="s">
        <v>2731</v>
      </c>
      <c r="B163" s="103" t="s">
        <v>4711</v>
      </c>
      <c r="C163" s="103">
        <v>0</v>
      </c>
      <c r="D163" s="103">
        <v>0</v>
      </c>
      <c r="E163" s="13" t="s">
        <v>4704</v>
      </c>
      <c r="F163" s="108">
        <v>20</v>
      </c>
      <c r="G163" s="108">
        <v>0</v>
      </c>
      <c r="H163" s="105" t="s">
        <v>4941</v>
      </c>
      <c r="I163" s="103" t="s">
        <v>4942</v>
      </c>
      <c r="J163" s="103" t="s">
        <v>2045</v>
      </c>
    </row>
    <row r="164" spans="1:10">
      <c r="A164" s="103" t="s">
        <v>4720</v>
      </c>
      <c r="B164" s="103" t="s">
        <v>4711</v>
      </c>
      <c r="C164" s="103" t="s">
        <v>4717</v>
      </c>
      <c r="D164" s="103">
        <v>0</v>
      </c>
      <c r="E164" s="106" t="s">
        <v>4704</v>
      </c>
      <c r="F164" s="103">
        <v>20</v>
      </c>
      <c r="G164" s="103">
        <v>0</v>
      </c>
      <c r="H164" s="105" t="s">
        <v>4943</v>
      </c>
      <c r="I164" s="103" t="s">
        <v>692</v>
      </c>
      <c r="J164" s="103" t="s">
        <v>2043</v>
      </c>
    </row>
    <row r="165" spans="1:10">
      <c r="A165" s="103" t="s">
        <v>4720</v>
      </c>
      <c r="B165" s="103" t="s">
        <v>4711</v>
      </c>
      <c r="C165" s="103">
        <v>0</v>
      </c>
      <c r="D165" s="103">
        <v>0</v>
      </c>
      <c r="E165" s="13" t="s">
        <v>4729</v>
      </c>
      <c r="F165" s="103">
        <v>20</v>
      </c>
      <c r="G165" s="103">
        <v>0</v>
      </c>
      <c r="H165" s="105" t="s">
        <v>4944</v>
      </c>
      <c r="I165" s="103" t="s">
        <v>639</v>
      </c>
      <c r="J165" s="103" t="s">
        <v>2045</v>
      </c>
    </row>
    <row r="166" spans="1:10">
      <c r="A166" s="103" t="s">
        <v>4720</v>
      </c>
      <c r="B166" s="103" t="s">
        <v>4711</v>
      </c>
      <c r="C166" s="103" t="s">
        <v>4717</v>
      </c>
      <c r="D166" s="103">
        <v>0</v>
      </c>
      <c r="E166" s="13" t="s">
        <v>4718</v>
      </c>
      <c r="F166" s="103">
        <v>20</v>
      </c>
      <c r="G166" s="103">
        <v>0</v>
      </c>
      <c r="H166" s="105" t="s">
        <v>4945</v>
      </c>
      <c r="I166" s="103" t="s">
        <v>1026</v>
      </c>
      <c r="J166" s="103" t="s">
        <v>2045</v>
      </c>
    </row>
    <row r="167" spans="1:10">
      <c r="A167" s="103" t="s">
        <v>2731</v>
      </c>
      <c r="B167" s="103" t="s">
        <v>4711</v>
      </c>
      <c r="C167" s="103" t="s">
        <v>4717</v>
      </c>
      <c r="D167" s="103">
        <v>0</v>
      </c>
      <c r="E167" s="104">
        <v>0</v>
      </c>
      <c r="F167" s="103">
        <v>20</v>
      </c>
      <c r="G167" s="103">
        <v>0</v>
      </c>
      <c r="H167" s="105" t="s">
        <v>4946</v>
      </c>
      <c r="I167" s="103" t="s">
        <v>4947</v>
      </c>
      <c r="J167" s="103" t="s">
        <v>2045</v>
      </c>
    </row>
    <row r="168" spans="1:10">
      <c r="A168" s="103" t="s">
        <v>4875</v>
      </c>
      <c r="B168" s="103" t="s">
        <v>4711</v>
      </c>
      <c r="C168" s="103">
        <v>0</v>
      </c>
      <c r="D168" s="103">
        <v>0</v>
      </c>
      <c r="E168" s="106" t="s">
        <v>4729</v>
      </c>
      <c r="F168" s="103">
        <v>20</v>
      </c>
      <c r="G168" s="103">
        <v>0</v>
      </c>
      <c r="H168" s="105" t="s">
        <v>4948</v>
      </c>
      <c r="I168" s="103" t="s">
        <v>135</v>
      </c>
      <c r="J168" s="103" t="s">
        <v>2045</v>
      </c>
    </row>
    <row r="169" spans="1:10">
      <c r="A169" s="103" t="s">
        <v>4865</v>
      </c>
      <c r="B169" s="103" t="s">
        <v>4711</v>
      </c>
      <c r="C169" s="103" t="s">
        <v>4717</v>
      </c>
      <c r="D169" s="103">
        <v>0</v>
      </c>
      <c r="E169" s="106" t="s">
        <v>4729</v>
      </c>
      <c r="F169" s="103">
        <v>15</v>
      </c>
      <c r="G169" s="103" t="s">
        <v>135</v>
      </c>
      <c r="H169" s="105" t="s">
        <v>136</v>
      </c>
      <c r="I169" s="103" t="s">
        <v>135</v>
      </c>
      <c r="J169" s="103" t="s">
        <v>2043</v>
      </c>
    </row>
    <row r="170" spans="1:10">
      <c r="A170" s="103" t="s">
        <v>2731</v>
      </c>
      <c r="B170" s="103" t="s">
        <v>4711</v>
      </c>
      <c r="C170" s="103">
        <v>0</v>
      </c>
      <c r="D170" s="103">
        <v>0</v>
      </c>
      <c r="E170" s="104" t="s">
        <v>4729</v>
      </c>
      <c r="F170" s="103">
        <v>20</v>
      </c>
      <c r="G170" s="103">
        <v>0</v>
      </c>
      <c r="H170" s="105" t="s">
        <v>4949</v>
      </c>
      <c r="I170" s="103" t="s">
        <v>2179</v>
      </c>
      <c r="J170" s="103" t="s">
        <v>2045</v>
      </c>
    </row>
    <row r="171" spans="1:10">
      <c r="A171" s="103" t="s">
        <v>4720</v>
      </c>
      <c r="B171" s="103" t="s">
        <v>4711</v>
      </c>
      <c r="C171" s="103" t="s">
        <v>4721</v>
      </c>
      <c r="D171" s="103">
        <v>0</v>
      </c>
      <c r="E171" s="109">
        <v>0</v>
      </c>
      <c r="F171" s="103">
        <v>15</v>
      </c>
      <c r="G171" s="103" t="s">
        <v>223</v>
      </c>
      <c r="H171" s="105" t="s">
        <v>4950</v>
      </c>
      <c r="I171" s="103" t="s">
        <v>223</v>
      </c>
      <c r="J171" s="103" t="s">
        <v>2043</v>
      </c>
    </row>
    <row r="172" spans="1:10">
      <c r="A172" s="103" t="s">
        <v>2731</v>
      </c>
      <c r="B172" s="103" t="s">
        <v>4711</v>
      </c>
      <c r="C172" s="103" t="s">
        <v>4717</v>
      </c>
      <c r="D172" s="103">
        <v>0</v>
      </c>
      <c r="E172" s="13" t="s">
        <v>4718</v>
      </c>
      <c r="F172" s="103">
        <v>20</v>
      </c>
      <c r="G172" s="103">
        <v>0</v>
      </c>
      <c r="H172" s="105" t="s">
        <v>4951</v>
      </c>
      <c r="I172" s="103" t="s">
        <v>4952</v>
      </c>
      <c r="J172" s="103" t="s">
        <v>2045</v>
      </c>
    </row>
    <row r="173" spans="1:10">
      <c r="A173" s="103" t="s">
        <v>4720</v>
      </c>
      <c r="B173" s="103" t="s">
        <v>4711</v>
      </c>
      <c r="C173" s="103" t="s">
        <v>4717</v>
      </c>
      <c r="D173" s="103" t="s">
        <v>241</v>
      </c>
      <c r="E173" s="106" t="s">
        <v>4718</v>
      </c>
      <c r="F173" s="103">
        <v>20</v>
      </c>
      <c r="G173" s="103">
        <v>0</v>
      </c>
      <c r="H173" s="105" t="s">
        <v>4953</v>
      </c>
      <c r="I173" s="103" t="s">
        <v>241</v>
      </c>
      <c r="J173" s="103" t="s">
        <v>2043</v>
      </c>
    </row>
    <row r="174" spans="1:10">
      <c r="A174" s="103" t="s">
        <v>4720</v>
      </c>
      <c r="B174" s="103" t="s">
        <v>4711</v>
      </c>
      <c r="C174" s="103" t="s">
        <v>4752</v>
      </c>
      <c r="D174" s="103">
        <v>0</v>
      </c>
      <c r="E174" s="106" t="s">
        <v>4729</v>
      </c>
      <c r="F174" s="103">
        <v>20</v>
      </c>
      <c r="G174" s="103">
        <v>0</v>
      </c>
      <c r="H174" s="105" t="s">
        <v>4954</v>
      </c>
      <c r="I174" s="103" t="s">
        <v>1727</v>
      </c>
      <c r="J174" s="103" t="s">
        <v>2045</v>
      </c>
    </row>
    <row r="175" spans="1:10">
      <c r="A175" s="103" t="s">
        <v>4720</v>
      </c>
      <c r="B175" s="103" t="s">
        <v>4711</v>
      </c>
      <c r="C175" s="103" t="s">
        <v>4717</v>
      </c>
      <c r="D175" s="103">
        <v>0</v>
      </c>
      <c r="E175" s="109" t="s">
        <v>4729</v>
      </c>
      <c r="F175" s="103">
        <v>20</v>
      </c>
      <c r="G175" s="103">
        <v>0</v>
      </c>
      <c r="H175" s="105" t="s">
        <v>4955</v>
      </c>
      <c r="I175" s="103" t="s">
        <v>334</v>
      </c>
      <c r="J175" s="103" t="s">
        <v>2043</v>
      </c>
    </row>
    <row r="176" spans="1:10">
      <c r="A176" s="103" t="s">
        <v>2731</v>
      </c>
      <c r="B176" s="103" t="s">
        <v>4711</v>
      </c>
      <c r="C176" s="103" t="s">
        <v>4717</v>
      </c>
      <c r="D176" s="103" t="s">
        <v>4956</v>
      </c>
      <c r="E176" s="109">
        <v>0</v>
      </c>
      <c r="F176" s="103">
        <v>20</v>
      </c>
      <c r="G176" s="103">
        <v>0</v>
      </c>
      <c r="H176" s="105" t="s">
        <v>4957</v>
      </c>
      <c r="I176" s="103" t="s">
        <v>4956</v>
      </c>
      <c r="J176" s="103" t="s">
        <v>2043</v>
      </c>
    </row>
    <row r="177" spans="1:10">
      <c r="A177" s="103" t="s">
        <v>2731</v>
      </c>
      <c r="B177" s="103" t="s">
        <v>4711</v>
      </c>
      <c r="C177" s="103" t="s">
        <v>4717</v>
      </c>
      <c r="D177" s="103">
        <v>0</v>
      </c>
      <c r="E177" s="109">
        <v>0</v>
      </c>
      <c r="F177" s="103">
        <v>20</v>
      </c>
      <c r="G177" s="103">
        <v>0</v>
      </c>
      <c r="H177" s="105" t="s">
        <v>4958</v>
      </c>
      <c r="I177" s="103" t="s">
        <v>1372</v>
      </c>
      <c r="J177" s="103" t="s">
        <v>2045</v>
      </c>
    </row>
    <row r="178" spans="1:10">
      <c r="A178" s="103" t="s">
        <v>2731</v>
      </c>
      <c r="B178" s="103" t="s">
        <v>4711</v>
      </c>
      <c r="C178" s="103" t="s">
        <v>4717</v>
      </c>
      <c r="D178" s="103">
        <v>0</v>
      </c>
      <c r="E178" s="106" t="s">
        <v>4729</v>
      </c>
      <c r="F178" s="103">
        <v>20</v>
      </c>
      <c r="G178" s="103">
        <v>0</v>
      </c>
      <c r="H178" s="105" t="s">
        <v>4959</v>
      </c>
      <c r="I178" s="103" t="s">
        <v>4960</v>
      </c>
      <c r="J178" s="103" t="s">
        <v>2045</v>
      </c>
    </row>
    <row r="179" spans="1:10">
      <c r="A179" s="103" t="s">
        <v>2731</v>
      </c>
      <c r="B179" s="103" t="s">
        <v>4711</v>
      </c>
      <c r="C179" s="103" t="s">
        <v>4717</v>
      </c>
      <c r="D179" s="103">
        <v>0</v>
      </c>
      <c r="E179" s="13" t="s">
        <v>4718</v>
      </c>
      <c r="F179" s="103">
        <v>20</v>
      </c>
      <c r="G179" s="103">
        <v>0</v>
      </c>
      <c r="H179" s="105" t="s">
        <v>4961</v>
      </c>
      <c r="I179" s="103" t="s">
        <v>4962</v>
      </c>
      <c r="J179" s="103" t="s">
        <v>2045</v>
      </c>
    </row>
    <row r="180" spans="1:10">
      <c r="A180" s="103" t="s">
        <v>2731</v>
      </c>
      <c r="B180" s="103" t="s">
        <v>4711</v>
      </c>
      <c r="C180" s="103" t="s">
        <v>4717</v>
      </c>
      <c r="D180" s="103">
        <v>0</v>
      </c>
      <c r="E180" s="13" t="s">
        <v>4718</v>
      </c>
      <c r="F180" s="103">
        <v>20</v>
      </c>
      <c r="G180" s="103">
        <v>0</v>
      </c>
      <c r="H180" s="105" t="s">
        <v>4963</v>
      </c>
      <c r="I180" s="103" t="s">
        <v>4964</v>
      </c>
      <c r="J180" s="103" t="s">
        <v>2045</v>
      </c>
    </row>
    <row r="181" spans="1:10">
      <c r="A181" s="103" t="s">
        <v>2731</v>
      </c>
      <c r="B181" s="103" t="s">
        <v>4711</v>
      </c>
      <c r="C181" s="103" t="s">
        <v>4717</v>
      </c>
      <c r="D181" s="103">
        <v>0</v>
      </c>
      <c r="E181" s="106" t="s">
        <v>4729</v>
      </c>
      <c r="F181" s="103">
        <v>20</v>
      </c>
      <c r="G181" s="103">
        <v>0</v>
      </c>
      <c r="H181" s="105" t="s">
        <v>4965</v>
      </c>
      <c r="I181" s="103" t="s">
        <v>485</v>
      </c>
      <c r="J181" s="103" t="s">
        <v>2043</v>
      </c>
    </row>
    <row r="182" spans="1:10">
      <c r="A182" s="103" t="s">
        <v>2731</v>
      </c>
      <c r="B182" s="103" t="s">
        <v>4711</v>
      </c>
      <c r="C182" s="103" t="s">
        <v>4717</v>
      </c>
      <c r="D182" s="103" t="s">
        <v>4966</v>
      </c>
      <c r="E182" s="109">
        <v>0</v>
      </c>
      <c r="F182" s="103">
        <v>20</v>
      </c>
      <c r="G182" s="103">
        <v>0</v>
      </c>
      <c r="H182" s="105" t="s">
        <v>4967</v>
      </c>
      <c r="I182" s="103" t="s">
        <v>4966</v>
      </c>
      <c r="J182" s="103" t="s">
        <v>2043</v>
      </c>
    </row>
    <row r="183" spans="1:10">
      <c r="A183" s="103" t="s">
        <v>2731</v>
      </c>
      <c r="B183" s="103" t="s">
        <v>4711</v>
      </c>
      <c r="C183" s="103" t="s">
        <v>4717</v>
      </c>
      <c r="D183" s="103">
        <v>0</v>
      </c>
      <c r="E183" s="13" t="s">
        <v>4718</v>
      </c>
      <c r="F183" s="103">
        <v>20</v>
      </c>
      <c r="G183" s="103">
        <v>0</v>
      </c>
      <c r="H183" s="105" t="s">
        <v>4968</v>
      </c>
      <c r="I183" s="103" t="s">
        <v>4969</v>
      </c>
      <c r="J183" s="103" t="s">
        <v>2043</v>
      </c>
    </row>
    <row r="184" spans="1:10">
      <c r="A184" s="103" t="s">
        <v>2731</v>
      </c>
      <c r="B184" s="103" t="s">
        <v>4813</v>
      </c>
      <c r="C184" s="103" t="s">
        <v>4717</v>
      </c>
      <c r="D184" s="103">
        <v>0</v>
      </c>
      <c r="E184" s="106" t="s">
        <v>4729</v>
      </c>
      <c r="F184" s="103">
        <v>20</v>
      </c>
      <c r="G184" s="103">
        <v>0</v>
      </c>
      <c r="H184" s="105" t="s">
        <v>4970</v>
      </c>
      <c r="I184" s="103" t="s">
        <v>4971</v>
      </c>
      <c r="J184" s="103" t="s">
        <v>2045</v>
      </c>
    </row>
    <row r="185" spans="1:10">
      <c r="A185" s="103" t="s">
        <v>2731</v>
      </c>
      <c r="B185" s="103" t="s">
        <v>4813</v>
      </c>
      <c r="C185" s="103" t="s">
        <v>4717</v>
      </c>
      <c r="D185" s="103">
        <v>0</v>
      </c>
      <c r="E185" s="13" t="s">
        <v>4718</v>
      </c>
      <c r="F185" s="103">
        <v>20</v>
      </c>
      <c r="G185" s="103">
        <v>0</v>
      </c>
      <c r="H185" s="105" t="s">
        <v>4972</v>
      </c>
      <c r="I185" s="103" t="s">
        <v>4973</v>
      </c>
      <c r="J185" s="103" t="s">
        <v>2045</v>
      </c>
    </row>
    <row r="186" spans="1:10">
      <c r="A186" s="103" t="s">
        <v>2731</v>
      </c>
      <c r="B186" s="103" t="s">
        <v>4813</v>
      </c>
      <c r="C186" s="103">
        <v>0</v>
      </c>
      <c r="D186" s="103">
        <v>0</v>
      </c>
      <c r="E186" s="13" t="s">
        <v>4729</v>
      </c>
      <c r="F186" s="103">
        <v>20</v>
      </c>
      <c r="G186" s="103">
        <v>0</v>
      </c>
      <c r="H186" s="105" t="s">
        <v>4974</v>
      </c>
      <c r="I186" s="103" t="s">
        <v>4975</v>
      </c>
      <c r="J186" s="103" t="s">
        <v>2045</v>
      </c>
    </row>
    <row r="187" spans="1:10">
      <c r="A187" s="103" t="s">
        <v>4720</v>
      </c>
      <c r="B187" s="103" t="s">
        <v>4813</v>
      </c>
      <c r="C187" s="103" t="s">
        <v>4717</v>
      </c>
      <c r="D187" s="103">
        <v>0</v>
      </c>
      <c r="E187" s="13" t="s">
        <v>4704</v>
      </c>
      <c r="F187" s="103">
        <v>20</v>
      </c>
      <c r="G187" s="103">
        <v>0</v>
      </c>
      <c r="H187" s="105" t="s">
        <v>4976</v>
      </c>
      <c r="I187" s="103" t="s">
        <v>4977</v>
      </c>
      <c r="J187" s="103" t="s">
        <v>2045</v>
      </c>
    </row>
    <row r="188" spans="1:10">
      <c r="A188" s="103" t="s">
        <v>2731</v>
      </c>
      <c r="B188" s="103" t="s">
        <v>4813</v>
      </c>
      <c r="C188" s="103" t="s">
        <v>4717</v>
      </c>
      <c r="D188" s="103">
        <v>0</v>
      </c>
      <c r="E188" s="106" t="s">
        <v>4704</v>
      </c>
      <c r="F188" s="103">
        <v>20</v>
      </c>
      <c r="G188" s="103">
        <v>0</v>
      </c>
      <c r="H188" s="105" t="s">
        <v>4978</v>
      </c>
      <c r="I188" s="103" t="s">
        <v>4979</v>
      </c>
      <c r="J188" s="103" t="s">
        <v>2043</v>
      </c>
    </row>
    <row r="189" spans="1:10">
      <c r="A189" s="103" t="s">
        <v>2731</v>
      </c>
      <c r="B189" s="103" t="s">
        <v>4813</v>
      </c>
      <c r="C189" s="103" t="s">
        <v>4717</v>
      </c>
      <c r="D189" s="103" t="s">
        <v>4980</v>
      </c>
      <c r="E189" s="106" t="s">
        <v>4729</v>
      </c>
      <c r="F189" s="103">
        <v>20</v>
      </c>
      <c r="G189" s="103">
        <v>0</v>
      </c>
      <c r="H189" s="105" t="s">
        <v>4981</v>
      </c>
      <c r="I189" s="103" t="s">
        <v>4980</v>
      </c>
      <c r="J189" s="103" t="s">
        <v>4757</v>
      </c>
    </row>
    <row r="190" spans="1:10">
      <c r="A190" s="103" t="s">
        <v>2731</v>
      </c>
      <c r="B190" s="103" t="s">
        <v>4813</v>
      </c>
      <c r="C190" s="103" t="s">
        <v>4717</v>
      </c>
      <c r="D190" s="103">
        <v>0</v>
      </c>
      <c r="E190" s="13" t="s">
        <v>4729</v>
      </c>
      <c r="F190" s="103">
        <v>20</v>
      </c>
      <c r="G190" s="103">
        <v>0</v>
      </c>
      <c r="H190" s="105" t="s">
        <v>4982</v>
      </c>
      <c r="I190" s="103" t="s">
        <v>4983</v>
      </c>
      <c r="J190" s="103" t="s">
        <v>2045</v>
      </c>
    </row>
    <row r="191" spans="1:10">
      <c r="A191" s="103" t="s">
        <v>4696</v>
      </c>
      <c r="B191" s="103" t="s">
        <v>4697</v>
      </c>
      <c r="C191" s="103" t="s">
        <v>4712</v>
      </c>
      <c r="D191" s="103">
        <v>0</v>
      </c>
      <c r="E191" s="109">
        <v>0</v>
      </c>
      <c r="F191" s="103">
        <v>25</v>
      </c>
      <c r="G191" s="103">
        <v>0</v>
      </c>
      <c r="H191" s="105" t="s">
        <v>4984</v>
      </c>
      <c r="I191" s="103" t="s">
        <v>4985</v>
      </c>
      <c r="J191" s="103" t="s">
        <v>2045</v>
      </c>
    </row>
    <row r="192" spans="1:10">
      <c r="A192" s="103" t="s">
        <v>4720</v>
      </c>
      <c r="B192" s="103" t="s">
        <v>4711</v>
      </c>
      <c r="C192" s="103">
        <v>0</v>
      </c>
      <c r="D192" s="103">
        <v>0</v>
      </c>
      <c r="E192" s="13" t="s">
        <v>4729</v>
      </c>
      <c r="F192" s="103">
        <v>15</v>
      </c>
      <c r="G192" s="103">
        <v>0</v>
      </c>
      <c r="H192" s="105" t="s">
        <v>4986</v>
      </c>
      <c r="I192" s="103" t="s">
        <v>357</v>
      </c>
      <c r="J192" s="103" t="s">
        <v>2045</v>
      </c>
    </row>
    <row r="193" spans="1:10">
      <c r="A193" s="103" t="s">
        <v>2731</v>
      </c>
      <c r="B193" s="103" t="s">
        <v>4711</v>
      </c>
      <c r="C193" s="103" t="s">
        <v>4717</v>
      </c>
      <c r="D193" s="103">
        <v>0</v>
      </c>
      <c r="E193" s="106" t="s">
        <v>4718</v>
      </c>
      <c r="F193" s="103">
        <v>20</v>
      </c>
      <c r="G193" s="103">
        <v>0</v>
      </c>
      <c r="H193" s="105" t="s">
        <v>4987</v>
      </c>
      <c r="I193" s="103" t="s">
        <v>4988</v>
      </c>
      <c r="J193" s="103" t="s">
        <v>2043</v>
      </c>
    </row>
    <row r="194" spans="1:10">
      <c r="A194" s="103" t="s">
        <v>4720</v>
      </c>
      <c r="B194" s="103" t="s">
        <v>4711</v>
      </c>
      <c r="C194" s="103" t="s">
        <v>4717</v>
      </c>
      <c r="D194" s="103">
        <v>0</v>
      </c>
      <c r="E194" s="13" t="s">
        <v>4729</v>
      </c>
      <c r="F194" s="103">
        <v>20</v>
      </c>
      <c r="G194" s="103">
        <v>0</v>
      </c>
      <c r="H194" s="105" t="s">
        <v>4989</v>
      </c>
      <c r="I194" s="103" t="s">
        <v>372</v>
      </c>
      <c r="J194" s="103" t="s">
        <v>2045</v>
      </c>
    </row>
    <row r="195" spans="1:10">
      <c r="A195" s="103" t="s">
        <v>4696</v>
      </c>
      <c r="B195" s="103" t="s">
        <v>4697</v>
      </c>
      <c r="C195" s="103" t="s">
        <v>4712</v>
      </c>
      <c r="D195" s="103">
        <v>0</v>
      </c>
      <c r="E195" s="13" t="s">
        <v>4718</v>
      </c>
      <c r="F195" s="110">
        <v>25</v>
      </c>
      <c r="G195" s="110">
        <v>0</v>
      </c>
      <c r="H195" s="105" t="s">
        <v>4990</v>
      </c>
      <c r="I195" s="103" t="s">
        <v>4991</v>
      </c>
      <c r="J195" s="103" t="s">
        <v>2045</v>
      </c>
    </row>
    <row r="196" spans="1:10">
      <c r="A196" s="103" t="s">
        <v>4696</v>
      </c>
      <c r="B196" s="103" t="s">
        <v>4697</v>
      </c>
      <c r="C196" s="103" t="s">
        <v>4752</v>
      </c>
      <c r="D196" s="103">
        <v>0</v>
      </c>
      <c r="E196" s="109">
        <v>0</v>
      </c>
      <c r="F196" s="103">
        <v>25</v>
      </c>
      <c r="G196" s="103">
        <v>0</v>
      </c>
      <c r="H196" s="105" t="s">
        <v>4992</v>
      </c>
      <c r="I196" s="103" t="s">
        <v>4993</v>
      </c>
      <c r="J196" s="103" t="s">
        <v>2043</v>
      </c>
    </row>
    <row r="197" spans="1:10">
      <c r="A197" s="103" t="s">
        <v>4696</v>
      </c>
      <c r="B197" s="103" t="s">
        <v>4697</v>
      </c>
      <c r="C197" s="103">
        <v>0</v>
      </c>
      <c r="D197" s="103">
        <v>0</v>
      </c>
      <c r="E197" s="106" t="s">
        <v>4704</v>
      </c>
      <c r="F197" s="103">
        <v>25</v>
      </c>
      <c r="G197" s="103">
        <v>0</v>
      </c>
      <c r="H197" s="105" t="s">
        <v>4994</v>
      </c>
      <c r="I197" s="103" t="s">
        <v>4995</v>
      </c>
      <c r="J197" s="103" t="s">
        <v>2045</v>
      </c>
    </row>
    <row r="198" spans="1:10">
      <c r="A198" s="103" t="s">
        <v>4720</v>
      </c>
      <c r="B198" s="103" t="s">
        <v>4711</v>
      </c>
      <c r="C198" s="103" t="s">
        <v>4712</v>
      </c>
      <c r="D198" s="103">
        <v>0</v>
      </c>
      <c r="E198" s="106" t="s">
        <v>4729</v>
      </c>
      <c r="F198" s="103">
        <v>15</v>
      </c>
      <c r="G198" s="103" t="s">
        <v>2164</v>
      </c>
      <c r="H198" s="105" t="s">
        <v>4996</v>
      </c>
      <c r="I198" s="103" t="s">
        <v>2164</v>
      </c>
      <c r="J198" s="103" t="s">
        <v>2043</v>
      </c>
    </row>
    <row r="199" spans="1:10">
      <c r="A199" s="103" t="s">
        <v>4720</v>
      </c>
      <c r="B199" s="103" t="s">
        <v>4711</v>
      </c>
      <c r="C199" s="103" t="s">
        <v>4712</v>
      </c>
      <c r="D199" s="103">
        <v>0</v>
      </c>
      <c r="E199" s="106" t="s">
        <v>4729</v>
      </c>
      <c r="F199" s="103">
        <v>15</v>
      </c>
      <c r="G199" s="103">
        <v>0</v>
      </c>
      <c r="H199" s="105" t="s">
        <v>4997</v>
      </c>
      <c r="I199" s="103" t="s">
        <v>494</v>
      </c>
      <c r="J199" s="103" t="s">
        <v>2045</v>
      </c>
    </row>
    <row r="200" spans="1:10">
      <c r="A200" s="103" t="s">
        <v>4696</v>
      </c>
      <c r="B200" s="103" t="s">
        <v>4697</v>
      </c>
      <c r="C200" s="103">
        <v>0</v>
      </c>
      <c r="D200" s="103">
        <v>0</v>
      </c>
      <c r="E200" s="104">
        <v>0</v>
      </c>
      <c r="F200" s="103">
        <v>25</v>
      </c>
      <c r="G200" s="103">
        <v>0</v>
      </c>
      <c r="H200" s="105" t="s">
        <v>4998</v>
      </c>
      <c r="I200" s="103" t="s">
        <v>4999</v>
      </c>
      <c r="J200" s="103" t="s">
        <v>2045</v>
      </c>
    </row>
    <row r="201" spans="1:10">
      <c r="A201" s="103" t="s">
        <v>4720</v>
      </c>
      <c r="B201" s="103" t="s">
        <v>4711</v>
      </c>
      <c r="C201" s="103" t="s">
        <v>5000</v>
      </c>
      <c r="D201" s="103">
        <v>0</v>
      </c>
      <c r="E201" s="13" t="s">
        <v>4718</v>
      </c>
      <c r="F201" s="103">
        <v>20</v>
      </c>
      <c r="G201" s="103">
        <v>0</v>
      </c>
      <c r="H201" s="105" t="s">
        <v>5001</v>
      </c>
      <c r="I201" s="103" t="s">
        <v>923</v>
      </c>
      <c r="J201" s="103" t="s">
        <v>2045</v>
      </c>
    </row>
    <row r="202" spans="1:10">
      <c r="A202" s="103" t="s">
        <v>4696</v>
      </c>
      <c r="B202" s="103" t="s">
        <v>4697</v>
      </c>
      <c r="C202" s="103" t="s">
        <v>5002</v>
      </c>
      <c r="D202" s="103">
        <v>0</v>
      </c>
      <c r="E202" s="104" t="s">
        <v>4718</v>
      </c>
      <c r="F202" s="103">
        <v>20</v>
      </c>
      <c r="G202" s="103">
        <v>0</v>
      </c>
      <c r="H202" s="105" t="s">
        <v>5003</v>
      </c>
      <c r="I202" s="103" t="s">
        <v>5004</v>
      </c>
      <c r="J202" s="103" t="s">
        <v>2045</v>
      </c>
    </row>
    <row r="203" spans="1:10">
      <c r="A203" s="103" t="s">
        <v>4696</v>
      </c>
      <c r="B203" s="103" t="s">
        <v>4697</v>
      </c>
      <c r="C203" s="103" t="s">
        <v>5005</v>
      </c>
      <c r="D203" s="103">
        <v>0</v>
      </c>
      <c r="E203" s="109">
        <v>0</v>
      </c>
      <c r="F203" s="103">
        <v>25</v>
      </c>
      <c r="G203" s="103">
        <v>0</v>
      </c>
      <c r="H203" s="105" t="s">
        <v>5006</v>
      </c>
      <c r="I203" s="103" t="s">
        <v>5007</v>
      </c>
      <c r="J203" s="103" t="s">
        <v>2043</v>
      </c>
    </row>
    <row r="204" spans="1:10">
      <c r="A204" s="103" t="s">
        <v>4720</v>
      </c>
      <c r="B204" s="103" t="s">
        <v>4711</v>
      </c>
      <c r="C204" s="103" t="s">
        <v>5008</v>
      </c>
      <c r="D204" s="103">
        <v>0</v>
      </c>
      <c r="E204" s="106" t="s">
        <v>4704</v>
      </c>
      <c r="F204" s="103">
        <v>15</v>
      </c>
      <c r="G204" s="103">
        <v>0</v>
      </c>
      <c r="H204" s="105" t="s">
        <v>5009</v>
      </c>
      <c r="I204" s="103" t="s">
        <v>340</v>
      </c>
      <c r="J204" s="103" t="s">
        <v>2045</v>
      </c>
    </row>
    <row r="205" spans="1:10">
      <c r="A205" s="103" t="s">
        <v>4696</v>
      </c>
      <c r="B205" s="103" t="s">
        <v>4697</v>
      </c>
      <c r="C205" s="103" t="s">
        <v>5005</v>
      </c>
      <c r="D205" s="103">
        <v>0</v>
      </c>
      <c r="E205" s="106" t="s">
        <v>4718</v>
      </c>
      <c r="F205" s="103">
        <v>25</v>
      </c>
      <c r="G205" s="103">
        <v>0</v>
      </c>
      <c r="H205" s="105" t="s">
        <v>5010</v>
      </c>
      <c r="I205" s="103" t="s">
        <v>5011</v>
      </c>
      <c r="J205" s="103" t="s">
        <v>2043</v>
      </c>
    </row>
    <row r="206" spans="1:10">
      <c r="A206" s="103" t="s">
        <v>4696</v>
      </c>
      <c r="B206" s="103" t="s">
        <v>4697</v>
      </c>
      <c r="C206" s="103" t="s">
        <v>5012</v>
      </c>
      <c r="D206" s="103">
        <v>0</v>
      </c>
      <c r="E206" s="106" t="s">
        <v>4718</v>
      </c>
      <c r="F206" s="103">
        <v>20</v>
      </c>
      <c r="G206" s="103">
        <v>0</v>
      </c>
      <c r="H206" s="105" t="s">
        <v>5013</v>
      </c>
      <c r="I206" s="103" t="s">
        <v>909</v>
      </c>
      <c r="J206" s="103" t="s">
        <v>2043</v>
      </c>
    </row>
    <row r="207" spans="1:10">
      <c r="A207" s="103" t="s">
        <v>4720</v>
      </c>
      <c r="B207" s="103" t="s">
        <v>4711</v>
      </c>
      <c r="C207" s="103" t="s">
        <v>5012</v>
      </c>
      <c r="D207" s="103">
        <v>0</v>
      </c>
      <c r="E207" s="106" t="s">
        <v>4704</v>
      </c>
      <c r="F207" s="103">
        <v>15</v>
      </c>
      <c r="G207" s="103">
        <v>0</v>
      </c>
      <c r="H207" s="105" t="s">
        <v>5014</v>
      </c>
      <c r="I207" s="103" t="s">
        <v>909</v>
      </c>
      <c r="J207" s="103" t="s">
        <v>2045</v>
      </c>
    </row>
    <row r="208" spans="1:10">
      <c r="A208" s="103" t="s">
        <v>4696</v>
      </c>
      <c r="B208" s="103" t="s">
        <v>4697</v>
      </c>
      <c r="C208" s="103" t="s">
        <v>5002</v>
      </c>
      <c r="D208" s="103">
        <v>0</v>
      </c>
      <c r="E208" s="13" t="s">
        <v>4718</v>
      </c>
      <c r="F208" s="103">
        <v>25</v>
      </c>
      <c r="G208" s="103">
        <v>0</v>
      </c>
      <c r="H208" s="105" t="s">
        <v>5015</v>
      </c>
      <c r="I208" s="103" t="s">
        <v>907</v>
      </c>
      <c r="J208" s="103" t="s">
        <v>2043</v>
      </c>
    </row>
    <row r="209" spans="1:10">
      <c r="A209" s="103" t="s">
        <v>4696</v>
      </c>
      <c r="B209" s="103" t="s">
        <v>4697</v>
      </c>
      <c r="C209" s="103">
        <v>0</v>
      </c>
      <c r="D209" s="103">
        <v>0</v>
      </c>
      <c r="E209" s="104">
        <v>0</v>
      </c>
      <c r="F209" s="103">
        <v>25</v>
      </c>
      <c r="G209" s="103">
        <v>0</v>
      </c>
      <c r="H209" s="105" t="s">
        <v>5016</v>
      </c>
      <c r="I209" s="103" t="s">
        <v>5017</v>
      </c>
      <c r="J209" s="103" t="s">
        <v>2045</v>
      </c>
    </row>
    <row r="210" spans="1:10">
      <c r="A210" s="103" t="s">
        <v>4720</v>
      </c>
      <c r="B210" s="103" t="s">
        <v>4711</v>
      </c>
      <c r="C210" s="103" t="s">
        <v>5018</v>
      </c>
      <c r="D210" s="103">
        <v>0</v>
      </c>
      <c r="E210" s="13" t="s">
        <v>4718</v>
      </c>
      <c r="F210" s="108">
        <v>15</v>
      </c>
      <c r="G210" s="108">
        <v>0</v>
      </c>
      <c r="H210" s="105" t="s">
        <v>5019</v>
      </c>
      <c r="I210" s="103" t="s">
        <v>375</v>
      </c>
      <c r="J210" s="103" t="s">
        <v>2045</v>
      </c>
    </row>
    <row r="211" spans="1:10">
      <c r="A211" s="103" t="s">
        <v>4696</v>
      </c>
      <c r="B211" s="103" t="s">
        <v>4697</v>
      </c>
      <c r="C211" s="103">
        <v>0</v>
      </c>
      <c r="D211" s="103">
        <v>0</v>
      </c>
      <c r="E211" s="104">
        <v>0</v>
      </c>
      <c r="F211" s="103">
        <v>25</v>
      </c>
      <c r="G211" s="103">
        <v>0</v>
      </c>
      <c r="H211" s="105" t="s">
        <v>5020</v>
      </c>
      <c r="I211" s="103" t="s">
        <v>5021</v>
      </c>
      <c r="J211" s="103" t="s">
        <v>2045</v>
      </c>
    </row>
    <row r="212" spans="1:10">
      <c r="A212" s="103" t="s">
        <v>4696</v>
      </c>
      <c r="B212" s="103" t="s">
        <v>4697</v>
      </c>
      <c r="C212" s="103" t="s">
        <v>4707</v>
      </c>
      <c r="D212" s="103">
        <v>0</v>
      </c>
      <c r="E212" s="13" t="s">
        <v>4704</v>
      </c>
      <c r="F212" s="103">
        <v>25</v>
      </c>
      <c r="G212" s="103">
        <v>0</v>
      </c>
      <c r="H212" s="105" t="s">
        <v>5022</v>
      </c>
      <c r="I212" s="103" t="s">
        <v>5023</v>
      </c>
      <c r="J212" s="103" t="s">
        <v>2045</v>
      </c>
    </row>
    <row r="213" spans="1:10">
      <c r="A213" s="103" t="s">
        <v>4696</v>
      </c>
      <c r="B213" s="103" t="s">
        <v>4697</v>
      </c>
      <c r="C213" s="103" t="s">
        <v>5002</v>
      </c>
      <c r="D213" s="103">
        <v>0</v>
      </c>
      <c r="E213" s="106" t="s">
        <v>4718</v>
      </c>
      <c r="F213" s="103">
        <v>25</v>
      </c>
      <c r="G213" s="103">
        <v>0</v>
      </c>
      <c r="H213" s="105" t="s">
        <v>5024</v>
      </c>
      <c r="I213" s="103" t="s">
        <v>738</v>
      </c>
      <c r="J213" s="103" t="s">
        <v>2043</v>
      </c>
    </row>
    <row r="214" spans="1:10">
      <c r="A214" s="103" t="s">
        <v>4720</v>
      </c>
      <c r="B214" s="103" t="s">
        <v>4711</v>
      </c>
      <c r="C214" s="103" t="s">
        <v>5002</v>
      </c>
      <c r="D214" s="103">
        <v>0</v>
      </c>
      <c r="E214" s="13" t="s">
        <v>4718</v>
      </c>
      <c r="F214" s="103">
        <v>15</v>
      </c>
      <c r="G214" s="103">
        <v>0</v>
      </c>
      <c r="H214" s="105" t="s">
        <v>5025</v>
      </c>
      <c r="I214" s="103" t="s">
        <v>738</v>
      </c>
      <c r="J214" s="103" t="s">
        <v>2045</v>
      </c>
    </row>
    <row r="215" spans="1:10">
      <c r="A215" s="103" t="s">
        <v>4696</v>
      </c>
      <c r="B215" s="103" t="s">
        <v>4697</v>
      </c>
      <c r="C215" s="103" t="s">
        <v>5026</v>
      </c>
      <c r="D215" s="103">
        <v>0</v>
      </c>
      <c r="E215" s="13" t="s">
        <v>4729</v>
      </c>
      <c r="F215" s="103">
        <v>20</v>
      </c>
      <c r="G215" s="103">
        <v>0</v>
      </c>
      <c r="H215" s="105" t="s">
        <v>5027</v>
      </c>
      <c r="I215" s="103" t="s">
        <v>5028</v>
      </c>
      <c r="J215" s="103" t="s">
        <v>2043</v>
      </c>
    </row>
    <row r="216" spans="1:10">
      <c r="A216" s="103" t="s">
        <v>4720</v>
      </c>
      <c r="B216" s="103" t="s">
        <v>2105</v>
      </c>
      <c r="C216" s="103" t="s">
        <v>4752</v>
      </c>
      <c r="D216" s="103">
        <v>0</v>
      </c>
      <c r="E216" s="109">
        <v>0</v>
      </c>
      <c r="F216" s="103">
        <v>20</v>
      </c>
      <c r="G216" s="103" t="s">
        <v>56</v>
      </c>
      <c r="H216" s="105" t="s">
        <v>5029</v>
      </c>
      <c r="I216" s="103" t="s">
        <v>56</v>
      </c>
      <c r="J216" s="103" t="s">
        <v>2043</v>
      </c>
    </row>
    <row r="217" spans="1:10">
      <c r="A217" s="103" t="s">
        <v>2731</v>
      </c>
      <c r="B217" s="103" t="s">
        <v>4711</v>
      </c>
      <c r="C217" s="103" t="s">
        <v>4752</v>
      </c>
      <c r="D217" s="103" t="s">
        <v>235</v>
      </c>
      <c r="E217" s="106" t="s">
        <v>4718</v>
      </c>
      <c r="F217" s="103">
        <v>20</v>
      </c>
      <c r="G217" s="103">
        <v>0</v>
      </c>
      <c r="H217" s="105" t="s">
        <v>5030</v>
      </c>
      <c r="I217" s="103" t="s">
        <v>235</v>
      </c>
      <c r="J217" s="103" t="s">
        <v>2043</v>
      </c>
    </row>
    <row r="218" spans="1:10">
      <c r="A218" s="103" t="s">
        <v>2731</v>
      </c>
      <c r="B218" s="103" t="s">
        <v>4711</v>
      </c>
      <c r="C218" s="103" t="s">
        <v>4752</v>
      </c>
      <c r="D218" s="103">
        <v>0</v>
      </c>
      <c r="E218" s="13" t="s">
        <v>4718</v>
      </c>
      <c r="F218" s="103">
        <v>20</v>
      </c>
      <c r="G218" s="103">
        <v>0</v>
      </c>
      <c r="H218" s="105" t="s">
        <v>5031</v>
      </c>
      <c r="I218" s="103" t="s">
        <v>5032</v>
      </c>
      <c r="J218" s="103" t="s">
        <v>2043</v>
      </c>
    </row>
    <row r="219" spans="1:10">
      <c r="A219" s="103" t="s">
        <v>2731</v>
      </c>
      <c r="B219" s="103" t="s">
        <v>4711</v>
      </c>
      <c r="C219" s="103" t="s">
        <v>4752</v>
      </c>
      <c r="D219" s="103" t="s">
        <v>193</v>
      </c>
      <c r="E219" s="109">
        <v>0</v>
      </c>
      <c r="F219" s="103">
        <v>20</v>
      </c>
      <c r="G219" s="103">
        <v>0</v>
      </c>
      <c r="H219" s="105" t="s">
        <v>5033</v>
      </c>
      <c r="I219" s="103" t="s">
        <v>193</v>
      </c>
      <c r="J219" s="103" t="s">
        <v>2043</v>
      </c>
    </row>
    <row r="220" spans="1:10">
      <c r="A220" s="103" t="s">
        <v>4720</v>
      </c>
      <c r="B220" s="103" t="s">
        <v>4711</v>
      </c>
      <c r="C220" s="103" t="s">
        <v>4752</v>
      </c>
      <c r="D220" s="103">
        <v>0</v>
      </c>
      <c r="E220" s="109">
        <v>0</v>
      </c>
      <c r="F220" s="103">
        <v>20</v>
      </c>
      <c r="G220" s="103">
        <v>0</v>
      </c>
      <c r="H220" s="105" t="s">
        <v>5034</v>
      </c>
      <c r="I220" s="103" t="s">
        <v>491</v>
      </c>
      <c r="J220" s="103" t="s">
        <v>2043</v>
      </c>
    </row>
    <row r="221" spans="1:10">
      <c r="A221" s="103" t="s">
        <v>4720</v>
      </c>
      <c r="B221" s="103" t="s">
        <v>4711</v>
      </c>
      <c r="C221" s="103" t="s">
        <v>4752</v>
      </c>
      <c r="D221" s="103">
        <v>0</v>
      </c>
      <c r="E221" s="109">
        <v>0</v>
      </c>
      <c r="F221" s="103">
        <v>20</v>
      </c>
      <c r="G221" s="103">
        <v>0</v>
      </c>
      <c r="H221" s="105" t="s">
        <v>5035</v>
      </c>
      <c r="I221" s="103" t="s">
        <v>289</v>
      </c>
      <c r="J221" s="103" t="s">
        <v>2045</v>
      </c>
    </row>
    <row r="222" spans="1:10">
      <c r="A222" s="103" t="s">
        <v>4720</v>
      </c>
      <c r="B222" s="103" t="s">
        <v>4711</v>
      </c>
      <c r="C222" s="103" t="s">
        <v>4752</v>
      </c>
      <c r="D222" s="103">
        <v>0</v>
      </c>
      <c r="E222" s="106" t="s">
        <v>4729</v>
      </c>
      <c r="F222" s="103">
        <v>20</v>
      </c>
      <c r="G222" s="103">
        <v>0</v>
      </c>
      <c r="H222" s="105" t="s">
        <v>5036</v>
      </c>
      <c r="I222" s="103" t="s">
        <v>160</v>
      </c>
      <c r="J222" s="103" t="s">
        <v>2043</v>
      </c>
    </row>
    <row r="223" spans="1:10">
      <c r="A223" s="103" t="s">
        <v>4720</v>
      </c>
      <c r="B223" s="103" t="s">
        <v>4711</v>
      </c>
      <c r="C223" s="103">
        <v>0</v>
      </c>
      <c r="D223" s="103">
        <v>0</v>
      </c>
      <c r="E223" s="13" t="s">
        <v>4729</v>
      </c>
      <c r="F223" s="103">
        <v>15</v>
      </c>
      <c r="G223" s="103">
        <v>0</v>
      </c>
      <c r="H223" s="105" t="s">
        <v>5037</v>
      </c>
      <c r="I223" s="103" t="s">
        <v>5038</v>
      </c>
      <c r="J223" s="103" t="s">
        <v>2045</v>
      </c>
    </row>
    <row r="224" spans="1:10">
      <c r="A224" s="103" t="s">
        <v>2731</v>
      </c>
      <c r="B224" s="103" t="s">
        <v>4711</v>
      </c>
      <c r="C224" s="103" t="s">
        <v>4752</v>
      </c>
      <c r="D224" s="103">
        <v>0</v>
      </c>
      <c r="E224" s="106" t="s">
        <v>4729</v>
      </c>
      <c r="F224" s="103">
        <v>20</v>
      </c>
      <c r="G224" s="103">
        <v>0</v>
      </c>
      <c r="H224" s="105" t="s">
        <v>5039</v>
      </c>
      <c r="I224" s="103" t="s">
        <v>826</v>
      </c>
      <c r="J224" s="103" t="s">
        <v>2045</v>
      </c>
    </row>
    <row r="225" spans="1:10">
      <c r="A225" s="103" t="s">
        <v>4720</v>
      </c>
      <c r="B225" s="103" t="s">
        <v>4711</v>
      </c>
      <c r="C225" s="103" t="s">
        <v>4752</v>
      </c>
      <c r="D225" s="103">
        <v>0</v>
      </c>
      <c r="E225" s="13" t="s">
        <v>4729</v>
      </c>
      <c r="F225" s="103">
        <v>20</v>
      </c>
      <c r="G225" s="103">
        <v>0</v>
      </c>
      <c r="H225" s="105" t="s">
        <v>5040</v>
      </c>
      <c r="I225" s="103" t="s">
        <v>554</v>
      </c>
      <c r="J225" s="103" t="s">
        <v>2045</v>
      </c>
    </row>
    <row r="226" spans="1:10">
      <c r="A226" s="103" t="s">
        <v>4720</v>
      </c>
      <c r="B226" s="103" t="s">
        <v>4711</v>
      </c>
      <c r="C226" s="103" t="s">
        <v>4717</v>
      </c>
      <c r="D226" s="103">
        <v>0</v>
      </c>
      <c r="E226" s="13" t="s">
        <v>4729</v>
      </c>
      <c r="F226" s="103">
        <v>20</v>
      </c>
      <c r="G226" s="103">
        <v>0</v>
      </c>
      <c r="H226" s="105" t="s">
        <v>5041</v>
      </c>
      <c r="I226" s="103" t="s">
        <v>556</v>
      </c>
      <c r="J226" s="103" t="s">
        <v>2045</v>
      </c>
    </row>
    <row r="227" spans="1:10">
      <c r="A227" s="103" t="s">
        <v>4720</v>
      </c>
      <c r="B227" s="103" t="s">
        <v>4711</v>
      </c>
      <c r="C227" s="103" t="s">
        <v>4752</v>
      </c>
      <c r="D227" s="103">
        <v>0</v>
      </c>
      <c r="E227" s="106" t="s">
        <v>4729</v>
      </c>
      <c r="F227" s="103">
        <v>20</v>
      </c>
      <c r="G227" s="103">
        <v>0</v>
      </c>
      <c r="H227" s="105" t="s">
        <v>5042</v>
      </c>
      <c r="I227" s="103" t="s">
        <v>911</v>
      </c>
      <c r="J227" s="103" t="s">
        <v>2045</v>
      </c>
    </row>
    <row r="228" spans="1:10">
      <c r="A228" s="103" t="s">
        <v>2731</v>
      </c>
      <c r="B228" s="103" t="s">
        <v>4711</v>
      </c>
      <c r="C228" s="103" t="s">
        <v>4752</v>
      </c>
      <c r="D228" s="103">
        <v>0</v>
      </c>
      <c r="E228" s="106" t="s">
        <v>4718</v>
      </c>
      <c r="F228" s="103">
        <v>20</v>
      </c>
      <c r="G228" s="103">
        <v>0</v>
      </c>
      <c r="H228" s="105" t="s">
        <v>5043</v>
      </c>
      <c r="I228" s="103" t="s">
        <v>5044</v>
      </c>
      <c r="J228" s="103" t="s">
        <v>2045</v>
      </c>
    </row>
    <row r="229" spans="1:10">
      <c r="A229" s="103" t="s">
        <v>2731</v>
      </c>
      <c r="B229" s="103" t="s">
        <v>4711</v>
      </c>
      <c r="C229" s="103" t="s">
        <v>4752</v>
      </c>
      <c r="D229" s="103">
        <v>0</v>
      </c>
      <c r="E229" s="13" t="s">
        <v>4718</v>
      </c>
      <c r="F229" s="103">
        <v>20</v>
      </c>
      <c r="G229" s="103">
        <v>0</v>
      </c>
      <c r="H229" s="105" t="s">
        <v>5045</v>
      </c>
      <c r="I229" s="103" t="s">
        <v>5046</v>
      </c>
      <c r="J229" s="103" t="s">
        <v>2045</v>
      </c>
    </row>
    <row r="230" spans="1:10">
      <c r="A230" s="103" t="s">
        <v>4720</v>
      </c>
      <c r="B230" s="103" t="s">
        <v>4711</v>
      </c>
      <c r="C230" s="103" t="s">
        <v>4752</v>
      </c>
      <c r="D230" s="103">
        <v>0</v>
      </c>
      <c r="E230" s="106" t="s">
        <v>4729</v>
      </c>
      <c r="F230" s="103">
        <v>20</v>
      </c>
      <c r="G230" s="103">
        <v>0</v>
      </c>
      <c r="H230" s="105" t="s">
        <v>5047</v>
      </c>
      <c r="I230" s="103" t="s">
        <v>187</v>
      </c>
      <c r="J230" s="103" t="s">
        <v>2043</v>
      </c>
    </row>
    <row r="231" spans="1:10">
      <c r="A231" s="103" t="s">
        <v>4720</v>
      </c>
      <c r="B231" s="103" t="s">
        <v>4711</v>
      </c>
      <c r="C231" s="103">
        <v>0</v>
      </c>
      <c r="D231" s="103">
        <v>0</v>
      </c>
      <c r="E231" s="109">
        <v>0</v>
      </c>
      <c r="F231" s="110">
        <v>20</v>
      </c>
      <c r="G231" s="110">
        <v>0</v>
      </c>
      <c r="H231" s="105" t="s">
        <v>5048</v>
      </c>
      <c r="I231" s="103" t="s">
        <v>623</v>
      </c>
      <c r="J231" s="103" t="s">
        <v>2045</v>
      </c>
    </row>
    <row r="232" spans="1:10">
      <c r="A232" s="103" t="s">
        <v>4720</v>
      </c>
      <c r="B232" s="103" t="s">
        <v>4711</v>
      </c>
      <c r="C232" s="103" t="s">
        <v>4752</v>
      </c>
      <c r="D232" s="103">
        <v>0</v>
      </c>
      <c r="E232" s="13" t="s">
        <v>4704</v>
      </c>
      <c r="F232" s="103">
        <v>20</v>
      </c>
      <c r="G232" s="103">
        <v>0</v>
      </c>
      <c r="H232" s="113" t="s">
        <v>5049</v>
      </c>
      <c r="I232" s="114" t="s">
        <v>847</v>
      </c>
      <c r="J232" s="103" t="s">
        <v>2043</v>
      </c>
    </row>
    <row r="233" spans="1:10">
      <c r="A233" s="103" t="s">
        <v>2731</v>
      </c>
      <c r="B233" s="103" t="s">
        <v>4711</v>
      </c>
      <c r="C233" s="103" t="s">
        <v>4752</v>
      </c>
      <c r="D233" s="103">
        <v>0</v>
      </c>
      <c r="E233" s="106" t="s">
        <v>4729</v>
      </c>
      <c r="F233" s="103">
        <v>20</v>
      </c>
      <c r="G233" s="103">
        <v>0</v>
      </c>
      <c r="H233" s="105" t="s">
        <v>5050</v>
      </c>
      <c r="I233" s="103" t="s">
        <v>799</v>
      </c>
      <c r="J233" s="103" t="s">
        <v>2045</v>
      </c>
    </row>
    <row r="234" spans="1:10">
      <c r="A234" s="103" t="s">
        <v>4720</v>
      </c>
      <c r="B234" s="103" t="s">
        <v>4711</v>
      </c>
      <c r="C234" s="103" t="s">
        <v>4752</v>
      </c>
      <c r="D234" s="103">
        <v>0</v>
      </c>
      <c r="E234" s="106" t="s">
        <v>4704</v>
      </c>
      <c r="F234" s="103">
        <v>20</v>
      </c>
      <c r="G234" s="103">
        <v>0</v>
      </c>
      <c r="H234" s="105" t="s">
        <v>5051</v>
      </c>
      <c r="I234" s="103" t="s">
        <v>455</v>
      </c>
      <c r="J234" s="103" t="s">
        <v>2043</v>
      </c>
    </row>
    <row r="235" spans="1:10">
      <c r="A235" s="103" t="s">
        <v>4720</v>
      </c>
      <c r="B235" s="103" t="s">
        <v>4711</v>
      </c>
      <c r="C235" s="103" t="s">
        <v>4752</v>
      </c>
      <c r="D235" s="103">
        <v>0</v>
      </c>
      <c r="E235" s="106" t="s">
        <v>4704</v>
      </c>
      <c r="F235" s="103">
        <v>20</v>
      </c>
      <c r="G235" s="103">
        <v>0</v>
      </c>
      <c r="H235" s="105" t="s">
        <v>5052</v>
      </c>
      <c r="I235" s="103" t="s">
        <v>303</v>
      </c>
      <c r="J235" s="103" t="s">
        <v>2043</v>
      </c>
    </row>
    <row r="236" spans="1:10">
      <c r="A236" s="103" t="s">
        <v>2731</v>
      </c>
      <c r="B236" s="103" t="s">
        <v>4711</v>
      </c>
      <c r="C236" s="103" t="s">
        <v>4752</v>
      </c>
      <c r="D236" s="103">
        <v>0</v>
      </c>
      <c r="E236" s="106" t="s">
        <v>4718</v>
      </c>
      <c r="F236" s="103">
        <v>20</v>
      </c>
      <c r="G236" s="103">
        <v>0</v>
      </c>
      <c r="H236" s="105" t="s">
        <v>5053</v>
      </c>
      <c r="I236" s="103" t="s">
        <v>5054</v>
      </c>
      <c r="J236" s="103" t="s">
        <v>2045</v>
      </c>
    </row>
    <row r="237" spans="1:10">
      <c r="A237" s="103" t="s">
        <v>4720</v>
      </c>
      <c r="B237" s="103" t="s">
        <v>4711</v>
      </c>
      <c r="C237" s="103" t="s">
        <v>4752</v>
      </c>
      <c r="D237" s="103">
        <v>0</v>
      </c>
      <c r="E237" s="106" t="s">
        <v>4729</v>
      </c>
      <c r="F237" s="103">
        <v>20</v>
      </c>
      <c r="G237" s="103">
        <v>0</v>
      </c>
      <c r="H237" s="105" t="s">
        <v>1092</v>
      </c>
      <c r="I237" s="103" t="s">
        <v>1091</v>
      </c>
      <c r="J237" s="103" t="s">
        <v>2045</v>
      </c>
    </row>
    <row r="238" spans="1:10">
      <c r="A238" s="103" t="s">
        <v>4720</v>
      </c>
      <c r="B238" s="103" t="s">
        <v>4711</v>
      </c>
      <c r="C238" s="103" t="s">
        <v>4752</v>
      </c>
      <c r="D238" s="103" t="s">
        <v>244</v>
      </c>
      <c r="E238" s="106" t="s">
        <v>4718</v>
      </c>
      <c r="F238" s="103">
        <v>20</v>
      </c>
      <c r="G238" s="103">
        <v>0</v>
      </c>
      <c r="H238" s="105" t="s">
        <v>5055</v>
      </c>
      <c r="I238" s="103" t="s">
        <v>244</v>
      </c>
      <c r="J238" s="103" t="s">
        <v>2043</v>
      </c>
    </row>
    <row r="239" spans="1:10">
      <c r="A239" s="103" t="s">
        <v>4720</v>
      </c>
      <c r="B239" s="103" t="s">
        <v>4711</v>
      </c>
      <c r="C239" s="103" t="s">
        <v>4752</v>
      </c>
      <c r="D239" s="103">
        <v>0</v>
      </c>
      <c r="E239" s="109">
        <v>0</v>
      </c>
      <c r="F239" s="103">
        <v>20</v>
      </c>
      <c r="G239" s="103" t="s">
        <v>403</v>
      </c>
      <c r="H239" s="105" t="s">
        <v>5056</v>
      </c>
      <c r="I239" s="103" t="s">
        <v>403</v>
      </c>
      <c r="J239" s="103" t="s">
        <v>2043</v>
      </c>
    </row>
    <row r="240" spans="1:10">
      <c r="A240" s="103" t="s">
        <v>2731</v>
      </c>
      <c r="B240" s="103" t="s">
        <v>4711</v>
      </c>
      <c r="C240" s="103" t="s">
        <v>4752</v>
      </c>
      <c r="D240" s="103">
        <v>0</v>
      </c>
      <c r="E240" s="13" t="s">
        <v>4718</v>
      </c>
      <c r="F240" s="103">
        <v>20</v>
      </c>
      <c r="G240" s="103">
        <v>0</v>
      </c>
      <c r="H240" s="105" t="s">
        <v>5057</v>
      </c>
      <c r="I240" s="103" t="s">
        <v>5058</v>
      </c>
      <c r="J240" s="103" t="s">
        <v>2045</v>
      </c>
    </row>
    <row r="241" spans="1:10">
      <c r="A241" s="103" t="s">
        <v>2731</v>
      </c>
      <c r="B241" s="103" t="s">
        <v>4711</v>
      </c>
      <c r="C241" s="103" t="s">
        <v>4752</v>
      </c>
      <c r="D241" s="103">
        <v>0</v>
      </c>
      <c r="E241" s="106" t="s">
        <v>4718</v>
      </c>
      <c r="F241" s="103">
        <v>20</v>
      </c>
      <c r="G241" s="103">
        <v>0</v>
      </c>
      <c r="H241" s="105" t="s">
        <v>5059</v>
      </c>
      <c r="I241" s="103" t="s">
        <v>5060</v>
      </c>
      <c r="J241" s="103" t="s">
        <v>2043</v>
      </c>
    </row>
    <row r="242" spans="1:10">
      <c r="A242" s="103" t="s">
        <v>2731</v>
      </c>
      <c r="B242" s="103" t="s">
        <v>4711</v>
      </c>
      <c r="C242" s="103" t="s">
        <v>4752</v>
      </c>
      <c r="D242" s="103">
        <v>0</v>
      </c>
      <c r="E242" s="13" t="s">
        <v>4729</v>
      </c>
      <c r="F242" s="103">
        <v>20</v>
      </c>
      <c r="G242" s="103">
        <v>0</v>
      </c>
      <c r="H242" s="105" t="s">
        <v>5061</v>
      </c>
      <c r="I242" s="103" t="s">
        <v>5062</v>
      </c>
      <c r="J242" s="103" t="s">
        <v>2043</v>
      </c>
    </row>
    <row r="243" spans="1:10">
      <c r="A243" s="103" t="s">
        <v>4720</v>
      </c>
      <c r="B243" s="103" t="s">
        <v>4711</v>
      </c>
      <c r="C243" s="103">
        <v>0</v>
      </c>
      <c r="D243" s="103">
        <v>0</v>
      </c>
      <c r="E243" s="109">
        <v>0</v>
      </c>
      <c r="F243" s="103">
        <v>20</v>
      </c>
      <c r="G243" s="103">
        <v>0</v>
      </c>
      <c r="H243" s="105" t="s">
        <v>5063</v>
      </c>
      <c r="I243" s="103" t="s">
        <v>397</v>
      </c>
      <c r="J243" s="103" t="s">
        <v>2045</v>
      </c>
    </row>
    <row r="244" spans="1:10">
      <c r="A244" s="103" t="s">
        <v>2731</v>
      </c>
      <c r="B244" s="103" t="s">
        <v>4711</v>
      </c>
      <c r="C244" s="103" t="s">
        <v>4752</v>
      </c>
      <c r="D244" s="103">
        <v>0</v>
      </c>
      <c r="E244" s="106" t="s">
        <v>4729</v>
      </c>
      <c r="F244" s="103">
        <v>20</v>
      </c>
      <c r="G244" s="103">
        <v>0</v>
      </c>
      <c r="H244" s="105" t="s">
        <v>5064</v>
      </c>
      <c r="I244" s="103" t="s">
        <v>1710</v>
      </c>
      <c r="J244" s="103" t="s">
        <v>2045</v>
      </c>
    </row>
    <row r="245" spans="1:10">
      <c r="A245" s="103" t="s">
        <v>2731</v>
      </c>
      <c r="B245" s="103" t="s">
        <v>4711</v>
      </c>
      <c r="C245" s="103" t="s">
        <v>4752</v>
      </c>
      <c r="D245" s="103">
        <v>0</v>
      </c>
      <c r="E245" s="13" t="s">
        <v>4718</v>
      </c>
      <c r="F245" s="103">
        <v>20</v>
      </c>
      <c r="G245" s="103">
        <v>0</v>
      </c>
      <c r="H245" s="105" t="s">
        <v>5065</v>
      </c>
      <c r="I245" s="103" t="s">
        <v>178</v>
      </c>
      <c r="J245" s="103" t="s">
        <v>2045</v>
      </c>
    </row>
    <row r="246" spans="1:10">
      <c r="A246" s="103" t="s">
        <v>4720</v>
      </c>
      <c r="B246" s="103" t="s">
        <v>4711</v>
      </c>
      <c r="C246" s="103" t="s">
        <v>4752</v>
      </c>
      <c r="D246" s="103">
        <v>0</v>
      </c>
      <c r="E246" s="106" t="s">
        <v>4729</v>
      </c>
      <c r="F246" s="108">
        <v>20</v>
      </c>
      <c r="G246" s="108">
        <v>0</v>
      </c>
      <c r="H246" s="105" t="s">
        <v>5066</v>
      </c>
      <c r="I246" s="103" t="s">
        <v>1636</v>
      </c>
      <c r="J246" s="103" t="s">
        <v>2045</v>
      </c>
    </row>
    <row r="247" spans="1:10">
      <c r="A247" s="103" t="s">
        <v>2731</v>
      </c>
      <c r="B247" s="103" t="s">
        <v>4711</v>
      </c>
      <c r="C247" s="103" t="s">
        <v>4752</v>
      </c>
      <c r="D247" s="103">
        <v>0</v>
      </c>
      <c r="E247" s="104">
        <v>0</v>
      </c>
      <c r="F247" s="103">
        <v>20</v>
      </c>
      <c r="G247" s="103">
        <v>0</v>
      </c>
      <c r="H247" s="105" t="s">
        <v>5067</v>
      </c>
      <c r="I247" s="103" t="s">
        <v>566</v>
      </c>
      <c r="J247" s="103" t="s">
        <v>2045</v>
      </c>
    </row>
    <row r="248" spans="1:10">
      <c r="A248" s="103" t="s">
        <v>4720</v>
      </c>
      <c r="B248" s="103" t="s">
        <v>4711</v>
      </c>
      <c r="C248" s="103" t="s">
        <v>4752</v>
      </c>
      <c r="D248" s="103">
        <v>0</v>
      </c>
      <c r="E248" s="13" t="s">
        <v>4729</v>
      </c>
      <c r="F248" s="103">
        <v>20</v>
      </c>
      <c r="G248" s="103">
        <v>0</v>
      </c>
      <c r="H248" s="105" t="s">
        <v>5068</v>
      </c>
      <c r="I248" s="103" t="s">
        <v>552</v>
      </c>
      <c r="J248" s="103" t="s">
        <v>2045</v>
      </c>
    </row>
    <row r="249" spans="1:10">
      <c r="A249" s="103" t="s">
        <v>2731</v>
      </c>
      <c r="B249" s="103" t="s">
        <v>4711</v>
      </c>
      <c r="C249" s="103" t="s">
        <v>4752</v>
      </c>
      <c r="D249" s="103">
        <v>0</v>
      </c>
      <c r="E249" s="106" t="s">
        <v>4704</v>
      </c>
      <c r="F249" s="103">
        <v>20</v>
      </c>
      <c r="G249" s="103">
        <v>0</v>
      </c>
      <c r="H249" s="105" t="s">
        <v>5069</v>
      </c>
      <c r="I249" s="103" t="s">
        <v>1210</v>
      </c>
      <c r="J249" s="103" t="s">
        <v>2045</v>
      </c>
    </row>
    <row r="250" spans="1:10">
      <c r="A250" s="103" t="s">
        <v>2731</v>
      </c>
      <c r="B250" s="103" t="s">
        <v>4711</v>
      </c>
      <c r="C250" s="103" t="s">
        <v>5070</v>
      </c>
      <c r="D250" s="103">
        <v>0</v>
      </c>
      <c r="E250" s="13" t="s">
        <v>4718</v>
      </c>
      <c r="F250" s="103">
        <v>20</v>
      </c>
      <c r="G250" s="103">
        <v>0</v>
      </c>
      <c r="H250" s="105" t="s">
        <v>5071</v>
      </c>
      <c r="I250" s="103" t="s">
        <v>5072</v>
      </c>
      <c r="J250" s="103" t="s">
        <v>2045</v>
      </c>
    </row>
    <row r="251" spans="1:10">
      <c r="A251" s="103" t="s">
        <v>2731</v>
      </c>
      <c r="B251" s="103" t="s">
        <v>4711</v>
      </c>
      <c r="C251" s="103" t="s">
        <v>4752</v>
      </c>
      <c r="D251" s="103">
        <v>0</v>
      </c>
      <c r="E251" s="13" t="s">
        <v>4708</v>
      </c>
      <c r="F251" s="103">
        <v>20</v>
      </c>
      <c r="G251" s="103">
        <v>0</v>
      </c>
      <c r="H251" s="105" t="s">
        <v>5073</v>
      </c>
      <c r="I251" s="103" t="s">
        <v>2436</v>
      </c>
      <c r="J251" s="103" t="s">
        <v>2045</v>
      </c>
    </row>
    <row r="252" spans="1:10">
      <c r="A252" s="103" t="s">
        <v>2731</v>
      </c>
      <c r="B252" s="103" t="s">
        <v>4711</v>
      </c>
      <c r="C252" s="103" t="s">
        <v>4752</v>
      </c>
      <c r="D252" s="103">
        <v>0</v>
      </c>
      <c r="E252" s="104">
        <v>0</v>
      </c>
      <c r="F252" s="103">
        <v>20</v>
      </c>
      <c r="G252" s="103">
        <v>0</v>
      </c>
      <c r="H252" s="105" t="s">
        <v>5074</v>
      </c>
      <c r="I252" s="103" t="s">
        <v>5075</v>
      </c>
      <c r="J252" s="103" t="s">
        <v>2045</v>
      </c>
    </row>
    <row r="253" spans="1:10">
      <c r="A253" s="103" t="s">
        <v>4720</v>
      </c>
      <c r="B253" s="103" t="s">
        <v>4711</v>
      </c>
      <c r="C253" s="103" t="s">
        <v>4752</v>
      </c>
      <c r="D253" s="103">
        <v>0</v>
      </c>
      <c r="E253" s="106" t="s">
        <v>4704</v>
      </c>
      <c r="F253" s="103">
        <v>15</v>
      </c>
      <c r="G253" s="103" t="s">
        <v>630</v>
      </c>
      <c r="H253" s="105" t="s">
        <v>5076</v>
      </c>
      <c r="I253" s="103" t="s">
        <v>630</v>
      </c>
      <c r="J253" s="103" t="s">
        <v>2043</v>
      </c>
    </row>
    <row r="254" spans="1:10">
      <c r="A254" s="103" t="s">
        <v>4720</v>
      </c>
      <c r="B254" s="103" t="s">
        <v>4711</v>
      </c>
      <c r="C254" s="103" t="s">
        <v>4752</v>
      </c>
      <c r="D254" s="103">
        <v>0</v>
      </c>
      <c r="E254" s="106" t="s">
        <v>4704</v>
      </c>
      <c r="F254" s="103">
        <v>20</v>
      </c>
      <c r="G254" s="103">
        <v>0</v>
      </c>
      <c r="H254" s="105" t="s">
        <v>5077</v>
      </c>
      <c r="I254" s="103" t="s">
        <v>771</v>
      </c>
      <c r="J254" s="103" t="s">
        <v>2045</v>
      </c>
    </row>
    <row r="255" spans="1:10">
      <c r="A255" s="103" t="s">
        <v>4720</v>
      </c>
      <c r="B255" s="103" t="s">
        <v>4711</v>
      </c>
      <c r="C255" s="103">
        <v>0</v>
      </c>
      <c r="D255" s="103">
        <v>0</v>
      </c>
      <c r="E255" s="104">
        <v>0</v>
      </c>
      <c r="F255" s="103">
        <v>20</v>
      </c>
      <c r="G255" s="103">
        <v>0</v>
      </c>
      <c r="H255" s="105" t="s">
        <v>5078</v>
      </c>
      <c r="I255" s="103" t="s">
        <v>5079</v>
      </c>
      <c r="J255" s="103" t="s">
        <v>2045</v>
      </c>
    </row>
    <row r="256" spans="1:10">
      <c r="A256" s="103" t="s">
        <v>2731</v>
      </c>
      <c r="B256" s="103" t="s">
        <v>4711</v>
      </c>
      <c r="C256" s="103" t="s">
        <v>4717</v>
      </c>
      <c r="D256" s="103">
        <v>0</v>
      </c>
      <c r="E256" s="13" t="s">
        <v>4718</v>
      </c>
      <c r="F256" s="103">
        <v>20</v>
      </c>
      <c r="G256" s="103">
        <v>0</v>
      </c>
      <c r="H256" s="105" t="s">
        <v>5080</v>
      </c>
      <c r="I256" s="103" t="s">
        <v>1664</v>
      </c>
      <c r="J256" s="103" t="s">
        <v>2043</v>
      </c>
    </row>
    <row r="257" spans="1:10">
      <c r="A257" s="103" t="s">
        <v>4720</v>
      </c>
      <c r="B257" s="103" t="s">
        <v>4711</v>
      </c>
      <c r="C257" s="103" t="s">
        <v>4752</v>
      </c>
      <c r="D257" s="103">
        <v>0</v>
      </c>
      <c r="E257" s="106" t="s">
        <v>4704</v>
      </c>
      <c r="F257" s="103">
        <v>20</v>
      </c>
      <c r="G257" s="103">
        <v>0</v>
      </c>
      <c r="H257" s="105" t="s">
        <v>5081</v>
      </c>
      <c r="I257" s="103" t="s">
        <v>313</v>
      </c>
      <c r="J257" s="103" t="s">
        <v>2045</v>
      </c>
    </row>
    <row r="258" spans="1:10">
      <c r="A258" s="103" t="s">
        <v>4720</v>
      </c>
      <c r="B258" s="103" t="s">
        <v>4711</v>
      </c>
      <c r="C258" s="103" t="s">
        <v>4752</v>
      </c>
      <c r="D258" s="103">
        <v>0</v>
      </c>
      <c r="E258" s="106" t="s">
        <v>4729</v>
      </c>
      <c r="F258" s="103">
        <v>20</v>
      </c>
      <c r="G258" s="103">
        <v>0</v>
      </c>
      <c r="H258" s="105" t="s">
        <v>5082</v>
      </c>
      <c r="I258" s="103" t="s">
        <v>1610</v>
      </c>
      <c r="J258" s="103" t="s">
        <v>2045</v>
      </c>
    </row>
    <row r="259" spans="1:10">
      <c r="A259" s="103" t="s">
        <v>4720</v>
      </c>
      <c r="B259" s="103" t="s">
        <v>4711</v>
      </c>
      <c r="C259" s="103" t="s">
        <v>4752</v>
      </c>
      <c r="D259" s="103">
        <v>0</v>
      </c>
      <c r="E259" s="109">
        <v>0</v>
      </c>
      <c r="F259" s="103">
        <v>20</v>
      </c>
      <c r="G259" s="103">
        <v>0</v>
      </c>
      <c r="H259" s="105" t="s">
        <v>5083</v>
      </c>
      <c r="I259" s="103" t="s">
        <v>513</v>
      </c>
      <c r="J259" s="103" t="s">
        <v>2043</v>
      </c>
    </row>
    <row r="260" spans="1:10">
      <c r="A260" s="103" t="s">
        <v>4720</v>
      </c>
      <c r="B260" s="103" t="s">
        <v>4711</v>
      </c>
      <c r="C260" s="103" t="s">
        <v>4752</v>
      </c>
      <c r="D260" s="103">
        <v>0</v>
      </c>
      <c r="E260" s="106" t="s">
        <v>4704</v>
      </c>
      <c r="F260" s="103">
        <v>20</v>
      </c>
      <c r="G260" s="103">
        <v>0</v>
      </c>
      <c r="H260" s="105" t="s">
        <v>5084</v>
      </c>
      <c r="I260" s="103" t="s">
        <v>1374</v>
      </c>
      <c r="J260" s="103" t="s">
        <v>2045</v>
      </c>
    </row>
    <row r="261" spans="1:10">
      <c r="A261" s="103" t="s">
        <v>4720</v>
      </c>
      <c r="B261" s="103" t="s">
        <v>4711</v>
      </c>
      <c r="C261" s="103">
        <v>0</v>
      </c>
      <c r="D261" s="103">
        <v>0</v>
      </c>
      <c r="E261" s="13" t="s">
        <v>4718</v>
      </c>
      <c r="F261" s="103">
        <v>20</v>
      </c>
      <c r="G261" s="103">
        <v>0</v>
      </c>
      <c r="H261" s="105" t="s">
        <v>5085</v>
      </c>
      <c r="I261" s="103" t="s">
        <v>5086</v>
      </c>
      <c r="J261" s="103" t="s">
        <v>2045</v>
      </c>
    </row>
    <row r="262" spans="1:10">
      <c r="A262" s="103" t="s">
        <v>4720</v>
      </c>
      <c r="B262" s="103" t="s">
        <v>4711</v>
      </c>
      <c r="C262" s="103" t="s">
        <v>4752</v>
      </c>
      <c r="D262" s="103">
        <v>0</v>
      </c>
      <c r="E262" s="106" t="s">
        <v>4729</v>
      </c>
      <c r="F262" s="103">
        <v>20</v>
      </c>
      <c r="G262" s="103">
        <v>0</v>
      </c>
      <c r="H262" s="105" t="s">
        <v>5087</v>
      </c>
      <c r="I262" s="103" t="s">
        <v>1615</v>
      </c>
      <c r="J262" s="103" t="s">
        <v>2045</v>
      </c>
    </row>
    <row r="263" spans="1:10">
      <c r="A263" s="103" t="s">
        <v>2731</v>
      </c>
      <c r="B263" s="103" t="s">
        <v>4711</v>
      </c>
      <c r="C263" s="103" t="s">
        <v>4752</v>
      </c>
      <c r="D263" s="103" t="s">
        <v>5088</v>
      </c>
      <c r="E263" s="106" t="s">
        <v>4708</v>
      </c>
      <c r="F263" s="103">
        <v>20</v>
      </c>
      <c r="G263" s="103">
        <v>0</v>
      </c>
      <c r="H263" s="105" t="s">
        <v>5089</v>
      </c>
      <c r="I263" s="103" t="s">
        <v>5088</v>
      </c>
      <c r="J263" s="103" t="s">
        <v>2043</v>
      </c>
    </row>
    <row r="264" spans="1:10">
      <c r="A264" s="103" t="s">
        <v>4875</v>
      </c>
      <c r="B264" s="103" t="s">
        <v>4711</v>
      </c>
      <c r="C264" s="103">
        <v>0</v>
      </c>
      <c r="D264" s="103">
        <v>0</v>
      </c>
      <c r="E264" s="106" t="s">
        <v>4708</v>
      </c>
      <c r="F264" s="103">
        <v>15</v>
      </c>
      <c r="G264" s="103">
        <v>0</v>
      </c>
      <c r="H264" s="105" t="s">
        <v>5090</v>
      </c>
      <c r="I264" s="103" t="s">
        <v>5088</v>
      </c>
      <c r="J264" s="103" t="s">
        <v>2045</v>
      </c>
    </row>
    <row r="265" spans="1:10">
      <c r="A265" s="103" t="s">
        <v>4720</v>
      </c>
      <c r="B265" s="103" t="s">
        <v>4711</v>
      </c>
      <c r="C265" s="103">
        <v>0</v>
      </c>
      <c r="D265" s="103">
        <v>0</v>
      </c>
      <c r="E265" s="106" t="s">
        <v>4729</v>
      </c>
      <c r="F265" s="103">
        <v>20</v>
      </c>
      <c r="G265" s="103">
        <v>0</v>
      </c>
      <c r="H265" s="105" t="s">
        <v>5091</v>
      </c>
      <c r="I265" s="103" t="s">
        <v>337</v>
      </c>
      <c r="J265" s="103" t="s">
        <v>2045</v>
      </c>
    </row>
    <row r="266" spans="1:10">
      <c r="A266" s="103" t="s">
        <v>4720</v>
      </c>
      <c r="B266" s="103" t="s">
        <v>4711</v>
      </c>
      <c r="C266" s="103" t="s">
        <v>4752</v>
      </c>
      <c r="D266" s="103">
        <v>0</v>
      </c>
      <c r="E266" s="13" t="s">
        <v>4718</v>
      </c>
      <c r="F266" s="103">
        <v>20</v>
      </c>
      <c r="G266" s="103">
        <v>0</v>
      </c>
      <c r="H266" s="105" t="s">
        <v>5092</v>
      </c>
      <c r="I266" s="103" t="s">
        <v>1544</v>
      </c>
      <c r="J266" s="103" t="s">
        <v>2045</v>
      </c>
    </row>
    <row r="267" spans="1:10">
      <c r="A267" s="103" t="s">
        <v>4720</v>
      </c>
      <c r="B267" s="103" t="s">
        <v>4711</v>
      </c>
      <c r="C267" s="103" t="s">
        <v>4752</v>
      </c>
      <c r="D267" s="103">
        <v>0</v>
      </c>
      <c r="E267" s="106" t="s">
        <v>4729</v>
      </c>
      <c r="F267" s="103">
        <v>20</v>
      </c>
      <c r="G267" s="103">
        <v>0</v>
      </c>
      <c r="H267" s="105" t="s">
        <v>5093</v>
      </c>
      <c r="I267" s="103" t="s">
        <v>620</v>
      </c>
      <c r="J267" s="103" t="s">
        <v>2045</v>
      </c>
    </row>
    <row r="268" spans="1:10">
      <c r="A268" s="103" t="s">
        <v>4720</v>
      </c>
      <c r="B268" s="103" t="s">
        <v>4711</v>
      </c>
      <c r="C268" s="103" t="s">
        <v>4752</v>
      </c>
      <c r="D268" s="103" t="s">
        <v>584</v>
      </c>
      <c r="E268" s="106" t="s">
        <v>4704</v>
      </c>
      <c r="F268" s="103">
        <v>20</v>
      </c>
      <c r="G268" s="103" t="s">
        <v>584</v>
      </c>
      <c r="H268" s="105" t="s">
        <v>5094</v>
      </c>
      <c r="I268" s="103" t="s">
        <v>584</v>
      </c>
      <c r="J268" s="103" t="s">
        <v>2043</v>
      </c>
    </row>
    <row r="269" spans="1:10">
      <c r="A269" s="103" t="s">
        <v>4720</v>
      </c>
      <c r="B269" s="103" t="s">
        <v>4711</v>
      </c>
      <c r="C269" s="103" t="s">
        <v>4752</v>
      </c>
      <c r="D269" s="103">
        <v>0</v>
      </c>
      <c r="E269" s="109">
        <v>0</v>
      </c>
      <c r="F269" s="103">
        <v>20</v>
      </c>
      <c r="G269" s="103">
        <v>0</v>
      </c>
      <c r="H269" s="105" t="s">
        <v>5095</v>
      </c>
      <c r="I269" s="103" t="s">
        <v>940</v>
      </c>
      <c r="J269" s="103" t="s">
        <v>2045</v>
      </c>
    </row>
    <row r="270" spans="1:10">
      <c r="A270" s="103" t="s">
        <v>4720</v>
      </c>
      <c r="B270" s="103" t="s">
        <v>4711</v>
      </c>
      <c r="C270" s="103" t="s">
        <v>5070</v>
      </c>
      <c r="D270" s="103">
        <v>0</v>
      </c>
      <c r="E270" s="13" t="s">
        <v>4718</v>
      </c>
      <c r="F270" s="103">
        <v>20</v>
      </c>
      <c r="G270" s="103">
        <v>0</v>
      </c>
      <c r="H270" s="105" t="s">
        <v>5096</v>
      </c>
      <c r="I270" s="103" t="s">
        <v>1474</v>
      </c>
      <c r="J270" s="103" t="s">
        <v>2045</v>
      </c>
    </row>
    <row r="271" spans="1:10">
      <c r="A271" s="103" t="s">
        <v>4720</v>
      </c>
      <c r="B271" s="103" t="s">
        <v>4711</v>
      </c>
      <c r="C271" s="103">
        <v>0</v>
      </c>
      <c r="D271" s="103">
        <v>0</v>
      </c>
      <c r="E271" s="106" t="s">
        <v>4729</v>
      </c>
      <c r="F271" s="103">
        <v>20</v>
      </c>
      <c r="G271" s="103">
        <v>0</v>
      </c>
      <c r="H271" s="105" t="s">
        <v>5097</v>
      </c>
      <c r="I271" s="103" t="s">
        <v>286</v>
      </c>
      <c r="J271" s="103" t="s">
        <v>2045</v>
      </c>
    </row>
    <row r="272" spans="1:10">
      <c r="A272" s="103" t="s">
        <v>4720</v>
      </c>
      <c r="B272" s="103" t="s">
        <v>4711</v>
      </c>
      <c r="C272" s="103">
        <v>0</v>
      </c>
      <c r="D272" s="103">
        <v>0</v>
      </c>
      <c r="E272" s="109">
        <v>0</v>
      </c>
      <c r="F272" s="108">
        <v>20</v>
      </c>
      <c r="G272" s="108">
        <v>0</v>
      </c>
      <c r="H272" s="105" t="s">
        <v>5098</v>
      </c>
      <c r="I272" s="103" t="s">
        <v>649</v>
      </c>
      <c r="J272" s="103" t="s">
        <v>2045</v>
      </c>
    </row>
    <row r="273" spans="1:10">
      <c r="A273" s="103" t="s">
        <v>2731</v>
      </c>
      <c r="B273" s="103" t="s">
        <v>4711</v>
      </c>
      <c r="C273" s="103" t="s">
        <v>4752</v>
      </c>
      <c r="D273" s="103">
        <v>0</v>
      </c>
      <c r="E273" s="13" t="s">
        <v>4718</v>
      </c>
      <c r="F273" s="103">
        <v>20</v>
      </c>
      <c r="G273" s="103">
        <v>0</v>
      </c>
      <c r="H273" s="105" t="s">
        <v>5099</v>
      </c>
      <c r="I273" s="103" t="s">
        <v>5100</v>
      </c>
      <c r="J273" s="103" t="s">
        <v>2043</v>
      </c>
    </row>
    <row r="274" spans="1:10">
      <c r="A274" s="103" t="s">
        <v>2731</v>
      </c>
      <c r="B274" s="103" t="s">
        <v>4711</v>
      </c>
      <c r="C274" s="103" t="s">
        <v>4752</v>
      </c>
      <c r="D274" s="103">
        <v>0</v>
      </c>
      <c r="E274" s="13" t="s">
        <v>4718</v>
      </c>
      <c r="F274" s="103">
        <v>20</v>
      </c>
      <c r="G274" s="103">
        <v>0</v>
      </c>
      <c r="H274" s="105" t="s">
        <v>5101</v>
      </c>
      <c r="I274" s="103" t="s">
        <v>5102</v>
      </c>
      <c r="J274" s="103" t="s">
        <v>2045</v>
      </c>
    </row>
    <row r="275" spans="1:10">
      <c r="A275" s="103" t="s">
        <v>2731</v>
      </c>
      <c r="B275" s="103" t="s">
        <v>4711</v>
      </c>
      <c r="C275" s="103" t="s">
        <v>4752</v>
      </c>
      <c r="D275" s="103" t="s">
        <v>400</v>
      </c>
      <c r="E275" s="109">
        <v>0</v>
      </c>
      <c r="F275" s="103">
        <v>20</v>
      </c>
      <c r="G275" s="103">
        <v>0</v>
      </c>
      <c r="H275" s="105" t="s">
        <v>5103</v>
      </c>
      <c r="I275" s="103" t="s">
        <v>400</v>
      </c>
      <c r="J275" s="103" t="s">
        <v>2043</v>
      </c>
    </row>
    <row r="276" spans="1:10">
      <c r="A276" s="103" t="s">
        <v>2731</v>
      </c>
      <c r="B276" s="103" t="s">
        <v>4711</v>
      </c>
      <c r="C276" s="103" t="s">
        <v>4752</v>
      </c>
      <c r="D276" s="103">
        <v>0</v>
      </c>
      <c r="E276" s="13" t="s">
        <v>4718</v>
      </c>
      <c r="F276" s="108">
        <v>20</v>
      </c>
      <c r="G276" s="108">
        <v>0</v>
      </c>
      <c r="H276" s="105" t="s">
        <v>5104</v>
      </c>
      <c r="I276" s="103" t="s">
        <v>5105</v>
      </c>
      <c r="J276" s="103" t="s">
        <v>2045</v>
      </c>
    </row>
    <row r="277" spans="1:10">
      <c r="A277" s="103" t="s">
        <v>2731</v>
      </c>
      <c r="B277" s="103" t="s">
        <v>4711</v>
      </c>
      <c r="C277" s="103">
        <v>0</v>
      </c>
      <c r="D277" s="103">
        <v>0</v>
      </c>
      <c r="E277" s="13" t="s">
        <v>4729</v>
      </c>
      <c r="F277" s="103">
        <v>20</v>
      </c>
      <c r="G277" s="103">
        <v>0</v>
      </c>
      <c r="H277" s="105" t="s">
        <v>5106</v>
      </c>
      <c r="I277" s="103" t="s">
        <v>5107</v>
      </c>
      <c r="J277" s="103" t="s">
        <v>2045</v>
      </c>
    </row>
    <row r="278" spans="1:10">
      <c r="A278" s="103" t="s">
        <v>2731</v>
      </c>
      <c r="B278" s="103" t="s">
        <v>4711</v>
      </c>
      <c r="C278" s="103" t="s">
        <v>4752</v>
      </c>
      <c r="D278" s="103">
        <v>0</v>
      </c>
      <c r="E278" s="13" t="s">
        <v>4718</v>
      </c>
      <c r="F278" s="103">
        <v>20</v>
      </c>
      <c r="G278" s="103">
        <v>0</v>
      </c>
      <c r="H278" s="105" t="s">
        <v>5108</v>
      </c>
      <c r="I278" s="103" t="s">
        <v>5109</v>
      </c>
      <c r="J278" s="103" t="s">
        <v>2045</v>
      </c>
    </row>
    <row r="279" spans="1:10">
      <c r="A279" s="103" t="s">
        <v>2731</v>
      </c>
      <c r="B279" s="103" t="s">
        <v>4711</v>
      </c>
      <c r="C279" s="103" t="s">
        <v>4752</v>
      </c>
      <c r="D279" s="103">
        <v>0</v>
      </c>
      <c r="E279" s="109">
        <v>0</v>
      </c>
      <c r="F279" s="103">
        <v>20</v>
      </c>
      <c r="G279" s="103">
        <v>0</v>
      </c>
      <c r="H279" s="105" t="s">
        <v>5110</v>
      </c>
      <c r="I279" s="103" t="s">
        <v>5111</v>
      </c>
      <c r="J279" s="103" t="s">
        <v>2043</v>
      </c>
    </row>
    <row r="280" spans="1:10">
      <c r="A280" s="103" t="s">
        <v>4720</v>
      </c>
      <c r="B280" s="103" t="s">
        <v>4711</v>
      </c>
      <c r="C280" s="103" t="s">
        <v>4752</v>
      </c>
      <c r="D280" s="103">
        <v>0</v>
      </c>
      <c r="E280" s="109">
        <v>0</v>
      </c>
      <c r="F280" s="103">
        <v>20</v>
      </c>
      <c r="G280" s="103">
        <v>0</v>
      </c>
      <c r="H280" s="105" t="s">
        <v>5112</v>
      </c>
      <c r="I280" s="103" t="s">
        <v>528</v>
      </c>
      <c r="J280" s="103" t="s">
        <v>2043</v>
      </c>
    </row>
    <row r="281" spans="1:10">
      <c r="A281" s="103" t="s">
        <v>4720</v>
      </c>
      <c r="B281" s="103" t="s">
        <v>4711</v>
      </c>
      <c r="C281" s="103" t="s">
        <v>4752</v>
      </c>
      <c r="D281" s="103">
        <v>0</v>
      </c>
      <c r="E281" s="109">
        <v>0</v>
      </c>
      <c r="F281" s="103">
        <v>20</v>
      </c>
      <c r="G281" s="103">
        <v>0</v>
      </c>
      <c r="H281" s="105" t="s">
        <v>5113</v>
      </c>
      <c r="I281" s="103" t="s">
        <v>1235</v>
      </c>
      <c r="J281" s="103" t="s">
        <v>2045</v>
      </c>
    </row>
    <row r="282" spans="1:10">
      <c r="A282" s="103" t="s">
        <v>4865</v>
      </c>
      <c r="B282" s="103" t="s">
        <v>4711</v>
      </c>
      <c r="C282" s="103" t="s">
        <v>4752</v>
      </c>
      <c r="D282" s="103" t="s">
        <v>196</v>
      </c>
      <c r="E282" s="106" t="s">
        <v>4704</v>
      </c>
      <c r="F282" s="103">
        <v>20</v>
      </c>
      <c r="G282" s="103" t="s">
        <v>196</v>
      </c>
      <c r="H282" s="105" t="s">
        <v>5114</v>
      </c>
      <c r="I282" s="103" t="s">
        <v>196</v>
      </c>
      <c r="J282" s="103" t="s">
        <v>2043</v>
      </c>
    </row>
    <row r="283" spans="1:10">
      <c r="A283" s="103" t="s">
        <v>4720</v>
      </c>
      <c r="B283" s="103" t="s">
        <v>4711</v>
      </c>
      <c r="C283" s="103" t="s">
        <v>4752</v>
      </c>
      <c r="D283" s="103">
        <v>0</v>
      </c>
      <c r="E283" s="106" t="s">
        <v>4704</v>
      </c>
      <c r="F283" s="103">
        <v>20</v>
      </c>
      <c r="G283" s="103">
        <v>0</v>
      </c>
      <c r="H283" s="105" t="s">
        <v>5115</v>
      </c>
      <c r="I283" s="103" t="s">
        <v>277</v>
      </c>
      <c r="J283" s="103" t="s">
        <v>2045</v>
      </c>
    </row>
    <row r="284" spans="1:10">
      <c r="A284" s="103" t="s">
        <v>4720</v>
      </c>
      <c r="B284" s="103" t="s">
        <v>4711</v>
      </c>
      <c r="C284" s="103" t="s">
        <v>4752</v>
      </c>
      <c r="D284" s="103">
        <v>0</v>
      </c>
      <c r="E284" s="106" t="s">
        <v>4704</v>
      </c>
      <c r="F284" s="103">
        <v>20</v>
      </c>
      <c r="G284" s="103" t="s">
        <v>592</v>
      </c>
      <c r="H284" s="105" t="s">
        <v>5116</v>
      </c>
      <c r="I284" s="103" t="s">
        <v>592</v>
      </c>
      <c r="J284" s="103" t="s">
        <v>2043</v>
      </c>
    </row>
    <row r="285" spans="1:10">
      <c r="A285" s="103" t="s">
        <v>4720</v>
      </c>
      <c r="B285" s="103" t="s">
        <v>4711</v>
      </c>
      <c r="C285" s="103" t="s">
        <v>4752</v>
      </c>
      <c r="D285" s="103">
        <v>0</v>
      </c>
      <c r="E285" s="13" t="s">
        <v>4729</v>
      </c>
      <c r="F285" s="103">
        <v>20</v>
      </c>
      <c r="G285" s="103">
        <v>0</v>
      </c>
      <c r="H285" s="105" t="s">
        <v>5117</v>
      </c>
      <c r="I285" s="103" t="s">
        <v>139</v>
      </c>
      <c r="J285" s="103" t="s">
        <v>2045</v>
      </c>
    </row>
    <row r="286" spans="1:10">
      <c r="A286" s="103" t="s">
        <v>4865</v>
      </c>
      <c r="B286" s="103" t="s">
        <v>4711</v>
      </c>
      <c r="C286" s="103" t="s">
        <v>4752</v>
      </c>
      <c r="D286" s="103" t="s">
        <v>145</v>
      </c>
      <c r="E286" s="106" t="s">
        <v>5118</v>
      </c>
      <c r="F286" s="103">
        <v>20</v>
      </c>
      <c r="G286" s="103" t="s">
        <v>145</v>
      </c>
      <c r="H286" s="105" t="s">
        <v>5119</v>
      </c>
      <c r="I286" s="103" t="s">
        <v>145</v>
      </c>
      <c r="J286" s="103" t="s">
        <v>2043</v>
      </c>
    </row>
    <row r="287" spans="1:10">
      <c r="A287" s="103" t="s">
        <v>4720</v>
      </c>
      <c r="B287" s="103" t="s">
        <v>4711</v>
      </c>
      <c r="C287" s="103" t="s">
        <v>4752</v>
      </c>
      <c r="D287" s="103">
        <v>0</v>
      </c>
      <c r="E287" s="106" t="s">
        <v>4729</v>
      </c>
      <c r="F287" s="103">
        <v>15</v>
      </c>
      <c r="G287" s="103" t="s">
        <v>124</v>
      </c>
      <c r="H287" s="105" t="s">
        <v>5120</v>
      </c>
      <c r="I287" s="103" t="s">
        <v>124</v>
      </c>
      <c r="J287" s="103" t="s">
        <v>2043</v>
      </c>
    </row>
    <row r="288" spans="1:10">
      <c r="A288" s="103" t="s">
        <v>4875</v>
      </c>
      <c r="B288" s="103" t="s">
        <v>4711</v>
      </c>
      <c r="C288" s="103">
        <v>0</v>
      </c>
      <c r="D288" s="103">
        <v>0</v>
      </c>
      <c r="E288" s="109">
        <v>0</v>
      </c>
      <c r="F288" s="103">
        <v>20</v>
      </c>
      <c r="G288" s="103">
        <v>0</v>
      </c>
      <c r="H288" s="105" t="s">
        <v>5121</v>
      </c>
      <c r="I288" s="103" t="s">
        <v>124</v>
      </c>
      <c r="J288" s="103" t="s">
        <v>2045</v>
      </c>
    </row>
    <row r="289" spans="1:10">
      <c r="A289" s="103" t="s">
        <v>4875</v>
      </c>
      <c r="B289" s="103" t="s">
        <v>4711</v>
      </c>
      <c r="C289" s="103">
        <v>0</v>
      </c>
      <c r="D289" s="103">
        <v>0</v>
      </c>
      <c r="E289" s="109">
        <v>0</v>
      </c>
      <c r="F289" s="103">
        <v>20</v>
      </c>
      <c r="G289" s="103">
        <v>0</v>
      </c>
      <c r="H289" s="105" t="s">
        <v>5122</v>
      </c>
      <c r="I289" s="103" t="s">
        <v>729</v>
      </c>
      <c r="J289" s="103" t="s">
        <v>2045</v>
      </c>
    </row>
    <row r="290" spans="1:10">
      <c r="A290" s="103" t="s">
        <v>2731</v>
      </c>
      <c r="B290" s="103" t="s">
        <v>4813</v>
      </c>
      <c r="C290" s="103" t="s">
        <v>4752</v>
      </c>
      <c r="D290" s="103">
        <v>0</v>
      </c>
      <c r="E290" s="106" t="s">
        <v>4729</v>
      </c>
      <c r="F290" s="103">
        <v>15</v>
      </c>
      <c r="G290" s="103" t="s">
        <v>322</v>
      </c>
      <c r="H290" s="105" t="s">
        <v>5123</v>
      </c>
      <c r="I290" s="103" t="s">
        <v>322</v>
      </c>
      <c r="J290" s="103" t="s">
        <v>2043</v>
      </c>
    </row>
    <row r="291" spans="1:10">
      <c r="A291" s="103" t="s">
        <v>2731</v>
      </c>
      <c r="B291" s="103" t="s">
        <v>4711</v>
      </c>
      <c r="C291" s="103" t="s">
        <v>4752</v>
      </c>
      <c r="D291" s="103">
        <v>0</v>
      </c>
      <c r="E291" s="106" t="s">
        <v>4704</v>
      </c>
      <c r="F291" s="103">
        <v>20</v>
      </c>
      <c r="G291" s="103">
        <v>0</v>
      </c>
      <c r="H291" s="105" t="s">
        <v>5124</v>
      </c>
      <c r="I291" s="103" t="s">
        <v>417</v>
      </c>
      <c r="J291" s="103" t="s">
        <v>2043</v>
      </c>
    </row>
    <row r="292" spans="1:10">
      <c r="A292" s="103" t="s">
        <v>4720</v>
      </c>
      <c r="B292" s="103" t="s">
        <v>4711</v>
      </c>
      <c r="C292" s="103" t="s">
        <v>4752</v>
      </c>
      <c r="D292" s="103">
        <v>0</v>
      </c>
      <c r="E292" s="106" t="s">
        <v>4729</v>
      </c>
      <c r="F292" s="103">
        <v>20</v>
      </c>
      <c r="G292" s="103">
        <v>0</v>
      </c>
      <c r="H292" s="105" t="s">
        <v>5125</v>
      </c>
      <c r="I292" s="103" t="s">
        <v>733</v>
      </c>
      <c r="J292" s="103" t="s">
        <v>2045</v>
      </c>
    </row>
    <row r="293" spans="1:10">
      <c r="A293" s="103" t="s">
        <v>4720</v>
      </c>
      <c r="B293" s="103" t="s">
        <v>4711</v>
      </c>
      <c r="C293" s="103" t="s">
        <v>4752</v>
      </c>
      <c r="D293" s="103">
        <v>0</v>
      </c>
      <c r="E293" s="106" t="s">
        <v>4704</v>
      </c>
      <c r="F293" s="103">
        <v>20</v>
      </c>
      <c r="G293" s="103">
        <v>0</v>
      </c>
      <c r="H293" s="105" t="s">
        <v>5126</v>
      </c>
      <c r="I293" s="103" t="s">
        <v>754</v>
      </c>
      <c r="J293" s="103" t="s">
        <v>2045</v>
      </c>
    </row>
    <row r="294" spans="1:10">
      <c r="A294" s="103" t="s">
        <v>4720</v>
      </c>
      <c r="B294" s="103" t="s">
        <v>4711</v>
      </c>
      <c r="C294" s="103" t="s">
        <v>4752</v>
      </c>
      <c r="D294" s="103">
        <v>0</v>
      </c>
      <c r="E294" s="106" t="s">
        <v>4729</v>
      </c>
      <c r="F294" s="103">
        <v>20</v>
      </c>
      <c r="G294" s="103">
        <v>0</v>
      </c>
      <c r="H294" s="105" t="s">
        <v>5127</v>
      </c>
      <c r="I294" s="103" t="s">
        <v>1079</v>
      </c>
      <c r="J294" s="103" t="s">
        <v>2045</v>
      </c>
    </row>
    <row r="295" spans="1:10">
      <c r="A295" s="103" t="s">
        <v>4875</v>
      </c>
      <c r="B295" s="103" t="s">
        <v>4711</v>
      </c>
      <c r="C295" s="103" t="s">
        <v>4752</v>
      </c>
      <c r="D295" s="103">
        <v>0</v>
      </c>
      <c r="E295" s="106" t="s">
        <v>4704</v>
      </c>
      <c r="F295" s="103">
        <v>20</v>
      </c>
      <c r="G295" s="103">
        <v>0</v>
      </c>
      <c r="H295" s="105" t="s">
        <v>5128</v>
      </c>
      <c r="I295" s="103" t="s">
        <v>790</v>
      </c>
      <c r="J295" s="103" t="s">
        <v>2045</v>
      </c>
    </row>
    <row r="296" spans="1:10">
      <c r="A296" s="103" t="s">
        <v>2731</v>
      </c>
      <c r="B296" s="103" t="s">
        <v>4711</v>
      </c>
      <c r="C296" s="103" t="s">
        <v>4752</v>
      </c>
      <c r="D296" s="103">
        <v>0</v>
      </c>
      <c r="E296" s="13" t="s">
        <v>4718</v>
      </c>
      <c r="F296" s="103">
        <v>20</v>
      </c>
      <c r="G296" s="103">
        <v>0</v>
      </c>
      <c r="H296" s="105" t="s">
        <v>5129</v>
      </c>
      <c r="I296" s="103" t="s">
        <v>325</v>
      </c>
      <c r="J296" s="103" t="s">
        <v>2043</v>
      </c>
    </row>
    <row r="297" spans="1:10">
      <c r="A297" s="103" t="s">
        <v>2731</v>
      </c>
      <c r="B297" s="103" t="s">
        <v>4711</v>
      </c>
      <c r="C297" s="103" t="s">
        <v>4752</v>
      </c>
      <c r="D297" s="103">
        <v>0</v>
      </c>
      <c r="E297" s="13" t="s">
        <v>4704</v>
      </c>
      <c r="F297" s="103">
        <v>20</v>
      </c>
      <c r="G297" s="103">
        <v>0</v>
      </c>
      <c r="H297" s="105" t="s">
        <v>5130</v>
      </c>
      <c r="I297" s="103" t="s">
        <v>657</v>
      </c>
      <c r="J297" s="103" t="s">
        <v>2045</v>
      </c>
    </row>
    <row r="298" spans="1:10">
      <c r="A298" s="103" t="s">
        <v>2731</v>
      </c>
      <c r="B298" s="103" t="s">
        <v>4711</v>
      </c>
      <c r="C298" s="103" t="s">
        <v>4717</v>
      </c>
      <c r="D298" s="103">
        <v>0</v>
      </c>
      <c r="E298" s="13" t="s">
        <v>4718</v>
      </c>
      <c r="F298" s="103">
        <v>20</v>
      </c>
      <c r="G298" s="103">
        <v>0</v>
      </c>
      <c r="H298" s="105" t="s">
        <v>5131</v>
      </c>
      <c r="I298" s="103" t="s">
        <v>1095</v>
      </c>
      <c r="J298" s="103" t="s">
        <v>2045</v>
      </c>
    </row>
    <row r="299" spans="1:10">
      <c r="A299" s="103" t="s">
        <v>4720</v>
      </c>
      <c r="B299" s="103" t="s">
        <v>4711</v>
      </c>
      <c r="C299" s="103" t="s">
        <v>4752</v>
      </c>
      <c r="D299" s="103">
        <v>0</v>
      </c>
      <c r="E299" s="106" t="s">
        <v>4704</v>
      </c>
      <c r="F299" s="103">
        <v>20</v>
      </c>
      <c r="G299" s="103">
        <v>0</v>
      </c>
      <c r="H299" s="105" t="s">
        <v>5132</v>
      </c>
      <c r="I299" s="103" t="s">
        <v>1566</v>
      </c>
      <c r="J299" s="103" t="s">
        <v>2045</v>
      </c>
    </row>
    <row r="300" spans="1:10">
      <c r="A300" s="103" t="s">
        <v>4720</v>
      </c>
      <c r="B300" s="103" t="s">
        <v>4711</v>
      </c>
      <c r="C300" s="103" t="s">
        <v>4752</v>
      </c>
      <c r="D300" s="103">
        <v>0</v>
      </c>
      <c r="E300" s="13" t="s">
        <v>4704</v>
      </c>
      <c r="F300" s="103">
        <v>20</v>
      </c>
      <c r="G300" s="103">
        <v>0</v>
      </c>
      <c r="H300" s="105" t="s">
        <v>5133</v>
      </c>
      <c r="I300" s="103" t="s">
        <v>706</v>
      </c>
      <c r="J300" s="103" t="s">
        <v>2045</v>
      </c>
    </row>
    <row r="301" spans="1:10">
      <c r="A301" s="103" t="s">
        <v>4720</v>
      </c>
      <c r="B301" s="103" t="s">
        <v>4711</v>
      </c>
      <c r="C301" s="103" t="s">
        <v>4752</v>
      </c>
      <c r="D301" s="103">
        <v>0</v>
      </c>
      <c r="E301" s="13" t="s">
        <v>4718</v>
      </c>
      <c r="F301" s="103">
        <v>20</v>
      </c>
      <c r="G301" s="103">
        <v>0</v>
      </c>
      <c r="H301" s="105" t="s">
        <v>5134</v>
      </c>
      <c r="I301" s="103" t="s">
        <v>1297</v>
      </c>
      <c r="J301" s="103" t="s">
        <v>2045</v>
      </c>
    </row>
    <row r="302" spans="1:10">
      <c r="A302" s="103" t="s">
        <v>2731</v>
      </c>
      <c r="B302" s="103" t="s">
        <v>4711</v>
      </c>
      <c r="C302" s="103" t="s">
        <v>4752</v>
      </c>
      <c r="D302" s="103">
        <v>0</v>
      </c>
      <c r="E302" s="13" t="s">
        <v>4718</v>
      </c>
      <c r="F302" s="103">
        <v>20</v>
      </c>
      <c r="G302" s="103">
        <v>0</v>
      </c>
      <c r="H302" s="105" t="s">
        <v>5135</v>
      </c>
      <c r="I302" s="103" t="s">
        <v>5136</v>
      </c>
      <c r="J302" s="103" t="s">
        <v>2045</v>
      </c>
    </row>
    <row r="303" spans="1:10">
      <c r="A303" s="103" t="s">
        <v>2731</v>
      </c>
      <c r="B303" s="103" t="s">
        <v>4711</v>
      </c>
      <c r="C303" s="103" t="s">
        <v>4717</v>
      </c>
      <c r="D303" s="103">
        <v>0</v>
      </c>
      <c r="E303" s="109">
        <v>0</v>
      </c>
      <c r="F303" s="103">
        <v>20</v>
      </c>
      <c r="G303" s="103">
        <v>0</v>
      </c>
      <c r="H303" s="105" t="s">
        <v>5137</v>
      </c>
      <c r="I303" s="103" t="s">
        <v>5138</v>
      </c>
      <c r="J303" s="103" t="s">
        <v>2045</v>
      </c>
    </row>
    <row r="304" spans="1:10">
      <c r="A304" s="103" t="s">
        <v>2731</v>
      </c>
      <c r="B304" s="103" t="s">
        <v>4711</v>
      </c>
      <c r="C304" s="103" t="s">
        <v>4752</v>
      </c>
      <c r="D304" s="103">
        <v>0</v>
      </c>
      <c r="E304" s="13" t="s">
        <v>4718</v>
      </c>
      <c r="F304" s="103">
        <v>20</v>
      </c>
      <c r="G304" s="103">
        <v>0</v>
      </c>
      <c r="H304" s="105" t="s">
        <v>5139</v>
      </c>
      <c r="I304" s="103" t="s">
        <v>5140</v>
      </c>
      <c r="J304" s="103" t="s">
        <v>2045</v>
      </c>
    </row>
    <row r="305" spans="1:10">
      <c r="A305" s="103" t="s">
        <v>4720</v>
      </c>
      <c r="B305" s="103" t="s">
        <v>4711</v>
      </c>
      <c r="C305" s="103" t="s">
        <v>4752</v>
      </c>
      <c r="D305" s="103">
        <v>0</v>
      </c>
      <c r="E305" s="106" t="s">
        <v>4704</v>
      </c>
      <c r="F305" s="103">
        <v>20</v>
      </c>
      <c r="G305" s="103">
        <v>0</v>
      </c>
      <c r="H305" s="105" t="s">
        <v>5141</v>
      </c>
      <c r="I305" s="103" t="s">
        <v>972</v>
      </c>
      <c r="J305" s="103" t="s">
        <v>2043</v>
      </c>
    </row>
    <row r="306" spans="1:10">
      <c r="A306" s="103" t="s">
        <v>4720</v>
      </c>
      <c r="B306" s="103" t="s">
        <v>4711</v>
      </c>
      <c r="C306" s="103">
        <v>0</v>
      </c>
      <c r="D306" s="103">
        <v>0</v>
      </c>
      <c r="E306" s="13" t="s">
        <v>4704</v>
      </c>
      <c r="F306" s="103">
        <v>20</v>
      </c>
      <c r="G306" s="103">
        <v>0</v>
      </c>
      <c r="H306" s="105" t="s">
        <v>5142</v>
      </c>
      <c r="I306" s="103" t="s">
        <v>609</v>
      </c>
      <c r="J306" s="103" t="s">
        <v>2045</v>
      </c>
    </row>
    <row r="307" spans="1:10">
      <c r="A307" s="103" t="s">
        <v>2731</v>
      </c>
      <c r="B307" s="103" t="s">
        <v>4711</v>
      </c>
      <c r="C307" s="103" t="s">
        <v>4752</v>
      </c>
      <c r="D307" s="103">
        <v>0</v>
      </c>
      <c r="E307" s="13" t="s">
        <v>4729</v>
      </c>
      <c r="F307" s="103">
        <v>20</v>
      </c>
      <c r="G307" s="103">
        <v>0</v>
      </c>
      <c r="H307" s="105" t="s">
        <v>5143</v>
      </c>
      <c r="I307" s="103" t="s">
        <v>5144</v>
      </c>
      <c r="J307" s="103" t="s">
        <v>2045</v>
      </c>
    </row>
    <row r="308" spans="1:10">
      <c r="A308" s="103" t="s">
        <v>4720</v>
      </c>
      <c r="B308" s="103" t="s">
        <v>4711</v>
      </c>
      <c r="C308" s="103" t="s">
        <v>4752</v>
      </c>
      <c r="D308" s="103">
        <v>0</v>
      </c>
      <c r="E308" s="106" t="s">
        <v>4724</v>
      </c>
      <c r="F308" s="103">
        <v>20</v>
      </c>
      <c r="G308" s="103">
        <v>0</v>
      </c>
      <c r="H308" s="105" t="s">
        <v>5145</v>
      </c>
      <c r="I308" s="103" t="s">
        <v>774</v>
      </c>
      <c r="J308" s="103" t="s">
        <v>2043</v>
      </c>
    </row>
    <row r="309" spans="1:10">
      <c r="A309" s="103" t="s">
        <v>4720</v>
      </c>
      <c r="B309" s="103" t="s">
        <v>4711</v>
      </c>
      <c r="C309" s="103" t="s">
        <v>4752</v>
      </c>
      <c r="D309" s="103" t="s">
        <v>414</v>
      </c>
      <c r="E309" s="106" t="s">
        <v>4704</v>
      </c>
      <c r="F309" s="103">
        <v>20</v>
      </c>
      <c r="G309" s="103">
        <v>0</v>
      </c>
      <c r="H309" s="105" t="s">
        <v>5146</v>
      </c>
      <c r="I309" s="103" t="s">
        <v>414</v>
      </c>
      <c r="J309" s="103" t="s">
        <v>4757</v>
      </c>
    </row>
    <row r="310" spans="1:10">
      <c r="A310" s="103" t="s">
        <v>4720</v>
      </c>
      <c r="B310" s="103" t="s">
        <v>4711</v>
      </c>
      <c r="C310" s="103" t="s">
        <v>4752</v>
      </c>
      <c r="D310" s="103">
        <v>0</v>
      </c>
      <c r="E310" s="106" t="s">
        <v>4729</v>
      </c>
      <c r="F310" s="103">
        <v>20</v>
      </c>
      <c r="G310" s="103">
        <v>0</v>
      </c>
      <c r="H310" s="105" t="s">
        <v>5147</v>
      </c>
      <c r="I310" s="103" t="s">
        <v>870</v>
      </c>
      <c r="J310" s="103" t="s">
        <v>2045</v>
      </c>
    </row>
    <row r="311" spans="1:10">
      <c r="A311" s="103" t="s">
        <v>2731</v>
      </c>
      <c r="B311" s="103" t="s">
        <v>4711</v>
      </c>
      <c r="C311" s="103" t="s">
        <v>4752</v>
      </c>
      <c r="D311" s="103">
        <v>0</v>
      </c>
      <c r="E311" s="106" t="s">
        <v>4729</v>
      </c>
      <c r="F311" s="103">
        <v>20</v>
      </c>
      <c r="G311" s="103">
        <v>0</v>
      </c>
      <c r="H311" s="105" t="s">
        <v>5148</v>
      </c>
      <c r="I311" s="103" t="s">
        <v>1380</v>
      </c>
      <c r="J311" s="103" t="s">
        <v>2045</v>
      </c>
    </row>
    <row r="312" spans="1:10">
      <c r="A312" s="103" t="s">
        <v>4720</v>
      </c>
      <c r="B312" s="103" t="s">
        <v>4711</v>
      </c>
      <c r="C312" s="103" t="s">
        <v>4752</v>
      </c>
      <c r="D312" s="103">
        <v>0</v>
      </c>
      <c r="E312" s="106" t="s">
        <v>4729</v>
      </c>
      <c r="F312" s="103">
        <v>20</v>
      </c>
      <c r="G312" s="103" t="s">
        <v>175</v>
      </c>
      <c r="H312" s="105" t="s">
        <v>5149</v>
      </c>
      <c r="I312" s="103" t="s">
        <v>175</v>
      </c>
      <c r="J312" s="103" t="s">
        <v>2043</v>
      </c>
    </row>
    <row r="313" spans="1:10">
      <c r="A313" s="103" t="s">
        <v>4720</v>
      </c>
      <c r="B313" s="103" t="s">
        <v>4711</v>
      </c>
      <c r="C313" s="103" t="s">
        <v>4752</v>
      </c>
      <c r="D313" s="103">
        <v>0</v>
      </c>
      <c r="E313" s="106" t="s">
        <v>4729</v>
      </c>
      <c r="F313" s="103">
        <v>20</v>
      </c>
      <c r="G313" s="103">
        <v>0</v>
      </c>
      <c r="H313" s="105" t="s">
        <v>5150</v>
      </c>
      <c r="I313" s="103" t="s">
        <v>540</v>
      </c>
      <c r="J313" s="103" t="s">
        <v>2043</v>
      </c>
    </row>
    <row r="314" spans="1:10">
      <c r="A314" s="103" t="s">
        <v>4720</v>
      </c>
      <c r="B314" s="103" t="s">
        <v>4711</v>
      </c>
      <c r="C314" s="103" t="s">
        <v>4752</v>
      </c>
      <c r="D314" s="103">
        <v>0</v>
      </c>
      <c r="E314" s="106" t="s">
        <v>4729</v>
      </c>
      <c r="F314" s="103">
        <v>20</v>
      </c>
      <c r="G314" s="103">
        <v>0</v>
      </c>
      <c r="H314" s="105" t="s">
        <v>5151</v>
      </c>
      <c r="I314" s="103" t="s">
        <v>328</v>
      </c>
      <c r="J314" s="103" t="s">
        <v>2045</v>
      </c>
    </row>
    <row r="315" spans="1:10">
      <c r="A315" s="103" t="s">
        <v>2731</v>
      </c>
      <c r="B315" s="103" t="s">
        <v>4711</v>
      </c>
      <c r="C315" s="103" t="s">
        <v>4752</v>
      </c>
      <c r="D315" s="103">
        <v>0</v>
      </c>
      <c r="E315" s="13" t="s">
        <v>4718</v>
      </c>
      <c r="F315" s="103">
        <v>20</v>
      </c>
      <c r="G315" s="103">
        <v>0</v>
      </c>
      <c r="H315" s="105" t="s">
        <v>5152</v>
      </c>
      <c r="I315" s="103" t="s">
        <v>1708</v>
      </c>
      <c r="J315" s="103" t="s">
        <v>2045</v>
      </c>
    </row>
    <row r="316" spans="1:10">
      <c r="A316" s="103" t="s">
        <v>4720</v>
      </c>
      <c r="B316" s="103" t="s">
        <v>4711</v>
      </c>
      <c r="C316" s="103" t="s">
        <v>4752</v>
      </c>
      <c r="D316" s="103">
        <v>0</v>
      </c>
      <c r="E316" s="13" t="s">
        <v>4704</v>
      </c>
      <c r="F316" s="103">
        <v>20</v>
      </c>
      <c r="G316" s="103">
        <v>0</v>
      </c>
      <c r="H316" s="105" t="s">
        <v>5153</v>
      </c>
      <c r="I316" s="103" t="s">
        <v>1255</v>
      </c>
      <c r="J316" s="103" t="s">
        <v>2045</v>
      </c>
    </row>
    <row r="317" spans="1:10">
      <c r="A317" s="103" t="s">
        <v>2731</v>
      </c>
      <c r="B317" s="103" t="s">
        <v>4711</v>
      </c>
      <c r="C317" s="103" t="s">
        <v>4752</v>
      </c>
      <c r="D317" s="103">
        <v>0</v>
      </c>
      <c r="E317" s="106" t="s">
        <v>4704</v>
      </c>
      <c r="F317" s="103">
        <v>20</v>
      </c>
      <c r="G317" s="103">
        <v>0</v>
      </c>
      <c r="H317" s="105" t="s">
        <v>5154</v>
      </c>
      <c r="I317" s="103" t="s">
        <v>549</v>
      </c>
      <c r="J317" s="103" t="s">
        <v>2043</v>
      </c>
    </row>
    <row r="318" spans="1:10">
      <c r="A318" s="103" t="s">
        <v>4720</v>
      </c>
      <c r="B318" s="103" t="s">
        <v>4711</v>
      </c>
      <c r="C318" s="103" t="s">
        <v>4752</v>
      </c>
      <c r="D318" s="103" t="s">
        <v>331</v>
      </c>
      <c r="E318" s="106" t="s">
        <v>5155</v>
      </c>
      <c r="F318" s="103">
        <v>20</v>
      </c>
      <c r="G318" s="103">
        <v>0</v>
      </c>
      <c r="H318" s="105" t="s">
        <v>5156</v>
      </c>
      <c r="I318" s="103" t="s">
        <v>331</v>
      </c>
      <c r="J318" s="103" t="s">
        <v>2043</v>
      </c>
    </row>
    <row r="319" spans="1:10">
      <c r="A319" s="103" t="s">
        <v>2731</v>
      </c>
      <c r="B319" s="103" t="s">
        <v>4711</v>
      </c>
      <c r="C319" s="103" t="s">
        <v>4717</v>
      </c>
      <c r="D319" s="103">
        <v>0</v>
      </c>
      <c r="E319" s="106" t="s">
        <v>4718</v>
      </c>
      <c r="F319" s="103">
        <v>20</v>
      </c>
      <c r="G319" s="103">
        <v>0</v>
      </c>
      <c r="H319" s="105" t="s">
        <v>5157</v>
      </c>
      <c r="I319" s="103" t="s">
        <v>735</v>
      </c>
      <c r="J319" s="103" t="s">
        <v>2043</v>
      </c>
    </row>
    <row r="320" spans="1:10">
      <c r="A320" s="103" t="s">
        <v>2731</v>
      </c>
      <c r="B320" s="103" t="s">
        <v>4711</v>
      </c>
      <c r="C320" s="103" t="s">
        <v>4752</v>
      </c>
      <c r="D320" s="103" t="s">
        <v>5158</v>
      </c>
      <c r="E320" s="106" t="s">
        <v>4718</v>
      </c>
      <c r="F320" s="103">
        <v>20</v>
      </c>
      <c r="G320" s="103">
        <v>0</v>
      </c>
      <c r="H320" s="105" t="s">
        <v>5159</v>
      </c>
      <c r="I320" s="103" t="s">
        <v>5158</v>
      </c>
      <c r="J320" s="103" t="s">
        <v>2043</v>
      </c>
    </row>
    <row r="321" spans="1:10">
      <c r="A321" s="103" t="s">
        <v>4720</v>
      </c>
      <c r="B321" s="103" t="s">
        <v>4711</v>
      </c>
      <c r="C321" s="103">
        <v>0</v>
      </c>
      <c r="D321" s="103">
        <v>0</v>
      </c>
      <c r="E321" s="13" t="s">
        <v>4729</v>
      </c>
      <c r="F321" s="103">
        <v>20</v>
      </c>
      <c r="G321" s="103">
        <v>0</v>
      </c>
      <c r="H321" s="105" t="s">
        <v>5160</v>
      </c>
      <c r="I321" s="103" t="s">
        <v>633</v>
      </c>
      <c r="J321" s="103" t="s">
        <v>2045</v>
      </c>
    </row>
    <row r="322" spans="1:10">
      <c r="A322" s="103" t="s">
        <v>4720</v>
      </c>
      <c r="B322" s="103" t="s">
        <v>4711</v>
      </c>
      <c r="C322" s="103" t="s">
        <v>4752</v>
      </c>
      <c r="D322" s="103">
        <v>0</v>
      </c>
      <c r="E322" s="109" t="s">
        <v>4729</v>
      </c>
      <c r="F322" s="103">
        <v>20</v>
      </c>
      <c r="G322" s="103">
        <v>0</v>
      </c>
      <c r="H322" s="105" t="s">
        <v>5161</v>
      </c>
      <c r="I322" s="103" t="s">
        <v>405</v>
      </c>
      <c r="J322" s="103" t="s">
        <v>2045</v>
      </c>
    </row>
    <row r="323" spans="1:10">
      <c r="A323" s="103" t="s">
        <v>4720</v>
      </c>
      <c r="B323" s="103" t="s">
        <v>4711</v>
      </c>
      <c r="C323" s="103" t="s">
        <v>4752</v>
      </c>
      <c r="D323" s="103">
        <v>0</v>
      </c>
      <c r="E323" s="106" t="s">
        <v>4704</v>
      </c>
      <c r="F323" s="103">
        <v>20</v>
      </c>
      <c r="G323" s="103">
        <v>0</v>
      </c>
      <c r="H323" s="105" t="s">
        <v>5162</v>
      </c>
      <c r="I323" s="103" t="s">
        <v>1564</v>
      </c>
      <c r="J323" s="103" t="s">
        <v>2045</v>
      </c>
    </row>
    <row r="324" spans="1:10">
      <c r="A324" s="103" t="s">
        <v>2731</v>
      </c>
      <c r="B324" s="103" t="s">
        <v>4711</v>
      </c>
      <c r="C324" s="103" t="s">
        <v>4752</v>
      </c>
      <c r="D324" s="103" t="s">
        <v>434</v>
      </c>
      <c r="E324" s="106" t="s">
        <v>4718</v>
      </c>
      <c r="F324" s="103">
        <v>20</v>
      </c>
      <c r="G324" s="103">
        <v>0</v>
      </c>
      <c r="H324" s="105" t="s">
        <v>5163</v>
      </c>
      <c r="I324" s="103" t="s">
        <v>434</v>
      </c>
      <c r="J324" s="103" t="s">
        <v>4757</v>
      </c>
    </row>
    <row r="325" spans="1:10">
      <c r="A325" s="103" t="s">
        <v>4720</v>
      </c>
      <c r="B325" s="103" t="s">
        <v>4711</v>
      </c>
      <c r="C325" s="103" t="s">
        <v>4752</v>
      </c>
      <c r="D325" s="103">
        <v>0</v>
      </c>
      <c r="E325" s="106" t="s">
        <v>4729</v>
      </c>
      <c r="F325" s="103">
        <v>20</v>
      </c>
      <c r="G325" s="103">
        <v>0</v>
      </c>
      <c r="H325" s="105" t="s">
        <v>5164</v>
      </c>
      <c r="I325" s="103" t="s">
        <v>636</v>
      </c>
      <c r="J325" s="103" t="s">
        <v>2043</v>
      </c>
    </row>
    <row r="326" spans="1:10">
      <c r="A326" s="103" t="s">
        <v>2731</v>
      </c>
      <c r="B326" s="103" t="s">
        <v>4711</v>
      </c>
      <c r="C326" s="103" t="s">
        <v>4717</v>
      </c>
      <c r="D326" s="103">
        <v>0</v>
      </c>
      <c r="E326" s="109">
        <v>0</v>
      </c>
      <c r="F326" s="103">
        <v>20</v>
      </c>
      <c r="G326" s="103">
        <v>0</v>
      </c>
      <c r="H326" s="105" t="s">
        <v>5165</v>
      </c>
      <c r="I326" s="103" t="s">
        <v>488</v>
      </c>
      <c r="J326" s="103" t="s">
        <v>2045</v>
      </c>
    </row>
    <row r="327" spans="1:10">
      <c r="A327" s="103" t="s">
        <v>2731</v>
      </c>
      <c r="B327" s="103" t="s">
        <v>4711</v>
      </c>
      <c r="C327" s="103" t="s">
        <v>4752</v>
      </c>
      <c r="D327" s="103">
        <v>0</v>
      </c>
      <c r="E327" s="109" t="s">
        <v>4729</v>
      </c>
      <c r="F327" s="103">
        <v>15</v>
      </c>
      <c r="G327" s="103">
        <v>0</v>
      </c>
      <c r="H327" s="105" t="s">
        <v>5166</v>
      </c>
      <c r="I327" s="103" t="s">
        <v>128</v>
      </c>
      <c r="J327" s="103" t="s">
        <v>2045</v>
      </c>
    </row>
    <row r="328" spans="1:10">
      <c r="A328" s="103" t="s">
        <v>2731</v>
      </c>
      <c r="B328" s="103" t="s">
        <v>4711</v>
      </c>
      <c r="C328" s="103" t="s">
        <v>4752</v>
      </c>
      <c r="D328" s="103">
        <v>0</v>
      </c>
      <c r="E328" s="106" t="s">
        <v>4704</v>
      </c>
      <c r="F328" s="103">
        <v>20</v>
      </c>
      <c r="G328" s="103">
        <v>0</v>
      </c>
      <c r="H328" s="105" t="s">
        <v>5167</v>
      </c>
      <c r="I328" s="103" t="s">
        <v>1198</v>
      </c>
      <c r="J328" s="103" t="s">
        <v>2045</v>
      </c>
    </row>
    <row r="329" spans="1:10">
      <c r="A329" s="103" t="s">
        <v>2731</v>
      </c>
      <c r="B329" s="103" t="s">
        <v>4711</v>
      </c>
      <c r="C329" s="103" t="s">
        <v>4717</v>
      </c>
      <c r="D329" s="103">
        <v>0</v>
      </c>
      <c r="E329" s="13" t="s">
        <v>4718</v>
      </c>
      <c r="F329" s="103">
        <v>20</v>
      </c>
      <c r="G329" s="103">
        <v>0</v>
      </c>
      <c r="H329" s="105" t="s">
        <v>5168</v>
      </c>
      <c r="I329" s="103" t="s">
        <v>2781</v>
      </c>
      <c r="J329" s="103" t="s">
        <v>2045</v>
      </c>
    </row>
    <row r="330" spans="1:10">
      <c r="A330" s="103" t="s">
        <v>2731</v>
      </c>
      <c r="B330" s="103" t="s">
        <v>4813</v>
      </c>
      <c r="C330" s="103" t="s">
        <v>4752</v>
      </c>
      <c r="D330" s="103">
        <v>0</v>
      </c>
      <c r="E330" s="109">
        <v>0</v>
      </c>
      <c r="F330" s="103">
        <v>15</v>
      </c>
      <c r="G330" s="103" t="s">
        <v>5169</v>
      </c>
      <c r="H330" s="105" t="s">
        <v>5170</v>
      </c>
      <c r="I330" s="103" t="s">
        <v>5169</v>
      </c>
      <c r="J330" s="103" t="s">
        <v>2043</v>
      </c>
    </row>
    <row r="331" spans="1:10">
      <c r="A331" s="103" t="s">
        <v>2731</v>
      </c>
      <c r="B331" s="103" t="s">
        <v>4813</v>
      </c>
      <c r="C331" s="103" t="s">
        <v>4752</v>
      </c>
      <c r="D331" s="103">
        <v>0</v>
      </c>
      <c r="E331" s="106" t="s">
        <v>4729</v>
      </c>
      <c r="F331" s="103">
        <v>15</v>
      </c>
      <c r="G331" s="103">
        <v>0</v>
      </c>
      <c r="H331" s="105" t="s">
        <v>5171</v>
      </c>
      <c r="I331" s="103" t="s">
        <v>5172</v>
      </c>
      <c r="J331" s="103" t="s">
        <v>2045</v>
      </c>
    </row>
    <row r="332" spans="1:10">
      <c r="A332" s="103" t="s">
        <v>2731</v>
      </c>
      <c r="B332" s="103" t="s">
        <v>4813</v>
      </c>
      <c r="C332" s="103" t="s">
        <v>5173</v>
      </c>
      <c r="D332" s="103">
        <v>0</v>
      </c>
      <c r="E332" s="106" t="s">
        <v>4704</v>
      </c>
      <c r="F332" s="103">
        <v>20</v>
      </c>
      <c r="G332" s="103">
        <v>0</v>
      </c>
      <c r="H332" s="105" t="s">
        <v>5174</v>
      </c>
      <c r="I332" s="103" t="s">
        <v>1129</v>
      </c>
      <c r="J332" s="103" t="s">
        <v>2043</v>
      </c>
    </row>
    <row r="333" spans="1:10">
      <c r="A333" s="103" t="s">
        <v>2731</v>
      </c>
      <c r="B333" s="103" t="s">
        <v>4813</v>
      </c>
      <c r="C333" s="103" t="s">
        <v>4752</v>
      </c>
      <c r="D333" s="103">
        <v>0</v>
      </c>
      <c r="E333" s="13" t="s">
        <v>4704</v>
      </c>
      <c r="F333" s="103">
        <v>15</v>
      </c>
      <c r="G333" s="103">
        <v>0</v>
      </c>
      <c r="H333" s="105" t="s">
        <v>5175</v>
      </c>
      <c r="I333" s="103" t="s">
        <v>5176</v>
      </c>
      <c r="J333" s="103" t="s">
        <v>2043</v>
      </c>
    </row>
    <row r="334" spans="1:10">
      <c r="A334" s="103" t="s">
        <v>2731</v>
      </c>
      <c r="B334" s="103" t="s">
        <v>4813</v>
      </c>
      <c r="C334" s="103" t="s">
        <v>4752</v>
      </c>
      <c r="D334" s="103" t="s">
        <v>5177</v>
      </c>
      <c r="E334" s="109">
        <v>0</v>
      </c>
      <c r="F334" s="103">
        <v>20</v>
      </c>
      <c r="G334" s="103">
        <v>0</v>
      </c>
      <c r="H334" s="105" t="s">
        <v>5178</v>
      </c>
      <c r="I334" s="103" t="s">
        <v>5177</v>
      </c>
      <c r="J334" s="103" t="s">
        <v>2043</v>
      </c>
    </row>
    <row r="335" spans="1:10">
      <c r="A335" s="103" t="s">
        <v>4720</v>
      </c>
      <c r="B335" s="103" t="s">
        <v>4813</v>
      </c>
      <c r="C335" s="103" t="s">
        <v>4752</v>
      </c>
      <c r="D335" s="103">
        <v>0</v>
      </c>
      <c r="E335" s="109">
        <v>0</v>
      </c>
      <c r="F335" s="108">
        <v>20</v>
      </c>
      <c r="G335" s="108" t="s">
        <v>1183</v>
      </c>
      <c r="H335" s="105" t="s">
        <v>5179</v>
      </c>
      <c r="I335" s="103" t="s">
        <v>1183</v>
      </c>
      <c r="J335" s="103" t="s">
        <v>2043</v>
      </c>
    </row>
    <row r="336" spans="1:10">
      <c r="A336" s="103" t="s">
        <v>2731</v>
      </c>
      <c r="B336" s="103" t="s">
        <v>4813</v>
      </c>
      <c r="C336" s="103" t="s">
        <v>4752</v>
      </c>
      <c r="D336" s="103">
        <v>0</v>
      </c>
      <c r="E336" s="13" t="s">
        <v>4718</v>
      </c>
      <c r="F336" s="103">
        <v>15</v>
      </c>
      <c r="G336" s="103">
        <v>0</v>
      </c>
      <c r="H336" s="105" t="s">
        <v>5180</v>
      </c>
      <c r="I336" s="103" t="s">
        <v>5181</v>
      </c>
      <c r="J336" s="103" t="s">
        <v>2045</v>
      </c>
    </row>
    <row r="337" spans="1:10">
      <c r="A337" s="103" t="s">
        <v>2731</v>
      </c>
      <c r="B337" s="103" t="s">
        <v>4813</v>
      </c>
      <c r="C337" s="103" t="s">
        <v>4752</v>
      </c>
      <c r="D337" s="103">
        <v>0</v>
      </c>
      <c r="E337" s="13" t="s">
        <v>4704</v>
      </c>
      <c r="F337" s="103">
        <v>20</v>
      </c>
      <c r="G337" s="103">
        <v>0</v>
      </c>
      <c r="H337" s="105" t="s">
        <v>5182</v>
      </c>
      <c r="I337" s="103" t="s">
        <v>5183</v>
      </c>
      <c r="J337" s="103" t="s">
        <v>2045</v>
      </c>
    </row>
    <row r="338" spans="1:10">
      <c r="A338" s="103" t="s">
        <v>2731</v>
      </c>
      <c r="B338" s="103" t="s">
        <v>4813</v>
      </c>
      <c r="C338" s="103" t="s">
        <v>4752</v>
      </c>
      <c r="D338" s="103">
        <v>0</v>
      </c>
      <c r="E338" s="109">
        <v>0</v>
      </c>
      <c r="F338" s="103">
        <v>20</v>
      </c>
      <c r="G338" s="103" t="s">
        <v>1364</v>
      </c>
      <c r="H338" s="105" t="s">
        <v>5184</v>
      </c>
      <c r="I338" s="103" t="s">
        <v>1364</v>
      </c>
      <c r="J338" s="103" t="s">
        <v>2043</v>
      </c>
    </row>
    <row r="339" spans="1:10">
      <c r="A339" s="103" t="s">
        <v>4720</v>
      </c>
      <c r="B339" s="103" t="s">
        <v>2105</v>
      </c>
      <c r="C339" s="103" t="s">
        <v>4752</v>
      </c>
      <c r="D339" s="103">
        <v>0</v>
      </c>
      <c r="E339" s="109">
        <v>0</v>
      </c>
      <c r="F339" s="103">
        <v>20</v>
      </c>
      <c r="G339" s="103">
        <v>0</v>
      </c>
      <c r="H339" s="105" t="s">
        <v>5185</v>
      </c>
      <c r="I339" s="103" t="s">
        <v>3228</v>
      </c>
      <c r="J339" s="103" t="s">
        <v>2045</v>
      </c>
    </row>
    <row r="340" spans="1:10">
      <c r="A340" s="103" t="s">
        <v>2731</v>
      </c>
      <c r="B340" s="103" t="s">
        <v>4813</v>
      </c>
      <c r="C340" s="103" t="s">
        <v>4752</v>
      </c>
      <c r="D340" s="103">
        <v>0</v>
      </c>
      <c r="E340" s="106" t="s">
        <v>4704</v>
      </c>
      <c r="F340" s="103">
        <v>20</v>
      </c>
      <c r="G340" s="103">
        <v>0</v>
      </c>
      <c r="H340" s="105" t="s">
        <v>5186</v>
      </c>
      <c r="I340" s="103" t="s">
        <v>5187</v>
      </c>
      <c r="J340" s="103" t="s">
        <v>2045</v>
      </c>
    </row>
    <row r="341" spans="1:10">
      <c r="A341" s="103" t="s">
        <v>2731</v>
      </c>
      <c r="B341" s="103" t="s">
        <v>4813</v>
      </c>
      <c r="C341" s="103" t="s">
        <v>4752</v>
      </c>
      <c r="D341" s="103">
        <v>0</v>
      </c>
      <c r="E341" s="13" t="s">
        <v>4708</v>
      </c>
      <c r="F341" s="103">
        <v>20</v>
      </c>
      <c r="G341" s="103">
        <v>0</v>
      </c>
      <c r="H341" s="105" t="s">
        <v>5188</v>
      </c>
      <c r="I341" s="103" t="s">
        <v>5189</v>
      </c>
      <c r="J341" s="103" t="s">
        <v>2045</v>
      </c>
    </row>
    <row r="342" spans="1:10">
      <c r="A342" s="103" t="s">
        <v>2731</v>
      </c>
      <c r="B342" s="103" t="s">
        <v>4813</v>
      </c>
      <c r="C342" s="103" t="s">
        <v>5190</v>
      </c>
      <c r="D342" s="103">
        <v>0</v>
      </c>
      <c r="E342" s="13" t="s">
        <v>4704</v>
      </c>
      <c r="F342" s="103">
        <v>15</v>
      </c>
      <c r="G342" s="103">
        <v>0</v>
      </c>
      <c r="H342" s="105" t="s">
        <v>5191</v>
      </c>
      <c r="I342" s="103" t="s">
        <v>5192</v>
      </c>
      <c r="J342" s="103" t="s">
        <v>2045</v>
      </c>
    </row>
    <row r="343" spans="1:10">
      <c r="A343" s="103" t="s">
        <v>2731</v>
      </c>
      <c r="B343" s="103" t="s">
        <v>4813</v>
      </c>
      <c r="C343" s="103" t="s">
        <v>4752</v>
      </c>
      <c r="D343" s="103" t="s">
        <v>5193</v>
      </c>
      <c r="E343" s="106" t="s">
        <v>4704</v>
      </c>
      <c r="F343" s="103">
        <v>20</v>
      </c>
      <c r="G343" s="103">
        <v>0</v>
      </c>
      <c r="H343" s="105" t="s">
        <v>5194</v>
      </c>
      <c r="I343" s="103" t="s">
        <v>5193</v>
      </c>
      <c r="J343" s="103" t="s">
        <v>4757</v>
      </c>
    </row>
    <row r="344" spans="1:10">
      <c r="A344" s="103" t="s">
        <v>2731</v>
      </c>
      <c r="B344" s="103" t="s">
        <v>4813</v>
      </c>
      <c r="C344" s="103" t="s">
        <v>4752</v>
      </c>
      <c r="D344" s="103">
        <v>0</v>
      </c>
      <c r="E344" s="13" t="s">
        <v>4704</v>
      </c>
      <c r="F344" s="103">
        <v>20</v>
      </c>
      <c r="G344" s="103">
        <v>0</v>
      </c>
      <c r="H344" s="105" t="s">
        <v>5195</v>
      </c>
      <c r="I344" s="103" t="s">
        <v>5196</v>
      </c>
      <c r="J344" s="103" t="s">
        <v>2045</v>
      </c>
    </row>
    <row r="345" spans="1:10">
      <c r="A345" s="103" t="s">
        <v>2731</v>
      </c>
      <c r="B345" s="103" t="s">
        <v>4813</v>
      </c>
      <c r="C345" s="103">
        <v>0</v>
      </c>
      <c r="D345" s="103">
        <v>0</v>
      </c>
      <c r="E345" s="109">
        <v>0</v>
      </c>
      <c r="F345" s="103">
        <v>20</v>
      </c>
      <c r="G345" s="103">
        <v>0</v>
      </c>
      <c r="H345" s="105" t="s">
        <v>5197</v>
      </c>
      <c r="I345" s="103" t="s">
        <v>2730</v>
      </c>
      <c r="J345" s="103" t="s">
        <v>2045</v>
      </c>
    </row>
    <row r="346" spans="1:10">
      <c r="A346" s="103" t="s">
        <v>2731</v>
      </c>
      <c r="B346" s="103" t="s">
        <v>4813</v>
      </c>
      <c r="C346" s="103" t="s">
        <v>4752</v>
      </c>
      <c r="D346" s="103">
        <v>0</v>
      </c>
      <c r="E346" s="104" t="s">
        <v>4704</v>
      </c>
      <c r="F346" s="103">
        <v>20</v>
      </c>
      <c r="G346" s="103">
        <v>0</v>
      </c>
      <c r="H346" s="105" t="s">
        <v>5198</v>
      </c>
      <c r="I346" s="103" t="s">
        <v>5199</v>
      </c>
      <c r="J346" s="103" t="s">
        <v>2045</v>
      </c>
    </row>
    <row r="347" spans="1:10">
      <c r="A347" s="103" t="s">
        <v>4720</v>
      </c>
      <c r="B347" s="103" t="s">
        <v>4711</v>
      </c>
      <c r="C347" s="103" t="s">
        <v>4752</v>
      </c>
      <c r="D347" s="103" t="s">
        <v>681</v>
      </c>
      <c r="E347" s="109">
        <v>0</v>
      </c>
      <c r="F347" s="103">
        <v>15</v>
      </c>
      <c r="G347" s="103">
        <v>0</v>
      </c>
      <c r="H347" s="105" t="s">
        <v>5200</v>
      </c>
      <c r="I347" s="103" t="s">
        <v>681</v>
      </c>
      <c r="J347" s="103" t="s">
        <v>2043</v>
      </c>
    </row>
    <row r="348" spans="1:10">
      <c r="A348" s="103" t="s">
        <v>2731</v>
      </c>
      <c r="B348" s="103" t="s">
        <v>4711</v>
      </c>
      <c r="C348" s="103" t="s">
        <v>4752</v>
      </c>
      <c r="D348" s="103">
        <v>0</v>
      </c>
      <c r="E348" s="106" t="s">
        <v>4704</v>
      </c>
      <c r="F348" s="103">
        <v>20</v>
      </c>
      <c r="G348" s="103">
        <v>0</v>
      </c>
      <c r="H348" s="105" t="s">
        <v>5201</v>
      </c>
      <c r="I348" s="103" t="s">
        <v>1207</v>
      </c>
      <c r="J348" s="103" t="s">
        <v>2045</v>
      </c>
    </row>
    <row r="349" spans="1:10">
      <c r="A349" s="103" t="s">
        <v>2731</v>
      </c>
      <c r="B349" s="103" t="s">
        <v>4711</v>
      </c>
      <c r="C349" s="103" t="s">
        <v>4752</v>
      </c>
      <c r="D349" s="103">
        <v>0</v>
      </c>
      <c r="E349" s="13" t="s">
        <v>4704</v>
      </c>
      <c r="F349" s="103">
        <v>20</v>
      </c>
      <c r="G349" s="103">
        <v>0</v>
      </c>
      <c r="H349" s="105" t="s">
        <v>5202</v>
      </c>
      <c r="I349" s="103" t="s">
        <v>5203</v>
      </c>
      <c r="J349" s="103" t="s">
        <v>2045</v>
      </c>
    </row>
    <row r="350" spans="1:10">
      <c r="A350" s="103" t="s">
        <v>4720</v>
      </c>
      <c r="B350" s="103" t="s">
        <v>4711</v>
      </c>
      <c r="C350" s="103" t="s">
        <v>4752</v>
      </c>
      <c r="D350" s="103">
        <v>0</v>
      </c>
      <c r="E350" s="106" t="s">
        <v>4704</v>
      </c>
      <c r="F350" s="103">
        <v>20</v>
      </c>
      <c r="G350" s="103" t="s">
        <v>316</v>
      </c>
      <c r="H350" s="105" t="s">
        <v>5204</v>
      </c>
      <c r="I350" s="103" t="s">
        <v>316</v>
      </c>
      <c r="J350" s="103" t="s">
        <v>2043</v>
      </c>
    </row>
    <row r="351" spans="1:10">
      <c r="A351" s="103" t="s">
        <v>4720</v>
      </c>
      <c r="B351" s="103" t="s">
        <v>4711</v>
      </c>
      <c r="C351" s="103" t="s">
        <v>4752</v>
      </c>
      <c r="D351" s="103">
        <v>0</v>
      </c>
      <c r="E351" s="106" t="s">
        <v>4704</v>
      </c>
      <c r="F351" s="103">
        <v>20</v>
      </c>
      <c r="G351" s="103" t="s">
        <v>470</v>
      </c>
      <c r="H351" s="105" t="s">
        <v>5205</v>
      </c>
      <c r="I351" s="103" t="s">
        <v>470</v>
      </c>
      <c r="J351" s="103" t="s">
        <v>2043</v>
      </c>
    </row>
    <row r="352" spans="1:10">
      <c r="A352" s="103" t="s">
        <v>4720</v>
      </c>
      <c r="B352" s="103" t="s">
        <v>4711</v>
      </c>
      <c r="C352" s="103" t="s">
        <v>4752</v>
      </c>
      <c r="D352" s="103">
        <v>0</v>
      </c>
      <c r="E352" s="106" t="s">
        <v>4704</v>
      </c>
      <c r="F352" s="103">
        <v>20</v>
      </c>
      <c r="G352" s="103">
        <v>0</v>
      </c>
      <c r="H352" s="105" t="s">
        <v>5206</v>
      </c>
      <c r="I352" s="103" t="s">
        <v>840</v>
      </c>
      <c r="J352" s="103" t="s">
        <v>2045</v>
      </c>
    </row>
    <row r="353" spans="1:10">
      <c r="A353" s="103" t="s">
        <v>4720</v>
      </c>
      <c r="B353" s="103" t="s">
        <v>4711</v>
      </c>
      <c r="C353" s="103" t="s">
        <v>4752</v>
      </c>
      <c r="D353" s="103">
        <v>0</v>
      </c>
      <c r="E353" s="106" t="s">
        <v>4704</v>
      </c>
      <c r="F353" s="103">
        <v>20</v>
      </c>
      <c r="G353" s="103">
        <v>0</v>
      </c>
      <c r="H353" s="105" t="s">
        <v>5207</v>
      </c>
      <c r="I353" s="103" t="s">
        <v>1138</v>
      </c>
      <c r="J353" s="103" t="s">
        <v>2045</v>
      </c>
    </row>
    <row r="354" spans="1:10">
      <c r="A354" s="103" t="s">
        <v>2731</v>
      </c>
      <c r="B354" s="103" t="s">
        <v>4813</v>
      </c>
      <c r="C354" s="103" t="s">
        <v>4752</v>
      </c>
      <c r="D354" s="103">
        <v>0</v>
      </c>
      <c r="E354" s="106" t="s">
        <v>5208</v>
      </c>
      <c r="F354" s="103">
        <v>15</v>
      </c>
      <c r="G354" s="103" t="s">
        <v>5209</v>
      </c>
      <c r="H354" s="105" t="s">
        <v>5210</v>
      </c>
      <c r="I354" s="103" t="s">
        <v>5209</v>
      </c>
      <c r="J354" s="103" t="s">
        <v>2043</v>
      </c>
    </row>
    <row r="355" spans="1:10">
      <c r="A355" s="103" t="s">
        <v>4720</v>
      </c>
      <c r="B355" s="103" t="s">
        <v>4711</v>
      </c>
      <c r="C355" s="103" t="s">
        <v>4752</v>
      </c>
      <c r="D355" s="103">
        <v>0</v>
      </c>
      <c r="E355" s="106" t="s">
        <v>4704</v>
      </c>
      <c r="F355" s="103">
        <v>20</v>
      </c>
      <c r="G355" s="103">
        <v>0</v>
      </c>
      <c r="H355" s="105" t="s">
        <v>5211</v>
      </c>
      <c r="I355" s="103" t="s">
        <v>683</v>
      </c>
      <c r="J355" s="103" t="s">
        <v>2043</v>
      </c>
    </row>
    <row r="356" spans="1:10">
      <c r="A356" s="103" t="s">
        <v>4720</v>
      </c>
      <c r="B356" s="103" t="s">
        <v>4711</v>
      </c>
      <c r="C356" s="103" t="s">
        <v>4752</v>
      </c>
      <c r="D356" s="103">
        <v>0</v>
      </c>
      <c r="E356" s="13" t="s">
        <v>4729</v>
      </c>
      <c r="F356" s="103">
        <v>20</v>
      </c>
      <c r="G356" s="103">
        <v>0</v>
      </c>
      <c r="H356" s="105" t="s">
        <v>5212</v>
      </c>
      <c r="I356" s="103" t="s">
        <v>369</v>
      </c>
      <c r="J356" s="103" t="s">
        <v>2045</v>
      </c>
    </row>
    <row r="357" spans="1:10">
      <c r="A357" s="103" t="s">
        <v>2731</v>
      </c>
      <c r="B357" s="103" t="s">
        <v>4711</v>
      </c>
      <c r="C357" s="103" t="s">
        <v>4752</v>
      </c>
      <c r="D357" s="103">
        <v>0</v>
      </c>
      <c r="E357" s="106" t="s">
        <v>4704</v>
      </c>
      <c r="F357" s="103">
        <v>20</v>
      </c>
      <c r="G357" s="103">
        <v>0</v>
      </c>
      <c r="H357" s="105" t="s">
        <v>1191</v>
      </c>
      <c r="I357" s="103" t="s">
        <v>1190</v>
      </c>
      <c r="J357" s="103" t="s">
        <v>2045</v>
      </c>
    </row>
    <row r="358" spans="1:10">
      <c r="A358" s="103" t="s">
        <v>4720</v>
      </c>
      <c r="B358" s="103" t="s">
        <v>4711</v>
      </c>
      <c r="C358" s="103" t="s">
        <v>5213</v>
      </c>
      <c r="D358" s="103">
        <v>0</v>
      </c>
      <c r="E358" s="106" t="s">
        <v>4704</v>
      </c>
      <c r="F358" s="103">
        <v>20</v>
      </c>
      <c r="G358" s="103">
        <v>0</v>
      </c>
      <c r="H358" s="105" t="s">
        <v>5214</v>
      </c>
      <c r="I358" s="103" t="s">
        <v>1316</v>
      </c>
      <c r="J358" s="103" t="s">
        <v>2045</v>
      </c>
    </row>
    <row r="359" spans="1:10">
      <c r="A359" s="103" t="s">
        <v>4720</v>
      </c>
      <c r="B359" s="103" t="s">
        <v>4711</v>
      </c>
      <c r="C359" s="103" t="s">
        <v>5213</v>
      </c>
      <c r="D359" s="103">
        <v>0</v>
      </c>
      <c r="E359" s="104" t="s">
        <v>4729</v>
      </c>
      <c r="F359" s="103">
        <v>20</v>
      </c>
      <c r="G359" s="103">
        <v>0</v>
      </c>
      <c r="H359" s="105" t="s">
        <v>5215</v>
      </c>
      <c r="I359" s="103" t="s">
        <v>1106</v>
      </c>
      <c r="J359" s="103" t="s">
        <v>2045</v>
      </c>
    </row>
    <row r="360" spans="1:10">
      <c r="A360" s="103" t="s">
        <v>2731</v>
      </c>
      <c r="B360" s="103" t="s">
        <v>4711</v>
      </c>
      <c r="C360" s="103" t="s">
        <v>4752</v>
      </c>
      <c r="D360" s="103">
        <v>0</v>
      </c>
      <c r="E360" s="106" t="s">
        <v>4718</v>
      </c>
      <c r="F360" s="103">
        <v>20</v>
      </c>
      <c r="G360" s="103" t="s">
        <v>5216</v>
      </c>
      <c r="H360" s="105" t="s">
        <v>5217</v>
      </c>
      <c r="I360" s="103" t="s">
        <v>5216</v>
      </c>
      <c r="J360" s="103" t="s">
        <v>2043</v>
      </c>
    </row>
    <row r="361" spans="1:10">
      <c r="A361" s="103" t="s">
        <v>2731</v>
      </c>
      <c r="B361" s="103" t="s">
        <v>4711</v>
      </c>
      <c r="C361" s="103" t="s">
        <v>5173</v>
      </c>
      <c r="D361" s="103">
        <v>0</v>
      </c>
      <c r="E361" s="13" t="s">
        <v>4718</v>
      </c>
      <c r="F361" s="103">
        <v>20</v>
      </c>
      <c r="G361" s="103">
        <v>0</v>
      </c>
      <c r="H361" s="105" t="s">
        <v>5218</v>
      </c>
      <c r="I361" s="103" t="s">
        <v>2790</v>
      </c>
      <c r="J361" s="103" t="s">
        <v>2045</v>
      </c>
    </row>
    <row r="362" spans="1:10">
      <c r="A362" s="103" t="s">
        <v>4720</v>
      </c>
      <c r="B362" s="103" t="s">
        <v>4711</v>
      </c>
      <c r="C362" s="103" t="s">
        <v>5173</v>
      </c>
      <c r="D362" s="103">
        <v>0</v>
      </c>
      <c r="E362" s="109">
        <v>0</v>
      </c>
      <c r="F362" s="103">
        <v>20</v>
      </c>
      <c r="G362" s="103">
        <v>0</v>
      </c>
      <c r="H362" s="105" t="s">
        <v>5219</v>
      </c>
      <c r="I362" s="103" t="s">
        <v>291</v>
      </c>
      <c r="J362" s="103" t="s">
        <v>2043</v>
      </c>
    </row>
    <row r="363" spans="1:10">
      <c r="A363" s="103" t="s">
        <v>2731</v>
      </c>
      <c r="B363" s="103" t="s">
        <v>4711</v>
      </c>
      <c r="C363" s="103" t="s">
        <v>4752</v>
      </c>
      <c r="D363" s="103">
        <v>0</v>
      </c>
      <c r="E363" s="109">
        <v>0</v>
      </c>
      <c r="F363" s="103">
        <v>20</v>
      </c>
      <c r="G363" s="103">
        <v>0</v>
      </c>
      <c r="H363" s="105" t="s">
        <v>5220</v>
      </c>
      <c r="I363" s="103" t="s">
        <v>589</v>
      </c>
      <c r="J363" s="103" t="s">
        <v>2045</v>
      </c>
    </row>
    <row r="364" spans="1:10">
      <c r="A364" s="103" t="s">
        <v>4720</v>
      </c>
      <c r="B364" s="103" t="s">
        <v>4711</v>
      </c>
      <c r="C364" s="103" t="s">
        <v>4752</v>
      </c>
      <c r="D364" s="103">
        <v>0</v>
      </c>
      <c r="E364" s="13" t="s">
        <v>4704</v>
      </c>
      <c r="F364" s="103">
        <v>20</v>
      </c>
      <c r="G364" s="103">
        <v>0</v>
      </c>
      <c r="H364" s="105" t="s">
        <v>5221</v>
      </c>
      <c r="I364" s="103" t="s">
        <v>700</v>
      </c>
      <c r="J364" s="103" t="s">
        <v>2045</v>
      </c>
    </row>
    <row r="365" spans="1:10">
      <c r="A365" s="103" t="s">
        <v>2731</v>
      </c>
      <c r="B365" s="103" t="s">
        <v>4711</v>
      </c>
      <c r="C365" s="103" t="s">
        <v>4752</v>
      </c>
      <c r="D365" s="103" t="s">
        <v>5222</v>
      </c>
      <c r="E365" s="109">
        <v>0</v>
      </c>
      <c r="F365" s="103">
        <v>20</v>
      </c>
      <c r="G365" s="103">
        <v>0</v>
      </c>
      <c r="H365" s="105" t="s">
        <v>5223</v>
      </c>
      <c r="I365" s="103" t="s">
        <v>5222</v>
      </c>
      <c r="J365" s="103" t="s">
        <v>2043</v>
      </c>
    </row>
    <row r="366" spans="1:10">
      <c r="A366" s="103" t="s">
        <v>4720</v>
      </c>
      <c r="B366" s="103" t="s">
        <v>4711</v>
      </c>
      <c r="C366" s="103" t="s">
        <v>5070</v>
      </c>
      <c r="D366" s="103">
        <v>0</v>
      </c>
      <c r="E366" s="13" t="s">
        <v>4718</v>
      </c>
      <c r="F366" s="103">
        <v>15</v>
      </c>
      <c r="G366" s="103">
        <v>0</v>
      </c>
      <c r="H366" s="105" t="s">
        <v>5224</v>
      </c>
      <c r="I366" s="103" t="s">
        <v>914</v>
      </c>
      <c r="J366" s="103" t="s">
        <v>2045</v>
      </c>
    </row>
    <row r="367" spans="1:10">
      <c r="A367" s="103" t="s">
        <v>4720</v>
      </c>
      <c r="B367" s="103" t="s">
        <v>4711</v>
      </c>
      <c r="C367" s="103" t="s">
        <v>4752</v>
      </c>
      <c r="D367" s="103">
        <v>0</v>
      </c>
      <c r="E367" s="13" t="s">
        <v>4704</v>
      </c>
      <c r="F367" s="103">
        <v>20</v>
      </c>
      <c r="G367" s="103">
        <v>0</v>
      </c>
      <c r="H367" s="105" t="s">
        <v>5225</v>
      </c>
      <c r="I367" s="103" t="s">
        <v>820</v>
      </c>
      <c r="J367" s="103" t="s">
        <v>2045</v>
      </c>
    </row>
    <row r="368" spans="1:10">
      <c r="A368" s="103" t="s">
        <v>4720</v>
      </c>
      <c r="B368" s="103" t="s">
        <v>4711</v>
      </c>
      <c r="C368" s="103" t="s">
        <v>5070</v>
      </c>
      <c r="D368" s="103">
        <v>0</v>
      </c>
      <c r="E368" s="106" t="s">
        <v>4718</v>
      </c>
      <c r="F368" s="103">
        <v>15</v>
      </c>
      <c r="G368" s="103">
        <v>0</v>
      </c>
      <c r="H368" s="105" t="s">
        <v>5226</v>
      </c>
      <c r="I368" s="103" t="s">
        <v>917</v>
      </c>
      <c r="J368" s="103" t="s">
        <v>2045</v>
      </c>
    </row>
    <row r="369" spans="1:10">
      <c r="A369" s="103" t="s">
        <v>2731</v>
      </c>
      <c r="B369" s="103" t="s">
        <v>4711</v>
      </c>
      <c r="C369" s="103">
        <v>0</v>
      </c>
      <c r="D369" s="103">
        <v>0</v>
      </c>
      <c r="E369" s="13" t="s">
        <v>4718</v>
      </c>
      <c r="F369" s="103">
        <v>20</v>
      </c>
      <c r="G369" s="103">
        <v>0</v>
      </c>
      <c r="H369" s="105" t="s">
        <v>5227</v>
      </c>
      <c r="I369" s="103" t="s">
        <v>5228</v>
      </c>
      <c r="J369" s="103" t="s">
        <v>2045</v>
      </c>
    </row>
    <row r="370" spans="1:10">
      <c r="A370" s="103" t="s">
        <v>4720</v>
      </c>
      <c r="B370" s="103" t="s">
        <v>4711</v>
      </c>
      <c r="C370" s="103" t="s">
        <v>4752</v>
      </c>
      <c r="D370" s="103" t="s">
        <v>259</v>
      </c>
      <c r="E370" s="106" t="s">
        <v>5155</v>
      </c>
      <c r="F370" s="103">
        <v>20</v>
      </c>
      <c r="G370" s="103" t="s">
        <v>259</v>
      </c>
      <c r="H370" s="105" t="s">
        <v>5229</v>
      </c>
      <c r="I370" s="103" t="s">
        <v>259</v>
      </c>
      <c r="J370" s="103" t="s">
        <v>2043</v>
      </c>
    </row>
    <row r="371" spans="1:10">
      <c r="A371" s="103" t="s">
        <v>2731</v>
      </c>
      <c r="B371" s="103" t="s">
        <v>4711</v>
      </c>
      <c r="C371" s="103" t="s">
        <v>4752</v>
      </c>
      <c r="D371" s="103">
        <v>0</v>
      </c>
      <c r="E371" s="13" t="s">
        <v>4718</v>
      </c>
      <c r="F371" s="103">
        <v>20</v>
      </c>
      <c r="G371" s="103">
        <v>0</v>
      </c>
      <c r="H371" s="105" t="s">
        <v>5230</v>
      </c>
      <c r="I371" s="103" t="s">
        <v>1572</v>
      </c>
      <c r="J371" s="103" t="s">
        <v>2045</v>
      </c>
    </row>
    <row r="372" spans="1:10">
      <c r="A372" s="103" t="s">
        <v>2731</v>
      </c>
      <c r="B372" s="103" t="s">
        <v>4711</v>
      </c>
      <c r="C372" s="103" t="s">
        <v>4752</v>
      </c>
      <c r="D372" s="103">
        <v>0</v>
      </c>
      <c r="E372" s="13" t="s">
        <v>4718</v>
      </c>
      <c r="F372" s="103">
        <v>20</v>
      </c>
      <c r="G372" s="103">
        <v>0</v>
      </c>
      <c r="H372" s="105" t="s">
        <v>5231</v>
      </c>
      <c r="I372" s="103" t="s">
        <v>5232</v>
      </c>
      <c r="J372" s="103" t="s">
        <v>2045</v>
      </c>
    </row>
    <row r="373" spans="1:10">
      <c r="A373" s="103" t="s">
        <v>4720</v>
      </c>
      <c r="B373" s="103" t="s">
        <v>4711</v>
      </c>
      <c r="C373" s="103" t="s">
        <v>5173</v>
      </c>
      <c r="D373" s="103">
        <v>0</v>
      </c>
      <c r="E373" s="13" t="s">
        <v>4704</v>
      </c>
      <c r="F373" s="103">
        <v>20</v>
      </c>
      <c r="G373" s="103">
        <v>0</v>
      </c>
      <c r="H373" s="105" t="s">
        <v>5233</v>
      </c>
      <c r="I373" s="103" t="s">
        <v>1459</v>
      </c>
      <c r="J373" s="103" t="s">
        <v>2045</v>
      </c>
    </row>
    <row r="374" spans="1:10">
      <c r="A374" s="103" t="s">
        <v>4720</v>
      </c>
      <c r="B374" s="103" t="s">
        <v>4711</v>
      </c>
      <c r="C374" s="103" t="s">
        <v>4752</v>
      </c>
      <c r="D374" s="103">
        <v>0</v>
      </c>
      <c r="E374" s="13" t="s">
        <v>4823</v>
      </c>
      <c r="F374" s="103">
        <v>20</v>
      </c>
      <c r="G374" s="103">
        <v>0</v>
      </c>
      <c r="H374" s="105" t="s">
        <v>5234</v>
      </c>
      <c r="I374" s="103" t="s">
        <v>1826</v>
      </c>
      <c r="J374" s="103" t="s">
        <v>2045</v>
      </c>
    </row>
    <row r="375" spans="1:10">
      <c r="A375" s="103" t="s">
        <v>2731</v>
      </c>
      <c r="B375" s="103" t="s">
        <v>4711</v>
      </c>
      <c r="C375" s="103" t="s">
        <v>4752</v>
      </c>
      <c r="D375" s="103">
        <v>0</v>
      </c>
      <c r="E375" s="106" t="s">
        <v>4708</v>
      </c>
      <c r="F375" s="103">
        <v>20</v>
      </c>
      <c r="G375" s="103">
        <v>0</v>
      </c>
      <c r="H375" s="113" t="s">
        <v>5235</v>
      </c>
      <c r="I375" s="114" t="s">
        <v>531</v>
      </c>
      <c r="J375" s="103" t="s">
        <v>2043</v>
      </c>
    </row>
    <row r="376" spans="1:10">
      <c r="A376" s="103" t="s">
        <v>2731</v>
      </c>
      <c r="B376" s="103" t="s">
        <v>4711</v>
      </c>
      <c r="C376" s="103" t="s">
        <v>5173</v>
      </c>
      <c r="D376" s="103">
        <v>0</v>
      </c>
      <c r="E376" s="106" t="s">
        <v>4718</v>
      </c>
      <c r="F376" s="103">
        <v>20</v>
      </c>
      <c r="G376" s="103">
        <v>0</v>
      </c>
      <c r="H376" s="105" t="s">
        <v>5236</v>
      </c>
      <c r="I376" s="103" t="s">
        <v>5237</v>
      </c>
      <c r="J376" s="103" t="s">
        <v>2045</v>
      </c>
    </row>
    <row r="377" spans="1:10">
      <c r="A377" s="103" t="s">
        <v>2731</v>
      </c>
      <c r="B377" s="103" t="s">
        <v>4711</v>
      </c>
      <c r="C377" s="103" t="s">
        <v>5173</v>
      </c>
      <c r="D377" s="103">
        <v>0</v>
      </c>
      <c r="E377" s="13" t="s">
        <v>4718</v>
      </c>
      <c r="F377" s="103">
        <v>20</v>
      </c>
      <c r="G377" s="103">
        <v>0</v>
      </c>
      <c r="H377" s="105" t="s">
        <v>5238</v>
      </c>
      <c r="I377" s="103" t="s">
        <v>5239</v>
      </c>
      <c r="J377" s="103" t="s">
        <v>2045</v>
      </c>
    </row>
    <row r="378" spans="1:10">
      <c r="A378" s="103" t="s">
        <v>2731</v>
      </c>
      <c r="B378" s="103" t="s">
        <v>4711</v>
      </c>
      <c r="C378" s="103" t="s">
        <v>4752</v>
      </c>
      <c r="D378" s="103">
        <v>0</v>
      </c>
      <c r="E378" s="109">
        <v>0</v>
      </c>
      <c r="F378" s="103">
        <v>20</v>
      </c>
      <c r="G378" s="103">
        <v>0</v>
      </c>
      <c r="H378" s="105" t="s">
        <v>5240</v>
      </c>
      <c r="I378" s="103" t="s">
        <v>5241</v>
      </c>
      <c r="J378" s="103" t="s">
        <v>2043</v>
      </c>
    </row>
    <row r="379" spans="1:10">
      <c r="A379" s="103" t="s">
        <v>4720</v>
      </c>
      <c r="B379" s="103" t="s">
        <v>4711</v>
      </c>
      <c r="C379" s="103" t="s">
        <v>4752</v>
      </c>
      <c r="D379" s="103">
        <v>0</v>
      </c>
      <c r="E379" s="109">
        <v>0</v>
      </c>
      <c r="F379" s="103">
        <v>20</v>
      </c>
      <c r="G379" s="103">
        <v>0</v>
      </c>
      <c r="H379" s="105" t="s">
        <v>5242</v>
      </c>
      <c r="I379" s="103" t="s">
        <v>787</v>
      </c>
      <c r="J379" s="103" t="s">
        <v>2043</v>
      </c>
    </row>
    <row r="380" spans="1:10">
      <c r="A380" s="103" t="s">
        <v>4720</v>
      </c>
      <c r="B380" s="103" t="s">
        <v>4711</v>
      </c>
      <c r="C380" s="103" t="s">
        <v>4752</v>
      </c>
      <c r="D380" s="103">
        <v>0</v>
      </c>
      <c r="E380" s="106" t="s">
        <v>4718</v>
      </c>
      <c r="F380" s="103">
        <v>20</v>
      </c>
      <c r="G380" s="103">
        <v>0</v>
      </c>
      <c r="H380" s="105" t="s">
        <v>5243</v>
      </c>
      <c r="I380" s="103" t="s">
        <v>262</v>
      </c>
      <c r="J380" s="103" t="s">
        <v>2043</v>
      </c>
    </row>
    <row r="381" spans="1:10">
      <c r="A381" s="103" t="s">
        <v>2731</v>
      </c>
      <c r="B381" s="103" t="s">
        <v>4711</v>
      </c>
      <c r="C381" s="103" t="s">
        <v>4752</v>
      </c>
      <c r="D381" s="103">
        <v>0</v>
      </c>
      <c r="E381" s="13" t="s">
        <v>4718</v>
      </c>
      <c r="F381" s="103">
        <v>20</v>
      </c>
      <c r="G381" s="103">
        <v>0</v>
      </c>
      <c r="H381" s="105" t="s">
        <v>5244</v>
      </c>
      <c r="I381" s="103" t="s">
        <v>5245</v>
      </c>
      <c r="J381" s="103" t="s">
        <v>2045</v>
      </c>
    </row>
    <row r="382" spans="1:10">
      <c r="A382" s="103" t="s">
        <v>4720</v>
      </c>
      <c r="B382" s="103" t="s">
        <v>4711</v>
      </c>
      <c r="C382" s="103" t="s">
        <v>4752</v>
      </c>
      <c r="D382" s="103">
        <v>0</v>
      </c>
      <c r="E382" s="109" t="s">
        <v>4729</v>
      </c>
      <c r="F382" s="103">
        <v>15</v>
      </c>
      <c r="G382" s="103">
        <v>0</v>
      </c>
      <c r="H382" s="105" t="s">
        <v>5246</v>
      </c>
      <c r="I382" s="103" t="s">
        <v>749</v>
      </c>
      <c r="J382" s="103" t="s">
        <v>2045</v>
      </c>
    </row>
    <row r="383" spans="1:10">
      <c r="A383" s="103" t="s">
        <v>2731</v>
      </c>
      <c r="B383" s="103" t="s">
        <v>4711</v>
      </c>
      <c r="C383" s="103" t="s">
        <v>4752</v>
      </c>
      <c r="D383" s="103">
        <v>0</v>
      </c>
      <c r="E383" s="106" t="s">
        <v>4862</v>
      </c>
      <c r="F383" s="103">
        <v>20</v>
      </c>
      <c r="G383" s="103">
        <v>0</v>
      </c>
      <c r="H383" s="105" t="s">
        <v>5247</v>
      </c>
      <c r="I383" s="103" t="s">
        <v>888</v>
      </c>
      <c r="J383" s="103" t="s">
        <v>2043</v>
      </c>
    </row>
    <row r="384" spans="1:10">
      <c r="A384" s="103" t="s">
        <v>2731</v>
      </c>
      <c r="B384" s="103" t="s">
        <v>4711</v>
      </c>
      <c r="C384" s="103" t="s">
        <v>4752</v>
      </c>
      <c r="D384" s="103" t="s">
        <v>5248</v>
      </c>
      <c r="E384" s="13" t="s">
        <v>4718</v>
      </c>
      <c r="F384" s="103">
        <v>20</v>
      </c>
      <c r="G384" s="103">
        <v>0</v>
      </c>
      <c r="H384" s="105" t="s">
        <v>5249</v>
      </c>
      <c r="I384" s="103" t="s">
        <v>5248</v>
      </c>
      <c r="J384" s="103" t="s">
        <v>4757</v>
      </c>
    </row>
    <row r="385" spans="1:10">
      <c r="A385" s="103" t="s">
        <v>2731</v>
      </c>
      <c r="B385" s="103" t="s">
        <v>4711</v>
      </c>
      <c r="C385" s="103" t="s">
        <v>4752</v>
      </c>
      <c r="D385" s="103">
        <v>0</v>
      </c>
      <c r="E385" s="109">
        <v>0</v>
      </c>
      <c r="F385" s="103">
        <v>15</v>
      </c>
      <c r="G385" s="103" t="s">
        <v>5250</v>
      </c>
      <c r="H385" s="105" t="s">
        <v>5251</v>
      </c>
      <c r="I385" s="103" t="s">
        <v>5250</v>
      </c>
      <c r="J385" s="103" t="s">
        <v>2043</v>
      </c>
    </row>
    <row r="386" spans="1:10">
      <c r="A386" s="103" t="s">
        <v>2731</v>
      </c>
      <c r="B386" s="103" t="s">
        <v>4711</v>
      </c>
      <c r="C386" s="103">
        <v>0</v>
      </c>
      <c r="D386" s="103">
        <v>0</v>
      </c>
      <c r="E386" s="106" t="s">
        <v>4708</v>
      </c>
      <c r="F386" s="103">
        <v>20</v>
      </c>
      <c r="G386" s="103">
        <v>0</v>
      </c>
      <c r="H386" s="105" t="s">
        <v>5252</v>
      </c>
      <c r="I386" s="103" t="s">
        <v>5253</v>
      </c>
      <c r="J386" s="103" t="s">
        <v>2045</v>
      </c>
    </row>
    <row r="387" spans="1:10">
      <c r="A387" s="103" t="s">
        <v>2731</v>
      </c>
      <c r="B387" s="103" t="s">
        <v>4711</v>
      </c>
      <c r="C387" s="103">
        <v>0</v>
      </c>
      <c r="D387" s="103">
        <v>0</v>
      </c>
      <c r="E387" s="109">
        <v>0</v>
      </c>
      <c r="F387" s="103">
        <v>20</v>
      </c>
      <c r="G387" s="103">
        <v>0</v>
      </c>
      <c r="H387" s="105" t="s">
        <v>5254</v>
      </c>
      <c r="I387" s="103" t="s">
        <v>578</v>
      </c>
      <c r="J387" s="103" t="s">
        <v>2045</v>
      </c>
    </row>
    <row r="388" spans="1:10">
      <c r="A388" s="103" t="s">
        <v>2731</v>
      </c>
      <c r="B388" s="103" t="s">
        <v>4711</v>
      </c>
      <c r="C388" s="103" t="s">
        <v>4752</v>
      </c>
      <c r="D388" s="103">
        <v>0</v>
      </c>
      <c r="E388" s="106" t="s">
        <v>4718</v>
      </c>
      <c r="F388" s="103">
        <v>20</v>
      </c>
      <c r="G388" s="103">
        <v>0</v>
      </c>
      <c r="H388" s="105" t="s">
        <v>5255</v>
      </c>
      <c r="I388" s="103" t="s">
        <v>360</v>
      </c>
      <c r="J388" s="103" t="s">
        <v>2045</v>
      </c>
    </row>
    <row r="389" spans="1:10">
      <c r="A389" s="103" t="s">
        <v>2731</v>
      </c>
      <c r="B389" s="103" t="s">
        <v>4711</v>
      </c>
      <c r="C389" s="103" t="s">
        <v>4752</v>
      </c>
      <c r="D389" s="103">
        <v>0</v>
      </c>
      <c r="E389" s="13" t="s">
        <v>4718</v>
      </c>
      <c r="F389" s="103">
        <v>20</v>
      </c>
      <c r="G389" s="103">
        <v>0</v>
      </c>
      <c r="H389" s="105" t="s">
        <v>5256</v>
      </c>
      <c r="I389" s="103" t="s">
        <v>5257</v>
      </c>
      <c r="J389" s="103" t="s">
        <v>2045</v>
      </c>
    </row>
    <row r="390" spans="1:10">
      <c r="A390" s="103" t="s">
        <v>2731</v>
      </c>
      <c r="B390" s="103" t="s">
        <v>4711</v>
      </c>
      <c r="C390" s="103" t="s">
        <v>4752</v>
      </c>
      <c r="D390" s="103">
        <v>0</v>
      </c>
      <c r="E390" s="106" t="s">
        <v>4718</v>
      </c>
      <c r="F390" s="103">
        <v>20</v>
      </c>
      <c r="G390" s="103">
        <v>0</v>
      </c>
      <c r="H390" s="105" t="s">
        <v>5258</v>
      </c>
      <c r="I390" s="103" t="s">
        <v>5259</v>
      </c>
      <c r="J390" s="103" t="s">
        <v>2043</v>
      </c>
    </row>
    <row r="391" spans="1:10">
      <c r="A391" s="103" t="s">
        <v>2731</v>
      </c>
      <c r="B391" s="103" t="s">
        <v>4711</v>
      </c>
      <c r="C391" s="103" t="s">
        <v>5260</v>
      </c>
      <c r="D391" s="103">
        <v>0</v>
      </c>
      <c r="E391" s="13" t="s">
        <v>4718</v>
      </c>
      <c r="F391" s="103">
        <v>20</v>
      </c>
      <c r="G391" s="103">
        <v>0</v>
      </c>
      <c r="H391" s="105" t="s">
        <v>5261</v>
      </c>
      <c r="I391" s="103" t="s">
        <v>5262</v>
      </c>
      <c r="J391" s="103" t="s">
        <v>2045</v>
      </c>
    </row>
    <row r="392" spans="1:10">
      <c r="A392" s="103" t="s">
        <v>2731</v>
      </c>
      <c r="B392" s="103" t="s">
        <v>4711</v>
      </c>
      <c r="C392" s="103" t="s">
        <v>5173</v>
      </c>
      <c r="D392" s="103">
        <v>0</v>
      </c>
      <c r="E392" s="106" t="s">
        <v>4718</v>
      </c>
      <c r="F392" s="108">
        <v>20</v>
      </c>
      <c r="G392" s="108">
        <v>0</v>
      </c>
      <c r="H392" s="105" t="s">
        <v>5263</v>
      </c>
      <c r="I392" s="103" t="s">
        <v>984</v>
      </c>
      <c r="J392" s="103" t="s">
        <v>2045</v>
      </c>
    </row>
    <row r="393" spans="1:10">
      <c r="A393" s="103" t="s">
        <v>2731</v>
      </c>
      <c r="B393" s="103" t="s">
        <v>4711</v>
      </c>
      <c r="C393" s="103" t="s">
        <v>5173</v>
      </c>
      <c r="D393" s="103">
        <v>0</v>
      </c>
      <c r="E393" s="104" t="s">
        <v>4729</v>
      </c>
      <c r="F393" s="103">
        <v>20</v>
      </c>
      <c r="G393" s="103">
        <v>0</v>
      </c>
      <c r="H393" s="105" t="s">
        <v>5264</v>
      </c>
      <c r="I393" s="103" t="s">
        <v>5265</v>
      </c>
      <c r="J393" s="103" t="s">
        <v>2045</v>
      </c>
    </row>
    <row r="394" spans="1:10">
      <c r="A394" s="103" t="s">
        <v>4720</v>
      </c>
      <c r="B394" s="103" t="s">
        <v>4711</v>
      </c>
      <c r="C394" s="103" t="s">
        <v>4752</v>
      </c>
      <c r="D394" s="103">
        <v>0</v>
      </c>
      <c r="E394" s="109" t="s">
        <v>4729</v>
      </c>
      <c r="F394" s="103">
        <v>20</v>
      </c>
      <c r="G394" s="103">
        <v>0</v>
      </c>
      <c r="H394" s="105" t="s">
        <v>5266</v>
      </c>
      <c r="I394" s="103" t="s">
        <v>804</v>
      </c>
      <c r="J394" s="103" t="s">
        <v>2043</v>
      </c>
    </row>
    <row r="395" spans="1:10">
      <c r="A395" s="103" t="s">
        <v>2731</v>
      </c>
      <c r="B395" s="103" t="s">
        <v>4711</v>
      </c>
      <c r="C395" s="103" t="s">
        <v>4752</v>
      </c>
      <c r="D395" s="103">
        <v>0</v>
      </c>
      <c r="E395" s="106" t="s">
        <v>4718</v>
      </c>
      <c r="F395" s="103">
        <v>20</v>
      </c>
      <c r="G395" s="103">
        <v>0</v>
      </c>
      <c r="H395" s="105" t="s">
        <v>5267</v>
      </c>
      <c r="I395" s="103" t="s">
        <v>5268</v>
      </c>
      <c r="J395" s="103" t="s">
        <v>2045</v>
      </c>
    </row>
    <row r="396" spans="1:10">
      <c r="A396" s="103" t="s">
        <v>2731</v>
      </c>
      <c r="B396" s="103" t="s">
        <v>4711</v>
      </c>
      <c r="C396" s="103" t="s">
        <v>4752</v>
      </c>
      <c r="D396" s="103">
        <v>0</v>
      </c>
      <c r="E396" s="13" t="s">
        <v>4718</v>
      </c>
      <c r="F396" s="103">
        <v>20</v>
      </c>
      <c r="G396" s="103">
        <v>0</v>
      </c>
      <c r="H396" s="105" t="s">
        <v>5269</v>
      </c>
      <c r="I396" s="103" t="s">
        <v>5270</v>
      </c>
      <c r="J396" s="103" t="s">
        <v>2045</v>
      </c>
    </row>
    <row r="397" spans="1:10">
      <c r="A397" s="103" t="s">
        <v>4696</v>
      </c>
      <c r="B397" s="103" t="s">
        <v>4697</v>
      </c>
      <c r="C397" s="103" t="s">
        <v>4752</v>
      </c>
      <c r="D397" s="103">
        <v>0</v>
      </c>
      <c r="E397" s="106" t="s">
        <v>4718</v>
      </c>
      <c r="F397" s="103">
        <v>25</v>
      </c>
      <c r="G397" s="103">
        <v>0</v>
      </c>
      <c r="H397" s="105" t="s">
        <v>5271</v>
      </c>
      <c r="I397" s="103" t="s">
        <v>5272</v>
      </c>
      <c r="J397" s="103" t="s">
        <v>2043</v>
      </c>
    </row>
    <row r="398" spans="1:10">
      <c r="A398" s="103" t="s">
        <v>4696</v>
      </c>
      <c r="B398" s="103" t="s">
        <v>4697</v>
      </c>
      <c r="C398" s="103" t="s">
        <v>4752</v>
      </c>
      <c r="D398" s="103">
        <v>0</v>
      </c>
      <c r="E398" s="13" t="s">
        <v>4718</v>
      </c>
      <c r="F398" s="103">
        <v>20</v>
      </c>
      <c r="G398" s="103">
        <v>0</v>
      </c>
      <c r="H398" s="105" t="s">
        <v>5273</v>
      </c>
      <c r="I398" s="103" t="s">
        <v>5274</v>
      </c>
      <c r="J398" s="103" t="s">
        <v>2045</v>
      </c>
    </row>
    <row r="399" spans="1:10">
      <c r="A399" s="103" t="s">
        <v>4720</v>
      </c>
      <c r="B399" s="103" t="s">
        <v>4813</v>
      </c>
      <c r="C399" s="103" t="s">
        <v>5173</v>
      </c>
      <c r="D399" s="103">
        <v>0</v>
      </c>
      <c r="E399" s="109">
        <v>0</v>
      </c>
      <c r="F399" s="103">
        <v>20</v>
      </c>
      <c r="G399" s="103">
        <v>0</v>
      </c>
      <c r="H399" s="105" t="s">
        <v>5275</v>
      </c>
      <c r="I399" s="103" t="s">
        <v>1060</v>
      </c>
      <c r="J399" s="103" t="s">
        <v>2043</v>
      </c>
    </row>
    <row r="400" spans="1:10">
      <c r="A400" s="103" t="s">
        <v>58</v>
      </c>
      <c r="B400" s="103" t="s">
        <v>58</v>
      </c>
      <c r="C400" s="103" t="s">
        <v>4752</v>
      </c>
      <c r="D400" s="103">
        <v>0</v>
      </c>
      <c r="E400" s="115" t="s">
        <v>5276</v>
      </c>
      <c r="F400" s="103">
        <v>15</v>
      </c>
      <c r="G400" s="103">
        <v>0</v>
      </c>
      <c r="H400" s="105" t="s">
        <v>5277</v>
      </c>
      <c r="I400" s="103" t="s">
        <v>57</v>
      </c>
      <c r="J400" s="103" t="s">
        <v>2043</v>
      </c>
    </row>
    <row r="401" spans="1:10">
      <c r="A401" s="103" t="s">
        <v>2731</v>
      </c>
      <c r="B401" s="103" t="s">
        <v>4813</v>
      </c>
      <c r="C401" s="103" t="s">
        <v>4752</v>
      </c>
      <c r="D401" s="103">
        <v>0</v>
      </c>
      <c r="E401" s="106" t="s">
        <v>4704</v>
      </c>
      <c r="F401" s="103">
        <v>20</v>
      </c>
      <c r="G401" s="103">
        <v>0</v>
      </c>
      <c r="H401" s="105" t="s">
        <v>5278</v>
      </c>
      <c r="I401" s="103" t="s">
        <v>5279</v>
      </c>
      <c r="J401" s="103" t="s">
        <v>2045</v>
      </c>
    </row>
    <row r="402" spans="1:10">
      <c r="A402" s="103" t="s">
        <v>2731</v>
      </c>
      <c r="B402" s="103" t="s">
        <v>4813</v>
      </c>
      <c r="C402" s="103" t="s">
        <v>4752</v>
      </c>
      <c r="D402" s="103">
        <v>0</v>
      </c>
      <c r="E402" s="13" t="s">
        <v>4704</v>
      </c>
      <c r="F402" s="103">
        <v>20</v>
      </c>
      <c r="G402" s="103">
        <v>0</v>
      </c>
      <c r="H402" s="105" t="s">
        <v>5280</v>
      </c>
      <c r="I402" s="103" t="s">
        <v>5281</v>
      </c>
      <c r="J402" s="103" t="s">
        <v>2045</v>
      </c>
    </row>
    <row r="403" spans="1:10">
      <c r="A403" s="103" t="s">
        <v>2731</v>
      </c>
      <c r="B403" s="103" t="s">
        <v>4813</v>
      </c>
      <c r="C403" s="103" t="s">
        <v>4752</v>
      </c>
      <c r="D403" s="103" t="s">
        <v>5282</v>
      </c>
      <c r="E403" s="106" t="s">
        <v>4718</v>
      </c>
      <c r="F403" s="103">
        <v>20</v>
      </c>
      <c r="G403" s="103" t="s">
        <v>5282</v>
      </c>
      <c r="H403" s="105" t="s">
        <v>5283</v>
      </c>
      <c r="I403" s="103" t="s">
        <v>5282</v>
      </c>
      <c r="J403" s="103" t="s">
        <v>2043</v>
      </c>
    </row>
    <row r="404" spans="1:10">
      <c r="A404" s="103" t="s">
        <v>2731</v>
      </c>
      <c r="B404" s="103" t="s">
        <v>4813</v>
      </c>
      <c r="C404" s="103" t="s">
        <v>4752</v>
      </c>
      <c r="D404" s="103">
        <v>0</v>
      </c>
      <c r="E404" s="106" t="s">
        <v>4718</v>
      </c>
      <c r="F404" s="103">
        <v>15</v>
      </c>
      <c r="G404" s="103">
        <v>0</v>
      </c>
      <c r="H404" s="105" t="s">
        <v>5284</v>
      </c>
      <c r="I404" s="103" t="s">
        <v>5285</v>
      </c>
      <c r="J404" s="103" t="s">
        <v>2043</v>
      </c>
    </row>
    <row r="405" spans="1:10">
      <c r="A405" s="103" t="s">
        <v>2731</v>
      </c>
      <c r="B405" s="103" t="s">
        <v>4813</v>
      </c>
      <c r="C405" s="103" t="s">
        <v>4752</v>
      </c>
      <c r="D405" s="103">
        <v>0</v>
      </c>
      <c r="E405" s="13" t="s">
        <v>4704</v>
      </c>
      <c r="F405" s="110">
        <v>15</v>
      </c>
      <c r="G405" s="110">
        <v>0</v>
      </c>
      <c r="H405" s="105" t="s">
        <v>5286</v>
      </c>
      <c r="I405" s="103" t="s">
        <v>5287</v>
      </c>
      <c r="J405" s="103" t="s">
        <v>2045</v>
      </c>
    </row>
    <row r="406" spans="1:10">
      <c r="A406" s="103" t="s">
        <v>4720</v>
      </c>
      <c r="B406" s="103" t="s">
        <v>4711</v>
      </c>
      <c r="C406" s="103" t="s">
        <v>4752</v>
      </c>
      <c r="D406" s="103">
        <v>0</v>
      </c>
      <c r="E406" s="13" t="s">
        <v>4718</v>
      </c>
      <c r="F406" s="103">
        <v>20</v>
      </c>
      <c r="G406" s="103">
        <v>0</v>
      </c>
      <c r="H406" s="105" t="s">
        <v>5288</v>
      </c>
      <c r="I406" s="103" t="s">
        <v>1482</v>
      </c>
      <c r="J406" s="103" t="s">
        <v>2045</v>
      </c>
    </row>
    <row r="407" spans="1:10">
      <c r="A407" s="103" t="s">
        <v>4720</v>
      </c>
      <c r="B407" s="103" t="s">
        <v>4711</v>
      </c>
      <c r="C407" s="103" t="s">
        <v>4752</v>
      </c>
      <c r="D407" s="103">
        <v>0</v>
      </c>
      <c r="E407" s="106" t="s">
        <v>4704</v>
      </c>
      <c r="F407" s="103">
        <v>20</v>
      </c>
      <c r="G407" s="103">
        <v>0</v>
      </c>
      <c r="H407" s="105" t="s">
        <v>5289</v>
      </c>
      <c r="I407" s="103" t="s">
        <v>885</v>
      </c>
      <c r="J407" s="103" t="s">
        <v>2045</v>
      </c>
    </row>
    <row r="408" spans="1:10">
      <c r="A408" s="103" t="s">
        <v>2731</v>
      </c>
      <c r="B408" s="103" t="s">
        <v>4711</v>
      </c>
      <c r="C408" s="103" t="s">
        <v>4752</v>
      </c>
      <c r="D408" s="103">
        <v>0</v>
      </c>
      <c r="E408" s="109">
        <v>0</v>
      </c>
      <c r="F408" s="103">
        <v>20</v>
      </c>
      <c r="G408" s="103">
        <v>0</v>
      </c>
      <c r="H408" s="105" t="s">
        <v>5290</v>
      </c>
      <c r="I408" s="103" t="s">
        <v>5291</v>
      </c>
      <c r="J408" s="103" t="s">
        <v>2043</v>
      </c>
    </row>
    <row r="409" spans="1:10">
      <c r="A409" s="103" t="s">
        <v>2731</v>
      </c>
      <c r="B409" s="103" t="s">
        <v>4711</v>
      </c>
      <c r="C409" s="103">
        <v>0</v>
      </c>
      <c r="D409" s="103">
        <v>0</v>
      </c>
      <c r="E409" s="13" t="s">
        <v>4718</v>
      </c>
      <c r="F409" s="103">
        <v>20</v>
      </c>
      <c r="G409" s="103">
        <v>0</v>
      </c>
      <c r="H409" s="105" t="s">
        <v>5292</v>
      </c>
      <c r="I409" s="103" t="s">
        <v>5293</v>
      </c>
      <c r="J409" s="103" t="s">
        <v>2045</v>
      </c>
    </row>
    <row r="410" spans="1:10">
      <c r="A410" s="103" t="s">
        <v>2731</v>
      </c>
      <c r="B410" s="103" t="s">
        <v>4711</v>
      </c>
      <c r="C410" s="103">
        <v>0</v>
      </c>
      <c r="D410" s="103">
        <v>0</v>
      </c>
      <c r="E410" s="13" t="s">
        <v>4718</v>
      </c>
      <c r="F410" s="103">
        <v>20</v>
      </c>
      <c r="G410" s="103">
        <v>0</v>
      </c>
      <c r="H410" s="105" t="s">
        <v>5294</v>
      </c>
      <c r="I410" s="103" t="s">
        <v>5295</v>
      </c>
      <c r="J410" s="103" t="s">
        <v>2045</v>
      </c>
    </row>
    <row r="411" spans="1:10">
      <c r="A411" s="103" t="s">
        <v>4696</v>
      </c>
      <c r="B411" s="103" t="s">
        <v>4697</v>
      </c>
      <c r="C411" s="103" t="s">
        <v>4821</v>
      </c>
      <c r="D411" s="103">
        <v>0</v>
      </c>
      <c r="E411" s="109">
        <v>0</v>
      </c>
      <c r="F411" s="103">
        <v>18</v>
      </c>
      <c r="G411" s="103">
        <v>0</v>
      </c>
      <c r="H411" s="105" t="s">
        <v>5296</v>
      </c>
      <c r="I411" s="103" t="s">
        <v>5297</v>
      </c>
      <c r="J411" s="103" t="s">
        <v>2043</v>
      </c>
    </row>
    <row r="412" spans="1:10">
      <c r="A412" s="103" t="s">
        <v>2731</v>
      </c>
      <c r="B412" s="103" t="s">
        <v>4711</v>
      </c>
      <c r="C412" s="103" t="s">
        <v>5298</v>
      </c>
      <c r="D412" s="103">
        <v>0</v>
      </c>
      <c r="E412" s="106" t="s">
        <v>4704</v>
      </c>
      <c r="F412" s="103">
        <v>15</v>
      </c>
      <c r="G412" s="103">
        <v>0</v>
      </c>
      <c r="H412" s="105" t="s">
        <v>5299</v>
      </c>
      <c r="I412" s="103" t="s">
        <v>793</v>
      </c>
      <c r="J412" s="103" t="s">
        <v>2043</v>
      </c>
    </row>
    <row r="413" spans="1:10">
      <c r="A413" s="103" t="s">
        <v>4720</v>
      </c>
      <c r="B413" s="103" t="s">
        <v>4711</v>
      </c>
      <c r="C413" s="103" t="s">
        <v>4746</v>
      </c>
      <c r="D413" s="103">
        <v>0</v>
      </c>
      <c r="E413" s="13" t="s">
        <v>4704</v>
      </c>
      <c r="F413" s="103">
        <v>15</v>
      </c>
      <c r="G413" s="103">
        <v>0</v>
      </c>
      <c r="H413" s="105" t="s">
        <v>5300</v>
      </c>
      <c r="I413" s="103" t="s">
        <v>1495</v>
      </c>
      <c r="J413" s="103" t="s">
        <v>2045</v>
      </c>
    </row>
    <row r="414" spans="1:10">
      <c r="A414" s="103" t="s">
        <v>2731</v>
      </c>
      <c r="B414" s="103" t="s">
        <v>4711</v>
      </c>
      <c r="C414" s="103" t="s">
        <v>4746</v>
      </c>
      <c r="D414" s="103">
        <v>0</v>
      </c>
      <c r="E414" s="13" t="s">
        <v>4718</v>
      </c>
      <c r="F414" s="103">
        <v>20</v>
      </c>
      <c r="G414" s="103">
        <v>0</v>
      </c>
      <c r="H414" s="105" t="s">
        <v>5301</v>
      </c>
      <c r="I414" s="103" t="s">
        <v>3417</v>
      </c>
      <c r="J414" s="103" t="s">
        <v>2045</v>
      </c>
    </row>
    <row r="415" spans="1:10">
      <c r="A415" s="103" t="s">
        <v>2731</v>
      </c>
      <c r="B415" s="103" t="s">
        <v>4711</v>
      </c>
      <c r="C415" s="103" t="s">
        <v>4746</v>
      </c>
      <c r="D415" s="103">
        <v>0</v>
      </c>
      <c r="E415" s="13" t="s">
        <v>4718</v>
      </c>
      <c r="F415" s="103">
        <v>20</v>
      </c>
      <c r="G415" s="103">
        <v>0</v>
      </c>
      <c r="H415" s="105" t="s">
        <v>5302</v>
      </c>
      <c r="I415" s="103" t="s">
        <v>5303</v>
      </c>
      <c r="J415" s="103" t="s">
        <v>2045</v>
      </c>
    </row>
    <row r="416" spans="1:10">
      <c r="A416" s="103" t="s">
        <v>2731</v>
      </c>
      <c r="B416" s="103" t="s">
        <v>4711</v>
      </c>
      <c r="C416" s="103" t="s">
        <v>4746</v>
      </c>
      <c r="D416" s="103">
        <v>0</v>
      </c>
      <c r="E416" s="106" t="s">
        <v>4729</v>
      </c>
      <c r="F416" s="103">
        <v>15</v>
      </c>
      <c r="G416" s="103">
        <v>0</v>
      </c>
      <c r="H416" s="105" t="s">
        <v>5304</v>
      </c>
      <c r="I416" s="103" t="s">
        <v>1289</v>
      </c>
      <c r="J416" s="103" t="s">
        <v>2045</v>
      </c>
    </row>
    <row r="417" spans="1:10">
      <c r="A417" s="103" t="s">
        <v>2731</v>
      </c>
      <c r="B417" s="103" t="s">
        <v>4711</v>
      </c>
      <c r="C417" s="103" t="s">
        <v>4746</v>
      </c>
      <c r="D417" s="103">
        <v>0</v>
      </c>
      <c r="E417" s="13" t="s">
        <v>4718</v>
      </c>
      <c r="F417" s="103">
        <v>15</v>
      </c>
      <c r="G417" s="103">
        <v>0</v>
      </c>
      <c r="H417" s="105" t="s">
        <v>5305</v>
      </c>
      <c r="I417" s="103" t="s">
        <v>5306</v>
      </c>
      <c r="J417" s="103" t="s">
        <v>2045</v>
      </c>
    </row>
    <row r="418" spans="1:10">
      <c r="A418" s="103" t="s">
        <v>2731</v>
      </c>
      <c r="B418" s="103" t="s">
        <v>4711</v>
      </c>
      <c r="C418" s="103" t="s">
        <v>4746</v>
      </c>
      <c r="D418" s="103">
        <v>0</v>
      </c>
      <c r="E418" s="104">
        <v>0</v>
      </c>
      <c r="F418" s="103">
        <v>15</v>
      </c>
      <c r="G418" s="103">
        <v>0</v>
      </c>
      <c r="H418" s="105" t="s">
        <v>5307</v>
      </c>
      <c r="I418" s="103" t="s">
        <v>5308</v>
      </c>
      <c r="J418" s="103" t="s">
        <v>2045</v>
      </c>
    </row>
    <row r="419" spans="1:10">
      <c r="A419" s="103" t="s">
        <v>2731</v>
      </c>
      <c r="B419" s="103" t="s">
        <v>4711</v>
      </c>
      <c r="C419" s="103" t="s">
        <v>4746</v>
      </c>
      <c r="D419" s="103">
        <v>0</v>
      </c>
      <c r="E419" s="13" t="s">
        <v>4704</v>
      </c>
      <c r="F419" s="110">
        <v>15</v>
      </c>
      <c r="G419" s="110">
        <v>0</v>
      </c>
      <c r="H419" s="105" t="s">
        <v>5309</v>
      </c>
      <c r="I419" s="103" t="s">
        <v>1212</v>
      </c>
      <c r="J419" s="103" t="s">
        <v>2043</v>
      </c>
    </row>
    <row r="420" spans="1:10">
      <c r="A420" s="103" t="s">
        <v>2731</v>
      </c>
      <c r="B420" s="103" t="s">
        <v>4711</v>
      </c>
      <c r="C420" s="103" t="s">
        <v>4746</v>
      </c>
      <c r="D420" s="103">
        <v>0</v>
      </c>
      <c r="E420" s="106" t="s">
        <v>4718</v>
      </c>
      <c r="F420" s="103">
        <v>20</v>
      </c>
      <c r="G420" s="103">
        <v>0</v>
      </c>
      <c r="H420" s="105" t="s">
        <v>5310</v>
      </c>
      <c r="I420" s="103" t="s">
        <v>5311</v>
      </c>
      <c r="J420" s="103" t="s">
        <v>2045</v>
      </c>
    </row>
    <row r="421" spans="1:10">
      <c r="A421" s="103" t="s">
        <v>2731</v>
      </c>
      <c r="B421" s="103" t="s">
        <v>4711</v>
      </c>
      <c r="C421" s="103" t="s">
        <v>4746</v>
      </c>
      <c r="D421" s="103">
        <v>0</v>
      </c>
      <c r="E421" s="106" t="s">
        <v>4704</v>
      </c>
      <c r="F421" s="103">
        <v>15</v>
      </c>
      <c r="G421" s="103">
        <v>0</v>
      </c>
      <c r="H421" s="105" t="s">
        <v>5312</v>
      </c>
      <c r="I421" s="103" t="s">
        <v>1167</v>
      </c>
      <c r="J421" s="103" t="s">
        <v>2045</v>
      </c>
    </row>
    <row r="422" spans="1:10">
      <c r="A422" s="103" t="s">
        <v>2731</v>
      </c>
      <c r="B422" s="103" t="s">
        <v>4711</v>
      </c>
      <c r="C422" s="103" t="s">
        <v>4746</v>
      </c>
      <c r="D422" s="103">
        <v>0</v>
      </c>
      <c r="E422" s="109">
        <v>0</v>
      </c>
      <c r="F422" s="103">
        <v>15</v>
      </c>
      <c r="G422" s="103">
        <v>0</v>
      </c>
      <c r="H422" s="105" t="s">
        <v>5313</v>
      </c>
      <c r="I422" s="103" t="s">
        <v>1219</v>
      </c>
      <c r="J422" s="103" t="s">
        <v>2043</v>
      </c>
    </row>
    <row r="423" spans="1:10">
      <c r="A423" s="103" t="s">
        <v>4875</v>
      </c>
      <c r="B423" s="103" t="s">
        <v>4711</v>
      </c>
      <c r="C423" s="103">
        <v>0</v>
      </c>
      <c r="D423" s="103">
        <v>0</v>
      </c>
      <c r="E423" s="109">
        <v>0</v>
      </c>
      <c r="F423" s="103">
        <v>20</v>
      </c>
      <c r="G423" s="103">
        <v>0</v>
      </c>
      <c r="H423" s="105" t="s">
        <v>5314</v>
      </c>
      <c r="I423" s="103" t="s">
        <v>1219</v>
      </c>
      <c r="J423" s="103" t="s">
        <v>2045</v>
      </c>
    </row>
    <row r="424" spans="1:10">
      <c r="A424" s="103" t="s">
        <v>2731</v>
      </c>
      <c r="B424" s="103" t="s">
        <v>4711</v>
      </c>
      <c r="C424" s="103" t="s">
        <v>4746</v>
      </c>
      <c r="D424" s="103">
        <v>0</v>
      </c>
      <c r="E424" s="106" t="s">
        <v>4729</v>
      </c>
      <c r="F424" s="103">
        <v>20</v>
      </c>
      <c r="G424" s="103">
        <v>0</v>
      </c>
      <c r="H424" s="105" t="s">
        <v>5315</v>
      </c>
      <c r="I424" s="103" t="s">
        <v>3264</v>
      </c>
      <c r="J424" s="103" t="s">
        <v>2045</v>
      </c>
    </row>
    <row r="425" spans="1:10">
      <c r="A425" s="103" t="s">
        <v>2731</v>
      </c>
      <c r="B425" s="103" t="s">
        <v>4711</v>
      </c>
      <c r="C425" s="103" t="s">
        <v>4746</v>
      </c>
      <c r="D425" s="103">
        <v>0</v>
      </c>
      <c r="E425" s="106" t="s">
        <v>4704</v>
      </c>
      <c r="F425" s="103">
        <v>15</v>
      </c>
      <c r="G425" s="103">
        <v>0</v>
      </c>
      <c r="H425" s="105" t="s">
        <v>5316</v>
      </c>
      <c r="I425" s="103" t="s">
        <v>5317</v>
      </c>
      <c r="J425" s="103" t="s">
        <v>2045</v>
      </c>
    </row>
    <row r="426" spans="1:10">
      <c r="A426" s="103" t="s">
        <v>2731</v>
      </c>
      <c r="B426" s="103" t="s">
        <v>4711</v>
      </c>
      <c r="C426" s="103" t="s">
        <v>4746</v>
      </c>
      <c r="D426" s="103">
        <v>0</v>
      </c>
      <c r="E426" s="104">
        <v>0</v>
      </c>
      <c r="F426" s="103">
        <v>15</v>
      </c>
      <c r="G426" s="103">
        <v>0</v>
      </c>
      <c r="H426" s="105" t="s">
        <v>5318</v>
      </c>
      <c r="I426" s="103" t="s">
        <v>5319</v>
      </c>
      <c r="J426" s="103" t="s">
        <v>2045</v>
      </c>
    </row>
    <row r="427" spans="1:10">
      <c r="A427" s="103" t="s">
        <v>2731</v>
      </c>
      <c r="B427" s="103" t="s">
        <v>4711</v>
      </c>
      <c r="C427" s="103" t="s">
        <v>4746</v>
      </c>
      <c r="D427" s="103">
        <v>0</v>
      </c>
      <c r="E427" s="104" t="s">
        <v>4718</v>
      </c>
      <c r="F427" s="103">
        <v>20</v>
      </c>
      <c r="G427" s="103">
        <v>0</v>
      </c>
      <c r="H427" s="105" t="s">
        <v>5320</v>
      </c>
      <c r="I427" s="103" t="s">
        <v>5321</v>
      </c>
      <c r="J427" s="103" t="s">
        <v>2045</v>
      </c>
    </row>
    <row r="428" spans="1:10">
      <c r="A428" s="103" t="s">
        <v>2731</v>
      </c>
      <c r="B428" s="103" t="s">
        <v>4711</v>
      </c>
      <c r="C428" s="103" t="s">
        <v>4746</v>
      </c>
      <c r="D428" s="103">
        <v>0</v>
      </c>
      <c r="E428" s="106" t="s">
        <v>4729</v>
      </c>
      <c r="F428" s="103">
        <v>15</v>
      </c>
      <c r="G428" s="103">
        <v>0</v>
      </c>
      <c r="H428" s="105" t="s">
        <v>5322</v>
      </c>
      <c r="I428" s="103" t="s">
        <v>5323</v>
      </c>
      <c r="J428" s="103" t="s">
        <v>2045</v>
      </c>
    </row>
    <row r="429" spans="1:10">
      <c r="A429" s="103" t="s">
        <v>2731</v>
      </c>
      <c r="B429" s="103" t="s">
        <v>4711</v>
      </c>
      <c r="C429" s="103">
        <v>0</v>
      </c>
      <c r="D429" s="103">
        <v>0</v>
      </c>
      <c r="E429" s="13" t="s">
        <v>4718</v>
      </c>
      <c r="F429" s="103">
        <v>15</v>
      </c>
      <c r="G429" s="103">
        <v>0</v>
      </c>
      <c r="H429" s="105" t="s">
        <v>5324</v>
      </c>
      <c r="I429" s="103" t="s">
        <v>2447</v>
      </c>
      <c r="J429" s="103" t="s">
        <v>2045</v>
      </c>
    </row>
    <row r="430" spans="1:10">
      <c r="A430" s="103" t="s">
        <v>2731</v>
      </c>
      <c r="B430" s="103" t="s">
        <v>4711</v>
      </c>
      <c r="C430" s="103" t="s">
        <v>4746</v>
      </c>
      <c r="D430" s="103">
        <v>0</v>
      </c>
      <c r="E430" s="109">
        <v>0</v>
      </c>
      <c r="F430" s="103">
        <v>15</v>
      </c>
      <c r="G430" s="103">
        <v>0</v>
      </c>
      <c r="H430" s="105" t="s">
        <v>5325</v>
      </c>
      <c r="I430" s="103" t="s">
        <v>894</v>
      </c>
      <c r="J430" s="103" t="s">
        <v>2043</v>
      </c>
    </row>
    <row r="431" spans="1:10">
      <c r="A431" s="103" t="s">
        <v>2731</v>
      </c>
      <c r="B431" s="103" t="s">
        <v>4711</v>
      </c>
      <c r="C431" s="103" t="s">
        <v>4746</v>
      </c>
      <c r="D431" s="103">
        <v>0</v>
      </c>
      <c r="E431" s="106" t="s">
        <v>4718</v>
      </c>
      <c r="F431" s="103">
        <v>15</v>
      </c>
      <c r="G431" s="103">
        <v>0</v>
      </c>
      <c r="H431" s="105" t="s">
        <v>5326</v>
      </c>
      <c r="I431" s="103" t="s">
        <v>1170</v>
      </c>
      <c r="J431" s="103" t="s">
        <v>2045</v>
      </c>
    </row>
    <row r="432" spans="1:10">
      <c r="A432" s="103" t="s">
        <v>2731</v>
      </c>
      <c r="B432" s="103" t="s">
        <v>4711</v>
      </c>
      <c r="C432" s="103" t="s">
        <v>4746</v>
      </c>
      <c r="D432" s="103">
        <v>0</v>
      </c>
      <c r="E432" s="106" t="s">
        <v>4729</v>
      </c>
      <c r="F432" s="103">
        <v>20</v>
      </c>
      <c r="G432" s="103">
        <v>0</v>
      </c>
      <c r="H432" s="105" t="s">
        <v>5327</v>
      </c>
      <c r="I432" s="103" t="s">
        <v>897</v>
      </c>
      <c r="J432" s="103" t="s">
        <v>2045</v>
      </c>
    </row>
    <row r="433" spans="1:10">
      <c r="A433" s="103" t="s">
        <v>2731</v>
      </c>
      <c r="B433" s="103" t="s">
        <v>4711</v>
      </c>
      <c r="C433" s="103" t="s">
        <v>4746</v>
      </c>
      <c r="D433" s="103">
        <v>0</v>
      </c>
      <c r="E433" s="106" t="s">
        <v>4729</v>
      </c>
      <c r="F433" s="103">
        <v>20</v>
      </c>
      <c r="G433" s="103">
        <v>0</v>
      </c>
      <c r="H433" s="105" t="s">
        <v>5328</v>
      </c>
      <c r="I433" s="103" t="s">
        <v>5329</v>
      </c>
      <c r="J433" s="103" t="s">
        <v>2045</v>
      </c>
    </row>
    <row r="434" spans="1:10">
      <c r="A434" s="103" t="s">
        <v>2731</v>
      </c>
      <c r="B434" s="103" t="s">
        <v>4711</v>
      </c>
      <c r="C434" s="103" t="s">
        <v>4746</v>
      </c>
      <c r="D434" s="103">
        <v>0</v>
      </c>
      <c r="E434" s="13" t="s">
        <v>4718</v>
      </c>
      <c r="F434" s="103">
        <v>15</v>
      </c>
      <c r="G434" s="103">
        <v>0</v>
      </c>
      <c r="H434" s="105" t="s">
        <v>5330</v>
      </c>
      <c r="I434" s="103" t="s">
        <v>5331</v>
      </c>
      <c r="J434" s="103" t="s">
        <v>2045</v>
      </c>
    </row>
    <row r="435" spans="1:10">
      <c r="A435" s="103" t="s">
        <v>2731</v>
      </c>
      <c r="B435" s="103" t="s">
        <v>4711</v>
      </c>
      <c r="C435" s="103" t="s">
        <v>4746</v>
      </c>
      <c r="D435" s="103">
        <v>0</v>
      </c>
      <c r="E435" s="109">
        <v>0</v>
      </c>
      <c r="F435" s="103">
        <v>15</v>
      </c>
      <c r="G435" s="103" t="s">
        <v>5332</v>
      </c>
      <c r="H435" s="105" t="s">
        <v>5333</v>
      </c>
      <c r="I435" s="103" t="s">
        <v>5332</v>
      </c>
      <c r="J435" s="103" t="s">
        <v>2043</v>
      </c>
    </row>
    <row r="436" spans="1:10">
      <c r="A436" s="103" t="s">
        <v>4875</v>
      </c>
      <c r="B436" s="103" t="s">
        <v>4711</v>
      </c>
      <c r="C436" s="103">
        <v>0</v>
      </c>
      <c r="D436" s="103">
        <v>0</v>
      </c>
      <c r="E436" s="109">
        <v>0</v>
      </c>
      <c r="F436" s="103">
        <v>20</v>
      </c>
      <c r="G436" s="103">
        <v>0</v>
      </c>
      <c r="H436" s="105" t="s">
        <v>5334</v>
      </c>
      <c r="I436" s="103" t="s">
        <v>5332</v>
      </c>
      <c r="J436" s="103" t="s">
        <v>2045</v>
      </c>
    </row>
    <row r="437" spans="1:10">
      <c r="A437" s="103" t="s">
        <v>4720</v>
      </c>
      <c r="B437" s="103" t="s">
        <v>4711</v>
      </c>
      <c r="C437" s="103" t="s">
        <v>4746</v>
      </c>
      <c r="D437" s="103">
        <v>0</v>
      </c>
      <c r="E437" s="104" t="s">
        <v>4704</v>
      </c>
      <c r="F437" s="103">
        <v>15</v>
      </c>
      <c r="G437" s="103">
        <v>0</v>
      </c>
      <c r="H437" s="105" t="s">
        <v>5335</v>
      </c>
      <c r="I437" s="103" t="s">
        <v>1600</v>
      </c>
      <c r="J437" s="103" t="s">
        <v>2045</v>
      </c>
    </row>
    <row r="438" spans="1:10">
      <c r="A438" s="103" t="s">
        <v>2731</v>
      </c>
      <c r="B438" s="103" t="s">
        <v>4711</v>
      </c>
      <c r="C438" s="103" t="s">
        <v>4746</v>
      </c>
      <c r="D438" s="103">
        <v>0</v>
      </c>
      <c r="E438" s="13" t="s">
        <v>4729</v>
      </c>
      <c r="F438" s="103">
        <v>20</v>
      </c>
      <c r="G438" s="103">
        <v>0</v>
      </c>
      <c r="H438" s="105" t="s">
        <v>5336</v>
      </c>
      <c r="I438" s="103" t="s">
        <v>5337</v>
      </c>
      <c r="J438" s="103" t="s">
        <v>2045</v>
      </c>
    </row>
    <row r="439" spans="1:10">
      <c r="A439" s="103" t="s">
        <v>4696</v>
      </c>
      <c r="B439" s="103" t="s">
        <v>4697</v>
      </c>
      <c r="C439" s="103" t="s">
        <v>4746</v>
      </c>
      <c r="D439" s="103">
        <v>0</v>
      </c>
      <c r="E439" s="104">
        <v>0</v>
      </c>
      <c r="F439" s="103">
        <v>20</v>
      </c>
      <c r="G439" s="103">
        <v>0</v>
      </c>
      <c r="H439" s="105" t="s">
        <v>5338</v>
      </c>
      <c r="I439" s="103" t="s">
        <v>5339</v>
      </c>
      <c r="J439" s="103" t="s">
        <v>2045</v>
      </c>
    </row>
    <row r="440" spans="1:10">
      <c r="A440" s="103" t="s">
        <v>2731</v>
      </c>
      <c r="B440" s="103" t="s">
        <v>4711</v>
      </c>
      <c r="C440" s="103" t="s">
        <v>5260</v>
      </c>
      <c r="D440" s="103">
        <v>0</v>
      </c>
      <c r="E440" s="13" t="s">
        <v>4718</v>
      </c>
      <c r="F440" s="103">
        <v>20</v>
      </c>
      <c r="G440" s="103">
        <v>0</v>
      </c>
      <c r="H440" s="105" t="s">
        <v>5340</v>
      </c>
      <c r="I440" s="103" t="s">
        <v>5341</v>
      </c>
      <c r="J440" s="103" t="s">
        <v>2045</v>
      </c>
    </row>
    <row r="441" spans="1:10">
      <c r="A441" s="103" t="s">
        <v>4720</v>
      </c>
      <c r="B441" s="103" t="s">
        <v>4711</v>
      </c>
      <c r="C441" s="103" t="s">
        <v>4821</v>
      </c>
      <c r="D441" s="103">
        <v>0</v>
      </c>
      <c r="E441" s="106" t="s">
        <v>4704</v>
      </c>
      <c r="F441" s="103">
        <v>15</v>
      </c>
      <c r="G441" s="103" t="s">
        <v>587</v>
      </c>
      <c r="H441" s="105" t="s">
        <v>5342</v>
      </c>
      <c r="I441" s="103" t="s">
        <v>587</v>
      </c>
      <c r="J441" s="103" t="s">
        <v>2043</v>
      </c>
    </row>
    <row r="442" spans="1:10">
      <c r="A442" s="103" t="s">
        <v>4696</v>
      </c>
      <c r="B442" s="103" t="s">
        <v>4697</v>
      </c>
      <c r="C442" s="103" t="s">
        <v>5343</v>
      </c>
      <c r="D442" s="103">
        <v>0</v>
      </c>
      <c r="E442" s="106" t="s">
        <v>4862</v>
      </c>
      <c r="F442" s="103">
        <v>20</v>
      </c>
      <c r="G442" s="103">
        <v>0</v>
      </c>
      <c r="H442" s="105" t="s">
        <v>5344</v>
      </c>
      <c r="I442" s="103" t="s">
        <v>5345</v>
      </c>
      <c r="J442" s="103" t="s">
        <v>2045</v>
      </c>
    </row>
    <row r="443" spans="1:10">
      <c r="A443" s="103" t="s">
        <v>4720</v>
      </c>
      <c r="B443" s="103" t="s">
        <v>4711</v>
      </c>
      <c r="C443" s="103" t="s">
        <v>5346</v>
      </c>
      <c r="D443" s="103">
        <v>0</v>
      </c>
      <c r="E443" s="106" t="s">
        <v>4704</v>
      </c>
      <c r="F443" s="103">
        <v>15</v>
      </c>
      <c r="G443" s="103">
        <v>0</v>
      </c>
      <c r="H443" s="105" t="s">
        <v>5347</v>
      </c>
      <c r="I443" s="103" t="s">
        <v>669</v>
      </c>
      <c r="J443" s="103" t="s">
        <v>2045</v>
      </c>
    </row>
    <row r="444" spans="1:10">
      <c r="A444" s="103" t="s">
        <v>4720</v>
      </c>
      <c r="B444" s="103" t="s">
        <v>4711</v>
      </c>
      <c r="C444" s="103" t="s">
        <v>5070</v>
      </c>
      <c r="D444" s="103">
        <v>0</v>
      </c>
      <c r="E444" s="106" t="s">
        <v>4704</v>
      </c>
      <c r="F444" s="103">
        <v>20</v>
      </c>
      <c r="G444" s="103">
        <v>0</v>
      </c>
      <c r="H444" s="105" t="s">
        <v>5348</v>
      </c>
      <c r="I444" s="103" t="s">
        <v>720</v>
      </c>
      <c r="J444" s="103" t="s">
        <v>2045</v>
      </c>
    </row>
    <row r="445" spans="1:10">
      <c r="A445" s="103" t="s">
        <v>4720</v>
      </c>
      <c r="B445" s="103" t="s">
        <v>4711</v>
      </c>
      <c r="C445" s="103" t="s">
        <v>5260</v>
      </c>
      <c r="D445" s="103">
        <v>0</v>
      </c>
      <c r="E445" s="104">
        <v>0</v>
      </c>
      <c r="F445" s="103">
        <v>20</v>
      </c>
      <c r="G445" s="103">
        <v>0</v>
      </c>
      <c r="H445" s="105" t="s">
        <v>5349</v>
      </c>
      <c r="I445" s="103" t="s">
        <v>1520</v>
      </c>
      <c r="J445" s="103" t="s">
        <v>2045</v>
      </c>
    </row>
    <row r="446" spans="1:10">
      <c r="A446" s="103" t="s">
        <v>2731</v>
      </c>
      <c r="B446" s="103" t="s">
        <v>4711</v>
      </c>
      <c r="C446" s="103" t="s">
        <v>5260</v>
      </c>
      <c r="D446" s="103">
        <v>0</v>
      </c>
      <c r="E446" s="13" t="s">
        <v>4718</v>
      </c>
      <c r="F446" s="103">
        <v>15</v>
      </c>
      <c r="G446" s="103">
        <v>0</v>
      </c>
      <c r="H446" s="105" t="s">
        <v>5350</v>
      </c>
      <c r="I446" s="103" t="s">
        <v>5351</v>
      </c>
      <c r="J446" s="103" t="s">
        <v>2045</v>
      </c>
    </row>
    <row r="447" spans="1:10">
      <c r="A447" s="103" t="s">
        <v>4720</v>
      </c>
      <c r="B447" s="103" t="s">
        <v>4711</v>
      </c>
      <c r="C447" s="103" t="s">
        <v>5260</v>
      </c>
      <c r="D447" s="103">
        <v>0</v>
      </c>
      <c r="E447" s="13" t="s">
        <v>4729</v>
      </c>
      <c r="F447" s="103">
        <v>15</v>
      </c>
      <c r="G447" s="103">
        <v>0</v>
      </c>
      <c r="H447" s="105" t="s">
        <v>5352</v>
      </c>
      <c r="I447" s="103" t="s">
        <v>1522</v>
      </c>
      <c r="J447" s="103" t="s">
        <v>2045</v>
      </c>
    </row>
    <row r="448" spans="1:10">
      <c r="A448" s="103" t="s">
        <v>2731</v>
      </c>
      <c r="B448" s="103" t="s">
        <v>4711</v>
      </c>
      <c r="C448" s="103" t="s">
        <v>5213</v>
      </c>
      <c r="D448" s="103">
        <v>0</v>
      </c>
      <c r="E448" s="106" t="s">
        <v>4718</v>
      </c>
      <c r="F448" s="103">
        <v>20</v>
      </c>
      <c r="G448" s="103" t="s">
        <v>342</v>
      </c>
      <c r="H448" s="105" t="s">
        <v>5353</v>
      </c>
      <c r="I448" s="103" t="s">
        <v>342</v>
      </c>
      <c r="J448" s="103" t="s">
        <v>2043</v>
      </c>
    </row>
    <row r="449" spans="1:10">
      <c r="A449" s="103" t="s">
        <v>2731</v>
      </c>
      <c r="B449" s="103" t="s">
        <v>4711</v>
      </c>
      <c r="C449" s="103" t="s">
        <v>5213</v>
      </c>
      <c r="D449" s="103">
        <v>0</v>
      </c>
      <c r="E449" s="104" t="s">
        <v>4718</v>
      </c>
      <c r="F449" s="103">
        <v>20</v>
      </c>
      <c r="G449" s="103">
        <v>0</v>
      </c>
      <c r="H449" s="105" t="s">
        <v>5354</v>
      </c>
      <c r="I449" s="103" t="s">
        <v>505</v>
      </c>
      <c r="J449" s="103" t="s">
        <v>2045</v>
      </c>
    </row>
    <row r="450" spans="1:10">
      <c r="A450" s="103" t="s">
        <v>2731</v>
      </c>
      <c r="B450" s="103" t="s">
        <v>4711</v>
      </c>
      <c r="C450" s="103" t="s">
        <v>5213</v>
      </c>
      <c r="D450" s="103" t="s">
        <v>1019</v>
      </c>
      <c r="E450" s="106" t="s">
        <v>4729</v>
      </c>
      <c r="F450" s="103">
        <v>20</v>
      </c>
      <c r="G450" s="103">
        <v>0</v>
      </c>
      <c r="H450" s="105" t="s">
        <v>5355</v>
      </c>
      <c r="I450" s="103" t="s">
        <v>1019</v>
      </c>
      <c r="J450" s="103" t="s">
        <v>4757</v>
      </c>
    </row>
    <row r="451" spans="1:10">
      <c r="A451" s="103" t="s">
        <v>4720</v>
      </c>
      <c r="B451" s="103" t="s">
        <v>4711</v>
      </c>
      <c r="C451" s="103" t="s">
        <v>5213</v>
      </c>
      <c r="D451" s="103">
        <v>0</v>
      </c>
      <c r="E451" s="106" t="s">
        <v>4704</v>
      </c>
      <c r="F451" s="103">
        <v>20</v>
      </c>
      <c r="G451" s="103">
        <v>0</v>
      </c>
      <c r="H451" s="105" t="s">
        <v>5356</v>
      </c>
      <c r="I451" s="103" t="s">
        <v>411</v>
      </c>
      <c r="J451" s="103" t="s">
        <v>2045</v>
      </c>
    </row>
    <row r="452" spans="1:10">
      <c r="A452" s="103" t="s">
        <v>2731</v>
      </c>
      <c r="B452" s="103" t="s">
        <v>4711</v>
      </c>
      <c r="C452" s="103" t="s">
        <v>5213</v>
      </c>
      <c r="D452" s="103">
        <v>0</v>
      </c>
      <c r="E452" s="13" t="s">
        <v>4704</v>
      </c>
      <c r="F452" s="103">
        <v>20</v>
      </c>
      <c r="G452" s="103">
        <v>0</v>
      </c>
      <c r="H452" s="105" t="s">
        <v>5357</v>
      </c>
      <c r="I452" s="103" t="s">
        <v>1924</v>
      </c>
      <c r="J452" s="103" t="s">
        <v>2045</v>
      </c>
    </row>
    <row r="453" spans="1:10">
      <c r="A453" s="103" t="s">
        <v>4865</v>
      </c>
      <c r="B453" s="103" t="s">
        <v>4711</v>
      </c>
      <c r="C453" s="103" t="s">
        <v>5213</v>
      </c>
      <c r="D453" s="103" t="s">
        <v>458</v>
      </c>
      <c r="E453" s="106" t="s">
        <v>5208</v>
      </c>
      <c r="F453" s="103">
        <v>20</v>
      </c>
      <c r="G453" s="103">
        <v>0</v>
      </c>
      <c r="H453" s="105" t="s">
        <v>5358</v>
      </c>
      <c r="I453" s="103" t="s">
        <v>458</v>
      </c>
      <c r="J453" s="103" t="s">
        <v>2043</v>
      </c>
    </row>
    <row r="454" spans="1:10">
      <c r="A454" s="103" t="s">
        <v>4865</v>
      </c>
      <c r="B454" s="103" t="s">
        <v>4711</v>
      </c>
      <c r="C454" s="103" t="s">
        <v>5213</v>
      </c>
      <c r="D454" s="103" t="s">
        <v>461</v>
      </c>
      <c r="E454" s="106" t="s">
        <v>4704</v>
      </c>
      <c r="F454" s="103">
        <v>20</v>
      </c>
      <c r="G454" s="103">
        <v>0</v>
      </c>
      <c r="H454" s="105" t="s">
        <v>5359</v>
      </c>
      <c r="I454" s="103" t="s">
        <v>461</v>
      </c>
      <c r="J454" s="103" t="s">
        <v>2043</v>
      </c>
    </row>
    <row r="455" spans="1:10">
      <c r="A455" s="103" t="s">
        <v>2731</v>
      </c>
      <c r="B455" s="103" t="s">
        <v>4711</v>
      </c>
      <c r="C455" s="103" t="s">
        <v>5213</v>
      </c>
      <c r="D455" s="103">
        <v>0</v>
      </c>
      <c r="E455" s="13" t="s">
        <v>4718</v>
      </c>
      <c r="F455" s="103">
        <v>20</v>
      </c>
      <c r="G455" s="103">
        <v>0</v>
      </c>
      <c r="H455" s="105" t="s">
        <v>5360</v>
      </c>
      <c r="I455" s="103" t="s">
        <v>5361</v>
      </c>
      <c r="J455" s="103" t="s">
        <v>2045</v>
      </c>
    </row>
    <row r="456" spans="1:10">
      <c r="A456" s="103" t="s">
        <v>4865</v>
      </c>
      <c r="B456" s="103" t="s">
        <v>4711</v>
      </c>
      <c r="C456" s="103" t="s">
        <v>5213</v>
      </c>
      <c r="D456" s="103" t="s">
        <v>496</v>
      </c>
      <c r="E456" s="109">
        <v>0</v>
      </c>
      <c r="F456" s="103">
        <v>20</v>
      </c>
      <c r="G456" s="103">
        <v>0</v>
      </c>
      <c r="H456" s="105" t="s">
        <v>5362</v>
      </c>
      <c r="I456" s="103" t="s">
        <v>496</v>
      </c>
      <c r="J456" s="103" t="s">
        <v>2043</v>
      </c>
    </row>
    <row r="457" spans="1:10">
      <c r="A457" s="103" t="s">
        <v>2731</v>
      </c>
      <c r="B457" s="103" t="s">
        <v>4711</v>
      </c>
      <c r="C457" s="103" t="s">
        <v>5213</v>
      </c>
      <c r="D457" s="103">
        <v>0</v>
      </c>
      <c r="E457" s="13" t="s">
        <v>4718</v>
      </c>
      <c r="F457" s="103">
        <v>20</v>
      </c>
      <c r="G457" s="103">
        <v>0</v>
      </c>
      <c r="H457" s="105" t="s">
        <v>5363</v>
      </c>
      <c r="I457" s="103" t="s">
        <v>5364</v>
      </c>
      <c r="J457" s="103" t="s">
        <v>2045</v>
      </c>
    </row>
    <row r="458" spans="1:10">
      <c r="A458" s="103" t="s">
        <v>2731</v>
      </c>
      <c r="B458" s="103" t="s">
        <v>4711</v>
      </c>
      <c r="C458" s="103" t="s">
        <v>5213</v>
      </c>
      <c r="D458" s="103">
        <v>0</v>
      </c>
      <c r="E458" s="106" t="s">
        <v>4704</v>
      </c>
      <c r="F458" s="103">
        <v>20</v>
      </c>
      <c r="G458" s="103">
        <v>0</v>
      </c>
      <c r="H458" s="105" t="s">
        <v>5365</v>
      </c>
      <c r="I458" s="103" t="s">
        <v>5366</v>
      </c>
      <c r="J458" s="103" t="s">
        <v>2045</v>
      </c>
    </row>
    <row r="459" spans="1:10">
      <c r="A459" s="103" t="s">
        <v>2731</v>
      </c>
      <c r="B459" s="103" t="s">
        <v>4711</v>
      </c>
      <c r="C459" s="103" t="s">
        <v>5213</v>
      </c>
      <c r="D459" s="103">
        <v>0</v>
      </c>
      <c r="E459" s="106" t="s">
        <v>4718</v>
      </c>
      <c r="F459" s="103">
        <v>20</v>
      </c>
      <c r="G459" s="103">
        <v>0</v>
      </c>
      <c r="H459" s="105" t="s">
        <v>5367</v>
      </c>
      <c r="I459" s="103" t="s">
        <v>5368</v>
      </c>
      <c r="J459" s="103" t="s">
        <v>2045</v>
      </c>
    </row>
    <row r="460" spans="1:10">
      <c r="A460" s="103" t="s">
        <v>2731</v>
      </c>
      <c r="B460" s="103" t="s">
        <v>4711</v>
      </c>
      <c r="C460" s="103" t="s">
        <v>5213</v>
      </c>
      <c r="D460" s="103">
        <v>0</v>
      </c>
      <c r="E460" s="106" t="s">
        <v>4704</v>
      </c>
      <c r="F460" s="103">
        <v>20</v>
      </c>
      <c r="G460" s="103">
        <v>0</v>
      </c>
      <c r="H460" s="105" t="s">
        <v>5369</v>
      </c>
      <c r="I460" s="103" t="s">
        <v>2070</v>
      </c>
      <c r="J460" s="103" t="s">
        <v>2045</v>
      </c>
    </row>
    <row r="461" spans="1:10">
      <c r="A461" s="103" t="s">
        <v>2731</v>
      </c>
      <c r="B461" s="103" t="s">
        <v>4711</v>
      </c>
      <c r="C461" s="103" t="s">
        <v>5213</v>
      </c>
      <c r="D461" s="103">
        <v>0</v>
      </c>
      <c r="E461" s="13" t="s">
        <v>4718</v>
      </c>
      <c r="F461" s="103">
        <v>20</v>
      </c>
      <c r="G461" s="103">
        <v>0</v>
      </c>
      <c r="H461" s="105" t="s">
        <v>5370</v>
      </c>
      <c r="I461" s="103" t="s">
        <v>5371</v>
      </c>
      <c r="J461" s="103" t="s">
        <v>2045</v>
      </c>
    </row>
    <row r="462" spans="1:10">
      <c r="A462" s="103" t="s">
        <v>4720</v>
      </c>
      <c r="B462" s="103" t="s">
        <v>4711</v>
      </c>
      <c r="C462" s="103" t="s">
        <v>5213</v>
      </c>
      <c r="D462" s="103">
        <v>0</v>
      </c>
      <c r="E462" s="106" t="s">
        <v>4729</v>
      </c>
      <c r="F462" s="103">
        <v>20</v>
      </c>
      <c r="G462" s="103">
        <v>0</v>
      </c>
      <c r="H462" s="105" t="s">
        <v>5372</v>
      </c>
      <c r="I462" s="103" t="s">
        <v>1693</v>
      </c>
      <c r="J462" s="103" t="s">
        <v>2045</v>
      </c>
    </row>
    <row r="463" spans="1:10">
      <c r="A463" s="103" t="s">
        <v>2731</v>
      </c>
      <c r="B463" s="103" t="s">
        <v>4711</v>
      </c>
      <c r="C463" s="103" t="s">
        <v>5213</v>
      </c>
      <c r="D463" s="103" t="s">
        <v>2102</v>
      </c>
      <c r="E463" s="109" t="s">
        <v>4729</v>
      </c>
      <c r="F463" s="103">
        <v>20</v>
      </c>
      <c r="G463" s="103">
        <v>0</v>
      </c>
      <c r="H463" s="105" t="s">
        <v>5373</v>
      </c>
      <c r="I463" s="103" t="s">
        <v>2102</v>
      </c>
      <c r="J463" s="103" t="s">
        <v>4757</v>
      </c>
    </row>
    <row r="464" spans="1:10">
      <c r="A464" s="103" t="s">
        <v>4720</v>
      </c>
      <c r="B464" s="103" t="s">
        <v>4711</v>
      </c>
      <c r="C464" s="103">
        <v>0</v>
      </c>
      <c r="D464" s="103">
        <v>0</v>
      </c>
      <c r="E464" s="104">
        <v>0</v>
      </c>
      <c r="F464" s="103">
        <v>20</v>
      </c>
      <c r="G464" s="103">
        <v>0</v>
      </c>
      <c r="H464" s="105" t="s">
        <v>5374</v>
      </c>
      <c r="I464" s="103" t="s">
        <v>5375</v>
      </c>
      <c r="J464" s="103" t="s">
        <v>2045</v>
      </c>
    </row>
    <row r="465" spans="1:10">
      <c r="A465" s="103" t="s">
        <v>4696</v>
      </c>
      <c r="B465" s="103" t="s">
        <v>4697</v>
      </c>
      <c r="C465" s="103">
        <v>0</v>
      </c>
      <c r="D465" s="103">
        <v>0</v>
      </c>
      <c r="E465" s="13" t="s">
        <v>4718</v>
      </c>
      <c r="F465" s="103">
        <v>25</v>
      </c>
      <c r="G465" s="103">
        <v>0</v>
      </c>
      <c r="H465" s="105" t="s">
        <v>5376</v>
      </c>
      <c r="I465" s="103" t="s">
        <v>5377</v>
      </c>
      <c r="J465" s="103" t="s">
        <v>2045</v>
      </c>
    </row>
    <row r="466" spans="1:10">
      <c r="A466" s="103" t="s">
        <v>4720</v>
      </c>
      <c r="B466" s="103" t="s">
        <v>4711</v>
      </c>
      <c r="C466" s="103" t="s">
        <v>5213</v>
      </c>
      <c r="D466" s="103">
        <v>0</v>
      </c>
      <c r="E466" s="106" t="s">
        <v>4729</v>
      </c>
      <c r="F466" s="108">
        <v>20</v>
      </c>
      <c r="G466" s="108">
        <v>0</v>
      </c>
      <c r="H466" s="105" t="s">
        <v>5378</v>
      </c>
      <c r="I466" s="103" t="s">
        <v>558</v>
      </c>
      <c r="J466" s="103" t="s">
        <v>2045</v>
      </c>
    </row>
    <row r="467" spans="1:10">
      <c r="A467" s="103" t="s">
        <v>4720</v>
      </c>
      <c r="B467" s="103" t="s">
        <v>4711</v>
      </c>
      <c r="C467" s="103">
        <v>0</v>
      </c>
      <c r="D467" s="103">
        <v>0</v>
      </c>
      <c r="E467" s="13" t="s">
        <v>4704</v>
      </c>
      <c r="F467" s="103">
        <v>20</v>
      </c>
      <c r="G467" s="103">
        <v>0</v>
      </c>
      <c r="H467" s="105" t="s">
        <v>5379</v>
      </c>
      <c r="I467" s="103" t="s">
        <v>5380</v>
      </c>
      <c r="J467" s="103" t="s">
        <v>2045</v>
      </c>
    </row>
    <row r="468" spans="1:10">
      <c r="A468" s="103" t="s">
        <v>2731</v>
      </c>
      <c r="B468" s="103" t="s">
        <v>4711</v>
      </c>
      <c r="C468" s="103" t="s">
        <v>5213</v>
      </c>
      <c r="D468" s="103">
        <v>0</v>
      </c>
      <c r="E468" s="13" t="s">
        <v>4718</v>
      </c>
      <c r="F468" s="103">
        <v>20</v>
      </c>
      <c r="G468" s="103">
        <v>0</v>
      </c>
      <c r="H468" s="105" t="s">
        <v>5381</v>
      </c>
      <c r="I468" s="103" t="s">
        <v>5382</v>
      </c>
      <c r="J468" s="103" t="s">
        <v>2045</v>
      </c>
    </row>
    <row r="469" spans="1:10">
      <c r="A469" s="103" t="s">
        <v>2731</v>
      </c>
      <c r="B469" s="103" t="s">
        <v>4711</v>
      </c>
      <c r="C469" s="103" t="s">
        <v>5213</v>
      </c>
      <c r="D469" s="103">
        <v>0</v>
      </c>
      <c r="E469" s="106" t="s">
        <v>4718</v>
      </c>
      <c r="F469" s="103">
        <v>20</v>
      </c>
      <c r="G469" s="103">
        <v>0</v>
      </c>
      <c r="H469" s="105" t="s">
        <v>5383</v>
      </c>
      <c r="I469" s="103" t="s">
        <v>5384</v>
      </c>
      <c r="J469" s="103" t="s">
        <v>2045</v>
      </c>
    </row>
    <row r="470" spans="1:10">
      <c r="A470" s="103" t="s">
        <v>2731</v>
      </c>
      <c r="B470" s="103" t="s">
        <v>4711</v>
      </c>
      <c r="C470" s="103" t="s">
        <v>5213</v>
      </c>
      <c r="D470" s="103">
        <v>0</v>
      </c>
      <c r="E470" s="106" t="s">
        <v>4704</v>
      </c>
      <c r="F470" s="103">
        <v>20</v>
      </c>
      <c r="G470" s="103">
        <v>0</v>
      </c>
      <c r="H470" s="105" t="s">
        <v>5385</v>
      </c>
      <c r="I470" s="103" t="s">
        <v>5386</v>
      </c>
      <c r="J470" s="103" t="s">
        <v>2045</v>
      </c>
    </row>
    <row r="471" spans="1:10">
      <c r="A471" s="103" t="s">
        <v>2731</v>
      </c>
      <c r="B471" s="103" t="s">
        <v>4711</v>
      </c>
      <c r="C471" s="103" t="s">
        <v>5213</v>
      </c>
      <c r="D471" s="103">
        <v>0</v>
      </c>
      <c r="E471" s="106" t="s">
        <v>4729</v>
      </c>
      <c r="F471" s="103">
        <v>20</v>
      </c>
      <c r="G471" s="103">
        <v>0</v>
      </c>
      <c r="H471" s="105" t="s">
        <v>5387</v>
      </c>
      <c r="I471" s="103" t="s">
        <v>5388</v>
      </c>
      <c r="J471" s="103" t="s">
        <v>2045</v>
      </c>
    </row>
    <row r="472" spans="1:10">
      <c r="A472" s="103" t="s">
        <v>2731</v>
      </c>
      <c r="B472" s="103" t="s">
        <v>4711</v>
      </c>
      <c r="C472" s="103" t="s">
        <v>5213</v>
      </c>
      <c r="D472" s="103" t="s">
        <v>5389</v>
      </c>
      <c r="E472" s="13" t="s">
        <v>4718</v>
      </c>
      <c r="F472" s="103">
        <v>20</v>
      </c>
      <c r="G472" s="103">
        <v>0</v>
      </c>
      <c r="H472" s="105" t="s">
        <v>5390</v>
      </c>
      <c r="I472" s="103" t="s">
        <v>5389</v>
      </c>
      <c r="J472" s="103" t="s">
        <v>4757</v>
      </c>
    </row>
    <row r="473" spans="1:10">
      <c r="A473" s="103" t="s">
        <v>2731</v>
      </c>
      <c r="B473" s="103" t="s">
        <v>4711</v>
      </c>
      <c r="C473" s="103">
        <v>0</v>
      </c>
      <c r="D473" s="103">
        <v>0</v>
      </c>
      <c r="E473" s="13" t="s">
        <v>4718</v>
      </c>
      <c r="F473" s="103">
        <v>20</v>
      </c>
      <c r="G473" s="103">
        <v>0</v>
      </c>
      <c r="H473" s="105" t="s">
        <v>5391</v>
      </c>
      <c r="I473" s="103" t="s">
        <v>5392</v>
      </c>
      <c r="J473" s="103" t="s">
        <v>2045</v>
      </c>
    </row>
    <row r="474" spans="1:10">
      <c r="A474" s="103" t="s">
        <v>2731</v>
      </c>
      <c r="B474" s="103" t="s">
        <v>4711</v>
      </c>
      <c r="C474" s="103" t="s">
        <v>5213</v>
      </c>
      <c r="D474" s="103">
        <v>0</v>
      </c>
      <c r="E474" s="13" t="s">
        <v>4729</v>
      </c>
      <c r="F474" s="103">
        <v>20</v>
      </c>
      <c r="G474" s="103">
        <v>0</v>
      </c>
      <c r="H474" s="105" t="s">
        <v>5393</v>
      </c>
      <c r="I474" s="103" t="s">
        <v>5394</v>
      </c>
      <c r="J474" s="103" t="s">
        <v>2045</v>
      </c>
    </row>
    <row r="475" spans="1:10">
      <c r="A475" s="103" t="s">
        <v>2731</v>
      </c>
      <c r="B475" s="103" t="s">
        <v>4711</v>
      </c>
      <c r="C475" s="103" t="s">
        <v>5213</v>
      </c>
      <c r="D475" s="103">
        <v>0</v>
      </c>
      <c r="E475" s="104">
        <v>0</v>
      </c>
      <c r="F475" s="103">
        <v>20</v>
      </c>
      <c r="G475" s="103">
        <v>0</v>
      </c>
      <c r="H475" s="105" t="s">
        <v>5395</v>
      </c>
      <c r="I475" s="103" t="s">
        <v>2571</v>
      </c>
      <c r="J475" s="103" t="s">
        <v>2045</v>
      </c>
    </row>
    <row r="476" spans="1:10">
      <c r="A476" s="103" t="s">
        <v>2731</v>
      </c>
      <c r="B476" s="103" t="s">
        <v>4711</v>
      </c>
      <c r="C476" s="103" t="s">
        <v>5213</v>
      </c>
      <c r="D476" s="103" t="s">
        <v>3165</v>
      </c>
      <c r="E476" s="13" t="s">
        <v>4718</v>
      </c>
      <c r="F476" s="103">
        <v>20</v>
      </c>
      <c r="G476" s="103">
        <v>0</v>
      </c>
      <c r="H476" s="105" t="s">
        <v>5396</v>
      </c>
      <c r="I476" s="103" t="s">
        <v>3165</v>
      </c>
      <c r="J476" s="103" t="s">
        <v>4757</v>
      </c>
    </row>
    <row r="477" spans="1:10">
      <c r="A477" s="103" t="s">
        <v>2731</v>
      </c>
      <c r="B477" s="103" t="s">
        <v>4711</v>
      </c>
      <c r="C477" s="103">
        <v>0</v>
      </c>
      <c r="D477" s="103">
        <v>0</v>
      </c>
      <c r="E477" s="13" t="s">
        <v>4729</v>
      </c>
      <c r="F477" s="103">
        <v>20</v>
      </c>
      <c r="G477" s="103">
        <v>0</v>
      </c>
      <c r="H477" s="105" t="s">
        <v>5397</v>
      </c>
      <c r="I477" s="103" t="s">
        <v>714</v>
      </c>
      <c r="J477" s="103" t="s">
        <v>2045</v>
      </c>
    </row>
    <row r="478" spans="1:10">
      <c r="A478" s="103" t="s">
        <v>2731</v>
      </c>
      <c r="B478" s="103" t="s">
        <v>4711</v>
      </c>
      <c r="C478" s="103" t="s">
        <v>5213</v>
      </c>
      <c r="D478" s="103">
        <v>0</v>
      </c>
      <c r="E478" s="106" t="s">
        <v>4718</v>
      </c>
      <c r="F478" s="103">
        <v>20</v>
      </c>
      <c r="G478" s="103">
        <v>0</v>
      </c>
      <c r="H478" s="105" t="s">
        <v>5398</v>
      </c>
      <c r="I478" s="103" t="s">
        <v>1173</v>
      </c>
      <c r="J478" s="103" t="s">
        <v>2045</v>
      </c>
    </row>
    <row r="479" spans="1:10">
      <c r="A479" s="103" t="s">
        <v>4720</v>
      </c>
      <c r="B479" s="103" t="s">
        <v>4711</v>
      </c>
      <c r="C479" s="103" t="s">
        <v>5213</v>
      </c>
      <c r="D479" s="103">
        <v>0</v>
      </c>
      <c r="E479" s="106" t="s">
        <v>4729</v>
      </c>
      <c r="F479" s="103">
        <v>15</v>
      </c>
      <c r="G479" s="103">
        <v>0</v>
      </c>
      <c r="H479" s="105" t="s">
        <v>5399</v>
      </c>
      <c r="I479" s="103" t="s">
        <v>994</v>
      </c>
      <c r="J479" s="103" t="s">
        <v>2045</v>
      </c>
    </row>
    <row r="480" spans="1:10">
      <c r="A480" s="103" t="s">
        <v>4720</v>
      </c>
      <c r="B480" s="103" t="s">
        <v>4711</v>
      </c>
      <c r="C480" s="103" t="s">
        <v>5213</v>
      </c>
      <c r="D480" s="103">
        <v>0</v>
      </c>
      <c r="E480" s="13" t="s">
        <v>4704</v>
      </c>
      <c r="F480" s="103">
        <v>20</v>
      </c>
      <c r="G480" s="103">
        <v>0</v>
      </c>
      <c r="H480" s="105" t="s">
        <v>5400</v>
      </c>
      <c r="I480" s="103" t="s">
        <v>1470</v>
      </c>
      <c r="J480" s="103" t="s">
        <v>2045</v>
      </c>
    </row>
    <row r="481" spans="1:10">
      <c r="A481" s="103" t="s">
        <v>4720</v>
      </c>
      <c r="B481" s="103" t="s">
        <v>4711</v>
      </c>
      <c r="C481" s="103" t="s">
        <v>5213</v>
      </c>
      <c r="D481" s="103">
        <v>0</v>
      </c>
      <c r="E481" s="13" t="s">
        <v>4704</v>
      </c>
      <c r="F481" s="103">
        <v>20</v>
      </c>
      <c r="G481" s="103">
        <v>0</v>
      </c>
      <c r="H481" s="105" t="s">
        <v>5401</v>
      </c>
      <c r="I481" s="103" t="s">
        <v>1467</v>
      </c>
      <c r="J481" s="103" t="s">
        <v>2045</v>
      </c>
    </row>
    <row r="482" spans="1:10">
      <c r="A482" s="103" t="s">
        <v>4720</v>
      </c>
      <c r="B482" s="103" t="s">
        <v>4711</v>
      </c>
      <c r="C482" s="103" t="s">
        <v>5213</v>
      </c>
      <c r="D482" s="103" t="s">
        <v>479</v>
      </c>
      <c r="E482" s="106" t="s">
        <v>5402</v>
      </c>
      <c r="F482" s="103">
        <v>20</v>
      </c>
      <c r="G482" s="103">
        <v>0</v>
      </c>
      <c r="H482" s="105" t="s">
        <v>5403</v>
      </c>
      <c r="I482" s="103" t="s">
        <v>479</v>
      </c>
      <c r="J482" s="103" t="s">
        <v>2043</v>
      </c>
    </row>
    <row r="483" spans="1:10">
      <c r="A483" s="103" t="s">
        <v>2731</v>
      </c>
      <c r="B483" s="103" t="s">
        <v>4711</v>
      </c>
      <c r="C483" s="103" t="s">
        <v>5213</v>
      </c>
      <c r="D483" s="103" t="s">
        <v>1607</v>
      </c>
      <c r="E483" s="106" t="s">
        <v>4704</v>
      </c>
      <c r="F483" s="103">
        <v>20</v>
      </c>
      <c r="G483" s="103">
        <v>0</v>
      </c>
      <c r="H483" s="105" t="s">
        <v>5404</v>
      </c>
      <c r="I483" s="103" t="s">
        <v>1607</v>
      </c>
      <c r="J483" s="103" t="s">
        <v>2043</v>
      </c>
    </row>
    <row r="484" spans="1:10">
      <c r="A484" s="103" t="s">
        <v>2731</v>
      </c>
      <c r="B484" s="103" t="s">
        <v>4711</v>
      </c>
      <c r="C484" s="103" t="s">
        <v>5213</v>
      </c>
      <c r="D484" s="103">
        <v>0</v>
      </c>
      <c r="E484" s="106" t="s">
        <v>4704</v>
      </c>
      <c r="F484" s="103">
        <v>20</v>
      </c>
      <c r="G484" s="103">
        <v>0</v>
      </c>
      <c r="H484" s="105" t="s">
        <v>5405</v>
      </c>
      <c r="I484" s="103" t="s">
        <v>2192</v>
      </c>
      <c r="J484" s="103" t="s">
        <v>2045</v>
      </c>
    </row>
    <row r="485" spans="1:10">
      <c r="A485" s="103" t="s">
        <v>2731</v>
      </c>
      <c r="B485" s="103" t="s">
        <v>4711</v>
      </c>
      <c r="C485" s="103" t="s">
        <v>5213</v>
      </c>
      <c r="D485" s="103" t="s">
        <v>1582</v>
      </c>
      <c r="E485" s="109">
        <v>0</v>
      </c>
      <c r="F485" s="103">
        <v>20</v>
      </c>
      <c r="G485" s="103">
        <v>0</v>
      </c>
      <c r="H485" s="105" t="s">
        <v>5406</v>
      </c>
      <c r="I485" s="103" t="s">
        <v>1582</v>
      </c>
      <c r="J485" s="103" t="s">
        <v>2043</v>
      </c>
    </row>
    <row r="486" spans="1:10">
      <c r="A486" s="103" t="s">
        <v>2731</v>
      </c>
      <c r="B486" s="103" t="s">
        <v>4711</v>
      </c>
      <c r="C486" s="103" t="s">
        <v>5213</v>
      </c>
      <c r="D486" s="103">
        <v>0</v>
      </c>
      <c r="E486" s="104">
        <v>0</v>
      </c>
      <c r="F486" s="103">
        <v>20</v>
      </c>
      <c r="G486" s="103">
        <v>0</v>
      </c>
      <c r="H486" s="105" t="s">
        <v>5407</v>
      </c>
      <c r="I486" s="103" t="s">
        <v>5408</v>
      </c>
      <c r="J486" s="103" t="s">
        <v>2045</v>
      </c>
    </row>
    <row r="487" spans="1:10">
      <c r="A487" s="103" t="s">
        <v>2731</v>
      </c>
      <c r="B487" s="103" t="s">
        <v>4711</v>
      </c>
      <c r="C487" s="103" t="s">
        <v>5213</v>
      </c>
      <c r="D487" s="103">
        <v>0</v>
      </c>
      <c r="E487" s="106" t="s">
        <v>4704</v>
      </c>
      <c r="F487" s="103">
        <v>20</v>
      </c>
      <c r="G487" s="103">
        <v>0</v>
      </c>
      <c r="H487" s="105" t="s">
        <v>5409</v>
      </c>
      <c r="I487" s="103" t="s">
        <v>612</v>
      </c>
      <c r="J487" s="103" t="s">
        <v>2045</v>
      </c>
    </row>
    <row r="488" spans="1:10">
      <c r="A488" s="103" t="s">
        <v>2731</v>
      </c>
      <c r="B488" s="103" t="s">
        <v>4711</v>
      </c>
      <c r="C488" s="103" t="s">
        <v>5213</v>
      </c>
      <c r="D488" s="103">
        <v>0</v>
      </c>
      <c r="E488" s="109">
        <v>0</v>
      </c>
      <c r="F488" s="103">
        <v>20</v>
      </c>
      <c r="G488" s="103">
        <v>0</v>
      </c>
      <c r="H488" s="105" t="s">
        <v>5410</v>
      </c>
      <c r="I488" s="103" t="s">
        <v>5411</v>
      </c>
      <c r="J488" s="103" t="s">
        <v>2045</v>
      </c>
    </row>
    <row r="489" spans="1:10">
      <c r="A489" s="103" t="s">
        <v>4720</v>
      </c>
      <c r="B489" s="103" t="s">
        <v>4711</v>
      </c>
      <c r="C489" s="103" t="s">
        <v>5213</v>
      </c>
      <c r="D489" s="103">
        <v>0</v>
      </c>
      <c r="E489" s="106" t="s">
        <v>4704</v>
      </c>
      <c r="F489" s="103">
        <v>20</v>
      </c>
      <c r="G489" s="103">
        <v>0</v>
      </c>
      <c r="H489" s="105" t="s">
        <v>5412</v>
      </c>
      <c r="I489" s="103" t="s">
        <v>606</v>
      </c>
      <c r="J489" s="103" t="s">
        <v>2045</v>
      </c>
    </row>
    <row r="490" spans="1:10">
      <c r="A490" s="103" t="s">
        <v>2731</v>
      </c>
      <c r="B490" s="103" t="s">
        <v>4711</v>
      </c>
      <c r="C490" s="103" t="s">
        <v>5213</v>
      </c>
      <c r="D490" s="103">
        <v>0</v>
      </c>
      <c r="E490" s="13" t="s">
        <v>4718</v>
      </c>
      <c r="F490" s="103">
        <v>20</v>
      </c>
      <c r="G490" s="103">
        <v>0</v>
      </c>
      <c r="H490" s="105" t="s">
        <v>5413</v>
      </c>
      <c r="I490" s="103" t="s">
        <v>5414</v>
      </c>
      <c r="J490" s="103" t="s">
        <v>2045</v>
      </c>
    </row>
    <row r="491" spans="1:10">
      <c r="A491" s="103" t="s">
        <v>4720</v>
      </c>
      <c r="B491" s="103" t="s">
        <v>4711</v>
      </c>
      <c r="C491" s="103" t="s">
        <v>5213</v>
      </c>
      <c r="D491" s="103">
        <v>0</v>
      </c>
      <c r="E491" s="106" t="s">
        <v>4704</v>
      </c>
      <c r="F491" s="103">
        <v>20</v>
      </c>
      <c r="G491" s="103">
        <v>0</v>
      </c>
      <c r="H491" s="105" t="s">
        <v>5415</v>
      </c>
      <c r="I491" s="103" t="s">
        <v>1382</v>
      </c>
      <c r="J491" s="103" t="s">
        <v>2045</v>
      </c>
    </row>
    <row r="492" spans="1:10">
      <c r="A492" s="103" t="s">
        <v>2731</v>
      </c>
      <c r="B492" s="103" t="s">
        <v>4711</v>
      </c>
      <c r="C492" s="103" t="s">
        <v>5213</v>
      </c>
      <c r="D492" s="103">
        <v>0</v>
      </c>
      <c r="E492" s="13" t="s">
        <v>4704</v>
      </c>
      <c r="F492" s="103">
        <v>20</v>
      </c>
      <c r="G492" s="103">
        <v>0</v>
      </c>
      <c r="H492" s="105" t="s">
        <v>5416</v>
      </c>
      <c r="I492" s="103" t="s">
        <v>1528</v>
      </c>
      <c r="J492" s="103" t="s">
        <v>2045</v>
      </c>
    </row>
    <row r="493" spans="1:10">
      <c r="A493" s="103" t="s">
        <v>2731</v>
      </c>
      <c r="B493" s="103" t="s">
        <v>4711</v>
      </c>
      <c r="C493" s="103">
        <v>0</v>
      </c>
      <c r="D493" s="103">
        <v>0</v>
      </c>
      <c r="E493" s="106" t="s">
        <v>4704</v>
      </c>
      <c r="F493" s="103">
        <v>20</v>
      </c>
      <c r="G493" s="103">
        <v>0</v>
      </c>
      <c r="H493" s="105" t="s">
        <v>5417</v>
      </c>
      <c r="I493" s="103" t="s">
        <v>5418</v>
      </c>
      <c r="J493" s="103" t="s">
        <v>2045</v>
      </c>
    </row>
    <row r="494" spans="1:10">
      <c r="A494" s="103" t="s">
        <v>4720</v>
      </c>
      <c r="B494" s="103" t="s">
        <v>4711</v>
      </c>
      <c r="C494" s="103" t="s">
        <v>5213</v>
      </c>
      <c r="D494" s="103">
        <v>0</v>
      </c>
      <c r="E494" s="13" t="s">
        <v>4704</v>
      </c>
      <c r="F494" s="103">
        <v>20</v>
      </c>
      <c r="G494" s="103">
        <v>0</v>
      </c>
      <c r="H494" s="116" t="s">
        <v>5419</v>
      </c>
      <c r="I494" s="117" t="s">
        <v>1570</v>
      </c>
      <c r="J494" s="103" t="s">
        <v>2045</v>
      </c>
    </row>
    <row r="495" spans="1:10">
      <c r="A495" s="103" t="s">
        <v>2731</v>
      </c>
      <c r="B495" s="103" t="s">
        <v>4711</v>
      </c>
      <c r="C495" s="103" t="s">
        <v>5213</v>
      </c>
      <c r="D495" s="103">
        <v>0</v>
      </c>
      <c r="E495" s="106" t="s">
        <v>4704</v>
      </c>
      <c r="F495" s="103">
        <v>20</v>
      </c>
      <c r="G495" s="103">
        <v>0</v>
      </c>
      <c r="H495" s="105" t="s">
        <v>5420</v>
      </c>
      <c r="I495" s="103" t="s">
        <v>1457</v>
      </c>
      <c r="J495" s="103" t="s">
        <v>2045</v>
      </c>
    </row>
    <row r="496" spans="1:10">
      <c r="A496" s="103" t="s">
        <v>2731</v>
      </c>
      <c r="B496" s="103" t="s">
        <v>4711</v>
      </c>
      <c r="C496" s="103" t="s">
        <v>5213</v>
      </c>
      <c r="D496" s="103" t="s">
        <v>294</v>
      </c>
      <c r="E496" s="109">
        <v>0</v>
      </c>
      <c r="F496" s="103">
        <v>20</v>
      </c>
      <c r="G496" s="103">
        <v>0</v>
      </c>
      <c r="H496" s="105" t="s">
        <v>5421</v>
      </c>
      <c r="I496" s="103" t="s">
        <v>294</v>
      </c>
      <c r="J496" s="103" t="s">
        <v>2043</v>
      </c>
    </row>
    <row r="497" spans="1:10">
      <c r="A497" s="103" t="s">
        <v>2731</v>
      </c>
      <c r="B497" s="103" t="s">
        <v>4711</v>
      </c>
      <c r="C497" s="103" t="s">
        <v>5213</v>
      </c>
      <c r="D497" s="103" t="s">
        <v>510</v>
      </c>
      <c r="E497" s="106" t="s">
        <v>4724</v>
      </c>
      <c r="F497" s="103">
        <v>20</v>
      </c>
      <c r="G497" s="103">
        <v>0</v>
      </c>
      <c r="H497" s="105" t="s">
        <v>5422</v>
      </c>
      <c r="I497" s="103" t="s">
        <v>510</v>
      </c>
      <c r="J497" s="103" t="s">
        <v>2043</v>
      </c>
    </row>
    <row r="498" spans="1:10">
      <c r="A498" s="103" t="s">
        <v>4720</v>
      </c>
      <c r="B498" s="103" t="s">
        <v>4711</v>
      </c>
      <c r="C498" s="103" t="s">
        <v>5213</v>
      </c>
      <c r="D498" s="103">
        <v>0</v>
      </c>
      <c r="E498" s="109">
        <v>0</v>
      </c>
      <c r="F498" s="103">
        <v>20</v>
      </c>
      <c r="G498" s="103">
        <v>0</v>
      </c>
      <c r="H498" s="105" t="s">
        <v>5423</v>
      </c>
      <c r="I498" s="103" t="s">
        <v>1402</v>
      </c>
      <c r="J498" s="103" t="s">
        <v>2045</v>
      </c>
    </row>
    <row r="499" spans="1:10">
      <c r="A499" s="103" t="s">
        <v>2731</v>
      </c>
      <c r="B499" s="103" t="s">
        <v>4711</v>
      </c>
      <c r="C499" s="103">
        <v>0</v>
      </c>
      <c r="D499" s="103">
        <v>0</v>
      </c>
      <c r="E499" s="13" t="s">
        <v>4718</v>
      </c>
      <c r="F499" s="103">
        <v>20</v>
      </c>
      <c r="G499" s="103">
        <v>0</v>
      </c>
      <c r="H499" s="105" t="s">
        <v>5424</v>
      </c>
      <c r="I499" s="103" t="s">
        <v>5425</v>
      </c>
      <c r="J499" s="103" t="s">
        <v>2045</v>
      </c>
    </row>
    <row r="500" spans="1:10">
      <c r="A500" s="103" t="s">
        <v>2731</v>
      </c>
      <c r="B500" s="103" t="s">
        <v>4711</v>
      </c>
      <c r="C500" s="103">
        <v>0</v>
      </c>
      <c r="D500" s="103">
        <v>0</v>
      </c>
      <c r="E500" s="13" t="s">
        <v>4704</v>
      </c>
      <c r="F500" s="103">
        <v>20</v>
      </c>
      <c r="G500" s="103">
        <v>0</v>
      </c>
      <c r="H500" s="105" t="s">
        <v>5426</v>
      </c>
      <c r="I500" s="103" t="s">
        <v>5427</v>
      </c>
      <c r="J500" s="103" t="s">
        <v>2045</v>
      </c>
    </row>
    <row r="501" spans="1:10">
      <c r="A501" s="103" t="s">
        <v>2731</v>
      </c>
      <c r="B501" s="103" t="s">
        <v>4711</v>
      </c>
      <c r="C501" s="103" t="s">
        <v>5213</v>
      </c>
      <c r="D501" s="103">
        <v>0</v>
      </c>
      <c r="E501" s="13" t="s">
        <v>4708</v>
      </c>
      <c r="F501" s="103">
        <v>20</v>
      </c>
      <c r="G501" s="103">
        <v>0</v>
      </c>
      <c r="H501" s="105" t="s">
        <v>5428</v>
      </c>
      <c r="I501" s="103" t="s">
        <v>2059</v>
      </c>
      <c r="J501" s="103" t="s">
        <v>2045</v>
      </c>
    </row>
    <row r="502" spans="1:10">
      <c r="A502" s="103" t="s">
        <v>4875</v>
      </c>
      <c r="B502" s="103" t="s">
        <v>4711</v>
      </c>
      <c r="C502" s="103" t="s">
        <v>5213</v>
      </c>
      <c r="D502" s="103" t="s">
        <v>534</v>
      </c>
      <c r="E502" s="106" t="s">
        <v>5208</v>
      </c>
      <c r="F502" s="103">
        <v>20</v>
      </c>
      <c r="G502" s="103">
        <v>0</v>
      </c>
      <c r="H502" s="105" t="s">
        <v>5429</v>
      </c>
      <c r="I502" s="103" t="s">
        <v>534</v>
      </c>
      <c r="J502" s="103" t="s">
        <v>2045</v>
      </c>
    </row>
    <row r="503" spans="1:10">
      <c r="A503" s="103" t="s">
        <v>2731</v>
      </c>
      <c r="B503" s="103" t="s">
        <v>4711</v>
      </c>
      <c r="C503" s="103" t="s">
        <v>5213</v>
      </c>
      <c r="D503" s="103">
        <v>0</v>
      </c>
      <c r="E503" s="109">
        <v>0</v>
      </c>
      <c r="F503" s="82">
        <v>15</v>
      </c>
      <c r="G503" s="82">
        <v>0</v>
      </c>
      <c r="H503" s="105" t="s">
        <v>5430</v>
      </c>
      <c r="I503" s="103" t="s">
        <v>534</v>
      </c>
      <c r="J503" s="103" t="s">
        <v>2043</v>
      </c>
    </row>
    <row r="504" spans="1:10">
      <c r="A504" s="103" t="s">
        <v>2731</v>
      </c>
      <c r="B504" s="103" t="s">
        <v>4711</v>
      </c>
      <c r="C504" s="103" t="s">
        <v>5213</v>
      </c>
      <c r="D504" s="103">
        <v>0</v>
      </c>
      <c r="E504" s="13" t="s">
        <v>4718</v>
      </c>
      <c r="F504" s="103">
        <v>20</v>
      </c>
      <c r="G504" s="103">
        <v>0</v>
      </c>
      <c r="H504" s="105" t="s">
        <v>5431</v>
      </c>
      <c r="I504" s="103" t="s">
        <v>1076</v>
      </c>
      <c r="J504" s="103" t="s">
        <v>2045</v>
      </c>
    </row>
    <row r="505" spans="1:10">
      <c r="A505" s="103" t="s">
        <v>2731</v>
      </c>
      <c r="B505" s="103" t="s">
        <v>4711</v>
      </c>
      <c r="C505" s="103" t="s">
        <v>5213</v>
      </c>
      <c r="D505" s="103">
        <v>0</v>
      </c>
      <c r="E505" s="106" t="s">
        <v>4704</v>
      </c>
      <c r="F505" s="103">
        <v>20</v>
      </c>
      <c r="G505" s="103">
        <v>0</v>
      </c>
      <c r="H505" s="105" t="s">
        <v>5432</v>
      </c>
      <c r="I505" s="103" t="s">
        <v>1588</v>
      </c>
      <c r="J505" s="103" t="s">
        <v>2045</v>
      </c>
    </row>
    <row r="506" spans="1:10">
      <c r="A506" s="103" t="s">
        <v>4720</v>
      </c>
      <c r="B506" s="103" t="s">
        <v>4711</v>
      </c>
      <c r="C506" s="103" t="s">
        <v>5213</v>
      </c>
      <c r="D506" s="103" t="s">
        <v>1238</v>
      </c>
      <c r="E506" s="106" t="s">
        <v>4729</v>
      </c>
      <c r="F506" s="103">
        <v>20</v>
      </c>
      <c r="G506" s="103">
        <v>0</v>
      </c>
      <c r="H506" s="105" t="s">
        <v>5433</v>
      </c>
      <c r="I506" s="103" t="s">
        <v>1238</v>
      </c>
      <c r="J506" s="103" t="s">
        <v>4757</v>
      </c>
    </row>
    <row r="507" spans="1:10">
      <c r="A507" s="103" t="s">
        <v>2731</v>
      </c>
      <c r="B507" s="103" t="s">
        <v>4711</v>
      </c>
      <c r="C507" s="103" t="s">
        <v>5213</v>
      </c>
      <c r="D507" s="103" t="s">
        <v>1509</v>
      </c>
      <c r="E507" s="106" t="s">
        <v>4704</v>
      </c>
      <c r="F507" s="103">
        <v>20</v>
      </c>
      <c r="G507" s="103">
        <v>0</v>
      </c>
      <c r="H507" s="105" t="s">
        <v>5434</v>
      </c>
      <c r="I507" s="103" t="s">
        <v>1509</v>
      </c>
      <c r="J507" s="103" t="s">
        <v>4757</v>
      </c>
    </row>
    <row r="508" spans="1:10">
      <c r="A508" s="103" t="s">
        <v>2731</v>
      </c>
      <c r="B508" s="103" t="s">
        <v>4711</v>
      </c>
      <c r="C508" s="103" t="s">
        <v>5213</v>
      </c>
      <c r="D508" s="103">
        <v>0</v>
      </c>
      <c r="E508" s="104" t="s">
        <v>4718</v>
      </c>
      <c r="F508" s="103">
        <v>20</v>
      </c>
      <c r="G508" s="103">
        <v>0</v>
      </c>
      <c r="H508" s="105" t="s">
        <v>5435</v>
      </c>
      <c r="I508" s="103" t="s">
        <v>3767</v>
      </c>
      <c r="J508" s="103" t="s">
        <v>2045</v>
      </c>
    </row>
    <row r="509" spans="1:10">
      <c r="A509" s="103" t="s">
        <v>4720</v>
      </c>
      <c r="B509" s="103" t="s">
        <v>4711</v>
      </c>
      <c r="C509" s="103" t="s">
        <v>5213</v>
      </c>
      <c r="D509" s="103">
        <v>0</v>
      </c>
      <c r="E509" s="106" t="s">
        <v>4729</v>
      </c>
      <c r="F509" s="103">
        <v>20</v>
      </c>
      <c r="G509" s="103">
        <v>0</v>
      </c>
      <c r="H509" s="105" t="s">
        <v>5436</v>
      </c>
      <c r="I509" s="103" t="s">
        <v>951</v>
      </c>
      <c r="J509" s="103" t="s">
        <v>2045</v>
      </c>
    </row>
    <row r="510" spans="1:10">
      <c r="A510" s="103" t="s">
        <v>4720</v>
      </c>
      <c r="B510" s="103" t="s">
        <v>4711</v>
      </c>
      <c r="C510" s="103" t="s">
        <v>5213</v>
      </c>
      <c r="D510" s="103" t="s">
        <v>1175</v>
      </c>
      <c r="E510" s="106" t="s">
        <v>4704</v>
      </c>
      <c r="F510" s="103">
        <v>20</v>
      </c>
      <c r="G510" s="103">
        <v>0</v>
      </c>
      <c r="H510" s="105" t="s">
        <v>5437</v>
      </c>
      <c r="I510" s="103" t="s">
        <v>1175</v>
      </c>
      <c r="J510" s="103" t="s">
        <v>4757</v>
      </c>
    </row>
    <row r="511" spans="1:10">
      <c r="A511" s="103" t="s">
        <v>2731</v>
      </c>
      <c r="B511" s="103" t="s">
        <v>4711</v>
      </c>
      <c r="C511" s="103" t="s">
        <v>5213</v>
      </c>
      <c r="D511" s="103">
        <v>0</v>
      </c>
      <c r="E511" s="13" t="s">
        <v>4718</v>
      </c>
      <c r="F511" s="103">
        <v>20</v>
      </c>
      <c r="G511" s="103">
        <v>0</v>
      </c>
      <c r="H511" s="105" t="s">
        <v>5438</v>
      </c>
      <c r="I511" s="103" t="s">
        <v>5439</v>
      </c>
      <c r="J511" s="103" t="s">
        <v>2045</v>
      </c>
    </row>
    <row r="512" spans="1:10">
      <c r="A512" s="103" t="s">
        <v>2731</v>
      </c>
      <c r="B512" s="103" t="s">
        <v>4711</v>
      </c>
      <c r="C512" s="103" t="s">
        <v>5213</v>
      </c>
      <c r="D512" s="103">
        <v>0</v>
      </c>
      <c r="E512" s="13" t="s">
        <v>4718</v>
      </c>
      <c r="F512" s="103">
        <v>20</v>
      </c>
      <c r="G512" s="103">
        <v>0</v>
      </c>
      <c r="H512" s="105" t="s">
        <v>5440</v>
      </c>
      <c r="I512" s="103" t="s">
        <v>5441</v>
      </c>
      <c r="J512" s="103" t="s">
        <v>2045</v>
      </c>
    </row>
    <row r="513" spans="1:10">
      <c r="A513" s="103" t="s">
        <v>2731</v>
      </c>
      <c r="B513" s="103" t="s">
        <v>4711</v>
      </c>
      <c r="C513" s="103" t="s">
        <v>5213</v>
      </c>
      <c r="D513" s="103">
        <v>0</v>
      </c>
      <c r="E513" s="13" t="s">
        <v>4729</v>
      </c>
      <c r="F513" s="103">
        <v>20</v>
      </c>
      <c r="G513" s="103">
        <v>0</v>
      </c>
      <c r="H513" s="105" t="s">
        <v>5442</v>
      </c>
      <c r="I513" s="103" t="s">
        <v>1358</v>
      </c>
      <c r="J513" s="103" t="s">
        <v>2045</v>
      </c>
    </row>
    <row r="514" spans="1:10">
      <c r="A514" s="103" t="s">
        <v>2731</v>
      </c>
      <c r="B514" s="103" t="s">
        <v>4711</v>
      </c>
      <c r="C514" s="103" t="s">
        <v>5213</v>
      </c>
      <c r="D514" s="103">
        <v>0</v>
      </c>
      <c r="E514" s="106" t="s">
        <v>4718</v>
      </c>
      <c r="F514" s="103">
        <v>20</v>
      </c>
      <c r="G514" s="103">
        <v>0</v>
      </c>
      <c r="H514" s="105" t="s">
        <v>5443</v>
      </c>
      <c r="I514" s="103" t="s">
        <v>1400</v>
      </c>
      <c r="J514" s="103" t="s">
        <v>2045</v>
      </c>
    </row>
    <row r="515" spans="1:10">
      <c r="A515" s="103" t="s">
        <v>4720</v>
      </c>
      <c r="B515" s="103" t="s">
        <v>4711</v>
      </c>
      <c r="C515" s="103" t="s">
        <v>5213</v>
      </c>
      <c r="D515" s="103">
        <v>0</v>
      </c>
      <c r="E515" s="106" t="s">
        <v>4729</v>
      </c>
      <c r="F515" s="103">
        <v>20</v>
      </c>
      <c r="G515" s="103">
        <v>0</v>
      </c>
      <c r="H515" s="105" t="s">
        <v>5444</v>
      </c>
      <c r="I515" s="103" t="s">
        <v>1678</v>
      </c>
      <c r="J515" s="103" t="s">
        <v>2045</v>
      </c>
    </row>
    <row r="516" spans="1:10">
      <c r="A516" s="103" t="s">
        <v>4720</v>
      </c>
      <c r="B516" s="103" t="s">
        <v>4711</v>
      </c>
      <c r="C516" s="103" t="s">
        <v>5213</v>
      </c>
      <c r="D516" s="103" t="s">
        <v>537</v>
      </c>
      <c r="E516" s="106" t="s">
        <v>5155</v>
      </c>
      <c r="F516" s="103">
        <v>20</v>
      </c>
      <c r="G516" s="103">
        <v>0</v>
      </c>
      <c r="H516" s="105" t="s">
        <v>5445</v>
      </c>
      <c r="I516" s="103" t="s">
        <v>537</v>
      </c>
      <c r="J516" s="103" t="s">
        <v>2043</v>
      </c>
    </row>
    <row r="517" spans="1:10">
      <c r="A517" s="103" t="s">
        <v>2731</v>
      </c>
      <c r="B517" s="103" t="s">
        <v>4711</v>
      </c>
      <c r="C517" s="103" t="s">
        <v>5213</v>
      </c>
      <c r="D517" s="103">
        <v>0</v>
      </c>
      <c r="E517" s="106" t="s">
        <v>4718</v>
      </c>
      <c r="F517" s="103">
        <v>20</v>
      </c>
      <c r="G517" s="103">
        <v>0</v>
      </c>
      <c r="H517" s="105" t="s">
        <v>5446</v>
      </c>
      <c r="I517" s="103" t="s">
        <v>3151</v>
      </c>
      <c r="J517" s="103" t="s">
        <v>2043</v>
      </c>
    </row>
    <row r="518" spans="1:10">
      <c r="A518" s="103" t="s">
        <v>2731</v>
      </c>
      <c r="B518" s="103" t="s">
        <v>4711</v>
      </c>
      <c r="C518" s="103">
        <v>0</v>
      </c>
      <c r="D518" s="103">
        <v>0</v>
      </c>
      <c r="E518" s="13" t="s">
        <v>4729</v>
      </c>
      <c r="F518" s="103">
        <v>20</v>
      </c>
      <c r="G518" s="103">
        <v>0</v>
      </c>
      <c r="H518" s="105" t="s">
        <v>5447</v>
      </c>
      <c r="I518" s="103" t="s">
        <v>5448</v>
      </c>
      <c r="J518" s="103" t="s">
        <v>2045</v>
      </c>
    </row>
    <row r="519" spans="1:10">
      <c r="A519" s="103" t="s">
        <v>2731</v>
      </c>
      <c r="B519" s="103" t="s">
        <v>4711</v>
      </c>
      <c r="C519" s="103" t="s">
        <v>5213</v>
      </c>
      <c r="D519" s="103">
        <v>0</v>
      </c>
      <c r="E519" s="106" t="s">
        <v>4704</v>
      </c>
      <c r="F519" s="103">
        <v>20</v>
      </c>
      <c r="G519" s="103">
        <v>0</v>
      </c>
      <c r="H519" s="105" t="s">
        <v>5449</v>
      </c>
      <c r="I519" s="103" t="s">
        <v>954</v>
      </c>
      <c r="J519" s="103" t="s">
        <v>2043</v>
      </c>
    </row>
    <row r="520" spans="1:10">
      <c r="A520" s="103" t="s">
        <v>4720</v>
      </c>
      <c r="B520" s="103" t="s">
        <v>4711</v>
      </c>
      <c r="C520" s="103" t="s">
        <v>5213</v>
      </c>
      <c r="D520" s="103">
        <v>0</v>
      </c>
      <c r="E520" s="106" t="s">
        <v>4729</v>
      </c>
      <c r="F520" s="103">
        <v>20</v>
      </c>
      <c r="G520" s="103">
        <v>0</v>
      </c>
      <c r="H520" s="105" t="s">
        <v>5450</v>
      </c>
      <c r="I520" s="103" t="s">
        <v>482</v>
      </c>
      <c r="J520" s="103" t="s">
        <v>2045</v>
      </c>
    </row>
    <row r="521" spans="1:10">
      <c r="A521" s="103" t="s">
        <v>2731</v>
      </c>
      <c r="B521" s="103" t="s">
        <v>4711</v>
      </c>
      <c r="C521" s="103" t="s">
        <v>5213</v>
      </c>
      <c r="D521" s="103">
        <v>0</v>
      </c>
      <c r="E521" s="13" t="s">
        <v>4704</v>
      </c>
      <c r="F521" s="103">
        <v>20</v>
      </c>
      <c r="G521" s="103">
        <v>0</v>
      </c>
      <c r="H521" s="105" t="s">
        <v>5451</v>
      </c>
      <c r="I521" s="103" t="s">
        <v>625</v>
      </c>
      <c r="J521" s="103" t="s">
        <v>2043</v>
      </c>
    </row>
    <row r="522" spans="1:10">
      <c r="A522" s="103" t="s">
        <v>2731</v>
      </c>
      <c r="B522" s="103" t="s">
        <v>4711</v>
      </c>
      <c r="C522" s="103" t="s">
        <v>5213</v>
      </c>
      <c r="D522" s="103">
        <v>0</v>
      </c>
      <c r="E522" s="109">
        <v>0</v>
      </c>
      <c r="F522" s="103">
        <v>20</v>
      </c>
      <c r="G522" s="103">
        <v>0</v>
      </c>
      <c r="H522" s="105" t="s">
        <v>5452</v>
      </c>
      <c r="I522" s="103" t="s">
        <v>5453</v>
      </c>
      <c r="J522" s="103" t="s">
        <v>2045</v>
      </c>
    </row>
    <row r="523" spans="1:10">
      <c r="A523" s="103" t="s">
        <v>4720</v>
      </c>
      <c r="B523" s="103" t="s">
        <v>4711</v>
      </c>
      <c r="C523" s="103" t="s">
        <v>5213</v>
      </c>
      <c r="D523" s="103" t="s">
        <v>1188</v>
      </c>
      <c r="E523" s="106" t="s">
        <v>5155</v>
      </c>
      <c r="F523" s="103">
        <v>20</v>
      </c>
      <c r="G523" s="103">
        <v>0</v>
      </c>
      <c r="H523" s="105" t="s">
        <v>5454</v>
      </c>
      <c r="I523" s="103" t="s">
        <v>1188</v>
      </c>
      <c r="J523" s="103" t="s">
        <v>2043</v>
      </c>
    </row>
    <row r="524" spans="1:10">
      <c r="A524" s="103" t="s">
        <v>2731</v>
      </c>
      <c r="B524" s="103" t="s">
        <v>4711</v>
      </c>
      <c r="C524" s="103" t="s">
        <v>5213</v>
      </c>
      <c r="D524" s="103">
        <v>0</v>
      </c>
      <c r="E524" s="106" t="s">
        <v>4718</v>
      </c>
      <c r="F524" s="103">
        <v>20</v>
      </c>
      <c r="G524" s="103">
        <v>0</v>
      </c>
      <c r="H524" s="105" t="s">
        <v>5455</v>
      </c>
      <c r="I524" s="103" t="s">
        <v>5456</v>
      </c>
      <c r="J524" s="103" t="s">
        <v>2045</v>
      </c>
    </row>
    <row r="525" spans="1:10">
      <c r="A525" s="103" t="s">
        <v>2731</v>
      </c>
      <c r="B525" s="103" t="s">
        <v>4711</v>
      </c>
      <c r="C525" s="103" t="s">
        <v>5213</v>
      </c>
      <c r="D525" s="103">
        <v>0</v>
      </c>
      <c r="E525" s="13" t="s">
        <v>4718</v>
      </c>
      <c r="F525" s="103">
        <v>20</v>
      </c>
      <c r="G525" s="103">
        <v>0</v>
      </c>
      <c r="H525" s="105" t="s">
        <v>5457</v>
      </c>
      <c r="I525" s="103" t="s">
        <v>5458</v>
      </c>
      <c r="J525" s="103" t="s">
        <v>2045</v>
      </c>
    </row>
    <row r="526" spans="1:10">
      <c r="A526" s="110" t="s">
        <v>4865</v>
      </c>
      <c r="B526" s="103" t="s">
        <v>4813</v>
      </c>
      <c r="C526" s="103" t="s">
        <v>5213</v>
      </c>
      <c r="D526" s="103" t="s">
        <v>1120</v>
      </c>
      <c r="E526" s="106" t="s">
        <v>4724</v>
      </c>
      <c r="F526" s="103">
        <v>20</v>
      </c>
      <c r="G526" s="103" t="s">
        <v>1120</v>
      </c>
      <c r="H526" s="105" t="s">
        <v>5459</v>
      </c>
      <c r="I526" s="103" t="s">
        <v>1120</v>
      </c>
      <c r="J526" s="103" t="s">
        <v>2043</v>
      </c>
    </row>
    <row r="527" spans="1:10">
      <c r="A527" s="103" t="s">
        <v>4720</v>
      </c>
      <c r="B527" s="103" t="s">
        <v>4813</v>
      </c>
      <c r="C527" s="103" t="s">
        <v>5213</v>
      </c>
      <c r="D527" s="103">
        <v>0</v>
      </c>
      <c r="E527" s="106" t="s">
        <v>4724</v>
      </c>
      <c r="F527" s="103">
        <v>20</v>
      </c>
      <c r="G527" s="103">
        <v>0</v>
      </c>
      <c r="H527" s="105" t="s">
        <v>5460</v>
      </c>
      <c r="I527" s="103" t="s">
        <v>1299</v>
      </c>
      <c r="J527" s="103" t="s">
        <v>2045</v>
      </c>
    </row>
    <row r="528" spans="1:10">
      <c r="A528" s="103" t="s">
        <v>4720</v>
      </c>
      <c r="B528" s="103" t="s">
        <v>4813</v>
      </c>
      <c r="C528" s="103" t="s">
        <v>5213</v>
      </c>
      <c r="D528" s="103" t="s">
        <v>1112</v>
      </c>
      <c r="E528" s="106" t="s">
        <v>4724</v>
      </c>
      <c r="F528" s="103">
        <v>20</v>
      </c>
      <c r="G528" s="103">
        <v>0</v>
      </c>
      <c r="H528" s="105" t="s">
        <v>5461</v>
      </c>
      <c r="I528" s="103" t="s">
        <v>1112</v>
      </c>
      <c r="J528" s="103" t="s">
        <v>2043</v>
      </c>
    </row>
    <row r="529" spans="1:10">
      <c r="A529" s="103" t="s">
        <v>2731</v>
      </c>
      <c r="B529" s="103" t="s">
        <v>4813</v>
      </c>
      <c r="C529" s="103" t="s">
        <v>5213</v>
      </c>
      <c r="D529" s="103">
        <v>0</v>
      </c>
      <c r="E529" s="106" t="s">
        <v>4729</v>
      </c>
      <c r="F529" s="103">
        <v>20</v>
      </c>
      <c r="G529" s="103">
        <v>0</v>
      </c>
      <c r="H529" s="105" t="s">
        <v>5462</v>
      </c>
      <c r="I529" s="103" t="s">
        <v>1268</v>
      </c>
      <c r="J529" s="103" t="s">
        <v>2045</v>
      </c>
    </row>
    <row r="530" spans="1:10">
      <c r="A530" s="103" t="s">
        <v>2731</v>
      </c>
      <c r="B530" s="103" t="s">
        <v>4813</v>
      </c>
      <c r="C530" s="103" t="s">
        <v>5213</v>
      </c>
      <c r="D530" s="103">
        <v>0</v>
      </c>
      <c r="E530" s="104" t="s">
        <v>4718</v>
      </c>
      <c r="F530" s="103">
        <v>20</v>
      </c>
      <c r="G530" s="103">
        <v>0</v>
      </c>
      <c r="H530" s="105" t="s">
        <v>5463</v>
      </c>
      <c r="I530" s="103" t="s">
        <v>5464</v>
      </c>
      <c r="J530" s="103" t="s">
        <v>2045</v>
      </c>
    </row>
    <row r="531" spans="1:10">
      <c r="A531" s="103" t="s">
        <v>2731</v>
      </c>
      <c r="B531" s="103" t="s">
        <v>4813</v>
      </c>
      <c r="C531" s="103" t="s">
        <v>5213</v>
      </c>
      <c r="D531" s="103">
        <v>0</v>
      </c>
      <c r="E531" s="13" t="s">
        <v>4729</v>
      </c>
      <c r="F531" s="103">
        <v>20</v>
      </c>
      <c r="G531" s="103">
        <v>0</v>
      </c>
      <c r="H531" s="105" t="s">
        <v>5465</v>
      </c>
      <c r="I531" s="103" t="s">
        <v>5466</v>
      </c>
      <c r="J531" s="103" t="s">
        <v>2045</v>
      </c>
    </row>
    <row r="532" spans="1:10">
      <c r="A532" s="103" t="s">
        <v>2731</v>
      </c>
      <c r="B532" s="103" t="s">
        <v>4813</v>
      </c>
      <c r="C532" s="103" t="s">
        <v>5213</v>
      </c>
      <c r="D532" s="103">
        <v>0</v>
      </c>
      <c r="E532" s="13" t="s">
        <v>4704</v>
      </c>
      <c r="F532" s="103">
        <v>20</v>
      </c>
      <c r="G532" s="103">
        <v>0</v>
      </c>
      <c r="H532" s="105" t="s">
        <v>5467</v>
      </c>
      <c r="I532" s="103" t="s">
        <v>5468</v>
      </c>
      <c r="J532" s="103" t="s">
        <v>2045</v>
      </c>
    </row>
    <row r="533" spans="1:10">
      <c r="A533" s="103" t="s">
        <v>2731</v>
      </c>
      <c r="B533" s="103" t="s">
        <v>4813</v>
      </c>
      <c r="C533" s="103" t="s">
        <v>5213</v>
      </c>
      <c r="D533" s="103">
        <v>0</v>
      </c>
      <c r="E533" s="106" t="s">
        <v>4704</v>
      </c>
      <c r="F533" s="103">
        <v>20</v>
      </c>
      <c r="G533" s="103">
        <v>0</v>
      </c>
      <c r="H533" s="105" t="s">
        <v>5469</v>
      </c>
      <c r="I533" s="103" t="s">
        <v>1568</v>
      </c>
      <c r="J533" s="103" t="s">
        <v>2045</v>
      </c>
    </row>
    <row r="534" spans="1:10">
      <c r="A534" s="103" t="s">
        <v>4696</v>
      </c>
      <c r="B534" s="103" t="s">
        <v>4697</v>
      </c>
      <c r="C534" s="103" t="s">
        <v>5213</v>
      </c>
      <c r="D534" s="103">
        <v>0</v>
      </c>
      <c r="E534" s="106" t="s">
        <v>4718</v>
      </c>
      <c r="F534" s="103">
        <v>20</v>
      </c>
      <c r="G534" s="103">
        <v>0</v>
      </c>
      <c r="H534" s="105" t="s">
        <v>5470</v>
      </c>
      <c r="I534" s="103" t="s">
        <v>5471</v>
      </c>
      <c r="J534" s="103" t="s">
        <v>2043</v>
      </c>
    </row>
    <row r="535" spans="1:10">
      <c r="A535" s="103" t="s">
        <v>2731</v>
      </c>
      <c r="B535" s="103" t="s">
        <v>4813</v>
      </c>
      <c r="C535" s="103" t="s">
        <v>5213</v>
      </c>
      <c r="D535" s="103">
        <v>0</v>
      </c>
      <c r="E535" s="106" t="s">
        <v>4729</v>
      </c>
      <c r="F535" s="103">
        <v>20</v>
      </c>
      <c r="G535" s="103">
        <v>0</v>
      </c>
      <c r="H535" s="105" t="s">
        <v>5472</v>
      </c>
      <c r="I535" s="103" t="s">
        <v>5473</v>
      </c>
      <c r="J535" s="103" t="s">
        <v>2045</v>
      </c>
    </row>
    <row r="536" spans="1:10">
      <c r="A536" s="103" t="s">
        <v>2731</v>
      </c>
      <c r="B536" s="103" t="s">
        <v>4813</v>
      </c>
      <c r="C536" s="103" t="s">
        <v>5213</v>
      </c>
      <c r="D536" s="103" t="s">
        <v>5474</v>
      </c>
      <c r="E536" s="106" t="s">
        <v>4729</v>
      </c>
      <c r="F536" s="103">
        <v>20</v>
      </c>
      <c r="G536" s="103">
        <v>0</v>
      </c>
      <c r="H536" s="105" t="s">
        <v>5475</v>
      </c>
      <c r="I536" s="103" t="s">
        <v>5474</v>
      </c>
      <c r="J536" s="103" t="s">
        <v>4757</v>
      </c>
    </row>
    <row r="537" spans="1:10">
      <c r="A537" s="103" t="s">
        <v>2731</v>
      </c>
      <c r="B537" s="103" t="s">
        <v>4813</v>
      </c>
      <c r="C537" s="103" t="s">
        <v>5213</v>
      </c>
      <c r="D537" s="103">
        <v>0</v>
      </c>
      <c r="E537" s="104">
        <v>0</v>
      </c>
      <c r="F537" s="103">
        <v>20</v>
      </c>
      <c r="G537" s="103">
        <v>0</v>
      </c>
      <c r="H537" s="105" t="s">
        <v>5476</v>
      </c>
      <c r="I537" s="103" t="s">
        <v>5477</v>
      </c>
      <c r="J537" s="103" t="s">
        <v>2045</v>
      </c>
    </row>
    <row r="538" spans="1:10">
      <c r="A538" s="103" t="s">
        <v>2731</v>
      </c>
      <c r="B538" s="103" t="s">
        <v>4813</v>
      </c>
      <c r="C538" s="103" t="s">
        <v>5213</v>
      </c>
      <c r="D538" s="103" t="s">
        <v>1089</v>
      </c>
      <c r="E538" s="106" t="s">
        <v>5402</v>
      </c>
      <c r="F538" s="103">
        <v>20</v>
      </c>
      <c r="G538" s="103">
        <v>0</v>
      </c>
      <c r="H538" s="105" t="s">
        <v>5478</v>
      </c>
      <c r="I538" s="103" t="s">
        <v>1089</v>
      </c>
      <c r="J538" s="103" t="s">
        <v>2043</v>
      </c>
    </row>
    <row r="539" spans="1:10">
      <c r="A539" s="103" t="s">
        <v>2731</v>
      </c>
      <c r="B539" s="103" t="s">
        <v>4813</v>
      </c>
      <c r="C539" s="103" t="s">
        <v>5213</v>
      </c>
      <c r="D539" s="103">
        <v>0</v>
      </c>
      <c r="E539" s="106" t="s">
        <v>4729</v>
      </c>
      <c r="F539" s="103">
        <v>20</v>
      </c>
      <c r="G539" s="103">
        <v>0</v>
      </c>
      <c r="H539" s="105" t="s">
        <v>5479</v>
      </c>
      <c r="I539" s="103" t="s">
        <v>5480</v>
      </c>
      <c r="J539" s="103" t="s">
        <v>2045</v>
      </c>
    </row>
    <row r="540" spans="1:10">
      <c r="A540" s="103" t="s">
        <v>4720</v>
      </c>
      <c r="B540" s="103" t="s">
        <v>4813</v>
      </c>
      <c r="C540" s="103" t="s">
        <v>5213</v>
      </c>
      <c r="D540" s="103">
        <v>0</v>
      </c>
      <c r="E540" s="106" t="s">
        <v>4704</v>
      </c>
      <c r="F540" s="103">
        <v>20</v>
      </c>
      <c r="G540" s="103">
        <v>0</v>
      </c>
      <c r="H540" s="105" t="s">
        <v>5481</v>
      </c>
      <c r="I540" s="103" t="s">
        <v>1065</v>
      </c>
      <c r="J540" s="103" t="s">
        <v>2043</v>
      </c>
    </row>
    <row r="541" spans="1:10">
      <c r="A541" s="103" t="s">
        <v>4720</v>
      </c>
      <c r="B541" s="103" t="s">
        <v>4813</v>
      </c>
      <c r="C541" s="103" t="s">
        <v>5213</v>
      </c>
      <c r="D541" s="103">
        <v>0</v>
      </c>
      <c r="E541" s="106" t="s">
        <v>4704</v>
      </c>
      <c r="F541" s="103">
        <v>20</v>
      </c>
      <c r="G541" s="103">
        <v>0</v>
      </c>
      <c r="H541" s="105" t="s">
        <v>5482</v>
      </c>
      <c r="I541" s="103" t="s">
        <v>1062</v>
      </c>
      <c r="J541" s="103" t="s">
        <v>2043</v>
      </c>
    </row>
    <row r="542" spans="1:10">
      <c r="A542" s="103" t="s">
        <v>4720</v>
      </c>
      <c r="B542" s="103" t="s">
        <v>4813</v>
      </c>
      <c r="C542" s="103" t="s">
        <v>5213</v>
      </c>
      <c r="D542" s="103" t="s">
        <v>1057</v>
      </c>
      <c r="E542" s="106" t="s">
        <v>5208</v>
      </c>
      <c r="F542" s="103">
        <v>20</v>
      </c>
      <c r="G542" s="103">
        <v>0</v>
      </c>
      <c r="H542" s="105" t="s">
        <v>5483</v>
      </c>
      <c r="I542" s="103" t="s">
        <v>1057</v>
      </c>
      <c r="J542" s="103" t="s">
        <v>2043</v>
      </c>
    </row>
    <row r="543" spans="1:10">
      <c r="A543" s="103" t="s">
        <v>2731</v>
      </c>
      <c r="B543" s="103" t="s">
        <v>4813</v>
      </c>
      <c r="C543" s="103" t="s">
        <v>5213</v>
      </c>
      <c r="D543" s="103">
        <v>0</v>
      </c>
      <c r="E543" s="106" t="s">
        <v>4704</v>
      </c>
      <c r="F543" s="103">
        <v>20</v>
      </c>
      <c r="G543" s="103">
        <v>0</v>
      </c>
      <c r="H543" s="105" t="s">
        <v>5484</v>
      </c>
      <c r="I543" s="103" t="s">
        <v>1161</v>
      </c>
      <c r="J543" s="103" t="s">
        <v>2043</v>
      </c>
    </row>
    <row r="544" spans="1:10">
      <c r="A544" s="103" t="s">
        <v>4720</v>
      </c>
      <c r="B544" s="103" t="s">
        <v>4813</v>
      </c>
      <c r="C544" s="103" t="s">
        <v>5213</v>
      </c>
      <c r="D544" s="103" t="s">
        <v>1085</v>
      </c>
      <c r="E544" s="106" t="s">
        <v>4724</v>
      </c>
      <c r="F544" s="103">
        <v>20</v>
      </c>
      <c r="G544" s="103">
        <v>0</v>
      </c>
      <c r="H544" s="105" t="s">
        <v>1086</v>
      </c>
      <c r="I544" s="103" t="s">
        <v>1085</v>
      </c>
      <c r="J544" s="103" t="s">
        <v>2043</v>
      </c>
    </row>
    <row r="545" spans="1:10">
      <c r="A545" s="103" t="s">
        <v>2731</v>
      </c>
      <c r="B545" s="103" t="s">
        <v>4813</v>
      </c>
      <c r="C545" s="103" t="s">
        <v>5213</v>
      </c>
      <c r="D545" s="103" t="s">
        <v>1164</v>
      </c>
      <c r="E545" s="106" t="s">
        <v>5155</v>
      </c>
      <c r="F545" s="103">
        <v>20</v>
      </c>
      <c r="G545" s="103">
        <v>0</v>
      </c>
      <c r="H545" s="105" t="s">
        <v>5485</v>
      </c>
      <c r="I545" s="103" t="s">
        <v>1164</v>
      </c>
      <c r="J545" s="103" t="s">
        <v>2043</v>
      </c>
    </row>
    <row r="546" spans="1:10">
      <c r="A546" s="103" t="s">
        <v>2731</v>
      </c>
      <c r="B546" s="103" t="s">
        <v>4813</v>
      </c>
      <c r="C546" s="103" t="s">
        <v>5213</v>
      </c>
      <c r="D546" s="103">
        <v>0</v>
      </c>
      <c r="E546" s="106" t="s">
        <v>5155</v>
      </c>
      <c r="F546" s="103">
        <v>20</v>
      </c>
      <c r="G546" s="103">
        <v>0</v>
      </c>
      <c r="H546" s="105" t="s">
        <v>5486</v>
      </c>
      <c r="I546" s="103" t="s">
        <v>5487</v>
      </c>
      <c r="J546" s="103" t="s">
        <v>2043</v>
      </c>
    </row>
    <row r="547" spans="1:10">
      <c r="A547" s="103" t="s">
        <v>2731</v>
      </c>
      <c r="B547" s="103" t="s">
        <v>4813</v>
      </c>
      <c r="C547" s="103" t="s">
        <v>5213</v>
      </c>
      <c r="D547" s="103" t="s">
        <v>5488</v>
      </c>
      <c r="E547" s="106" t="s">
        <v>4729</v>
      </c>
      <c r="F547" s="103">
        <v>20</v>
      </c>
      <c r="G547" s="103">
        <v>0</v>
      </c>
      <c r="H547" s="105" t="s">
        <v>5489</v>
      </c>
      <c r="I547" s="103" t="s">
        <v>5488</v>
      </c>
      <c r="J547" s="103" t="s">
        <v>2043</v>
      </c>
    </row>
    <row r="548" spans="1:10">
      <c r="A548" s="103" t="s">
        <v>2731</v>
      </c>
      <c r="B548" s="103" t="s">
        <v>4813</v>
      </c>
      <c r="C548" s="103" t="s">
        <v>5213</v>
      </c>
      <c r="D548" s="103" t="s">
        <v>5490</v>
      </c>
      <c r="E548" s="106" t="s">
        <v>4724</v>
      </c>
      <c r="F548" s="103">
        <v>20</v>
      </c>
      <c r="G548" s="103">
        <v>0</v>
      </c>
      <c r="H548" s="105" t="s">
        <v>5491</v>
      </c>
      <c r="I548" s="103" t="s">
        <v>5490</v>
      </c>
      <c r="J548" s="103" t="s">
        <v>2043</v>
      </c>
    </row>
    <row r="549" spans="1:10">
      <c r="A549" s="103" t="s">
        <v>2731</v>
      </c>
      <c r="B549" s="103" t="s">
        <v>4813</v>
      </c>
      <c r="C549" s="103" t="s">
        <v>5213</v>
      </c>
      <c r="D549" s="103">
        <v>0</v>
      </c>
      <c r="E549" s="13" t="s">
        <v>4729</v>
      </c>
      <c r="F549" s="103">
        <v>20</v>
      </c>
      <c r="G549" s="103">
        <v>0</v>
      </c>
      <c r="H549" s="105" t="s">
        <v>5492</v>
      </c>
      <c r="I549" s="103" t="s">
        <v>5493</v>
      </c>
      <c r="J549" s="103" t="s">
        <v>2045</v>
      </c>
    </row>
    <row r="550" spans="1:10">
      <c r="A550" s="103" t="s">
        <v>2731</v>
      </c>
      <c r="B550" s="103" t="s">
        <v>4711</v>
      </c>
      <c r="C550" s="103" t="s">
        <v>5494</v>
      </c>
      <c r="D550" s="103">
        <v>0</v>
      </c>
      <c r="E550" s="106" t="s">
        <v>4718</v>
      </c>
      <c r="F550" s="103">
        <v>20</v>
      </c>
      <c r="G550" s="103">
        <v>0</v>
      </c>
      <c r="H550" s="107" t="s">
        <v>5495</v>
      </c>
      <c r="I550" s="112" t="s">
        <v>5496</v>
      </c>
      <c r="J550" s="103" t="s">
        <v>2043</v>
      </c>
    </row>
    <row r="551" spans="1:10">
      <c r="A551" s="103" t="s">
        <v>4720</v>
      </c>
      <c r="B551" s="103" t="s">
        <v>2105</v>
      </c>
      <c r="C551" s="103">
        <v>0</v>
      </c>
      <c r="D551" s="103">
        <v>0</v>
      </c>
      <c r="E551" s="104">
        <v>0</v>
      </c>
      <c r="F551" s="103">
        <v>15</v>
      </c>
      <c r="G551" s="103">
        <v>0</v>
      </c>
      <c r="H551" s="105" t="s">
        <v>5497</v>
      </c>
      <c r="I551" s="103" t="s">
        <v>65</v>
      </c>
      <c r="J551" s="103" t="s">
        <v>2045</v>
      </c>
    </row>
    <row r="552" spans="1:10">
      <c r="A552" s="103" t="s">
        <v>4720</v>
      </c>
      <c r="B552" s="103" t="s">
        <v>2105</v>
      </c>
      <c r="C552" s="103" t="s">
        <v>5498</v>
      </c>
      <c r="D552" s="103" t="s">
        <v>60</v>
      </c>
      <c r="E552" s="106" t="s">
        <v>4729</v>
      </c>
      <c r="F552" s="103">
        <v>15</v>
      </c>
      <c r="G552" s="103">
        <v>0</v>
      </c>
      <c r="H552" s="105" t="s">
        <v>5499</v>
      </c>
      <c r="I552" s="103" t="s">
        <v>60</v>
      </c>
      <c r="J552" s="103" t="s">
        <v>4757</v>
      </c>
    </row>
    <row r="553" spans="1:10">
      <c r="A553" s="103" t="s">
        <v>4720</v>
      </c>
      <c r="B553" s="103" t="s">
        <v>2105</v>
      </c>
      <c r="C553" s="103" t="s">
        <v>5498</v>
      </c>
      <c r="D553" s="103">
        <v>0</v>
      </c>
      <c r="E553" s="106" t="s">
        <v>4729</v>
      </c>
      <c r="F553" s="103">
        <v>15</v>
      </c>
      <c r="G553" s="103">
        <v>0</v>
      </c>
      <c r="H553" s="105" t="s">
        <v>5500</v>
      </c>
      <c r="I553" s="103" t="s">
        <v>90</v>
      </c>
      <c r="J553" s="103" t="s">
        <v>2045</v>
      </c>
    </row>
    <row r="554" spans="1:10">
      <c r="A554" s="103" t="s">
        <v>4720</v>
      </c>
      <c r="B554" s="103" t="s">
        <v>2105</v>
      </c>
      <c r="C554" s="103" t="s">
        <v>5498</v>
      </c>
      <c r="D554" s="103" t="s">
        <v>67</v>
      </c>
      <c r="E554" s="13" t="s">
        <v>4718</v>
      </c>
      <c r="F554" s="103">
        <v>15</v>
      </c>
      <c r="G554" s="103">
        <v>0</v>
      </c>
      <c r="H554" s="105" t="s">
        <v>5501</v>
      </c>
      <c r="I554" s="103" t="s">
        <v>67</v>
      </c>
      <c r="J554" s="103" t="s">
        <v>4757</v>
      </c>
    </row>
    <row r="555" spans="1:10">
      <c r="A555" s="103" t="s">
        <v>4720</v>
      </c>
      <c r="B555" s="103" t="s">
        <v>2105</v>
      </c>
      <c r="C555" s="103" t="s">
        <v>5498</v>
      </c>
      <c r="D555" s="103" t="s">
        <v>68</v>
      </c>
      <c r="E555" s="106" t="s">
        <v>4729</v>
      </c>
      <c r="F555" s="103">
        <v>15</v>
      </c>
      <c r="G555" s="103">
        <v>0</v>
      </c>
      <c r="H555" s="105" t="s">
        <v>5502</v>
      </c>
      <c r="I555" s="103" t="s">
        <v>68</v>
      </c>
      <c r="J555" s="103" t="s">
        <v>4757</v>
      </c>
    </row>
    <row r="556" spans="1:10">
      <c r="A556" s="103" t="s">
        <v>4720</v>
      </c>
      <c r="B556" s="103" t="s">
        <v>2105</v>
      </c>
      <c r="C556" s="103" t="s">
        <v>5498</v>
      </c>
      <c r="D556" s="103" t="s">
        <v>72</v>
      </c>
      <c r="E556" s="106" t="s">
        <v>4718</v>
      </c>
      <c r="F556" s="103">
        <v>15</v>
      </c>
      <c r="G556" s="103">
        <v>0</v>
      </c>
      <c r="H556" s="105" t="s">
        <v>5503</v>
      </c>
      <c r="I556" s="103" t="s">
        <v>72</v>
      </c>
      <c r="J556" s="103" t="s">
        <v>2043</v>
      </c>
    </row>
    <row r="557" spans="1:10">
      <c r="A557" s="103" t="s">
        <v>4720</v>
      </c>
      <c r="B557" s="103" t="s">
        <v>2105</v>
      </c>
      <c r="C557" s="103" t="s">
        <v>5498</v>
      </c>
      <c r="D557" s="103">
        <v>0</v>
      </c>
      <c r="E557" s="106" t="s">
        <v>4729</v>
      </c>
      <c r="F557" s="103">
        <v>15</v>
      </c>
      <c r="G557" s="103">
        <v>0</v>
      </c>
      <c r="H557" s="105" t="s">
        <v>5504</v>
      </c>
      <c r="I557" s="103" t="s">
        <v>2266</v>
      </c>
      <c r="J557" s="103" t="s">
        <v>2045</v>
      </c>
    </row>
    <row r="558" spans="1:10">
      <c r="A558" s="103" t="s">
        <v>4720</v>
      </c>
      <c r="B558" s="103" t="s">
        <v>2105</v>
      </c>
      <c r="C558" s="103" t="s">
        <v>5498</v>
      </c>
      <c r="D558" s="103">
        <v>0</v>
      </c>
      <c r="E558" s="109">
        <v>0</v>
      </c>
      <c r="F558" s="103">
        <v>15</v>
      </c>
      <c r="G558" s="103">
        <v>0</v>
      </c>
      <c r="H558" s="105" t="s">
        <v>5505</v>
      </c>
      <c r="I558" s="103" t="s">
        <v>2097</v>
      </c>
      <c r="J558" s="103" t="s">
        <v>2045</v>
      </c>
    </row>
    <row r="559" spans="1:10">
      <c r="A559" s="103" t="s">
        <v>4720</v>
      </c>
      <c r="B559" s="103" t="s">
        <v>2105</v>
      </c>
      <c r="C559" s="103" t="s">
        <v>5498</v>
      </c>
      <c r="D559" s="103">
        <v>0</v>
      </c>
      <c r="E559" s="106" t="s">
        <v>4718</v>
      </c>
      <c r="F559" s="103">
        <v>15</v>
      </c>
      <c r="G559" s="103">
        <v>0</v>
      </c>
      <c r="H559" s="105" t="s">
        <v>5506</v>
      </c>
      <c r="I559" s="103" t="s">
        <v>79</v>
      </c>
      <c r="J559" s="103" t="s">
        <v>2045</v>
      </c>
    </row>
    <row r="560" spans="1:10">
      <c r="A560" s="103" t="s">
        <v>4696</v>
      </c>
      <c r="B560" s="103" t="s">
        <v>4697</v>
      </c>
      <c r="C560" s="103">
        <v>0</v>
      </c>
      <c r="D560" s="103">
        <v>0</v>
      </c>
      <c r="E560" s="106" t="s">
        <v>4823</v>
      </c>
      <c r="F560" s="103">
        <v>20</v>
      </c>
      <c r="G560" s="103">
        <v>0</v>
      </c>
      <c r="H560" s="105" t="s">
        <v>5507</v>
      </c>
      <c r="I560" s="103" t="s">
        <v>5508</v>
      </c>
      <c r="J560" s="103" t="s">
        <v>2045</v>
      </c>
    </row>
    <row r="561" spans="1:10">
      <c r="A561" s="103" t="s">
        <v>4720</v>
      </c>
      <c r="B561" s="103" t="s">
        <v>2105</v>
      </c>
      <c r="C561" s="103">
        <v>0</v>
      </c>
      <c r="D561" s="103">
        <v>0</v>
      </c>
      <c r="E561" s="104">
        <v>0</v>
      </c>
      <c r="F561" s="110">
        <v>15</v>
      </c>
      <c r="G561" s="110">
        <v>0</v>
      </c>
      <c r="H561" s="105" t="s">
        <v>5509</v>
      </c>
      <c r="I561" s="103" t="s">
        <v>2396</v>
      </c>
      <c r="J561" s="103" t="s">
        <v>2045</v>
      </c>
    </row>
    <row r="562" spans="1:10">
      <c r="A562" s="103" t="s">
        <v>4720</v>
      </c>
      <c r="B562" s="103" t="s">
        <v>2105</v>
      </c>
      <c r="C562" s="103" t="s">
        <v>5498</v>
      </c>
      <c r="D562" s="103">
        <v>0</v>
      </c>
      <c r="E562" s="13" t="s">
        <v>4718</v>
      </c>
      <c r="F562" s="103">
        <v>15</v>
      </c>
      <c r="G562" s="103">
        <v>0</v>
      </c>
      <c r="H562" s="105" t="s">
        <v>5510</v>
      </c>
      <c r="I562" s="103" t="s">
        <v>75</v>
      </c>
      <c r="J562" s="103" t="s">
        <v>2045</v>
      </c>
    </row>
    <row r="563" spans="1:10">
      <c r="A563" s="103" t="s">
        <v>4720</v>
      </c>
      <c r="B563" s="103" t="s">
        <v>2105</v>
      </c>
      <c r="C563" s="103" t="s">
        <v>5498</v>
      </c>
      <c r="D563" s="103" t="s">
        <v>106</v>
      </c>
      <c r="E563" s="13" t="s">
        <v>4718</v>
      </c>
      <c r="F563" s="103">
        <v>15</v>
      </c>
      <c r="G563" s="103">
        <v>0</v>
      </c>
      <c r="H563" s="105" t="s">
        <v>5511</v>
      </c>
      <c r="I563" s="103" t="s">
        <v>106</v>
      </c>
      <c r="J563" s="103" t="s">
        <v>4757</v>
      </c>
    </row>
    <row r="564" spans="1:10">
      <c r="A564" s="103" t="s">
        <v>4720</v>
      </c>
      <c r="B564" s="103" t="s">
        <v>2105</v>
      </c>
      <c r="C564" s="103" t="s">
        <v>5498</v>
      </c>
      <c r="D564" s="103" t="s">
        <v>76</v>
      </c>
      <c r="E564" s="13" t="s">
        <v>4704</v>
      </c>
      <c r="F564" s="103">
        <v>15</v>
      </c>
      <c r="G564" s="103">
        <v>0</v>
      </c>
      <c r="H564" s="105" t="s">
        <v>5512</v>
      </c>
      <c r="I564" s="103" t="s">
        <v>76</v>
      </c>
      <c r="J564" s="103" t="s">
        <v>4757</v>
      </c>
    </row>
    <row r="565" spans="1:10">
      <c r="A565" s="103" t="s">
        <v>4720</v>
      </c>
      <c r="B565" s="103" t="s">
        <v>2105</v>
      </c>
      <c r="C565" s="103" t="s">
        <v>5260</v>
      </c>
      <c r="D565" s="103">
        <v>0</v>
      </c>
      <c r="E565" s="13" t="s">
        <v>4708</v>
      </c>
      <c r="F565" s="103">
        <v>15</v>
      </c>
      <c r="G565" s="103">
        <v>0</v>
      </c>
      <c r="H565" s="105" t="s">
        <v>5513</v>
      </c>
      <c r="I565" s="103" t="s">
        <v>70</v>
      </c>
      <c r="J565" s="103" t="s">
        <v>2045</v>
      </c>
    </row>
    <row r="566" spans="1:10">
      <c r="A566" s="103" t="s">
        <v>4720</v>
      </c>
      <c r="B566" s="103" t="s">
        <v>2105</v>
      </c>
      <c r="C566" s="103" t="s">
        <v>5498</v>
      </c>
      <c r="D566" s="103">
        <v>0</v>
      </c>
      <c r="E566" s="13" t="s">
        <v>4718</v>
      </c>
      <c r="F566" s="103">
        <v>15</v>
      </c>
      <c r="G566" s="103">
        <v>0</v>
      </c>
      <c r="H566" s="105" t="s">
        <v>5514</v>
      </c>
      <c r="I566" s="103" t="s">
        <v>80</v>
      </c>
      <c r="J566" s="103" t="s">
        <v>2045</v>
      </c>
    </row>
    <row r="567" spans="1:10">
      <c r="A567" s="103" t="s">
        <v>4696</v>
      </c>
      <c r="B567" s="103" t="s">
        <v>4697</v>
      </c>
      <c r="C567" s="103" t="s">
        <v>5498</v>
      </c>
      <c r="D567" s="103">
        <v>0</v>
      </c>
      <c r="E567" s="106" t="s">
        <v>4708</v>
      </c>
      <c r="F567" s="103">
        <v>20</v>
      </c>
      <c r="G567" s="103">
        <v>0</v>
      </c>
      <c r="H567" s="105" t="s">
        <v>5515</v>
      </c>
      <c r="I567" s="103" t="s">
        <v>5516</v>
      </c>
      <c r="J567" s="103" t="s">
        <v>2045</v>
      </c>
    </row>
    <row r="568" spans="1:10">
      <c r="A568" s="103" t="s">
        <v>4696</v>
      </c>
      <c r="B568" s="103" t="s">
        <v>4697</v>
      </c>
      <c r="C568" s="103">
        <v>0</v>
      </c>
      <c r="D568" s="103">
        <v>0</v>
      </c>
      <c r="E568" s="104">
        <v>0</v>
      </c>
      <c r="F568" s="103">
        <v>20</v>
      </c>
      <c r="G568" s="103">
        <v>0</v>
      </c>
      <c r="H568" s="105" t="s">
        <v>5517</v>
      </c>
      <c r="I568" s="103" t="s">
        <v>5518</v>
      </c>
      <c r="J568" s="103" t="s">
        <v>2045</v>
      </c>
    </row>
    <row r="569" spans="1:10">
      <c r="A569" s="103" t="s">
        <v>4696</v>
      </c>
      <c r="B569" s="103" t="s">
        <v>4697</v>
      </c>
      <c r="C569" s="103" t="s">
        <v>5498</v>
      </c>
      <c r="D569" s="103">
        <v>0</v>
      </c>
      <c r="E569" s="13" t="s">
        <v>4718</v>
      </c>
      <c r="F569" s="103">
        <v>20</v>
      </c>
      <c r="G569" s="103">
        <v>0</v>
      </c>
      <c r="H569" s="105" t="s">
        <v>5519</v>
      </c>
      <c r="I569" s="103" t="s">
        <v>5520</v>
      </c>
      <c r="J569" s="103" t="s">
        <v>2045</v>
      </c>
    </row>
    <row r="570" spans="1:10">
      <c r="A570" s="103" t="s">
        <v>4720</v>
      </c>
      <c r="B570" s="103" t="s">
        <v>4711</v>
      </c>
      <c r="C570" s="103" t="s">
        <v>5498</v>
      </c>
      <c r="D570" s="103">
        <v>0</v>
      </c>
      <c r="E570" s="104" t="s">
        <v>4704</v>
      </c>
      <c r="F570" s="103">
        <v>15</v>
      </c>
      <c r="G570" s="103">
        <v>0</v>
      </c>
      <c r="H570" s="105" t="s">
        <v>5521</v>
      </c>
      <c r="I570" s="103" t="s">
        <v>1954</v>
      </c>
      <c r="J570" s="103" t="s">
        <v>2045</v>
      </c>
    </row>
    <row r="571" spans="1:10">
      <c r="A571" s="103" t="s">
        <v>2731</v>
      </c>
      <c r="B571" s="103" t="s">
        <v>4711</v>
      </c>
      <c r="C571" s="103" t="s">
        <v>5346</v>
      </c>
      <c r="D571" s="103">
        <v>0</v>
      </c>
      <c r="E571" s="106" t="s">
        <v>4718</v>
      </c>
      <c r="F571" s="103">
        <v>20</v>
      </c>
      <c r="G571" s="103">
        <v>0</v>
      </c>
      <c r="H571" s="105" t="s">
        <v>5522</v>
      </c>
      <c r="I571" s="103" t="s">
        <v>5523</v>
      </c>
      <c r="J571" s="103" t="s">
        <v>2045</v>
      </c>
    </row>
    <row r="572" spans="1:10">
      <c r="A572" s="103" t="s">
        <v>2731</v>
      </c>
      <c r="B572" s="103" t="s">
        <v>4711</v>
      </c>
      <c r="C572" s="103" t="s">
        <v>5498</v>
      </c>
      <c r="D572" s="103" t="s">
        <v>543</v>
      </c>
      <c r="E572" s="106" t="s">
        <v>4729</v>
      </c>
      <c r="F572" s="108">
        <v>20</v>
      </c>
      <c r="G572" s="108">
        <v>0</v>
      </c>
      <c r="H572" s="105" t="s">
        <v>5524</v>
      </c>
      <c r="I572" s="103" t="s">
        <v>543</v>
      </c>
      <c r="J572" s="103" t="s">
        <v>2043</v>
      </c>
    </row>
    <row r="573" spans="1:10">
      <c r="A573" s="103" t="s">
        <v>2731</v>
      </c>
      <c r="B573" s="103" t="s">
        <v>4711</v>
      </c>
      <c r="C573" s="103">
        <v>0</v>
      </c>
      <c r="D573" s="103">
        <v>0</v>
      </c>
      <c r="E573" s="104">
        <v>0</v>
      </c>
      <c r="F573" s="103">
        <v>15</v>
      </c>
      <c r="G573" s="103">
        <v>0</v>
      </c>
      <c r="H573" s="105" t="s">
        <v>5525</v>
      </c>
      <c r="I573" s="103" t="s">
        <v>5526</v>
      </c>
      <c r="J573" s="103" t="s">
        <v>2045</v>
      </c>
    </row>
    <row r="574" spans="1:10">
      <c r="A574" s="103" t="s">
        <v>2731</v>
      </c>
      <c r="B574" s="103" t="s">
        <v>4711</v>
      </c>
      <c r="C574" s="103" t="s">
        <v>5498</v>
      </c>
      <c r="D574" s="103" t="s">
        <v>5527</v>
      </c>
      <c r="E574" s="106" t="s">
        <v>4862</v>
      </c>
      <c r="F574" s="103">
        <v>20</v>
      </c>
      <c r="G574" s="103">
        <v>0</v>
      </c>
      <c r="H574" s="105" t="s">
        <v>5528</v>
      </c>
      <c r="I574" s="103" t="s">
        <v>5527</v>
      </c>
      <c r="J574" s="103" t="s">
        <v>2043</v>
      </c>
    </row>
    <row r="575" spans="1:10">
      <c r="A575" s="103" t="s">
        <v>2731</v>
      </c>
      <c r="B575" s="103" t="s">
        <v>4711</v>
      </c>
      <c r="C575" s="103" t="s">
        <v>5498</v>
      </c>
      <c r="D575" s="103" t="s">
        <v>849</v>
      </c>
      <c r="E575" s="106" t="s">
        <v>4704</v>
      </c>
      <c r="F575" s="103">
        <v>20</v>
      </c>
      <c r="G575" s="103">
        <v>0</v>
      </c>
      <c r="H575" s="105" t="s">
        <v>5529</v>
      </c>
      <c r="I575" s="103" t="s">
        <v>849</v>
      </c>
      <c r="J575" s="103" t="s">
        <v>4757</v>
      </c>
    </row>
    <row r="576" spans="1:10">
      <c r="A576" s="103" t="s">
        <v>2731</v>
      </c>
      <c r="B576" s="103" t="s">
        <v>4711</v>
      </c>
      <c r="C576" s="103" t="s">
        <v>5498</v>
      </c>
      <c r="D576" s="103">
        <v>0</v>
      </c>
      <c r="E576" s="106" t="s">
        <v>4718</v>
      </c>
      <c r="F576" s="103">
        <v>15</v>
      </c>
      <c r="G576" s="103">
        <v>0</v>
      </c>
      <c r="H576" s="105" t="s">
        <v>5530</v>
      </c>
      <c r="I576" s="103" t="s">
        <v>5531</v>
      </c>
      <c r="J576" s="103" t="s">
        <v>2045</v>
      </c>
    </row>
    <row r="577" spans="1:10">
      <c r="A577" s="103" t="s">
        <v>2731</v>
      </c>
      <c r="B577" s="103" t="s">
        <v>4711</v>
      </c>
      <c r="C577" s="103" t="s">
        <v>5498</v>
      </c>
      <c r="D577" s="103">
        <v>0</v>
      </c>
      <c r="E577" s="13" t="s">
        <v>4718</v>
      </c>
      <c r="F577" s="103">
        <v>15</v>
      </c>
      <c r="G577" s="103">
        <v>0</v>
      </c>
      <c r="H577" s="105" t="s">
        <v>5532</v>
      </c>
      <c r="I577" s="103" t="s">
        <v>5533</v>
      </c>
      <c r="J577" s="103" t="s">
        <v>2045</v>
      </c>
    </row>
    <row r="578" spans="1:10">
      <c r="A578" s="103" t="s">
        <v>2731</v>
      </c>
      <c r="B578" s="103" t="s">
        <v>4711</v>
      </c>
      <c r="C578" s="103" t="s">
        <v>5498</v>
      </c>
      <c r="D578" s="103">
        <v>0</v>
      </c>
      <c r="E578" s="13" t="s">
        <v>4704</v>
      </c>
      <c r="F578" s="103">
        <v>20</v>
      </c>
      <c r="G578" s="103">
        <v>0</v>
      </c>
      <c r="H578" s="105" t="s">
        <v>5534</v>
      </c>
      <c r="I578" s="103" t="s">
        <v>740</v>
      </c>
      <c r="J578" s="103" t="s">
        <v>2045</v>
      </c>
    </row>
    <row r="579" spans="1:10">
      <c r="A579" s="103" t="s">
        <v>4720</v>
      </c>
      <c r="B579" s="103" t="s">
        <v>4711</v>
      </c>
      <c r="C579" s="103" t="s">
        <v>5498</v>
      </c>
      <c r="D579" s="103">
        <v>0</v>
      </c>
      <c r="E579" s="104">
        <v>0</v>
      </c>
      <c r="F579" s="103">
        <v>15</v>
      </c>
      <c r="G579" s="103">
        <v>0</v>
      </c>
      <c r="H579" s="105" t="s">
        <v>5535</v>
      </c>
      <c r="I579" s="103" t="s">
        <v>1430</v>
      </c>
      <c r="J579" s="103" t="s">
        <v>2045</v>
      </c>
    </row>
    <row r="580" spans="1:10">
      <c r="A580" s="103" t="s">
        <v>4720</v>
      </c>
      <c r="B580" s="103" t="s">
        <v>4711</v>
      </c>
      <c r="C580" s="103" t="s">
        <v>5260</v>
      </c>
      <c r="D580" s="103">
        <v>0</v>
      </c>
      <c r="E580" s="13" t="s">
        <v>4718</v>
      </c>
      <c r="F580" s="103">
        <v>15</v>
      </c>
      <c r="G580" s="103">
        <v>0</v>
      </c>
      <c r="H580" s="105" t="s">
        <v>5536</v>
      </c>
      <c r="I580" s="103" t="s">
        <v>5537</v>
      </c>
      <c r="J580" s="103" t="s">
        <v>2045</v>
      </c>
    </row>
    <row r="581" spans="1:10">
      <c r="A581" s="103" t="s">
        <v>4696</v>
      </c>
      <c r="B581" s="103" t="s">
        <v>4697</v>
      </c>
      <c r="C581" s="103" t="s">
        <v>5346</v>
      </c>
      <c r="D581" s="103">
        <v>0</v>
      </c>
      <c r="E581" s="106" t="s">
        <v>4708</v>
      </c>
      <c r="F581" s="103">
        <v>20</v>
      </c>
      <c r="G581" s="103">
        <v>0</v>
      </c>
      <c r="H581" s="105" t="s">
        <v>5538</v>
      </c>
      <c r="I581" s="103" t="s">
        <v>5539</v>
      </c>
      <c r="J581" s="103" t="s">
        <v>2043</v>
      </c>
    </row>
    <row r="582" spans="1:10">
      <c r="A582" s="103" t="s">
        <v>2731</v>
      </c>
      <c r="B582" s="103" t="s">
        <v>4711</v>
      </c>
      <c r="C582" s="103">
        <v>0</v>
      </c>
      <c r="D582" s="103">
        <v>0</v>
      </c>
      <c r="E582" s="104">
        <v>0</v>
      </c>
      <c r="F582" s="103">
        <v>15</v>
      </c>
      <c r="G582" s="103">
        <v>0</v>
      </c>
      <c r="H582" s="105" t="s">
        <v>5540</v>
      </c>
      <c r="I582" s="103" t="s">
        <v>5541</v>
      </c>
      <c r="J582" s="103" t="s">
        <v>2045</v>
      </c>
    </row>
    <row r="583" spans="1:10">
      <c r="A583" s="103" t="s">
        <v>2731</v>
      </c>
      <c r="B583" s="103" t="s">
        <v>4711</v>
      </c>
      <c r="C583" s="103">
        <v>0</v>
      </c>
      <c r="D583" s="103">
        <v>0</v>
      </c>
      <c r="E583" s="13" t="s">
        <v>4718</v>
      </c>
      <c r="F583" s="103">
        <v>15</v>
      </c>
      <c r="G583" s="103">
        <v>0</v>
      </c>
      <c r="H583" s="105" t="s">
        <v>5542</v>
      </c>
      <c r="I583" s="103" t="s">
        <v>5543</v>
      </c>
      <c r="J583" s="103" t="s">
        <v>2045</v>
      </c>
    </row>
    <row r="584" spans="1:10">
      <c r="A584" s="103" t="s">
        <v>2731</v>
      </c>
      <c r="B584" s="103" t="s">
        <v>4711</v>
      </c>
      <c r="C584" s="103" t="s">
        <v>5346</v>
      </c>
      <c r="D584" s="103">
        <v>0</v>
      </c>
      <c r="E584" s="106" t="s">
        <v>4718</v>
      </c>
      <c r="F584" s="103">
        <v>20</v>
      </c>
      <c r="G584" s="103">
        <v>0</v>
      </c>
      <c r="H584" s="105" t="s">
        <v>5544</v>
      </c>
      <c r="I584" s="103" t="s">
        <v>5545</v>
      </c>
      <c r="J584" s="103" t="s">
        <v>2043</v>
      </c>
    </row>
    <row r="585" spans="1:10">
      <c r="A585" s="103" t="s">
        <v>4720</v>
      </c>
      <c r="B585" s="103" t="s">
        <v>4711</v>
      </c>
      <c r="C585" s="103" t="s">
        <v>5498</v>
      </c>
      <c r="D585" s="103">
        <v>0</v>
      </c>
      <c r="E585" s="106" t="s">
        <v>4704</v>
      </c>
      <c r="F585" s="103">
        <v>15</v>
      </c>
      <c r="G585" s="103">
        <v>0</v>
      </c>
      <c r="H585" s="105" t="s">
        <v>5546</v>
      </c>
      <c r="I585" s="103" t="s">
        <v>1688</v>
      </c>
      <c r="J585" s="103" t="s">
        <v>2045</v>
      </c>
    </row>
    <row r="586" spans="1:10">
      <c r="A586" s="103" t="s">
        <v>4696</v>
      </c>
      <c r="B586" s="103" t="s">
        <v>4697</v>
      </c>
      <c r="C586" s="103" t="s">
        <v>5343</v>
      </c>
      <c r="D586" s="103">
        <v>0</v>
      </c>
      <c r="E586" s="106" t="s">
        <v>4718</v>
      </c>
      <c r="F586" s="103">
        <v>20</v>
      </c>
      <c r="G586" s="103">
        <v>0</v>
      </c>
      <c r="H586" s="105" t="s">
        <v>5547</v>
      </c>
      <c r="I586" s="103" t="s">
        <v>5548</v>
      </c>
      <c r="J586" s="103" t="s">
        <v>2043</v>
      </c>
    </row>
    <row r="587" spans="1:10">
      <c r="A587" s="103" t="s">
        <v>2731</v>
      </c>
      <c r="B587" s="103" t="s">
        <v>4711</v>
      </c>
      <c r="C587" s="103" t="s">
        <v>5498</v>
      </c>
      <c r="D587" s="103">
        <v>0</v>
      </c>
      <c r="E587" s="13" t="s">
        <v>4718</v>
      </c>
      <c r="F587" s="103">
        <v>15</v>
      </c>
      <c r="G587" s="103">
        <v>0</v>
      </c>
      <c r="H587" s="105" t="s">
        <v>5549</v>
      </c>
      <c r="I587" s="103" t="s">
        <v>1558</v>
      </c>
      <c r="J587" s="103" t="s">
        <v>2045</v>
      </c>
    </row>
    <row r="588" spans="1:10">
      <c r="A588" s="103" t="s">
        <v>2731</v>
      </c>
      <c r="B588" s="103" t="s">
        <v>4711</v>
      </c>
      <c r="C588" s="103" t="s">
        <v>5498</v>
      </c>
      <c r="D588" s="103">
        <v>0</v>
      </c>
      <c r="E588" s="13" t="s">
        <v>4718</v>
      </c>
      <c r="F588" s="103">
        <v>15</v>
      </c>
      <c r="G588" s="103">
        <v>0</v>
      </c>
      <c r="H588" s="105" t="s">
        <v>5550</v>
      </c>
      <c r="I588" s="103" t="s">
        <v>5551</v>
      </c>
      <c r="J588" s="103" t="s">
        <v>2045</v>
      </c>
    </row>
    <row r="589" spans="1:10">
      <c r="A589" s="103" t="s">
        <v>4720</v>
      </c>
      <c r="B589" s="103" t="s">
        <v>4711</v>
      </c>
      <c r="C589" s="103" t="s">
        <v>5498</v>
      </c>
      <c r="D589" s="103">
        <v>0</v>
      </c>
      <c r="E589" s="13" t="s">
        <v>4704</v>
      </c>
      <c r="F589" s="103">
        <v>15</v>
      </c>
      <c r="G589" s="103">
        <v>0</v>
      </c>
      <c r="H589" s="105" t="s">
        <v>5552</v>
      </c>
      <c r="I589" s="103" t="s">
        <v>1241</v>
      </c>
      <c r="J589" s="103" t="s">
        <v>2045</v>
      </c>
    </row>
    <row r="590" spans="1:10">
      <c r="A590" s="103" t="s">
        <v>2731</v>
      </c>
      <c r="B590" s="103" t="s">
        <v>4711</v>
      </c>
      <c r="C590" s="103" t="s">
        <v>5498</v>
      </c>
      <c r="D590" s="103">
        <v>0</v>
      </c>
      <c r="E590" s="13" t="s">
        <v>4718</v>
      </c>
      <c r="F590" s="103">
        <v>15</v>
      </c>
      <c r="G590" s="103">
        <v>0</v>
      </c>
      <c r="H590" s="105" t="s">
        <v>5553</v>
      </c>
      <c r="I590" s="103" t="s">
        <v>5554</v>
      </c>
      <c r="J590" s="103" t="s">
        <v>2045</v>
      </c>
    </row>
    <row r="591" spans="1:10">
      <c r="A591" s="103" t="s">
        <v>2731</v>
      </c>
      <c r="B591" s="103" t="s">
        <v>4711</v>
      </c>
      <c r="C591" s="103" t="s">
        <v>5498</v>
      </c>
      <c r="D591" s="103">
        <v>0</v>
      </c>
      <c r="E591" s="104" t="s">
        <v>4718</v>
      </c>
      <c r="F591" s="103">
        <v>15</v>
      </c>
      <c r="G591" s="103">
        <v>0</v>
      </c>
      <c r="H591" s="105" t="s">
        <v>5555</v>
      </c>
      <c r="I591" s="103" t="s">
        <v>5556</v>
      </c>
      <c r="J591" s="103" t="s">
        <v>2045</v>
      </c>
    </row>
    <row r="592" spans="1:10">
      <c r="A592" s="103" t="s">
        <v>2731</v>
      </c>
      <c r="B592" s="103" t="s">
        <v>4711</v>
      </c>
      <c r="C592" s="103" t="s">
        <v>5498</v>
      </c>
      <c r="D592" s="103">
        <v>0</v>
      </c>
      <c r="E592" s="109" t="s">
        <v>4718</v>
      </c>
      <c r="F592" s="103">
        <v>15</v>
      </c>
      <c r="G592" s="103">
        <v>0</v>
      </c>
      <c r="H592" s="105" t="s">
        <v>5557</v>
      </c>
      <c r="I592" s="103" t="s">
        <v>5558</v>
      </c>
      <c r="J592" s="103" t="s">
        <v>2045</v>
      </c>
    </row>
    <row r="593" spans="1:10">
      <c r="A593" s="103" t="s">
        <v>2731</v>
      </c>
      <c r="B593" s="103" t="s">
        <v>4711</v>
      </c>
      <c r="C593" s="103" t="s">
        <v>5498</v>
      </c>
      <c r="D593" s="103">
        <v>0</v>
      </c>
      <c r="E593" s="106" t="s">
        <v>4704</v>
      </c>
      <c r="F593" s="103">
        <v>15</v>
      </c>
      <c r="G593" s="103">
        <v>0</v>
      </c>
      <c r="H593" s="105" t="s">
        <v>5559</v>
      </c>
      <c r="I593" s="103" t="s">
        <v>5560</v>
      </c>
      <c r="J593" s="103" t="s">
        <v>2045</v>
      </c>
    </row>
    <row r="594" spans="1:10">
      <c r="A594" s="103" t="s">
        <v>2731</v>
      </c>
      <c r="B594" s="103" t="s">
        <v>4711</v>
      </c>
      <c r="C594" s="103" t="s">
        <v>5260</v>
      </c>
      <c r="D594" s="103">
        <v>0</v>
      </c>
      <c r="E594" s="13" t="s">
        <v>4718</v>
      </c>
      <c r="F594" s="103">
        <v>15</v>
      </c>
      <c r="G594" s="103">
        <v>0</v>
      </c>
      <c r="H594" s="105" t="s">
        <v>5561</v>
      </c>
      <c r="I594" s="103" t="s">
        <v>1453</v>
      </c>
      <c r="J594" s="103" t="s">
        <v>2045</v>
      </c>
    </row>
    <row r="595" spans="1:10">
      <c r="A595" s="103" t="s">
        <v>2731</v>
      </c>
      <c r="B595" s="103" t="s">
        <v>4711</v>
      </c>
      <c r="C595" s="103" t="s">
        <v>5498</v>
      </c>
      <c r="D595" s="103">
        <v>0</v>
      </c>
      <c r="E595" s="13" t="s">
        <v>4718</v>
      </c>
      <c r="F595" s="103">
        <v>15</v>
      </c>
      <c r="G595" s="103">
        <v>0</v>
      </c>
      <c r="H595" s="105" t="s">
        <v>1698</v>
      </c>
      <c r="I595" s="103" t="s">
        <v>1697</v>
      </c>
      <c r="J595" s="103" t="s">
        <v>2045</v>
      </c>
    </row>
    <row r="596" spans="1:10">
      <c r="A596" s="103" t="s">
        <v>4720</v>
      </c>
      <c r="B596" s="103" t="s">
        <v>4711</v>
      </c>
      <c r="C596" s="103" t="s">
        <v>5498</v>
      </c>
      <c r="D596" s="103">
        <v>0</v>
      </c>
      <c r="E596" s="106" t="s">
        <v>4704</v>
      </c>
      <c r="F596" s="103">
        <v>15</v>
      </c>
      <c r="G596" s="103">
        <v>0</v>
      </c>
      <c r="H596" s="105" t="s">
        <v>5562</v>
      </c>
      <c r="I596" s="103" t="s">
        <v>1592</v>
      </c>
      <c r="J596" s="103" t="s">
        <v>2045</v>
      </c>
    </row>
    <row r="597" spans="1:10">
      <c r="A597" s="103" t="s">
        <v>2731</v>
      </c>
      <c r="B597" s="103" t="s">
        <v>4711</v>
      </c>
      <c r="C597" s="103" t="s">
        <v>5498</v>
      </c>
      <c r="D597" s="103" t="s">
        <v>5563</v>
      </c>
      <c r="E597" s="106" t="s">
        <v>4724</v>
      </c>
      <c r="F597" s="103">
        <v>15</v>
      </c>
      <c r="G597" s="103">
        <v>0</v>
      </c>
      <c r="H597" s="105" t="s">
        <v>5564</v>
      </c>
      <c r="I597" s="103" t="s">
        <v>5563</v>
      </c>
      <c r="J597" s="103" t="s">
        <v>2043</v>
      </c>
    </row>
    <row r="598" spans="1:10">
      <c r="A598" s="103" t="s">
        <v>4720</v>
      </c>
      <c r="B598" s="103" t="s">
        <v>4711</v>
      </c>
      <c r="C598" s="103" t="s">
        <v>5498</v>
      </c>
      <c r="D598" s="103">
        <v>0</v>
      </c>
      <c r="E598" s="106" t="s">
        <v>4704</v>
      </c>
      <c r="F598" s="103">
        <v>15</v>
      </c>
      <c r="G598" s="103">
        <v>0</v>
      </c>
      <c r="H598" s="105" t="s">
        <v>5565</v>
      </c>
      <c r="I598" s="103" t="s">
        <v>1472</v>
      </c>
      <c r="J598" s="103" t="s">
        <v>2045</v>
      </c>
    </row>
    <row r="599" spans="1:10">
      <c r="A599" s="103" t="s">
        <v>2731</v>
      </c>
      <c r="B599" s="103" t="s">
        <v>4711</v>
      </c>
      <c r="C599" s="103" t="s">
        <v>5498</v>
      </c>
      <c r="D599" s="103">
        <v>0</v>
      </c>
      <c r="E599" s="106" t="s">
        <v>4718</v>
      </c>
      <c r="F599" s="103">
        <v>15</v>
      </c>
      <c r="G599" s="103">
        <v>0</v>
      </c>
      <c r="H599" s="105" t="s">
        <v>5566</v>
      </c>
      <c r="I599" s="103" t="s">
        <v>1787</v>
      </c>
      <c r="J599" s="103" t="s">
        <v>2045</v>
      </c>
    </row>
    <row r="600" spans="1:10">
      <c r="A600" s="103" t="s">
        <v>2731</v>
      </c>
      <c r="B600" s="103" t="s">
        <v>4711</v>
      </c>
      <c r="C600" s="103" t="s">
        <v>5260</v>
      </c>
      <c r="D600" s="103">
        <v>0</v>
      </c>
      <c r="E600" s="106" t="s">
        <v>4718</v>
      </c>
      <c r="F600" s="103">
        <v>20</v>
      </c>
      <c r="G600" s="103">
        <v>0</v>
      </c>
      <c r="H600" s="105" t="s">
        <v>5567</v>
      </c>
      <c r="I600" s="103" t="s">
        <v>5568</v>
      </c>
      <c r="J600" s="103" t="s">
        <v>2045</v>
      </c>
    </row>
    <row r="601" spans="1:10">
      <c r="A601" s="103" t="s">
        <v>2731</v>
      </c>
      <c r="B601" s="103" t="s">
        <v>4711</v>
      </c>
      <c r="C601" s="103" t="s">
        <v>5498</v>
      </c>
      <c r="D601" s="103">
        <v>0</v>
      </c>
      <c r="E601" s="13" t="s">
        <v>4718</v>
      </c>
      <c r="F601" s="103">
        <v>15</v>
      </c>
      <c r="G601" s="103">
        <v>0</v>
      </c>
      <c r="H601" s="105" t="s">
        <v>5569</v>
      </c>
      <c r="I601" s="103" t="s">
        <v>858</v>
      </c>
      <c r="J601" s="103" t="s">
        <v>2045</v>
      </c>
    </row>
    <row r="602" spans="1:10">
      <c r="A602" s="103" t="s">
        <v>2731</v>
      </c>
      <c r="B602" s="103" t="s">
        <v>4711</v>
      </c>
      <c r="C602" s="103" t="s">
        <v>5498</v>
      </c>
      <c r="D602" s="103">
        <v>0</v>
      </c>
      <c r="E602" s="13" t="s">
        <v>4718</v>
      </c>
      <c r="F602" s="103">
        <v>20</v>
      </c>
      <c r="G602" s="103">
        <v>0</v>
      </c>
      <c r="H602" s="105" t="s">
        <v>5570</v>
      </c>
      <c r="I602" s="103" t="s">
        <v>2826</v>
      </c>
      <c r="J602" s="103" t="s">
        <v>2045</v>
      </c>
    </row>
    <row r="603" spans="1:10">
      <c r="A603" s="103" t="s">
        <v>4720</v>
      </c>
      <c r="B603" s="103" t="s">
        <v>4711</v>
      </c>
      <c r="C603" s="103" t="s">
        <v>5498</v>
      </c>
      <c r="D603" s="103">
        <v>0</v>
      </c>
      <c r="E603" s="13" t="s">
        <v>4729</v>
      </c>
      <c r="F603" s="110">
        <v>15</v>
      </c>
      <c r="G603" s="103">
        <v>0</v>
      </c>
      <c r="H603" s="116" t="s">
        <v>5571</v>
      </c>
      <c r="I603" s="117" t="s">
        <v>928</v>
      </c>
      <c r="J603" s="103" t="s">
        <v>2045</v>
      </c>
    </row>
    <row r="604" spans="1:10">
      <c r="A604" s="103" t="s">
        <v>4720</v>
      </c>
      <c r="B604" s="103" t="s">
        <v>4711</v>
      </c>
      <c r="C604" s="103" t="s">
        <v>5498</v>
      </c>
      <c r="D604" s="103">
        <v>0</v>
      </c>
      <c r="E604" s="106" t="s">
        <v>4704</v>
      </c>
      <c r="F604" s="103">
        <v>15</v>
      </c>
      <c r="G604" s="103">
        <v>0</v>
      </c>
      <c r="H604" s="105" t="s">
        <v>5572</v>
      </c>
      <c r="I604" s="103" t="s">
        <v>1324</v>
      </c>
      <c r="J604" s="103" t="s">
        <v>2045</v>
      </c>
    </row>
    <row r="605" spans="1:10">
      <c r="A605" s="103" t="s">
        <v>2731</v>
      </c>
      <c r="B605" s="103" t="s">
        <v>4711</v>
      </c>
      <c r="C605" s="103" t="s">
        <v>5498</v>
      </c>
      <c r="D605" s="103">
        <v>0</v>
      </c>
      <c r="E605" s="106" t="s">
        <v>4704</v>
      </c>
      <c r="F605" s="103">
        <v>15</v>
      </c>
      <c r="G605" s="103">
        <v>0</v>
      </c>
      <c r="H605" s="105" t="s">
        <v>5573</v>
      </c>
      <c r="I605" s="103" t="s">
        <v>1524</v>
      </c>
      <c r="J605" s="103" t="s">
        <v>2045</v>
      </c>
    </row>
    <row r="606" spans="1:10">
      <c r="A606" s="103" t="s">
        <v>4875</v>
      </c>
      <c r="B606" s="103" t="s">
        <v>4711</v>
      </c>
      <c r="C606" s="103">
        <v>0</v>
      </c>
      <c r="D606" s="103">
        <v>0</v>
      </c>
      <c r="E606" s="13" t="s">
        <v>4718</v>
      </c>
      <c r="F606" s="103">
        <v>20</v>
      </c>
      <c r="G606" s="103">
        <v>0</v>
      </c>
      <c r="H606" s="105" t="s">
        <v>5574</v>
      </c>
      <c r="I606" s="103" t="s">
        <v>1524</v>
      </c>
      <c r="J606" s="103" t="s">
        <v>2045</v>
      </c>
    </row>
    <row r="607" spans="1:10">
      <c r="A607" s="103" t="s">
        <v>2731</v>
      </c>
      <c r="B607" s="103" t="s">
        <v>4711</v>
      </c>
      <c r="C607" s="103" t="s">
        <v>5498</v>
      </c>
      <c r="D607" s="103" t="s">
        <v>855</v>
      </c>
      <c r="E607" s="13" t="s">
        <v>4718</v>
      </c>
      <c r="F607" s="103">
        <v>15</v>
      </c>
      <c r="G607" s="103">
        <v>0</v>
      </c>
      <c r="H607" s="105" t="s">
        <v>5575</v>
      </c>
      <c r="I607" s="103" t="s">
        <v>855</v>
      </c>
      <c r="J607" s="103" t="s">
        <v>4757</v>
      </c>
    </row>
    <row r="608" spans="1:10">
      <c r="A608" s="103" t="s">
        <v>2731</v>
      </c>
      <c r="B608" s="103" t="s">
        <v>4813</v>
      </c>
      <c r="C608" s="103" t="s">
        <v>5498</v>
      </c>
      <c r="D608" s="103">
        <v>0</v>
      </c>
      <c r="E608" s="13" t="s">
        <v>4718</v>
      </c>
      <c r="F608" s="103">
        <v>20</v>
      </c>
      <c r="G608" s="103">
        <v>0</v>
      </c>
      <c r="H608" s="105" t="s">
        <v>5576</v>
      </c>
      <c r="I608" s="103" t="s">
        <v>5577</v>
      </c>
      <c r="J608" s="103" t="s">
        <v>2045</v>
      </c>
    </row>
    <row r="609" spans="1:10">
      <c r="A609" s="103" t="s">
        <v>2731</v>
      </c>
      <c r="B609" s="103" t="s">
        <v>4813</v>
      </c>
      <c r="C609" s="103" t="s">
        <v>5498</v>
      </c>
      <c r="D609" s="103">
        <v>0</v>
      </c>
      <c r="E609" s="106" t="s">
        <v>4729</v>
      </c>
      <c r="F609" s="103">
        <v>15</v>
      </c>
      <c r="G609" s="103">
        <v>0</v>
      </c>
      <c r="H609" s="105" t="s">
        <v>5578</v>
      </c>
      <c r="I609" s="103" t="s">
        <v>5579</v>
      </c>
      <c r="J609" s="103" t="s">
        <v>2045</v>
      </c>
    </row>
    <row r="610" spans="1:10">
      <c r="A610" s="103" t="s">
        <v>2731</v>
      </c>
      <c r="B610" s="103" t="s">
        <v>4813</v>
      </c>
      <c r="C610" s="103" t="s">
        <v>5498</v>
      </c>
      <c r="D610" s="103">
        <v>0</v>
      </c>
      <c r="E610" s="104">
        <v>0</v>
      </c>
      <c r="F610" s="103">
        <v>15</v>
      </c>
      <c r="G610" s="103">
        <v>0</v>
      </c>
      <c r="H610" s="105" t="s">
        <v>5580</v>
      </c>
      <c r="I610" s="103" t="s">
        <v>2414</v>
      </c>
      <c r="J610" s="103" t="s">
        <v>2045</v>
      </c>
    </row>
    <row r="611" spans="1:10">
      <c r="A611" s="103" t="s">
        <v>2731</v>
      </c>
      <c r="B611" s="103" t="s">
        <v>4813</v>
      </c>
      <c r="C611" s="103" t="s">
        <v>5498</v>
      </c>
      <c r="D611" s="103" t="s">
        <v>5581</v>
      </c>
      <c r="E611" s="106" t="s">
        <v>4718</v>
      </c>
      <c r="F611" s="103">
        <v>20</v>
      </c>
      <c r="G611" s="103">
        <v>0</v>
      </c>
      <c r="H611" s="105" t="s">
        <v>5582</v>
      </c>
      <c r="I611" s="103" t="s">
        <v>5581</v>
      </c>
      <c r="J611" s="103" t="s">
        <v>2043</v>
      </c>
    </row>
    <row r="612" spans="1:10">
      <c r="A612" s="103" t="s">
        <v>2731</v>
      </c>
      <c r="B612" s="103" t="s">
        <v>4813</v>
      </c>
      <c r="C612" s="103" t="s">
        <v>5498</v>
      </c>
      <c r="D612" s="103">
        <v>0</v>
      </c>
      <c r="E612" s="109">
        <v>0</v>
      </c>
      <c r="F612" s="103">
        <v>20</v>
      </c>
      <c r="G612" s="103">
        <v>0</v>
      </c>
      <c r="H612" s="105" t="s">
        <v>5583</v>
      </c>
      <c r="I612" s="103" t="s">
        <v>5584</v>
      </c>
      <c r="J612" s="103" t="s">
        <v>2043</v>
      </c>
    </row>
    <row r="613" spans="1:10">
      <c r="A613" s="103" t="s">
        <v>2731</v>
      </c>
      <c r="B613" s="103" t="s">
        <v>4813</v>
      </c>
      <c r="C613" s="103" t="s">
        <v>5498</v>
      </c>
      <c r="D613" s="103">
        <v>0</v>
      </c>
      <c r="E613" s="13" t="s">
        <v>4718</v>
      </c>
      <c r="F613" s="103">
        <v>15</v>
      </c>
      <c r="G613" s="103">
        <v>0</v>
      </c>
      <c r="H613" s="105" t="s">
        <v>5585</v>
      </c>
      <c r="I613" s="103" t="s">
        <v>1177</v>
      </c>
      <c r="J613" s="103" t="s">
        <v>2045</v>
      </c>
    </row>
    <row r="614" spans="1:10">
      <c r="A614" s="103" t="s">
        <v>2731</v>
      </c>
      <c r="B614" s="103" t="s">
        <v>4813</v>
      </c>
      <c r="C614" s="103" t="s">
        <v>5498</v>
      </c>
      <c r="D614" s="103">
        <v>0</v>
      </c>
      <c r="E614" s="106" t="s">
        <v>4729</v>
      </c>
      <c r="F614" s="103">
        <v>15</v>
      </c>
      <c r="G614" s="103">
        <v>0</v>
      </c>
      <c r="H614" s="105" t="s">
        <v>5586</v>
      </c>
      <c r="I614" s="103" t="s">
        <v>5587</v>
      </c>
      <c r="J614" s="103" t="s">
        <v>2045</v>
      </c>
    </row>
    <row r="615" spans="1:10">
      <c r="A615" s="103" t="s">
        <v>2731</v>
      </c>
      <c r="B615" s="103" t="s">
        <v>4813</v>
      </c>
      <c r="C615" s="103" t="s">
        <v>5498</v>
      </c>
      <c r="D615" s="103">
        <v>0</v>
      </c>
      <c r="E615" s="13" t="s">
        <v>4718</v>
      </c>
      <c r="F615" s="103">
        <v>15</v>
      </c>
      <c r="G615" s="103">
        <v>0</v>
      </c>
      <c r="H615" s="105" t="s">
        <v>5588</v>
      </c>
      <c r="I615" s="103" t="s">
        <v>1396</v>
      </c>
      <c r="J615" s="103" t="s">
        <v>2043</v>
      </c>
    </row>
    <row r="616" spans="1:10">
      <c r="A616" s="103" t="s">
        <v>2731</v>
      </c>
      <c r="B616" s="103" t="s">
        <v>4813</v>
      </c>
      <c r="C616" s="103" t="s">
        <v>5498</v>
      </c>
      <c r="D616" s="103">
        <v>0</v>
      </c>
      <c r="E616" s="104" t="s">
        <v>4729</v>
      </c>
      <c r="F616" s="103">
        <v>15</v>
      </c>
      <c r="G616" s="103">
        <v>0</v>
      </c>
      <c r="H616" s="105" t="s">
        <v>5589</v>
      </c>
      <c r="I616" s="103" t="s">
        <v>5590</v>
      </c>
      <c r="J616" s="103" t="s">
        <v>2045</v>
      </c>
    </row>
    <row r="617" spans="1:10">
      <c r="A617" s="103" t="s">
        <v>4720</v>
      </c>
      <c r="B617" s="103" t="s">
        <v>4813</v>
      </c>
      <c r="C617" s="103" t="s">
        <v>5498</v>
      </c>
      <c r="D617" s="103">
        <v>0</v>
      </c>
      <c r="E617" s="104" t="s">
        <v>4704</v>
      </c>
      <c r="F617" s="103">
        <v>15</v>
      </c>
      <c r="G617" s="103">
        <v>0</v>
      </c>
      <c r="H617" s="105" t="s">
        <v>5591</v>
      </c>
      <c r="I617" s="103" t="s">
        <v>1623</v>
      </c>
      <c r="J617" s="103" t="s">
        <v>2045</v>
      </c>
    </row>
    <row r="618" spans="1:10">
      <c r="A618" s="103" t="s">
        <v>2731</v>
      </c>
      <c r="B618" s="103" t="s">
        <v>4813</v>
      </c>
      <c r="C618" s="103" t="s">
        <v>5498</v>
      </c>
      <c r="D618" s="103">
        <v>0</v>
      </c>
      <c r="E618" s="13" t="s">
        <v>4704</v>
      </c>
      <c r="F618" s="103">
        <v>15</v>
      </c>
      <c r="G618" s="103">
        <v>0</v>
      </c>
      <c r="H618" s="105" t="s">
        <v>5592</v>
      </c>
      <c r="I618" s="103" t="s">
        <v>5593</v>
      </c>
      <c r="J618" s="103" t="s">
        <v>2045</v>
      </c>
    </row>
    <row r="619" spans="1:10">
      <c r="A619" s="103" t="s">
        <v>2731</v>
      </c>
      <c r="B619" s="103" t="s">
        <v>4813</v>
      </c>
      <c r="C619" s="103" t="s">
        <v>5498</v>
      </c>
      <c r="D619" s="103">
        <v>0</v>
      </c>
      <c r="E619" s="106" t="s">
        <v>4704</v>
      </c>
      <c r="F619" s="103">
        <v>15</v>
      </c>
      <c r="G619" s="103">
        <v>0</v>
      </c>
      <c r="H619" s="105" t="s">
        <v>5594</v>
      </c>
      <c r="I619" s="103" t="s">
        <v>1259</v>
      </c>
      <c r="J619" s="103" t="s">
        <v>2045</v>
      </c>
    </row>
    <row r="620" spans="1:10">
      <c r="A620" s="103" t="s">
        <v>2731</v>
      </c>
      <c r="B620" s="103" t="s">
        <v>4813</v>
      </c>
      <c r="C620" s="103" t="s">
        <v>5498</v>
      </c>
      <c r="D620" s="103">
        <v>0</v>
      </c>
      <c r="E620" s="106" t="s">
        <v>4729</v>
      </c>
      <c r="F620" s="103">
        <v>15</v>
      </c>
      <c r="G620" s="103">
        <v>0</v>
      </c>
      <c r="H620" s="105" t="s">
        <v>5595</v>
      </c>
      <c r="I620" s="103" t="s">
        <v>5596</v>
      </c>
      <c r="J620" s="103" t="s">
        <v>2045</v>
      </c>
    </row>
    <row r="621" spans="1:10">
      <c r="A621" s="103" t="s">
        <v>2731</v>
      </c>
      <c r="B621" s="103" t="s">
        <v>4813</v>
      </c>
      <c r="C621" s="103" t="s">
        <v>5498</v>
      </c>
      <c r="D621" s="103">
        <v>0</v>
      </c>
      <c r="E621" s="13" t="s">
        <v>4718</v>
      </c>
      <c r="F621" s="103">
        <v>15</v>
      </c>
      <c r="G621" s="103">
        <v>0</v>
      </c>
      <c r="H621" s="105" t="s">
        <v>5597</v>
      </c>
      <c r="I621" s="103" t="s">
        <v>5598</v>
      </c>
      <c r="J621" s="103" t="s">
        <v>2045</v>
      </c>
    </row>
    <row r="622" spans="1:10">
      <c r="A622" s="103" t="s">
        <v>2731</v>
      </c>
      <c r="B622" s="103" t="s">
        <v>4813</v>
      </c>
      <c r="C622" s="103" t="s">
        <v>5498</v>
      </c>
      <c r="D622" s="103">
        <v>0</v>
      </c>
      <c r="E622" s="104">
        <v>0</v>
      </c>
      <c r="F622" s="103">
        <v>15</v>
      </c>
      <c r="G622" s="103">
        <v>0</v>
      </c>
      <c r="H622" s="105" t="s">
        <v>5599</v>
      </c>
      <c r="I622" s="103" t="s">
        <v>5600</v>
      </c>
      <c r="J622" s="103" t="s">
        <v>2045</v>
      </c>
    </row>
    <row r="623" spans="1:10">
      <c r="A623" s="103" t="s">
        <v>2731</v>
      </c>
      <c r="B623" s="103" t="s">
        <v>4813</v>
      </c>
      <c r="C623" s="103" t="s">
        <v>5498</v>
      </c>
      <c r="D623" s="103">
        <v>0</v>
      </c>
      <c r="E623" s="106" t="s">
        <v>4718</v>
      </c>
      <c r="F623" s="103">
        <v>15</v>
      </c>
      <c r="G623" s="103">
        <v>0</v>
      </c>
      <c r="H623" s="107" t="s">
        <v>5601</v>
      </c>
      <c r="I623" s="112" t="s">
        <v>5602</v>
      </c>
      <c r="J623" s="103" t="s">
        <v>2043</v>
      </c>
    </row>
    <row r="624" spans="1:10">
      <c r="A624" s="103" t="s">
        <v>2731</v>
      </c>
      <c r="B624" s="103" t="s">
        <v>4813</v>
      </c>
      <c r="C624" s="103" t="s">
        <v>5498</v>
      </c>
      <c r="D624" s="103">
        <v>0</v>
      </c>
      <c r="E624" s="104" t="s">
        <v>4704</v>
      </c>
      <c r="F624" s="103">
        <v>15</v>
      </c>
      <c r="G624" s="103">
        <v>0</v>
      </c>
      <c r="H624" s="105" t="s">
        <v>5603</v>
      </c>
      <c r="I624" s="103" t="s">
        <v>5604</v>
      </c>
      <c r="J624" s="103" t="s">
        <v>2045</v>
      </c>
    </row>
    <row r="625" spans="1:10">
      <c r="A625" s="103" t="s">
        <v>2731</v>
      </c>
      <c r="B625" s="103" t="s">
        <v>4813</v>
      </c>
      <c r="C625" s="103" t="s">
        <v>5498</v>
      </c>
      <c r="D625" s="103">
        <v>0</v>
      </c>
      <c r="E625" s="109">
        <v>0</v>
      </c>
      <c r="F625" s="103">
        <v>15</v>
      </c>
      <c r="G625" s="103">
        <v>0</v>
      </c>
      <c r="H625" s="105" t="s">
        <v>5605</v>
      </c>
      <c r="I625" s="103" t="s">
        <v>5606</v>
      </c>
      <c r="J625" s="103" t="s">
        <v>2045</v>
      </c>
    </row>
    <row r="626" spans="1:10">
      <c r="A626" s="103" t="s">
        <v>2731</v>
      </c>
      <c r="B626" s="103" t="s">
        <v>4813</v>
      </c>
      <c r="C626" s="103" t="s">
        <v>5498</v>
      </c>
      <c r="D626" s="103">
        <v>0</v>
      </c>
      <c r="E626" s="13" t="s">
        <v>4729</v>
      </c>
      <c r="F626" s="103">
        <v>15</v>
      </c>
      <c r="G626" s="103">
        <v>0</v>
      </c>
      <c r="H626" s="105" t="s">
        <v>5607</v>
      </c>
      <c r="I626" s="103" t="s">
        <v>5608</v>
      </c>
      <c r="J626" s="103" t="s">
        <v>2045</v>
      </c>
    </row>
    <row r="627" spans="1:10">
      <c r="A627" s="103" t="s">
        <v>2731</v>
      </c>
      <c r="B627" s="103" t="s">
        <v>4813</v>
      </c>
      <c r="C627" s="103">
        <v>0</v>
      </c>
      <c r="D627" s="103">
        <v>0</v>
      </c>
      <c r="E627" s="104">
        <v>0</v>
      </c>
      <c r="F627" s="103">
        <v>20</v>
      </c>
      <c r="G627" s="103">
        <v>0</v>
      </c>
      <c r="H627" s="105" t="s">
        <v>5609</v>
      </c>
      <c r="I627" s="103" t="s">
        <v>5610</v>
      </c>
      <c r="J627" s="103" t="s">
        <v>2045</v>
      </c>
    </row>
    <row r="628" spans="1:10">
      <c r="A628" s="103" t="s">
        <v>2731</v>
      </c>
      <c r="B628" s="103" t="s">
        <v>4813</v>
      </c>
      <c r="C628" s="103" t="s">
        <v>5498</v>
      </c>
      <c r="D628" s="103">
        <v>0</v>
      </c>
      <c r="E628" s="13" t="s">
        <v>4729</v>
      </c>
      <c r="F628" s="103">
        <v>20</v>
      </c>
      <c r="G628" s="103">
        <v>0</v>
      </c>
      <c r="H628" s="105" t="s">
        <v>5611</v>
      </c>
      <c r="I628" s="103" t="s">
        <v>1180</v>
      </c>
      <c r="J628" s="103" t="s">
        <v>2045</v>
      </c>
    </row>
    <row r="629" spans="1:10">
      <c r="A629" s="103" t="s">
        <v>4696</v>
      </c>
      <c r="B629" s="103" t="s">
        <v>4697</v>
      </c>
      <c r="C629" s="103">
        <v>0</v>
      </c>
      <c r="D629" s="103">
        <v>0</v>
      </c>
      <c r="E629" s="104">
        <v>0</v>
      </c>
      <c r="F629" s="103">
        <v>20</v>
      </c>
      <c r="G629" s="103">
        <v>0</v>
      </c>
      <c r="H629" s="105" t="s">
        <v>5612</v>
      </c>
      <c r="I629" s="103" t="s">
        <v>5613</v>
      </c>
      <c r="J629" s="103" t="s">
        <v>2045</v>
      </c>
    </row>
    <row r="630" spans="1:10">
      <c r="A630" s="103" t="s">
        <v>4696</v>
      </c>
      <c r="B630" s="103" t="s">
        <v>4697</v>
      </c>
      <c r="C630" s="103" t="s">
        <v>4712</v>
      </c>
      <c r="D630" s="103">
        <v>0</v>
      </c>
      <c r="E630" s="106" t="s">
        <v>4729</v>
      </c>
      <c r="F630" s="103">
        <v>20</v>
      </c>
      <c r="G630" s="103">
        <v>0</v>
      </c>
      <c r="H630" s="105" t="s">
        <v>5614</v>
      </c>
      <c r="I630" s="103" t="s">
        <v>5615</v>
      </c>
      <c r="J630" s="103" t="s">
        <v>2045</v>
      </c>
    </row>
    <row r="631" spans="1:10">
      <c r="A631" s="103" t="s">
        <v>58</v>
      </c>
      <c r="B631" s="103" t="s">
        <v>58</v>
      </c>
      <c r="C631" s="103">
        <v>0</v>
      </c>
      <c r="D631" s="103">
        <v>0</v>
      </c>
      <c r="E631" s="115" t="s">
        <v>5276</v>
      </c>
      <c r="F631" s="103">
        <v>20</v>
      </c>
      <c r="G631" s="103">
        <v>0</v>
      </c>
      <c r="H631" s="105" t="s">
        <v>5616</v>
      </c>
      <c r="I631" s="103" t="s">
        <v>61</v>
      </c>
      <c r="J631" s="103" t="s">
        <v>2043</v>
      </c>
    </row>
    <row r="632" spans="1:10">
      <c r="A632" s="103" t="s">
        <v>4875</v>
      </c>
      <c r="B632" s="103" t="s">
        <v>4711</v>
      </c>
      <c r="C632" s="103">
        <v>0</v>
      </c>
      <c r="D632" s="103">
        <v>0</v>
      </c>
      <c r="E632" s="13" t="s">
        <v>4704</v>
      </c>
      <c r="F632" s="103">
        <v>20</v>
      </c>
      <c r="G632" s="103">
        <v>0</v>
      </c>
      <c r="H632" s="105" t="s">
        <v>5617</v>
      </c>
      <c r="I632" s="103" t="s">
        <v>949</v>
      </c>
      <c r="J632" s="103" t="s">
        <v>2045</v>
      </c>
    </row>
    <row r="633" spans="1:10">
      <c r="A633" s="103" t="s">
        <v>4720</v>
      </c>
      <c r="B633" s="103" t="s">
        <v>4711</v>
      </c>
      <c r="C633" s="103" t="s">
        <v>4752</v>
      </c>
      <c r="D633" s="103" t="s">
        <v>769</v>
      </c>
      <c r="E633" s="13" t="s">
        <v>4729</v>
      </c>
      <c r="F633" s="103">
        <v>20</v>
      </c>
      <c r="G633" s="103">
        <v>0</v>
      </c>
      <c r="H633" s="105" t="s">
        <v>5618</v>
      </c>
      <c r="I633" s="103" t="s">
        <v>769</v>
      </c>
      <c r="J633" s="103" t="s">
        <v>2045</v>
      </c>
    </row>
    <row r="634" spans="1:10">
      <c r="A634" s="103" t="s">
        <v>4875</v>
      </c>
      <c r="B634" s="103" t="s">
        <v>4813</v>
      </c>
      <c r="C634" s="103">
        <v>0</v>
      </c>
      <c r="D634" s="103">
        <v>0</v>
      </c>
      <c r="E634" s="104">
        <v>0</v>
      </c>
      <c r="F634" s="103">
        <v>20</v>
      </c>
      <c r="G634" s="103">
        <v>0</v>
      </c>
      <c r="H634" s="105" t="s">
        <v>5619</v>
      </c>
      <c r="I634" s="103" t="s">
        <v>5209</v>
      </c>
      <c r="J634" s="103" t="s">
        <v>2045</v>
      </c>
    </row>
    <row r="635" spans="1:10">
      <c r="A635" s="103" t="s">
        <v>4720</v>
      </c>
      <c r="B635" s="103" t="s">
        <v>4711</v>
      </c>
      <c r="C635" s="103" t="s">
        <v>4717</v>
      </c>
      <c r="D635" s="103">
        <v>0</v>
      </c>
      <c r="E635" s="13" t="s">
        <v>4729</v>
      </c>
      <c r="F635" s="103">
        <v>15</v>
      </c>
      <c r="G635" s="103" t="s">
        <v>1081</v>
      </c>
      <c r="H635" s="105" t="s">
        <v>1082</v>
      </c>
      <c r="I635" s="103" t="s">
        <v>1081</v>
      </c>
      <c r="J635" s="103" t="s">
        <v>2043</v>
      </c>
    </row>
    <row r="636" spans="1:10">
      <c r="A636" s="103" t="s">
        <v>2731</v>
      </c>
      <c r="B636" s="103" t="s">
        <v>4711</v>
      </c>
      <c r="C636" s="103" t="s">
        <v>4717</v>
      </c>
      <c r="D636" s="103" t="s">
        <v>746</v>
      </c>
      <c r="E636" s="109" t="s">
        <v>5155</v>
      </c>
      <c r="F636" s="103">
        <v>20</v>
      </c>
      <c r="G636" s="103">
        <v>0</v>
      </c>
      <c r="H636" s="105" t="s">
        <v>5620</v>
      </c>
      <c r="I636" s="103" t="s">
        <v>746</v>
      </c>
      <c r="J636" s="103" t="s">
        <v>2043</v>
      </c>
    </row>
    <row r="637" spans="1:10">
      <c r="A637" s="103" t="s">
        <v>4720</v>
      </c>
      <c r="B637" s="103" t="s">
        <v>4711</v>
      </c>
      <c r="C637" s="103" t="s">
        <v>5498</v>
      </c>
      <c r="D637" s="103">
        <v>0</v>
      </c>
      <c r="E637" s="106" t="s">
        <v>4704</v>
      </c>
      <c r="F637" s="103">
        <v>15</v>
      </c>
      <c r="G637" s="103">
        <v>0</v>
      </c>
      <c r="H637" s="105" t="s">
        <v>5621</v>
      </c>
      <c r="I637" s="103" t="s">
        <v>1706</v>
      </c>
      <c r="J637" s="103" t="s">
        <v>2045</v>
      </c>
    </row>
    <row r="638" spans="1:10">
      <c r="A638" s="103" t="s">
        <v>4696</v>
      </c>
      <c r="B638" s="103" t="s">
        <v>4697</v>
      </c>
      <c r="C638" s="103" t="s">
        <v>4746</v>
      </c>
      <c r="D638" s="103">
        <v>0</v>
      </c>
      <c r="E638" s="106" t="s">
        <v>4704</v>
      </c>
      <c r="F638" s="103">
        <v>20</v>
      </c>
      <c r="G638" s="103">
        <v>0</v>
      </c>
      <c r="H638" s="105" t="s">
        <v>5622</v>
      </c>
      <c r="I638" s="103" t="s">
        <v>5623</v>
      </c>
      <c r="J638" s="103" t="s">
        <v>2045</v>
      </c>
    </row>
    <row r="639" spans="1:10">
      <c r="A639" s="103" t="s">
        <v>4720</v>
      </c>
      <c r="B639" s="103" t="s">
        <v>4711</v>
      </c>
      <c r="C639" s="103" t="s">
        <v>5070</v>
      </c>
      <c r="D639" s="103">
        <v>0</v>
      </c>
      <c r="E639" s="13" t="s">
        <v>4729</v>
      </c>
      <c r="F639" s="103">
        <v>15</v>
      </c>
      <c r="G639" s="103">
        <v>0</v>
      </c>
      <c r="H639" s="105" t="s">
        <v>5624</v>
      </c>
      <c r="I639" s="103" t="s">
        <v>809</v>
      </c>
      <c r="J639" s="103" t="s">
        <v>2045</v>
      </c>
    </row>
    <row r="640" spans="1:10">
      <c r="A640" s="103" t="s">
        <v>4720</v>
      </c>
      <c r="B640" s="103" t="s">
        <v>4711</v>
      </c>
      <c r="C640" s="103">
        <v>0</v>
      </c>
      <c r="D640" s="103">
        <v>0</v>
      </c>
      <c r="E640" s="106" t="s">
        <v>4708</v>
      </c>
      <c r="F640" s="103">
        <v>15</v>
      </c>
      <c r="G640" s="103">
        <v>0</v>
      </c>
      <c r="H640" s="105" t="s">
        <v>5625</v>
      </c>
      <c r="I640" s="103" t="s">
        <v>843</v>
      </c>
      <c r="J640" s="103" t="s">
        <v>2045</v>
      </c>
    </row>
    <row r="641" spans="1:10">
      <c r="A641" s="103" t="s">
        <v>4720</v>
      </c>
      <c r="B641" s="103" t="s">
        <v>4711</v>
      </c>
      <c r="C641" s="103" t="s">
        <v>4717</v>
      </c>
      <c r="D641" s="103">
        <v>0</v>
      </c>
      <c r="E641" s="104">
        <v>0</v>
      </c>
      <c r="F641" s="103">
        <v>20</v>
      </c>
      <c r="G641" s="103">
        <v>0</v>
      </c>
      <c r="H641" s="105" t="s">
        <v>5626</v>
      </c>
      <c r="I641" s="103" t="s">
        <v>845</v>
      </c>
      <c r="J641" s="103" t="s">
        <v>2045</v>
      </c>
    </row>
    <row r="642" spans="1:10">
      <c r="A642" s="103" t="s">
        <v>2731</v>
      </c>
      <c r="B642" s="103" t="s">
        <v>4813</v>
      </c>
      <c r="C642" s="103" t="s">
        <v>4717</v>
      </c>
      <c r="D642" s="103">
        <v>0</v>
      </c>
      <c r="E642" s="13" t="s">
        <v>4729</v>
      </c>
      <c r="F642" s="103">
        <v>20</v>
      </c>
      <c r="G642" s="103">
        <v>0</v>
      </c>
      <c r="H642" s="105" t="s">
        <v>5627</v>
      </c>
      <c r="I642" s="103" t="s">
        <v>5628</v>
      </c>
      <c r="J642" s="103" t="s">
        <v>2045</v>
      </c>
    </row>
    <row r="643" spans="1:10">
      <c r="A643" s="103" t="s">
        <v>2731</v>
      </c>
      <c r="B643" s="103" t="s">
        <v>4711</v>
      </c>
      <c r="C643" s="103" t="s">
        <v>4752</v>
      </c>
      <c r="D643" s="103">
        <v>0</v>
      </c>
      <c r="E643" s="13" t="s">
        <v>4729</v>
      </c>
      <c r="F643" s="103">
        <v>20</v>
      </c>
      <c r="G643" s="103">
        <v>0</v>
      </c>
      <c r="H643" s="105" t="s">
        <v>5629</v>
      </c>
      <c r="I643" s="103" t="s">
        <v>1283</v>
      </c>
      <c r="J643" s="103" t="s">
        <v>2045</v>
      </c>
    </row>
    <row r="644" spans="1:10">
      <c r="A644" s="103" t="s">
        <v>2731</v>
      </c>
      <c r="B644" s="103" t="s">
        <v>4711</v>
      </c>
      <c r="C644" s="103" t="s">
        <v>4717</v>
      </c>
      <c r="D644" s="103">
        <v>0</v>
      </c>
      <c r="E644" s="106" t="s">
        <v>4704</v>
      </c>
      <c r="F644" s="103">
        <v>20</v>
      </c>
      <c r="G644" s="103">
        <v>0</v>
      </c>
      <c r="H644" s="105" t="s">
        <v>5630</v>
      </c>
      <c r="I644" s="103" t="s">
        <v>1312</v>
      </c>
      <c r="J644" s="103" t="s">
        <v>2045</v>
      </c>
    </row>
    <row r="645" spans="1:10">
      <c r="A645" s="103" t="s">
        <v>2731</v>
      </c>
      <c r="B645" s="103" t="s">
        <v>4813</v>
      </c>
      <c r="C645" s="103" t="s">
        <v>5213</v>
      </c>
      <c r="D645" s="103">
        <v>0</v>
      </c>
      <c r="E645" s="106" t="s">
        <v>4704</v>
      </c>
      <c r="F645" s="103">
        <v>20</v>
      </c>
      <c r="G645" s="103">
        <v>0</v>
      </c>
      <c r="H645" s="105" t="s">
        <v>5631</v>
      </c>
      <c r="I645" s="103" t="s">
        <v>5632</v>
      </c>
      <c r="J645" s="103" t="s">
        <v>2043</v>
      </c>
    </row>
    <row r="646" spans="1:10">
      <c r="A646" s="103" t="s">
        <v>2731</v>
      </c>
      <c r="B646" s="103" t="s">
        <v>4813</v>
      </c>
      <c r="C646" s="103" t="s">
        <v>4752</v>
      </c>
      <c r="D646" s="103">
        <v>0</v>
      </c>
      <c r="E646" s="13" t="s">
        <v>4718</v>
      </c>
      <c r="F646" s="103">
        <v>20</v>
      </c>
      <c r="G646" s="103">
        <v>0</v>
      </c>
      <c r="H646" s="105" t="s">
        <v>5633</v>
      </c>
      <c r="I646" s="103" t="s">
        <v>5634</v>
      </c>
      <c r="J646" s="103" t="s">
        <v>2045</v>
      </c>
    </row>
    <row r="647" spans="1:10">
      <c r="A647" s="103" t="s">
        <v>4720</v>
      </c>
      <c r="B647" s="103" t="s">
        <v>4711</v>
      </c>
      <c r="C647" s="103" t="s">
        <v>4752</v>
      </c>
      <c r="D647" s="103">
        <v>0</v>
      </c>
      <c r="E647" s="13" t="s">
        <v>4729</v>
      </c>
      <c r="F647" s="103">
        <v>20</v>
      </c>
      <c r="G647" s="103">
        <v>0</v>
      </c>
      <c r="H647" s="105" t="s">
        <v>5635</v>
      </c>
      <c r="I647" s="103" t="s">
        <v>835</v>
      </c>
      <c r="J647" s="103" t="s">
        <v>2045</v>
      </c>
    </row>
    <row r="648" spans="1:10">
      <c r="A648" s="103" t="s">
        <v>4720</v>
      </c>
      <c r="B648" s="103" t="s">
        <v>4813</v>
      </c>
      <c r="C648" s="103" t="s">
        <v>5190</v>
      </c>
      <c r="D648" s="103">
        <v>0</v>
      </c>
      <c r="E648" s="13" t="s">
        <v>4704</v>
      </c>
      <c r="F648" s="103">
        <v>15</v>
      </c>
      <c r="G648" s="103">
        <v>0</v>
      </c>
      <c r="H648" s="105" t="s">
        <v>5636</v>
      </c>
      <c r="I648" s="103" t="s">
        <v>1146</v>
      </c>
      <c r="J648" s="103" t="s">
        <v>2043</v>
      </c>
    </row>
    <row r="649" spans="1:10">
      <c r="A649" s="103" t="s">
        <v>4720</v>
      </c>
      <c r="B649" s="103" t="s">
        <v>4711</v>
      </c>
      <c r="C649" s="103" t="s">
        <v>5213</v>
      </c>
      <c r="D649" s="103">
        <v>0</v>
      </c>
      <c r="E649" s="13" t="s">
        <v>4729</v>
      </c>
      <c r="F649" s="103">
        <v>20</v>
      </c>
      <c r="G649" s="103">
        <v>0</v>
      </c>
      <c r="H649" s="105" t="s">
        <v>5637</v>
      </c>
      <c r="I649" s="103" t="s">
        <v>5638</v>
      </c>
      <c r="J649" s="103" t="s">
        <v>2045</v>
      </c>
    </row>
    <row r="650" spans="1:10">
      <c r="A650" s="103" t="s">
        <v>4720</v>
      </c>
      <c r="B650" s="103" t="s">
        <v>4711</v>
      </c>
      <c r="C650" s="103">
        <v>0</v>
      </c>
      <c r="D650" s="103">
        <v>0</v>
      </c>
      <c r="E650" s="13" t="s">
        <v>4729</v>
      </c>
      <c r="F650" s="103">
        <v>20</v>
      </c>
      <c r="G650" s="103">
        <v>0</v>
      </c>
      <c r="H650" s="105" t="s">
        <v>5639</v>
      </c>
      <c r="I650" s="103" t="s">
        <v>5640</v>
      </c>
      <c r="J650" s="103" t="s">
        <v>2045</v>
      </c>
    </row>
    <row r="651" spans="1:10">
      <c r="A651" s="103" t="s">
        <v>2731</v>
      </c>
      <c r="B651" s="103" t="s">
        <v>4813</v>
      </c>
      <c r="C651" s="103" t="s">
        <v>4717</v>
      </c>
      <c r="D651" s="103">
        <v>0</v>
      </c>
      <c r="E651" s="13" t="s">
        <v>4718</v>
      </c>
      <c r="F651" s="110">
        <v>20</v>
      </c>
      <c r="G651" s="110">
        <v>0</v>
      </c>
      <c r="H651" s="105" t="s">
        <v>5641</v>
      </c>
      <c r="I651" s="103" t="s">
        <v>5642</v>
      </c>
      <c r="J651" s="103" t="s">
        <v>2045</v>
      </c>
    </row>
    <row r="652" spans="1:10">
      <c r="A652" s="103" t="s">
        <v>2731</v>
      </c>
      <c r="B652" s="103" t="s">
        <v>4711</v>
      </c>
      <c r="C652" s="103">
        <v>0</v>
      </c>
      <c r="D652" s="103">
        <v>0</v>
      </c>
      <c r="E652" s="104">
        <v>0</v>
      </c>
      <c r="F652" s="110">
        <v>15</v>
      </c>
      <c r="G652" s="110">
        <v>0</v>
      </c>
      <c r="H652" s="105" t="s">
        <v>5643</v>
      </c>
      <c r="I652" s="103" t="s">
        <v>5644</v>
      </c>
      <c r="J652" s="103" t="s">
        <v>2045</v>
      </c>
    </row>
    <row r="653" spans="1:10">
      <c r="A653" s="103" t="s">
        <v>2731</v>
      </c>
      <c r="B653" s="103" t="s">
        <v>4711</v>
      </c>
      <c r="C653" s="103" t="s">
        <v>4752</v>
      </c>
      <c r="D653" s="103">
        <v>0</v>
      </c>
      <c r="E653" s="13" t="s">
        <v>4718</v>
      </c>
      <c r="F653" s="103">
        <v>20</v>
      </c>
      <c r="G653" s="103">
        <v>0</v>
      </c>
      <c r="H653" s="105" t="s">
        <v>5645</v>
      </c>
      <c r="I653" s="103" t="s">
        <v>5646</v>
      </c>
      <c r="J653" s="103" t="s">
        <v>2045</v>
      </c>
    </row>
    <row r="654" spans="1:10">
      <c r="A654" s="103" t="s">
        <v>2731</v>
      </c>
      <c r="B654" s="103" t="s">
        <v>4711</v>
      </c>
      <c r="C654" s="103" t="s">
        <v>4746</v>
      </c>
      <c r="D654" s="103">
        <v>0</v>
      </c>
      <c r="E654" s="13" t="s">
        <v>4704</v>
      </c>
      <c r="F654" s="103">
        <v>20</v>
      </c>
      <c r="G654" s="103">
        <v>0</v>
      </c>
      <c r="H654" s="105" t="s">
        <v>5647</v>
      </c>
      <c r="I654" s="103" t="s">
        <v>5648</v>
      </c>
      <c r="J654" s="103" t="s">
        <v>2045</v>
      </c>
    </row>
    <row r="655" spans="1:10">
      <c r="A655" s="103" t="s">
        <v>2731</v>
      </c>
      <c r="B655" s="103" t="s">
        <v>4711</v>
      </c>
      <c r="C655" s="103">
        <v>0</v>
      </c>
      <c r="D655" s="103">
        <v>0</v>
      </c>
      <c r="E655" s="106" t="s">
        <v>4729</v>
      </c>
      <c r="F655" s="103">
        <v>20</v>
      </c>
      <c r="G655" s="103">
        <v>0</v>
      </c>
      <c r="H655" s="105" t="s">
        <v>5649</v>
      </c>
      <c r="I655" s="103" t="s">
        <v>2677</v>
      </c>
      <c r="J655" s="103" t="s">
        <v>2045</v>
      </c>
    </row>
    <row r="656" spans="1:10">
      <c r="A656" s="103" t="s">
        <v>4720</v>
      </c>
      <c r="B656" s="103" t="s">
        <v>2105</v>
      </c>
      <c r="C656" s="103" t="s">
        <v>5213</v>
      </c>
      <c r="D656" s="103">
        <v>0</v>
      </c>
      <c r="E656" s="13" t="s">
        <v>4718</v>
      </c>
      <c r="F656" s="103">
        <v>20</v>
      </c>
      <c r="G656" s="103">
        <v>0</v>
      </c>
      <c r="H656" s="105" t="s">
        <v>5650</v>
      </c>
      <c r="I656" s="103" t="s">
        <v>110</v>
      </c>
      <c r="J656" s="103" t="s">
        <v>2045</v>
      </c>
    </row>
    <row r="657" spans="1:10">
      <c r="A657" s="103" t="s">
        <v>4696</v>
      </c>
      <c r="B657" s="103" t="s">
        <v>4697</v>
      </c>
      <c r="C657" s="103" t="s">
        <v>4707</v>
      </c>
      <c r="D657" s="103">
        <v>0</v>
      </c>
      <c r="E657" s="106" t="s">
        <v>4704</v>
      </c>
      <c r="F657" s="103">
        <v>25</v>
      </c>
      <c r="G657" s="103">
        <v>0</v>
      </c>
      <c r="H657" s="105" t="s">
        <v>5651</v>
      </c>
      <c r="I657" s="103" t="s">
        <v>5652</v>
      </c>
      <c r="J657" s="103" t="s">
        <v>2043</v>
      </c>
    </row>
    <row r="658" spans="1:10">
      <c r="A658" s="103" t="s">
        <v>4720</v>
      </c>
      <c r="B658" s="103" t="s">
        <v>4711</v>
      </c>
      <c r="C658" s="103" t="s">
        <v>5213</v>
      </c>
      <c r="D658" s="103">
        <v>0</v>
      </c>
      <c r="E658" s="13" t="s">
        <v>4704</v>
      </c>
      <c r="F658" s="103">
        <v>20</v>
      </c>
      <c r="G658" s="103">
        <v>0</v>
      </c>
      <c r="H658" s="105" t="s">
        <v>5653</v>
      </c>
      <c r="I658" s="103" t="s">
        <v>2667</v>
      </c>
      <c r="J658" s="103" t="s">
        <v>2045</v>
      </c>
    </row>
    <row r="659" spans="1:10">
      <c r="A659" s="103" t="s">
        <v>4720</v>
      </c>
      <c r="B659" s="103" t="s">
        <v>4711</v>
      </c>
      <c r="C659" s="103" t="s">
        <v>4752</v>
      </c>
      <c r="D659" s="103">
        <v>0</v>
      </c>
      <c r="E659" s="106" t="s">
        <v>4704</v>
      </c>
      <c r="F659" s="103">
        <v>20</v>
      </c>
      <c r="G659" s="103">
        <v>0</v>
      </c>
      <c r="H659" s="105" t="s">
        <v>5654</v>
      </c>
      <c r="I659" s="103" t="s">
        <v>181</v>
      </c>
      <c r="J659" s="103" t="s">
        <v>2045</v>
      </c>
    </row>
    <row r="660" spans="1:10">
      <c r="A660" s="103" t="s">
        <v>2731</v>
      </c>
      <c r="B660" s="103" t="s">
        <v>4711</v>
      </c>
      <c r="C660" s="103">
        <v>0</v>
      </c>
      <c r="D660" s="103">
        <v>0</v>
      </c>
      <c r="E660" s="106" t="s">
        <v>4704</v>
      </c>
      <c r="F660" s="103">
        <v>15</v>
      </c>
      <c r="G660" s="103">
        <v>0</v>
      </c>
      <c r="H660" s="105" t="s">
        <v>1194</v>
      </c>
      <c r="I660" s="103" t="s">
        <v>1193</v>
      </c>
      <c r="J660" s="103" t="s">
        <v>2045</v>
      </c>
    </row>
    <row r="661" spans="1:10">
      <c r="A661" s="103" t="s">
        <v>4696</v>
      </c>
      <c r="B661" s="103" t="s">
        <v>4697</v>
      </c>
      <c r="C661" s="103" t="s">
        <v>4707</v>
      </c>
      <c r="D661" s="103">
        <v>0</v>
      </c>
      <c r="E661" s="106" t="s">
        <v>4704</v>
      </c>
      <c r="F661" s="103">
        <v>20</v>
      </c>
      <c r="G661" s="103">
        <v>0</v>
      </c>
      <c r="H661" s="105" t="s">
        <v>5655</v>
      </c>
      <c r="I661" s="103" t="s">
        <v>5656</v>
      </c>
      <c r="J661" s="103" t="s">
        <v>2043</v>
      </c>
    </row>
    <row r="662" spans="1:10">
      <c r="A662" s="103" t="s">
        <v>4720</v>
      </c>
      <c r="B662" s="103" t="s">
        <v>4711</v>
      </c>
      <c r="C662" s="103" t="s">
        <v>4752</v>
      </c>
      <c r="D662" s="103">
        <v>0</v>
      </c>
      <c r="E662" s="13" t="s">
        <v>4729</v>
      </c>
      <c r="F662" s="103">
        <v>20</v>
      </c>
      <c r="G662" s="103">
        <v>0</v>
      </c>
      <c r="H662" s="105" t="s">
        <v>5657</v>
      </c>
      <c r="I662" s="103" t="s">
        <v>868</v>
      </c>
      <c r="J662" s="103" t="s">
        <v>2045</v>
      </c>
    </row>
    <row r="663" spans="1:10">
      <c r="A663" s="103" t="s">
        <v>4720</v>
      </c>
      <c r="B663" s="103" t="s">
        <v>4711</v>
      </c>
      <c r="C663" s="103" t="s">
        <v>4717</v>
      </c>
      <c r="D663" s="103">
        <v>0</v>
      </c>
      <c r="E663" s="106" t="s">
        <v>4704</v>
      </c>
      <c r="F663" s="103">
        <v>20</v>
      </c>
      <c r="G663" s="103">
        <v>0</v>
      </c>
      <c r="H663" s="105" t="s">
        <v>5658</v>
      </c>
      <c r="I663" s="103" t="s">
        <v>931</v>
      </c>
      <c r="J663" s="103" t="s">
        <v>2045</v>
      </c>
    </row>
    <row r="664" spans="1:10">
      <c r="A664" s="103" t="s">
        <v>4720</v>
      </c>
      <c r="B664" s="103" t="s">
        <v>4711</v>
      </c>
      <c r="C664" s="103" t="s">
        <v>4717</v>
      </c>
      <c r="D664" s="103">
        <v>0</v>
      </c>
      <c r="E664" s="106" t="s">
        <v>4704</v>
      </c>
      <c r="F664" s="103">
        <v>20</v>
      </c>
      <c r="G664" s="103">
        <v>0</v>
      </c>
      <c r="H664" s="105" t="s">
        <v>1069</v>
      </c>
      <c r="I664" s="103" t="s">
        <v>1068</v>
      </c>
      <c r="J664" s="103" t="s">
        <v>2045</v>
      </c>
    </row>
    <row r="665" spans="1:10">
      <c r="A665" s="103" t="s">
        <v>4720</v>
      </c>
      <c r="B665" s="103" t="s">
        <v>4711</v>
      </c>
      <c r="C665" s="103">
        <v>0</v>
      </c>
      <c r="D665" s="103">
        <v>0</v>
      </c>
      <c r="E665" s="13" t="s">
        <v>4729</v>
      </c>
      <c r="F665" s="103">
        <v>20</v>
      </c>
      <c r="G665" s="103">
        <v>0</v>
      </c>
      <c r="H665" s="105" t="s">
        <v>5659</v>
      </c>
      <c r="I665" s="103" t="s">
        <v>933</v>
      </c>
      <c r="J665" s="103" t="s">
        <v>2045</v>
      </c>
    </row>
    <row r="666" spans="1:10">
      <c r="A666" s="103" t="s">
        <v>2731</v>
      </c>
      <c r="B666" s="103" t="s">
        <v>4711</v>
      </c>
      <c r="C666" s="103" t="s">
        <v>5498</v>
      </c>
      <c r="D666" s="103">
        <v>0</v>
      </c>
      <c r="E666" s="104">
        <v>0</v>
      </c>
      <c r="F666" s="103">
        <v>15</v>
      </c>
      <c r="G666" s="103">
        <v>0</v>
      </c>
      <c r="H666" s="105" t="s">
        <v>1518</v>
      </c>
      <c r="I666" s="103" t="s">
        <v>1517</v>
      </c>
      <c r="J666" s="103" t="s">
        <v>2045</v>
      </c>
    </row>
    <row r="667" spans="1:10">
      <c r="A667" s="103" t="s">
        <v>2731</v>
      </c>
      <c r="B667" s="103" t="s">
        <v>4813</v>
      </c>
      <c r="C667" s="103">
        <v>0</v>
      </c>
      <c r="D667" s="103">
        <v>0</v>
      </c>
      <c r="E667" s="106" t="s">
        <v>4729</v>
      </c>
      <c r="F667" s="103">
        <v>20</v>
      </c>
      <c r="G667" s="103">
        <v>0</v>
      </c>
      <c r="H667" s="105" t="s">
        <v>5660</v>
      </c>
      <c r="I667" s="103" t="s">
        <v>5661</v>
      </c>
      <c r="J667" s="103" t="s">
        <v>2045</v>
      </c>
    </row>
    <row r="668" spans="1:10">
      <c r="A668" s="103" t="s">
        <v>4696</v>
      </c>
      <c r="B668" s="103" t="s">
        <v>4697</v>
      </c>
      <c r="C668" s="103" t="s">
        <v>5498</v>
      </c>
      <c r="D668" s="103">
        <v>0</v>
      </c>
      <c r="E668" s="106" t="s">
        <v>4708</v>
      </c>
      <c r="F668" s="103">
        <v>20</v>
      </c>
      <c r="G668" s="103">
        <v>0</v>
      </c>
      <c r="H668" s="105" t="s">
        <v>5662</v>
      </c>
      <c r="I668" s="103" t="s">
        <v>5663</v>
      </c>
      <c r="J668" s="103" t="s">
        <v>2045</v>
      </c>
    </row>
    <row r="669" spans="1:10">
      <c r="A669" s="103" t="s">
        <v>2731</v>
      </c>
      <c r="B669" s="103" t="s">
        <v>4711</v>
      </c>
      <c r="C669" s="103" t="s">
        <v>5498</v>
      </c>
      <c r="D669" s="103">
        <v>0</v>
      </c>
      <c r="E669" s="13" t="s">
        <v>4718</v>
      </c>
      <c r="F669" s="103">
        <v>15</v>
      </c>
      <c r="G669" s="103">
        <v>0</v>
      </c>
      <c r="H669" s="105" t="s">
        <v>5664</v>
      </c>
      <c r="I669" s="103" t="s">
        <v>5665</v>
      </c>
      <c r="J669" s="103" t="s">
        <v>2045</v>
      </c>
    </row>
    <row r="670" spans="1:10">
      <c r="A670" s="103" t="s">
        <v>4696</v>
      </c>
      <c r="B670" s="103" t="s">
        <v>4697</v>
      </c>
      <c r="C670" s="103">
        <v>0</v>
      </c>
      <c r="D670" s="103">
        <v>0</v>
      </c>
      <c r="E670" s="106" t="s">
        <v>4704</v>
      </c>
      <c r="F670" s="103">
        <v>25</v>
      </c>
      <c r="G670" s="103">
        <v>0</v>
      </c>
      <c r="H670" s="105" t="s">
        <v>5666</v>
      </c>
      <c r="I670" s="103" t="s">
        <v>4811</v>
      </c>
      <c r="J670" s="103" t="s">
        <v>2045</v>
      </c>
    </row>
    <row r="671" spans="1:10">
      <c r="A671" s="103" t="s">
        <v>2731</v>
      </c>
      <c r="B671" s="103" t="s">
        <v>4711</v>
      </c>
      <c r="C671" s="103" t="s">
        <v>4752</v>
      </c>
      <c r="D671" s="103">
        <v>0</v>
      </c>
      <c r="E671" s="13" t="s">
        <v>4718</v>
      </c>
      <c r="F671" s="103">
        <v>20</v>
      </c>
      <c r="G671" s="103">
        <v>0</v>
      </c>
      <c r="H671" s="105" t="s">
        <v>5667</v>
      </c>
      <c r="I671" s="103" t="s">
        <v>5668</v>
      </c>
      <c r="J671" s="103" t="s">
        <v>2045</v>
      </c>
    </row>
    <row r="672" spans="1:10">
      <c r="A672" s="103" t="s">
        <v>2731</v>
      </c>
      <c r="B672" s="103" t="s">
        <v>4711</v>
      </c>
      <c r="C672" s="103" t="s">
        <v>5213</v>
      </c>
      <c r="D672" s="103">
        <v>0</v>
      </c>
      <c r="E672" s="106" t="s">
        <v>4718</v>
      </c>
      <c r="F672" s="103">
        <v>20</v>
      </c>
      <c r="G672" s="103">
        <v>0</v>
      </c>
      <c r="H672" s="105" t="s">
        <v>5669</v>
      </c>
      <c r="I672" s="103" t="s">
        <v>5670</v>
      </c>
      <c r="J672" s="103" t="s">
        <v>2045</v>
      </c>
    </row>
    <row r="673" spans="1:10">
      <c r="A673" s="103" t="s">
        <v>2731</v>
      </c>
      <c r="B673" s="103" t="s">
        <v>4711</v>
      </c>
      <c r="C673" s="103" t="s">
        <v>5213</v>
      </c>
      <c r="D673" s="103">
        <v>0</v>
      </c>
      <c r="E673" s="13" t="s">
        <v>4718</v>
      </c>
      <c r="F673" s="103">
        <v>20</v>
      </c>
      <c r="G673" s="103">
        <v>0</v>
      </c>
      <c r="H673" s="105" t="s">
        <v>5671</v>
      </c>
      <c r="I673" s="103" t="s">
        <v>5672</v>
      </c>
      <c r="J673" s="103" t="s">
        <v>2045</v>
      </c>
    </row>
    <row r="674" spans="1:10">
      <c r="A674" s="103" t="s">
        <v>4720</v>
      </c>
      <c r="B674" s="103" t="s">
        <v>4711</v>
      </c>
      <c r="C674" s="103">
        <v>0</v>
      </c>
      <c r="D674" s="103">
        <v>0</v>
      </c>
      <c r="E674" s="13" t="s">
        <v>4704</v>
      </c>
      <c r="F674" s="103">
        <v>20</v>
      </c>
      <c r="G674" s="103">
        <v>0</v>
      </c>
      <c r="H674" s="105" t="s">
        <v>5673</v>
      </c>
      <c r="I674" s="103" t="s">
        <v>5674</v>
      </c>
      <c r="J674" s="103" t="s">
        <v>2045</v>
      </c>
    </row>
    <row r="675" spans="1:10">
      <c r="A675" s="103" t="s">
        <v>2731</v>
      </c>
      <c r="B675" s="103" t="s">
        <v>4711</v>
      </c>
      <c r="C675" s="103" t="s">
        <v>4717</v>
      </c>
      <c r="D675" s="103">
        <v>0</v>
      </c>
      <c r="E675" s="13" t="s">
        <v>4718</v>
      </c>
      <c r="F675" s="103">
        <v>20</v>
      </c>
      <c r="G675" s="103">
        <v>0</v>
      </c>
      <c r="H675" s="105" t="s">
        <v>5675</v>
      </c>
      <c r="I675" s="103" t="s">
        <v>5676</v>
      </c>
      <c r="J675" s="103" t="s">
        <v>2045</v>
      </c>
    </row>
    <row r="676" spans="1:10">
      <c r="A676" s="103" t="s">
        <v>4696</v>
      </c>
      <c r="B676" s="103" t="s">
        <v>4697</v>
      </c>
      <c r="C676" s="103" t="s">
        <v>4821</v>
      </c>
      <c r="D676" s="103">
        <v>0</v>
      </c>
      <c r="E676" s="13" t="s">
        <v>4718</v>
      </c>
      <c r="F676" s="103">
        <v>20</v>
      </c>
      <c r="G676" s="103">
        <v>0</v>
      </c>
      <c r="H676" s="105" t="s">
        <v>5677</v>
      </c>
      <c r="I676" s="103" t="s">
        <v>5678</v>
      </c>
      <c r="J676" s="103" t="s">
        <v>2045</v>
      </c>
    </row>
    <row r="677" spans="1:10">
      <c r="A677" s="103" t="s">
        <v>4720</v>
      </c>
      <c r="B677" s="103" t="s">
        <v>4711</v>
      </c>
      <c r="C677" s="103" t="s">
        <v>5190</v>
      </c>
      <c r="D677" s="103">
        <v>0</v>
      </c>
      <c r="E677" s="13" t="s">
        <v>4718</v>
      </c>
      <c r="F677" s="103">
        <v>15</v>
      </c>
      <c r="G677" s="103">
        <v>0</v>
      </c>
      <c r="H677" s="105" t="s">
        <v>1824</v>
      </c>
      <c r="I677" s="103" t="s">
        <v>1823</v>
      </c>
      <c r="J677" s="103" t="s">
        <v>2045</v>
      </c>
    </row>
    <row r="678" spans="1:10">
      <c r="A678" s="103" t="s">
        <v>2731</v>
      </c>
      <c r="B678" s="103" t="s">
        <v>4711</v>
      </c>
      <c r="C678" s="103">
        <v>0</v>
      </c>
      <c r="D678" s="103">
        <v>0</v>
      </c>
      <c r="E678" s="13" t="s">
        <v>4718</v>
      </c>
      <c r="F678" s="103">
        <v>20</v>
      </c>
      <c r="G678" s="103">
        <v>0</v>
      </c>
      <c r="H678" s="105" t="s">
        <v>5679</v>
      </c>
      <c r="I678" s="103" t="s">
        <v>5680</v>
      </c>
      <c r="J678" s="103" t="s">
        <v>2045</v>
      </c>
    </row>
    <row r="679" spans="1:10">
      <c r="A679" s="103" t="s">
        <v>2731</v>
      </c>
      <c r="B679" s="103" t="s">
        <v>4813</v>
      </c>
      <c r="C679" s="103">
        <v>0</v>
      </c>
      <c r="D679" s="103">
        <v>0</v>
      </c>
      <c r="E679" s="13" t="s">
        <v>4718</v>
      </c>
      <c r="F679" s="103">
        <v>20</v>
      </c>
      <c r="G679" s="103">
        <v>0</v>
      </c>
      <c r="H679" s="105" t="s">
        <v>5681</v>
      </c>
      <c r="I679" s="103" t="s">
        <v>5682</v>
      </c>
      <c r="J679" s="103" t="s">
        <v>2045</v>
      </c>
    </row>
    <row r="680" spans="1:10">
      <c r="A680" s="103" t="s">
        <v>2731</v>
      </c>
      <c r="B680" s="103" t="s">
        <v>4711</v>
      </c>
      <c r="C680" s="103" t="s">
        <v>4821</v>
      </c>
      <c r="D680" s="103">
        <v>0</v>
      </c>
      <c r="E680" s="106" t="s">
        <v>4718</v>
      </c>
      <c r="F680" s="103">
        <v>15</v>
      </c>
      <c r="G680" s="103">
        <v>0</v>
      </c>
      <c r="H680" s="105" t="s">
        <v>1023</v>
      </c>
      <c r="I680" s="103" t="s">
        <v>1022</v>
      </c>
      <c r="J680" s="103" t="s">
        <v>2043</v>
      </c>
    </row>
    <row r="681" spans="1:10">
      <c r="A681" s="103" t="s">
        <v>2731</v>
      </c>
      <c r="B681" s="103" t="s">
        <v>4813</v>
      </c>
      <c r="C681" s="103" t="s">
        <v>5213</v>
      </c>
      <c r="D681" s="103">
        <v>0</v>
      </c>
      <c r="E681" s="106" t="s">
        <v>4718</v>
      </c>
      <c r="F681" s="103">
        <v>20</v>
      </c>
      <c r="G681" s="103">
        <v>0</v>
      </c>
      <c r="H681" s="105" t="s">
        <v>5683</v>
      </c>
      <c r="I681" s="103" t="s">
        <v>5684</v>
      </c>
      <c r="J681" s="103" t="s">
        <v>2045</v>
      </c>
    </row>
    <row r="682" spans="1:10">
      <c r="A682" s="103" t="s">
        <v>4720</v>
      </c>
      <c r="B682" s="103" t="s">
        <v>4711</v>
      </c>
      <c r="C682" s="103" t="s">
        <v>5070</v>
      </c>
      <c r="D682" s="103">
        <v>0</v>
      </c>
      <c r="E682" s="106" t="s">
        <v>4729</v>
      </c>
      <c r="F682" s="103">
        <v>15</v>
      </c>
      <c r="G682" s="103">
        <v>0</v>
      </c>
      <c r="H682" s="105" t="s">
        <v>1831</v>
      </c>
      <c r="I682" s="103" t="s">
        <v>1830</v>
      </c>
      <c r="J682" s="103" t="s">
        <v>2045</v>
      </c>
    </row>
    <row r="683" spans="1:10">
      <c r="A683" s="103" t="s">
        <v>4720</v>
      </c>
      <c r="B683" s="103" t="s">
        <v>2105</v>
      </c>
      <c r="C683" s="103" t="s">
        <v>5498</v>
      </c>
      <c r="D683" s="103" t="s">
        <v>2132</v>
      </c>
      <c r="E683" s="106" t="s">
        <v>4704</v>
      </c>
      <c r="F683" s="103">
        <v>15</v>
      </c>
      <c r="G683" s="103">
        <v>0</v>
      </c>
      <c r="H683" s="105" t="s">
        <v>5685</v>
      </c>
      <c r="I683" s="103" t="s">
        <v>2132</v>
      </c>
      <c r="J683" s="103" t="s">
        <v>4757</v>
      </c>
    </row>
    <row r="684" spans="1:10">
      <c r="A684" s="103" t="s">
        <v>2731</v>
      </c>
      <c r="B684" s="103" t="s">
        <v>4711</v>
      </c>
      <c r="C684" s="103">
        <v>0</v>
      </c>
      <c r="D684" s="103">
        <v>0</v>
      </c>
      <c r="E684" s="13" t="s">
        <v>4718</v>
      </c>
      <c r="F684" s="103">
        <v>20</v>
      </c>
      <c r="G684" s="103">
        <v>0</v>
      </c>
      <c r="H684" s="105" t="s">
        <v>5686</v>
      </c>
      <c r="I684" s="103" t="s">
        <v>5687</v>
      </c>
      <c r="J684" s="103" t="s">
        <v>2045</v>
      </c>
    </row>
    <row r="685" spans="1:10">
      <c r="A685" s="103" t="s">
        <v>2731</v>
      </c>
      <c r="B685" s="103" t="s">
        <v>4711</v>
      </c>
      <c r="C685" s="103" t="s">
        <v>4752</v>
      </c>
      <c r="D685" s="103">
        <v>0</v>
      </c>
      <c r="E685" s="106" t="s">
        <v>4729</v>
      </c>
      <c r="F685" s="103">
        <v>20</v>
      </c>
      <c r="G685" s="103">
        <v>0</v>
      </c>
      <c r="H685" s="105" t="s">
        <v>1202</v>
      </c>
      <c r="I685" s="103" t="s">
        <v>1201</v>
      </c>
      <c r="J685" s="103" t="s">
        <v>2045</v>
      </c>
    </row>
    <row r="686" spans="1:10">
      <c r="A686" s="103" t="s">
        <v>4720</v>
      </c>
      <c r="B686" s="103" t="s">
        <v>4813</v>
      </c>
      <c r="C686" s="103" t="s">
        <v>5498</v>
      </c>
      <c r="D686" s="103">
        <v>0</v>
      </c>
      <c r="E686" s="106" t="s">
        <v>4704</v>
      </c>
      <c r="F686" s="103">
        <v>15</v>
      </c>
      <c r="G686" s="103">
        <v>0</v>
      </c>
      <c r="H686" s="105" t="s">
        <v>1308</v>
      </c>
      <c r="I686" s="103" t="s">
        <v>1307</v>
      </c>
      <c r="J686" s="103" t="s">
        <v>2045</v>
      </c>
    </row>
    <row r="687" spans="1:10">
      <c r="A687" s="103" t="s">
        <v>2731</v>
      </c>
      <c r="B687" s="103" t="s">
        <v>4711</v>
      </c>
      <c r="C687" s="103">
        <v>0</v>
      </c>
      <c r="D687" s="103">
        <v>0</v>
      </c>
      <c r="E687" s="104">
        <v>0</v>
      </c>
      <c r="F687" s="103">
        <v>15</v>
      </c>
      <c r="G687" s="103">
        <v>0</v>
      </c>
      <c r="H687" s="105" t="s">
        <v>5688</v>
      </c>
      <c r="I687" s="103" t="s">
        <v>5689</v>
      </c>
      <c r="J687" s="103" t="s">
        <v>2045</v>
      </c>
    </row>
    <row r="688" spans="1:10">
      <c r="A688" s="103" t="s">
        <v>2731</v>
      </c>
      <c r="B688" s="103" t="s">
        <v>4711</v>
      </c>
      <c r="C688" s="103" t="s">
        <v>5498</v>
      </c>
      <c r="D688" s="103">
        <v>0</v>
      </c>
      <c r="E688" s="13" t="s">
        <v>4718</v>
      </c>
      <c r="F688" s="103">
        <v>15</v>
      </c>
      <c r="G688" s="103">
        <v>0</v>
      </c>
      <c r="H688" s="105" t="s">
        <v>5690</v>
      </c>
      <c r="I688" s="103" t="s">
        <v>5691</v>
      </c>
      <c r="J688" s="103" t="s">
        <v>2045</v>
      </c>
    </row>
    <row r="689" spans="1:10">
      <c r="A689" s="103" t="s">
        <v>2731</v>
      </c>
      <c r="B689" s="103" t="s">
        <v>4813</v>
      </c>
      <c r="C689" s="103">
        <v>0</v>
      </c>
      <c r="D689" s="103">
        <v>0</v>
      </c>
      <c r="E689" s="13" t="s">
        <v>4718</v>
      </c>
      <c r="F689" s="103">
        <v>15</v>
      </c>
      <c r="G689" s="103">
        <v>0</v>
      </c>
      <c r="H689" s="105" t="s">
        <v>5692</v>
      </c>
      <c r="I689" s="103" t="s">
        <v>5693</v>
      </c>
      <c r="J689" s="103" t="s">
        <v>2045</v>
      </c>
    </row>
    <row r="690" spans="1:10">
      <c r="A690" s="103" t="s">
        <v>2731</v>
      </c>
      <c r="B690" s="103" t="s">
        <v>4711</v>
      </c>
      <c r="C690" s="103" t="s">
        <v>5498</v>
      </c>
      <c r="D690" s="103">
        <v>0</v>
      </c>
      <c r="E690" s="13" t="s">
        <v>4718</v>
      </c>
      <c r="F690" s="103">
        <v>15</v>
      </c>
      <c r="G690" s="103">
        <v>0</v>
      </c>
      <c r="H690" s="105" t="s">
        <v>5694</v>
      </c>
      <c r="I690" s="103" t="s">
        <v>5695</v>
      </c>
      <c r="J690" s="103" t="s">
        <v>2045</v>
      </c>
    </row>
    <row r="691" spans="1:10">
      <c r="A691" s="103" t="s">
        <v>2731</v>
      </c>
      <c r="B691" s="103" t="s">
        <v>4711</v>
      </c>
      <c r="C691" s="103" t="s">
        <v>5498</v>
      </c>
      <c r="D691" s="103">
        <v>0</v>
      </c>
      <c r="E691" s="104" t="s">
        <v>4718</v>
      </c>
      <c r="F691" s="103">
        <v>20</v>
      </c>
      <c r="G691" s="103">
        <v>0</v>
      </c>
      <c r="H691" s="105" t="s">
        <v>5696</v>
      </c>
      <c r="I691" s="103" t="s">
        <v>5697</v>
      </c>
      <c r="J691" s="103" t="s">
        <v>2045</v>
      </c>
    </row>
    <row r="692" spans="1:10">
      <c r="A692" s="103" t="s">
        <v>2731</v>
      </c>
      <c r="B692" s="103" t="s">
        <v>4711</v>
      </c>
      <c r="C692" s="103" t="s">
        <v>5498</v>
      </c>
      <c r="D692" s="103">
        <v>0</v>
      </c>
      <c r="E692" s="106" t="s">
        <v>4704</v>
      </c>
      <c r="F692" s="103">
        <v>15</v>
      </c>
      <c r="G692" s="103">
        <v>0</v>
      </c>
      <c r="H692" s="105" t="s">
        <v>1051</v>
      </c>
      <c r="I692" s="103" t="s">
        <v>5698</v>
      </c>
      <c r="J692" s="103" t="s">
        <v>2043</v>
      </c>
    </row>
    <row r="693" spans="1:10">
      <c r="A693" s="103" t="s">
        <v>2731</v>
      </c>
      <c r="B693" s="103" t="s">
        <v>4813</v>
      </c>
      <c r="C693" s="103" t="s">
        <v>5498</v>
      </c>
      <c r="D693" s="103">
        <v>0</v>
      </c>
      <c r="E693" s="13" t="s">
        <v>4718</v>
      </c>
      <c r="F693" s="103">
        <v>15</v>
      </c>
      <c r="G693" s="103">
        <v>0</v>
      </c>
      <c r="H693" s="105" t="s">
        <v>5699</v>
      </c>
      <c r="I693" s="103" t="s">
        <v>5700</v>
      </c>
      <c r="J693" s="103" t="s">
        <v>2045</v>
      </c>
    </row>
    <row r="694" spans="1:10">
      <c r="A694" s="103" t="s">
        <v>58</v>
      </c>
      <c r="B694" s="103" t="s">
        <v>58</v>
      </c>
      <c r="C694" s="103">
        <v>0</v>
      </c>
      <c r="D694" s="103">
        <v>0</v>
      </c>
      <c r="E694" s="118" t="s">
        <v>5701</v>
      </c>
      <c r="F694" s="103">
        <v>20</v>
      </c>
      <c r="G694" s="103">
        <v>0</v>
      </c>
      <c r="H694" s="105" t="s">
        <v>5702</v>
      </c>
      <c r="I694" s="103" t="s">
        <v>2196</v>
      </c>
      <c r="J694" s="103" t="s">
        <v>2043</v>
      </c>
    </row>
    <row r="695" spans="1:10">
      <c r="A695" s="103" t="s">
        <v>58</v>
      </c>
      <c r="B695" s="103" t="s">
        <v>58</v>
      </c>
      <c r="C695" s="103">
        <v>0</v>
      </c>
      <c r="D695" s="103">
        <v>0</v>
      </c>
      <c r="E695" s="115" t="s">
        <v>5276</v>
      </c>
      <c r="F695" s="103">
        <v>20</v>
      </c>
      <c r="G695" s="103">
        <v>0</v>
      </c>
      <c r="H695" s="105" t="s">
        <v>5703</v>
      </c>
      <c r="I695" s="103" t="s">
        <v>2075</v>
      </c>
      <c r="J695" s="103" t="s">
        <v>2043</v>
      </c>
    </row>
    <row r="696" spans="1:10">
      <c r="A696" s="103" t="s">
        <v>4720</v>
      </c>
      <c r="B696" s="103" t="s">
        <v>5704</v>
      </c>
      <c r="C696" s="103" t="s">
        <v>5070</v>
      </c>
      <c r="D696" s="103">
        <v>0</v>
      </c>
      <c r="E696" s="115" t="s">
        <v>5276</v>
      </c>
      <c r="F696" s="103">
        <v>20</v>
      </c>
      <c r="G696" s="103">
        <v>0</v>
      </c>
      <c r="H696" s="105" t="s">
        <v>5705</v>
      </c>
      <c r="I696" s="103" t="s">
        <v>2069</v>
      </c>
      <c r="J696" s="103" t="s">
        <v>2043</v>
      </c>
    </row>
    <row r="697" spans="1:10">
      <c r="A697" s="103" t="s">
        <v>2731</v>
      </c>
      <c r="B697" s="103" t="s">
        <v>4813</v>
      </c>
      <c r="C697" s="103" t="s">
        <v>5213</v>
      </c>
      <c r="D697" s="103">
        <v>0</v>
      </c>
      <c r="E697" s="106" t="s">
        <v>4729</v>
      </c>
      <c r="F697" s="103">
        <v>20</v>
      </c>
      <c r="G697" s="103">
        <v>0</v>
      </c>
      <c r="H697" s="105" t="s">
        <v>5706</v>
      </c>
      <c r="I697" s="103" t="s">
        <v>5707</v>
      </c>
      <c r="J697" s="103" t="s">
        <v>2045</v>
      </c>
    </row>
    <row r="698" spans="1:10">
      <c r="A698" s="103" t="s">
        <v>2731</v>
      </c>
      <c r="B698" s="103" t="s">
        <v>4813</v>
      </c>
      <c r="C698" s="103" t="s">
        <v>5213</v>
      </c>
      <c r="D698" s="103">
        <v>0</v>
      </c>
      <c r="E698" s="104">
        <v>0</v>
      </c>
      <c r="F698" s="103">
        <v>20</v>
      </c>
      <c r="G698" s="103">
        <v>0</v>
      </c>
      <c r="H698" s="105" t="s">
        <v>5708</v>
      </c>
      <c r="I698" s="103" t="s">
        <v>5709</v>
      </c>
      <c r="J698" s="103" t="s">
        <v>2045</v>
      </c>
    </row>
    <row r="699" spans="1:10">
      <c r="A699" s="103" t="s">
        <v>2731</v>
      </c>
      <c r="B699" s="103" t="s">
        <v>4711</v>
      </c>
      <c r="C699" s="103" t="s">
        <v>5260</v>
      </c>
      <c r="D699" s="103">
        <v>0</v>
      </c>
      <c r="E699" s="106" t="s">
        <v>4718</v>
      </c>
      <c r="F699" s="103">
        <v>15</v>
      </c>
      <c r="G699" s="103">
        <v>0</v>
      </c>
      <c r="H699" s="105" t="s">
        <v>5710</v>
      </c>
      <c r="I699" s="103" t="s">
        <v>5711</v>
      </c>
      <c r="J699" s="103" t="s">
        <v>2045</v>
      </c>
    </row>
    <row r="700" spans="1:10">
      <c r="A700" s="103" t="s">
        <v>2731</v>
      </c>
      <c r="B700" s="103" t="s">
        <v>4813</v>
      </c>
      <c r="C700" s="103" t="s">
        <v>5498</v>
      </c>
      <c r="D700" s="103">
        <v>0</v>
      </c>
      <c r="E700" s="106" t="s">
        <v>4718</v>
      </c>
      <c r="F700" s="103">
        <v>15</v>
      </c>
      <c r="G700" s="103">
        <v>0</v>
      </c>
      <c r="H700" s="107" t="s">
        <v>5712</v>
      </c>
      <c r="I700" s="112" t="s">
        <v>5713</v>
      </c>
      <c r="J700" s="103" t="s">
        <v>2043</v>
      </c>
    </row>
    <row r="701" spans="1:10">
      <c r="A701" s="103" t="s">
        <v>2731</v>
      </c>
      <c r="B701" s="103" t="s">
        <v>4711</v>
      </c>
      <c r="C701" s="103" t="s">
        <v>5498</v>
      </c>
      <c r="D701" s="103">
        <v>0</v>
      </c>
      <c r="E701" s="13" t="s">
        <v>4718</v>
      </c>
      <c r="F701" s="103">
        <v>15</v>
      </c>
      <c r="G701" s="103">
        <v>0</v>
      </c>
      <c r="H701" s="105" t="s">
        <v>5714</v>
      </c>
      <c r="I701" s="103" t="s">
        <v>1445</v>
      </c>
      <c r="J701" s="103" t="s">
        <v>2045</v>
      </c>
    </row>
    <row r="702" spans="1:10">
      <c r="A702" s="103" t="s">
        <v>4720</v>
      </c>
      <c r="B702" s="103" t="s">
        <v>4711</v>
      </c>
      <c r="C702" s="103" t="s">
        <v>4752</v>
      </c>
      <c r="D702" s="103">
        <v>0</v>
      </c>
      <c r="E702" s="109">
        <v>0</v>
      </c>
      <c r="F702" s="103">
        <v>15</v>
      </c>
      <c r="G702" s="103" t="s">
        <v>729</v>
      </c>
      <c r="H702" s="105" t="s">
        <v>730</v>
      </c>
      <c r="I702" s="103" t="s">
        <v>729</v>
      </c>
      <c r="J702" s="103" t="s">
        <v>2043</v>
      </c>
    </row>
    <row r="703" spans="1:10">
      <c r="A703" s="103" t="s">
        <v>2731</v>
      </c>
      <c r="B703" s="103" t="s">
        <v>4711</v>
      </c>
      <c r="C703" s="103">
        <v>0</v>
      </c>
      <c r="D703" s="103">
        <v>0</v>
      </c>
      <c r="E703" s="13" t="s">
        <v>4718</v>
      </c>
      <c r="F703" s="103">
        <v>20</v>
      </c>
      <c r="G703" s="103">
        <v>0</v>
      </c>
      <c r="H703" s="105" t="s">
        <v>5715</v>
      </c>
      <c r="I703" s="103" t="s">
        <v>5716</v>
      </c>
      <c r="J703" s="103" t="s">
        <v>2045</v>
      </c>
    </row>
    <row r="704" spans="1:10">
      <c r="A704" s="103" t="s">
        <v>2731</v>
      </c>
      <c r="B704" s="103" t="s">
        <v>4813</v>
      </c>
      <c r="C704" s="103" t="s">
        <v>5498</v>
      </c>
      <c r="D704" s="103">
        <v>0</v>
      </c>
      <c r="E704" s="106" t="s">
        <v>4718</v>
      </c>
      <c r="F704" s="103">
        <v>15</v>
      </c>
      <c r="G704" s="103">
        <v>0</v>
      </c>
      <c r="H704" s="105" t="s">
        <v>5717</v>
      </c>
      <c r="I704" s="103" t="s">
        <v>5718</v>
      </c>
      <c r="J704" s="103" t="s">
        <v>2045</v>
      </c>
    </row>
    <row r="705" spans="1:10">
      <c r="A705" s="103" t="s">
        <v>2731</v>
      </c>
      <c r="B705" s="103" t="s">
        <v>4711</v>
      </c>
      <c r="C705" s="103">
        <v>0</v>
      </c>
      <c r="D705" s="103">
        <v>0</v>
      </c>
      <c r="E705" s="104">
        <v>0</v>
      </c>
      <c r="F705" s="103">
        <v>15</v>
      </c>
      <c r="G705" s="103">
        <v>0</v>
      </c>
      <c r="H705" s="105" t="s">
        <v>5719</v>
      </c>
      <c r="I705" s="103" t="s">
        <v>5720</v>
      </c>
      <c r="J705" s="103" t="s">
        <v>2045</v>
      </c>
    </row>
    <row r="706" spans="1:10">
      <c r="A706" s="103" t="s">
        <v>2731</v>
      </c>
      <c r="B706" s="103" t="s">
        <v>4711</v>
      </c>
      <c r="C706" s="103" t="s">
        <v>5070</v>
      </c>
      <c r="D706" s="103">
        <v>0</v>
      </c>
      <c r="E706" s="106" t="s">
        <v>4718</v>
      </c>
      <c r="F706" s="103">
        <v>20</v>
      </c>
      <c r="G706" s="103">
        <v>0</v>
      </c>
      <c r="H706" s="105" t="s">
        <v>5721</v>
      </c>
      <c r="I706" s="103" t="s">
        <v>5722</v>
      </c>
      <c r="J706" s="103" t="s">
        <v>2045</v>
      </c>
    </row>
    <row r="707" spans="1:10">
      <c r="A707" s="103" t="s">
        <v>4720</v>
      </c>
      <c r="B707" s="103" t="s">
        <v>4711</v>
      </c>
      <c r="C707" s="103">
        <v>0</v>
      </c>
      <c r="D707" s="103">
        <v>0</v>
      </c>
      <c r="E707" s="13" t="s">
        <v>4704</v>
      </c>
      <c r="F707" s="103">
        <v>15</v>
      </c>
      <c r="G707" s="103">
        <v>0</v>
      </c>
      <c r="H707" s="105" t="s">
        <v>5723</v>
      </c>
      <c r="I707" s="103" t="s">
        <v>1281</v>
      </c>
      <c r="J707" s="103" t="s">
        <v>2045</v>
      </c>
    </row>
    <row r="708" spans="1:10">
      <c r="A708" s="103" t="s">
        <v>2731</v>
      </c>
      <c r="B708" s="103" t="s">
        <v>4711</v>
      </c>
      <c r="C708" s="103" t="s">
        <v>5494</v>
      </c>
      <c r="D708" s="103">
        <v>0</v>
      </c>
      <c r="E708" s="13" t="s">
        <v>4718</v>
      </c>
      <c r="F708" s="103">
        <v>15</v>
      </c>
      <c r="G708" s="103">
        <v>0</v>
      </c>
      <c r="H708" s="105" t="s">
        <v>5724</v>
      </c>
      <c r="I708" s="103" t="s">
        <v>5725</v>
      </c>
      <c r="J708" s="103" t="s">
        <v>2045</v>
      </c>
    </row>
    <row r="709" spans="1:10">
      <c r="A709" s="103" t="s">
        <v>2731</v>
      </c>
      <c r="B709" s="103" t="s">
        <v>4711</v>
      </c>
      <c r="C709" s="103" t="s">
        <v>5070</v>
      </c>
      <c r="D709" s="103">
        <v>0</v>
      </c>
      <c r="E709" s="106" t="s">
        <v>4704</v>
      </c>
      <c r="F709" s="103">
        <v>15</v>
      </c>
      <c r="G709" s="103">
        <v>0</v>
      </c>
      <c r="H709" s="105" t="s">
        <v>5726</v>
      </c>
      <c r="I709" s="103" t="s">
        <v>958</v>
      </c>
      <c r="J709" s="103" t="s">
        <v>2045</v>
      </c>
    </row>
    <row r="710" spans="1:10">
      <c r="A710" s="103" t="s">
        <v>4720</v>
      </c>
      <c r="B710" s="103" t="s">
        <v>4711</v>
      </c>
      <c r="C710" s="103" t="s">
        <v>4717</v>
      </c>
      <c r="D710" s="103">
        <v>0</v>
      </c>
      <c r="E710" s="106" t="s">
        <v>4704</v>
      </c>
      <c r="F710" s="103">
        <v>15</v>
      </c>
      <c r="G710" s="103" t="s">
        <v>949</v>
      </c>
      <c r="H710" s="105" t="s">
        <v>5727</v>
      </c>
      <c r="I710" s="103" t="s">
        <v>949</v>
      </c>
      <c r="J710" s="103" t="s">
        <v>2043</v>
      </c>
    </row>
    <row r="711" spans="1:10">
      <c r="A711" s="103" t="s">
        <v>2731</v>
      </c>
      <c r="B711" s="103" t="s">
        <v>4711</v>
      </c>
      <c r="C711" s="103" t="s">
        <v>5498</v>
      </c>
      <c r="D711" s="103">
        <v>0</v>
      </c>
      <c r="E711" s="106" t="s">
        <v>4718</v>
      </c>
      <c r="F711" s="103">
        <v>15</v>
      </c>
      <c r="G711" s="103">
        <v>0</v>
      </c>
      <c r="H711" s="105" t="s">
        <v>5728</v>
      </c>
      <c r="I711" s="103" t="s">
        <v>975</v>
      </c>
      <c r="J711" s="103" t="s">
        <v>2045</v>
      </c>
    </row>
    <row r="712" spans="1:10">
      <c r="A712" s="103" t="s">
        <v>2731</v>
      </c>
      <c r="B712" s="103" t="s">
        <v>4813</v>
      </c>
      <c r="C712" s="103" t="s">
        <v>5213</v>
      </c>
      <c r="D712" s="103">
        <v>0</v>
      </c>
      <c r="E712" s="106" t="s">
        <v>4704</v>
      </c>
      <c r="F712" s="103">
        <v>20</v>
      </c>
      <c r="G712" s="103">
        <v>0</v>
      </c>
      <c r="H712" s="105" t="s">
        <v>5729</v>
      </c>
      <c r="I712" s="103" t="s">
        <v>5730</v>
      </c>
      <c r="J712" s="103" t="s">
        <v>2045</v>
      </c>
    </row>
    <row r="713" spans="1:10">
      <c r="A713" s="103" t="s">
        <v>2731</v>
      </c>
      <c r="B713" s="103" t="s">
        <v>4711</v>
      </c>
      <c r="C713" s="103" t="s">
        <v>4752</v>
      </c>
      <c r="D713" s="103">
        <v>0</v>
      </c>
      <c r="E713" s="106" t="s">
        <v>5731</v>
      </c>
      <c r="F713" s="103">
        <v>20</v>
      </c>
      <c r="G713" s="103">
        <v>0</v>
      </c>
      <c r="H713" s="105" t="s">
        <v>5732</v>
      </c>
      <c r="I713" s="103" t="s">
        <v>982</v>
      </c>
      <c r="J713" s="103" t="s">
        <v>2045</v>
      </c>
    </row>
    <row r="714" spans="1:10">
      <c r="A714" s="103" t="s">
        <v>2731</v>
      </c>
      <c r="B714" s="103" t="s">
        <v>4711</v>
      </c>
      <c r="C714" s="103">
        <v>0</v>
      </c>
      <c r="D714" s="103">
        <v>0</v>
      </c>
      <c r="E714" s="13" t="s">
        <v>4718</v>
      </c>
      <c r="F714" s="103">
        <v>20</v>
      </c>
      <c r="G714" s="103">
        <v>0</v>
      </c>
      <c r="H714" s="105" t="s">
        <v>998</v>
      </c>
      <c r="I714" s="103" t="s">
        <v>997</v>
      </c>
      <c r="J714" s="103" t="s">
        <v>2045</v>
      </c>
    </row>
    <row r="715" spans="1:10">
      <c r="A715" s="103" t="s">
        <v>2731</v>
      </c>
      <c r="B715" s="103" t="s">
        <v>4711</v>
      </c>
      <c r="C715" s="103" t="s">
        <v>4752</v>
      </c>
      <c r="D715" s="103">
        <v>0</v>
      </c>
      <c r="E715" s="13" t="s">
        <v>5733</v>
      </c>
      <c r="F715" s="103">
        <v>20</v>
      </c>
      <c r="G715" s="103">
        <v>0</v>
      </c>
      <c r="H715" s="105" t="s">
        <v>5734</v>
      </c>
      <c r="I715" s="103" t="s">
        <v>989</v>
      </c>
      <c r="J715" s="103" t="s">
        <v>2045</v>
      </c>
    </row>
    <row r="716" spans="1:10">
      <c r="A716" s="103" t="s">
        <v>2731</v>
      </c>
      <c r="B716" s="103" t="s">
        <v>4711</v>
      </c>
      <c r="C716" s="103" t="s">
        <v>4752</v>
      </c>
      <c r="D716" s="103">
        <v>0</v>
      </c>
      <c r="E716" s="13" t="s">
        <v>5733</v>
      </c>
      <c r="F716" s="103">
        <v>20</v>
      </c>
      <c r="G716" s="103">
        <v>0</v>
      </c>
      <c r="H716" s="105" t="s">
        <v>5735</v>
      </c>
      <c r="I716" s="103" t="s">
        <v>992</v>
      </c>
      <c r="J716" s="103" t="s">
        <v>2045</v>
      </c>
    </row>
    <row r="717" spans="1:10">
      <c r="A717" s="103" t="s">
        <v>2731</v>
      </c>
      <c r="B717" s="103" t="s">
        <v>4711</v>
      </c>
      <c r="C717" s="103">
        <v>0</v>
      </c>
      <c r="D717" s="103">
        <v>0</v>
      </c>
      <c r="E717" s="13" t="s">
        <v>4729</v>
      </c>
      <c r="F717" s="103">
        <v>20</v>
      </c>
      <c r="G717" s="103">
        <v>0</v>
      </c>
      <c r="H717" s="105" t="s">
        <v>5736</v>
      </c>
      <c r="I717" s="103" t="s">
        <v>1110</v>
      </c>
      <c r="J717" s="103" t="s">
        <v>2045</v>
      </c>
    </row>
    <row r="718" spans="1:10">
      <c r="A718" s="103" t="s">
        <v>2731</v>
      </c>
      <c r="B718" s="103" t="s">
        <v>4711</v>
      </c>
      <c r="C718" s="103" t="s">
        <v>5498</v>
      </c>
      <c r="D718" s="103">
        <v>0</v>
      </c>
      <c r="E718" s="13" t="s">
        <v>4729</v>
      </c>
      <c r="F718" s="103">
        <v>15</v>
      </c>
      <c r="G718" s="103">
        <v>0</v>
      </c>
      <c r="H718" s="105" t="s">
        <v>5737</v>
      </c>
      <c r="I718" s="103" t="s">
        <v>5738</v>
      </c>
      <c r="J718" s="103" t="s">
        <v>2043</v>
      </c>
    </row>
    <row r="719" spans="1:10">
      <c r="A719" s="103" t="s">
        <v>2731</v>
      </c>
      <c r="B719" s="103" t="s">
        <v>4711</v>
      </c>
      <c r="C719" s="103">
        <v>0</v>
      </c>
      <c r="D719" s="103">
        <v>0</v>
      </c>
      <c r="E719" s="13" t="s">
        <v>4718</v>
      </c>
      <c r="F719" s="103">
        <v>15</v>
      </c>
      <c r="G719" s="103">
        <v>0</v>
      </c>
      <c r="H719" s="105" t="s">
        <v>5739</v>
      </c>
      <c r="I719" s="103" t="s">
        <v>5740</v>
      </c>
      <c r="J719" s="103" t="s">
        <v>2045</v>
      </c>
    </row>
    <row r="720" spans="1:10">
      <c r="A720" s="103" t="s">
        <v>2731</v>
      </c>
      <c r="B720" s="103" t="s">
        <v>4813</v>
      </c>
      <c r="C720" s="103" t="s">
        <v>5213</v>
      </c>
      <c r="D720" s="103">
        <v>0</v>
      </c>
      <c r="E720" s="13" t="s">
        <v>4718</v>
      </c>
      <c r="F720" s="103">
        <v>20</v>
      </c>
      <c r="G720" s="103">
        <v>0</v>
      </c>
      <c r="H720" s="105" t="s">
        <v>5741</v>
      </c>
      <c r="I720" s="103" t="s">
        <v>5742</v>
      </c>
      <c r="J720" s="103" t="s">
        <v>2045</v>
      </c>
    </row>
    <row r="721" spans="1:10">
      <c r="A721" s="103" t="s">
        <v>4720</v>
      </c>
      <c r="B721" s="103" t="s">
        <v>4813</v>
      </c>
      <c r="C721" s="103" t="s">
        <v>5213</v>
      </c>
      <c r="D721" s="103">
        <v>0</v>
      </c>
      <c r="E721" s="13" t="s">
        <v>4704</v>
      </c>
      <c r="F721" s="103">
        <v>20</v>
      </c>
      <c r="G721" s="103">
        <v>0</v>
      </c>
      <c r="H721" s="105" t="s">
        <v>5743</v>
      </c>
      <c r="I721" s="103" t="s">
        <v>1366</v>
      </c>
      <c r="J721" s="103" t="s">
        <v>2045</v>
      </c>
    </row>
    <row r="722" spans="1:10">
      <c r="A722" s="103" t="s">
        <v>4696</v>
      </c>
      <c r="B722" s="103" t="s">
        <v>4697</v>
      </c>
      <c r="C722" s="103">
        <v>0</v>
      </c>
      <c r="D722" s="103">
        <v>0</v>
      </c>
      <c r="E722" s="106" t="s">
        <v>4729</v>
      </c>
      <c r="F722" s="103">
        <v>25</v>
      </c>
      <c r="G722" s="103">
        <v>0</v>
      </c>
      <c r="H722" s="105" t="s">
        <v>5744</v>
      </c>
      <c r="I722" s="103" t="s">
        <v>5745</v>
      </c>
      <c r="J722" s="103" t="s">
        <v>2045</v>
      </c>
    </row>
    <row r="723" spans="1:10">
      <c r="A723" s="103" t="s">
        <v>4696</v>
      </c>
      <c r="B723" s="103" t="s">
        <v>4697</v>
      </c>
      <c r="C723" s="103" t="s">
        <v>4821</v>
      </c>
      <c r="D723" s="103">
        <v>0</v>
      </c>
      <c r="E723" s="106" t="s">
        <v>4718</v>
      </c>
      <c r="F723" s="103">
        <v>20</v>
      </c>
      <c r="G723" s="103">
        <v>0</v>
      </c>
      <c r="H723" s="105" t="s">
        <v>5746</v>
      </c>
      <c r="I723" s="103" t="s">
        <v>5747</v>
      </c>
      <c r="J723" s="103" t="s">
        <v>2043</v>
      </c>
    </row>
    <row r="724" spans="1:10">
      <c r="A724" s="103" t="s">
        <v>4720</v>
      </c>
      <c r="B724" s="103" t="s">
        <v>4711</v>
      </c>
      <c r="C724" s="103" t="s">
        <v>5070</v>
      </c>
      <c r="D724" s="103">
        <v>0</v>
      </c>
      <c r="E724" s="13" t="s">
        <v>4718</v>
      </c>
      <c r="F724" s="103">
        <v>15</v>
      </c>
      <c r="G724" s="103">
        <v>0</v>
      </c>
      <c r="H724" s="105" t="s">
        <v>5748</v>
      </c>
      <c r="I724" s="103" t="s">
        <v>1033</v>
      </c>
      <c r="J724" s="103" t="s">
        <v>2045</v>
      </c>
    </row>
    <row r="725" spans="1:10">
      <c r="A725" s="103" t="s">
        <v>2731</v>
      </c>
      <c r="B725" s="103" t="s">
        <v>4813</v>
      </c>
      <c r="C725" s="103" t="s">
        <v>4717</v>
      </c>
      <c r="D725" s="103">
        <v>0</v>
      </c>
      <c r="E725" s="106" t="s">
        <v>4718</v>
      </c>
      <c r="F725" s="103">
        <v>15</v>
      </c>
      <c r="G725" s="103">
        <v>0</v>
      </c>
      <c r="H725" s="105" t="s">
        <v>5749</v>
      </c>
      <c r="I725" s="103" t="s">
        <v>5750</v>
      </c>
      <c r="J725" s="103" t="s">
        <v>2045</v>
      </c>
    </row>
    <row r="726" spans="1:10">
      <c r="A726" s="103" t="s">
        <v>2731</v>
      </c>
      <c r="B726" s="103" t="s">
        <v>4711</v>
      </c>
      <c r="C726" s="103" t="s">
        <v>4717</v>
      </c>
      <c r="D726" s="103">
        <v>0</v>
      </c>
      <c r="E726" s="13" t="s">
        <v>4729</v>
      </c>
      <c r="F726" s="103">
        <v>20</v>
      </c>
      <c r="G726" s="103">
        <v>0</v>
      </c>
      <c r="H726" s="105" t="s">
        <v>5751</v>
      </c>
      <c r="I726" s="103" t="s">
        <v>1029</v>
      </c>
      <c r="J726" s="103" t="s">
        <v>2045</v>
      </c>
    </row>
    <row r="727" spans="1:10">
      <c r="A727" s="103" t="s">
        <v>4696</v>
      </c>
      <c r="B727" s="103" t="s">
        <v>4697</v>
      </c>
      <c r="C727" s="103" t="s">
        <v>4752</v>
      </c>
      <c r="D727" s="103">
        <v>0</v>
      </c>
      <c r="E727" s="106" t="s">
        <v>4718</v>
      </c>
      <c r="F727" s="103">
        <v>113</v>
      </c>
      <c r="G727" s="103">
        <v>0</v>
      </c>
      <c r="H727" s="105" t="s">
        <v>5752</v>
      </c>
      <c r="I727" s="103" t="s">
        <v>5272</v>
      </c>
      <c r="J727" s="103" t="s">
        <v>2045</v>
      </c>
    </row>
    <row r="728" spans="1:10">
      <c r="A728" s="103" t="s">
        <v>4720</v>
      </c>
      <c r="B728" s="103" t="s">
        <v>4711</v>
      </c>
      <c r="C728" s="103" t="s">
        <v>4717</v>
      </c>
      <c r="D728" s="103">
        <v>0</v>
      </c>
      <c r="E728" s="13" t="s">
        <v>4729</v>
      </c>
      <c r="F728" s="103">
        <v>20</v>
      </c>
      <c r="G728" s="103">
        <v>0</v>
      </c>
      <c r="H728" s="105" t="s">
        <v>5753</v>
      </c>
      <c r="I728" s="103" t="s">
        <v>1700</v>
      </c>
      <c r="J728" s="103" t="s">
        <v>2043</v>
      </c>
    </row>
    <row r="729" spans="1:10">
      <c r="A729" s="103" t="s">
        <v>2731</v>
      </c>
      <c r="B729" s="103" t="s">
        <v>4711</v>
      </c>
      <c r="C729" s="103" t="s">
        <v>5498</v>
      </c>
      <c r="D729" s="103">
        <v>0</v>
      </c>
      <c r="E729" s="13" t="s">
        <v>4718</v>
      </c>
      <c r="F729" s="103">
        <v>15</v>
      </c>
      <c r="G729" s="103">
        <v>0</v>
      </c>
      <c r="H729" s="105" t="s">
        <v>5754</v>
      </c>
      <c r="I729" s="103" t="s">
        <v>5755</v>
      </c>
      <c r="J729" s="103" t="s">
        <v>2045</v>
      </c>
    </row>
    <row r="730" spans="1:10">
      <c r="A730" s="103" t="s">
        <v>2731</v>
      </c>
      <c r="B730" s="103" t="s">
        <v>4711</v>
      </c>
      <c r="C730" s="103">
        <v>0</v>
      </c>
      <c r="D730" s="103">
        <v>0</v>
      </c>
      <c r="E730" s="106" t="s">
        <v>4718</v>
      </c>
      <c r="F730" s="103">
        <v>20</v>
      </c>
      <c r="G730" s="103">
        <v>0</v>
      </c>
      <c r="H730" s="105" t="s">
        <v>5756</v>
      </c>
      <c r="I730" s="103" t="s">
        <v>5757</v>
      </c>
      <c r="J730" s="103" t="s">
        <v>2045</v>
      </c>
    </row>
    <row r="731" spans="1:10">
      <c r="A731" s="103" t="s">
        <v>2731</v>
      </c>
      <c r="B731" s="103" t="s">
        <v>4711</v>
      </c>
      <c r="C731" s="103" t="s">
        <v>5213</v>
      </c>
      <c r="D731" s="103">
        <v>0</v>
      </c>
      <c r="E731" s="106" t="s">
        <v>4718</v>
      </c>
      <c r="F731" s="103">
        <v>20</v>
      </c>
      <c r="G731" s="103">
        <v>0</v>
      </c>
      <c r="H731" s="105" t="s">
        <v>5758</v>
      </c>
      <c r="I731" s="103" t="s">
        <v>5759</v>
      </c>
      <c r="J731" s="103" t="s">
        <v>2045</v>
      </c>
    </row>
    <row r="732" spans="1:10">
      <c r="A732" s="103" t="s">
        <v>4720</v>
      </c>
      <c r="B732" s="103" t="s">
        <v>4711</v>
      </c>
      <c r="C732" s="103" t="s">
        <v>4717</v>
      </c>
      <c r="D732" s="103">
        <v>0</v>
      </c>
      <c r="E732" s="106" t="s">
        <v>4729</v>
      </c>
      <c r="F732" s="103">
        <v>20</v>
      </c>
      <c r="G732" s="103">
        <v>0</v>
      </c>
      <c r="H732" s="105" t="s">
        <v>5760</v>
      </c>
      <c r="I732" s="103" t="s">
        <v>1037</v>
      </c>
      <c r="J732" s="103" t="s">
        <v>2045</v>
      </c>
    </row>
    <row r="733" spans="1:10">
      <c r="A733" s="103" t="s">
        <v>4720</v>
      </c>
      <c r="B733" s="103" t="s">
        <v>4711</v>
      </c>
      <c r="C733" s="103" t="s">
        <v>4717</v>
      </c>
      <c r="D733" s="103">
        <v>0</v>
      </c>
      <c r="E733" s="106" t="s">
        <v>4729</v>
      </c>
      <c r="F733" s="103">
        <v>20</v>
      </c>
      <c r="G733" s="103">
        <v>0</v>
      </c>
      <c r="H733" s="105" t="s">
        <v>5761</v>
      </c>
      <c r="I733" s="103" t="s">
        <v>1035</v>
      </c>
      <c r="J733" s="103" t="s">
        <v>2045</v>
      </c>
    </row>
    <row r="734" spans="1:10">
      <c r="A734" s="103" t="s">
        <v>2731</v>
      </c>
      <c r="B734" s="103" t="s">
        <v>4711</v>
      </c>
      <c r="C734" s="103" t="s">
        <v>4717</v>
      </c>
      <c r="D734" s="103">
        <v>0</v>
      </c>
      <c r="E734" s="13" t="s">
        <v>4718</v>
      </c>
      <c r="F734" s="103">
        <v>20</v>
      </c>
      <c r="G734" s="103">
        <v>0</v>
      </c>
      <c r="H734" s="105" t="s">
        <v>5762</v>
      </c>
      <c r="I734" s="103" t="s">
        <v>5763</v>
      </c>
      <c r="J734" s="103" t="s">
        <v>2045</v>
      </c>
    </row>
    <row r="735" spans="1:10">
      <c r="A735" s="103" t="s">
        <v>2731</v>
      </c>
      <c r="B735" s="103" t="s">
        <v>4711</v>
      </c>
      <c r="C735" s="103" t="s">
        <v>5346</v>
      </c>
      <c r="D735" s="103">
        <v>0</v>
      </c>
      <c r="E735" s="13" t="s">
        <v>4718</v>
      </c>
      <c r="F735" s="103">
        <v>15</v>
      </c>
      <c r="G735" s="103">
        <v>0</v>
      </c>
      <c r="H735" s="107" t="s">
        <v>5764</v>
      </c>
      <c r="I735" s="112" t="s">
        <v>5765</v>
      </c>
      <c r="J735" s="103" t="s">
        <v>2043</v>
      </c>
    </row>
    <row r="736" spans="1:10">
      <c r="A736" s="103" t="s">
        <v>2731</v>
      </c>
      <c r="B736" s="103" t="s">
        <v>4711</v>
      </c>
      <c r="C736" s="103" t="s">
        <v>4752</v>
      </c>
      <c r="D736" s="103">
        <v>0</v>
      </c>
      <c r="E736" s="13" t="s">
        <v>4729</v>
      </c>
      <c r="F736" s="103">
        <v>20</v>
      </c>
      <c r="G736" s="103">
        <v>0</v>
      </c>
      <c r="H736" s="105" t="s">
        <v>5766</v>
      </c>
      <c r="I736" s="103" t="s">
        <v>1044</v>
      </c>
      <c r="J736" s="103" t="s">
        <v>2045</v>
      </c>
    </row>
    <row r="737" spans="1:10">
      <c r="A737" s="103" t="s">
        <v>2731</v>
      </c>
      <c r="B737" s="103" t="s">
        <v>4711</v>
      </c>
      <c r="C737" s="103" t="s">
        <v>4752</v>
      </c>
      <c r="D737" s="103">
        <v>0</v>
      </c>
      <c r="E737" s="13" t="s">
        <v>4718</v>
      </c>
      <c r="F737" s="103">
        <v>20</v>
      </c>
      <c r="G737" s="103">
        <v>0</v>
      </c>
      <c r="H737" s="105" t="s">
        <v>5767</v>
      </c>
      <c r="I737" s="103" t="s">
        <v>5768</v>
      </c>
      <c r="J737" s="103" t="s">
        <v>2045</v>
      </c>
    </row>
    <row r="738" spans="1:10">
      <c r="A738" s="103" t="s">
        <v>2731</v>
      </c>
      <c r="B738" s="103" t="s">
        <v>4711</v>
      </c>
      <c r="C738" s="103" t="s">
        <v>5070</v>
      </c>
      <c r="D738" s="103">
        <v>0</v>
      </c>
      <c r="E738" s="13" t="s">
        <v>4729</v>
      </c>
      <c r="F738" s="103">
        <v>20</v>
      </c>
      <c r="G738" s="103">
        <v>0</v>
      </c>
      <c r="H738" s="105" t="s">
        <v>5769</v>
      </c>
      <c r="I738" s="103" t="s">
        <v>5770</v>
      </c>
      <c r="J738" s="103" t="s">
        <v>2045</v>
      </c>
    </row>
    <row r="739" spans="1:10">
      <c r="A739" s="103" t="s">
        <v>4720</v>
      </c>
      <c r="B739" s="103" t="s">
        <v>4711</v>
      </c>
      <c r="C739" s="103" t="s">
        <v>5070</v>
      </c>
      <c r="D739" s="103">
        <v>0</v>
      </c>
      <c r="E739" s="13" t="s">
        <v>4718</v>
      </c>
      <c r="F739" s="103">
        <v>20</v>
      </c>
      <c r="G739" s="103">
        <v>0</v>
      </c>
      <c r="H739" s="105" t="s">
        <v>5771</v>
      </c>
      <c r="I739" s="103" t="s">
        <v>1042</v>
      </c>
      <c r="J739" s="103" t="s">
        <v>2045</v>
      </c>
    </row>
    <row r="740" spans="1:10">
      <c r="A740" s="103" t="s">
        <v>2731</v>
      </c>
      <c r="B740" s="103" t="s">
        <v>4813</v>
      </c>
      <c r="C740" s="103" t="s">
        <v>4717</v>
      </c>
      <c r="D740" s="103">
        <v>0</v>
      </c>
      <c r="E740" s="106" t="s">
        <v>4704</v>
      </c>
      <c r="F740" s="103">
        <v>20</v>
      </c>
      <c r="G740" s="103">
        <v>0</v>
      </c>
      <c r="H740" s="105" t="s">
        <v>5772</v>
      </c>
      <c r="I740" s="103" t="s">
        <v>5773</v>
      </c>
      <c r="J740" s="103" t="s">
        <v>2045</v>
      </c>
    </row>
    <row r="741" spans="1:10">
      <c r="A741" s="103" t="s">
        <v>4720</v>
      </c>
      <c r="B741" s="103" t="s">
        <v>4711</v>
      </c>
      <c r="C741" s="103" t="s">
        <v>5213</v>
      </c>
      <c r="D741" s="103">
        <v>0</v>
      </c>
      <c r="E741" s="13" t="s">
        <v>4718</v>
      </c>
      <c r="F741" s="103">
        <v>20</v>
      </c>
      <c r="G741" s="103">
        <v>0</v>
      </c>
      <c r="H741" s="105" t="s">
        <v>5774</v>
      </c>
      <c r="I741" s="103" t="s">
        <v>1666</v>
      </c>
      <c r="J741" s="103" t="s">
        <v>2045</v>
      </c>
    </row>
    <row r="742" spans="1:10">
      <c r="A742" s="103" t="s">
        <v>2731</v>
      </c>
      <c r="B742" s="103" t="s">
        <v>4711</v>
      </c>
      <c r="C742" s="103" t="s">
        <v>4717</v>
      </c>
      <c r="D742" s="103">
        <v>0</v>
      </c>
      <c r="E742" s="106" t="s">
        <v>4704</v>
      </c>
      <c r="F742" s="103">
        <v>20</v>
      </c>
      <c r="G742" s="103">
        <v>0</v>
      </c>
      <c r="H742" s="105" t="s">
        <v>5775</v>
      </c>
      <c r="I742" s="103" t="s">
        <v>392</v>
      </c>
      <c r="J742" s="103" t="s">
        <v>2045</v>
      </c>
    </row>
    <row r="743" spans="1:10">
      <c r="A743" s="103" t="s">
        <v>2731</v>
      </c>
      <c r="B743" s="103" t="s">
        <v>4711</v>
      </c>
      <c r="C743" s="103" t="s">
        <v>4752</v>
      </c>
      <c r="D743" s="103">
        <v>0</v>
      </c>
      <c r="E743" s="106" t="s">
        <v>4718</v>
      </c>
      <c r="F743" s="103">
        <v>20</v>
      </c>
      <c r="G743" s="103">
        <v>0</v>
      </c>
      <c r="H743" s="105" t="s">
        <v>5776</v>
      </c>
      <c r="I743" s="103" t="s">
        <v>1053</v>
      </c>
      <c r="J743" s="103" t="s">
        <v>2045</v>
      </c>
    </row>
    <row r="744" spans="1:10">
      <c r="A744" s="103" t="s">
        <v>2731</v>
      </c>
      <c r="B744" s="103" t="s">
        <v>4711</v>
      </c>
      <c r="C744" s="103">
        <v>0</v>
      </c>
      <c r="D744" s="103">
        <v>0</v>
      </c>
      <c r="E744" s="106" t="s">
        <v>4704</v>
      </c>
      <c r="F744" s="103">
        <v>15</v>
      </c>
      <c r="G744" s="103">
        <v>0</v>
      </c>
      <c r="H744" s="105" t="s">
        <v>5777</v>
      </c>
      <c r="I744" s="103" t="s">
        <v>1055</v>
      </c>
      <c r="J744" s="103" t="s">
        <v>2045</v>
      </c>
    </row>
    <row r="745" spans="1:10">
      <c r="A745" s="103" t="s">
        <v>2731</v>
      </c>
      <c r="B745" s="103" t="s">
        <v>4711</v>
      </c>
      <c r="C745" s="103" t="s">
        <v>4717</v>
      </c>
      <c r="D745" s="103">
        <v>0</v>
      </c>
      <c r="E745" s="106" t="s">
        <v>4729</v>
      </c>
      <c r="F745" s="103">
        <v>20</v>
      </c>
      <c r="G745" s="103">
        <v>0</v>
      </c>
      <c r="H745" s="105" t="s">
        <v>5778</v>
      </c>
      <c r="I745" s="103" t="s">
        <v>5779</v>
      </c>
      <c r="J745" s="103" t="s">
        <v>2045</v>
      </c>
    </row>
    <row r="746" spans="1:10">
      <c r="A746" s="103" t="s">
        <v>2731</v>
      </c>
      <c r="B746" s="103" t="s">
        <v>4711</v>
      </c>
      <c r="C746" s="103" t="s">
        <v>5190</v>
      </c>
      <c r="D746" s="103">
        <v>0</v>
      </c>
      <c r="E746" s="13" t="s">
        <v>4704</v>
      </c>
      <c r="F746" s="103">
        <v>15</v>
      </c>
      <c r="G746" s="103" t="s">
        <v>1785</v>
      </c>
      <c r="H746" s="105" t="s">
        <v>5780</v>
      </c>
      <c r="I746" s="103" t="s">
        <v>1785</v>
      </c>
      <c r="J746" s="103" t="s">
        <v>2043</v>
      </c>
    </row>
    <row r="747" spans="1:10">
      <c r="A747" s="103" t="s">
        <v>2731</v>
      </c>
      <c r="B747" s="103" t="s">
        <v>4711</v>
      </c>
      <c r="C747" s="103" t="s">
        <v>5498</v>
      </c>
      <c r="D747" s="103">
        <v>0</v>
      </c>
      <c r="E747" s="106" t="s">
        <v>4729</v>
      </c>
      <c r="F747" s="103">
        <v>15</v>
      </c>
      <c r="G747" s="103">
        <v>0</v>
      </c>
      <c r="H747" s="105" t="s">
        <v>5781</v>
      </c>
      <c r="I747" s="103" t="s">
        <v>1353</v>
      </c>
      <c r="J747" s="103" t="s">
        <v>2045</v>
      </c>
    </row>
    <row r="748" spans="1:10">
      <c r="A748" s="103" t="s">
        <v>2731</v>
      </c>
      <c r="B748" s="103" t="s">
        <v>4711</v>
      </c>
      <c r="C748" s="103" t="s">
        <v>5498</v>
      </c>
      <c r="D748" s="103">
        <v>0</v>
      </c>
      <c r="E748" s="106" t="s">
        <v>4729</v>
      </c>
      <c r="F748" s="103">
        <v>15</v>
      </c>
      <c r="G748" s="103">
        <v>0</v>
      </c>
      <c r="H748" s="105" t="s">
        <v>5782</v>
      </c>
      <c r="I748" s="103" t="s">
        <v>5783</v>
      </c>
      <c r="J748" s="103" t="s">
        <v>2045</v>
      </c>
    </row>
    <row r="749" spans="1:10">
      <c r="A749" s="103" t="s">
        <v>2731</v>
      </c>
      <c r="B749" s="103" t="s">
        <v>4813</v>
      </c>
      <c r="C749" s="103" t="s">
        <v>5213</v>
      </c>
      <c r="D749" s="103">
        <v>0</v>
      </c>
      <c r="E749" s="106" t="s">
        <v>4704</v>
      </c>
      <c r="F749" s="103">
        <v>20</v>
      </c>
      <c r="G749" s="103">
        <v>0</v>
      </c>
      <c r="H749" s="105" t="s">
        <v>5784</v>
      </c>
      <c r="I749" s="103" t="s">
        <v>5785</v>
      </c>
      <c r="J749" s="103" t="s">
        <v>2045</v>
      </c>
    </row>
    <row r="750" spans="1:10">
      <c r="A750" s="103" t="s">
        <v>2731</v>
      </c>
      <c r="B750" s="103" t="s">
        <v>4711</v>
      </c>
      <c r="C750" s="103" t="s">
        <v>4717</v>
      </c>
      <c r="D750" s="103">
        <v>0</v>
      </c>
      <c r="E750" s="13" t="s">
        <v>4718</v>
      </c>
      <c r="F750" s="103">
        <v>20</v>
      </c>
      <c r="G750" s="103">
        <v>0</v>
      </c>
      <c r="H750" s="105" t="s">
        <v>5786</v>
      </c>
      <c r="I750" s="103" t="s">
        <v>5787</v>
      </c>
      <c r="J750" s="103" t="s">
        <v>2045</v>
      </c>
    </row>
    <row r="751" spans="1:10">
      <c r="A751" s="103" t="s">
        <v>2731</v>
      </c>
      <c r="B751" s="103" t="s">
        <v>4711</v>
      </c>
      <c r="C751" s="103">
        <v>0</v>
      </c>
      <c r="D751" s="103">
        <v>0</v>
      </c>
      <c r="E751" s="13" t="s">
        <v>4718</v>
      </c>
      <c r="F751" s="103">
        <v>20</v>
      </c>
      <c r="G751" s="103">
        <v>0</v>
      </c>
      <c r="H751" s="105" t="s">
        <v>5788</v>
      </c>
      <c r="I751" s="103" t="s">
        <v>5789</v>
      </c>
      <c r="J751" s="103" t="s">
        <v>2045</v>
      </c>
    </row>
    <row r="752" spans="1:10">
      <c r="A752" s="103" t="s">
        <v>2731</v>
      </c>
      <c r="B752" s="103" t="s">
        <v>4711</v>
      </c>
      <c r="C752" s="103">
        <v>0</v>
      </c>
      <c r="D752" s="103">
        <v>0</v>
      </c>
      <c r="E752" s="13" t="s">
        <v>4729</v>
      </c>
      <c r="F752" s="103">
        <v>20</v>
      </c>
      <c r="G752" s="103">
        <v>0</v>
      </c>
      <c r="H752" s="105" t="s">
        <v>5790</v>
      </c>
      <c r="I752" s="103" t="s">
        <v>5791</v>
      </c>
      <c r="J752" s="103" t="s">
        <v>2045</v>
      </c>
    </row>
    <row r="753" spans="1:10">
      <c r="A753" s="103" t="s">
        <v>2731</v>
      </c>
      <c r="B753" s="103" t="s">
        <v>4711</v>
      </c>
      <c r="C753" s="103" t="s">
        <v>4746</v>
      </c>
      <c r="D753" s="103">
        <v>0</v>
      </c>
      <c r="E753" s="106" t="s">
        <v>4704</v>
      </c>
      <c r="F753" s="103">
        <v>15</v>
      </c>
      <c r="G753" s="103">
        <v>0</v>
      </c>
      <c r="H753" s="105" t="s">
        <v>5792</v>
      </c>
      <c r="I753" s="103" t="s">
        <v>5793</v>
      </c>
      <c r="J753" s="103" t="s">
        <v>2045</v>
      </c>
    </row>
    <row r="754" spans="1:10">
      <c r="A754" s="103" t="s">
        <v>4720</v>
      </c>
      <c r="B754" s="103" t="s">
        <v>4711</v>
      </c>
      <c r="C754" s="103" t="s">
        <v>4717</v>
      </c>
      <c r="D754" s="103">
        <v>0</v>
      </c>
      <c r="E754" s="13" t="s">
        <v>4718</v>
      </c>
      <c r="F754" s="103">
        <v>20</v>
      </c>
      <c r="G754" s="103">
        <v>0</v>
      </c>
      <c r="H754" s="105" t="s">
        <v>5794</v>
      </c>
      <c r="I754" s="103" t="s">
        <v>1729</v>
      </c>
      <c r="J754" s="103" t="s">
        <v>2045</v>
      </c>
    </row>
    <row r="755" spans="1:10">
      <c r="A755" s="103" t="s">
        <v>4696</v>
      </c>
      <c r="B755" s="103" t="s">
        <v>4697</v>
      </c>
      <c r="C755" s="103" t="s">
        <v>5498</v>
      </c>
      <c r="D755" s="103">
        <v>0</v>
      </c>
      <c r="E755" s="106" t="s">
        <v>4718</v>
      </c>
      <c r="F755" s="110">
        <v>20</v>
      </c>
      <c r="G755" s="110">
        <v>0</v>
      </c>
      <c r="H755" s="105" t="s">
        <v>5795</v>
      </c>
      <c r="I755" s="103" t="s">
        <v>5796</v>
      </c>
      <c r="J755" s="103" t="s">
        <v>2045</v>
      </c>
    </row>
    <row r="756" spans="1:10">
      <c r="A756" s="103" t="s">
        <v>4720</v>
      </c>
      <c r="B756" s="103" t="s">
        <v>4711</v>
      </c>
      <c r="C756" s="103" t="s">
        <v>5213</v>
      </c>
      <c r="D756" s="103">
        <v>0</v>
      </c>
      <c r="E756" s="13" t="s">
        <v>4729</v>
      </c>
      <c r="F756" s="103">
        <v>15</v>
      </c>
      <c r="G756" s="103">
        <v>0</v>
      </c>
      <c r="H756" s="105" t="s">
        <v>5797</v>
      </c>
      <c r="I756" s="103" t="s">
        <v>1140</v>
      </c>
      <c r="J756" s="103" t="s">
        <v>2045</v>
      </c>
    </row>
    <row r="757" spans="1:10">
      <c r="A757" s="103" t="s">
        <v>4720</v>
      </c>
      <c r="B757" s="103" t="s">
        <v>4711</v>
      </c>
      <c r="C757" s="103" t="s">
        <v>5213</v>
      </c>
      <c r="D757" s="103">
        <v>0</v>
      </c>
      <c r="E757" s="13" t="s">
        <v>4729</v>
      </c>
      <c r="F757" s="103">
        <v>15</v>
      </c>
      <c r="G757" s="103">
        <v>0</v>
      </c>
      <c r="H757" s="105" t="s">
        <v>5798</v>
      </c>
      <c r="I757" s="103" t="s">
        <v>1108</v>
      </c>
      <c r="J757" s="103" t="s">
        <v>2045</v>
      </c>
    </row>
    <row r="758" spans="1:10">
      <c r="A758" s="103" t="s">
        <v>2731</v>
      </c>
      <c r="B758" s="103" t="s">
        <v>4813</v>
      </c>
      <c r="C758" s="103">
        <v>0</v>
      </c>
      <c r="D758" s="103">
        <v>0</v>
      </c>
      <c r="E758" s="106" t="s">
        <v>4729</v>
      </c>
      <c r="F758" s="103">
        <v>20</v>
      </c>
      <c r="G758" s="103">
        <v>0</v>
      </c>
      <c r="H758" s="105" t="s">
        <v>5799</v>
      </c>
      <c r="I758" s="103" t="s">
        <v>5800</v>
      </c>
      <c r="J758" s="103" t="s">
        <v>2045</v>
      </c>
    </row>
    <row r="759" spans="1:10">
      <c r="A759" s="103" t="s">
        <v>2731</v>
      </c>
      <c r="B759" s="103" t="s">
        <v>4813</v>
      </c>
      <c r="C759" s="103" t="s">
        <v>5213</v>
      </c>
      <c r="D759" s="103">
        <v>0</v>
      </c>
      <c r="E759" s="13" t="s">
        <v>4729</v>
      </c>
      <c r="F759" s="103">
        <v>20</v>
      </c>
      <c r="G759" s="103">
        <v>0</v>
      </c>
      <c r="H759" s="105" t="s">
        <v>5801</v>
      </c>
      <c r="I759" s="103" t="s">
        <v>1322</v>
      </c>
      <c r="J759" s="103" t="s">
        <v>2045</v>
      </c>
    </row>
    <row r="760" spans="1:10">
      <c r="A760" s="103" t="s">
        <v>2731</v>
      </c>
      <c r="B760" s="103" t="s">
        <v>4711</v>
      </c>
      <c r="C760" s="103" t="s">
        <v>5213</v>
      </c>
      <c r="D760" s="103">
        <v>0</v>
      </c>
      <c r="E760" s="13" t="s">
        <v>4718</v>
      </c>
      <c r="F760" s="103">
        <v>20</v>
      </c>
      <c r="G760" s="103">
        <v>0</v>
      </c>
      <c r="H760" s="105" t="s">
        <v>5802</v>
      </c>
      <c r="I760" s="103" t="s">
        <v>5803</v>
      </c>
      <c r="J760" s="103" t="s">
        <v>2045</v>
      </c>
    </row>
    <row r="761" spans="1:10">
      <c r="A761" s="103" t="s">
        <v>2731</v>
      </c>
      <c r="B761" s="103" t="s">
        <v>4711</v>
      </c>
      <c r="C761" s="103" t="s">
        <v>4717</v>
      </c>
      <c r="D761" s="103">
        <v>0</v>
      </c>
      <c r="E761" s="13" t="s">
        <v>4718</v>
      </c>
      <c r="F761" s="103">
        <v>20</v>
      </c>
      <c r="G761" s="103">
        <v>0</v>
      </c>
      <c r="H761" s="105" t="s">
        <v>5804</v>
      </c>
      <c r="I761" s="103" t="s">
        <v>5805</v>
      </c>
      <c r="J761" s="103" t="s">
        <v>2045</v>
      </c>
    </row>
    <row r="762" spans="1:10">
      <c r="A762" s="103" t="s">
        <v>4720</v>
      </c>
      <c r="B762" s="103" t="s">
        <v>4711</v>
      </c>
      <c r="C762" s="103" t="s">
        <v>4717</v>
      </c>
      <c r="D762" s="103">
        <v>0</v>
      </c>
      <c r="E762" s="13" t="s">
        <v>4704</v>
      </c>
      <c r="F762" s="110">
        <v>15</v>
      </c>
      <c r="G762" s="110">
        <v>0</v>
      </c>
      <c r="H762" s="105" t="s">
        <v>5806</v>
      </c>
      <c r="I762" s="103" t="s">
        <v>1155</v>
      </c>
      <c r="J762" s="103" t="s">
        <v>2045</v>
      </c>
    </row>
    <row r="763" spans="1:10">
      <c r="A763" s="103" t="s">
        <v>2731</v>
      </c>
      <c r="B763" s="103" t="s">
        <v>4711</v>
      </c>
      <c r="C763" s="103" t="s">
        <v>5498</v>
      </c>
      <c r="D763" s="103">
        <v>0</v>
      </c>
      <c r="E763" s="13" t="s">
        <v>4718</v>
      </c>
      <c r="F763" s="103">
        <v>15</v>
      </c>
      <c r="G763" s="103">
        <v>0</v>
      </c>
      <c r="H763" s="105" t="s">
        <v>5807</v>
      </c>
      <c r="I763" s="103" t="s">
        <v>5808</v>
      </c>
      <c r="J763" s="103" t="s">
        <v>2045</v>
      </c>
    </row>
    <row r="764" spans="1:10">
      <c r="A764" s="103" t="s">
        <v>4720</v>
      </c>
      <c r="B764" s="103" t="s">
        <v>4711</v>
      </c>
      <c r="C764" s="103" t="s">
        <v>5213</v>
      </c>
      <c r="D764" s="103">
        <v>0</v>
      </c>
      <c r="E764" s="13" t="s">
        <v>4729</v>
      </c>
      <c r="F764" s="103">
        <v>20</v>
      </c>
      <c r="G764" s="103">
        <v>0</v>
      </c>
      <c r="H764" s="105" t="s">
        <v>5809</v>
      </c>
      <c r="I764" s="103" t="s">
        <v>1340</v>
      </c>
      <c r="J764" s="103" t="s">
        <v>2045</v>
      </c>
    </row>
    <row r="765" spans="1:10">
      <c r="A765" s="103" t="s">
        <v>2731</v>
      </c>
      <c r="B765" s="103" t="s">
        <v>4711</v>
      </c>
      <c r="C765" s="103" t="s">
        <v>5498</v>
      </c>
      <c r="D765" s="103">
        <v>0</v>
      </c>
      <c r="E765" s="13" t="s">
        <v>4729</v>
      </c>
      <c r="F765" s="103">
        <v>15</v>
      </c>
      <c r="G765" s="103">
        <v>0</v>
      </c>
      <c r="H765" s="105" t="s">
        <v>5810</v>
      </c>
      <c r="I765" s="103" t="s">
        <v>5811</v>
      </c>
      <c r="J765" s="103" t="s">
        <v>2045</v>
      </c>
    </row>
    <row r="766" spans="1:10">
      <c r="A766" s="103" t="s">
        <v>2731</v>
      </c>
      <c r="B766" s="103" t="s">
        <v>4711</v>
      </c>
      <c r="C766" s="103" t="s">
        <v>4752</v>
      </c>
      <c r="D766" s="103">
        <v>0</v>
      </c>
      <c r="E766" s="13" t="s">
        <v>4729</v>
      </c>
      <c r="F766" s="103">
        <v>20</v>
      </c>
      <c r="G766" s="103">
        <v>0</v>
      </c>
      <c r="H766" s="105" t="s">
        <v>5812</v>
      </c>
      <c r="I766" s="103" t="s">
        <v>1114</v>
      </c>
      <c r="J766" s="103" t="s">
        <v>2045</v>
      </c>
    </row>
    <row r="767" spans="1:10">
      <c r="A767" s="103" t="s">
        <v>4720</v>
      </c>
      <c r="B767" s="103" t="s">
        <v>4711</v>
      </c>
      <c r="C767" s="103" t="s">
        <v>5008</v>
      </c>
      <c r="D767" s="103">
        <v>0</v>
      </c>
      <c r="E767" s="13" t="s">
        <v>4718</v>
      </c>
      <c r="F767" s="103">
        <v>20</v>
      </c>
      <c r="G767" s="103">
        <v>0</v>
      </c>
      <c r="H767" s="105" t="s">
        <v>5813</v>
      </c>
      <c r="I767" s="103" t="s">
        <v>1104</v>
      </c>
      <c r="J767" s="103" t="s">
        <v>2045</v>
      </c>
    </row>
    <row r="768" spans="1:10">
      <c r="A768" s="103" t="s">
        <v>4720</v>
      </c>
      <c r="B768" s="103" t="s">
        <v>4711</v>
      </c>
      <c r="C768" s="103">
        <v>0</v>
      </c>
      <c r="D768" s="103">
        <v>0</v>
      </c>
      <c r="E768" s="13" t="s">
        <v>4718</v>
      </c>
      <c r="F768" s="103">
        <v>20</v>
      </c>
      <c r="G768" s="103">
        <v>0</v>
      </c>
      <c r="H768" s="105" t="s">
        <v>5814</v>
      </c>
      <c r="I768" s="103" t="s">
        <v>1102</v>
      </c>
      <c r="J768" s="103" t="s">
        <v>2045</v>
      </c>
    </row>
    <row r="769" spans="1:10">
      <c r="A769" s="103" t="s">
        <v>4720</v>
      </c>
      <c r="B769" s="103" t="s">
        <v>4711</v>
      </c>
      <c r="C769" s="103" t="s">
        <v>5008</v>
      </c>
      <c r="D769" s="103">
        <v>0</v>
      </c>
      <c r="E769" s="13" t="s">
        <v>4718</v>
      </c>
      <c r="F769" s="103">
        <v>20</v>
      </c>
      <c r="G769" s="103">
        <v>0</v>
      </c>
      <c r="H769" s="105" t="s">
        <v>5815</v>
      </c>
      <c r="I769" s="103" t="s">
        <v>1100</v>
      </c>
      <c r="J769" s="103" t="s">
        <v>2045</v>
      </c>
    </row>
    <row r="770" spans="1:10">
      <c r="A770" s="103" t="s">
        <v>4696</v>
      </c>
      <c r="B770" s="103" t="s">
        <v>4697</v>
      </c>
      <c r="C770" s="103">
        <v>0</v>
      </c>
      <c r="D770" s="103">
        <v>0</v>
      </c>
      <c r="E770" s="13" t="s">
        <v>4718</v>
      </c>
      <c r="F770" s="103">
        <v>20</v>
      </c>
      <c r="G770" s="103">
        <v>0</v>
      </c>
      <c r="H770" s="105" t="s">
        <v>5816</v>
      </c>
      <c r="I770" s="103" t="s">
        <v>5817</v>
      </c>
      <c r="J770" s="103" t="s">
        <v>2045</v>
      </c>
    </row>
    <row r="771" spans="1:10">
      <c r="A771" s="103" t="s">
        <v>4720</v>
      </c>
      <c r="B771" s="103" t="s">
        <v>2105</v>
      </c>
      <c r="C771" s="103">
        <v>0</v>
      </c>
      <c r="D771" s="103">
        <v>0</v>
      </c>
      <c r="E771" s="13" t="s">
        <v>4718</v>
      </c>
      <c r="F771" s="103">
        <v>15</v>
      </c>
      <c r="G771" s="103">
        <v>0</v>
      </c>
      <c r="H771" s="105" t="s">
        <v>5818</v>
      </c>
      <c r="I771" s="103" t="s">
        <v>2964</v>
      </c>
      <c r="J771" s="103" t="s">
        <v>2045</v>
      </c>
    </row>
    <row r="772" spans="1:10">
      <c r="A772" s="103" t="s">
        <v>2731</v>
      </c>
      <c r="B772" s="103" t="s">
        <v>4711</v>
      </c>
      <c r="C772" s="103" t="s">
        <v>5498</v>
      </c>
      <c r="D772" s="103">
        <v>0</v>
      </c>
      <c r="E772" s="106" t="s">
        <v>4729</v>
      </c>
      <c r="F772" s="103">
        <v>15</v>
      </c>
      <c r="G772" s="103">
        <v>0</v>
      </c>
      <c r="H772" s="105" t="s">
        <v>5819</v>
      </c>
      <c r="I772" s="103" t="s">
        <v>5820</v>
      </c>
      <c r="J772" s="103" t="s">
        <v>2045</v>
      </c>
    </row>
    <row r="773" spans="1:10">
      <c r="A773" s="103" t="s">
        <v>2731</v>
      </c>
      <c r="B773" s="103" t="s">
        <v>4711</v>
      </c>
      <c r="C773" s="103" t="s">
        <v>4752</v>
      </c>
      <c r="D773" s="103">
        <v>0</v>
      </c>
      <c r="E773" s="106" t="s">
        <v>4718</v>
      </c>
      <c r="F773" s="103">
        <v>20</v>
      </c>
      <c r="G773" s="103">
        <v>0</v>
      </c>
      <c r="H773" s="105" t="s">
        <v>5821</v>
      </c>
      <c r="I773" s="103" t="s">
        <v>5822</v>
      </c>
      <c r="J773" s="103" t="s">
        <v>2043</v>
      </c>
    </row>
    <row r="774" spans="1:10">
      <c r="A774" s="103" t="s">
        <v>2731</v>
      </c>
      <c r="B774" s="103" t="s">
        <v>4711</v>
      </c>
      <c r="C774" s="103">
        <v>0</v>
      </c>
      <c r="D774" s="103">
        <v>0</v>
      </c>
      <c r="E774" s="13" t="s">
        <v>4718</v>
      </c>
      <c r="F774" s="103">
        <v>20</v>
      </c>
      <c r="G774" s="103">
        <v>0</v>
      </c>
      <c r="H774" s="105" t="s">
        <v>5823</v>
      </c>
      <c r="I774" s="103" t="s">
        <v>5824</v>
      </c>
      <c r="J774" s="103" t="s">
        <v>2045</v>
      </c>
    </row>
    <row r="775" spans="1:10">
      <c r="A775" s="103" t="s">
        <v>2731</v>
      </c>
      <c r="B775" s="103" t="s">
        <v>4711</v>
      </c>
      <c r="C775" s="103">
        <v>0</v>
      </c>
      <c r="D775" s="103">
        <v>0</v>
      </c>
      <c r="E775" s="106" t="s">
        <v>4729</v>
      </c>
      <c r="F775" s="103">
        <v>20</v>
      </c>
      <c r="G775" s="103">
        <v>0</v>
      </c>
      <c r="H775" s="105" t="s">
        <v>5825</v>
      </c>
      <c r="I775" s="103" t="s">
        <v>1118</v>
      </c>
      <c r="J775" s="103" t="s">
        <v>2045</v>
      </c>
    </row>
    <row r="776" spans="1:10">
      <c r="A776" s="103" t="s">
        <v>4720</v>
      </c>
      <c r="B776" s="103" t="s">
        <v>4711</v>
      </c>
      <c r="C776" s="103">
        <v>0</v>
      </c>
      <c r="D776" s="103">
        <v>0</v>
      </c>
      <c r="E776" s="13" t="s">
        <v>4704</v>
      </c>
      <c r="F776" s="103">
        <v>15</v>
      </c>
      <c r="G776" s="103">
        <v>0</v>
      </c>
      <c r="H776" s="105" t="s">
        <v>5826</v>
      </c>
      <c r="I776" s="103" t="s">
        <v>1157</v>
      </c>
      <c r="J776" s="103" t="s">
        <v>2045</v>
      </c>
    </row>
    <row r="777" spans="1:10">
      <c r="A777" s="103" t="s">
        <v>4696</v>
      </c>
      <c r="B777" s="103" t="s">
        <v>4697</v>
      </c>
      <c r="C777" s="103">
        <v>0</v>
      </c>
      <c r="D777" s="103">
        <v>0</v>
      </c>
      <c r="E777" s="13" t="s">
        <v>4718</v>
      </c>
      <c r="F777" s="103">
        <v>20</v>
      </c>
      <c r="G777" s="103">
        <v>0</v>
      </c>
      <c r="H777" s="105" t="s">
        <v>5827</v>
      </c>
      <c r="I777" s="103" t="s">
        <v>5828</v>
      </c>
      <c r="J777" s="103" t="s">
        <v>2045</v>
      </c>
    </row>
    <row r="778" spans="1:10">
      <c r="A778" s="103" t="s">
        <v>4696</v>
      </c>
      <c r="B778" s="103" t="s">
        <v>4697</v>
      </c>
      <c r="C778" s="103" t="s">
        <v>5213</v>
      </c>
      <c r="D778" s="103">
        <v>0</v>
      </c>
      <c r="E778" s="106" t="s">
        <v>4718</v>
      </c>
      <c r="F778" s="103">
        <v>25</v>
      </c>
      <c r="G778" s="103">
        <v>0</v>
      </c>
      <c r="H778" s="105" t="s">
        <v>5829</v>
      </c>
      <c r="I778" s="103" t="s">
        <v>5830</v>
      </c>
      <c r="J778" s="103" t="s">
        <v>2045</v>
      </c>
    </row>
    <row r="779" spans="1:10">
      <c r="A779" s="103" t="s">
        <v>2731</v>
      </c>
      <c r="B779" s="103" t="s">
        <v>4711</v>
      </c>
      <c r="C779" s="103" t="s">
        <v>4717</v>
      </c>
      <c r="D779" s="103">
        <v>0</v>
      </c>
      <c r="E779" s="106" t="s">
        <v>4718</v>
      </c>
      <c r="F779" s="103">
        <v>20</v>
      </c>
      <c r="G779" s="103">
        <v>0</v>
      </c>
      <c r="H779" s="105" t="s">
        <v>5831</v>
      </c>
      <c r="I779" s="103" t="s">
        <v>5832</v>
      </c>
      <c r="J779" s="103" t="s">
        <v>2045</v>
      </c>
    </row>
    <row r="780" spans="1:10">
      <c r="A780" s="103" t="s">
        <v>4720</v>
      </c>
      <c r="B780" s="103" t="s">
        <v>2105</v>
      </c>
      <c r="C780" s="103" t="s">
        <v>5213</v>
      </c>
      <c r="D780" s="103">
        <v>0</v>
      </c>
      <c r="E780" s="13" t="s">
        <v>4718</v>
      </c>
      <c r="F780" s="103">
        <v>20</v>
      </c>
      <c r="G780" s="103">
        <v>0</v>
      </c>
      <c r="H780" s="105" t="s">
        <v>5833</v>
      </c>
      <c r="I780" s="103" t="s">
        <v>3010</v>
      </c>
      <c r="J780" s="103" t="s">
        <v>2045</v>
      </c>
    </row>
    <row r="781" spans="1:10">
      <c r="A781" s="103" t="s">
        <v>2731</v>
      </c>
      <c r="B781" s="103" t="s">
        <v>4711</v>
      </c>
      <c r="C781" s="103" t="s">
        <v>4717</v>
      </c>
      <c r="D781" s="103">
        <v>0</v>
      </c>
      <c r="E781" s="13" t="s">
        <v>4729</v>
      </c>
      <c r="F781" s="103">
        <v>20</v>
      </c>
      <c r="G781" s="103">
        <v>0</v>
      </c>
      <c r="H781" s="105" t="s">
        <v>5834</v>
      </c>
      <c r="I781" s="103" t="s">
        <v>5835</v>
      </c>
      <c r="J781" s="103" t="s">
        <v>2045</v>
      </c>
    </row>
    <row r="782" spans="1:10">
      <c r="A782" s="103" t="s">
        <v>4720</v>
      </c>
      <c r="B782" s="103" t="s">
        <v>4711</v>
      </c>
      <c r="C782" s="103" t="s">
        <v>5213</v>
      </c>
      <c r="D782" s="103">
        <v>0</v>
      </c>
      <c r="E782" s="13" t="s">
        <v>4729</v>
      </c>
      <c r="F782" s="103">
        <v>20</v>
      </c>
      <c r="G782" s="103">
        <v>0</v>
      </c>
      <c r="H782" s="105" t="s">
        <v>5836</v>
      </c>
      <c r="I782" s="103" t="s">
        <v>1153</v>
      </c>
      <c r="J782" s="103" t="s">
        <v>2045</v>
      </c>
    </row>
    <row r="783" spans="1:10">
      <c r="A783" s="103" t="s">
        <v>2731</v>
      </c>
      <c r="B783" s="103" t="s">
        <v>4813</v>
      </c>
      <c r="C783" s="103" t="s">
        <v>5498</v>
      </c>
      <c r="D783" s="103">
        <v>0</v>
      </c>
      <c r="E783" s="13" t="s">
        <v>4718</v>
      </c>
      <c r="F783" s="103">
        <v>15</v>
      </c>
      <c r="G783" s="103">
        <v>0</v>
      </c>
      <c r="H783" s="105" t="s">
        <v>5837</v>
      </c>
      <c r="I783" s="103" t="s">
        <v>5838</v>
      </c>
      <c r="J783" s="103" t="s">
        <v>2045</v>
      </c>
    </row>
    <row r="784" spans="1:10">
      <c r="A784" s="103" t="s">
        <v>2731</v>
      </c>
      <c r="B784" s="103" t="s">
        <v>4711</v>
      </c>
      <c r="C784" s="103" t="s">
        <v>5213</v>
      </c>
      <c r="D784" s="103">
        <v>0</v>
      </c>
      <c r="E784" s="13" t="s">
        <v>4729</v>
      </c>
      <c r="F784" s="103">
        <v>20</v>
      </c>
      <c r="G784" s="103">
        <v>0</v>
      </c>
      <c r="H784" s="105" t="s">
        <v>5839</v>
      </c>
      <c r="I784" s="103" t="s">
        <v>1144</v>
      </c>
      <c r="J784" s="103" t="s">
        <v>2045</v>
      </c>
    </row>
    <row r="785" spans="1:10">
      <c r="A785" s="103" t="s">
        <v>4720</v>
      </c>
      <c r="B785" s="103" t="s">
        <v>4711</v>
      </c>
      <c r="C785" s="103" t="s">
        <v>4752</v>
      </c>
      <c r="D785" s="103">
        <v>0</v>
      </c>
      <c r="E785" s="13" t="s">
        <v>4729</v>
      </c>
      <c r="F785" s="103">
        <v>20</v>
      </c>
      <c r="G785" s="103">
        <v>0</v>
      </c>
      <c r="H785" s="105" t="s">
        <v>5840</v>
      </c>
      <c r="I785" s="103" t="s">
        <v>1133</v>
      </c>
      <c r="J785" s="103" t="s">
        <v>2045</v>
      </c>
    </row>
    <row r="786" spans="1:10">
      <c r="A786" s="103" t="s">
        <v>4720</v>
      </c>
      <c r="B786" s="103" t="s">
        <v>4711</v>
      </c>
      <c r="C786" s="103" t="s">
        <v>4717</v>
      </c>
      <c r="D786" s="103">
        <v>0</v>
      </c>
      <c r="E786" s="13" t="s">
        <v>4729</v>
      </c>
      <c r="F786" s="103">
        <v>20</v>
      </c>
      <c r="G786" s="103">
        <v>0</v>
      </c>
      <c r="H786" s="105" t="s">
        <v>5841</v>
      </c>
      <c r="I786" s="103" t="s">
        <v>1142</v>
      </c>
      <c r="J786" s="103" t="s">
        <v>2045</v>
      </c>
    </row>
    <row r="787" spans="1:10">
      <c r="A787" s="103" t="s">
        <v>2731</v>
      </c>
      <c r="B787" s="103" t="s">
        <v>4711</v>
      </c>
      <c r="C787" s="103">
        <v>0</v>
      </c>
      <c r="D787" s="103">
        <v>0</v>
      </c>
      <c r="E787" s="13" t="s">
        <v>4729</v>
      </c>
      <c r="F787" s="103">
        <v>20</v>
      </c>
      <c r="G787" s="103">
        <v>0</v>
      </c>
      <c r="H787" s="105" t="s">
        <v>5842</v>
      </c>
      <c r="I787" s="103" t="s">
        <v>5843</v>
      </c>
      <c r="J787" s="103" t="s">
        <v>2045</v>
      </c>
    </row>
    <row r="788" spans="1:10">
      <c r="A788" s="103" t="s">
        <v>4720</v>
      </c>
      <c r="B788" s="103" t="s">
        <v>2105</v>
      </c>
      <c r="C788" s="103" t="s">
        <v>5498</v>
      </c>
      <c r="D788" s="103">
        <v>0</v>
      </c>
      <c r="E788" s="106" t="s">
        <v>4729</v>
      </c>
      <c r="F788" s="103">
        <v>20</v>
      </c>
      <c r="G788" s="103">
        <v>0</v>
      </c>
      <c r="H788" s="105" t="s">
        <v>5844</v>
      </c>
      <c r="I788" s="103" t="s">
        <v>5845</v>
      </c>
      <c r="J788" s="103" t="s">
        <v>4757</v>
      </c>
    </row>
    <row r="789" spans="1:10">
      <c r="A789" s="103" t="s">
        <v>4720</v>
      </c>
      <c r="B789" s="103" t="s">
        <v>4711</v>
      </c>
      <c r="C789" s="103" t="s">
        <v>4717</v>
      </c>
      <c r="D789" s="103">
        <v>0</v>
      </c>
      <c r="E789" s="13" t="s">
        <v>4729</v>
      </c>
      <c r="F789" s="103">
        <v>20</v>
      </c>
      <c r="G789" s="103">
        <v>0</v>
      </c>
      <c r="H789" s="105" t="s">
        <v>5846</v>
      </c>
      <c r="I789" s="103" t="s">
        <v>5847</v>
      </c>
      <c r="J789" s="103" t="s">
        <v>2045</v>
      </c>
    </row>
    <row r="790" spans="1:10">
      <c r="A790" s="103" t="s">
        <v>2731</v>
      </c>
      <c r="B790" s="103" t="s">
        <v>4711</v>
      </c>
      <c r="C790" s="103" t="s">
        <v>5498</v>
      </c>
      <c r="D790" s="103">
        <v>0</v>
      </c>
      <c r="E790" s="106" t="s">
        <v>4718</v>
      </c>
      <c r="F790" s="103">
        <v>15</v>
      </c>
      <c r="G790" s="103">
        <v>0</v>
      </c>
      <c r="H790" s="105" t="s">
        <v>5848</v>
      </c>
      <c r="I790" s="103" t="s">
        <v>5849</v>
      </c>
      <c r="J790" s="103" t="s">
        <v>2045</v>
      </c>
    </row>
    <row r="791" spans="1:10">
      <c r="A791" s="103" t="s">
        <v>2731</v>
      </c>
      <c r="B791" s="103" t="s">
        <v>4711</v>
      </c>
      <c r="C791" s="103">
        <v>0</v>
      </c>
      <c r="D791" s="103">
        <v>0</v>
      </c>
      <c r="E791" s="13" t="s">
        <v>4729</v>
      </c>
      <c r="F791" s="103">
        <v>20</v>
      </c>
      <c r="G791" s="103">
        <v>0</v>
      </c>
      <c r="H791" s="105" t="s">
        <v>5850</v>
      </c>
      <c r="I791" s="103" t="s">
        <v>1196</v>
      </c>
      <c r="J791" s="103" t="s">
        <v>2045</v>
      </c>
    </row>
    <row r="792" spans="1:10">
      <c r="A792" s="103" t="s">
        <v>4720</v>
      </c>
      <c r="B792" s="103" t="s">
        <v>4711</v>
      </c>
      <c r="C792" s="103" t="s">
        <v>4717</v>
      </c>
      <c r="D792" s="103">
        <v>0</v>
      </c>
      <c r="E792" s="13" t="s">
        <v>4729</v>
      </c>
      <c r="F792" s="103">
        <v>20</v>
      </c>
      <c r="G792" s="103">
        <v>0</v>
      </c>
      <c r="H792" s="105" t="s">
        <v>5851</v>
      </c>
      <c r="I792" s="103" t="s">
        <v>1149</v>
      </c>
      <c r="J792" s="103" t="s">
        <v>2045</v>
      </c>
    </row>
    <row r="793" spans="1:10">
      <c r="A793" s="103" t="s">
        <v>2731</v>
      </c>
      <c r="B793" s="103" t="s">
        <v>4711</v>
      </c>
      <c r="C793" s="103" t="s">
        <v>5498</v>
      </c>
      <c r="D793" s="103">
        <v>0</v>
      </c>
      <c r="E793" s="13" t="s">
        <v>4724</v>
      </c>
      <c r="F793" s="103">
        <v>15</v>
      </c>
      <c r="G793" s="103">
        <v>0</v>
      </c>
      <c r="H793" s="105" t="s">
        <v>5852</v>
      </c>
      <c r="I793" s="103" t="s">
        <v>1441</v>
      </c>
      <c r="J793" s="103" t="s">
        <v>2045</v>
      </c>
    </row>
    <row r="794" spans="1:10">
      <c r="A794" s="103" t="s">
        <v>2731</v>
      </c>
      <c r="B794" s="103" t="s">
        <v>4711</v>
      </c>
      <c r="C794" s="103" t="s">
        <v>4752</v>
      </c>
      <c r="D794" s="103">
        <v>0</v>
      </c>
      <c r="E794" s="13" t="s">
        <v>4718</v>
      </c>
      <c r="F794" s="103">
        <v>20</v>
      </c>
      <c r="G794" s="103">
        <v>0</v>
      </c>
      <c r="H794" s="105" t="s">
        <v>5853</v>
      </c>
      <c r="I794" s="103" t="s">
        <v>5854</v>
      </c>
      <c r="J794" s="103" t="s">
        <v>2045</v>
      </c>
    </row>
    <row r="795" spans="1:10">
      <c r="A795" s="103" t="s">
        <v>2731</v>
      </c>
      <c r="B795" s="103" t="s">
        <v>4813</v>
      </c>
      <c r="C795" s="103" t="s">
        <v>4752</v>
      </c>
      <c r="D795" s="103">
        <v>0</v>
      </c>
      <c r="E795" s="13" t="s">
        <v>4718</v>
      </c>
      <c r="F795" s="103">
        <v>20</v>
      </c>
      <c r="G795" s="103">
        <v>0</v>
      </c>
      <c r="H795" s="105" t="s">
        <v>5855</v>
      </c>
      <c r="I795" s="103" t="s">
        <v>5856</v>
      </c>
      <c r="J795" s="103" t="s">
        <v>2045</v>
      </c>
    </row>
    <row r="796" spans="1:10">
      <c r="A796" s="103" t="s">
        <v>2731</v>
      </c>
      <c r="B796" s="103" t="s">
        <v>4711</v>
      </c>
      <c r="C796" s="103" t="s">
        <v>4752</v>
      </c>
      <c r="D796" s="103">
        <v>0</v>
      </c>
      <c r="E796" s="13" t="s">
        <v>5733</v>
      </c>
      <c r="F796" s="103">
        <v>20</v>
      </c>
      <c r="G796" s="103">
        <v>0</v>
      </c>
      <c r="H796" s="105" t="s">
        <v>5857</v>
      </c>
      <c r="I796" s="103" t="s">
        <v>980</v>
      </c>
      <c r="J796" s="103" t="s">
        <v>2045</v>
      </c>
    </row>
    <row r="797" spans="1:10">
      <c r="A797" s="103" t="s">
        <v>4720</v>
      </c>
      <c r="B797" s="103" t="s">
        <v>4813</v>
      </c>
      <c r="C797" s="103" t="s">
        <v>5858</v>
      </c>
      <c r="D797" s="103">
        <v>0</v>
      </c>
      <c r="E797" s="106" t="s">
        <v>4729</v>
      </c>
      <c r="F797" s="103">
        <v>15</v>
      </c>
      <c r="G797" s="103">
        <v>0</v>
      </c>
      <c r="H797" s="105" t="s">
        <v>5859</v>
      </c>
      <c r="I797" s="103" t="s">
        <v>925</v>
      </c>
      <c r="J797" s="103" t="s">
        <v>2045</v>
      </c>
    </row>
    <row r="798" spans="1:10">
      <c r="A798" s="103" t="s">
        <v>2731</v>
      </c>
      <c r="B798" s="103" t="s">
        <v>4711</v>
      </c>
      <c r="C798" s="103">
        <v>0</v>
      </c>
      <c r="D798" s="103">
        <v>0</v>
      </c>
      <c r="E798" s="13" t="s">
        <v>4729</v>
      </c>
      <c r="F798" s="103">
        <v>15</v>
      </c>
      <c r="G798" s="103">
        <v>0</v>
      </c>
      <c r="H798" s="105" t="s">
        <v>5860</v>
      </c>
      <c r="I798" s="103" t="s">
        <v>5861</v>
      </c>
      <c r="J798" s="103" t="s">
        <v>2045</v>
      </c>
    </row>
    <row r="799" spans="1:10">
      <c r="A799" s="103" t="s">
        <v>2731</v>
      </c>
      <c r="B799" s="103" t="s">
        <v>4711</v>
      </c>
      <c r="C799" s="103">
        <v>0</v>
      </c>
      <c r="D799" s="103">
        <v>0</v>
      </c>
      <c r="E799" s="13" t="s">
        <v>4718</v>
      </c>
      <c r="F799" s="103">
        <v>20</v>
      </c>
      <c r="G799" s="103">
        <v>0</v>
      </c>
      <c r="H799" s="105" t="s">
        <v>5862</v>
      </c>
      <c r="I799" s="103" t="s">
        <v>5863</v>
      </c>
      <c r="J799" s="103" t="s">
        <v>2045</v>
      </c>
    </row>
    <row r="800" spans="1:10">
      <c r="A800" s="103" t="s">
        <v>2731</v>
      </c>
      <c r="B800" s="103" t="s">
        <v>4813</v>
      </c>
      <c r="C800" s="103" t="s">
        <v>4752</v>
      </c>
      <c r="D800" s="103">
        <v>0</v>
      </c>
      <c r="E800" s="13" t="s">
        <v>4718</v>
      </c>
      <c r="F800" s="103">
        <v>15</v>
      </c>
      <c r="G800" s="103">
        <v>0</v>
      </c>
      <c r="H800" s="105" t="s">
        <v>5864</v>
      </c>
      <c r="I800" s="103" t="s">
        <v>5865</v>
      </c>
      <c r="J800" s="103" t="s">
        <v>2045</v>
      </c>
    </row>
    <row r="801" spans="1:10">
      <c r="A801" s="103" t="s">
        <v>4720</v>
      </c>
      <c r="B801" s="103" t="s">
        <v>2105</v>
      </c>
      <c r="C801" s="103" t="s">
        <v>4752</v>
      </c>
      <c r="D801" s="103">
        <v>0</v>
      </c>
      <c r="E801" s="106" t="s">
        <v>4704</v>
      </c>
      <c r="F801" s="103">
        <v>20</v>
      </c>
      <c r="G801" s="103">
        <v>0</v>
      </c>
      <c r="H801" s="105" t="s">
        <v>5866</v>
      </c>
      <c r="I801" s="103" t="s">
        <v>3035</v>
      </c>
      <c r="J801" s="103" t="s">
        <v>2045</v>
      </c>
    </row>
    <row r="802" spans="1:10">
      <c r="A802" s="103" t="s">
        <v>4720</v>
      </c>
      <c r="B802" s="103" t="s">
        <v>4711</v>
      </c>
      <c r="C802" s="103">
        <v>0</v>
      </c>
      <c r="D802" s="103">
        <v>0</v>
      </c>
      <c r="E802" s="13" t="s">
        <v>4718</v>
      </c>
      <c r="F802" s="103">
        <v>15</v>
      </c>
      <c r="G802" s="103">
        <v>0</v>
      </c>
      <c r="H802" s="105" t="s">
        <v>5867</v>
      </c>
      <c r="I802" s="103" t="s">
        <v>5868</v>
      </c>
      <c r="J802" s="103" t="s">
        <v>2045</v>
      </c>
    </row>
    <row r="803" spans="1:10">
      <c r="A803" s="103" t="s">
        <v>2731</v>
      </c>
      <c r="B803" s="103" t="s">
        <v>4711</v>
      </c>
      <c r="C803" s="103" t="s">
        <v>5498</v>
      </c>
      <c r="D803" s="103">
        <v>0</v>
      </c>
      <c r="E803" s="106" t="s">
        <v>4718</v>
      </c>
      <c r="F803" s="103">
        <v>15</v>
      </c>
      <c r="G803" s="103">
        <v>0</v>
      </c>
      <c r="H803" s="105" t="s">
        <v>5869</v>
      </c>
      <c r="I803" s="103" t="s">
        <v>1356</v>
      </c>
      <c r="J803" s="103" t="s">
        <v>2045</v>
      </c>
    </row>
    <row r="804" spans="1:10">
      <c r="A804" s="103" t="s">
        <v>4720</v>
      </c>
      <c r="B804" s="103" t="s">
        <v>4711</v>
      </c>
      <c r="C804" s="103" t="s">
        <v>5213</v>
      </c>
      <c r="D804" s="103">
        <v>0</v>
      </c>
      <c r="E804" s="13" t="s">
        <v>4729</v>
      </c>
      <c r="F804" s="103">
        <v>20</v>
      </c>
      <c r="G804" s="103">
        <v>0</v>
      </c>
      <c r="H804" s="105" t="s">
        <v>5870</v>
      </c>
      <c r="I804" s="103" t="s">
        <v>1127</v>
      </c>
      <c r="J804" s="103" t="s">
        <v>2045</v>
      </c>
    </row>
    <row r="805" spans="1:10">
      <c r="A805" s="103" t="s">
        <v>4720</v>
      </c>
      <c r="B805" s="103" t="s">
        <v>4813</v>
      </c>
      <c r="C805" s="103" t="s">
        <v>5858</v>
      </c>
      <c r="D805" s="103">
        <v>0</v>
      </c>
      <c r="E805" s="106" t="s">
        <v>4729</v>
      </c>
      <c r="F805" s="103">
        <v>15</v>
      </c>
      <c r="G805" s="103">
        <v>0</v>
      </c>
      <c r="H805" s="105" t="s">
        <v>5871</v>
      </c>
      <c r="I805" s="103" t="s">
        <v>1159</v>
      </c>
      <c r="J805" s="103" t="s">
        <v>2045</v>
      </c>
    </row>
    <row r="806" spans="1:10">
      <c r="A806" s="103" t="s">
        <v>58</v>
      </c>
      <c r="B806" s="103" t="s">
        <v>58</v>
      </c>
      <c r="C806" s="103">
        <v>0</v>
      </c>
      <c r="D806" s="103">
        <v>0</v>
      </c>
      <c r="E806" s="115" t="s">
        <v>5276</v>
      </c>
      <c r="F806" s="103">
        <v>20</v>
      </c>
      <c r="G806" s="103">
        <v>0</v>
      </c>
      <c r="H806" s="105" t="s">
        <v>5872</v>
      </c>
      <c r="I806" s="103" t="s">
        <v>2048</v>
      </c>
      <c r="J806" s="103" t="s">
        <v>2043</v>
      </c>
    </row>
    <row r="807" spans="1:10">
      <c r="A807" s="103" t="s">
        <v>58</v>
      </c>
      <c r="B807" s="103" t="s">
        <v>58</v>
      </c>
      <c r="C807" s="103">
        <v>0</v>
      </c>
      <c r="D807" s="103">
        <v>0</v>
      </c>
      <c r="E807" s="115" t="s">
        <v>5276</v>
      </c>
      <c r="F807" s="103">
        <v>20</v>
      </c>
      <c r="G807" s="103">
        <v>0</v>
      </c>
      <c r="H807" s="105" t="s">
        <v>5873</v>
      </c>
      <c r="I807" s="103" t="s">
        <v>2065</v>
      </c>
      <c r="J807" s="103" t="s">
        <v>2043</v>
      </c>
    </row>
    <row r="808" spans="1:10">
      <c r="A808" s="103" t="s">
        <v>4720</v>
      </c>
      <c r="B808" s="103" t="s">
        <v>4711</v>
      </c>
      <c r="C808" s="103" t="s">
        <v>4717</v>
      </c>
      <c r="D808" s="103">
        <v>0</v>
      </c>
      <c r="E808" s="13" t="s">
        <v>4729</v>
      </c>
      <c r="F808" s="103">
        <v>20</v>
      </c>
      <c r="G808" s="103">
        <v>0</v>
      </c>
      <c r="H808" s="105" t="s">
        <v>5874</v>
      </c>
      <c r="I808" s="103" t="s">
        <v>1244</v>
      </c>
      <c r="J808" s="103" t="s">
        <v>2045</v>
      </c>
    </row>
    <row r="809" spans="1:10">
      <c r="A809" s="103" t="s">
        <v>4720</v>
      </c>
      <c r="B809" s="103" t="s">
        <v>4711</v>
      </c>
      <c r="C809" s="103">
        <v>0</v>
      </c>
      <c r="D809" s="103">
        <v>0</v>
      </c>
      <c r="E809" s="13" t="s">
        <v>4704</v>
      </c>
      <c r="F809" s="103">
        <v>20</v>
      </c>
      <c r="G809" s="103">
        <v>0</v>
      </c>
      <c r="H809" s="105" t="s">
        <v>5875</v>
      </c>
      <c r="I809" s="103" t="s">
        <v>2193</v>
      </c>
      <c r="J809" s="103" t="s">
        <v>2045</v>
      </c>
    </row>
    <row r="810" spans="1:10">
      <c r="A810" s="103" t="s">
        <v>2731</v>
      </c>
      <c r="B810" s="103" t="s">
        <v>4711</v>
      </c>
      <c r="C810" s="103" t="s">
        <v>4717</v>
      </c>
      <c r="D810" s="103">
        <v>0</v>
      </c>
      <c r="E810" s="13" t="s">
        <v>4704</v>
      </c>
      <c r="F810" s="103">
        <v>20</v>
      </c>
      <c r="G810" s="103">
        <v>0</v>
      </c>
      <c r="H810" s="105" t="s">
        <v>5876</v>
      </c>
      <c r="I810" s="103" t="s">
        <v>5877</v>
      </c>
      <c r="J810" s="103" t="s">
        <v>2045</v>
      </c>
    </row>
    <row r="811" spans="1:10">
      <c r="A811" s="103" t="s">
        <v>4720</v>
      </c>
      <c r="B811" s="103" t="s">
        <v>4711</v>
      </c>
      <c r="C811" s="103">
        <v>0</v>
      </c>
      <c r="D811" s="103">
        <v>0</v>
      </c>
      <c r="E811" s="13" t="s">
        <v>4704</v>
      </c>
      <c r="F811" s="103">
        <v>20</v>
      </c>
      <c r="G811" s="103">
        <v>0</v>
      </c>
      <c r="H811" s="105" t="s">
        <v>5878</v>
      </c>
      <c r="I811" s="103" t="s">
        <v>5879</v>
      </c>
      <c r="J811" s="103" t="s">
        <v>2045</v>
      </c>
    </row>
    <row r="812" spans="1:10">
      <c r="A812" s="103" t="s">
        <v>2731</v>
      </c>
      <c r="B812" s="103" t="s">
        <v>4711</v>
      </c>
      <c r="C812" s="103" t="s">
        <v>4717</v>
      </c>
      <c r="D812" s="103">
        <v>0</v>
      </c>
      <c r="E812" s="13" t="s">
        <v>4718</v>
      </c>
      <c r="F812" s="103">
        <v>20</v>
      </c>
      <c r="G812" s="103">
        <v>0</v>
      </c>
      <c r="H812" s="105" t="s">
        <v>5880</v>
      </c>
      <c r="I812" s="103" t="s">
        <v>5881</v>
      </c>
      <c r="J812" s="103" t="s">
        <v>2045</v>
      </c>
    </row>
    <row r="813" spans="1:10">
      <c r="A813" s="103" t="s">
        <v>2731</v>
      </c>
      <c r="B813" s="103" t="s">
        <v>4711</v>
      </c>
      <c r="C813" s="103">
        <v>0</v>
      </c>
      <c r="D813" s="103">
        <v>0</v>
      </c>
      <c r="E813" s="13" t="s">
        <v>4704</v>
      </c>
      <c r="F813" s="103">
        <v>20</v>
      </c>
      <c r="G813" s="103">
        <v>0</v>
      </c>
      <c r="H813" s="105" t="s">
        <v>5882</v>
      </c>
      <c r="I813" s="103" t="s">
        <v>780</v>
      </c>
      <c r="J813" s="103" t="s">
        <v>2045</v>
      </c>
    </row>
    <row r="814" spans="1:10">
      <c r="A814" s="103" t="s">
        <v>2731</v>
      </c>
      <c r="B814" s="103" t="s">
        <v>4711</v>
      </c>
      <c r="C814" s="103" t="s">
        <v>4717</v>
      </c>
      <c r="D814" s="103">
        <v>0</v>
      </c>
      <c r="E814" s="106" t="s">
        <v>4718</v>
      </c>
      <c r="F814" s="103">
        <v>20</v>
      </c>
      <c r="G814" s="103">
        <v>0</v>
      </c>
      <c r="H814" s="105" t="s">
        <v>5883</v>
      </c>
      <c r="I814" s="103" t="s">
        <v>5884</v>
      </c>
      <c r="J814" s="103" t="s">
        <v>2045</v>
      </c>
    </row>
    <row r="815" spans="1:10">
      <c r="A815" s="103" t="s">
        <v>2731</v>
      </c>
      <c r="B815" s="103" t="s">
        <v>4711</v>
      </c>
      <c r="C815" s="103" t="s">
        <v>4752</v>
      </c>
      <c r="D815" s="103">
        <v>0</v>
      </c>
      <c r="E815" s="13" t="s">
        <v>4704</v>
      </c>
      <c r="F815" s="103">
        <v>20</v>
      </c>
      <c r="G815" s="103">
        <v>0</v>
      </c>
      <c r="H815" s="105" t="s">
        <v>5885</v>
      </c>
      <c r="I815" s="103" t="s">
        <v>1342</v>
      </c>
      <c r="J815" s="103" t="s">
        <v>2045</v>
      </c>
    </row>
    <row r="816" spans="1:10">
      <c r="A816" s="103" t="s">
        <v>2731</v>
      </c>
      <c r="B816" s="103" t="s">
        <v>4813</v>
      </c>
      <c r="C816" s="103" t="s">
        <v>4752</v>
      </c>
      <c r="D816" s="103">
        <v>0</v>
      </c>
      <c r="E816" s="13" t="s">
        <v>4729</v>
      </c>
      <c r="F816" s="103">
        <v>20</v>
      </c>
      <c r="G816" s="103">
        <v>0</v>
      </c>
      <c r="H816" s="105" t="s">
        <v>5886</v>
      </c>
      <c r="I816" s="103" t="s">
        <v>5887</v>
      </c>
      <c r="J816" s="103" t="s">
        <v>2045</v>
      </c>
    </row>
    <row r="817" spans="1:10">
      <c r="A817" s="103" t="s">
        <v>2731</v>
      </c>
      <c r="B817" s="103" t="s">
        <v>4711</v>
      </c>
      <c r="C817" s="103">
        <v>0</v>
      </c>
      <c r="D817" s="103">
        <v>0</v>
      </c>
      <c r="E817" s="13" t="s">
        <v>4729</v>
      </c>
      <c r="F817" s="103">
        <v>20</v>
      </c>
      <c r="G817" s="103">
        <v>0</v>
      </c>
      <c r="H817" s="105" t="s">
        <v>5888</v>
      </c>
      <c r="I817" s="103" t="s">
        <v>763</v>
      </c>
      <c r="J817" s="103" t="s">
        <v>2045</v>
      </c>
    </row>
    <row r="818" spans="1:10">
      <c r="A818" s="103" t="s">
        <v>2731</v>
      </c>
      <c r="B818" s="103" t="s">
        <v>4711</v>
      </c>
      <c r="C818" s="103" t="s">
        <v>5260</v>
      </c>
      <c r="D818" s="103">
        <v>0</v>
      </c>
      <c r="E818" s="106" t="s">
        <v>4718</v>
      </c>
      <c r="F818" s="103">
        <v>15</v>
      </c>
      <c r="G818" s="103">
        <v>0</v>
      </c>
      <c r="H818" s="105" t="s">
        <v>5889</v>
      </c>
      <c r="I818" s="103" t="s">
        <v>5890</v>
      </c>
      <c r="J818" s="103" t="s">
        <v>2045</v>
      </c>
    </row>
    <row r="819" spans="1:10">
      <c r="A819" s="103" t="s">
        <v>2731</v>
      </c>
      <c r="B819" s="103" t="s">
        <v>4813</v>
      </c>
      <c r="C819" s="103" t="s">
        <v>5498</v>
      </c>
      <c r="D819" s="103">
        <v>0</v>
      </c>
      <c r="E819" s="106" t="s">
        <v>4718</v>
      </c>
      <c r="F819" s="103">
        <v>15</v>
      </c>
      <c r="G819" s="103">
        <v>0</v>
      </c>
      <c r="H819" s="105" t="s">
        <v>5891</v>
      </c>
      <c r="I819" s="103" t="s">
        <v>5892</v>
      </c>
      <c r="J819" s="103" t="s">
        <v>2045</v>
      </c>
    </row>
    <row r="820" spans="1:10">
      <c r="A820" s="103" t="s">
        <v>2731</v>
      </c>
      <c r="B820" s="103" t="s">
        <v>4711</v>
      </c>
      <c r="C820" s="103" t="s">
        <v>5213</v>
      </c>
      <c r="D820" s="103">
        <v>0</v>
      </c>
      <c r="E820" s="13" t="s">
        <v>4718</v>
      </c>
      <c r="F820" s="103">
        <v>20</v>
      </c>
      <c r="G820" s="103">
        <v>0</v>
      </c>
      <c r="H820" s="105" t="s">
        <v>5893</v>
      </c>
      <c r="I820" s="103" t="s">
        <v>1530</v>
      </c>
      <c r="J820" s="103" t="s">
        <v>2045</v>
      </c>
    </row>
    <row r="821" spans="1:10">
      <c r="A821" s="103" t="s">
        <v>2731</v>
      </c>
      <c r="B821" s="103" t="s">
        <v>4813</v>
      </c>
      <c r="C821" s="103">
        <v>0</v>
      </c>
      <c r="D821" s="103">
        <v>0</v>
      </c>
      <c r="E821" s="13" t="s">
        <v>4704</v>
      </c>
      <c r="F821" s="103">
        <v>20</v>
      </c>
      <c r="G821" s="103">
        <v>0</v>
      </c>
      <c r="H821" s="105" t="s">
        <v>5894</v>
      </c>
      <c r="I821" s="103" t="s">
        <v>5895</v>
      </c>
      <c r="J821" s="103" t="s">
        <v>2045</v>
      </c>
    </row>
    <row r="822" spans="1:10">
      <c r="A822" s="103" t="s">
        <v>4720</v>
      </c>
      <c r="B822" s="103" t="s">
        <v>4711</v>
      </c>
      <c r="C822" s="103" t="s">
        <v>5213</v>
      </c>
      <c r="D822" s="103">
        <v>0</v>
      </c>
      <c r="E822" s="106" t="s">
        <v>4704</v>
      </c>
      <c r="F822" s="103">
        <v>20</v>
      </c>
      <c r="G822" s="103">
        <v>0</v>
      </c>
      <c r="H822" s="105" t="s">
        <v>5896</v>
      </c>
      <c r="I822" s="103" t="s">
        <v>1031</v>
      </c>
      <c r="J822" s="103" t="s">
        <v>2045</v>
      </c>
    </row>
    <row r="823" spans="1:10">
      <c r="A823" s="103" t="s">
        <v>4720</v>
      </c>
      <c r="B823" s="103" t="s">
        <v>4711</v>
      </c>
      <c r="C823" s="103" t="s">
        <v>5260</v>
      </c>
      <c r="D823" s="103">
        <v>0</v>
      </c>
      <c r="E823" s="13" t="s">
        <v>4704</v>
      </c>
      <c r="F823" s="103">
        <v>15</v>
      </c>
      <c r="G823" s="103">
        <v>0</v>
      </c>
      <c r="H823" s="105" t="s">
        <v>5897</v>
      </c>
      <c r="I823" s="103" t="s">
        <v>1791</v>
      </c>
      <c r="J823" s="103" t="s">
        <v>2045</v>
      </c>
    </row>
    <row r="824" spans="1:10">
      <c r="A824" s="103" t="s">
        <v>4720</v>
      </c>
      <c r="B824" s="103" t="s">
        <v>4813</v>
      </c>
      <c r="C824" s="103" t="s">
        <v>5498</v>
      </c>
      <c r="D824" s="103">
        <v>0</v>
      </c>
      <c r="E824" s="13" t="s">
        <v>4704</v>
      </c>
      <c r="F824" s="103">
        <v>15</v>
      </c>
      <c r="G824" s="103">
        <v>0</v>
      </c>
      <c r="H824" s="105" t="s">
        <v>5898</v>
      </c>
      <c r="I824" s="103" t="s">
        <v>1151</v>
      </c>
      <c r="J824" s="103" t="s">
        <v>2045</v>
      </c>
    </row>
    <row r="825" spans="1:10">
      <c r="A825" s="103" t="s">
        <v>4720</v>
      </c>
      <c r="B825" s="103" t="s">
        <v>4711</v>
      </c>
      <c r="C825" s="103" t="s">
        <v>5260</v>
      </c>
      <c r="D825" s="103">
        <v>0</v>
      </c>
      <c r="E825" s="106" t="s">
        <v>4718</v>
      </c>
      <c r="F825" s="103">
        <v>20</v>
      </c>
      <c r="G825" s="103">
        <v>0</v>
      </c>
      <c r="H825" s="105" t="s">
        <v>5899</v>
      </c>
      <c r="I825" s="103" t="s">
        <v>1538</v>
      </c>
      <c r="J825" s="103" t="s">
        <v>2045</v>
      </c>
    </row>
    <row r="826" spans="1:10">
      <c r="A826" s="103" t="s">
        <v>2731</v>
      </c>
      <c r="B826" s="103" t="s">
        <v>4711</v>
      </c>
      <c r="C826" s="103" t="s">
        <v>5260</v>
      </c>
      <c r="D826" s="103">
        <v>0</v>
      </c>
      <c r="E826" s="13" t="s">
        <v>4718</v>
      </c>
      <c r="F826" s="103">
        <v>15</v>
      </c>
      <c r="G826" s="103">
        <v>0</v>
      </c>
      <c r="H826" s="105" t="s">
        <v>5900</v>
      </c>
      <c r="I826" s="103" t="s">
        <v>5901</v>
      </c>
      <c r="J826" s="103" t="s">
        <v>2045</v>
      </c>
    </row>
    <row r="827" spans="1:10">
      <c r="A827" s="103" t="s">
        <v>2731</v>
      </c>
      <c r="B827" s="103" t="s">
        <v>4711</v>
      </c>
      <c r="C827" s="103" t="s">
        <v>4717</v>
      </c>
      <c r="D827" s="103">
        <v>0</v>
      </c>
      <c r="E827" s="13" t="s">
        <v>4704</v>
      </c>
      <c r="F827" s="103">
        <v>20</v>
      </c>
      <c r="G827" s="103">
        <v>0</v>
      </c>
      <c r="H827" s="105" t="s">
        <v>5902</v>
      </c>
      <c r="I827" s="103" t="s">
        <v>5903</v>
      </c>
      <c r="J827" s="103" t="s">
        <v>2045</v>
      </c>
    </row>
    <row r="828" spans="1:10">
      <c r="A828" s="103" t="s">
        <v>2731</v>
      </c>
      <c r="B828" s="103" t="s">
        <v>4813</v>
      </c>
      <c r="C828" s="103" t="s">
        <v>5498</v>
      </c>
      <c r="D828" s="103">
        <v>0</v>
      </c>
      <c r="E828" s="13" t="s">
        <v>4718</v>
      </c>
      <c r="F828" s="103">
        <v>15</v>
      </c>
      <c r="G828" s="103">
        <v>0</v>
      </c>
      <c r="H828" s="105" t="s">
        <v>5904</v>
      </c>
      <c r="I828" s="103" t="s">
        <v>5905</v>
      </c>
      <c r="J828" s="103" t="s">
        <v>2045</v>
      </c>
    </row>
    <row r="829" spans="1:10">
      <c r="A829" s="103" t="s">
        <v>2731</v>
      </c>
      <c r="B829" s="103" t="s">
        <v>4813</v>
      </c>
      <c r="C829" s="103" t="s">
        <v>5498</v>
      </c>
      <c r="D829" s="103">
        <v>0</v>
      </c>
      <c r="E829" s="106" t="s">
        <v>4704</v>
      </c>
      <c r="F829" s="103">
        <v>15</v>
      </c>
      <c r="G829" s="103">
        <v>0</v>
      </c>
      <c r="H829" s="105" t="s">
        <v>5906</v>
      </c>
      <c r="I829" s="103" t="s">
        <v>3064</v>
      </c>
      <c r="J829" s="103" t="s">
        <v>2045</v>
      </c>
    </row>
    <row r="830" spans="1:10">
      <c r="A830" s="103" t="s">
        <v>2731</v>
      </c>
      <c r="B830" s="103" t="s">
        <v>4711</v>
      </c>
      <c r="C830" s="103" t="s">
        <v>4717</v>
      </c>
      <c r="D830" s="103">
        <v>0</v>
      </c>
      <c r="E830" s="13" t="s">
        <v>4718</v>
      </c>
      <c r="F830" s="103">
        <v>20</v>
      </c>
      <c r="G830" s="103">
        <v>0</v>
      </c>
      <c r="H830" s="105" t="s">
        <v>5907</v>
      </c>
      <c r="I830" s="103" t="s">
        <v>5908</v>
      </c>
      <c r="J830" s="103" t="s">
        <v>2045</v>
      </c>
    </row>
    <row r="831" spans="1:10">
      <c r="A831" s="103" t="s">
        <v>2731</v>
      </c>
      <c r="B831" s="103" t="s">
        <v>4711</v>
      </c>
      <c r="C831" s="103" t="s">
        <v>4746</v>
      </c>
      <c r="D831" s="103">
        <v>0</v>
      </c>
      <c r="E831" s="106" t="s">
        <v>4718</v>
      </c>
      <c r="F831" s="103">
        <v>15</v>
      </c>
      <c r="G831" s="103">
        <v>0</v>
      </c>
      <c r="H831" s="105" t="s">
        <v>5909</v>
      </c>
      <c r="I831" s="103" t="s">
        <v>5910</v>
      </c>
      <c r="J831" s="103" t="s">
        <v>2045</v>
      </c>
    </row>
    <row r="832" spans="1:10">
      <c r="A832" s="103" t="s">
        <v>2731</v>
      </c>
      <c r="B832" s="103" t="s">
        <v>4813</v>
      </c>
      <c r="C832" s="103">
        <v>0</v>
      </c>
      <c r="D832" s="103">
        <v>0</v>
      </c>
      <c r="E832" s="106" t="s">
        <v>4718</v>
      </c>
      <c r="F832" s="103">
        <v>20</v>
      </c>
      <c r="G832" s="103">
        <v>0</v>
      </c>
      <c r="H832" s="105" t="s">
        <v>5911</v>
      </c>
      <c r="I832" s="103" t="s">
        <v>5912</v>
      </c>
      <c r="J832" s="103" t="s">
        <v>2045</v>
      </c>
    </row>
    <row r="833" spans="1:10">
      <c r="A833" s="103" t="s">
        <v>2731</v>
      </c>
      <c r="B833" s="103" t="s">
        <v>4813</v>
      </c>
      <c r="C833" s="103" t="s">
        <v>5213</v>
      </c>
      <c r="D833" s="103">
        <v>0</v>
      </c>
      <c r="E833" s="13" t="s">
        <v>4718</v>
      </c>
      <c r="F833" s="103">
        <v>20</v>
      </c>
      <c r="G833" s="103">
        <v>0</v>
      </c>
      <c r="H833" s="105" t="s">
        <v>5913</v>
      </c>
      <c r="I833" s="103" t="s">
        <v>5914</v>
      </c>
      <c r="J833" s="103" t="s">
        <v>2045</v>
      </c>
    </row>
    <row r="834" spans="1:10">
      <c r="A834" s="103" t="s">
        <v>4720</v>
      </c>
      <c r="B834" s="103" t="s">
        <v>4711</v>
      </c>
      <c r="C834" s="103">
        <v>0</v>
      </c>
      <c r="D834" s="103">
        <v>0</v>
      </c>
      <c r="E834" s="13" t="s">
        <v>4729</v>
      </c>
      <c r="F834" s="103">
        <v>20</v>
      </c>
      <c r="G834" s="103">
        <v>0</v>
      </c>
      <c r="H834" s="105" t="s">
        <v>5915</v>
      </c>
      <c r="I834" s="103" t="s">
        <v>2165</v>
      </c>
      <c r="J834" s="103" t="s">
        <v>2045</v>
      </c>
    </row>
    <row r="835" spans="1:10">
      <c r="A835" s="103" t="s">
        <v>4720</v>
      </c>
      <c r="B835" s="103" t="s">
        <v>4711</v>
      </c>
      <c r="C835" s="103" t="s">
        <v>4717</v>
      </c>
      <c r="D835" s="103">
        <v>0</v>
      </c>
      <c r="E835" s="106" t="s">
        <v>4718</v>
      </c>
      <c r="F835" s="103">
        <v>20</v>
      </c>
      <c r="G835" s="103">
        <v>0</v>
      </c>
      <c r="H835" s="105" t="s">
        <v>5916</v>
      </c>
      <c r="I835" s="103" t="s">
        <v>1928</v>
      </c>
      <c r="J835" s="103" t="s">
        <v>2045</v>
      </c>
    </row>
    <row r="836" spans="1:10">
      <c r="A836" s="103" t="s">
        <v>4720</v>
      </c>
      <c r="B836" s="103" t="s">
        <v>4711</v>
      </c>
      <c r="C836" s="103" t="s">
        <v>4752</v>
      </c>
      <c r="D836" s="103">
        <v>0</v>
      </c>
      <c r="E836" s="106" t="s">
        <v>4729</v>
      </c>
      <c r="F836" s="103">
        <v>15</v>
      </c>
      <c r="G836" s="103">
        <v>0</v>
      </c>
      <c r="H836" s="105" t="s">
        <v>5917</v>
      </c>
      <c r="I836" s="103" t="s">
        <v>1370</v>
      </c>
      <c r="J836" s="103" t="s">
        <v>2043</v>
      </c>
    </row>
    <row r="837" spans="1:10">
      <c r="A837" s="103" t="s">
        <v>2731</v>
      </c>
      <c r="B837" s="103" t="s">
        <v>4711</v>
      </c>
      <c r="C837" s="103" t="s">
        <v>4717</v>
      </c>
      <c r="D837" s="103">
        <v>0</v>
      </c>
      <c r="E837" s="13" t="s">
        <v>4718</v>
      </c>
      <c r="F837" s="103">
        <v>20</v>
      </c>
      <c r="G837" s="103">
        <v>0</v>
      </c>
      <c r="H837" s="105" t="s">
        <v>5918</v>
      </c>
      <c r="I837" s="103" t="s">
        <v>5919</v>
      </c>
      <c r="J837" s="103" t="s">
        <v>2045</v>
      </c>
    </row>
    <row r="838" spans="1:10">
      <c r="A838" s="103" t="s">
        <v>2731</v>
      </c>
      <c r="B838" s="103" t="s">
        <v>4711</v>
      </c>
      <c r="C838" s="103" t="s">
        <v>4746</v>
      </c>
      <c r="D838" s="103">
        <v>0</v>
      </c>
      <c r="E838" s="13" t="s">
        <v>4718</v>
      </c>
      <c r="F838" s="103">
        <v>15</v>
      </c>
      <c r="G838" s="103">
        <v>0</v>
      </c>
      <c r="H838" s="105" t="s">
        <v>5920</v>
      </c>
      <c r="I838" s="103" t="s">
        <v>5921</v>
      </c>
      <c r="J838" s="103" t="s">
        <v>2045</v>
      </c>
    </row>
    <row r="839" spans="1:10">
      <c r="A839" s="103" t="s">
        <v>2731</v>
      </c>
      <c r="B839" s="103" t="s">
        <v>4711</v>
      </c>
      <c r="C839" s="103" t="s">
        <v>4717</v>
      </c>
      <c r="D839" s="103">
        <v>0</v>
      </c>
      <c r="E839" s="13" t="s">
        <v>4729</v>
      </c>
      <c r="F839" s="103">
        <v>20</v>
      </c>
      <c r="G839" s="103">
        <v>0</v>
      </c>
      <c r="H839" s="105" t="s">
        <v>5922</v>
      </c>
      <c r="I839" s="103" t="s">
        <v>5923</v>
      </c>
      <c r="J839" s="103" t="s">
        <v>2045</v>
      </c>
    </row>
    <row r="840" spans="1:10">
      <c r="A840" s="103" t="s">
        <v>2731</v>
      </c>
      <c r="B840" s="103" t="s">
        <v>4711</v>
      </c>
      <c r="C840" s="103" t="s">
        <v>4752</v>
      </c>
      <c r="D840" s="103">
        <v>0</v>
      </c>
      <c r="E840" s="13" t="s">
        <v>4718</v>
      </c>
      <c r="F840" s="103">
        <v>20</v>
      </c>
      <c r="G840" s="103">
        <v>0</v>
      </c>
      <c r="H840" s="105" t="s">
        <v>5924</v>
      </c>
      <c r="I840" s="103" t="s">
        <v>5925</v>
      </c>
      <c r="J840" s="103" t="s">
        <v>2045</v>
      </c>
    </row>
    <row r="841" spans="1:10">
      <c r="A841" s="103" t="s">
        <v>2731</v>
      </c>
      <c r="B841" s="103" t="s">
        <v>4711</v>
      </c>
      <c r="C841" s="103" t="s">
        <v>5498</v>
      </c>
      <c r="D841" s="103">
        <v>0</v>
      </c>
      <c r="E841" s="106" t="s">
        <v>4729</v>
      </c>
      <c r="F841" s="103">
        <v>15</v>
      </c>
      <c r="G841" s="103">
        <v>0</v>
      </c>
      <c r="H841" s="105" t="s">
        <v>5926</v>
      </c>
      <c r="I841" s="103" t="s">
        <v>1443</v>
      </c>
      <c r="J841" s="103" t="s">
        <v>2045</v>
      </c>
    </row>
    <row r="842" spans="1:10">
      <c r="A842" s="103" t="s">
        <v>2731</v>
      </c>
      <c r="B842" s="103" t="s">
        <v>4711</v>
      </c>
      <c r="C842" s="103" t="s">
        <v>4717</v>
      </c>
      <c r="D842" s="103">
        <v>0</v>
      </c>
      <c r="E842" s="13" t="s">
        <v>4704</v>
      </c>
      <c r="F842" s="103">
        <v>20</v>
      </c>
      <c r="G842" s="103">
        <v>0</v>
      </c>
      <c r="H842" s="105" t="s">
        <v>5927</v>
      </c>
      <c r="I842" s="103" t="s">
        <v>5928</v>
      </c>
      <c r="J842" s="103" t="s">
        <v>2045</v>
      </c>
    </row>
    <row r="843" spans="1:10">
      <c r="A843" s="103" t="s">
        <v>4720</v>
      </c>
      <c r="B843" s="103" t="s">
        <v>4813</v>
      </c>
      <c r="C843" s="103" t="s">
        <v>5498</v>
      </c>
      <c r="D843" s="103">
        <v>0</v>
      </c>
      <c r="E843" s="106" t="s">
        <v>4704</v>
      </c>
      <c r="F843" s="103">
        <v>15</v>
      </c>
      <c r="G843" s="103">
        <v>0</v>
      </c>
      <c r="H843" s="105" t="s">
        <v>5929</v>
      </c>
      <c r="I843" s="103" t="s">
        <v>1654</v>
      </c>
      <c r="J843" s="103" t="s">
        <v>2045</v>
      </c>
    </row>
    <row r="844" spans="1:10">
      <c r="A844" s="103" t="s">
        <v>4720</v>
      </c>
      <c r="B844" s="103" t="s">
        <v>4711</v>
      </c>
      <c r="C844" s="103" t="s">
        <v>4717</v>
      </c>
      <c r="D844" s="103">
        <v>0</v>
      </c>
      <c r="E844" s="106" t="s">
        <v>4704</v>
      </c>
      <c r="F844" s="103">
        <v>20</v>
      </c>
      <c r="G844" s="103">
        <v>0</v>
      </c>
      <c r="H844" s="105" t="s">
        <v>5930</v>
      </c>
      <c r="I844" s="103" t="s">
        <v>1351</v>
      </c>
      <c r="J844" s="103" t="s">
        <v>2043</v>
      </c>
    </row>
    <row r="845" spans="1:10">
      <c r="A845" s="103" t="s">
        <v>4720</v>
      </c>
      <c r="B845" s="103" t="s">
        <v>4711</v>
      </c>
      <c r="C845" s="103" t="s">
        <v>5213</v>
      </c>
      <c r="D845" s="103">
        <v>0</v>
      </c>
      <c r="E845" s="13" t="s">
        <v>4704</v>
      </c>
      <c r="F845" s="103">
        <v>20</v>
      </c>
      <c r="G845" s="103">
        <v>0</v>
      </c>
      <c r="H845" s="105" t="s">
        <v>5931</v>
      </c>
      <c r="I845" s="103" t="s">
        <v>1491</v>
      </c>
      <c r="J845" s="103" t="s">
        <v>2045</v>
      </c>
    </row>
    <row r="846" spans="1:10">
      <c r="A846" s="103" t="s">
        <v>4720</v>
      </c>
      <c r="B846" s="103" t="s">
        <v>4711</v>
      </c>
      <c r="C846" s="103" t="s">
        <v>4752</v>
      </c>
      <c r="D846" s="103">
        <v>0</v>
      </c>
      <c r="E846" s="13" t="s">
        <v>4704</v>
      </c>
      <c r="F846" s="103">
        <v>20</v>
      </c>
      <c r="G846" s="103">
        <v>0</v>
      </c>
      <c r="H846" s="105" t="s">
        <v>5932</v>
      </c>
      <c r="I846" s="103" t="s">
        <v>1272</v>
      </c>
      <c r="J846" s="103" t="s">
        <v>2045</v>
      </c>
    </row>
    <row r="847" spans="1:10">
      <c r="A847" s="103" t="s">
        <v>2731</v>
      </c>
      <c r="B847" s="103" t="s">
        <v>4711</v>
      </c>
      <c r="C847" s="103" t="s">
        <v>4746</v>
      </c>
      <c r="D847" s="103">
        <v>0</v>
      </c>
      <c r="E847" s="13" t="s">
        <v>4704</v>
      </c>
      <c r="F847" s="103">
        <v>15</v>
      </c>
      <c r="G847" s="103">
        <v>0</v>
      </c>
      <c r="H847" s="105" t="s">
        <v>5933</v>
      </c>
      <c r="I847" s="103" t="s">
        <v>5934</v>
      </c>
      <c r="J847" s="103" t="s">
        <v>2045</v>
      </c>
    </row>
    <row r="848" spans="1:10">
      <c r="A848" s="103" t="s">
        <v>2731</v>
      </c>
      <c r="B848" s="103" t="s">
        <v>4711</v>
      </c>
      <c r="C848" s="103">
        <v>0</v>
      </c>
      <c r="D848" s="103">
        <v>0</v>
      </c>
      <c r="E848" s="13" t="s">
        <v>4718</v>
      </c>
      <c r="F848" s="103">
        <v>20</v>
      </c>
      <c r="G848" s="103">
        <v>0</v>
      </c>
      <c r="H848" s="105" t="s">
        <v>5935</v>
      </c>
      <c r="I848" s="103" t="s">
        <v>1005</v>
      </c>
      <c r="J848" s="103" t="s">
        <v>2045</v>
      </c>
    </row>
    <row r="849" spans="1:10">
      <c r="A849" s="103" t="s">
        <v>2731</v>
      </c>
      <c r="B849" s="103" t="s">
        <v>4711</v>
      </c>
      <c r="C849" s="103" t="s">
        <v>4752</v>
      </c>
      <c r="D849" s="103">
        <v>0</v>
      </c>
      <c r="E849" s="13" t="s">
        <v>4718</v>
      </c>
      <c r="F849" s="103">
        <v>20</v>
      </c>
      <c r="G849" s="103">
        <v>0</v>
      </c>
      <c r="H849" s="105" t="s">
        <v>5936</v>
      </c>
      <c r="I849" s="103" t="s">
        <v>5937</v>
      </c>
      <c r="J849" s="103" t="s">
        <v>2045</v>
      </c>
    </row>
    <row r="850" spans="1:10">
      <c r="A850" s="103" t="s">
        <v>2731</v>
      </c>
      <c r="B850" s="103" t="s">
        <v>4711</v>
      </c>
      <c r="C850" s="103" t="s">
        <v>5260</v>
      </c>
      <c r="D850" s="103">
        <v>0</v>
      </c>
      <c r="E850" s="13" t="s">
        <v>4718</v>
      </c>
      <c r="F850" s="103">
        <v>15</v>
      </c>
      <c r="G850" s="103">
        <v>0</v>
      </c>
      <c r="H850" s="105" t="s">
        <v>5938</v>
      </c>
      <c r="I850" s="103" t="s">
        <v>5939</v>
      </c>
      <c r="J850" s="103" t="s">
        <v>2045</v>
      </c>
    </row>
    <row r="851" spans="1:10">
      <c r="A851" s="103" t="s">
        <v>2731</v>
      </c>
      <c r="B851" s="103" t="s">
        <v>4711</v>
      </c>
      <c r="C851" s="103" t="s">
        <v>4717</v>
      </c>
      <c r="D851" s="103">
        <v>0</v>
      </c>
      <c r="E851" s="13" t="s">
        <v>4718</v>
      </c>
      <c r="F851" s="103">
        <v>20</v>
      </c>
      <c r="G851" s="103">
        <v>0</v>
      </c>
      <c r="H851" s="105" t="s">
        <v>5940</v>
      </c>
      <c r="I851" s="103" t="s">
        <v>5941</v>
      </c>
      <c r="J851" s="103" t="s">
        <v>2045</v>
      </c>
    </row>
    <row r="852" spans="1:10">
      <c r="A852" s="103" t="s">
        <v>4875</v>
      </c>
      <c r="B852" s="103" t="s">
        <v>4711</v>
      </c>
      <c r="C852" s="103">
        <v>0</v>
      </c>
      <c r="D852" s="103">
        <v>0</v>
      </c>
      <c r="E852" s="13" t="s">
        <v>4729</v>
      </c>
      <c r="F852" s="103">
        <v>20</v>
      </c>
      <c r="G852" s="103">
        <v>0</v>
      </c>
      <c r="H852" s="105" t="s">
        <v>5942</v>
      </c>
      <c r="I852" s="103" t="s">
        <v>5943</v>
      </c>
      <c r="J852" s="103" t="s">
        <v>2045</v>
      </c>
    </row>
    <row r="853" spans="1:10">
      <c r="A853" s="103" t="s">
        <v>2731</v>
      </c>
      <c r="B853" s="103" t="s">
        <v>4711</v>
      </c>
      <c r="C853" s="103" t="s">
        <v>4752</v>
      </c>
      <c r="D853" s="103">
        <v>0</v>
      </c>
      <c r="E853" s="13" t="s">
        <v>4729</v>
      </c>
      <c r="F853" s="103">
        <v>15</v>
      </c>
      <c r="G853" s="103">
        <v>0</v>
      </c>
      <c r="H853" s="105" t="s">
        <v>5944</v>
      </c>
      <c r="I853" s="103" t="s">
        <v>5943</v>
      </c>
      <c r="J853" s="103" t="s">
        <v>2043</v>
      </c>
    </row>
    <row r="854" spans="1:10">
      <c r="A854" s="103" t="s">
        <v>2731</v>
      </c>
      <c r="B854" s="103" t="s">
        <v>4711</v>
      </c>
      <c r="C854" s="103" t="s">
        <v>5213</v>
      </c>
      <c r="D854" s="103">
        <v>0</v>
      </c>
      <c r="E854" s="13" t="s">
        <v>4704</v>
      </c>
      <c r="F854" s="103">
        <v>20</v>
      </c>
      <c r="G854" s="103">
        <v>0</v>
      </c>
      <c r="H854" s="105" t="s">
        <v>5945</v>
      </c>
      <c r="I854" s="103" t="s">
        <v>1048</v>
      </c>
      <c r="J854" s="103" t="s">
        <v>2045</v>
      </c>
    </row>
    <row r="855" spans="1:10">
      <c r="A855" s="103" t="s">
        <v>2731</v>
      </c>
      <c r="B855" s="103" t="s">
        <v>4711</v>
      </c>
      <c r="C855" s="103" t="s">
        <v>5213</v>
      </c>
      <c r="D855" s="103">
        <v>0</v>
      </c>
      <c r="E855" s="13" t="s">
        <v>4718</v>
      </c>
      <c r="F855" s="103">
        <v>20</v>
      </c>
      <c r="G855" s="103">
        <v>0</v>
      </c>
      <c r="H855" s="105" t="s">
        <v>5946</v>
      </c>
      <c r="I855" s="103" t="s">
        <v>5947</v>
      </c>
      <c r="J855" s="103" t="s">
        <v>2045</v>
      </c>
    </row>
    <row r="856" spans="1:10">
      <c r="A856" s="103" t="s">
        <v>2731</v>
      </c>
      <c r="B856" s="103" t="s">
        <v>4711</v>
      </c>
      <c r="C856" s="103" t="s">
        <v>4746</v>
      </c>
      <c r="D856" s="103">
        <v>0</v>
      </c>
      <c r="E856" s="106" t="s">
        <v>4729</v>
      </c>
      <c r="F856" s="103">
        <v>15</v>
      </c>
      <c r="G856" s="103">
        <v>0</v>
      </c>
      <c r="H856" s="105" t="s">
        <v>5948</v>
      </c>
      <c r="I856" s="103" t="s">
        <v>5949</v>
      </c>
      <c r="J856" s="103" t="s">
        <v>2045</v>
      </c>
    </row>
    <row r="857" spans="1:10">
      <c r="A857" s="103" t="s">
        <v>2731</v>
      </c>
      <c r="B857" s="103" t="s">
        <v>4711</v>
      </c>
      <c r="C857" s="103">
        <v>0</v>
      </c>
      <c r="D857" s="103">
        <v>0</v>
      </c>
      <c r="E857" s="13" t="s">
        <v>4729</v>
      </c>
      <c r="F857" s="103">
        <v>20</v>
      </c>
      <c r="G857" s="103">
        <v>0</v>
      </c>
      <c r="H857" s="105" t="s">
        <v>5950</v>
      </c>
      <c r="I857" s="103" t="s">
        <v>5951</v>
      </c>
      <c r="J857" s="103" t="s">
        <v>2045</v>
      </c>
    </row>
    <row r="858" spans="1:10">
      <c r="A858" s="103" t="s">
        <v>4875</v>
      </c>
      <c r="B858" s="103" t="s">
        <v>4711</v>
      </c>
      <c r="C858" s="103" t="s">
        <v>4746</v>
      </c>
      <c r="D858" s="103">
        <v>0</v>
      </c>
      <c r="E858" s="13" t="s">
        <v>4729</v>
      </c>
      <c r="F858" s="103">
        <v>20</v>
      </c>
      <c r="G858" s="103">
        <v>0</v>
      </c>
      <c r="H858" s="105" t="s">
        <v>5952</v>
      </c>
      <c r="I858" s="103" t="s">
        <v>1212</v>
      </c>
      <c r="J858" s="103" t="s">
        <v>2045</v>
      </c>
    </row>
    <row r="859" spans="1:10">
      <c r="A859" s="103" t="s">
        <v>4720</v>
      </c>
      <c r="B859" s="103" t="s">
        <v>4711</v>
      </c>
      <c r="C859" s="103" t="s">
        <v>4752</v>
      </c>
      <c r="D859" s="103">
        <v>0</v>
      </c>
      <c r="E859" s="106" t="s">
        <v>4862</v>
      </c>
      <c r="F859" s="103">
        <v>20</v>
      </c>
      <c r="G859" s="103">
        <v>0</v>
      </c>
      <c r="H859" s="105" t="s">
        <v>5953</v>
      </c>
      <c r="I859" s="103" t="s">
        <v>1253</v>
      </c>
      <c r="J859" s="103" t="s">
        <v>2045</v>
      </c>
    </row>
    <row r="860" spans="1:10">
      <c r="A860" s="103" t="s">
        <v>2731</v>
      </c>
      <c r="B860" s="103" t="s">
        <v>4711</v>
      </c>
      <c r="C860" s="103">
        <v>0</v>
      </c>
      <c r="D860" s="103">
        <v>0</v>
      </c>
      <c r="E860" s="13" t="s">
        <v>4718</v>
      </c>
      <c r="F860" s="103">
        <v>20</v>
      </c>
      <c r="G860" s="103">
        <v>0</v>
      </c>
      <c r="H860" s="105" t="s">
        <v>5954</v>
      </c>
      <c r="I860" s="103" t="s">
        <v>5955</v>
      </c>
      <c r="J860" s="103" t="s">
        <v>2045</v>
      </c>
    </row>
    <row r="861" spans="1:10">
      <c r="A861" s="103" t="s">
        <v>2731</v>
      </c>
      <c r="B861" s="103" t="s">
        <v>4711</v>
      </c>
      <c r="C861" s="103">
        <v>0</v>
      </c>
      <c r="D861" s="103">
        <v>0</v>
      </c>
      <c r="E861" s="13" t="s">
        <v>4718</v>
      </c>
      <c r="F861" s="103">
        <v>15</v>
      </c>
      <c r="G861" s="103">
        <v>0</v>
      </c>
      <c r="H861" s="105" t="s">
        <v>5956</v>
      </c>
      <c r="I861" s="103" t="s">
        <v>5957</v>
      </c>
      <c r="J861" s="103" t="s">
        <v>2045</v>
      </c>
    </row>
    <row r="862" spans="1:10">
      <c r="A862" s="103" t="s">
        <v>2731</v>
      </c>
      <c r="B862" s="103" t="s">
        <v>4711</v>
      </c>
      <c r="C862" s="103">
        <v>0</v>
      </c>
      <c r="D862" s="103">
        <v>0</v>
      </c>
      <c r="E862" s="13" t="s">
        <v>4718</v>
      </c>
      <c r="F862" s="103">
        <v>15</v>
      </c>
      <c r="G862" s="103">
        <v>0</v>
      </c>
      <c r="H862" s="105" t="s">
        <v>5958</v>
      </c>
      <c r="I862" s="103" t="s">
        <v>652</v>
      </c>
      <c r="J862" s="103" t="s">
        <v>2045</v>
      </c>
    </row>
    <row r="863" spans="1:10">
      <c r="A863" s="103" t="s">
        <v>2731</v>
      </c>
      <c r="B863" s="103" t="s">
        <v>4711</v>
      </c>
      <c r="C863" s="103" t="s">
        <v>5213</v>
      </c>
      <c r="D863" s="103">
        <v>0</v>
      </c>
      <c r="E863" s="13" t="s">
        <v>4718</v>
      </c>
      <c r="F863" s="103">
        <v>20</v>
      </c>
      <c r="G863" s="103">
        <v>0</v>
      </c>
      <c r="H863" s="105" t="s">
        <v>5959</v>
      </c>
      <c r="I863" s="103" t="s">
        <v>5960</v>
      </c>
      <c r="J863" s="103" t="s">
        <v>2045</v>
      </c>
    </row>
    <row r="864" spans="1:10">
      <c r="A864" s="103" t="s">
        <v>2731</v>
      </c>
      <c r="B864" s="103" t="s">
        <v>4711</v>
      </c>
      <c r="C864" s="103" t="s">
        <v>5213</v>
      </c>
      <c r="D864" s="103">
        <v>0</v>
      </c>
      <c r="E864" s="13" t="s">
        <v>4718</v>
      </c>
      <c r="F864" s="103">
        <v>20</v>
      </c>
      <c r="G864" s="103">
        <v>0</v>
      </c>
      <c r="H864" s="105" t="s">
        <v>5961</v>
      </c>
      <c r="I864" s="103" t="s">
        <v>5962</v>
      </c>
      <c r="J864" s="103" t="s">
        <v>2045</v>
      </c>
    </row>
    <row r="865" spans="1:10">
      <c r="A865" s="103" t="s">
        <v>2731</v>
      </c>
      <c r="B865" s="103" t="s">
        <v>4711</v>
      </c>
      <c r="C865" s="103">
        <v>0</v>
      </c>
      <c r="D865" s="103">
        <v>0</v>
      </c>
      <c r="E865" s="13" t="s">
        <v>4718</v>
      </c>
      <c r="F865" s="103">
        <v>15</v>
      </c>
      <c r="G865" s="103">
        <v>0</v>
      </c>
      <c r="H865" s="105" t="s">
        <v>5963</v>
      </c>
      <c r="I865" s="103" t="s">
        <v>5964</v>
      </c>
      <c r="J865" s="103" t="s">
        <v>2045</v>
      </c>
    </row>
    <row r="866" spans="1:10">
      <c r="A866" s="103" t="s">
        <v>2731</v>
      </c>
      <c r="B866" s="103" t="s">
        <v>4711</v>
      </c>
      <c r="C866" s="103">
        <v>0</v>
      </c>
      <c r="D866" s="103">
        <v>0</v>
      </c>
      <c r="E866" s="13" t="s">
        <v>4718</v>
      </c>
      <c r="F866" s="103">
        <v>15</v>
      </c>
      <c r="G866" s="103">
        <v>0</v>
      </c>
      <c r="H866" s="105" t="s">
        <v>5965</v>
      </c>
      <c r="I866" s="103" t="s">
        <v>5966</v>
      </c>
      <c r="J866" s="103" t="s">
        <v>2045</v>
      </c>
    </row>
    <row r="867" spans="1:10">
      <c r="A867" s="103" t="s">
        <v>2731</v>
      </c>
      <c r="B867" s="103" t="s">
        <v>4711</v>
      </c>
      <c r="C867" s="103">
        <v>0</v>
      </c>
      <c r="D867" s="103">
        <v>0</v>
      </c>
      <c r="E867" s="13" t="s">
        <v>4718</v>
      </c>
      <c r="F867" s="103">
        <v>15</v>
      </c>
      <c r="G867" s="103">
        <v>0</v>
      </c>
      <c r="H867" s="105" t="s">
        <v>5967</v>
      </c>
      <c r="I867" s="103" t="s">
        <v>5968</v>
      </c>
      <c r="J867" s="103" t="s">
        <v>2045</v>
      </c>
    </row>
    <row r="868" spans="1:10">
      <c r="A868" s="103" t="s">
        <v>2731</v>
      </c>
      <c r="B868" s="103" t="s">
        <v>4711</v>
      </c>
      <c r="C868" s="103">
        <v>0</v>
      </c>
      <c r="D868" s="103">
        <v>0</v>
      </c>
      <c r="E868" s="13" t="s">
        <v>4729</v>
      </c>
      <c r="F868" s="103">
        <v>20</v>
      </c>
      <c r="G868" s="103">
        <v>0</v>
      </c>
      <c r="H868" s="105" t="s">
        <v>5969</v>
      </c>
      <c r="I868" s="103" t="s">
        <v>5861</v>
      </c>
      <c r="J868" s="103" t="s">
        <v>2045</v>
      </c>
    </row>
    <row r="869" spans="1:10">
      <c r="A869" s="103" t="s">
        <v>2731</v>
      </c>
      <c r="B869" s="103" t="s">
        <v>4711</v>
      </c>
      <c r="C869" s="103">
        <v>0</v>
      </c>
      <c r="D869" s="103">
        <v>0</v>
      </c>
      <c r="E869" s="13" t="s">
        <v>4708</v>
      </c>
      <c r="F869" s="103">
        <v>20</v>
      </c>
      <c r="G869" s="103">
        <v>0</v>
      </c>
      <c r="H869" s="105" t="s">
        <v>5970</v>
      </c>
      <c r="I869" s="103" t="s">
        <v>5971</v>
      </c>
      <c r="J869" s="103" t="s">
        <v>2045</v>
      </c>
    </row>
    <row r="870" spans="1:10">
      <c r="A870" s="103" t="s">
        <v>4720</v>
      </c>
      <c r="B870" s="103" t="s">
        <v>2105</v>
      </c>
      <c r="C870" s="103" t="s">
        <v>5498</v>
      </c>
      <c r="D870" s="103">
        <v>0</v>
      </c>
      <c r="E870" s="106" t="s">
        <v>4708</v>
      </c>
      <c r="F870" s="103">
        <v>15</v>
      </c>
      <c r="G870" s="103">
        <v>0</v>
      </c>
      <c r="H870" s="105" t="s">
        <v>5972</v>
      </c>
      <c r="I870" s="103" t="s">
        <v>97</v>
      </c>
      <c r="J870" s="103" t="s">
        <v>2045</v>
      </c>
    </row>
    <row r="871" spans="1:10">
      <c r="A871" s="103" t="s">
        <v>2731</v>
      </c>
      <c r="B871" s="103" t="s">
        <v>4711</v>
      </c>
      <c r="C871" s="103">
        <v>0</v>
      </c>
      <c r="D871" s="103">
        <v>0</v>
      </c>
      <c r="E871" s="13" t="s">
        <v>4708</v>
      </c>
      <c r="F871" s="103">
        <v>20</v>
      </c>
      <c r="G871" s="103">
        <v>0</v>
      </c>
      <c r="H871" s="105" t="s">
        <v>5973</v>
      </c>
      <c r="I871" s="103" t="s">
        <v>5974</v>
      </c>
      <c r="J871" s="103" t="s">
        <v>2045</v>
      </c>
    </row>
    <row r="872" spans="1:10">
      <c r="A872" s="103" t="s">
        <v>4720</v>
      </c>
      <c r="B872" s="103" t="s">
        <v>4711</v>
      </c>
      <c r="C872" s="103">
        <v>0</v>
      </c>
      <c r="D872" s="103">
        <v>0</v>
      </c>
      <c r="E872" s="13" t="s">
        <v>4704</v>
      </c>
      <c r="F872" s="103">
        <v>15</v>
      </c>
      <c r="G872" s="103">
        <v>0</v>
      </c>
      <c r="H872" s="105" t="s">
        <v>5975</v>
      </c>
      <c r="I872" s="103" t="s">
        <v>1975</v>
      </c>
      <c r="J872" s="103" t="s">
        <v>2045</v>
      </c>
    </row>
    <row r="873" spans="1:10">
      <c r="A873" s="103" t="s">
        <v>4720</v>
      </c>
      <c r="B873" s="103" t="s">
        <v>4711</v>
      </c>
      <c r="C873" s="103" t="s">
        <v>5213</v>
      </c>
      <c r="D873" s="103">
        <v>0</v>
      </c>
      <c r="E873" s="13" t="s">
        <v>4704</v>
      </c>
      <c r="F873" s="103">
        <v>20</v>
      </c>
      <c r="G873" s="103">
        <v>0</v>
      </c>
      <c r="H873" s="105" t="s">
        <v>5976</v>
      </c>
      <c r="I873" s="103" t="s">
        <v>1303</v>
      </c>
      <c r="J873" s="103" t="s">
        <v>2045</v>
      </c>
    </row>
    <row r="874" spans="1:10">
      <c r="A874" s="103" t="s">
        <v>4720</v>
      </c>
      <c r="B874" s="103" t="s">
        <v>4711</v>
      </c>
      <c r="C874" s="103" t="s">
        <v>4717</v>
      </c>
      <c r="D874" s="103">
        <v>0</v>
      </c>
      <c r="E874" s="13" t="s">
        <v>4718</v>
      </c>
      <c r="F874" s="103">
        <v>20</v>
      </c>
      <c r="G874" s="103">
        <v>0</v>
      </c>
      <c r="H874" s="105" t="s">
        <v>5977</v>
      </c>
      <c r="I874" s="103" t="s">
        <v>1484</v>
      </c>
      <c r="J874" s="103" t="s">
        <v>2045</v>
      </c>
    </row>
    <row r="875" spans="1:10">
      <c r="A875" s="103" t="s">
        <v>2731</v>
      </c>
      <c r="B875" s="103" t="s">
        <v>4711</v>
      </c>
      <c r="C875" s="103">
        <v>0</v>
      </c>
      <c r="D875" s="103">
        <v>0</v>
      </c>
      <c r="E875" s="13" t="s">
        <v>4718</v>
      </c>
      <c r="F875" s="103">
        <v>20</v>
      </c>
      <c r="G875" s="103">
        <v>0</v>
      </c>
      <c r="H875" s="105" t="s">
        <v>5978</v>
      </c>
      <c r="I875" s="103" t="s">
        <v>5979</v>
      </c>
      <c r="J875" s="103" t="s">
        <v>2045</v>
      </c>
    </row>
    <row r="876" spans="1:10">
      <c r="A876" s="103" t="s">
        <v>2731</v>
      </c>
      <c r="B876" s="103" t="s">
        <v>4711</v>
      </c>
      <c r="C876" s="103" t="s">
        <v>5498</v>
      </c>
      <c r="D876" s="103">
        <v>0</v>
      </c>
      <c r="E876" s="106" t="s">
        <v>4718</v>
      </c>
      <c r="F876" s="103">
        <v>15</v>
      </c>
      <c r="G876" s="103">
        <v>0</v>
      </c>
      <c r="H876" s="105" t="s">
        <v>5980</v>
      </c>
      <c r="I876" s="103" t="s">
        <v>5981</v>
      </c>
      <c r="J876" s="103" t="s">
        <v>2045</v>
      </c>
    </row>
    <row r="877" spans="1:10">
      <c r="A877" s="103" t="s">
        <v>2731</v>
      </c>
      <c r="B877" s="103" t="s">
        <v>4711</v>
      </c>
      <c r="C877" s="103">
        <v>0</v>
      </c>
      <c r="D877" s="103">
        <v>0</v>
      </c>
      <c r="E877" s="106" t="s">
        <v>4718</v>
      </c>
      <c r="F877" s="103">
        <v>20</v>
      </c>
      <c r="G877" s="103">
        <v>0</v>
      </c>
      <c r="H877" s="105" t="s">
        <v>5982</v>
      </c>
      <c r="I877" s="103" t="s">
        <v>5983</v>
      </c>
      <c r="J877" s="103" t="s">
        <v>2045</v>
      </c>
    </row>
    <row r="878" spans="1:10">
      <c r="A878" s="103" t="s">
        <v>2731</v>
      </c>
      <c r="B878" s="103" t="s">
        <v>4711</v>
      </c>
      <c r="C878" s="103" t="s">
        <v>5260</v>
      </c>
      <c r="D878" s="103">
        <v>0</v>
      </c>
      <c r="E878" s="13" t="s">
        <v>4718</v>
      </c>
      <c r="F878" s="103">
        <v>20</v>
      </c>
      <c r="G878" s="103">
        <v>0</v>
      </c>
      <c r="H878" s="105" t="s">
        <v>5984</v>
      </c>
      <c r="I878" s="103" t="s">
        <v>5985</v>
      </c>
      <c r="J878" s="103" t="s">
        <v>2045</v>
      </c>
    </row>
    <row r="879" spans="1:10">
      <c r="A879" s="103" t="s">
        <v>2731</v>
      </c>
      <c r="B879" s="103" t="s">
        <v>4711</v>
      </c>
      <c r="C879" s="103" t="s">
        <v>5070</v>
      </c>
      <c r="D879" s="103">
        <v>0</v>
      </c>
      <c r="E879" s="13" t="s">
        <v>4718</v>
      </c>
      <c r="F879" s="103">
        <v>20</v>
      </c>
      <c r="G879" s="103">
        <v>0</v>
      </c>
      <c r="H879" s="105" t="s">
        <v>5986</v>
      </c>
      <c r="I879" s="103" t="s">
        <v>5987</v>
      </c>
      <c r="J879" s="103" t="s">
        <v>2045</v>
      </c>
    </row>
    <row r="880" spans="1:10">
      <c r="A880" s="103" t="s">
        <v>4696</v>
      </c>
      <c r="B880" s="103" t="s">
        <v>4697</v>
      </c>
      <c r="C880" s="103" t="s">
        <v>4712</v>
      </c>
      <c r="D880" s="103">
        <v>0</v>
      </c>
      <c r="E880" s="13" t="s">
        <v>4718</v>
      </c>
      <c r="F880" s="103">
        <v>25</v>
      </c>
      <c r="G880" s="103">
        <v>0</v>
      </c>
      <c r="H880" s="105" t="s">
        <v>5988</v>
      </c>
      <c r="I880" s="103" t="s">
        <v>5989</v>
      </c>
      <c r="J880" s="103" t="s">
        <v>2045</v>
      </c>
    </row>
    <row r="881" spans="1:10">
      <c r="A881" s="103" t="s">
        <v>4720</v>
      </c>
      <c r="B881" s="103" t="s">
        <v>2105</v>
      </c>
      <c r="C881" s="103" t="s">
        <v>4752</v>
      </c>
      <c r="D881" s="103">
        <v>0</v>
      </c>
      <c r="E881" s="13" t="s">
        <v>4718</v>
      </c>
      <c r="F881" s="103">
        <v>20</v>
      </c>
      <c r="G881" s="103">
        <v>0</v>
      </c>
      <c r="H881" s="105" t="s">
        <v>5990</v>
      </c>
      <c r="I881" s="103" t="s">
        <v>2099</v>
      </c>
      <c r="J881" s="103" t="s">
        <v>2045</v>
      </c>
    </row>
    <row r="882" spans="1:10">
      <c r="A882" s="103" t="s">
        <v>2731</v>
      </c>
      <c r="B882" s="103" t="s">
        <v>4711</v>
      </c>
      <c r="C882" s="103" t="s">
        <v>4752</v>
      </c>
      <c r="D882" s="103">
        <v>0</v>
      </c>
      <c r="E882" s="106" t="s">
        <v>4704</v>
      </c>
      <c r="F882" s="103">
        <v>20</v>
      </c>
      <c r="G882" s="103">
        <v>0</v>
      </c>
      <c r="H882" s="105" t="s">
        <v>5991</v>
      </c>
      <c r="I882" s="103" t="s">
        <v>3116</v>
      </c>
      <c r="J882" s="103" t="s">
        <v>2045</v>
      </c>
    </row>
    <row r="883" spans="1:10">
      <c r="A883" s="103" t="s">
        <v>2731</v>
      </c>
      <c r="B883" s="103" t="s">
        <v>4711</v>
      </c>
      <c r="C883" s="103" t="s">
        <v>5213</v>
      </c>
      <c r="D883" s="103">
        <v>0</v>
      </c>
      <c r="E883" s="106" t="s">
        <v>4718</v>
      </c>
      <c r="F883" s="103">
        <v>20</v>
      </c>
      <c r="G883" s="103">
        <v>0</v>
      </c>
      <c r="H883" s="105" t="s">
        <v>5992</v>
      </c>
      <c r="I883" s="103" t="s">
        <v>5993</v>
      </c>
      <c r="J883" s="103" t="s">
        <v>2045</v>
      </c>
    </row>
    <row r="884" spans="1:10">
      <c r="A884" s="103" t="s">
        <v>4720</v>
      </c>
      <c r="B884" s="103" t="s">
        <v>4711</v>
      </c>
      <c r="C884" s="103" t="s">
        <v>4717</v>
      </c>
      <c r="D884" s="103">
        <v>0</v>
      </c>
      <c r="E884" s="106" t="s">
        <v>4729</v>
      </c>
      <c r="F884" s="103">
        <v>20</v>
      </c>
      <c r="G884" s="103">
        <v>0</v>
      </c>
      <c r="H884" s="105" t="s">
        <v>5994</v>
      </c>
      <c r="I884" s="103" t="s">
        <v>1410</v>
      </c>
      <c r="J884" s="103" t="s">
        <v>2045</v>
      </c>
    </row>
    <row r="885" spans="1:10">
      <c r="A885" s="103" t="s">
        <v>2731</v>
      </c>
      <c r="B885" s="103" t="s">
        <v>4711</v>
      </c>
      <c r="C885" s="103">
        <v>0</v>
      </c>
      <c r="D885" s="103">
        <v>0</v>
      </c>
      <c r="E885" s="106" t="s">
        <v>4718</v>
      </c>
      <c r="F885" s="103">
        <v>20</v>
      </c>
      <c r="G885" s="103">
        <v>0</v>
      </c>
      <c r="H885" s="105" t="s">
        <v>5995</v>
      </c>
      <c r="I885" s="103" t="s">
        <v>5996</v>
      </c>
      <c r="J885" s="103" t="s">
        <v>2045</v>
      </c>
    </row>
    <row r="886" spans="1:10">
      <c r="A886" s="103" t="s">
        <v>4720</v>
      </c>
      <c r="B886" s="103" t="s">
        <v>4711</v>
      </c>
      <c r="C886" s="103" t="s">
        <v>4752</v>
      </c>
      <c r="D886" s="103">
        <v>0</v>
      </c>
      <c r="E886" s="106" t="s">
        <v>4729</v>
      </c>
      <c r="F886" s="103">
        <v>20</v>
      </c>
      <c r="G886" s="103">
        <v>0</v>
      </c>
      <c r="H886" s="105" t="s">
        <v>5997</v>
      </c>
      <c r="I886" s="103" t="s">
        <v>1526</v>
      </c>
      <c r="J886" s="103" t="s">
        <v>2045</v>
      </c>
    </row>
    <row r="887" spans="1:10">
      <c r="A887" s="103" t="s">
        <v>4720</v>
      </c>
      <c r="B887" s="103" t="s">
        <v>4711</v>
      </c>
      <c r="C887" s="103" t="s">
        <v>4752</v>
      </c>
      <c r="D887" s="103">
        <v>0</v>
      </c>
      <c r="E887" s="106" t="s">
        <v>4729</v>
      </c>
      <c r="F887" s="103">
        <v>20</v>
      </c>
      <c r="G887" s="103">
        <v>0</v>
      </c>
      <c r="H887" s="105" t="s">
        <v>5998</v>
      </c>
      <c r="I887" s="103" t="s">
        <v>1270</v>
      </c>
      <c r="J887" s="103" t="s">
        <v>2045</v>
      </c>
    </row>
    <row r="888" spans="1:10">
      <c r="A888" s="103" t="s">
        <v>4720</v>
      </c>
      <c r="B888" s="103" t="s">
        <v>4711</v>
      </c>
      <c r="C888" s="103" t="s">
        <v>4752</v>
      </c>
      <c r="D888" s="103">
        <v>0</v>
      </c>
      <c r="E888" s="106" t="s">
        <v>4704</v>
      </c>
      <c r="F888" s="103">
        <v>15</v>
      </c>
      <c r="G888" s="103">
        <v>0</v>
      </c>
      <c r="H888" s="105" t="s">
        <v>5999</v>
      </c>
      <c r="I888" s="103" t="s">
        <v>1011</v>
      </c>
      <c r="J888" s="103" t="s">
        <v>2045</v>
      </c>
    </row>
    <row r="889" spans="1:10">
      <c r="A889" s="103" t="s">
        <v>2731</v>
      </c>
      <c r="B889" s="103" t="s">
        <v>4711</v>
      </c>
      <c r="C889" s="103" t="s">
        <v>5498</v>
      </c>
      <c r="D889" s="103">
        <v>0</v>
      </c>
      <c r="E889" s="106" t="s">
        <v>4718</v>
      </c>
      <c r="F889" s="103">
        <v>15</v>
      </c>
      <c r="G889" s="103">
        <v>0</v>
      </c>
      <c r="H889" s="105" t="s">
        <v>6000</v>
      </c>
      <c r="I889" s="103" t="s">
        <v>6001</v>
      </c>
      <c r="J889" s="103" t="s">
        <v>2045</v>
      </c>
    </row>
    <row r="890" spans="1:10">
      <c r="A890" s="103" t="s">
        <v>2731</v>
      </c>
      <c r="B890" s="103" t="s">
        <v>4711</v>
      </c>
      <c r="C890" s="103" t="s">
        <v>5498</v>
      </c>
      <c r="D890" s="103">
        <v>0</v>
      </c>
      <c r="E890" s="13" t="s">
        <v>4718</v>
      </c>
      <c r="F890" s="103">
        <v>15</v>
      </c>
      <c r="G890" s="103">
        <v>0</v>
      </c>
      <c r="H890" s="105" t="s">
        <v>6002</v>
      </c>
      <c r="I890" s="103" t="s">
        <v>6003</v>
      </c>
      <c r="J890" s="103" t="s">
        <v>2045</v>
      </c>
    </row>
    <row r="891" spans="1:10">
      <c r="A891" s="103" t="s">
        <v>2731</v>
      </c>
      <c r="B891" s="103" t="s">
        <v>4711</v>
      </c>
      <c r="C891" s="103" t="s">
        <v>4752</v>
      </c>
      <c r="D891" s="103">
        <v>0</v>
      </c>
      <c r="E891" s="106" t="s">
        <v>4729</v>
      </c>
      <c r="F891" s="103">
        <v>20</v>
      </c>
      <c r="G891" s="103">
        <v>0</v>
      </c>
      <c r="H891" s="105" t="s">
        <v>6004</v>
      </c>
      <c r="I891" s="103" t="s">
        <v>686</v>
      </c>
      <c r="J891" s="103" t="s">
        <v>2045</v>
      </c>
    </row>
    <row r="892" spans="1:10">
      <c r="A892" s="103" t="s">
        <v>2731</v>
      </c>
      <c r="B892" s="103" t="s">
        <v>4813</v>
      </c>
      <c r="C892" s="103">
        <v>0</v>
      </c>
      <c r="D892" s="103">
        <v>0</v>
      </c>
      <c r="E892" s="106" t="s">
        <v>4729</v>
      </c>
      <c r="F892" s="103">
        <v>20</v>
      </c>
      <c r="G892" s="103">
        <v>0</v>
      </c>
      <c r="H892" s="105" t="s">
        <v>6005</v>
      </c>
      <c r="I892" s="103" t="s">
        <v>6006</v>
      </c>
      <c r="J892" s="103" t="s">
        <v>2045</v>
      </c>
    </row>
    <row r="893" spans="1:10">
      <c r="A893" s="103" t="s">
        <v>4720</v>
      </c>
      <c r="B893" s="103" t="s">
        <v>2105</v>
      </c>
      <c r="C893" s="103" t="s">
        <v>5498</v>
      </c>
      <c r="D893" s="103">
        <v>0</v>
      </c>
      <c r="E893" s="106" t="s">
        <v>4729</v>
      </c>
      <c r="F893" s="103">
        <v>15</v>
      </c>
      <c r="G893" s="103">
        <v>0</v>
      </c>
      <c r="H893" s="105" t="s">
        <v>6007</v>
      </c>
      <c r="I893" s="103" t="s">
        <v>3137</v>
      </c>
      <c r="J893" s="103" t="s">
        <v>2045</v>
      </c>
    </row>
    <row r="894" spans="1:10">
      <c r="A894" s="103" t="s">
        <v>2731</v>
      </c>
      <c r="B894" s="103" t="s">
        <v>4711</v>
      </c>
      <c r="C894" s="103" t="s">
        <v>5498</v>
      </c>
      <c r="D894" s="103">
        <v>0</v>
      </c>
      <c r="E894" s="106" t="s">
        <v>4718</v>
      </c>
      <c r="F894" s="103">
        <v>15</v>
      </c>
      <c r="G894" s="103">
        <v>0</v>
      </c>
      <c r="H894" s="105" t="s">
        <v>6008</v>
      </c>
      <c r="I894" s="103" t="s">
        <v>6009</v>
      </c>
      <c r="J894" s="103" t="s">
        <v>2045</v>
      </c>
    </row>
    <row r="895" spans="1:10">
      <c r="A895" s="103" t="s">
        <v>2731</v>
      </c>
      <c r="B895" s="103" t="s">
        <v>4711</v>
      </c>
      <c r="C895" s="103">
        <v>0</v>
      </c>
      <c r="D895" s="103">
        <v>0</v>
      </c>
      <c r="E895" s="13" t="s">
        <v>4718</v>
      </c>
      <c r="F895" s="103">
        <v>15</v>
      </c>
      <c r="G895" s="103">
        <v>0</v>
      </c>
      <c r="H895" s="105" t="s">
        <v>6010</v>
      </c>
      <c r="I895" s="103" t="s">
        <v>6011</v>
      </c>
      <c r="J895" s="103" t="s">
        <v>2045</v>
      </c>
    </row>
    <row r="896" spans="1:10">
      <c r="A896" s="103" t="s">
        <v>4720</v>
      </c>
      <c r="B896" s="103" t="s">
        <v>4711</v>
      </c>
      <c r="C896" s="103" t="s">
        <v>4821</v>
      </c>
      <c r="D896" s="103">
        <v>0</v>
      </c>
      <c r="E896" s="106" t="s">
        <v>4704</v>
      </c>
      <c r="F896" s="103">
        <v>15</v>
      </c>
      <c r="G896" s="103">
        <v>0</v>
      </c>
      <c r="H896" s="105" t="s">
        <v>6012</v>
      </c>
      <c r="I896" s="103" t="s">
        <v>1205</v>
      </c>
      <c r="J896" s="103" t="s">
        <v>2043</v>
      </c>
    </row>
    <row r="897" spans="1:10">
      <c r="A897" s="103" t="s">
        <v>4720</v>
      </c>
      <c r="B897" s="103" t="s">
        <v>4711</v>
      </c>
      <c r="C897" s="103" t="s">
        <v>5260</v>
      </c>
      <c r="D897" s="103">
        <v>0</v>
      </c>
      <c r="E897" s="106" t="s">
        <v>4704</v>
      </c>
      <c r="F897" s="103">
        <v>15</v>
      </c>
      <c r="G897" s="103">
        <v>0</v>
      </c>
      <c r="H897" s="116" t="s">
        <v>6013</v>
      </c>
      <c r="I897" s="117" t="s">
        <v>1695</v>
      </c>
      <c r="J897" s="103" t="s">
        <v>2045</v>
      </c>
    </row>
    <row r="898" spans="1:10">
      <c r="A898" s="103" t="s">
        <v>4720</v>
      </c>
      <c r="B898" s="103" t="s">
        <v>4813</v>
      </c>
      <c r="C898" s="103" t="s">
        <v>5213</v>
      </c>
      <c r="D898" s="103">
        <v>0</v>
      </c>
      <c r="E898" s="106" t="s">
        <v>4704</v>
      </c>
      <c r="F898" s="103">
        <v>20</v>
      </c>
      <c r="G898" s="103">
        <v>0</v>
      </c>
      <c r="H898" s="105" t="s">
        <v>6014</v>
      </c>
      <c r="I898" s="103" t="s">
        <v>1318</v>
      </c>
      <c r="J898" s="103" t="s">
        <v>2045</v>
      </c>
    </row>
    <row r="899" spans="1:10">
      <c r="A899" s="103" t="s">
        <v>2731</v>
      </c>
      <c r="B899" s="103" t="s">
        <v>4711</v>
      </c>
      <c r="C899" s="103" t="s">
        <v>4752</v>
      </c>
      <c r="D899" s="103">
        <v>0</v>
      </c>
      <c r="E899" s="106" t="s">
        <v>4718</v>
      </c>
      <c r="F899" s="103">
        <v>20</v>
      </c>
      <c r="G899" s="103">
        <v>0</v>
      </c>
      <c r="H899" s="105" t="s">
        <v>6015</v>
      </c>
      <c r="I899" s="103" t="s">
        <v>6016</v>
      </c>
      <c r="J899" s="103" t="s">
        <v>2045</v>
      </c>
    </row>
    <row r="900" spans="1:10">
      <c r="A900" s="103" t="s">
        <v>2731</v>
      </c>
      <c r="B900" s="103" t="s">
        <v>4813</v>
      </c>
      <c r="C900" s="103" t="s">
        <v>5498</v>
      </c>
      <c r="D900" s="103">
        <v>0</v>
      </c>
      <c r="E900" s="106" t="s">
        <v>4704</v>
      </c>
      <c r="F900" s="103">
        <v>15</v>
      </c>
      <c r="G900" s="103">
        <v>0</v>
      </c>
      <c r="H900" s="105" t="s">
        <v>6017</v>
      </c>
      <c r="I900" s="103" t="s">
        <v>6018</v>
      </c>
      <c r="J900" s="103" t="s">
        <v>2045</v>
      </c>
    </row>
    <row r="901" spans="1:10">
      <c r="A901" s="103" t="s">
        <v>4720</v>
      </c>
      <c r="B901" s="103" t="s">
        <v>4711</v>
      </c>
      <c r="C901" s="103" t="s">
        <v>4717</v>
      </c>
      <c r="D901" s="103">
        <v>0</v>
      </c>
      <c r="E901" s="106" t="s">
        <v>4729</v>
      </c>
      <c r="F901" s="103">
        <v>20</v>
      </c>
      <c r="G901" s="103">
        <v>0</v>
      </c>
      <c r="H901" s="105" t="s">
        <v>6019</v>
      </c>
      <c r="I901" s="103" t="s">
        <v>1486</v>
      </c>
      <c r="J901" s="103" t="s">
        <v>2045</v>
      </c>
    </row>
    <row r="902" spans="1:10">
      <c r="A902" s="103" t="s">
        <v>4875</v>
      </c>
      <c r="B902" s="103" t="s">
        <v>4711</v>
      </c>
      <c r="C902" s="103" t="s">
        <v>4717</v>
      </c>
      <c r="D902" s="103">
        <v>0</v>
      </c>
      <c r="E902" s="106" t="s">
        <v>4718</v>
      </c>
      <c r="F902" s="103">
        <v>20</v>
      </c>
      <c r="G902" s="103">
        <v>0</v>
      </c>
      <c r="H902" s="105" t="s">
        <v>6020</v>
      </c>
      <c r="I902" s="103" t="s">
        <v>5725</v>
      </c>
      <c r="J902" s="103" t="s">
        <v>2045</v>
      </c>
    </row>
    <row r="903" spans="1:10">
      <c r="A903" s="103" t="s">
        <v>4696</v>
      </c>
      <c r="B903" s="103" t="s">
        <v>4697</v>
      </c>
      <c r="C903" s="103">
        <v>0</v>
      </c>
      <c r="D903" s="103">
        <v>0</v>
      </c>
      <c r="E903" s="13" t="s">
        <v>4704</v>
      </c>
      <c r="F903" s="103">
        <v>20</v>
      </c>
      <c r="G903" s="103">
        <v>0</v>
      </c>
      <c r="H903" s="105" t="s">
        <v>6021</v>
      </c>
      <c r="I903" s="103" t="s">
        <v>6022</v>
      </c>
      <c r="J903" s="103" t="s">
        <v>2045</v>
      </c>
    </row>
    <row r="904" spans="1:10">
      <c r="A904" s="103" t="s">
        <v>4720</v>
      </c>
      <c r="B904" s="103" t="s">
        <v>4711</v>
      </c>
      <c r="C904" s="103">
        <v>0</v>
      </c>
      <c r="D904" s="103">
        <v>0</v>
      </c>
      <c r="E904" s="106" t="s">
        <v>4704</v>
      </c>
      <c r="F904" s="103">
        <v>20</v>
      </c>
      <c r="G904" s="103">
        <v>0</v>
      </c>
      <c r="H904" s="105" t="s">
        <v>6023</v>
      </c>
      <c r="I904" s="103" t="s">
        <v>1214</v>
      </c>
      <c r="J904" s="103" t="s">
        <v>2045</v>
      </c>
    </row>
    <row r="905" spans="1:10">
      <c r="A905" s="103" t="s">
        <v>2731</v>
      </c>
      <c r="B905" s="103" t="s">
        <v>4711</v>
      </c>
      <c r="C905" s="103" t="s">
        <v>4717</v>
      </c>
      <c r="D905" s="103">
        <v>0</v>
      </c>
      <c r="E905" s="106" t="s">
        <v>4729</v>
      </c>
      <c r="F905" s="103">
        <v>20</v>
      </c>
      <c r="G905" s="103">
        <v>0</v>
      </c>
      <c r="H905" s="105" t="s">
        <v>6024</v>
      </c>
      <c r="I905" s="103" t="s">
        <v>1216</v>
      </c>
      <c r="J905" s="103" t="s">
        <v>2045</v>
      </c>
    </row>
    <row r="906" spans="1:10">
      <c r="A906" s="103" t="s">
        <v>4696</v>
      </c>
      <c r="B906" s="103" t="s">
        <v>4697</v>
      </c>
      <c r="C906" s="103" t="s">
        <v>6025</v>
      </c>
      <c r="D906" s="103">
        <v>0</v>
      </c>
      <c r="E906" s="13" t="s">
        <v>4718</v>
      </c>
      <c r="F906" s="103">
        <v>25</v>
      </c>
      <c r="G906" s="103">
        <v>0</v>
      </c>
      <c r="H906" s="105" t="s">
        <v>6026</v>
      </c>
      <c r="I906" s="103" t="s">
        <v>6027</v>
      </c>
      <c r="J906" s="103" t="s">
        <v>2045</v>
      </c>
    </row>
    <row r="907" spans="1:10">
      <c r="A907" s="103" t="s">
        <v>2731</v>
      </c>
      <c r="B907" s="103" t="s">
        <v>4813</v>
      </c>
      <c r="C907" s="103" t="s">
        <v>4752</v>
      </c>
      <c r="D907" s="103">
        <v>0</v>
      </c>
      <c r="E907" s="13" t="s">
        <v>4718</v>
      </c>
      <c r="F907" s="103">
        <v>20</v>
      </c>
      <c r="G907" s="103">
        <v>0</v>
      </c>
      <c r="H907" s="105" t="s">
        <v>6028</v>
      </c>
      <c r="I907" s="103" t="s">
        <v>6029</v>
      </c>
      <c r="J907" s="103" t="s">
        <v>2045</v>
      </c>
    </row>
    <row r="908" spans="1:10">
      <c r="A908" s="103" t="s">
        <v>58</v>
      </c>
      <c r="B908" s="103" t="s">
        <v>58</v>
      </c>
      <c r="C908" s="103">
        <v>0</v>
      </c>
      <c r="D908" s="103">
        <v>0</v>
      </c>
      <c r="E908" s="115" t="s">
        <v>5276</v>
      </c>
      <c r="F908" s="103">
        <v>15</v>
      </c>
      <c r="G908" s="103">
        <v>0</v>
      </c>
      <c r="H908" s="105" t="s">
        <v>6030</v>
      </c>
      <c r="I908" s="103" t="s">
        <v>63</v>
      </c>
      <c r="J908" s="103" t="s">
        <v>2043</v>
      </c>
    </row>
    <row r="909" spans="1:10">
      <c r="A909" s="103" t="s">
        <v>2731</v>
      </c>
      <c r="B909" s="103" t="s">
        <v>4711</v>
      </c>
      <c r="C909" s="103" t="s">
        <v>4717</v>
      </c>
      <c r="D909" s="103">
        <v>0</v>
      </c>
      <c r="E909" s="106" t="s">
        <v>4718</v>
      </c>
      <c r="F909" s="103">
        <v>20</v>
      </c>
      <c r="G909" s="103">
        <v>0</v>
      </c>
      <c r="H909" s="105" t="s">
        <v>6031</v>
      </c>
      <c r="I909" s="103" t="s">
        <v>1422</v>
      </c>
      <c r="J909" s="103" t="s">
        <v>2045</v>
      </c>
    </row>
    <row r="910" spans="1:10">
      <c r="A910" s="103" t="s">
        <v>4720</v>
      </c>
      <c r="B910" s="103" t="s">
        <v>4711</v>
      </c>
      <c r="C910" s="103" t="s">
        <v>4717</v>
      </c>
      <c r="D910" s="103">
        <v>0</v>
      </c>
      <c r="E910" s="106" t="s">
        <v>4718</v>
      </c>
      <c r="F910" s="103">
        <v>20</v>
      </c>
      <c r="G910" s="103">
        <v>0</v>
      </c>
      <c r="H910" s="105" t="s">
        <v>6032</v>
      </c>
      <c r="I910" s="103" t="s">
        <v>6033</v>
      </c>
      <c r="J910" s="103" t="s">
        <v>2045</v>
      </c>
    </row>
    <row r="911" spans="1:10">
      <c r="A911" s="103" t="s">
        <v>2731</v>
      </c>
      <c r="B911" s="103" t="s">
        <v>4711</v>
      </c>
      <c r="C911" s="103" t="s">
        <v>4752</v>
      </c>
      <c r="D911" s="103">
        <v>0</v>
      </c>
      <c r="E911" s="106" t="s">
        <v>4718</v>
      </c>
      <c r="F911" s="103">
        <v>20</v>
      </c>
      <c r="G911" s="103">
        <v>0</v>
      </c>
      <c r="H911" s="105" t="s">
        <v>6034</v>
      </c>
      <c r="I911" s="103" t="s">
        <v>6035</v>
      </c>
      <c r="J911" s="103" t="s">
        <v>2045</v>
      </c>
    </row>
    <row r="912" spans="1:10">
      <c r="A912" s="103" t="s">
        <v>4720</v>
      </c>
      <c r="B912" s="103" t="s">
        <v>4711</v>
      </c>
      <c r="C912" s="103" t="s">
        <v>4717</v>
      </c>
      <c r="D912" s="103">
        <v>0</v>
      </c>
      <c r="E912" s="106" t="s">
        <v>4718</v>
      </c>
      <c r="F912" s="103">
        <v>20</v>
      </c>
      <c r="G912" s="103">
        <v>0</v>
      </c>
      <c r="H912" s="105" t="s">
        <v>6036</v>
      </c>
      <c r="I912" s="103" t="s">
        <v>2131</v>
      </c>
      <c r="J912" s="103" t="s">
        <v>2045</v>
      </c>
    </row>
    <row r="913" spans="1:10">
      <c r="A913" s="103" t="s">
        <v>4720</v>
      </c>
      <c r="B913" s="103" t="s">
        <v>4711</v>
      </c>
      <c r="C913" s="103" t="s">
        <v>5498</v>
      </c>
      <c r="D913" s="103">
        <v>0</v>
      </c>
      <c r="E913" s="106" t="s">
        <v>4708</v>
      </c>
      <c r="F913" s="103">
        <v>15</v>
      </c>
      <c r="G913" s="103">
        <v>0</v>
      </c>
      <c r="H913" s="105" t="s">
        <v>6037</v>
      </c>
      <c r="I913" s="103" t="s">
        <v>783</v>
      </c>
      <c r="J913" s="103" t="s">
        <v>2045</v>
      </c>
    </row>
    <row r="914" spans="1:10">
      <c r="A914" s="103" t="s">
        <v>4720</v>
      </c>
      <c r="B914" s="103" t="s">
        <v>4711</v>
      </c>
      <c r="C914" s="103" t="s">
        <v>4752</v>
      </c>
      <c r="D914" s="103">
        <v>0</v>
      </c>
      <c r="E914" s="13" t="s">
        <v>4729</v>
      </c>
      <c r="F914" s="103">
        <v>20</v>
      </c>
      <c r="G914" s="103">
        <v>0</v>
      </c>
      <c r="H914" s="105" t="s">
        <v>6038</v>
      </c>
      <c r="I914" s="103" t="s">
        <v>467</v>
      </c>
      <c r="J914" s="103" t="s">
        <v>2045</v>
      </c>
    </row>
    <row r="915" spans="1:10">
      <c r="A915" s="103" t="s">
        <v>2731</v>
      </c>
      <c r="B915" s="103" t="s">
        <v>4711</v>
      </c>
      <c r="C915" s="103">
        <v>0</v>
      </c>
      <c r="D915" s="103">
        <v>0</v>
      </c>
      <c r="E915" s="13" t="s">
        <v>4729</v>
      </c>
      <c r="F915" s="103">
        <v>20</v>
      </c>
      <c r="G915" s="103">
        <v>0</v>
      </c>
      <c r="H915" s="105" t="s">
        <v>6039</v>
      </c>
      <c r="I915" s="103" t="s">
        <v>6040</v>
      </c>
      <c r="J915" s="103" t="s">
        <v>2045</v>
      </c>
    </row>
    <row r="916" spans="1:10">
      <c r="A916" s="103" t="s">
        <v>2731</v>
      </c>
      <c r="B916" s="103" t="s">
        <v>4813</v>
      </c>
      <c r="C916" s="103">
        <v>0</v>
      </c>
      <c r="D916" s="103">
        <v>0</v>
      </c>
      <c r="E916" s="13" t="s">
        <v>4729</v>
      </c>
      <c r="F916" s="103">
        <v>20</v>
      </c>
      <c r="G916" s="103">
        <v>0</v>
      </c>
      <c r="H916" s="105" t="s">
        <v>6041</v>
      </c>
      <c r="I916" s="103" t="s">
        <v>1914</v>
      </c>
      <c r="J916" s="103" t="s">
        <v>2045</v>
      </c>
    </row>
    <row r="917" spans="1:10">
      <c r="A917" s="103" t="s">
        <v>4720</v>
      </c>
      <c r="B917" s="103" t="s">
        <v>4711</v>
      </c>
      <c r="C917" s="103" t="s">
        <v>4752</v>
      </c>
      <c r="D917" s="103">
        <v>0</v>
      </c>
      <c r="E917" s="13" t="s">
        <v>4708</v>
      </c>
      <c r="F917" s="103">
        <v>20</v>
      </c>
      <c r="G917" s="103">
        <v>0</v>
      </c>
      <c r="H917" s="105" t="s">
        <v>6042</v>
      </c>
      <c r="I917" s="103" t="s">
        <v>604</v>
      </c>
      <c r="J917" s="103" t="s">
        <v>2045</v>
      </c>
    </row>
    <row r="918" spans="1:10">
      <c r="A918" s="103" t="s">
        <v>2731</v>
      </c>
      <c r="B918" s="103" t="s">
        <v>4711</v>
      </c>
      <c r="C918" s="103" t="s">
        <v>4746</v>
      </c>
      <c r="D918" s="103">
        <v>0</v>
      </c>
      <c r="E918" s="106" t="s">
        <v>4729</v>
      </c>
      <c r="F918" s="103">
        <v>15</v>
      </c>
      <c r="G918" s="103">
        <v>0</v>
      </c>
      <c r="H918" s="105" t="s">
        <v>6043</v>
      </c>
      <c r="I918" s="103" t="s">
        <v>3150</v>
      </c>
      <c r="J918" s="103" t="s">
        <v>2045</v>
      </c>
    </row>
    <row r="919" spans="1:10">
      <c r="A919" s="103" t="s">
        <v>4720</v>
      </c>
      <c r="B919" s="103" t="s">
        <v>2105</v>
      </c>
      <c r="C919" s="103" t="s">
        <v>5498</v>
      </c>
      <c r="D919" s="103">
        <v>0</v>
      </c>
      <c r="E919" s="13" t="s">
        <v>4729</v>
      </c>
      <c r="F919" s="103">
        <v>15</v>
      </c>
      <c r="G919" s="103">
        <v>0</v>
      </c>
      <c r="H919" s="105" t="s">
        <v>6044</v>
      </c>
      <c r="I919" s="103" t="s">
        <v>3238</v>
      </c>
      <c r="J919" s="103" t="s">
        <v>2045</v>
      </c>
    </row>
    <row r="920" spans="1:10">
      <c r="A920" s="103" t="s">
        <v>2731</v>
      </c>
      <c r="B920" s="103" t="s">
        <v>4711</v>
      </c>
      <c r="C920" s="103" t="s">
        <v>5213</v>
      </c>
      <c r="D920" s="103">
        <v>0</v>
      </c>
      <c r="E920" s="106" t="s">
        <v>4718</v>
      </c>
      <c r="F920" s="103">
        <v>20</v>
      </c>
      <c r="G920" s="103">
        <v>0</v>
      </c>
      <c r="H920" s="105" t="s">
        <v>6045</v>
      </c>
      <c r="I920" s="103" t="s">
        <v>6046</v>
      </c>
      <c r="J920" s="103" t="s">
        <v>2045</v>
      </c>
    </row>
    <row r="921" spans="1:10">
      <c r="A921" s="103" t="s">
        <v>2731</v>
      </c>
      <c r="B921" s="103" t="s">
        <v>4711</v>
      </c>
      <c r="C921" s="103" t="s">
        <v>4717</v>
      </c>
      <c r="D921" s="103">
        <v>0</v>
      </c>
      <c r="E921" s="13" t="s">
        <v>4729</v>
      </c>
      <c r="F921" s="103">
        <v>20</v>
      </c>
      <c r="G921" s="103">
        <v>0</v>
      </c>
      <c r="H921" s="105" t="s">
        <v>6047</v>
      </c>
      <c r="I921" s="103" t="s">
        <v>6048</v>
      </c>
      <c r="J921" s="103" t="s">
        <v>2045</v>
      </c>
    </row>
    <row r="922" spans="1:10">
      <c r="A922" s="103" t="s">
        <v>4720</v>
      </c>
      <c r="B922" s="103" t="s">
        <v>4711</v>
      </c>
      <c r="C922" s="103">
        <v>0</v>
      </c>
      <c r="D922" s="103">
        <v>0</v>
      </c>
      <c r="E922" s="106" t="s">
        <v>4729</v>
      </c>
      <c r="F922" s="103">
        <v>20</v>
      </c>
      <c r="G922" s="103">
        <v>0</v>
      </c>
      <c r="H922" s="105" t="s">
        <v>6049</v>
      </c>
      <c r="I922" s="103" t="s">
        <v>1225</v>
      </c>
      <c r="J922" s="103" t="s">
        <v>2045</v>
      </c>
    </row>
    <row r="923" spans="1:10">
      <c r="A923" s="103" t="s">
        <v>4720</v>
      </c>
      <c r="B923" s="103" t="s">
        <v>4711</v>
      </c>
      <c r="C923" s="103">
        <v>0</v>
      </c>
      <c r="D923" s="103">
        <v>0</v>
      </c>
      <c r="E923" s="106" t="s">
        <v>4708</v>
      </c>
      <c r="F923" s="103">
        <v>20</v>
      </c>
      <c r="G923" s="103">
        <v>0</v>
      </c>
      <c r="H923" s="105" t="s">
        <v>6050</v>
      </c>
      <c r="I923" s="103" t="s">
        <v>1221</v>
      </c>
      <c r="J923" s="103" t="s">
        <v>2045</v>
      </c>
    </row>
    <row r="924" spans="1:10">
      <c r="A924" s="103" t="s">
        <v>2731</v>
      </c>
      <c r="B924" s="103" t="s">
        <v>4813</v>
      </c>
      <c r="C924" s="103" t="s">
        <v>4752</v>
      </c>
      <c r="D924" s="103">
        <v>0</v>
      </c>
      <c r="E924" s="106" t="s">
        <v>4729</v>
      </c>
      <c r="F924" s="103">
        <v>20</v>
      </c>
      <c r="G924" s="103">
        <v>0</v>
      </c>
      <c r="H924" s="105" t="s">
        <v>6051</v>
      </c>
      <c r="I924" s="103" t="s">
        <v>6052</v>
      </c>
      <c r="J924" s="103" t="s">
        <v>2045</v>
      </c>
    </row>
    <row r="925" spans="1:10">
      <c r="A925" s="103" t="s">
        <v>4720</v>
      </c>
      <c r="B925" s="103" t="s">
        <v>4711</v>
      </c>
      <c r="C925" s="103" t="s">
        <v>4752</v>
      </c>
      <c r="D925" s="103">
        <v>0</v>
      </c>
      <c r="E925" s="106" t="s">
        <v>4729</v>
      </c>
      <c r="F925" s="103">
        <v>20</v>
      </c>
      <c r="G925" s="103">
        <v>0</v>
      </c>
      <c r="H925" s="105" t="s">
        <v>6053</v>
      </c>
      <c r="I925" s="103" t="s">
        <v>1731</v>
      </c>
      <c r="J925" s="103" t="s">
        <v>2045</v>
      </c>
    </row>
    <row r="926" spans="1:10">
      <c r="A926" s="103" t="s">
        <v>2731</v>
      </c>
      <c r="B926" s="103" t="s">
        <v>4813</v>
      </c>
      <c r="C926" s="103" t="s">
        <v>4717</v>
      </c>
      <c r="D926" s="103">
        <v>0</v>
      </c>
      <c r="E926" s="106" t="s">
        <v>4729</v>
      </c>
      <c r="F926" s="103">
        <v>20</v>
      </c>
      <c r="G926" s="103">
        <v>0</v>
      </c>
      <c r="H926" s="105" t="s">
        <v>6054</v>
      </c>
      <c r="I926" s="103" t="s">
        <v>6055</v>
      </c>
      <c r="J926" s="103" t="s">
        <v>2045</v>
      </c>
    </row>
    <row r="927" spans="1:10">
      <c r="A927" s="103" t="s">
        <v>4720</v>
      </c>
      <c r="B927" s="103" t="s">
        <v>4711</v>
      </c>
      <c r="C927" s="103" t="s">
        <v>4752</v>
      </c>
      <c r="D927" s="103">
        <v>0</v>
      </c>
      <c r="E927" s="106" t="s">
        <v>4729</v>
      </c>
      <c r="F927" s="103">
        <v>20</v>
      </c>
      <c r="G927" s="103">
        <v>0</v>
      </c>
      <c r="H927" s="105" t="s">
        <v>6056</v>
      </c>
      <c r="I927" s="103" t="s">
        <v>1233</v>
      </c>
      <c r="J927" s="103" t="s">
        <v>2045</v>
      </c>
    </row>
    <row r="928" spans="1:10">
      <c r="A928" s="103" t="s">
        <v>2731</v>
      </c>
      <c r="B928" s="103" t="s">
        <v>4711</v>
      </c>
      <c r="C928" s="103" t="s">
        <v>4746</v>
      </c>
      <c r="D928" s="103">
        <v>0</v>
      </c>
      <c r="E928" s="106" t="s">
        <v>4718</v>
      </c>
      <c r="F928" s="103">
        <v>15</v>
      </c>
      <c r="G928" s="103">
        <v>0</v>
      </c>
      <c r="H928" s="105" t="s">
        <v>6057</v>
      </c>
      <c r="I928" s="103" t="s">
        <v>6058</v>
      </c>
      <c r="J928" s="103" t="s">
        <v>2045</v>
      </c>
    </row>
    <row r="929" spans="1:10">
      <c r="A929" s="103" t="s">
        <v>2731</v>
      </c>
      <c r="B929" s="103" t="s">
        <v>4711</v>
      </c>
      <c r="C929" s="103" t="s">
        <v>4717</v>
      </c>
      <c r="D929" s="103">
        <v>0</v>
      </c>
      <c r="E929" s="13" t="s">
        <v>4718</v>
      </c>
      <c r="F929" s="103">
        <v>20</v>
      </c>
      <c r="G929" s="103">
        <v>0</v>
      </c>
      <c r="H929" s="105" t="s">
        <v>6059</v>
      </c>
      <c r="I929" s="103" t="s">
        <v>6060</v>
      </c>
      <c r="J929" s="103" t="s">
        <v>2045</v>
      </c>
    </row>
    <row r="930" spans="1:10">
      <c r="A930" s="103" t="s">
        <v>2731</v>
      </c>
      <c r="B930" s="103" t="s">
        <v>4711</v>
      </c>
      <c r="C930" s="103" t="s">
        <v>4752</v>
      </c>
      <c r="D930" s="103">
        <v>0</v>
      </c>
      <c r="E930" s="106" t="s">
        <v>4718</v>
      </c>
      <c r="F930" s="103">
        <v>20</v>
      </c>
      <c r="G930" s="103">
        <v>0</v>
      </c>
      <c r="H930" s="105" t="s">
        <v>6061</v>
      </c>
      <c r="I930" s="103" t="s">
        <v>1455</v>
      </c>
      <c r="J930" s="103" t="s">
        <v>2043</v>
      </c>
    </row>
    <row r="931" spans="1:10">
      <c r="A931" s="103" t="s">
        <v>2731</v>
      </c>
      <c r="B931" s="103" t="s">
        <v>4813</v>
      </c>
      <c r="C931" s="103" t="s">
        <v>5213</v>
      </c>
      <c r="D931" s="103">
        <v>0</v>
      </c>
      <c r="E931" s="106" t="s">
        <v>4704</v>
      </c>
      <c r="F931" s="103">
        <v>20</v>
      </c>
      <c r="G931" s="103">
        <v>0</v>
      </c>
      <c r="H931" s="105" t="s">
        <v>6062</v>
      </c>
      <c r="I931" s="103" t="s">
        <v>1247</v>
      </c>
      <c r="J931" s="103" t="s">
        <v>2045</v>
      </c>
    </row>
    <row r="932" spans="1:10">
      <c r="A932" s="103" t="s">
        <v>2731</v>
      </c>
      <c r="B932" s="103" t="s">
        <v>4711</v>
      </c>
      <c r="C932" s="103" t="s">
        <v>4752</v>
      </c>
      <c r="D932" s="103">
        <v>0</v>
      </c>
      <c r="E932" s="106" t="s">
        <v>4718</v>
      </c>
      <c r="F932" s="103">
        <v>20</v>
      </c>
      <c r="G932" s="103">
        <v>0</v>
      </c>
      <c r="H932" s="105" t="s">
        <v>6063</v>
      </c>
      <c r="I932" s="103" t="s">
        <v>6064</v>
      </c>
      <c r="J932" s="103" t="s">
        <v>2045</v>
      </c>
    </row>
    <row r="933" spans="1:10">
      <c r="A933" s="103" t="s">
        <v>2731</v>
      </c>
      <c r="B933" s="103" t="s">
        <v>4711</v>
      </c>
      <c r="C933" s="103" t="s">
        <v>4752</v>
      </c>
      <c r="D933" s="103">
        <v>0</v>
      </c>
      <c r="E933" s="106" t="s">
        <v>4718</v>
      </c>
      <c r="F933" s="103">
        <v>20</v>
      </c>
      <c r="G933" s="103">
        <v>0</v>
      </c>
      <c r="H933" s="105" t="s">
        <v>6065</v>
      </c>
      <c r="I933" s="103" t="s">
        <v>6066</v>
      </c>
      <c r="J933" s="103" t="s">
        <v>2043</v>
      </c>
    </row>
    <row r="934" spans="1:10">
      <c r="A934" s="103" t="s">
        <v>2731</v>
      </c>
      <c r="B934" s="103" t="s">
        <v>4813</v>
      </c>
      <c r="C934" s="103" t="s">
        <v>5498</v>
      </c>
      <c r="D934" s="103">
        <v>0</v>
      </c>
      <c r="E934" s="106" t="s">
        <v>4704</v>
      </c>
      <c r="F934" s="103">
        <v>15</v>
      </c>
      <c r="G934" s="103">
        <v>0</v>
      </c>
      <c r="H934" s="105" t="s">
        <v>6067</v>
      </c>
      <c r="I934" s="103" t="s">
        <v>6068</v>
      </c>
      <c r="J934" s="103" t="s">
        <v>2045</v>
      </c>
    </row>
    <row r="935" spans="1:10">
      <c r="A935" s="103" t="s">
        <v>2731</v>
      </c>
      <c r="B935" s="103" t="s">
        <v>4711</v>
      </c>
      <c r="C935" s="103">
        <v>0</v>
      </c>
      <c r="D935" s="103">
        <v>0</v>
      </c>
      <c r="E935" s="106" t="s">
        <v>4718</v>
      </c>
      <c r="F935" s="103">
        <v>20</v>
      </c>
      <c r="G935" s="103">
        <v>0</v>
      </c>
      <c r="H935" s="105" t="s">
        <v>6069</v>
      </c>
      <c r="I935" s="103" t="s">
        <v>6070</v>
      </c>
      <c r="J935" s="103" t="s">
        <v>2045</v>
      </c>
    </row>
    <row r="936" spans="1:10">
      <c r="A936" s="103" t="s">
        <v>2731</v>
      </c>
      <c r="B936" s="103" t="s">
        <v>4711</v>
      </c>
      <c r="C936" s="103" t="s">
        <v>4752</v>
      </c>
      <c r="D936" s="103">
        <v>0</v>
      </c>
      <c r="E936" s="106" t="s">
        <v>4718</v>
      </c>
      <c r="F936" s="103">
        <v>20</v>
      </c>
      <c r="G936" s="103">
        <v>0</v>
      </c>
      <c r="H936" s="105" t="s">
        <v>6071</v>
      </c>
      <c r="I936" s="103" t="s">
        <v>6072</v>
      </c>
      <c r="J936" s="103" t="s">
        <v>2045</v>
      </c>
    </row>
    <row r="937" spans="1:10">
      <c r="A937" s="103" t="s">
        <v>2731</v>
      </c>
      <c r="B937" s="103" t="s">
        <v>4813</v>
      </c>
      <c r="C937" s="103">
        <v>0</v>
      </c>
      <c r="D937" s="103">
        <v>0</v>
      </c>
      <c r="E937" s="106" t="s">
        <v>4704</v>
      </c>
      <c r="F937" s="103">
        <v>15</v>
      </c>
      <c r="G937" s="103">
        <v>0</v>
      </c>
      <c r="H937" s="105" t="s">
        <v>6073</v>
      </c>
      <c r="I937" s="103" t="s">
        <v>1223</v>
      </c>
      <c r="J937" s="103" t="s">
        <v>2045</v>
      </c>
    </row>
    <row r="938" spans="1:10">
      <c r="A938" s="103" t="s">
        <v>2731</v>
      </c>
      <c r="B938" s="103" t="s">
        <v>4711</v>
      </c>
      <c r="C938" s="103" t="s">
        <v>5498</v>
      </c>
      <c r="D938" s="103">
        <v>0</v>
      </c>
      <c r="E938" s="106" t="s">
        <v>4704</v>
      </c>
      <c r="F938" s="103">
        <v>15</v>
      </c>
      <c r="G938" s="103">
        <v>0</v>
      </c>
      <c r="H938" s="105" t="s">
        <v>6074</v>
      </c>
      <c r="I938" s="103" t="s">
        <v>1229</v>
      </c>
      <c r="J938" s="103" t="s">
        <v>2045</v>
      </c>
    </row>
    <row r="939" spans="1:10">
      <c r="A939" s="103" t="s">
        <v>2731</v>
      </c>
      <c r="B939" s="103" t="s">
        <v>4711</v>
      </c>
      <c r="C939" s="103">
        <v>0</v>
      </c>
      <c r="D939" s="103">
        <v>0</v>
      </c>
      <c r="E939" s="106" t="s">
        <v>4704</v>
      </c>
      <c r="F939" s="103">
        <v>15</v>
      </c>
      <c r="G939" s="103">
        <v>0</v>
      </c>
      <c r="H939" s="105" t="s">
        <v>6075</v>
      </c>
      <c r="I939" s="103" t="s">
        <v>1227</v>
      </c>
      <c r="J939" s="103" t="s">
        <v>2045</v>
      </c>
    </row>
    <row r="940" spans="1:10">
      <c r="A940" s="103" t="s">
        <v>4720</v>
      </c>
      <c r="B940" s="103" t="s">
        <v>4711</v>
      </c>
      <c r="C940" s="103" t="s">
        <v>4752</v>
      </c>
      <c r="D940" s="103">
        <v>0</v>
      </c>
      <c r="E940" s="106" t="s">
        <v>4729</v>
      </c>
      <c r="F940" s="103">
        <v>20</v>
      </c>
      <c r="G940" s="103">
        <v>0</v>
      </c>
      <c r="H940" s="105" t="s">
        <v>6076</v>
      </c>
      <c r="I940" s="103" t="s">
        <v>977</v>
      </c>
      <c r="J940" s="103" t="s">
        <v>2045</v>
      </c>
    </row>
    <row r="941" spans="1:10">
      <c r="A941" s="103" t="s">
        <v>4720</v>
      </c>
      <c r="B941" s="103" t="s">
        <v>4813</v>
      </c>
      <c r="C941" s="103" t="s">
        <v>5213</v>
      </c>
      <c r="D941" s="103">
        <v>0</v>
      </c>
      <c r="E941" s="106" t="s">
        <v>4704</v>
      </c>
      <c r="F941" s="103">
        <v>20</v>
      </c>
      <c r="G941" s="103">
        <v>0</v>
      </c>
      <c r="H941" s="105" t="s">
        <v>6077</v>
      </c>
      <c r="I941" s="103" t="s">
        <v>1231</v>
      </c>
      <c r="J941" s="103" t="s">
        <v>2043</v>
      </c>
    </row>
    <row r="942" spans="1:10">
      <c r="A942" s="103" t="s">
        <v>4720</v>
      </c>
      <c r="B942" s="103" t="s">
        <v>4711</v>
      </c>
      <c r="C942" s="103" t="s">
        <v>4717</v>
      </c>
      <c r="D942" s="103">
        <v>0</v>
      </c>
      <c r="E942" s="106" t="s">
        <v>4729</v>
      </c>
      <c r="F942" s="103">
        <v>15</v>
      </c>
      <c r="G942" s="103">
        <v>0</v>
      </c>
      <c r="H942" s="105" t="s">
        <v>6078</v>
      </c>
      <c r="I942" s="103" t="s">
        <v>1266</v>
      </c>
      <c r="J942" s="103" t="s">
        <v>2045</v>
      </c>
    </row>
    <row r="943" spans="1:10">
      <c r="A943" s="103" t="s">
        <v>2731</v>
      </c>
      <c r="B943" s="103" t="s">
        <v>4711</v>
      </c>
      <c r="C943" s="103" t="s">
        <v>5498</v>
      </c>
      <c r="D943" s="103">
        <v>0</v>
      </c>
      <c r="E943" s="106" t="s">
        <v>4718</v>
      </c>
      <c r="F943" s="103">
        <v>15</v>
      </c>
      <c r="G943" s="103">
        <v>0</v>
      </c>
      <c r="H943" s="105" t="s">
        <v>6079</v>
      </c>
      <c r="I943" s="103" t="s">
        <v>6080</v>
      </c>
      <c r="J943" s="103" t="s">
        <v>2045</v>
      </c>
    </row>
    <row r="944" spans="1:10">
      <c r="A944" s="103" t="s">
        <v>2731</v>
      </c>
      <c r="B944" s="103" t="s">
        <v>4711</v>
      </c>
      <c r="C944" s="103">
        <v>0</v>
      </c>
      <c r="D944" s="103">
        <v>0</v>
      </c>
      <c r="E944" s="106" t="s">
        <v>4718</v>
      </c>
      <c r="F944" s="103">
        <v>15</v>
      </c>
      <c r="G944" s="103">
        <v>0</v>
      </c>
      <c r="H944" s="105" t="s">
        <v>6081</v>
      </c>
      <c r="I944" s="103" t="s">
        <v>6082</v>
      </c>
      <c r="J944" s="103" t="s">
        <v>2045</v>
      </c>
    </row>
    <row r="945" spans="1:10">
      <c r="A945" s="103" t="s">
        <v>4720</v>
      </c>
      <c r="B945" s="103" t="s">
        <v>4711</v>
      </c>
      <c r="C945" s="103" t="s">
        <v>4752</v>
      </c>
      <c r="D945" s="103">
        <v>0</v>
      </c>
      <c r="E945" s="106" t="s">
        <v>4729</v>
      </c>
      <c r="F945" s="103">
        <v>20</v>
      </c>
      <c r="G945" s="103">
        <v>0</v>
      </c>
      <c r="H945" s="105" t="s">
        <v>6083</v>
      </c>
      <c r="I945" s="103" t="s">
        <v>1002</v>
      </c>
      <c r="J945" s="103" t="s">
        <v>2045</v>
      </c>
    </row>
    <row r="946" spans="1:10">
      <c r="A946" s="103" t="s">
        <v>4720</v>
      </c>
      <c r="B946" s="103" t="s">
        <v>4711</v>
      </c>
      <c r="C946" s="103" t="s">
        <v>5213</v>
      </c>
      <c r="D946" s="103">
        <v>0</v>
      </c>
      <c r="E946" s="106" t="s">
        <v>4729</v>
      </c>
      <c r="F946" s="103">
        <v>20</v>
      </c>
      <c r="G946" s="103">
        <v>0</v>
      </c>
      <c r="H946" s="105" t="s">
        <v>6084</v>
      </c>
      <c r="I946" s="103" t="s">
        <v>1257</v>
      </c>
      <c r="J946" s="103" t="s">
        <v>2045</v>
      </c>
    </row>
    <row r="947" spans="1:10">
      <c r="A947" s="103" t="s">
        <v>4720</v>
      </c>
      <c r="B947" s="103" t="s">
        <v>4711</v>
      </c>
      <c r="C947" s="103" t="s">
        <v>4752</v>
      </c>
      <c r="D947" s="103">
        <v>0</v>
      </c>
      <c r="E947" s="106" t="s">
        <v>4704</v>
      </c>
      <c r="F947" s="103">
        <v>20</v>
      </c>
      <c r="G947" s="103">
        <v>0</v>
      </c>
      <c r="H947" s="105" t="s">
        <v>6085</v>
      </c>
      <c r="I947" s="103" t="s">
        <v>1301</v>
      </c>
      <c r="J947" s="103" t="s">
        <v>2045</v>
      </c>
    </row>
    <row r="948" spans="1:10">
      <c r="A948" s="103" t="s">
        <v>2731</v>
      </c>
      <c r="B948" s="103" t="s">
        <v>4813</v>
      </c>
      <c r="C948" s="103" t="s">
        <v>5213</v>
      </c>
      <c r="D948" s="103">
        <v>0</v>
      </c>
      <c r="E948" s="106" t="s">
        <v>4718</v>
      </c>
      <c r="F948" s="103">
        <v>20</v>
      </c>
      <c r="G948" s="103">
        <v>0</v>
      </c>
      <c r="H948" s="105" t="s">
        <v>6086</v>
      </c>
      <c r="I948" s="103" t="s">
        <v>1279</v>
      </c>
      <c r="J948" s="103" t="s">
        <v>2045</v>
      </c>
    </row>
    <row r="949" spans="1:10">
      <c r="A949" s="103" t="s">
        <v>2731</v>
      </c>
      <c r="B949" s="103" t="s">
        <v>4711</v>
      </c>
      <c r="C949" s="103">
        <v>0</v>
      </c>
      <c r="D949" s="103">
        <v>0</v>
      </c>
      <c r="E949" s="106" t="s">
        <v>4729</v>
      </c>
      <c r="F949" s="103">
        <v>20</v>
      </c>
      <c r="G949" s="103">
        <v>0</v>
      </c>
      <c r="H949" s="105" t="s">
        <v>6087</v>
      </c>
      <c r="I949" s="103" t="s">
        <v>6088</v>
      </c>
      <c r="J949" s="103" t="s">
        <v>2045</v>
      </c>
    </row>
    <row r="950" spans="1:10">
      <c r="A950" s="103" t="s">
        <v>2731</v>
      </c>
      <c r="B950" s="103" t="s">
        <v>4813</v>
      </c>
      <c r="C950" s="103" t="s">
        <v>5213</v>
      </c>
      <c r="D950" s="103">
        <v>0</v>
      </c>
      <c r="E950" s="106" t="s">
        <v>4704</v>
      </c>
      <c r="F950" s="103">
        <v>20</v>
      </c>
      <c r="G950" s="103">
        <v>0</v>
      </c>
      <c r="H950" s="105" t="s">
        <v>6089</v>
      </c>
      <c r="I950" s="103" t="s">
        <v>6090</v>
      </c>
      <c r="J950" s="103" t="s">
        <v>2045</v>
      </c>
    </row>
    <row r="951" spans="1:10">
      <c r="A951" s="103" t="s">
        <v>2731</v>
      </c>
      <c r="B951" s="103" t="s">
        <v>4711</v>
      </c>
      <c r="C951" s="103" t="s">
        <v>4717</v>
      </c>
      <c r="D951" s="103">
        <v>0</v>
      </c>
      <c r="E951" s="106" t="s">
        <v>4718</v>
      </c>
      <c r="F951" s="103">
        <v>20</v>
      </c>
      <c r="G951" s="103">
        <v>0</v>
      </c>
      <c r="H951" s="105" t="s">
        <v>6091</v>
      </c>
      <c r="I951" s="103" t="s">
        <v>6092</v>
      </c>
      <c r="J951" s="103" t="s">
        <v>2045</v>
      </c>
    </row>
    <row r="952" spans="1:10">
      <c r="A952" s="103" t="s">
        <v>4720</v>
      </c>
      <c r="B952" s="103" t="s">
        <v>2105</v>
      </c>
      <c r="C952" s="103" t="s">
        <v>5498</v>
      </c>
      <c r="D952" s="103" t="s">
        <v>77</v>
      </c>
      <c r="E952" s="106" t="s">
        <v>4718</v>
      </c>
      <c r="F952" s="103">
        <v>15</v>
      </c>
      <c r="G952" s="103">
        <v>0</v>
      </c>
      <c r="H952" s="105" t="s">
        <v>6093</v>
      </c>
      <c r="I952" s="103" t="s">
        <v>77</v>
      </c>
      <c r="J952" s="103" t="s">
        <v>4757</v>
      </c>
    </row>
    <row r="953" spans="1:10">
      <c r="A953" s="103" t="s">
        <v>4720</v>
      </c>
      <c r="B953" s="103" t="s">
        <v>4711</v>
      </c>
      <c r="C953" s="103" t="s">
        <v>5213</v>
      </c>
      <c r="D953" s="103">
        <v>0</v>
      </c>
      <c r="E953" s="106" t="s">
        <v>4729</v>
      </c>
      <c r="F953" s="103">
        <v>20</v>
      </c>
      <c r="G953" s="103">
        <v>0</v>
      </c>
      <c r="H953" s="105" t="s">
        <v>6094</v>
      </c>
      <c r="I953" s="103" t="s">
        <v>1291</v>
      </c>
      <c r="J953" s="103" t="s">
        <v>2045</v>
      </c>
    </row>
    <row r="954" spans="1:10">
      <c r="A954" s="103" t="s">
        <v>2731</v>
      </c>
      <c r="B954" s="103" t="s">
        <v>4711</v>
      </c>
      <c r="C954" s="103">
        <v>0</v>
      </c>
      <c r="D954" s="103">
        <v>0</v>
      </c>
      <c r="E954" s="106" t="s">
        <v>4729</v>
      </c>
      <c r="F954" s="103">
        <v>20</v>
      </c>
      <c r="G954" s="103">
        <v>0</v>
      </c>
      <c r="H954" s="105" t="s">
        <v>6095</v>
      </c>
      <c r="I954" s="103" t="s">
        <v>1249</v>
      </c>
      <c r="J954" s="103" t="s">
        <v>2045</v>
      </c>
    </row>
    <row r="955" spans="1:10">
      <c r="A955" s="103" t="s">
        <v>2731</v>
      </c>
      <c r="B955" s="103" t="s">
        <v>4711</v>
      </c>
      <c r="C955" s="103" t="s">
        <v>4746</v>
      </c>
      <c r="D955" s="103">
        <v>0</v>
      </c>
      <c r="E955" s="106" t="s">
        <v>4704</v>
      </c>
      <c r="F955" s="103">
        <v>20</v>
      </c>
      <c r="G955" s="103">
        <v>0</v>
      </c>
      <c r="H955" s="105" t="s">
        <v>6096</v>
      </c>
      <c r="I955" s="103" t="s">
        <v>6097</v>
      </c>
      <c r="J955" s="103" t="s">
        <v>2045</v>
      </c>
    </row>
    <row r="956" spans="1:10">
      <c r="A956" s="103" t="s">
        <v>2731</v>
      </c>
      <c r="B956" s="103" t="s">
        <v>4711</v>
      </c>
      <c r="C956" s="103" t="s">
        <v>5213</v>
      </c>
      <c r="D956" s="103">
        <v>0</v>
      </c>
      <c r="E956" s="106" t="s">
        <v>4718</v>
      </c>
      <c r="F956" s="103">
        <v>20</v>
      </c>
      <c r="G956" s="103">
        <v>0</v>
      </c>
      <c r="H956" s="105" t="s">
        <v>6098</v>
      </c>
      <c r="I956" s="103" t="s">
        <v>673</v>
      </c>
      <c r="J956" s="103" t="s">
        <v>2045</v>
      </c>
    </row>
    <row r="957" spans="1:10">
      <c r="A957" s="103" t="s">
        <v>2731</v>
      </c>
      <c r="B957" s="103" t="s">
        <v>4711</v>
      </c>
      <c r="C957" s="103" t="s">
        <v>5213</v>
      </c>
      <c r="D957" s="103">
        <v>0</v>
      </c>
      <c r="E957" s="106" t="s">
        <v>4718</v>
      </c>
      <c r="F957" s="103">
        <v>15</v>
      </c>
      <c r="G957" s="103">
        <v>0</v>
      </c>
      <c r="H957" s="105" t="s">
        <v>6099</v>
      </c>
      <c r="I957" s="103" t="s">
        <v>673</v>
      </c>
      <c r="J957" s="103" t="s">
        <v>2045</v>
      </c>
    </row>
    <row r="958" spans="1:10">
      <c r="A958" s="103" t="s">
        <v>4720</v>
      </c>
      <c r="B958" s="103" t="s">
        <v>4813</v>
      </c>
      <c r="C958" s="103" t="s">
        <v>5498</v>
      </c>
      <c r="D958" s="103">
        <v>0</v>
      </c>
      <c r="E958" s="106" t="s">
        <v>4704</v>
      </c>
      <c r="F958" s="103">
        <v>15</v>
      </c>
      <c r="G958" s="103">
        <v>0</v>
      </c>
      <c r="H958" s="105" t="s">
        <v>6100</v>
      </c>
      <c r="I958" s="103" t="s">
        <v>1392</v>
      </c>
      <c r="J958" s="103" t="s">
        <v>2045</v>
      </c>
    </row>
    <row r="959" spans="1:10">
      <c r="A959" s="103" t="s">
        <v>4696</v>
      </c>
      <c r="B959" s="103" t="s">
        <v>4697</v>
      </c>
      <c r="C959" s="103" t="s">
        <v>5343</v>
      </c>
      <c r="D959" s="103">
        <v>0</v>
      </c>
      <c r="E959" s="106" t="s">
        <v>4704</v>
      </c>
      <c r="F959" s="103">
        <v>20</v>
      </c>
      <c r="G959" s="103">
        <v>0</v>
      </c>
      <c r="H959" s="105" t="s">
        <v>6101</v>
      </c>
      <c r="I959" s="103" t="s">
        <v>6102</v>
      </c>
      <c r="J959" s="103" t="s">
        <v>2045</v>
      </c>
    </row>
    <row r="960" spans="1:10">
      <c r="A960" s="103" t="s">
        <v>4720</v>
      </c>
      <c r="B960" s="103" t="s">
        <v>2105</v>
      </c>
      <c r="C960" s="103" t="s">
        <v>5498</v>
      </c>
      <c r="D960" s="103">
        <v>0</v>
      </c>
      <c r="E960" s="106" t="s">
        <v>4704</v>
      </c>
      <c r="F960" s="103">
        <v>15</v>
      </c>
      <c r="G960" s="103">
        <v>0</v>
      </c>
      <c r="H960" s="105" t="s">
        <v>6103</v>
      </c>
      <c r="I960" s="103" t="s">
        <v>3152</v>
      </c>
      <c r="J960" s="103" t="s">
        <v>4757</v>
      </c>
    </row>
    <row r="961" spans="1:10">
      <c r="A961" s="103" t="s">
        <v>2731</v>
      </c>
      <c r="B961" s="103" t="s">
        <v>4711</v>
      </c>
      <c r="C961" s="103" t="s">
        <v>5498</v>
      </c>
      <c r="D961" s="103">
        <v>0</v>
      </c>
      <c r="E961" s="106" t="s">
        <v>4718</v>
      </c>
      <c r="F961" s="103">
        <v>15</v>
      </c>
      <c r="G961" s="103">
        <v>0</v>
      </c>
      <c r="H961" s="105" t="s">
        <v>6104</v>
      </c>
      <c r="I961" s="103" t="s">
        <v>6105</v>
      </c>
      <c r="J961" s="103" t="s">
        <v>2045</v>
      </c>
    </row>
    <row r="962" spans="1:10">
      <c r="A962" s="103" t="s">
        <v>2731</v>
      </c>
      <c r="B962" s="103" t="s">
        <v>4711</v>
      </c>
      <c r="C962" s="103" t="s">
        <v>4752</v>
      </c>
      <c r="D962" s="103">
        <v>0</v>
      </c>
      <c r="E962" s="106" t="s">
        <v>4718</v>
      </c>
      <c r="F962" s="103">
        <v>20</v>
      </c>
      <c r="G962" s="103">
        <v>0</v>
      </c>
      <c r="H962" s="105" t="s">
        <v>6106</v>
      </c>
      <c r="I962" s="103" t="s">
        <v>6107</v>
      </c>
      <c r="J962" s="103" t="s">
        <v>2045</v>
      </c>
    </row>
    <row r="963" spans="1:10">
      <c r="A963" s="103" t="s">
        <v>4720</v>
      </c>
      <c r="B963" s="103" t="s">
        <v>4711</v>
      </c>
      <c r="C963" s="103">
        <v>0</v>
      </c>
      <c r="D963" s="103">
        <v>0</v>
      </c>
      <c r="E963" s="106" t="s">
        <v>4729</v>
      </c>
      <c r="F963" s="103">
        <v>20</v>
      </c>
      <c r="G963" s="103">
        <v>0</v>
      </c>
      <c r="H963" s="105" t="s">
        <v>6108</v>
      </c>
      <c r="I963" s="103" t="s">
        <v>615</v>
      </c>
      <c r="J963" s="103" t="s">
        <v>2045</v>
      </c>
    </row>
    <row r="964" spans="1:10">
      <c r="A964" s="103" t="s">
        <v>4720</v>
      </c>
      <c r="B964" s="103" t="s">
        <v>4711</v>
      </c>
      <c r="C964" s="103" t="s">
        <v>4752</v>
      </c>
      <c r="D964" s="103">
        <v>0</v>
      </c>
      <c r="E964" s="106" t="s">
        <v>4729</v>
      </c>
      <c r="F964" s="103">
        <v>15</v>
      </c>
      <c r="G964" s="103">
        <v>0</v>
      </c>
      <c r="H964" s="105" t="s">
        <v>6109</v>
      </c>
      <c r="I964" s="103" t="s">
        <v>1873</v>
      </c>
      <c r="J964" s="103" t="s">
        <v>2045</v>
      </c>
    </row>
    <row r="965" spans="1:10">
      <c r="A965" s="103" t="s">
        <v>2731</v>
      </c>
      <c r="B965" s="103" t="s">
        <v>4711</v>
      </c>
      <c r="C965" s="103" t="s">
        <v>4717</v>
      </c>
      <c r="D965" s="103">
        <v>0</v>
      </c>
      <c r="E965" s="13" t="s">
        <v>4718</v>
      </c>
      <c r="F965" s="103">
        <v>20</v>
      </c>
      <c r="G965" s="103">
        <v>0</v>
      </c>
      <c r="H965" s="105" t="s">
        <v>6110</v>
      </c>
      <c r="I965" s="103" t="s">
        <v>6111</v>
      </c>
      <c r="J965" s="103" t="s">
        <v>2045</v>
      </c>
    </row>
    <row r="966" spans="1:10">
      <c r="A966" s="103" t="s">
        <v>2731</v>
      </c>
      <c r="B966" s="103" t="s">
        <v>4813</v>
      </c>
      <c r="C966" s="103">
        <v>0</v>
      </c>
      <c r="D966" s="103">
        <v>0</v>
      </c>
      <c r="E966" s="106" t="s">
        <v>4718</v>
      </c>
      <c r="F966" s="103">
        <v>15</v>
      </c>
      <c r="G966" s="103">
        <v>0</v>
      </c>
      <c r="H966" s="105" t="s">
        <v>6112</v>
      </c>
      <c r="I966" s="103" t="s">
        <v>6113</v>
      </c>
      <c r="J966" s="103" t="s">
        <v>2045</v>
      </c>
    </row>
    <row r="967" spans="1:10">
      <c r="A967" s="103" t="s">
        <v>2731</v>
      </c>
      <c r="B967" s="103" t="s">
        <v>4711</v>
      </c>
      <c r="C967" s="103" t="s">
        <v>5070</v>
      </c>
      <c r="D967" s="103">
        <v>0</v>
      </c>
      <c r="E967" s="106" t="s">
        <v>4718</v>
      </c>
      <c r="F967" s="103">
        <v>20</v>
      </c>
      <c r="G967" s="103">
        <v>0</v>
      </c>
      <c r="H967" s="105" t="s">
        <v>6114</v>
      </c>
      <c r="I967" s="103" t="s">
        <v>6115</v>
      </c>
      <c r="J967" s="103" t="s">
        <v>2045</v>
      </c>
    </row>
    <row r="968" spans="1:10">
      <c r="A968" s="103" t="s">
        <v>2731</v>
      </c>
      <c r="B968" s="103" t="s">
        <v>4813</v>
      </c>
      <c r="C968" s="103" t="s">
        <v>5213</v>
      </c>
      <c r="D968" s="103">
        <v>0</v>
      </c>
      <c r="E968" s="106" t="s">
        <v>4718</v>
      </c>
      <c r="F968" s="103">
        <v>20</v>
      </c>
      <c r="G968" s="103">
        <v>0</v>
      </c>
      <c r="H968" s="105" t="s">
        <v>6116</v>
      </c>
      <c r="I968" s="103" t="s">
        <v>6117</v>
      </c>
      <c r="J968" s="103" t="s">
        <v>2045</v>
      </c>
    </row>
    <row r="969" spans="1:10">
      <c r="A969" s="103" t="s">
        <v>2731</v>
      </c>
      <c r="B969" s="103" t="s">
        <v>4711</v>
      </c>
      <c r="C969" s="103" t="s">
        <v>5213</v>
      </c>
      <c r="D969" s="103">
        <v>0</v>
      </c>
      <c r="E969" s="13" t="s">
        <v>4718</v>
      </c>
      <c r="F969" s="103">
        <v>20</v>
      </c>
      <c r="G969" s="103">
        <v>0</v>
      </c>
      <c r="H969" s="105" t="s">
        <v>6118</v>
      </c>
      <c r="I969" s="103" t="s">
        <v>6119</v>
      </c>
      <c r="J969" s="103" t="s">
        <v>2045</v>
      </c>
    </row>
    <row r="970" spans="1:10">
      <c r="A970" s="103" t="s">
        <v>4720</v>
      </c>
      <c r="B970" s="103" t="s">
        <v>4711</v>
      </c>
      <c r="C970" s="103">
        <v>0</v>
      </c>
      <c r="D970" s="103">
        <v>0</v>
      </c>
      <c r="E970" s="106" t="s">
        <v>58</v>
      </c>
      <c r="F970" s="103">
        <v>15</v>
      </c>
      <c r="G970" s="103">
        <v>0</v>
      </c>
      <c r="H970" s="105" t="s">
        <v>6120</v>
      </c>
      <c r="I970" s="103" t="s">
        <v>1251</v>
      </c>
      <c r="J970" s="103" t="s">
        <v>2045</v>
      </c>
    </row>
    <row r="971" spans="1:10">
      <c r="A971" s="103" t="s">
        <v>2731</v>
      </c>
      <c r="B971" s="103" t="s">
        <v>4711</v>
      </c>
      <c r="C971" s="103" t="s">
        <v>4752</v>
      </c>
      <c r="D971" s="103">
        <v>0</v>
      </c>
      <c r="E971" s="106" t="s">
        <v>4718</v>
      </c>
      <c r="F971" s="103">
        <v>20</v>
      </c>
      <c r="G971" s="103">
        <v>0</v>
      </c>
      <c r="H971" s="105" t="s">
        <v>6121</v>
      </c>
      <c r="I971" s="103" t="s">
        <v>6122</v>
      </c>
      <c r="J971" s="103" t="s">
        <v>2045</v>
      </c>
    </row>
    <row r="972" spans="1:10">
      <c r="A972" s="103" t="s">
        <v>4720</v>
      </c>
      <c r="B972" s="103" t="s">
        <v>4711</v>
      </c>
      <c r="C972" s="103" t="s">
        <v>5213</v>
      </c>
      <c r="D972" s="103">
        <v>0</v>
      </c>
      <c r="E972" s="106" t="s">
        <v>4729</v>
      </c>
      <c r="F972" s="103">
        <v>20</v>
      </c>
      <c r="G972" s="103">
        <v>0</v>
      </c>
      <c r="H972" s="105" t="s">
        <v>6123</v>
      </c>
      <c r="I972" s="103" t="s">
        <v>1261</v>
      </c>
      <c r="J972" s="103" t="s">
        <v>2045</v>
      </c>
    </row>
    <row r="973" spans="1:10">
      <c r="A973" s="103" t="s">
        <v>2731</v>
      </c>
      <c r="B973" s="103" t="s">
        <v>4711</v>
      </c>
      <c r="C973" s="103" t="s">
        <v>4752</v>
      </c>
      <c r="D973" s="103">
        <v>0</v>
      </c>
      <c r="E973" s="106" t="s">
        <v>4718</v>
      </c>
      <c r="F973" s="103">
        <v>20</v>
      </c>
      <c r="G973" s="103">
        <v>0</v>
      </c>
      <c r="H973" s="105" t="s">
        <v>6124</v>
      </c>
      <c r="I973" s="103" t="s">
        <v>6125</v>
      </c>
      <c r="J973" s="103" t="s">
        <v>2045</v>
      </c>
    </row>
    <row r="974" spans="1:10">
      <c r="A974" s="103" t="s">
        <v>2731</v>
      </c>
      <c r="B974" s="103" t="s">
        <v>4813</v>
      </c>
      <c r="C974" s="103">
        <v>0</v>
      </c>
      <c r="D974" s="103">
        <v>0</v>
      </c>
      <c r="E974" s="106" t="s">
        <v>4729</v>
      </c>
      <c r="F974" s="103">
        <v>20</v>
      </c>
      <c r="G974" s="103">
        <v>0</v>
      </c>
      <c r="H974" s="105" t="s">
        <v>6126</v>
      </c>
      <c r="I974" s="103" t="s">
        <v>6127</v>
      </c>
      <c r="J974" s="103" t="s">
        <v>2045</v>
      </c>
    </row>
    <row r="975" spans="1:10">
      <c r="A975" s="103" t="s">
        <v>4696</v>
      </c>
      <c r="B975" s="103" t="s">
        <v>4697</v>
      </c>
      <c r="C975" s="103" t="s">
        <v>4707</v>
      </c>
      <c r="D975" s="103">
        <v>0</v>
      </c>
      <c r="E975" s="106" t="s">
        <v>4704</v>
      </c>
      <c r="F975" s="103">
        <v>25</v>
      </c>
      <c r="G975" s="103">
        <v>0</v>
      </c>
      <c r="H975" s="105" t="s">
        <v>6128</v>
      </c>
      <c r="I975" s="103" t="s">
        <v>6129</v>
      </c>
      <c r="J975" s="103" t="s">
        <v>2045</v>
      </c>
    </row>
    <row r="976" spans="1:10">
      <c r="A976" s="103" t="s">
        <v>4720</v>
      </c>
      <c r="B976" s="103" t="s">
        <v>4711</v>
      </c>
      <c r="C976" s="103" t="s">
        <v>5213</v>
      </c>
      <c r="D976" s="103">
        <v>0</v>
      </c>
      <c r="E976" s="106" t="s">
        <v>4704</v>
      </c>
      <c r="F976" s="103">
        <v>20</v>
      </c>
      <c r="G976" s="103">
        <v>0</v>
      </c>
      <c r="H976" s="105" t="s">
        <v>6130</v>
      </c>
      <c r="I976" s="103" t="s">
        <v>1275</v>
      </c>
      <c r="J976" s="103" t="s">
        <v>2045</v>
      </c>
    </row>
    <row r="977" spans="1:10">
      <c r="A977" s="103" t="s">
        <v>2731</v>
      </c>
      <c r="B977" s="103" t="s">
        <v>4813</v>
      </c>
      <c r="C977" s="103" t="s">
        <v>5213</v>
      </c>
      <c r="D977" s="103">
        <v>0</v>
      </c>
      <c r="E977" s="106" t="s">
        <v>4704</v>
      </c>
      <c r="F977" s="110">
        <v>20</v>
      </c>
      <c r="G977" s="110">
        <v>0</v>
      </c>
      <c r="H977" s="105" t="s">
        <v>6131</v>
      </c>
      <c r="I977" s="103" t="s">
        <v>6132</v>
      </c>
      <c r="J977" s="103" t="s">
        <v>2045</v>
      </c>
    </row>
    <row r="978" spans="1:10">
      <c r="A978" s="103" t="s">
        <v>4720</v>
      </c>
      <c r="B978" s="103" t="s">
        <v>4711</v>
      </c>
      <c r="C978" s="103" t="s">
        <v>5213</v>
      </c>
      <c r="D978" s="103">
        <v>0</v>
      </c>
      <c r="E978" s="106" t="s">
        <v>4704</v>
      </c>
      <c r="F978" s="103">
        <v>20</v>
      </c>
      <c r="G978" s="103">
        <v>0</v>
      </c>
      <c r="H978" s="105" t="s">
        <v>6133</v>
      </c>
      <c r="I978" s="103" t="s">
        <v>1310</v>
      </c>
      <c r="J978" s="103" t="s">
        <v>2045</v>
      </c>
    </row>
    <row r="979" spans="1:10">
      <c r="A979" s="103" t="s">
        <v>4720</v>
      </c>
      <c r="B979" s="103" t="s">
        <v>2105</v>
      </c>
      <c r="C979" s="103" t="s">
        <v>5498</v>
      </c>
      <c r="D979" s="103">
        <v>0</v>
      </c>
      <c r="E979" s="106" t="s">
        <v>4704</v>
      </c>
      <c r="F979" s="103">
        <v>15</v>
      </c>
      <c r="G979" s="103">
        <v>0</v>
      </c>
      <c r="H979" s="105" t="s">
        <v>6134</v>
      </c>
      <c r="I979" s="103" t="s">
        <v>3145</v>
      </c>
      <c r="J979" s="103" t="s">
        <v>2045</v>
      </c>
    </row>
    <row r="980" spans="1:10">
      <c r="A980" s="103" t="s">
        <v>2731</v>
      </c>
      <c r="B980" s="103" t="s">
        <v>4813</v>
      </c>
      <c r="C980" s="103">
        <v>0</v>
      </c>
      <c r="D980" s="103">
        <v>0</v>
      </c>
      <c r="E980" s="106" t="s">
        <v>4729</v>
      </c>
      <c r="F980" s="103">
        <v>20</v>
      </c>
      <c r="G980" s="103">
        <v>0</v>
      </c>
      <c r="H980" s="105" t="s">
        <v>6135</v>
      </c>
      <c r="I980" s="103" t="s">
        <v>6136</v>
      </c>
      <c r="J980" s="103" t="s">
        <v>2045</v>
      </c>
    </row>
    <row r="981" spans="1:10">
      <c r="A981" s="103" t="s">
        <v>2731</v>
      </c>
      <c r="B981" s="103" t="s">
        <v>4813</v>
      </c>
      <c r="C981" s="103" t="s">
        <v>5213</v>
      </c>
      <c r="D981" s="103">
        <v>0</v>
      </c>
      <c r="E981" s="106" t="s">
        <v>4729</v>
      </c>
      <c r="F981" s="103">
        <v>20</v>
      </c>
      <c r="G981" s="103">
        <v>0</v>
      </c>
      <c r="H981" s="105" t="s">
        <v>6137</v>
      </c>
      <c r="I981" s="103" t="s">
        <v>6138</v>
      </c>
      <c r="J981" s="103" t="s">
        <v>2045</v>
      </c>
    </row>
    <row r="982" spans="1:10">
      <c r="A982" s="103" t="s">
        <v>4720</v>
      </c>
      <c r="B982" s="103" t="s">
        <v>4711</v>
      </c>
      <c r="C982" s="103">
        <v>0</v>
      </c>
      <c r="D982" s="103">
        <v>0</v>
      </c>
      <c r="E982" s="106" t="s">
        <v>4729</v>
      </c>
      <c r="F982" s="103">
        <v>20</v>
      </c>
      <c r="G982" s="103">
        <v>0</v>
      </c>
      <c r="H982" s="105" t="s">
        <v>6139</v>
      </c>
      <c r="I982" s="103" t="s">
        <v>1368</v>
      </c>
      <c r="J982" s="103" t="s">
        <v>2045</v>
      </c>
    </row>
    <row r="983" spans="1:10">
      <c r="A983" s="103" t="s">
        <v>4720</v>
      </c>
      <c r="B983" s="103" t="s">
        <v>4711</v>
      </c>
      <c r="C983" s="103" t="s">
        <v>5213</v>
      </c>
      <c r="D983" s="103">
        <v>0</v>
      </c>
      <c r="E983" s="106" t="s">
        <v>4704</v>
      </c>
      <c r="F983" s="103">
        <v>20</v>
      </c>
      <c r="G983" s="103">
        <v>0</v>
      </c>
      <c r="H983" s="105" t="s">
        <v>6140</v>
      </c>
      <c r="I983" s="103" t="s">
        <v>597</v>
      </c>
      <c r="J983" s="103" t="s">
        <v>2045</v>
      </c>
    </row>
    <row r="984" spans="1:10">
      <c r="A984" s="103" t="s">
        <v>2731</v>
      </c>
      <c r="B984" s="103" t="s">
        <v>4711</v>
      </c>
      <c r="C984" s="103" t="s">
        <v>5498</v>
      </c>
      <c r="D984" s="103">
        <v>0</v>
      </c>
      <c r="E984" s="13" t="s">
        <v>4718</v>
      </c>
      <c r="F984" s="103">
        <v>15</v>
      </c>
      <c r="G984" s="103">
        <v>0</v>
      </c>
      <c r="H984" s="105" t="s">
        <v>6141</v>
      </c>
      <c r="I984" s="103" t="s">
        <v>1362</v>
      </c>
      <c r="J984" s="103" t="s">
        <v>2045</v>
      </c>
    </row>
    <row r="985" spans="1:10">
      <c r="A985" s="103" t="s">
        <v>4720</v>
      </c>
      <c r="B985" s="103" t="s">
        <v>4711</v>
      </c>
      <c r="C985" s="103" t="s">
        <v>4752</v>
      </c>
      <c r="D985" s="103">
        <v>0</v>
      </c>
      <c r="E985" s="106" t="s">
        <v>4704</v>
      </c>
      <c r="F985" s="103">
        <v>20</v>
      </c>
      <c r="G985" s="103">
        <v>0</v>
      </c>
      <c r="H985" s="105" t="s">
        <v>6142</v>
      </c>
      <c r="I985" s="103" t="s">
        <v>1347</v>
      </c>
      <c r="J985" s="103" t="s">
        <v>2045</v>
      </c>
    </row>
    <row r="986" spans="1:10">
      <c r="A986" s="103" t="s">
        <v>2731</v>
      </c>
      <c r="B986" s="103" t="s">
        <v>4813</v>
      </c>
      <c r="C986" s="103" t="s">
        <v>5498</v>
      </c>
      <c r="D986" s="103">
        <v>0</v>
      </c>
      <c r="E986" s="106" t="s">
        <v>4718</v>
      </c>
      <c r="F986" s="103">
        <v>15</v>
      </c>
      <c r="G986" s="103">
        <v>0</v>
      </c>
      <c r="H986" s="105" t="s">
        <v>6143</v>
      </c>
      <c r="I986" s="103" t="s">
        <v>1277</v>
      </c>
      <c r="J986" s="103" t="s">
        <v>2045</v>
      </c>
    </row>
    <row r="987" spans="1:10">
      <c r="A987" s="103" t="s">
        <v>4720</v>
      </c>
      <c r="B987" s="103" t="s">
        <v>4711</v>
      </c>
      <c r="C987" s="103" t="s">
        <v>5498</v>
      </c>
      <c r="D987" s="103">
        <v>0</v>
      </c>
      <c r="E987" s="106" t="s">
        <v>4704</v>
      </c>
      <c r="F987" s="103">
        <v>15</v>
      </c>
      <c r="G987" s="103">
        <v>0</v>
      </c>
      <c r="H987" s="105" t="s">
        <v>6144</v>
      </c>
      <c r="I987" s="103" t="s">
        <v>6145</v>
      </c>
      <c r="J987" s="103" t="s">
        <v>2045</v>
      </c>
    </row>
    <row r="988" spans="1:10">
      <c r="A988" s="103" t="s">
        <v>4720</v>
      </c>
      <c r="B988" s="103" t="s">
        <v>4813</v>
      </c>
      <c r="C988" s="103" t="s">
        <v>5498</v>
      </c>
      <c r="D988" s="103">
        <v>0</v>
      </c>
      <c r="E988" s="106" t="s">
        <v>4704</v>
      </c>
      <c r="F988" s="103">
        <v>15</v>
      </c>
      <c r="G988" s="103">
        <v>0</v>
      </c>
      <c r="H988" s="105" t="s">
        <v>6146</v>
      </c>
      <c r="I988" s="103" t="s">
        <v>1320</v>
      </c>
      <c r="J988" s="103" t="s">
        <v>2045</v>
      </c>
    </row>
    <row r="989" spans="1:10">
      <c r="A989" s="103" t="s">
        <v>4720</v>
      </c>
      <c r="B989" s="103" t="s">
        <v>4711</v>
      </c>
      <c r="C989" s="103" t="s">
        <v>4717</v>
      </c>
      <c r="D989" s="103">
        <v>0</v>
      </c>
      <c r="E989" s="106" t="s">
        <v>4729</v>
      </c>
      <c r="F989" s="103">
        <v>20</v>
      </c>
      <c r="G989" s="103">
        <v>0</v>
      </c>
      <c r="H989" s="105" t="s">
        <v>6147</v>
      </c>
      <c r="I989" s="103" t="s">
        <v>1332</v>
      </c>
      <c r="J989" s="103" t="s">
        <v>2045</v>
      </c>
    </row>
    <row r="990" spans="1:10">
      <c r="A990" s="103" t="s">
        <v>4720</v>
      </c>
      <c r="B990" s="103" t="s">
        <v>4813</v>
      </c>
      <c r="C990" s="103" t="s">
        <v>5213</v>
      </c>
      <c r="D990" s="103">
        <v>0</v>
      </c>
      <c r="E990" s="106" t="s">
        <v>4729</v>
      </c>
      <c r="F990" s="103">
        <v>20</v>
      </c>
      <c r="G990" s="103">
        <v>0</v>
      </c>
      <c r="H990" s="105" t="s">
        <v>6148</v>
      </c>
      <c r="I990" s="103" t="s">
        <v>1328</v>
      </c>
      <c r="J990" s="103" t="s">
        <v>2045</v>
      </c>
    </row>
    <row r="991" spans="1:10">
      <c r="A991" s="103" t="s">
        <v>2731</v>
      </c>
      <c r="B991" s="103" t="s">
        <v>4711</v>
      </c>
      <c r="C991" s="103" t="s">
        <v>5498</v>
      </c>
      <c r="D991" s="103">
        <v>0</v>
      </c>
      <c r="E991" s="106" t="s">
        <v>4718</v>
      </c>
      <c r="F991" s="103">
        <v>15</v>
      </c>
      <c r="G991" s="103">
        <v>0</v>
      </c>
      <c r="H991" s="105" t="s">
        <v>6149</v>
      </c>
      <c r="I991" s="103" t="s">
        <v>6150</v>
      </c>
      <c r="J991" s="103" t="s">
        <v>2045</v>
      </c>
    </row>
    <row r="992" spans="1:10">
      <c r="A992" s="103" t="s">
        <v>2731</v>
      </c>
      <c r="B992" s="103" t="s">
        <v>4711</v>
      </c>
      <c r="C992" s="103" t="s">
        <v>4752</v>
      </c>
      <c r="D992" s="103">
        <v>0</v>
      </c>
      <c r="E992" s="106" t="s">
        <v>4718</v>
      </c>
      <c r="F992" s="103">
        <v>20</v>
      </c>
      <c r="G992" s="103">
        <v>0</v>
      </c>
      <c r="H992" s="105" t="s">
        <v>6151</v>
      </c>
      <c r="I992" s="103" t="s">
        <v>6152</v>
      </c>
      <c r="J992" s="103" t="s">
        <v>2045</v>
      </c>
    </row>
    <row r="993" spans="1:10">
      <c r="A993" s="103" t="s">
        <v>2731</v>
      </c>
      <c r="B993" s="103" t="s">
        <v>4813</v>
      </c>
      <c r="C993" s="103" t="s">
        <v>5498</v>
      </c>
      <c r="D993" s="103">
        <v>0</v>
      </c>
      <c r="E993" s="106" t="s">
        <v>4704</v>
      </c>
      <c r="F993" s="103">
        <v>15</v>
      </c>
      <c r="G993" s="103">
        <v>0</v>
      </c>
      <c r="H993" s="105" t="s">
        <v>6153</v>
      </c>
      <c r="I993" s="103" t="s">
        <v>6154</v>
      </c>
      <c r="J993" s="103" t="s">
        <v>2045</v>
      </c>
    </row>
    <row r="994" spans="1:10">
      <c r="A994" s="103" t="s">
        <v>2731</v>
      </c>
      <c r="B994" s="103" t="s">
        <v>4813</v>
      </c>
      <c r="C994" s="103" t="s">
        <v>5498</v>
      </c>
      <c r="D994" s="103">
        <v>0</v>
      </c>
      <c r="E994" s="106" t="s">
        <v>4704</v>
      </c>
      <c r="F994" s="103">
        <v>15</v>
      </c>
      <c r="G994" s="103">
        <v>0</v>
      </c>
      <c r="H994" s="105" t="s">
        <v>6155</v>
      </c>
      <c r="I994" s="103" t="s">
        <v>1338</v>
      </c>
      <c r="J994" s="103" t="s">
        <v>2045</v>
      </c>
    </row>
    <row r="995" spans="1:10">
      <c r="A995" s="103" t="s">
        <v>2731</v>
      </c>
      <c r="B995" s="103" t="s">
        <v>4711</v>
      </c>
      <c r="C995" s="103" t="s">
        <v>4717</v>
      </c>
      <c r="D995" s="103">
        <v>0</v>
      </c>
      <c r="E995" s="106" t="s">
        <v>4704</v>
      </c>
      <c r="F995" s="103">
        <v>20</v>
      </c>
      <c r="G995" s="103">
        <v>0</v>
      </c>
      <c r="H995" s="105" t="s">
        <v>6156</v>
      </c>
      <c r="I995" s="103" t="s">
        <v>1287</v>
      </c>
      <c r="J995" s="103" t="s">
        <v>2045</v>
      </c>
    </row>
    <row r="996" spans="1:10">
      <c r="A996" s="103" t="s">
        <v>2731</v>
      </c>
      <c r="B996" s="103" t="s">
        <v>4711</v>
      </c>
      <c r="C996" s="103" t="s">
        <v>4752</v>
      </c>
      <c r="D996" s="103">
        <v>0</v>
      </c>
      <c r="E996" s="106" t="s">
        <v>4718</v>
      </c>
      <c r="F996" s="103">
        <v>20</v>
      </c>
      <c r="G996" s="103">
        <v>0</v>
      </c>
      <c r="H996" s="105" t="s">
        <v>6157</v>
      </c>
      <c r="I996" s="103" t="s">
        <v>6158</v>
      </c>
      <c r="J996" s="103" t="s">
        <v>2045</v>
      </c>
    </row>
    <row r="997" spans="1:10">
      <c r="A997" s="103" t="s">
        <v>4720</v>
      </c>
      <c r="B997" s="103" t="s">
        <v>4711</v>
      </c>
      <c r="C997" s="103" t="s">
        <v>4717</v>
      </c>
      <c r="D997" s="103" t="s">
        <v>1546</v>
      </c>
      <c r="E997" s="106" t="s">
        <v>4704</v>
      </c>
      <c r="F997" s="103">
        <v>20</v>
      </c>
      <c r="G997" s="103">
        <v>0</v>
      </c>
      <c r="H997" s="105" t="s">
        <v>6159</v>
      </c>
      <c r="I997" s="103" t="s">
        <v>1546</v>
      </c>
      <c r="J997" s="103" t="s">
        <v>4757</v>
      </c>
    </row>
    <row r="998" spans="1:10">
      <c r="A998" s="103" t="s">
        <v>4720</v>
      </c>
      <c r="B998" s="103" t="s">
        <v>4711</v>
      </c>
      <c r="C998" s="103" t="s">
        <v>5213</v>
      </c>
      <c r="D998" s="103">
        <v>0</v>
      </c>
      <c r="E998" s="106" t="s">
        <v>4729</v>
      </c>
      <c r="F998" s="103">
        <v>20</v>
      </c>
      <c r="G998" s="103">
        <v>0</v>
      </c>
      <c r="H998" s="105" t="s">
        <v>6160</v>
      </c>
      <c r="I998" s="103" t="s">
        <v>1293</v>
      </c>
      <c r="J998" s="103" t="s">
        <v>2045</v>
      </c>
    </row>
    <row r="999" spans="1:10">
      <c r="A999" s="103" t="s">
        <v>4720</v>
      </c>
      <c r="B999" s="103" t="s">
        <v>4711</v>
      </c>
      <c r="C999" s="103" t="s">
        <v>4752</v>
      </c>
      <c r="D999" s="103">
        <v>0</v>
      </c>
      <c r="E999" s="106" t="s">
        <v>4729</v>
      </c>
      <c r="F999" s="103">
        <v>20</v>
      </c>
      <c r="G999" s="103">
        <v>0</v>
      </c>
      <c r="H999" s="105" t="s">
        <v>6161</v>
      </c>
      <c r="I999" s="103" t="s">
        <v>1295</v>
      </c>
      <c r="J999" s="103" t="s">
        <v>2045</v>
      </c>
    </row>
    <row r="1000" spans="1:10">
      <c r="A1000" s="103" t="s">
        <v>4720</v>
      </c>
      <c r="B1000" s="103" t="s">
        <v>4711</v>
      </c>
      <c r="C1000" s="103" t="s">
        <v>5260</v>
      </c>
      <c r="D1000" s="103">
        <v>0</v>
      </c>
      <c r="E1000" s="106" t="s">
        <v>4704</v>
      </c>
      <c r="F1000" s="103">
        <v>15</v>
      </c>
      <c r="G1000" s="103">
        <v>0</v>
      </c>
      <c r="H1000" s="105" t="s">
        <v>6162</v>
      </c>
      <c r="I1000" s="103" t="s">
        <v>1305</v>
      </c>
      <c r="J1000" s="103" t="s">
        <v>2045</v>
      </c>
    </row>
    <row r="1001" spans="1:10">
      <c r="A1001" s="103" t="s">
        <v>4720</v>
      </c>
      <c r="B1001" s="103" t="s">
        <v>4711</v>
      </c>
      <c r="C1001" s="103" t="s">
        <v>4717</v>
      </c>
      <c r="D1001" s="103">
        <v>0</v>
      </c>
      <c r="E1001" s="106" t="s">
        <v>4729</v>
      </c>
      <c r="F1001" s="103">
        <v>20</v>
      </c>
      <c r="G1001" s="103">
        <v>0</v>
      </c>
      <c r="H1001" s="105" t="s">
        <v>6163</v>
      </c>
      <c r="I1001" s="103" t="s">
        <v>6164</v>
      </c>
      <c r="J1001" s="103" t="s">
        <v>2045</v>
      </c>
    </row>
    <row r="1002" spans="1:10">
      <c r="A1002" s="103" t="s">
        <v>4720</v>
      </c>
      <c r="B1002" s="103" t="s">
        <v>4711</v>
      </c>
      <c r="C1002" s="103" t="s">
        <v>4717</v>
      </c>
      <c r="D1002" s="103">
        <v>0</v>
      </c>
      <c r="E1002" s="106" t="s">
        <v>4729</v>
      </c>
      <c r="F1002" s="103">
        <v>20</v>
      </c>
      <c r="G1002" s="103">
        <v>0</v>
      </c>
      <c r="H1002" s="105" t="s">
        <v>6165</v>
      </c>
      <c r="I1002" s="103" t="s">
        <v>6166</v>
      </c>
      <c r="J1002" s="103" t="s">
        <v>2045</v>
      </c>
    </row>
    <row r="1003" spans="1:10">
      <c r="A1003" s="103" t="s">
        <v>2731</v>
      </c>
      <c r="B1003" s="103" t="s">
        <v>4813</v>
      </c>
      <c r="C1003" s="103" t="s">
        <v>5213</v>
      </c>
      <c r="D1003" s="103">
        <v>0</v>
      </c>
      <c r="E1003" s="106" t="s">
        <v>4704</v>
      </c>
      <c r="F1003" s="103">
        <v>20</v>
      </c>
      <c r="G1003" s="103">
        <v>0</v>
      </c>
      <c r="H1003" s="105" t="s">
        <v>6167</v>
      </c>
      <c r="I1003" s="103" t="s">
        <v>6168</v>
      </c>
      <c r="J1003" s="103" t="s">
        <v>2045</v>
      </c>
    </row>
    <row r="1004" spans="1:10">
      <c r="A1004" s="103" t="s">
        <v>4696</v>
      </c>
      <c r="B1004" s="103" t="s">
        <v>4697</v>
      </c>
      <c r="C1004" s="103" t="s">
        <v>5498</v>
      </c>
      <c r="D1004" s="103">
        <v>0</v>
      </c>
      <c r="E1004" s="106" t="s">
        <v>4718</v>
      </c>
      <c r="F1004" s="103">
        <v>20</v>
      </c>
      <c r="G1004" s="103">
        <v>0</v>
      </c>
      <c r="H1004" s="105" t="s">
        <v>6169</v>
      </c>
      <c r="I1004" s="103" t="s">
        <v>6170</v>
      </c>
      <c r="J1004" s="103" t="s">
        <v>2045</v>
      </c>
    </row>
    <row r="1005" spans="1:10">
      <c r="A1005" s="103" t="s">
        <v>4720</v>
      </c>
      <c r="B1005" s="103" t="s">
        <v>4711</v>
      </c>
      <c r="C1005" s="103" t="s">
        <v>4752</v>
      </c>
      <c r="D1005" s="103">
        <v>0</v>
      </c>
      <c r="E1005" s="106" t="s">
        <v>4729</v>
      </c>
      <c r="F1005" s="103">
        <v>20</v>
      </c>
      <c r="G1005" s="103">
        <v>0</v>
      </c>
      <c r="H1005" s="105" t="s">
        <v>6171</v>
      </c>
      <c r="I1005" s="103" t="s">
        <v>1326</v>
      </c>
      <c r="J1005" s="103" t="s">
        <v>2045</v>
      </c>
    </row>
    <row r="1006" spans="1:10">
      <c r="A1006" s="103" t="s">
        <v>4720</v>
      </c>
      <c r="B1006" s="103" t="s">
        <v>4711</v>
      </c>
      <c r="C1006" s="103" t="s">
        <v>5213</v>
      </c>
      <c r="D1006" s="103">
        <v>0</v>
      </c>
      <c r="E1006" s="106" t="s">
        <v>4704</v>
      </c>
      <c r="F1006" s="103">
        <v>20</v>
      </c>
      <c r="G1006" s="103">
        <v>0</v>
      </c>
      <c r="H1006" s="105" t="s">
        <v>6172</v>
      </c>
      <c r="I1006" s="103" t="s">
        <v>1334</v>
      </c>
      <c r="J1006" s="103" t="s">
        <v>2045</v>
      </c>
    </row>
    <row r="1007" spans="1:10">
      <c r="A1007" s="103" t="s">
        <v>4720</v>
      </c>
      <c r="B1007" s="103" t="s">
        <v>4711</v>
      </c>
      <c r="C1007" s="103" t="s">
        <v>5213</v>
      </c>
      <c r="D1007" s="103">
        <v>0</v>
      </c>
      <c r="E1007" s="106" t="s">
        <v>4704</v>
      </c>
      <c r="F1007" s="103">
        <v>20</v>
      </c>
      <c r="G1007" s="103">
        <v>0</v>
      </c>
      <c r="H1007" s="105" t="s">
        <v>6173</v>
      </c>
      <c r="I1007" s="103" t="s">
        <v>1376</v>
      </c>
      <c r="J1007" s="103" t="s">
        <v>2045</v>
      </c>
    </row>
    <row r="1008" spans="1:10">
      <c r="A1008" s="103" t="s">
        <v>4720</v>
      </c>
      <c r="B1008" s="103" t="s">
        <v>4711</v>
      </c>
      <c r="C1008" s="103" t="s">
        <v>5213</v>
      </c>
      <c r="D1008" s="103">
        <v>0</v>
      </c>
      <c r="E1008" s="106" t="s">
        <v>4704</v>
      </c>
      <c r="F1008" s="103">
        <v>20</v>
      </c>
      <c r="G1008" s="103">
        <v>0</v>
      </c>
      <c r="H1008" s="105" t="s">
        <v>6174</v>
      </c>
      <c r="I1008" s="103" t="s">
        <v>1378</v>
      </c>
      <c r="J1008" s="103" t="s">
        <v>2045</v>
      </c>
    </row>
    <row r="1009" spans="1:10">
      <c r="A1009" s="103" t="s">
        <v>4720</v>
      </c>
      <c r="B1009" s="103" t="s">
        <v>4813</v>
      </c>
      <c r="C1009" s="103" t="s">
        <v>5213</v>
      </c>
      <c r="D1009" s="103">
        <v>0</v>
      </c>
      <c r="E1009" s="106" t="s">
        <v>4729</v>
      </c>
      <c r="F1009" s="103">
        <v>20</v>
      </c>
      <c r="G1009" s="103">
        <v>0</v>
      </c>
      <c r="H1009" s="105" t="s">
        <v>6175</v>
      </c>
      <c r="I1009" s="103" t="s">
        <v>1330</v>
      </c>
      <c r="J1009" s="103" t="s">
        <v>2045</v>
      </c>
    </row>
    <row r="1010" spans="1:10">
      <c r="A1010" s="103" t="s">
        <v>2731</v>
      </c>
      <c r="B1010" s="103" t="s">
        <v>4813</v>
      </c>
      <c r="C1010" s="103" t="s">
        <v>4752</v>
      </c>
      <c r="D1010" s="103">
        <v>0</v>
      </c>
      <c r="E1010" s="13" t="s">
        <v>4718</v>
      </c>
      <c r="F1010" s="103">
        <v>20</v>
      </c>
      <c r="G1010" s="103">
        <v>0</v>
      </c>
      <c r="H1010" s="105" t="s">
        <v>6176</v>
      </c>
      <c r="I1010" s="103" t="s">
        <v>6177</v>
      </c>
      <c r="J1010" s="103" t="s">
        <v>2045</v>
      </c>
    </row>
    <row r="1011" spans="1:10">
      <c r="A1011" s="103" t="s">
        <v>4720</v>
      </c>
      <c r="B1011" s="103" t="s">
        <v>4813</v>
      </c>
      <c r="C1011" s="103" t="s">
        <v>5498</v>
      </c>
      <c r="D1011" s="103">
        <v>0</v>
      </c>
      <c r="E1011" s="106" t="s">
        <v>4704</v>
      </c>
      <c r="F1011" s="103">
        <v>15</v>
      </c>
      <c r="G1011" s="103">
        <v>0</v>
      </c>
      <c r="H1011" s="105" t="s">
        <v>6178</v>
      </c>
      <c r="I1011" s="103" t="s">
        <v>1388</v>
      </c>
      <c r="J1011" s="103" t="s">
        <v>2045</v>
      </c>
    </row>
    <row r="1012" spans="1:10">
      <c r="A1012" s="103" t="s">
        <v>2731</v>
      </c>
      <c r="B1012" s="103" t="s">
        <v>4813</v>
      </c>
      <c r="C1012" s="103" t="s">
        <v>5498</v>
      </c>
      <c r="D1012" s="103">
        <v>0</v>
      </c>
      <c r="E1012" s="106" t="s">
        <v>4704</v>
      </c>
      <c r="F1012" s="103">
        <v>15</v>
      </c>
      <c r="G1012" s="103">
        <v>0</v>
      </c>
      <c r="H1012" s="105" t="s">
        <v>6179</v>
      </c>
      <c r="I1012" s="103" t="s">
        <v>6180</v>
      </c>
      <c r="J1012" s="103" t="s">
        <v>2045</v>
      </c>
    </row>
    <row r="1013" spans="1:10">
      <c r="A1013" s="103" t="s">
        <v>4720</v>
      </c>
      <c r="B1013" s="103" t="s">
        <v>4711</v>
      </c>
      <c r="C1013" s="103" t="s">
        <v>5213</v>
      </c>
      <c r="D1013" s="103">
        <v>0</v>
      </c>
      <c r="E1013" s="106" t="s">
        <v>4704</v>
      </c>
      <c r="F1013" s="103">
        <v>20</v>
      </c>
      <c r="G1013" s="103">
        <v>0</v>
      </c>
      <c r="H1013" s="105" t="s">
        <v>6181</v>
      </c>
      <c r="I1013" s="103" t="s">
        <v>1336</v>
      </c>
      <c r="J1013" s="103" t="s">
        <v>2045</v>
      </c>
    </row>
    <row r="1014" spans="1:10">
      <c r="A1014" s="103" t="s">
        <v>4720</v>
      </c>
      <c r="B1014" s="103" t="s">
        <v>4711</v>
      </c>
      <c r="C1014" s="103" t="s">
        <v>5213</v>
      </c>
      <c r="D1014" s="103">
        <v>0</v>
      </c>
      <c r="E1014" s="106" t="s">
        <v>4704</v>
      </c>
      <c r="F1014" s="103">
        <v>20</v>
      </c>
      <c r="G1014" s="103">
        <v>0</v>
      </c>
      <c r="H1014" s="105" t="s">
        <v>6182</v>
      </c>
      <c r="I1014" s="103" t="s">
        <v>6183</v>
      </c>
      <c r="J1014" s="103" t="s">
        <v>2045</v>
      </c>
    </row>
    <row r="1015" spans="1:10">
      <c r="A1015" s="103" t="s">
        <v>4720</v>
      </c>
      <c r="B1015" s="103" t="s">
        <v>4711</v>
      </c>
      <c r="C1015" s="103">
        <v>0</v>
      </c>
      <c r="D1015" s="103">
        <v>0</v>
      </c>
      <c r="E1015" s="106" t="s">
        <v>4718</v>
      </c>
      <c r="F1015" s="103">
        <v>20</v>
      </c>
      <c r="G1015" s="103">
        <v>0</v>
      </c>
      <c r="H1015" s="105" t="s">
        <v>6184</v>
      </c>
      <c r="I1015" s="103" t="s">
        <v>6185</v>
      </c>
      <c r="J1015" s="103" t="s">
        <v>2045</v>
      </c>
    </row>
    <row r="1016" spans="1:10">
      <c r="A1016" s="103" t="s">
        <v>2731</v>
      </c>
      <c r="B1016" s="103" t="s">
        <v>4813</v>
      </c>
      <c r="C1016" s="103" t="s">
        <v>5213</v>
      </c>
      <c r="D1016" s="103">
        <v>0</v>
      </c>
      <c r="E1016" s="106" t="s">
        <v>4729</v>
      </c>
      <c r="F1016" s="103">
        <v>20</v>
      </c>
      <c r="G1016" s="103">
        <v>0</v>
      </c>
      <c r="H1016" s="105" t="s">
        <v>6186</v>
      </c>
      <c r="I1016" s="103" t="s">
        <v>6187</v>
      </c>
      <c r="J1016" s="103" t="s">
        <v>2045</v>
      </c>
    </row>
    <row r="1017" spans="1:10">
      <c r="A1017" s="103" t="s">
        <v>2731</v>
      </c>
      <c r="B1017" s="103" t="s">
        <v>4711</v>
      </c>
      <c r="C1017" s="103" t="s">
        <v>4752</v>
      </c>
      <c r="D1017" s="103">
        <v>0</v>
      </c>
      <c r="E1017" s="106" t="s">
        <v>4729</v>
      </c>
      <c r="F1017" s="103">
        <v>20</v>
      </c>
      <c r="G1017" s="103">
        <v>0</v>
      </c>
      <c r="H1017" s="105" t="s">
        <v>6188</v>
      </c>
      <c r="I1017" s="103" t="s">
        <v>6189</v>
      </c>
      <c r="J1017" s="103" t="s">
        <v>2045</v>
      </c>
    </row>
    <row r="1018" spans="1:10">
      <c r="A1018" s="103" t="s">
        <v>4720</v>
      </c>
      <c r="B1018" s="103" t="s">
        <v>4711</v>
      </c>
      <c r="C1018" s="103" t="s">
        <v>5213</v>
      </c>
      <c r="D1018" s="103">
        <v>0</v>
      </c>
      <c r="E1018" s="106" t="s">
        <v>4729</v>
      </c>
      <c r="F1018" s="103">
        <v>20</v>
      </c>
      <c r="G1018" s="103">
        <v>0</v>
      </c>
      <c r="H1018" s="105" t="s">
        <v>6190</v>
      </c>
      <c r="I1018" s="103" t="s">
        <v>709</v>
      </c>
      <c r="J1018" s="103" t="s">
        <v>2045</v>
      </c>
    </row>
    <row r="1019" spans="1:10">
      <c r="A1019" s="103" t="s">
        <v>2731</v>
      </c>
      <c r="B1019" s="103" t="s">
        <v>4711</v>
      </c>
      <c r="C1019" s="103" t="s">
        <v>5213</v>
      </c>
      <c r="D1019" s="103">
        <v>0</v>
      </c>
      <c r="E1019" s="106" t="s">
        <v>4718</v>
      </c>
      <c r="F1019" s="103">
        <v>20</v>
      </c>
      <c r="G1019" s="103">
        <v>0</v>
      </c>
      <c r="H1019" s="105" t="s">
        <v>6191</v>
      </c>
      <c r="I1019" s="103" t="s">
        <v>6192</v>
      </c>
      <c r="J1019" s="103" t="s">
        <v>2045</v>
      </c>
    </row>
    <row r="1020" spans="1:10">
      <c r="A1020" s="103" t="s">
        <v>2731</v>
      </c>
      <c r="B1020" s="103" t="s">
        <v>4813</v>
      </c>
      <c r="C1020" s="103" t="s">
        <v>5213</v>
      </c>
      <c r="D1020" s="103">
        <v>0</v>
      </c>
      <c r="E1020" s="13" t="s">
        <v>4718</v>
      </c>
      <c r="F1020" s="103">
        <v>20</v>
      </c>
      <c r="G1020" s="103">
        <v>0</v>
      </c>
      <c r="H1020" s="105" t="s">
        <v>6193</v>
      </c>
      <c r="I1020" s="103" t="s">
        <v>6194</v>
      </c>
      <c r="J1020" s="103" t="s">
        <v>2045</v>
      </c>
    </row>
    <row r="1021" spans="1:10">
      <c r="A1021" s="103" t="s">
        <v>2731</v>
      </c>
      <c r="B1021" s="103" t="s">
        <v>4711</v>
      </c>
      <c r="C1021" s="103" t="s">
        <v>5498</v>
      </c>
      <c r="D1021" s="103">
        <v>0</v>
      </c>
      <c r="E1021" s="106" t="s">
        <v>4704</v>
      </c>
      <c r="F1021" s="103">
        <v>15</v>
      </c>
      <c r="G1021" s="103">
        <v>0</v>
      </c>
      <c r="H1021" s="105" t="s">
        <v>6195</v>
      </c>
      <c r="I1021" s="103" t="s">
        <v>1360</v>
      </c>
      <c r="J1021" s="103" t="s">
        <v>2045</v>
      </c>
    </row>
    <row r="1022" spans="1:10">
      <c r="A1022" s="103" t="s">
        <v>2731</v>
      </c>
      <c r="B1022" s="103" t="s">
        <v>4711</v>
      </c>
      <c r="C1022" s="103" t="s">
        <v>4752</v>
      </c>
      <c r="D1022" s="103">
        <v>0</v>
      </c>
      <c r="E1022" s="106" t="s">
        <v>4718</v>
      </c>
      <c r="F1022" s="103">
        <v>15</v>
      </c>
      <c r="G1022" s="103">
        <v>0</v>
      </c>
      <c r="H1022" s="105" t="s">
        <v>6196</v>
      </c>
      <c r="I1022" s="103" t="s">
        <v>6197</v>
      </c>
      <c r="J1022" s="103" t="s">
        <v>2045</v>
      </c>
    </row>
    <row r="1023" spans="1:10">
      <c r="A1023" s="103" t="s">
        <v>2731</v>
      </c>
      <c r="B1023" s="103" t="s">
        <v>4711</v>
      </c>
      <c r="C1023" s="103" t="s">
        <v>4752</v>
      </c>
      <c r="D1023" s="103">
        <v>0</v>
      </c>
      <c r="E1023" s="106" t="s">
        <v>4729</v>
      </c>
      <c r="F1023" s="103">
        <v>20</v>
      </c>
      <c r="G1023" s="103">
        <v>0</v>
      </c>
      <c r="H1023" s="105" t="s">
        <v>6198</v>
      </c>
      <c r="I1023" s="103" t="s">
        <v>6199</v>
      </c>
      <c r="J1023" s="103" t="s">
        <v>2045</v>
      </c>
    </row>
    <row r="1024" spans="1:10">
      <c r="A1024" s="103" t="s">
        <v>2731</v>
      </c>
      <c r="B1024" s="103" t="s">
        <v>4711</v>
      </c>
      <c r="C1024" s="103" t="s">
        <v>5498</v>
      </c>
      <c r="D1024" s="103">
        <v>0</v>
      </c>
      <c r="E1024" s="106" t="s">
        <v>4729</v>
      </c>
      <c r="F1024" s="103">
        <v>15</v>
      </c>
      <c r="G1024" s="103">
        <v>0</v>
      </c>
      <c r="H1024" s="105" t="s">
        <v>6200</v>
      </c>
      <c r="I1024" s="103" t="s">
        <v>6201</v>
      </c>
      <c r="J1024" s="103" t="s">
        <v>2045</v>
      </c>
    </row>
    <row r="1025" spans="1:10">
      <c r="A1025" s="103" t="s">
        <v>2731</v>
      </c>
      <c r="B1025" s="103" t="s">
        <v>4711</v>
      </c>
      <c r="C1025" s="103" t="s">
        <v>4746</v>
      </c>
      <c r="D1025" s="103">
        <v>0</v>
      </c>
      <c r="E1025" s="106" t="s">
        <v>4718</v>
      </c>
      <c r="F1025" s="103">
        <v>15</v>
      </c>
      <c r="G1025" s="103">
        <v>0</v>
      </c>
      <c r="H1025" s="105" t="s">
        <v>6202</v>
      </c>
      <c r="I1025" s="103" t="s">
        <v>6203</v>
      </c>
      <c r="J1025" s="103" t="s">
        <v>2045</v>
      </c>
    </row>
    <row r="1026" spans="1:10">
      <c r="A1026" s="103" t="s">
        <v>4875</v>
      </c>
      <c r="B1026" s="103" t="s">
        <v>4813</v>
      </c>
      <c r="C1026" s="103">
        <v>0</v>
      </c>
      <c r="D1026" s="103">
        <v>0</v>
      </c>
      <c r="E1026" s="106" t="s">
        <v>4729</v>
      </c>
      <c r="F1026" s="103">
        <v>20</v>
      </c>
      <c r="G1026" s="103">
        <v>0</v>
      </c>
      <c r="H1026" s="105" t="s">
        <v>6204</v>
      </c>
      <c r="I1026" s="103" t="s">
        <v>322</v>
      </c>
      <c r="J1026" s="103" t="s">
        <v>2045</v>
      </c>
    </row>
    <row r="1027" spans="1:10">
      <c r="A1027" s="103" t="s">
        <v>2731</v>
      </c>
      <c r="B1027" s="103" t="s">
        <v>4711</v>
      </c>
      <c r="C1027" s="103" t="s">
        <v>4752</v>
      </c>
      <c r="D1027" s="103">
        <v>0</v>
      </c>
      <c r="E1027" s="106" t="s">
        <v>4729</v>
      </c>
      <c r="F1027" s="103">
        <v>20</v>
      </c>
      <c r="G1027" s="103">
        <v>0</v>
      </c>
      <c r="H1027" s="105" t="s">
        <v>6205</v>
      </c>
      <c r="I1027" s="103" t="s">
        <v>6206</v>
      </c>
      <c r="J1027" s="103" t="s">
        <v>2045</v>
      </c>
    </row>
    <row r="1028" spans="1:10">
      <c r="A1028" s="103" t="s">
        <v>2731</v>
      </c>
      <c r="B1028" s="103" t="s">
        <v>4711</v>
      </c>
      <c r="C1028" s="103" t="s">
        <v>4752</v>
      </c>
      <c r="D1028" s="103">
        <v>0</v>
      </c>
      <c r="E1028" s="106" t="s">
        <v>4704</v>
      </c>
      <c r="F1028" s="103">
        <v>20</v>
      </c>
      <c r="G1028" s="103">
        <v>0</v>
      </c>
      <c r="H1028" s="105" t="s">
        <v>6207</v>
      </c>
      <c r="I1028" s="103" t="s">
        <v>1414</v>
      </c>
      <c r="J1028" s="103" t="s">
        <v>2045</v>
      </c>
    </row>
    <row r="1029" spans="1:10">
      <c r="A1029" s="103" t="s">
        <v>4720</v>
      </c>
      <c r="B1029" s="103" t="s">
        <v>4711</v>
      </c>
      <c r="C1029" s="103" t="s">
        <v>6208</v>
      </c>
      <c r="D1029" s="103">
        <v>0</v>
      </c>
      <c r="E1029" s="13" t="s">
        <v>4718</v>
      </c>
      <c r="F1029" s="103">
        <v>20</v>
      </c>
      <c r="G1029" s="103">
        <v>0</v>
      </c>
      <c r="H1029" s="105" t="s">
        <v>6209</v>
      </c>
      <c r="I1029" s="103" t="s">
        <v>1345</v>
      </c>
      <c r="J1029" s="103" t="s">
        <v>2045</v>
      </c>
    </row>
    <row r="1030" spans="1:10">
      <c r="A1030" s="103" t="s">
        <v>2731</v>
      </c>
      <c r="B1030" s="103" t="s">
        <v>4711</v>
      </c>
      <c r="C1030" s="103" t="s">
        <v>5070</v>
      </c>
      <c r="D1030" s="103">
        <v>0</v>
      </c>
      <c r="E1030" s="106" t="s">
        <v>4718</v>
      </c>
      <c r="F1030" s="103">
        <v>15</v>
      </c>
      <c r="G1030" s="103">
        <v>0</v>
      </c>
      <c r="H1030" s="105" t="s">
        <v>6210</v>
      </c>
      <c r="I1030" s="103" t="s">
        <v>6211</v>
      </c>
      <c r="J1030" s="103" t="s">
        <v>2045</v>
      </c>
    </row>
    <row r="1031" spans="1:10">
      <c r="A1031" s="103" t="s">
        <v>4720</v>
      </c>
      <c r="B1031" s="103" t="s">
        <v>4711</v>
      </c>
      <c r="C1031" s="103" t="s">
        <v>4752</v>
      </c>
      <c r="D1031" s="103">
        <v>0</v>
      </c>
      <c r="E1031" s="106" t="s">
        <v>4704</v>
      </c>
      <c r="F1031" s="103">
        <v>20</v>
      </c>
      <c r="G1031" s="103">
        <v>0</v>
      </c>
      <c r="H1031" s="105" t="s">
        <v>6212</v>
      </c>
      <c r="I1031" s="103" t="s">
        <v>1394</v>
      </c>
      <c r="J1031" s="103" t="s">
        <v>2045</v>
      </c>
    </row>
    <row r="1032" spans="1:10">
      <c r="A1032" s="103" t="s">
        <v>4720</v>
      </c>
      <c r="B1032" s="103" t="s">
        <v>4711</v>
      </c>
      <c r="C1032" s="103" t="s">
        <v>4752</v>
      </c>
      <c r="D1032" s="103">
        <v>0</v>
      </c>
      <c r="E1032" s="106" t="s">
        <v>4704</v>
      </c>
      <c r="F1032" s="103">
        <v>20</v>
      </c>
      <c r="G1032" s="103">
        <v>0</v>
      </c>
      <c r="H1032" s="105" t="s">
        <v>6213</v>
      </c>
      <c r="I1032" s="103" t="s">
        <v>1548</v>
      </c>
      <c r="J1032" s="103" t="s">
        <v>2045</v>
      </c>
    </row>
    <row r="1033" spans="1:10">
      <c r="A1033" s="103" t="s">
        <v>2731</v>
      </c>
      <c r="B1033" s="103" t="s">
        <v>4711</v>
      </c>
      <c r="C1033" s="103" t="s">
        <v>5213</v>
      </c>
      <c r="D1033" s="103">
        <v>0</v>
      </c>
      <c r="E1033" s="106" t="s">
        <v>4718</v>
      </c>
      <c r="F1033" s="103">
        <v>20</v>
      </c>
      <c r="G1033" s="103">
        <v>0</v>
      </c>
      <c r="H1033" s="105" t="s">
        <v>6214</v>
      </c>
      <c r="I1033" s="103" t="s">
        <v>6215</v>
      </c>
      <c r="J1033" s="103" t="s">
        <v>2045</v>
      </c>
    </row>
    <row r="1034" spans="1:10">
      <c r="A1034" s="103" t="s">
        <v>4720</v>
      </c>
      <c r="B1034" s="103" t="s">
        <v>4711</v>
      </c>
      <c r="C1034" s="103" t="s">
        <v>4752</v>
      </c>
      <c r="D1034" s="103">
        <v>0</v>
      </c>
      <c r="E1034" s="106" t="s">
        <v>4729</v>
      </c>
      <c r="F1034" s="103">
        <v>20</v>
      </c>
      <c r="G1034" s="103">
        <v>0</v>
      </c>
      <c r="H1034" s="105" t="s">
        <v>6216</v>
      </c>
      <c r="I1034" s="103" t="s">
        <v>1797</v>
      </c>
      <c r="J1034" s="103" t="s">
        <v>2045</v>
      </c>
    </row>
    <row r="1035" spans="1:10">
      <c r="A1035" s="103" t="s">
        <v>4720</v>
      </c>
      <c r="B1035" s="103" t="s">
        <v>4711</v>
      </c>
      <c r="C1035" s="103">
        <v>0</v>
      </c>
      <c r="D1035" s="103">
        <v>0</v>
      </c>
      <c r="E1035" s="106" t="s">
        <v>4729</v>
      </c>
      <c r="F1035" s="103">
        <v>20</v>
      </c>
      <c r="G1035" s="103">
        <v>0</v>
      </c>
      <c r="H1035" s="105" t="s">
        <v>6217</v>
      </c>
      <c r="I1035" s="103" t="s">
        <v>6218</v>
      </c>
      <c r="J1035" s="103" t="s">
        <v>2045</v>
      </c>
    </row>
    <row r="1036" spans="1:10">
      <c r="A1036" s="103" t="s">
        <v>2731</v>
      </c>
      <c r="B1036" s="103" t="s">
        <v>4711</v>
      </c>
      <c r="C1036" s="103" t="s">
        <v>5498</v>
      </c>
      <c r="D1036" s="103">
        <v>0</v>
      </c>
      <c r="E1036" s="106" t="s">
        <v>4718</v>
      </c>
      <c r="F1036" s="103">
        <v>15</v>
      </c>
      <c r="G1036" s="103">
        <v>0</v>
      </c>
      <c r="H1036" s="105" t="s">
        <v>6219</v>
      </c>
      <c r="I1036" s="103" t="s">
        <v>1714</v>
      </c>
      <c r="J1036" s="103" t="s">
        <v>2045</v>
      </c>
    </row>
    <row r="1037" spans="1:10">
      <c r="A1037" s="103" t="s">
        <v>4720</v>
      </c>
      <c r="B1037" s="103" t="s">
        <v>2105</v>
      </c>
      <c r="C1037" s="103" t="s">
        <v>5498</v>
      </c>
      <c r="D1037" s="103">
        <v>0</v>
      </c>
      <c r="E1037" s="106" t="s">
        <v>4729</v>
      </c>
      <c r="F1037" s="103">
        <v>20</v>
      </c>
      <c r="G1037" s="103">
        <v>0</v>
      </c>
      <c r="H1037" s="105" t="s">
        <v>6220</v>
      </c>
      <c r="I1037" s="103" t="s">
        <v>6221</v>
      </c>
      <c r="J1037" s="103" t="s">
        <v>4757</v>
      </c>
    </row>
    <row r="1038" spans="1:10">
      <c r="A1038" s="103" t="s">
        <v>2731</v>
      </c>
      <c r="B1038" s="103" t="s">
        <v>4711</v>
      </c>
      <c r="C1038" s="103" t="s">
        <v>4717</v>
      </c>
      <c r="D1038" s="103">
        <v>0</v>
      </c>
      <c r="E1038" s="106" t="s">
        <v>4718</v>
      </c>
      <c r="F1038" s="103">
        <v>20</v>
      </c>
      <c r="G1038" s="103">
        <v>0</v>
      </c>
      <c r="H1038" s="105" t="s">
        <v>6222</v>
      </c>
      <c r="I1038" s="103" t="s">
        <v>6223</v>
      </c>
      <c r="J1038" s="103" t="s">
        <v>2045</v>
      </c>
    </row>
    <row r="1039" spans="1:10">
      <c r="A1039" s="103" t="s">
        <v>2731</v>
      </c>
      <c r="B1039" s="103" t="s">
        <v>4711</v>
      </c>
      <c r="C1039" s="103" t="s">
        <v>4752</v>
      </c>
      <c r="D1039" s="103">
        <v>0</v>
      </c>
      <c r="E1039" s="13" t="s">
        <v>4718</v>
      </c>
      <c r="F1039" s="103">
        <v>20</v>
      </c>
      <c r="G1039" s="103">
        <v>0</v>
      </c>
      <c r="H1039" s="105" t="s">
        <v>6224</v>
      </c>
      <c r="I1039" s="103" t="s">
        <v>6225</v>
      </c>
      <c r="J1039" s="103" t="s">
        <v>2045</v>
      </c>
    </row>
    <row r="1040" spans="1:10">
      <c r="A1040" s="103" t="s">
        <v>2731</v>
      </c>
      <c r="B1040" s="103" t="s">
        <v>4711</v>
      </c>
      <c r="C1040" s="103" t="s">
        <v>5498</v>
      </c>
      <c r="D1040" s="103">
        <v>0</v>
      </c>
      <c r="E1040" s="106" t="s">
        <v>4704</v>
      </c>
      <c r="F1040" s="103">
        <v>15</v>
      </c>
      <c r="G1040" s="103">
        <v>0</v>
      </c>
      <c r="H1040" s="105" t="s">
        <v>6226</v>
      </c>
      <c r="I1040" s="103" t="s">
        <v>1398</v>
      </c>
      <c r="J1040" s="103" t="s">
        <v>2045</v>
      </c>
    </row>
    <row r="1041" spans="1:10">
      <c r="A1041" s="103" t="s">
        <v>2731</v>
      </c>
      <c r="B1041" s="103" t="s">
        <v>4813</v>
      </c>
      <c r="C1041" s="103" t="s">
        <v>4717</v>
      </c>
      <c r="D1041" s="103">
        <v>0</v>
      </c>
      <c r="E1041" s="106" t="s">
        <v>4729</v>
      </c>
      <c r="F1041" s="103">
        <v>20</v>
      </c>
      <c r="G1041" s="103">
        <v>0</v>
      </c>
      <c r="H1041" s="105" t="s">
        <v>6227</v>
      </c>
      <c r="I1041" s="103" t="s">
        <v>6228</v>
      </c>
      <c r="J1041" s="103" t="s">
        <v>2045</v>
      </c>
    </row>
    <row r="1042" spans="1:10">
      <c r="A1042" s="103" t="s">
        <v>2731</v>
      </c>
      <c r="B1042" s="103" t="s">
        <v>4711</v>
      </c>
      <c r="C1042" s="103" t="s">
        <v>4717</v>
      </c>
      <c r="D1042" s="103">
        <v>0</v>
      </c>
      <c r="E1042" s="106" t="s">
        <v>4718</v>
      </c>
      <c r="F1042" s="103">
        <v>20</v>
      </c>
      <c r="G1042" s="103">
        <v>0</v>
      </c>
      <c r="H1042" s="105" t="s">
        <v>6229</v>
      </c>
      <c r="I1042" s="103" t="s">
        <v>6230</v>
      </c>
      <c r="J1042" s="103" t="s">
        <v>2045</v>
      </c>
    </row>
    <row r="1043" spans="1:10">
      <c r="A1043" s="103" t="s">
        <v>4720</v>
      </c>
      <c r="B1043" s="103" t="s">
        <v>4711</v>
      </c>
      <c r="C1043" s="103" t="s">
        <v>4752</v>
      </c>
      <c r="D1043" s="103">
        <v>0</v>
      </c>
      <c r="E1043" s="106" t="s">
        <v>4729</v>
      </c>
      <c r="F1043" s="103">
        <v>20</v>
      </c>
      <c r="G1043" s="103">
        <v>0</v>
      </c>
      <c r="H1043" s="105" t="s">
        <v>6231</v>
      </c>
      <c r="I1043" s="103" t="s">
        <v>1406</v>
      </c>
      <c r="J1043" s="103" t="s">
        <v>2045</v>
      </c>
    </row>
    <row r="1044" spans="1:10">
      <c r="A1044" s="103" t="s">
        <v>2731</v>
      </c>
      <c r="B1044" s="103" t="s">
        <v>4711</v>
      </c>
      <c r="C1044" s="103" t="s">
        <v>4712</v>
      </c>
      <c r="D1044" s="103">
        <v>0</v>
      </c>
      <c r="E1044" s="106" t="s">
        <v>4704</v>
      </c>
      <c r="F1044" s="103">
        <v>15</v>
      </c>
      <c r="G1044" s="103">
        <v>0</v>
      </c>
      <c r="H1044" s="105" t="s">
        <v>6232</v>
      </c>
      <c r="I1044" s="103" t="s">
        <v>1384</v>
      </c>
      <c r="J1044" s="103" t="s">
        <v>2045</v>
      </c>
    </row>
    <row r="1045" spans="1:10">
      <c r="A1045" s="103" t="s">
        <v>2731</v>
      </c>
      <c r="B1045" s="103" t="s">
        <v>4813</v>
      </c>
      <c r="C1045" s="103" t="s">
        <v>5213</v>
      </c>
      <c r="D1045" s="103">
        <v>0</v>
      </c>
      <c r="E1045" s="106" t="s">
        <v>4729</v>
      </c>
      <c r="F1045" s="103">
        <v>20</v>
      </c>
      <c r="G1045" s="103">
        <v>0</v>
      </c>
      <c r="H1045" s="105" t="s">
        <v>6233</v>
      </c>
      <c r="I1045" s="103" t="s">
        <v>6234</v>
      </c>
      <c r="J1045" s="103" t="s">
        <v>2045</v>
      </c>
    </row>
    <row r="1046" spans="1:10">
      <c r="A1046" s="103" t="s">
        <v>4696</v>
      </c>
      <c r="B1046" s="103" t="s">
        <v>4697</v>
      </c>
      <c r="C1046" s="103" t="s">
        <v>4700</v>
      </c>
      <c r="D1046" s="103">
        <v>0</v>
      </c>
      <c r="E1046" s="106" t="s">
        <v>4704</v>
      </c>
      <c r="F1046" s="103">
        <v>25</v>
      </c>
      <c r="G1046" s="103">
        <v>0</v>
      </c>
      <c r="H1046" s="105" t="s">
        <v>6235</v>
      </c>
      <c r="I1046" s="103" t="s">
        <v>6236</v>
      </c>
      <c r="J1046" s="103" t="s">
        <v>2045</v>
      </c>
    </row>
    <row r="1047" spans="1:10">
      <c r="A1047" s="103" t="s">
        <v>4875</v>
      </c>
      <c r="B1047" s="103" t="s">
        <v>4711</v>
      </c>
      <c r="C1047" s="103">
        <v>0</v>
      </c>
      <c r="D1047" s="103">
        <v>0</v>
      </c>
      <c r="E1047" s="106" t="s">
        <v>4718</v>
      </c>
      <c r="F1047" s="103">
        <v>15</v>
      </c>
      <c r="G1047" s="103">
        <v>0</v>
      </c>
      <c r="H1047" s="105" t="s">
        <v>6237</v>
      </c>
      <c r="I1047" s="103" t="s">
        <v>5928</v>
      </c>
      <c r="J1047" s="103" t="s">
        <v>2045</v>
      </c>
    </row>
    <row r="1048" spans="1:10">
      <c r="A1048" s="103" t="s">
        <v>2731</v>
      </c>
      <c r="B1048" s="103" t="s">
        <v>4711</v>
      </c>
      <c r="C1048" s="103" t="s">
        <v>5498</v>
      </c>
      <c r="D1048" s="103">
        <v>0</v>
      </c>
      <c r="E1048" s="106" t="s">
        <v>4718</v>
      </c>
      <c r="F1048" s="103">
        <v>15</v>
      </c>
      <c r="G1048" s="103">
        <v>0</v>
      </c>
      <c r="H1048" s="105" t="s">
        <v>6238</v>
      </c>
      <c r="I1048" s="103" t="s">
        <v>6239</v>
      </c>
      <c r="J1048" s="103" t="s">
        <v>2045</v>
      </c>
    </row>
    <row r="1049" spans="1:10">
      <c r="A1049" s="103" t="s">
        <v>4720</v>
      </c>
      <c r="B1049" s="103" t="s">
        <v>4711</v>
      </c>
      <c r="C1049" s="103" t="s">
        <v>4752</v>
      </c>
      <c r="D1049" s="103">
        <v>0</v>
      </c>
      <c r="E1049" s="106" t="s">
        <v>4704</v>
      </c>
      <c r="F1049" s="103">
        <v>20</v>
      </c>
      <c r="G1049" s="103">
        <v>0</v>
      </c>
      <c r="H1049" s="105" t="s">
        <v>6240</v>
      </c>
      <c r="I1049" s="103" t="s">
        <v>1418</v>
      </c>
      <c r="J1049" s="103" t="s">
        <v>2045</v>
      </c>
    </row>
    <row r="1050" spans="1:10">
      <c r="A1050" s="103" t="s">
        <v>58</v>
      </c>
      <c r="B1050" s="103" t="s">
        <v>58</v>
      </c>
      <c r="C1050" s="103">
        <v>0</v>
      </c>
      <c r="D1050" s="103">
        <v>0</v>
      </c>
      <c r="E1050" s="115" t="s">
        <v>5276</v>
      </c>
      <c r="F1050" s="103">
        <v>15</v>
      </c>
      <c r="G1050" s="103">
        <v>0</v>
      </c>
      <c r="H1050" s="105" t="s">
        <v>6241</v>
      </c>
      <c r="I1050" s="103" t="s">
        <v>2053</v>
      </c>
      <c r="J1050" s="103" t="s">
        <v>2043</v>
      </c>
    </row>
    <row r="1051" spans="1:10">
      <c r="A1051" s="103" t="s">
        <v>2731</v>
      </c>
      <c r="B1051" s="103" t="s">
        <v>4711</v>
      </c>
      <c r="C1051" s="103" t="s">
        <v>4752</v>
      </c>
      <c r="D1051" s="103">
        <v>0</v>
      </c>
      <c r="E1051" s="106" t="s">
        <v>4718</v>
      </c>
      <c r="F1051" s="103">
        <v>20</v>
      </c>
      <c r="G1051" s="103">
        <v>0</v>
      </c>
      <c r="H1051" s="105" t="s">
        <v>6242</v>
      </c>
      <c r="I1051" s="103" t="s">
        <v>6243</v>
      </c>
      <c r="J1051" s="103" t="s">
        <v>2045</v>
      </c>
    </row>
    <row r="1052" spans="1:10">
      <c r="A1052" s="103" t="s">
        <v>2731</v>
      </c>
      <c r="B1052" s="103" t="s">
        <v>4711</v>
      </c>
      <c r="C1052" s="103" t="s">
        <v>4752</v>
      </c>
      <c r="D1052" s="103">
        <v>0</v>
      </c>
      <c r="E1052" s="106" t="s">
        <v>4718</v>
      </c>
      <c r="F1052" s="103">
        <v>20</v>
      </c>
      <c r="G1052" s="103">
        <v>0</v>
      </c>
      <c r="H1052" s="105" t="s">
        <v>6244</v>
      </c>
      <c r="I1052" s="103" t="s">
        <v>6245</v>
      </c>
      <c r="J1052" s="103" t="s">
        <v>2045</v>
      </c>
    </row>
    <row r="1053" spans="1:10">
      <c r="A1053" s="103" t="s">
        <v>2731</v>
      </c>
      <c r="B1053" s="103" t="s">
        <v>4711</v>
      </c>
      <c r="C1053" s="103" t="s">
        <v>4717</v>
      </c>
      <c r="D1053" s="103">
        <v>0</v>
      </c>
      <c r="E1053" s="106" t="s">
        <v>4704</v>
      </c>
      <c r="F1053" s="103">
        <v>20</v>
      </c>
      <c r="G1053" s="103">
        <v>0</v>
      </c>
      <c r="H1053" s="105" t="s">
        <v>6246</v>
      </c>
      <c r="I1053" s="103" t="s">
        <v>1434</v>
      </c>
      <c r="J1053" s="103" t="s">
        <v>2045</v>
      </c>
    </row>
    <row r="1054" spans="1:10">
      <c r="A1054" s="103" t="s">
        <v>4696</v>
      </c>
      <c r="B1054" s="103" t="s">
        <v>4697</v>
      </c>
      <c r="C1054" s="103" t="s">
        <v>5343</v>
      </c>
      <c r="D1054" s="103">
        <v>0</v>
      </c>
      <c r="E1054" s="13" t="s">
        <v>4718</v>
      </c>
      <c r="F1054" s="103">
        <v>20</v>
      </c>
      <c r="G1054" s="103">
        <v>0</v>
      </c>
      <c r="H1054" s="105" t="s">
        <v>6247</v>
      </c>
      <c r="I1054" s="103" t="s">
        <v>6248</v>
      </c>
      <c r="J1054" s="103" t="s">
        <v>2045</v>
      </c>
    </row>
    <row r="1055" spans="1:10">
      <c r="A1055" s="103" t="s">
        <v>4720</v>
      </c>
      <c r="B1055" s="103" t="s">
        <v>4711</v>
      </c>
      <c r="C1055" s="103">
        <v>0</v>
      </c>
      <c r="D1055" s="103">
        <v>0</v>
      </c>
      <c r="E1055" s="106" t="s">
        <v>4729</v>
      </c>
      <c r="F1055" s="103">
        <v>20</v>
      </c>
      <c r="G1055" s="103">
        <v>0</v>
      </c>
      <c r="H1055" s="105" t="s">
        <v>6249</v>
      </c>
      <c r="I1055" s="103" t="s">
        <v>6250</v>
      </c>
      <c r="J1055" s="103" t="s">
        <v>2045</v>
      </c>
    </row>
    <row r="1056" spans="1:10">
      <c r="A1056" s="103" t="s">
        <v>4720</v>
      </c>
      <c r="B1056" s="103" t="s">
        <v>4711</v>
      </c>
      <c r="C1056" s="103" t="s">
        <v>5213</v>
      </c>
      <c r="D1056" s="103">
        <v>0</v>
      </c>
      <c r="E1056" s="106" t="s">
        <v>4704</v>
      </c>
      <c r="F1056" s="103">
        <v>20</v>
      </c>
      <c r="G1056" s="103">
        <v>0</v>
      </c>
      <c r="H1056" s="105" t="s">
        <v>6251</v>
      </c>
      <c r="I1056" s="103" t="s">
        <v>1386</v>
      </c>
      <c r="J1056" s="103" t="s">
        <v>2045</v>
      </c>
    </row>
    <row r="1057" spans="1:10">
      <c r="A1057" s="103" t="s">
        <v>4720</v>
      </c>
      <c r="B1057" s="103" t="s">
        <v>4711</v>
      </c>
      <c r="C1057" s="103" t="s">
        <v>5213</v>
      </c>
      <c r="D1057" s="103">
        <v>0</v>
      </c>
      <c r="E1057" s="106" t="s">
        <v>4704</v>
      </c>
      <c r="F1057" s="103">
        <v>20</v>
      </c>
      <c r="G1057" s="103">
        <v>0</v>
      </c>
      <c r="H1057" s="105" t="s">
        <v>6252</v>
      </c>
      <c r="I1057" s="103" t="s">
        <v>1390</v>
      </c>
      <c r="J1057" s="103" t="s">
        <v>2045</v>
      </c>
    </row>
    <row r="1058" spans="1:10">
      <c r="A1058" s="103" t="s">
        <v>2731</v>
      </c>
      <c r="B1058" s="103" t="s">
        <v>4813</v>
      </c>
      <c r="C1058" s="103" t="s">
        <v>4752</v>
      </c>
      <c r="D1058" s="103">
        <v>0</v>
      </c>
      <c r="E1058" s="106" t="s">
        <v>4704</v>
      </c>
      <c r="F1058" s="103">
        <v>15</v>
      </c>
      <c r="G1058" s="103">
        <v>0</v>
      </c>
      <c r="H1058" s="105" t="s">
        <v>6253</v>
      </c>
      <c r="I1058" s="103" t="s">
        <v>6254</v>
      </c>
      <c r="J1058" s="103" t="s">
        <v>2045</v>
      </c>
    </row>
    <row r="1059" spans="1:10">
      <c r="A1059" s="103" t="s">
        <v>4720</v>
      </c>
      <c r="B1059" s="103" t="s">
        <v>4711</v>
      </c>
      <c r="C1059" s="103" t="s">
        <v>5213</v>
      </c>
      <c r="D1059" s="103">
        <v>0</v>
      </c>
      <c r="E1059" s="106" t="s">
        <v>4704</v>
      </c>
      <c r="F1059" s="103">
        <v>20</v>
      </c>
      <c r="G1059" s="103">
        <v>0</v>
      </c>
      <c r="H1059" s="105" t="s">
        <v>6255</v>
      </c>
      <c r="I1059" s="103" t="s">
        <v>1436</v>
      </c>
      <c r="J1059" s="103" t="s">
        <v>2045</v>
      </c>
    </row>
    <row r="1060" spans="1:10">
      <c r="A1060" s="103" t="s">
        <v>4720</v>
      </c>
      <c r="B1060" s="103" t="s">
        <v>4711</v>
      </c>
      <c r="C1060" s="103" t="s">
        <v>4717</v>
      </c>
      <c r="D1060" s="103">
        <v>0</v>
      </c>
      <c r="E1060" s="106" t="s">
        <v>4729</v>
      </c>
      <c r="F1060" s="103">
        <v>20</v>
      </c>
      <c r="G1060" s="103">
        <v>0</v>
      </c>
      <c r="H1060" s="105" t="s">
        <v>6256</v>
      </c>
      <c r="I1060" s="103" t="s">
        <v>6257</v>
      </c>
      <c r="J1060" s="103" t="s">
        <v>2045</v>
      </c>
    </row>
    <row r="1061" spans="1:10">
      <c r="A1061" s="103" t="s">
        <v>2731</v>
      </c>
      <c r="B1061" s="103" t="s">
        <v>4711</v>
      </c>
      <c r="C1061" s="103" t="s">
        <v>4752</v>
      </c>
      <c r="D1061" s="103">
        <v>0</v>
      </c>
      <c r="E1061" s="106" t="s">
        <v>4729</v>
      </c>
      <c r="F1061" s="103">
        <v>20</v>
      </c>
      <c r="G1061" s="103">
        <v>0</v>
      </c>
      <c r="H1061" s="105" t="s">
        <v>6258</v>
      </c>
      <c r="I1061" s="103" t="s">
        <v>1426</v>
      </c>
      <c r="J1061" s="103" t="s">
        <v>2045</v>
      </c>
    </row>
    <row r="1062" spans="1:10">
      <c r="A1062" s="103" t="s">
        <v>4720</v>
      </c>
      <c r="B1062" s="103" t="s">
        <v>4711</v>
      </c>
      <c r="C1062" s="103" t="s">
        <v>4752</v>
      </c>
      <c r="D1062" s="103">
        <v>0</v>
      </c>
      <c r="E1062" s="106" t="s">
        <v>4704</v>
      </c>
      <c r="F1062" s="103">
        <v>20</v>
      </c>
      <c r="G1062" s="103">
        <v>0</v>
      </c>
      <c r="H1062" s="105" t="s">
        <v>6259</v>
      </c>
      <c r="I1062" s="103" t="s">
        <v>6260</v>
      </c>
      <c r="J1062" s="103" t="s">
        <v>2045</v>
      </c>
    </row>
    <row r="1063" spans="1:10">
      <c r="A1063" s="103" t="s">
        <v>4720</v>
      </c>
      <c r="B1063" s="103" t="s">
        <v>4711</v>
      </c>
      <c r="C1063" s="103" t="s">
        <v>5008</v>
      </c>
      <c r="D1063" s="103">
        <v>0</v>
      </c>
      <c r="E1063" s="13" t="s">
        <v>4718</v>
      </c>
      <c r="F1063" s="103">
        <v>20</v>
      </c>
      <c r="G1063" s="103">
        <v>0</v>
      </c>
      <c r="H1063" s="105" t="s">
        <v>6261</v>
      </c>
      <c r="I1063" s="103" t="s">
        <v>1416</v>
      </c>
      <c r="J1063" s="103" t="s">
        <v>2045</v>
      </c>
    </row>
    <row r="1064" spans="1:10">
      <c r="A1064" s="103" t="s">
        <v>4696</v>
      </c>
      <c r="B1064" s="103" t="s">
        <v>4697</v>
      </c>
      <c r="C1064" s="103" t="s">
        <v>5498</v>
      </c>
      <c r="D1064" s="103">
        <v>0</v>
      </c>
      <c r="E1064" s="106" t="s">
        <v>4718</v>
      </c>
      <c r="F1064" s="103">
        <v>20</v>
      </c>
      <c r="G1064" s="103">
        <v>0</v>
      </c>
      <c r="H1064" s="105" t="s">
        <v>6262</v>
      </c>
      <c r="I1064" s="103" t="s">
        <v>6263</v>
      </c>
      <c r="J1064" s="103" t="s">
        <v>2045</v>
      </c>
    </row>
    <row r="1065" spans="1:10">
      <c r="A1065" s="103" t="s">
        <v>2731</v>
      </c>
      <c r="B1065" s="103" t="s">
        <v>4711</v>
      </c>
      <c r="C1065" s="103">
        <v>0</v>
      </c>
      <c r="D1065" s="103">
        <v>0</v>
      </c>
      <c r="E1065" s="106" t="s">
        <v>4708</v>
      </c>
      <c r="F1065" s="103">
        <v>20</v>
      </c>
      <c r="G1065" s="103">
        <v>0</v>
      </c>
      <c r="H1065" s="105" t="s">
        <v>6264</v>
      </c>
      <c r="I1065" s="103" t="s">
        <v>1424</v>
      </c>
      <c r="J1065" s="103" t="s">
        <v>2045</v>
      </c>
    </row>
    <row r="1066" spans="1:10">
      <c r="A1066" s="103" t="s">
        <v>2731</v>
      </c>
      <c r="B1066" s="103" t="s">
        <v>4711</v>
      </c>
      <c r="C1066" s="103" t="s">
        <v>4746</v>
      </c>
      <c r="D1066" s="103">
        <v>0</v>
      </c>
      <c r="E1066" s="106" t="s">
        <v>4708</v>
      </c>
      <c r="F1066" s="103">
        <v>15</v>
      </c>
      <c r="G1066" s="103">
        <v>0</v>
      </c>
      <c r="H1066" s="105" t="s">
        <v>6265</v>
      </c>
      <c r="I1066" s="103" t="s">
        <v>6266</v>
      </c>
      <c r="J1066" s="103" t="s">
        <v>2045</v>
      </c>
    </row>
    <row r="1067" spans="1:10">
      <c r="A1067" s="103" t="s">
        <v>2731</v>
      </c>
      <c r="B1067" s="103" t="s">
        <v>4711</v>
      </c>
      <c r="C1067" s="103" t="s">
        <v>4752</v>
      </c>
      <c r="D1067" s="103">
        <v>0</v>
      </c>
      <c r="E1067" s="106" t="s">
        <v>4718</v>
      </c>
      <c r="F1067" s="103">
        <v>20</v>
      </c>
      <c r="G1067" s="103">
        <v>0</v>
      </c>
      <c r="H1067" s="105" t="s">
        <v>6267</v>
      </c>
      <c r="I1067" s="103" t="s">
        <v>6268</v>
      </c>
      <c r="J1067" s="103" t="s">
        <v>2045</v>
      </c>
    </row>
    <row r="1068" spans="1:10">
      <c r="A1068" s="103" t="s">
        <v>2731</v>
      </c>
      <c r="B1068" s="103" t="s">
        <v>4813</v>
      </c>
      <c r="C1068" s="103" t="s">
        <v>4752</v>
      </c>
      <c r="D1068" s="103">
        <v>0</v>
      </c>
      <c r="E1068" s="106" t="s">
        <v>4718</v>
      </c>
      <c r="F1068" s="103">
        <v>20</v>
      </c>
      <c r="G1068" s="103">
        <v>0</v>
      </c>
      <c r="H1068" s="105" t="s">
        <v>6269</v>
      </c>
      <c r="I1068" s="103" t="s">
        <v>6270</v>
      </c>
      <c r="J1068" s="103" t="s">
        <v>2045</v>
      </c>
    </row>
    <row r="1069" spans="1:10">
      <c r="A1069" s="103" t="s">
        <v>4696</v>
      </c>
      <c r="B1069" s="103" t="s">
        <v>4697</v>
      </c>
      <c r="C1069" s="103" t="s">
        <v>5213</v>
      </c>
      <c r="D1069" s="103">
        <v>0</v>
      </c>
      <c r="E1069" s="106" t="s">
        <v>4718</v>
      </c>
      <c r="F1069" s="103">
        <v>20</v>
      </c>
      <c r="G1069" s="103">
        <v>0</v>
      </c>
      <c r="H1069" s="105" t="s">
        <v>6271</v>
      </c>
      <c r="I1069" s="103" t="s">
        <v>6272</v>
      </c>
      <c r="J1069" s="103" t="s">
        <v>2045</v>
      </c>
    </row>
    <row r="1070" spans="1:10">
      <c r="A1070" s="103" t="s">
        <v>2731</v>
      </c>
      <c r="B1070" s="103" t="s">
        <v>4711</v>
      </c>
      <c r="C1070" s="103" t="s">
        <v>4752</v>
      </c>
      <c r="D1070" s="103">
        <v>0</v>
      </c>
      <c r="E1070" s="106" t="s">
        <v>4718</v>
      </c>
      <c r="F1070" s="103">
        <v>20</v>
      </c>
      <c r="G1070" s="103">
        <v>0</v>
      </c>
      <c r="H1070" s="105" t="s">
        <v>6273</v>
      </c>
      <c r="I1070" s="103" t="s">
        <v>814</v>
      </c>
      <c r="J1070" s="103" t="s">
        <v>2045</v>
      </c>
    </row>
    <row r="1071" spans="1:10">
      <c r="A1071" s="103" t="s">
        <v>2731</v>
      </c>
      <c r="B1071" s="103" t="s">
        <v>4711</v>
      </c>
      <c r="C1071" s="103" t="s">
        <v>5213</v>
      </c>
      <c r="D1071" s="103">
        <v>0</v>
      </c>
      <c r="E1071" s="106" t="s">
        <v>4718</v>
      </c>
      <c r="F1071" s="103">
        <v>20</v>
      </c>
      <c r="G1071" s="103">
        <v>0</v>
      </c>
      <c r="H1071" s="105" t="s">
        <v>6274</v>
      </c>
      <c r="I1071" s="103" t="s">
        <v>6275</v>
      </c>
      <c r="J1071" s="103" t="s">
        <v>2045</v>
      </c>
    </row>
    <row r="1072" spans="1:10">
      <c r="A1072" s="103" t="s">
        <v>2731</v>
      </c>
      <c r="B1072" s="103" t="s">
        <v>4711</v>
      </c>
      <c r="C1072" s="103" t="s">
        <v>4717</v>
      </c>
      <c r="D1072" s="103">
        <v>0</v>
      </c>
      <c r="E1072" s="106" t="s">
        <v>4704</v>
      </c>
      <c r="F1072" s="103">
        <v>20</v>
      </c>
      <c r="G1072" s="103">
        <v>0</v>
      </c>
      <c r="H1072" s="105" t="s">
        <v>6276</v>
      </c>
      <c r="I1072" s="103" t="s">
        <v>1412</v>
      </c>
      <c r="J1072" s="103" t="s">
        <v>2045</v>
      </c>
    </row>
    <row r="1073" spans="1:10">
      <c r="A1073" s="103" t="s">
        <v>4720</v>
      </c>
      <c r="B1073" s="103" t="s">
        <v>4711</v>
      </c>
      <c r="C1073" s="103" t="s">
        <v>4717</v>
      </c>
      <c r="D1073" s="103">
        <v>0</v>
      </c>
      <c r="E1073" s="106" t="s">
        <v>4704</v>
      </c>
      <c r="F1073" s="103">
        <v>20</v>
      </c>
      <c r="G1073" s="103">
        <v>0</v>
      </c>
      <c r="H1073" s="105" t="s">
        <v>6277</v>
      </c>
      <c r="I1073" s="103" t="s">
        <v>1428</v>
      </c>
      <c r="J1073" s="103" t="s">
        <v>2045</v>
      </c>
    </row>
    <row r="1074" spans="1:10">
      <c r="A1074" s="103" t="s">
        <v>4720</v>
      </c>
      <c r="B1074" s="103" t="s">
        <v>4711</v>
      </c>
      <c r="C1074" s="103" t="s">
        <v>4717</v>
      </c>
      <c r="D1074" s="103">
        <v>0</v>
      </c>
      <c r="E1074" s="106" t="s">
        <v>4704</v>
      </c>
      <c r="F1074" s="103">
        <v>20</v>
      </c>
      <c r="G1074" s="103">
        <v>0</v>
      </c>
      <c r="H1074" s="105" t="s">
        <v>6278</v>
      </c>
      <c r="I1074" s="103" t="s">
        <v>1408</v>
      </c>
      <c r="J1074" s="103" t="s">
        <v>2045</v>
      </c>
    </row>
    <row r="1075" spans="1:10">
      <c r="A1075" s="103" t="s">
        <v>2731</v>
      </c>
      <c r="B1075" s="103" t="s">
        <v>4711</v>
      </c>
      <c r="C1075" s="103" t="s">
        <v>4752</v>
      </c>
      <c r="D1075" s="103">
        <v>0</v>
      </c>
      <c r="E1075" s="106" t="s">
        <v>4704</v>
      </c>
      <c r="F1075" s="103">
        <v>20</v>
      </c>
      <c r="G1075" s="103">
        <v>0</v>
      </c>
      <c r="H1075" s="105" t="s">
        <v>6279</v>
      </c>
      <c r="I1075" s="103" t="s">
        <v>6280</v>
      </c>
      <c r="J1075" s="103" t="s">
        <v>2045</v>
      </c>
    </row>
    <row r="1076" spans="1:10">
      <c r="A1076" s="103" t="s">
        <v>2731</v>
      </c>
      <c r="B1076" s="103" t="s">
        <v>4711</v>
      </c>
      <c r="C1076" s="103" t="s">
        <v>5498</v>
      </c>
      <c r="D1076" s="103">
        <v>0</v>
      </c>
      <c r="E1076" s="106" t="s">
        <v>4718</v>
      </c>
      <c r="F1076" s="103">
        <v>15</v>
      </c>
      <c r="G1076" s="103">
        <v>0</v>
      </c>
      <c r="H1076" s="105" t="s">
        <v>6281</v>
      </c>
      <c r="I1076" s="103" t="s">
        <v>6282</v>
      </c>
      <c r="J1076" s="103" t="s">
        <v>2045</v>
      </c>
    </row>
    <row r="1077" spans="1:10">
      <c r="A1077" s="103" t="s">
        <v>4720</v>
      </c>
      <c r="B1077" s="103" t="s">
        <v>4711</v>
      </c>
      <c r="C1077" s="103" t="s">
        <v>4712</v>
      </c>
      <c r="D1077" s="103">
        <v>0</v>
      </c>
      <c r="E1077" s="106" t="s">
        <v>4718</v>
      </c>
      <c r="F1077" s="103">
        <v>20</v>
      </c>
      <c r="G1077" s="103">
        <v>0</v>
      </c>
      <c r="H1077" s="105" t="s">
        <v>6283</v>
      </c>
      <c r="I1077" s="103" t="s">
        <v>882</v>
      </c>
      <c r="J1077" s="103" t="s">
        <v>2045</v>
      </c>
    </row>
    <row r="1078" spans="1:10">
      <c r="A1078" s="103" t="s">
        <v>2731</v>
      </c>
      <c r="B1078" s="103" t="s">
        <v>4711</v>
      </c>
      <c r="C1078" s="103" t="s">
        <v>4752</v>
      </c>
      <c r="D1078" s="103">
        <v>0</v>
      </c>
      <c r="E1078" s="106" t="s">
        <v>4718</v>
      </c>
      <c r="F1078" s="103">
        <v>20</v>
      </c>
      <c r="G1078" s="103">
        <v>0</v>
      </c>
      <c r="H1078" s="105" t="s">
        <v>6284</v>
      </c>
      <c r="I1078" s="103" t="s">
        <v>1451</v>
      </c>
      <c r="J1078" s="103" t="s">
        <v>2045</v>
      </c>
    </row>
    <row r="1079" spans="1:10">
      <c r="A1079" s="103" t="s">
        <v>2731</v>
      </c>
      <c r="B1079" s="103" t="s">
        <v>4711</v>
      </c>
      <c r="C1079" s="103" t="s">
        <v>5213</v>
      </c>
      <c r="D1079" s="103">
        <v>0</v>
      </c>
      <c r="E1079" s="106" t="s">
        <v>4718</v>
      </c>
      <c r="F1079" s="103">
        <v>20</v>
      </c>
      <c r="G1079" s="103">
        <v>0</v>
      </c>
      <c r="H1079" s="105" t="s">
        <v>6285</v>
      </c>
      <c r="I1079" s="103" t="s">
        <v>6286</v>
      </c>
      <c r="J1079" s="103" t="s">
        <v>2045</v>
      </c>
    </row>
    <row r="1080" spans="1:10">
      <c r="A1080" s="103" t="s">
        <v>4696</v>
      </c>
      <c r="B1080" s="103" t="s">
        <v>4697</v>
      </c>
      <c r="C1080" s="103" t="s">
        <v>5005</v>
      </c>
      <c r="D1080" s="103">
        <v>0</v>
      </c>
      <c r="E1080" s="106" t="s">
        <v>4704</v>
      </c>
      <c r="F1080" s="103">
        <v>20</v>
      </c>
      <c r="G1080" s="103">
        <v>0</v>
      </c>
      <c r="H1080" s="105" t="s">
        <v>6287</v>
      </c>
      <c r="I1080" s="103" t="s">
        <v>6288</v>
      </c>
      <c r="J1080" s="103" t="s">
        <v>2045</v>
      </c>
    </row>
    <row r="1081" spans="1:10">
      <c r="A1081" s="103" t="s">
        <v>2731</v>
      </c>
      <c r="B1081" s="103" t="s">
        <v>4711</v>
      </c>
      <c r="C1081" s="103" t="s">
        <v>5070</v>
      </c>
      <c r="D1081" s="103">
        <v>0</v>
      </c>
      <c r="E1081" s="106" t="s">
        <v>4708</v>
      </c>
      <c r="F1081" s="103">
        <v>20</v>
      </c>
      <c r="G1081" s="103">
        <v>0</v>
      </c>
      <c r="H1081" s="105" t="s">
        <v>6289</v>
      </c>
      <c r="I1081" s="103" t="s">
        <v>6290</v>
      </c>
      <c r="J1081" s="103" t="s">
        <v>2045</v>
      </c>
    </row>
    <row r="1082" spans="1:10">
      <c r="A1082" s="103" t="s">
        <v>4720</v>
      </c>
      <c r="B1082" s="103" t="s">
        <v>4711</v>
      </c>
      <c r="C1082" s="103" t="s">
        <v>5213</v>
      </c>
      <c r="D1082" s="103">
        <v>0</v>
      </c>
      <c r="E1082" s="106" t="s">
        <v>4704</v>
      </c>
      <c r="F1082" s="103">
        <v>20</v>
      </c>
      <c r="G1082" s="103">
        <v>0</v>
      </c>
      <c r="H1082" s="105" t="s">
        <v>6291</v>
      </c>
      <c r="I1082" s="103" t="s">
        <v>1432</v>
      </c>
      <c r="J1082" s="103" t="s">
        <v>2045</v>
      </c>
    </row>
    <row r="1083" spans="1:10">
      <c r="A1083" s="103" t="s">
        <v>4720</v>
      </c>
      <c r="B1083" s="103" t="s">
        <v>4813</v>
      </c>
      <c r="C1083" s="103" t="s">
        <v>5498</v>
      </c>
      <c r="D1083" s="103">
        <v>0</v>
      </c>
      <c r="E1083" s="106" t="s">
        <v>4704</v>
      </c>
      <c r="F1083" s="103">
        <v>20</v>
      </c>
      <c r="G1083" s="103">
        <v>0</v>
      </c>
      <c r="H1083" s="105" t="s">
        <v>6292</v>
      </c>
      <c r="I1083" s="103" t="s">
        <v>6293</v>
      </c>
      <c r="J1083" s="103" t="s">
        <v>2045</v>
      </c>
    </row>
    <row r="1084" spans="1:10">
      <c r="A1084" s="103" t="s">
        <v>2731</v>
      </c>
      <c r="B1084" s="103" t="s">
        <v>4711</v>
      </c>
      <c r="C1084" s="103" t="s">
        <v>5213</v>
      </c>
      <c r="D1084" s="103">
        <v>0</v>
      </c>
      <c r="E1084" s="106" t="s">
        <v>4718</v>
      </c>
      <c r="F1084" s="103">
        <v>20</v>
      </c>
      <c r="G1084" s="103">
        <v>0</v>
      </c>
      <c r="H1084" s="105" t="s">
        <v>6294</v>
      </c>
      <c r="I1084" s="103" t="s">
        <v>6295</v>
      </c>
      <c r="J1084" s="103" t="s">
        <v>2045</v>
      </c>
    </row>
    <row r="1085" spans="1:10">
      <c r="A1085" s="103" t="s">
        <v>4720</v>
      </c>
      <c r="B1085" s="103" t="s">
        <v>4711</v>
      </c>
      <c r="C1085" s="103" t="s">
        <v>5498</v>
      </c>
      <c r="D1085" s="103">
        <v>0</v>
      </c>
      <c r="E1085" s="106" t="s">
        <v>4704</v>
      </c>
      <c r="F1085" s="103">
        <v>15</v>
      </c>
      <c r="G1085" s="103">
        <v>0</v>
      </c>
      <c r="H1085" s="105" t="s">
        <v>6296</v>
      </c>
      <c r="I1085" s="103" t="s">
        <v>1461</v>
      </c>
      <c r="J1085" s="103" t="s">
        <v>2045</v>
      </c>
    </row>
    <row r="1086" spans="1:10">
      <c r="A1086" s="103" t="s">
        <v>4720</v>
      </c>
      <c r="B1086" s="103" t="s">
        <v>4711</v>
      </c>
      <c r="C1086" s="103" t="s">
        <v>5260</v>
      </c>
      <c r="D1086" s="103">
        <v>0</v>
      </c>
      <c r="E1086" s="13" t="s">
        <v>4718</v>
      </c>
      <c r="F1086" s="103">
        <v>15</v>
      </c>
      <c r="G1086" s="103">
        <v>0</v>
      </c>
      <c r="H1086" s="105" t="s">
        <v>6297</v>
      </c>
      <c r="I1086" s="103" t="s">
        <v>1420</v>
      </c>
      <c r="J1086" s="103" t="s">
        <v>2045</v>
      </c>
    </row>
    <row r="1087" spans="1:10">
      <c r="A1087" s="103" t="s">
        <v>4720</v>
      </c>
      <c r="B1087" s="103" t="s">
        <v>4711</v>
      </c>
      <c r="C1087" s="103" t="s">
        <v>4752</v>
      </c>
      <c r="D1087" s="103">
        <v>0</v>
      </c>
      <c r="E1087" s="106" t="s">
        <v>4704</v>
      </c>
      <c r="F1087" s="103">
        <v>20</v>
      </c>
      <c r="G1087" s="103">
        <v>0</v>
      </c>
      <c r="H1087" s="105" t="s">
        <v>6298</v>
      </c>
      <c r="I1087" s="103" t="s">
        <v>785</v>
      </c>
      <c r="J1087" s="103" t="s">
        <v>2045</v>
      </c>
    </row>
    <row r="1088" spans="1:10">
      <c r="A1088" s="103" t="s">
        <v>4720</v>
      </c>
      <c r="B1088" s="103" t="s">
        <v>4711</v>
      </c>
      <c r="C1088" s="103" t="s">
        <v>4712</v>
      </c>
      <c r="D1088" s="103">
        <v>0</v>
      </c>
      <c r="E1088" s="106" t="s">
        <v>4704</v>
      </c>
      <c r="F1088" s="103">
        <v>20</v>
      </c>
      <c r="G1088" s="103">
        <v>0</v>
      </c>
      <c r="H1088" s="105" t="s">
        <v>6299</v>
      </c>
      <c r="I1088" s="103" t="s">
        <v>1590</v>
      </c>
      <c r="J1088" s="103" t="s">
        <v>2043</v>
      </c>
    </row>
    <row r="1089" spans="1:10">
      <c r="A1089" s="103" t="s">
        <v>2731</v>
      </c>
      <c r="B1089" s="103" t="s">
        <v>4711</v>
      </c>
      <c r="C1089" s="103" t="s">
        <v>4752</v>
      </c>
      <c r="D1089" s="103">
        <v>0</v>
      </c>
      <c r="E1089" s="13" t="s">
        <v>4718</v>
      </c>
      <c r="F1089" s="103">
        <v>20</v>
      </c>
      <c r="G1089" s="103">
        <v>0</v>
      </c>
      <c r="H1089" s="105" t="s">
        <v>6300</v>
      </c>
      <c r="I1089" s="103" t="s">
        <v>6301</v>
      </c>
      <c r="J1089" s="103" t="s">
        <v>2045</v>
      </c>
    </row>
    <row r="1090" spans="1:10">
      <c r="A1090" s="103" t="s">
        <v>4720</v>
      </c>
      <c r="B1090" s="103" t="s">
        <v>4711</v>
      </c>
      <c r="C1090" s="103" t="s">
        <v>4752</v>
      </c>
      <c r="D1090" s="103">
        <v>0</v>
      </c>
      <c r="E1090" s="106" t="s">
        <v>4729</v>
      </c>
      <c r="F1090" s="103">
        <v>20</v>
      </c>
      <c r="G1090" s="103">
        <v>0</v>
      </c>
      <c r="H1090" s="105" t="s">
        <v>6302</v>
      </c>
      <c r="I1090" s="103" t="s">
        <v>1008</v>
      </c>
      <c r="J1090" s="103" t="s">
        <v>2045</v>
      </c>
    </row>
    <row r="1091" spans="1:10">
      <c r="A1091" s="103" t="s">
        <v>2731</v>
      </c>
      <c r="B1091" s="103" t="s">
        <v>4813</v>
      </c>
      <c r="C1091" s="103" t="s">
        <v>5213</v>
      </c>
      <c r="D1091" s="103">
        <v>0</v>
      </c>
      <c r="E1091" s="106" t="s">
        <v>4729</v>
      </c>
      <c r="F1091" s="103">
        <v>20</v>
      </c>
      <c r="G1091" s="103">
        <v>0</v>
      </c>
      <c r="H1091" s="105" t="s">
        <v>6303</v>
      </c>
      <c r="I1091" s="103" t="s">
        <v>6304</v>
      </c>
      <c r="J1091" s="103" t="s">
        <v>2045</v>
      </c>
    </row>
    <row r="1092" spans="1:10">
      <c r="A1092" s="103" t="s">
        <v>4720</v>
      </c>
      <c r="B1092" s="103" t="s">
        <v>4711</v>
      </c>
      <c r="C1092" s="103" t="s">
        <v>5498</v>
      </c>
      <c r="D1092" s="103">
        <v>0</v>
      </c>
      <c r="E1092" s="106" t="s">
        <v>4718</v>
      </c>
      <c r="F1092" s="103">
        <v>15</v>
      </c>
      <c r="G1092" s="103">
        <v>0</v>
      </c>
      <c r="H1092" s="105" t="s">
        <v>6305</v>
      </c>
      <c r="I1092" s="103" t="s">
        <v>1463</v>
      </c>
      <c r="J1092" s="103" t="s">
        <v>2045</v>
      </c>
    </row>
    <row r="1093" spans="1:10">
      <c r="A1093" s="103" t="s">
        <v>2731</v>
      </c>
      <c r="B1093" s="103" t="s">
        <v>4813</v>
      </c>
      <c r="C1093" s="103" t="s">
        <v>5213</v>
      </c>
      <c r="D1093" s="103">
        <v>0</v>
      </c>
      <c r="E1093" s="106" t="s">
        <v>4704</v>
      </c>
      <c r="F1093" s="103">
        <v>20</v>
      </c>
      <c r="G1093" s="103">
        <v>0</v>
      </c>
      <c r="H1093" s="105" t="s">
        <v>6306</v>
      </c>
      <c r="I1093" s="103" t="s">
        <v>1536</v>
      </c>
      <c r="J1093" s="103" t="s">
        <v>2045</v>
      </c>
    </row>
    <row r="1094" spans="1:10">
      <c r="A1094" s="103" t="s">
        <v>4720</v>
      </c>
      <c r="B1094" s="103" t="s">
        <v>4711</v>
      </c>
      <c r="C1094" s="103" t="s">
        <v>5070</v>
      </c>
      <c r="D1094" s="103">
        <v>0</v>
      </c>
      <c r="E1094" s="106" t="s">
        <v>4704</v>
      </c>
      <c r="F1094" s="103">
        <v>15</v>
      </c>
      <c r="G1094" s="103">
        <v>0</v>
      </c>
      <c r="H1094" s="105" t="s">
        <v>6307</v>
      </c>
      <c r="I1094" s="103" t="s">
        <v>1447</v>
      </c>
      <c r="J1094" s="103" t="s">
        <v>2045</v>
      </c>
    </row>
    <row r="1095" spans="1:10">
      <c r="A1095" s="103" t="s">
        <v>2731</v>
      </c>
      <c r="B1095" s="103" t="s">
        <v>4711</v>
      </c>
      <c r="C1095" s="103" t="s">
        <v>4712</v>
      </c>
      <c r="D1095" s="103">
        <v>0</v>
      </c>
      <c r="E1095" s="106" t="s">
        <v>4718</v>
      </c>
      <c r="F1095" s="103">
        <v>20</v>
      </c>
      <c r="G1095" s="103">
        <v>0</v>
      </c>
      <c r="H1095" s="105" t="s">
        <v>6308</v>
      </c>
      <c r="I1095" s="103" t="s">
        <v>6309</v>
      </c>
      <c r="J1095" s="103" t="s">
        <v>2045</v>
      </c>
    </row>
    <row r="1096" spans="1:10">
      <c r="A1096" s="103" t="s">
        <v>2731</v>
      </c>
      <c r="B1096" s="103" t="s">
        <v>4711</v>
      </c>
      <c r="C1096" s="103" t="s">
        <v>4752</v>
      </c>
      <c r="D1096" s="103">
        <v>0</v>
      </c>
      <c r="E1096" s="106" t="s">
        <v>4704</v>
      </c>
      <c r="F1096" s="103">
        <v>20</v>
      </c>
      <c r="G1096" s="103">
        <v>0</v>
      </c>
      <c r="H1096" s="105" t="s">
        <v>6310</v>
      </c>
      <c r="I1096" s="103" t="s">
        <v>6311</v>
      </c>
      <c r="J1096" s="103" t="s">
        <v>2045</v>
      </c>
    </row>
    <row r="1097" spans="1:10">
      <c r="A1097" s="103" t="s">
        <v>4720</v>
      </c>
      <c r="B1097" s="103" t="s">
        <v>4711</v>
      </c>
      <c r="C1097" s="103" t="s">
        <v>4717</v>
      </c>
      <c r="D1097" s="103">
        <v>0</v>
      </c>
      <c r="E1097" s="106" t="s">
        <v>4704</v>
      </c>
      <c r="F1097" s="103">
        <v>20</v>
      </c>
      <c r="G1097" s="103">
        <v>0</v>
      </c>
      <c r="H1097" s="105" t="s">
        <v>6312</v>
      </c>
      <c r="I1097" s="103" t="s">
        <v>1131</v>
      </c>
      <c r="J1097" s="103" t="s">
        <v>2045</v>
      </c>
    </row>
    <row r="1098" spans="1:10">
      <c r="A1098" s="103" t="s">
        <v>4720</v>
      </c>
      <c r="B1098" s="103" t="s">
        <v>4711</v>
      </c>
      <c r="C1098" s="103" t="s">
        <v>5213</v>
      </c>
      <c r="D1098" s="103">
        <v>0</v>
      </c>
      <c r="E1098" s="106" t="s">
        <v>4704</v>
      </c>
      <c r="F1098" s="103">
        <v>20</v>
      </c>
      <c r="G1098" s="103">
        <v>0</v>
      </c>
      <c r="H1098" s="105" t="s">
        <v>6313</v>
      </c>
      <c r="I1098" s="103" t="s">
        <v>1465</v>
      </c>
      <c r="J1098" s="103" t="s">
        <v>2045</v>
      </c>
    </row>
    <row r="1099" spans="1:10">
      <c r="A1099" s="103" t="s">
        <v>4720</v>
      </c>
      <c r="B1099" s="103" t="s">
        <v>4711</v>
      </c>
      <c r="C1099" s="103" t="s">
        <v>5213</v>
      </c>
      <c r="D1099" s="103">
        <v>0</v>
      </c>
      <c r="E1099" s="106" t="s">
        <v>4704</v>
      </c>
      <c r="F1099" s="103">
        <v>20</v>
      </c>
      <c r="G1099" s="103">
        <v>0</v>
      </c>
      <c r="H1099" s="105" t="s">
        <v>6314</v>
      </c>
      <c r="I1099" s="103" t="s">
        <v>1480</v>
      </c>
      <c r="J1099" s="103" t="s">
        <v>2045</v>
      </c>
    </row>
    <row r="1100" spans="1:10">
      <c r="A1100" s="103" t="s">
        <v>4720</v>
      </c>
      <c r="B1100" s="103" t="s">
        <v>4711</v>
      </c>
      <c r="C1100" s="103" t="s">
        <v>5213</v>
      </c>
      <c r="D1100" s="103">
        <v>0</v>
      </c>
      <c r="E1100" s="106" t="s">
        <v>4704</v>
      </c>
      <c r="F1100" s="103">
        <v>20</v>
      </c>
      <c r="G1100" s="103">
        <v>0</v>
      </c>
      <c r="H1100" s="105" t="s">
        <v>6315</v>
      </c>
      <c r="I1100" s="103" t="s">
        <v>1501</v>
      </c>
      <c r="J1100" s="103" t="s">
        <v>2045</v>
      </c>
    </row>
    <row r="1101" spans="1:10">
      <c r="A1101" s="103" t="s">
        <v>2731</v>
      </c>
      <c r="B1101" s="103" t="s">
        <v>4711</v>
      </c>
      <c r="C1101" s="103" t="s">
        <v>4752</v>
      </c>
      <c r="D1101" s="103">
        <v>0</v>
      </c>
      <c r="E1101" s="106" t="s">
        <v>4718</v>
      </c>
      <c r="F1101" s="103">
        <v>20</v>
      </c>
      <c r="G1101" s="103">
        <v>0</v>
      </c>
      <c r="H1101" s="105" t="s">
        <v>6316</v>
      </c>
      <c r="I1101" s="103" t="s">
        <v>6317</v>
      </c>
      <c r="J1101" s="103" t="s">
        <v>2045</v>
      </c>
    </row>
    <row r="1102" spans="1:10">
      <c r="A1102" s="103" t="s">
        <v>4696</v>
      </c>
      <c r="B1102" s="103" t="s">
        <v>4697</v>
      </c>
      <c r="C1102" s="103" t="s">
        <v>6318</v>
      </c>
      <c r="D1102" s="103">
        <v>0</v>
      </c>
      <c r="E1102" s="106" t="s">
        <v>4718</v>
      </c>
      <c r="F1102" s="103">
        <v>10</v>
      </c>
      <c r="G1102" s="103">
        <v>0</v>
      </c>
      <c r="H1102" s="105" t="s">
        <v>6319</v>
      </c>
      <c r="I1102" s="103" t="s">
        <v>6320</v>
      </c>
      <c r="J1102" s="103" t="s">
        <v>2045</v>
      </c>
    </row>
    <row r="1103" spans="1:10">
      <c r="A1103" s="103" t="s">
        <v>4696</v>
      </c>
      <c r="B1103" s="103" t="s">
        <v>4697</v>
      </c>
      <c r="C1103" s="103" t="s">
        <v>6318</v>
      </c>
      <c r="D1103" s="103">
        <v>0</v>
      </c>
      <c r="E1103" s="106" t="s">
        <v>4718</v>
      </c>
      <c r="F1103" s="103">
        <v>20</v>
      </c>
      <c r="G1103" s="103">
        <v>0</v>
      </c>
      <c r="H1103" s="105" t="s">
        <v>6321</v>
      </c>
      <c r="I1103" s="103" t="s">
        <v>6322</v>
      </c>
      <c r="J1103" s="103" t="s">
        <v>2045</v>
      </c>
    </row>
    <row r="1104" spans="1:10">
      <c r="A1104" s="103" t="s">
        <v>4720</v>
      </c>
      <c r="B1104" s="103" t="s">
        <v>4711</v>
      </c>
      <c r="C1104" s="103" t="s">
        <v>4821</v>
      </c>
      <c r="D1104" s="103">
        <v>0</v>
      </c>
      <c r="E1104" s="106" t="s">
        <v>4200</v>
      </c>
      <c r="F1104" s="103">
        <v>20</v>
      </c>
      <c r="G1104" s="103">
        <v>0</v>
      </c>
      <c r="H1104" s="105" t="s">
        <v>6323</v>
      </c>
      <c r="I1104" s="103" t="s">
        <v>1449</v>
      </c>
      <c r="J1104" s="103" t="s">
        <v>2045</v>
      </c>
    </row>
    <row r="1105" spans="1:10">
      <c r="A1105" s="103" t="s">
        <v>4720</v>
      </c>
      <c r="B1105" s="103" t="s">
        <v>4711</v>
      </c>
      <c r="C1105" s="103" t="s">
        <v>4752</v>
      </c>
      <c r="D1105" s="103">
        <v>0</v>
      </c>
      <c r="E1105" s="106" t="s">
        <v>4704</v>
      </c>
      <c r="F1105" s="103">
        <v>20</v>
      </c>
      <c r="G1105" s="103">
        <v>0</v>
      </c>
      <c r="H1105" s="105" t="s">
        <v>6324</v>
      </c>
      <c r="I1105" s="103" t="s">
        <v>1580</v>
      </c>
      <c r="J1105" s="103" t="s">
        <v>2045</v>
      </c>
    </row>
    <row r="1106" spans="1:10">
      <c r="A1106" s="103" t="s">
        <v>2731</v>
      </c>
      <c r="B1106" s="103" t="s">
        <v>4813</v>
      </c>
      <c r="C1106" s="103" t="s">
        <v>4752</v>
      </c>
      <c r="D1106" s="103">
        <v>0</v>
      </c>
      <c r="E1106" s="106" t="s">
        <v>4729</v>
      </c>
      <c r="F1106" s="103">
        <v>20</v>
      </c>
      <c r="G1106" s="103">
        <v>0</v>
      </c>
      <c r="H1106" s="105" t="s">
        <v>6325</v>
      </c>
      <c r="I1106" s="103" t="s">
        <v>6326</v>
      </c>
      <c r="J1106" s="103" t="s">
        <v>2045</v>
      </c>
    </row>
    <row r="1107" spans="1:10">
      <c r="A1107" s="103" t="s">
        <v>4720</v>
      </c>
      <c r="B1107" s="103" t="s">
        <v>4711</v>
      </c>
      <c r="C1107" s="103" t="s">
        <v>5498</v>
      </c>
      <c r="D1107" s="103">
        <v>0</v>
      </c>
      <c r="E1107" s="106" t="s">
        <v>4729</v>
      </c>
      <c r="F1107" s="103">
        <v>20</v>
      </c>
      <c r="G1107" s="103">
        <v>0</v>
      </c>
      <c r="H1107" s="105" t="s">
        <v>6327</v>
      </c>
      <c r="I1107" s="103" t="s">
        <v>6328</v>
      </c>
      <c r="J1107" s="103" t="s">
        <v>4757</v>
      </c>
    </row>
    <row r="1108" spans="1:10">
      <c r="A1108" s="103" t="s">
        <v>4720</v>
      </c>
      <c r="B1108" s="103" t="s">
        <v>4711</v>
      </c>
      <c r="C1108" s="103" t="s">
        <v>5498</v>
      </c>
      <c r="D1108" s="103">
        <v>0</v>
      </c>
      <c r="E1108" s="106" t="s">
        <v>4729</v>
      </c>
      <c r="F1108" s="103">
        <v>20</v>
      </c>
      <c r="G1108" s="103">
        <v>0</v>
      </c>
      <c r="H1108" s="105" t="s">
        <v>6329</v>
      </c>
      <c r="I1108" s="103" t="s">
        <v>2169</v>
      </c>
      <c r="J1108" s="103" t="s">
        <v>4757</v>
      </c>
    </row>
    <row r="1109" spans="1:10">
      <c r="A1109" s="103" t="s">
        <v>2731</v>
      </c>
      <c r="B1109" s="103" t="s">
        <v>4711</v>
      </c>
      <c r="C1109" s="103" t="s">
        <v>4717</v>
      </c>
      <c r="D1109" s="103">
        <v>0</v>
      </c>
      <c r="E1109" s="106" t="s">
        <v>4718</v>
      </c>
      <c r="F1109" s="103">
        <v>20</v>
      </c>
      <c r="G1109" s="103">
        <v>0</v>
      </c>
      <c r="H1109" s="105" t="s">
        <v>6330</v>
      </c>
      <c r="I1109" s="103" t="s">
        <v>6331</v>
      </c>
      <c r="J1109" s="103" t="s">
        <v>2045</v>
      </c>
    </row>
    <row r="1110" spans="1:10">
      <c r="A1110" s="103" t="s">
        <v>2731</v>
      </c>
      <c r="B1110" s="103" t="s">
        <v>4813</v>
      </c>
      <c r="C1110" s="103" t="s">
        <v>4717</v>
      </c>
      <c r="D1110" s="103">
        <v>0</v>
      </c>
      <c r="E1110" s="106" t="s">
        <v>4729</v>
      </c>
      <c r="F1110" s="103">
        <v>20</v>
      </c>
      <c r="G1110" s="103">
        <v>0</v>
      </c>
      <c r="H1110" s="105" t="s">
        <v>6332</v>
      </c>
      <c r="I1110" s="103" t="s">
        <v>6333</v>
      </c>
      <c r="J1110" s="103" t="s">
        <v>2045</v>
      </c>
    </row>
    <row r="1111" spans="1:10">
      <c r="A1111" s="103" t="s">
        <v>4720</v>
      </c>
      <c r="B1111" s="103" t="s">
        <v>4711</v>
      </c>
      <c r="C1111" s="103" t="s">
        <v>4717</v>
      </c>
      <c r="D1111" s="103">
        <v>0</v>
      </c>
      <c r="E1111" s="106" t="s">
        <v>4729</v>
      </c>
      <c r="F1111" s="103">
        <v>20</v>
      </c>
      <c r="G1111" s="103">
        <v>0</v>
      </c>
      <c r="H1111" s="105" t="s">
        <v>6334</v>
      </c>
      <c r="I1111" s="103" t="s">
        <v>2076</v>
      </c>
      <c r="J1111" s="103" t="s">
        <v>2045</v>
      </c>
    </row>
    <row r="1112" spans="1:10">
      <c r="A1112" s="103" t="s">
        <v>4720</v>
      </c>
      <c r="B1112" s="103" t="s">
        <v>4711</v>
      </c>
      <c r="C1112" s="103" t="s">
        <v>4717</v>
      </c>
      <c r="D1112" s="103">
        <v>0</v>
      </c>
      <c r="E1112" s="106" t="s">
        <v>4729</v>
      </c>
      <c r="F1112" s="103">
        <v>20</v>
      </c>
      <c r="G1112" s="103">
        <v>0</v>
      </c>
      <c r="H1112" s="105" t="s">
        <v>6335</v>
      </c>
      <c r="I1112" s="103" t="s">
        <v>1476</v>
      </c>
      <c r="J1112" s="103" t="s">
        <v>2045</v>
      </c>
    </row>
    <row r="1113" spans="1:10">
      <c r="A1113" s="103" t="s">
        <v>2731</v>
      </c>
      <c r="B1113" s="103" t="s">
        <v>4711</v>
      </c>
      <c r="C1113" s="103" t="s">
        <v>5213</v>
      </c>
      <c r="D1113" s="103">
        <v>0</v>
      </c>
      <c r="E1113" s="106" t="s">
        <v>4718</v>
      </c>
      <c r="F1113" s="103">
        <v>20</v>
      </c>
      <c r="G1113" s="103">
        <v>0</v>
      </c>
      <c r="H1113" s="105" t="s">
        <v>6336</v>
      </c>
      <c r="I1113" s="103" t="s">
        <v>6337</v>
      </c>
      <c r="J1113" s="103" t="s">
        <v>2045</v>
      </c>
    </row>
    <row r="1114" spans="1:10">
      <c r="A1114" s="103" t="s">
        <v>2731</v>
      </c>
      <c r="B1114" s="103" t="s">
        <v>4711</v>
      </c>
      <c r="C1114" s="103" t="s">
        <v>4717</v>
      </c>
      <c r="D1114" s="103">
        <v>0</v>
      </c>
      <c r="E1114" s="106" t="s">
        <v>4718</v>
      </c>
      <c r="F1114" s="103">
        <v>20</v>
      </c>
      <c r="G1114" s="103">
        <v>0</v>
      </c>
      <c r="H1114" s="105" t="s">
        <v>6338</v>
      </c>
      <c r="I1114" s="103" t="s">
        <v>6339</v>
      </c>
      <c r="J1114" s="103" t="s">
        <v>2045</v>
      </c>
    </row>
    <row r="1115" spans="1:10">
      <c r="A1115" s="103" t="s">
        <v>2731</v>
      </c>
      <c r="B1115" s="103" t="s">
        <v>4711</v>
      </c>
      <c r="C1115" s="103" t="s">
        <v>5213</v>
      </c>
      <c r="D1115" s="103">
        <v>0</v>
      </c>
      <c r="E1115" s="106" t="s">
        <v>4718</v>
      </c>
      <c r="F1115" s="103">
        <v>15</v>
      </c>
      <c r="G1115" s="103">
        <v>0</v>
      </c>
      <c r="H1115" s="105" t="s">
        <v>6340</v>
      </c>
      <c r="I1115" s="103" t="s">
        <v>6341</v>
      </c>
      <c r="J1115" s="103" t="s">
        <v>2045</v>
      </c>
    </row>
    <row r="1116" spans="1:10">
      <c r="A1116" s="103" t="s">
        <v>58</v>
      </c>
      <c r="B1116" s="103" t="s">
        <v>58</v>
      </c>
      <c r="C1116" s="103">
        <v>0</v>
      </c>
      <c r="D1116" s="103">
        <v>0</v>
      </c>
      <c r="E1116" s="115" t="s">
        <v>5276</v>
      </c>
      <c r="F1116" s="103">
        <v>20</v>
      </c>
      <c r="G1116" s="103">
        <v>0</v>
      </c>
      <c r="H1116" s="105" t="s">
        <v>6342</v>
      </c>
      <c r="I1116" s="103" t="s">
        <v>2077</v>
      </c>
      <c r="J1116" s="103" t="s">
        <v>2043</v>
      </c>
    </row>
    <row r="1117" spans="1:10">
      <c r="A1117" s="103" t="s">
        <v>2731</v>
      </c>
      <c r="B1117" s="103" t="s">
        <v>4711</v>
      </c>
      <c r="C1117" s="103" t="s">
        <v>4746</v>
      </c>
      <c r="D1117" s="103">
        <v>0</v>
      </c>
      <c r="E1117" s="104">
        <v>0</v>
      </c>
      <c r="F1117" s="103">
        <v>20</v>
      </c>
      <c r="G1117" s="103">
        <v>0</v>
      </c>
      <c r="H1117" s="105" t="s">
        <v>6343</v>
      </c>
      <c r="I1117" s="103" t="s">
        <v>6344</v>
      </c>
      <c r="J1117" s="103" t="s">
        <v>2045</v>
      </c>
    </row>
    <row r="1118" spans="1:10">
      <c r="A1118" s="103" t="s">
        <v>4696</v>
      </c>
      <c r="B1118" s="103" t="s">
        <v>4697</v>
      </c>
      <c r="C1118" s="103" t="s">
        <v>5858</v>
      </c>
      <c r="D1118" s="103">
        <v>0</v>
      </c>
      <c r="E1118" s="106" t="s">
        <v>5276</v>
      </c>
      <c r="F1118" s="103">
        <v>25</v>
      </c>
      <c r="G1118" s="103">
        <v>0</v>
      </c>
      <c r="H1118" s="105" t="s">
        <v>6345</v>
      </c>
      <c r="I1118" s="103" t="s">
        <v>6346</v>
      </c>
      <c r="J1118" s="103" t="s">
        <v>2045</v>
      </c>
    </row>
    <row r="1119" spans="1:10">
      <c r="A1119" s="103" t="s">
        <v>4696</v>
      </c>
      <c r="B1119" s="103" t="s">
        <v>4697</v>
      </c>
      <c r="C1119" s="103" t="s">
        <v>4821</v>
      </c>
      <c r="D1119" s="103">
        <v>0</v>
      </c>
      <c r="E1119" s="106" t="s">
        <v>5276</v>
      </c>
      <c r="F1119" s="103">
        <v>18</v>
      </c>
      <c r="G1119" s="103">
        <v>0</v>
      </c>
      <c r="H1119" s="105" t="s">
        <v>6347</v>
      </c>
      <c r="I1119" s="103" t="s">
        <v>6348</v>
      </c>
      <c r="J1119" s="103" t="s">
        <v>2043</v>
      </c>
    </row>
    <row r="1120" spans="1:10">
      <c r="A1120" s="103" t="s">
        <v>2731</v>
      </c>
      <c r="B1120" s="103" t="s">
        <v>4813</v>
      </c>
      <c r="C1120" s="103">
        <v>0</v>
      </c>
      <c r="D1120" s="103">
        <v>0</v>
      </c>
      <c r="E1120" s="104">
        <v>0</v>
      </c>
      <c r="F1120" s="103">
        <v>15</v>
      </c>
      <c r="G1120" s="103">
        <v>0</v>
      </c>
      <c r="H1120" s="105" t="s">
        <v>6349</v>
      </c>
      <c r="I1120" s="103" t="s">
        <v>6350</v>
      </c>
      <c r="J1120" s="103" t="s">
        <v>2045</v>
      </c>
    </row>
    <row r="1121" spans="1:10">
      <c r="A1121" s="103" t="s">
        <v>2731</v>
      </c>
      <c r="B1121" s="103" t="s">
        <v>4813</v>
      </c>
      <c r="C1121" s="103" t="s">
        <v>5498</v>
      </c>
      <c r="D1121" s="103">
        <v>0</v>
      </c>
      <c r="E1121" s="106" t="s">
        <v>4200</v>
      </c>
      <c r="F1121" s="103">
        <v>15</v>
      </c>
      <c r="G1121" s="103">
        <v>0</v>
      </c>
      <c r="H1121" s="105" t="s">
        <v>6351</v>
      </c>
      <c r="I1121" s="103" t="s">
        <v>2197</v>
      </c>
      <c r="J1121" s="103" t="s">
        <v>2045</v>
      </c>
    </row>
    <row r="1122" spans="1:10">
      <c r="A1122" s="103" t="s">
        <v>2731</v>
      </c>
      <c r="B1122" s="103" t="s">
        <v>4813</v>
      </c>
      <c r="C1122" s="103">
        <v>0</v>
      </c>
      <c r="D1122" s="103">
        <v>0</v>
      </c>
      <c r="E1122" s="106" t="s">
        <v>4200</v>
      </c>
      <c r="F1122" s="103">
        <v>20</v>
      </c>
      <c r="G1122" s="103">
        <v>0</v>
      </c>
      <c r="H1122" s="105" t="s">
        <v>6352</v>
      </c>
      <c r="I1122" s="103" t="s">
        <v>6353</v>
      </c>
      <c r="J1122" s="103" t="s">
        <v>2045</v>
      </c>
    </row>
    <row r="1123" spans="1:10">
      <c r="A1123" s="103" t="s">
        <v>2731</v>
      </c>
      <c r="B1123" s="103" t="s">
        <v>4711</v>
      </c>
      <c r="C1123" s="103">
        <v>0</v>
      </c>
      <c r="D1123" s="103">
        <v>0</v>
      </c>
      <c r="E1123" s="106" t="s">
        <v>4200</v>
      </c>
      <c r="F1123" s="103">
        <v>20</v>
      </c>
      <c r="G1123" s="103">
        <v>0</v>
      </c>
      <c r="H1123" s="105" t="s">
        <v>6354</v>
      </c>
      <c r="I1123" s="103" t="s">
        <v>6355</v>
      </c>
      <c r="J1123" s="103" t="s">
        <v>2045</v>
      </c>
    </row>
    <row r="1124" spans="1:10">
      <c r="A1124" s="103" t="s">
        <v>2731</v>
      </c>
      <c r="B1124" s="103" t="s">
        <v>4711</v>
      </c>
      <c r="C1124" s="103" t="s">
        <v>4752</v>
      </c>
      <c r="D1124" s="103">
        <v>0</v>
      </c>
      <c r="E1124" s="106" t="s">
        <v>4729</v>
      </c>
      <c r="F1124" s="103">
        <v>20</v>
      </c>
      <c r="G1124" s="103">
        <v>0</v>
      </c>
      <c r="H1124" s="105" t="s">
        <v>6356</v>
      </c>
      <c r="I1124" s="103" t="s">
        <v>6357</v>
      </c>
      <c r="J1124" s="103" t="s">
        <v>2045</v>
      </c>
    </row>
    <row r="1125" spans="1:10">
      <c r="A1125" s="103" t="s">
        <v>4720</v>
      </c>
      <c r="B1125" s="103" t="s">
        <v>4711</v>
      </c>
      <c r="C1125" s="103" t="s">
        <v>5260</v>
      </c>
      <c r="D1125" s="103">
        <v>0</v>
      </c>
      <c r="E1125" s="106" t="s">
        <v>4729</v>
      </c>
      <c r="F1125" s="103">
        <v>15</v>
      </c>
      <c r="G1125" s="103">
        <v>0</v>
      </c>
      <c r="H1125" s="105" t="s">
        <v>6358</v>
      </c>
      <c r="I1125" s="103" t="s">
        <v>1493</v>
      </c>
      <c r="J1125" s="103" t="s">
        <v>2045</v>
      </c>
    </row>
    <row r="1126" spans="1:10">
      <c r="A1126" s="103" t="s">
        <v>2731</v>
      </c>
      <c r="B1126" s="103" t="s">
        <v>4711</v>
      </c>
      <c r="C1126" s="103" t="s">
        <v>4752</v>
      </c>
      <c r="D1126" s="103">
        <v>0</v>
      </c>
      <c r="E1126" s="106" t="s">
        <v>4729</v>
      </c>
      <c r="F1126" s="103">
        <v>20</v>
      </c>
      <c r="G1126" s="103">
        <v>0</v>
      </c>
      <c r="H1126" s="105" t="s">
        <v>6359</v>
      </c>
      <c r="I1126" s="103" t="s">
        <v>1857</v>
      </c>
      <c r="J1126" s="103" t="s">
        <v>2043</v>
      </c>
    </row>
    <row r="1127" spans="1:10">
      <c r="A1127" s="103" t="s">
        <v>2731</v>
      </c>
      <c r="B1127" s="103" t="s">
        <v>4711</v>
      </c>
      <c r="C1127" s="103">
        <v>0</v>
      </c>
      <c r="D1127" s="103">
        <v>0</v>
      </c>
      <c r="E1127" s="106" t="s">
        <v>4729</v>
      </c>
      <c r="F1127" s="103">
        <v>20</v>
      </c>
      <c r="G1127" s="103">
        <v>0</v>
      </c>
      <c r="H1127" s="105" t="s">
        <v>6360</v>
      </c>
      <c r="I1127" s="103" t="s">
        <v>6361</v>
      </c>
      <c r="J1127" s="103" t="s">
        <v>2045</v>
      </c>
    </row>
    <row r="1128" spans="1:10">
      <c r="A1128" s="103" t="s">
        <v>2731</v>
      </c>
      <c r="B1128" s="103" t="s">
        <v>4711</v>
      </c>
      <c r="C1128" s="103" t="s">
        <v>4717</v>
      </c>
      <c r="D1128" s="103">
        <v>0</v>
      </c>
      <c r="E1128" s="106" t="s">
        <v>4718</v>
      </c>
      <c r="F1128" s="103">
        <v>20</v>
      </c>
      <c r="G1128" s="103">
        <v>0</v>
      </c>
      <c r="H1128" s="105" t="s">
        <v>6362</v>
      </c>
      <c r="I1128" s="103" t="s">
        <v>6363</v>
      </c>
      <c r="J1128" s="103" t="s">
        <v>2045</v>
      </c>
    </row>
    <row r="1129" spans="1:10">
      <c r="A1129" s="103" t="s">
        <v>2731</v>
      </c>
      <c r="B1129" s="103" t="s">
        <v>4711</v>
      </c>
      <c r="C1129" s="103" t="s">
        <v>4717</v>
      </c>
      <c r="D1129" s="103">
        <v>0</v>
      </c>
      <c r="E1129" s="106" t="s">
        <v>4718</v>
      </c>
      <c r="F1129" s="103">
        <v>20</v>
      </c>
      <c r="G1129" s="103">
        <v>0</v>
      </c>
      <c r="H1129" s="105" t="s">
        <v>6364</v>
      </c>
      <c r="I1129" s="103" t="s">
        <v>1560</v>
      </c>
      <c r="J1129" s="103" t="s">
        <v>2045</v>
      </c>
    </row>
    <row r="1130" spans="1:10">
      <c r="A1130" s="103" t="s">
        <v>2731</v>
      </c>
      <c r="B1130" s="103" t="s">
        <v>4813</v>
      </c>
      <c r="C1130" s="103" t="s">
        <v>4752</v>
      </c>
      <c r="D1130" s="103">
        <v>0</v>
      </c>
      <c r="E1130" s="106" t="s">
        <v>4729</v>
      </c>
      <c r="F1130" s="103">
        <v>20</v>
      </c>
      <c r="G1130" s="103">
        <v>0</v>
      </c>
      <c r="H1130" s="105" t="s">
        <v>6365</v>
      </c>
      <c r="I1130" s="103" t="s">
        <v>6366</v>
      </c>
      <c r="J1130" s="103" t="s">
        <v>2045</v>
      </c>
    </row>
    <row r="1131" spans="1:10">
      <c r="A1131" s="103" t="s">
        <v>2731</v>
      </c>
      <c r="B1131" s="103" t="s">
        <v>4711</v>
      </c>
      <c r="C1131" s="103">
        <v>0</v>
      </c>
      <c r="D1131" s="103">
        <v>0</v>
      </c>
      <c r="E1131" s="106" t="s">
        <v>4718</v>
      </c>
      <c r="F1131" s="103">
        <v>15</v>
      </c>
      <c r="G1131" s="103">
        <v>0</v>
      </c>
      <c r="H1131" s="105" t="s">
        <v>6367</v>
      </c>
      <c r="I1131" s="103" t="s">
        <v>6368</v>
      </c>
      <c r="J1131" s="103" t="s">
        <v>2045</v>
      </c>
    </row>
    <row r="1132" spans="1:10">
      <c r="A1132" s="103" t="s">
        <v>4720</v>
      </c>
      <c r="B1132" s="103" t="s">
        <v>4711</v>
      </c>
      <c r="C1132" s="103">
        <v>0</v>
      </c>
      <c r="D1132" s="103">
        <v>0</v>
      </c>
      <c r="E1132" s="106" t="s">
        <v>4729</v>
      </c>
      <c r="F1132" s="103">
        <v>20</v>
      </c>
      <c r="G1132" s="103">
        <v>0</v>
      </c>
      <c r="H1132" s="105" t="s">
        <v>1489</v>
      </c>
      <c r="I1132" s="103" t="s">
        <v>1488</v>
      </c>
      <c r="J1132" s="103" t="s">
        <v>2045</v>
      </c>
    </row>
    <row r="1133" spans="1:10">
      <c r="A1133" s="103" t="s">
        <v>2731</v>
      </c>
      <c r="B1133" s="103" t="s">
        <v>4813</v>
      </c>
      <c r="C1133" s="103" t="s">
        <v>5213</v>
      </c>
      <c r="D1133" s="103">
        <v>0</v>
      </c>
      <c r="E1133" s="106" t="s">
        <v>4718</v>
      </c>
      <c r="F1133" s="103">
        <v>20</v>
      </c>
      <c r="G1133" s="103">
        <v>0</v>
      </c>
      <c r="H1133" s="105" t="s">
        <v>6369</v>
      </c>
      <c r="I1133" s="103" t="s">
        <v>6370</v>
      </c>
      <c r="J1133" s="103" t="s">
        <v>2045</v>
      </c>
    </row>
    <row r="1134" spans="1:10">
      <c r="A1134" s="103" t="s">
        <v>2731</v>
      </c>
      <c r="B1134" s="103" t="s">
        <v>4813</v>
      </c>
      <c r="C1134" s="103" t="s">
        <v>5213</v>
      </c>
      <c r="D1134" s="103">
        <v>0</v>
      </c>
      <c r="E1134" s="13" t="s">
        <v>4718</v>
      </c>
      <c r="F1134" s="103">
        <v>20</v>
      </c>
      <c r="G1134" s="103">
        <v>0</v>
      </c>
      <c r="H1134" s="105" t="s">
        <v>6371</v>
      </c>
      <c r="I1134" s="103" t="s">
        <v>6372</v>
      </c>
      <c r="J1134" s="103" t="s">
        <v>2045</v>
      </c>
    </row>
    <row r="1135" spans="1:10">
      <c r="A1135" s="103" t="s">
        <v>2731</v>
      </c>
      <c r="B1135" s="103" t="s">
        <v>4711</v>
      </c>
      <c r="C1135" s="103" t="s">
        <v>4717</v>
      </c>
      <c r="D1135" s="103">
        <v>0</v>
      </c>
      <c r="E1135" s="106" t="s">
        <v>4718</v>
      </c>
      <c r="F1135" s="103">
        <v>20</v>
      </c>
      <c r="G1135" s="103">
        <v>0</v>
      </c>
      <c r="H1135" s="105" t="s">
        <v>6373</v>
      </c>
      <c r="I1135" s="103" t="s">
        <v>6374</v>
      </c>
      <c r="J1135" s="103" t="s">
        <v>2045</v>
      </c>
    </row>
    <row r="1136" spans="1:10">
      <c r="A1136" s="103" t="s">
        <v>4720</v>
      </c>
      <c r="B1136" s="103" t="s">
        <v>2105</v>
      </c>
      <c r="C1136" s="103" t="s">
        <v>5498</v>
      </c>
      <c r="D1136" s="103">
        <v>0</v>
      </c>
      <c r="E1136" s="106" t="s">
        <v>4729</v>
      </c>
      <c r="F1136" s="103">
        <v>15</v>
      </c>
      <c r="G1136" s="103">
        <v>0</v>
      </c>
      <c r="H1136" s="105" t="s">
        <v>6375</v>
      </c>
      <c r="I1136" s="103" t="s">
        <v>3279</v>
      </c>
      <c r="J1136" s="103" t="s">
        <v>2045</v>
      </c>
    </row>
    <row r="1137" spans="1:10">
      <c r="A1137" s="103" t="s">
        <v>2731</v>
      </c>
      <c r="B1137" s="103" t="s">
        <v>4711</v>
      </c>
      <c r="C1137" s="103" t="s">
        <v>4752</v>
      </c>
      <c r="D1137" s="103">
        <v>0</v>
      </c>
      <c r="E1137" s="106" t="s">
        <v>4729</v>
      </c>
      <c r="F1137" s="103">
        <v>20</v>
      </c>
      <c r="G1137" s="103">
        <v>0</v>
      </c>
      <c r="H1137" s="105" t="s">
        <v>6376</v>
      </c>
      <c r="I1137" s="103" t="s">
        <v>6377</v>
      </c>
      <c r="J1137" s="103" t="s">
        <v>2045</v>
      </c>
    </row>
    <row r="1138" spans="1:10">
      <c r="A1138" s="103" t="s">
        <v>4720</v>
      </c>
      <c r="B1138" s="103" t="s">
        <v>4711</v>
      </c>
      <c r="C1138" s="103" t="s">
        <v>4752</v>
      </c>
      <c r="D1138" s="103">
        <v>0</v>
      </c>
      <c r="E1138" s="106" t="s">
        <v>4729</v>
      </c>
      <c r="F1138" s="103">
        <v>20</v>
      </c>
      <c r="G1138" s="103">
        <v>0</v>
      </c>
      <c r="H1138" s="105" t="s">
        <v>6378</v>
      </c>
      <c r="I1138" s="103" t="s">
        <v>6379</v>
      </c>
      <c r="J1138" s="103" t="s">
        <v>2045</v>
      </c>
    </row>
    <row r="1139" spans="1:10">
      <c r="A1139" s="103" t="s">
        <v>2731</v>
      </c>
      <c r="B1139" s="103" t="s">
        <v>4711</v>
      </c>
      <c r="C1139" s="103" t="s">
        <v>4752</v>
      </c>
      <c r="D1139" s="103">
        <v>0</v>
      </c>
      <c r="E1139" s="106" t="s">
        <v>4718</v>
      </c>
      <c r="F1139" s="103">
        <v>20</v>
      </c>
      <c r="G1139" s="103">
        <v>0</v>
      </c>
      <c r="H1139" s="105" t="s">
        <v>6380</v>
      </c>
      <c r="I1139" s="103" t="s">
        <v>6381</v>
      </c>
      <c r="J1139" s="103" t="s">
        <v>2045</v>
      </c>
    </row>
    <row r="1140" spans="1:10">
      <c r="A1140" s="103" t="s">
        <v>4720</v>
      </c>
      <c r="B1140" s="103" t="s">
        <v>2105</v>
      </c>
      <c r="C1140" s="103" t="s">
        <v>5498</v>
      </c>
      <c r="D1140" s="103">
        <v>0</v>
      </c>
      <c r="E1140" s="106" t="s">
        <v>4704</v>
      </c>
      <c r="F1140" s="103">
        <v>15</v>
      </c>
      <c r="G1140" s="103">
        <v>0</v>
      </c>
      <c r="H1140" s="105" t="s">
        <v>6382</v>
      </c>
      <c r="I1140" s="103" t="s">
        <v>112</v>
      </c>
      <c r="J1140" s="103" t="s">
        <v>2045</v>
      </c>
    </row>
    <row r="1141" spans="1:10">
      <c r="A1141" s="103" t="s">
        <v>2731</v>
      </c>
      <c r="B1141" s="103" t="s">
        <v>4711</v>
      </c>
      <c r="C1141" s="103" t="s">
        <v>5498</v>
      </c>
      <c r="D1141" s="103">
        <v>0</v>
      </c>
      <c r="E1141" s="106" t="s">
        <v>4718</v>
      </c>
      <c r="F1141" s="103">
        <v>15</v>
      </c>
      <c r="G1141" s="103">
        <v>0</v>
      </c>
      <c r="H1141" s="105" t="s">
        <v>6383</v>
      </c>
      <c r="I1141" s="103" t="s">
        <v>6384</v>
      </c>
      <c r="J1141" s="103" t="s">
        <v>2045</v>
      </c>
    </row>
    <row r="1142" spans="1:10">
      <c r="A1142" s="103" t="s">
        <v>2731</v>
      </c>
      <c r="B1142" s="103" t="s">
        <v>4813</v>
      </c>
      <c r="C1142" s="103" t="s">
        <v>4752</v>
      </c>
      <c r="D1142" s="103">
        <v>0</v>
      </c>
      <c r="E1142" s="106" t="s">
        <v>4729</v>
      </c>
      <c r="F1142" s="103">
        <v>20</v>
      </c>
      <c r="G1142" s="103">
        <v>0</v>
      </c>
      <c r="H1142" s="105" t="s">
        <v>6385</v>
      </c>
      <c r="I1142" s="103" t="s">
        <v>6386</v>
      </c>
      <c r="J1142" s="103" t="s">
        <v>2045</v>
      </c>
    </row>
    <row r="1143" spans="1:10">
      <c r="A1143" s="103" t="s">
        <v>2731</v>
      </c>
      <c r="B1143" s="103" t="s">
        <v>4711</v>
      </c>
      <c r="C1143" s="103" t="s">
        <v>5498</v>
      </c>
      <c r="D1143" s="103">
        <v>0</v>
      </c>
      <c r="E1143" s="106" t="s">
        <v>4718</v>
      </c>
      <c r="F1143" s="103">
        <v>15</v>
      </c>
      <c r="G1143" s="103">
        <v>0</v>
      </c>
      <c r="H1143" s="105" t="s">
        <v>6387</v>
      </c>
      <c r="I1143" s="103" t="s">
        <v>6388</v>
      </c>
      <c r="J1143" s="103" t="s">
        <v>2045</v>
      </c>
    </row>
    <row r="1144" spans="1:10">
      <c r="A1144" s="103" t="s">
        <v>4720</v>
      </c>
      <c r="B1144" s="103" t="s">
        <v>4711</v>
      </c>
      <c r="C1144" s="103">
        <v>0</v>
      </c>
      <c r="D1144" s="103">
        <v>0</v>
      </c>
      <c r="E1144" s="106" t="s">
        <v>4704</v>
      </c>
      <c r="F1144" s="103">
        <v>20</v>
      </c>
      <c r="G1144" s="103">
        <v>0</v>
      </c>
      <c r="H1144" s="105" t="s">
        <v>6389</v>
      </c>
      <c r="I1144" s="103" t="s">
        <v>6390</v>
      </c>
      <c r="J1144" s="103" t="s">
        <v>2045</v>
      </c>
    </row>
    <row r="1145" spans="1:10">
      <c r="A1145" s="103" t="s">
        <v>2731</v>
      </c>
      <c r="B1145" s="103" t="s">
        <v>4711</v>
      </c>
      <c r="C1145" s="103" t="s">
        <v>4746</v>
      </c>
      <c r="D1145" s="103">
        <v>0</v>
      </c>
      <c r="E1145" s="106" t="s">
        <v>4729</v>
      </c>
      <c r="F1145" s="103">
        <v>20</v>
      </c>
      <c r="G1145" s="103">
        <v>0</v>
      </c>
      <c r="H1145" s="105" t="s">
        <v>6391</v>
      </c>
      <c r="I1145" s="103" t="s">
        <v>6392</v>
      </c>
      <c r="J1145" s="103" t="s">
        <v>2045</v>
      </c>
    </row>
    <row r="1146" spans="1:10">
      <c r="A1146" s="103" t="s">
        <v>2731</v>
      </c>
      <c r="B1146" s="103" t="s">
        <v>4813</v>
      </c>
      <c r="C1146" s="103" t="s">
        <v>4746</v>
      </c>
      <c r="D1146" s="103">
        <v>0</v>
      </c>
      <c r="E1146" s="106" t="s">
        <v>4704</v>
      </c>
      <c r="F1146" s="103">
        <v>15</v>
      </c>
      <c r="G1146" s="103">
        <v>0</v>
      </c>
      <c r="H1146" s="105" t="s">
        <v>6393</v>
      </c>
      <c r="I1146" s="103" t="s">
        <v>5895</v>
      </c>
      <c r="J1146" s="103" t="s">
        <v>2045</v>
      </c>
    </row>
    <row r="1147" spans="1:10">
      <c r="A1147" s="103" t="s">
        <v>2731</v>
      </c>
      <c r="B1147" s="103" t="s">
        <v>4711</v>
      </c>
      <c r="C1147" s="103" t="s">
        <v>4752</v>
      </c>
      <c r="D1147" s="103">
        <v>0</v>
      </c>
      <c r="E1147" s="13" t="s">
        <v>4718</v>
      </c>
      <c r="F1147" s="103">
        <v>15</v>
      </c>
      <c r="G1147" s="103">
        <v>0</v>
      </c>
      <c r="H1147" s="105" t="s">
        <v>6394</v>
      </c>
      <c r="I1147" s="103" t="s">
        <v>6395</v>
      </c>
      <c r="J1147" s="103" t="s">
        <v>2045</v>
      </c>
    </row>
    <row r="1148" spans="1:10">
      <c r="A1148" s="103" t="s">
        <v>2731</v>
      </c>
      <c r="B1148" s="103" t="s">
        <v>4711</v>
      </c>
      <c r="C1148" s="103" t="s">
        <v>4752</v>
      </c>
      <c r="D1148" s="103">
        <v>0</v>
      </c>
      <c r="E1148" s="13" t="s">
        <v>4718</v>
      </c>
      <c r="F1148" s="103">
        <v>15</v>
      </c>
      <c r="G1148" s="103">
        <v>0</v>
      </c>
      <c r="H1148" s="105" t="s">
        <v>6396</v>
      </c>
      <c r="I1148" s="103" t="s">
        <v>6397</v>
      </c>
      <c r="J1148" s="103" t="s">
        <v>2045</v>
      </c>
    </row>
    <row r="1149" spans="1:10">
      <c r="A1149" s="103" t="s">
        <v>2731</v>
      </c>
      <c r="B1149" s="103" t="s">
        <v>4813</v>
      </c>
      <c r="C1149" s="103" t="s">
        <v>4752</v>
      </c>
      <c r="D1149" s="103">
        <v>0</v>
      </c>
      <c r="E1149" s="106" t="s">
        <v>4718</v>
      </c>
      <c r="F1149" s="103">
        <v>20</v>
      </c>
      <c r="G1149" s="103">
        <v>0</v>
      </c>
      <c r="H1149" s="105" t="s">
        <v>6398</v>
      </c>
      <c r="I1149" s="103" t="s">
        <v>6399</v>
      </c>
      <c r="J1149" s="103" t="s">
        <v>2045</v>
      </c>
    </row>
    <row r="1150" spans="1:10">
      <c r="A1150" s="103" t="s">
        <v>2731</v>
      </c>
      <c r="B1150" s="103" t="s">
        <v>4711</v>
      </c>
      <c r="C1150" s="103" t="s">
        <v>4752</v>
      </c>
      <c r="D1150" s="103">
        <v>0</v>
      </c>
      <c r="E1150" s="106" t="s">
        <v>4729</v>
      </c>
      <c r="F1150" s="103">
        <v>20</v>
      </c>
      <c r="G1150" s="103">
        <v>0</v>
      </c>
      <c r="H1150" s="105" t="s">
        <v>6400</v>
      </c>
      <c r="I1150" s="103" t="s">
        <v>6401</v>
      </c>
      <c r="J1150" s="103" t="s">
        <v>2045</v>
      </c>
    </row>
    <row r="1151" spans="1:10">
      <c r="A1151" s="103" t="s">
        <v>4720</v>
      </c>
      <c r="B1151" s="103" t="s">
        <v>4711</v>
      </c>
      <c r="C1151" s="103" t="s">
        <v>4752</v>
      </c>
      <c r="D1151" s="103">
        <v>0</v>
      </c>
      <c r="E1151" s="106" t="s">
        <v>4729</v>
      </c>
      <c r="F1151" s="103">
        <v>20</v>
      </c>
      <c r="G1151" s="103">
        <v>0</v>
      </c>
      <c r="H1151" s="105" t="s">
        <v>6402</v>
      </c>
      <c r="I1151" s="103" t="s">
        <v>1507</v>
      </c>
      <c r="J1151" s="103" t="s">
        <v>2045</v>
      </c>
    </row>
    <row r="1152" spans="1:10">
      <c r="A1152" s="103" t="s">
        <v>2731</v>
      </c>
      <c r="B1152" s="103" t="s">
        <v>4711</v>
      </c>
      <c r="C1152" s="103" t="s">
        <v>4752</v>
      </c>
      <c r="D1152" s="103">
        <v>0</v>
      </c>
      <c r="E1152" s="106" t="s">
        <v>4729</v>
      </c>
      <c r="F1152" s="103">
        <v>20</v>
      </c>
      <c r="G1152" s="103">
        <v>0</v>
      </c>
      <c r="H1152" s="105" t="s">
        <v>6403</v>
      </c>
      <c r="I1152" s="103" t="s">
        <v>6404</v>
      </c>
      <c r="J1152" s="103" t="s">
        <v>2045</v>
      </c>
    </row>
    <row r="1153" spans="1:10">
      <c r="A1153" s="103" t="s">
        <v>2731</v>
      </c>
      <c r="B1153" s="103" t="s">
        <v>4711</v>
      </c>
      <c r="C1153" s="103">
        <v>0</v>
      </c>
      <c r="D1153" s="103">
        <v>0</v>
      </c>
      <c r="E1153" s="106" t="s">
        <v>4729</v>
      </c>
      <c r="F1153" s="103">
        <v>20</v>
      </c>
      <c r="G1153" s="103">
        <v>0</v>
      </c>
      <c r="H1153" s="105" t="s">
        <v>6405</v>
      </c>
      <c r="I1153" s="103" t="s">
        <v>2679</v>
      </c>
      <c r="J1153" s="103" t="s">
        <v>2045</v>
      </c>
    </row>
    <row r="1154" spans="1:10">
      <c r="A1154" s="103" t="s">
        <v>2731</v>
      </c>
      <c r="B1154" s="103" t="s">
        <v>4711</v>
      </c>
      <c r="C1154" s="103" t="s">
        <v>4752</v>
      </c>
      <c r="D1154" s="103">
        <v>0</v>
      </c>
      <c r="E1154" s="106" t="s">
        <v>4729</v>
      </c>
      <c r="F1154" s="103">
        <v>20</v>
      </c>
      <c r="G1154" s="103">
        <v>0</v>
      </c>
      <c r="H1154" s="105" t="s">
        <v>6406</v>
      </c>
      <c r="I1154" s="103" t="s">
        <v>1618</v>
      </c>
      <c r="J1154" s="103" t="s">
        <v>2045</v>
      </c>
    </row>
    <row r="1155" spans="1:10">
      <c r="A1155" s="103" t="s">
        <v>4720</v>
      </c>
      <c r="B1155" s="103" t="s">
        <v>4711</v>
      </c>
      <c r="C1155" s="103" t="s">
        <v>4717</v>
      </c>
      <c r="D1155" s="103">
        <v>0</v>
      </c>
      <c r="E1155" s="106" t="s">
        <v>4729</v>
      </c>
      <c r="F1155" s="103">
        <v>20</v>
      </c>
      <c r="G1155" s="103">
        <v>0</v>
      </c>
      <c r="H1155" s="105" t="s">
        <v>6407</v>
      </c>
      <c r="I1155" s="103" t="s">
        <v>1499</v>
      </c>
      <c r="J1155" s="103" t="s">
        <v>2045</v>
      </c>
    </row>
    <row r="1156" spans="1:10">
      <c r="A1156" s="103" t="s">
        <v>4720</v>
      </c>
      <c r="B1156" s="103" t="s">
        <v>4711</v>
      </c>
      <c r="C1156" s="103" t="s">
        <v>4717</v>
      </c>
      <c r="D1156" s="103">
        <v>0</v>
      </c>
      <c r="E1156" s="106" t="s">
        <v>4729</v>
      </c>
      <c r="F1156" s="103">
        <v>20</v>
      </c>
      <c r="G1156" s="103">
        <v>0</v>
      </c>
      <c r="H1156" s="105" t="s">
        <v>6408</v>
      </c>
      <c r="I1156" s="103" t="s">
        <v>1503</v>
      </c>
      <c r="J1156" s="103" t="s">
        <v>2045</v>
      </c>
    </row>
    <row r="1157" spans="1:10">
      <c r="A1157" s="103" t="s">
        <v>4720</v>
      </c>
      <c r="B1157" s="103" t="s">
        <v>4711</v>
      </c>
      <c r="C1157" s="103" t="s">
        <v>4717</v>
      </c>
      <c r="D1157" s="103">
        <v>0</v>
      </c>
      <c r="E1157" s="106" t="s">
        <v>4729</v>
      </c>
      <c r="F1157" s="103">
        <v>20</v>
      </c>
      <c r="G1157" s="103">
        <v>0</v>
      </c>
      <c r="H1157" s="105" t="s">
        <v>6409</v>
      </c>
      <c r="I1157" s="103" t="s">
        <v>1497</v>
      </c>
      <c r="J1157" s="103" t="s">
        <v>2045</v>
      </c>
    </row>
    <row r="1158" spans="1:10">
      <c r="A1158" s="103" t="s">
        <v>2731</v>
      </c>
      <c r="B1158" s="103" t="s">
        <v>4711</v>
      </c>
      <c r="C1158" s="103" t="s">
        <v>4752</v>
      </c>
      <c r="D1158" s="103">
        <v>0</v>
      </c>
      <c r="E1158" s="106" t="s">
        <v>4729</v>
      </c>
      <c r="F1158" s="103">
        <v>15</v>
      </c>
      <c r="G1158" s="103">
        <v>0</v>
      </c>
      <c r="H1158" s="105" t="s">
        <v>6410</v>
      </c>
      <c r="I1158" s="103" t="s">
        <v>1556</v>
      </c>
      <c r="J1158" s="103" t="s">
        <v>2045</v>
      </c>
    </row>
    <row r="1159" spans="1:10">
      <c r="A1159" s="103" t="s">
        <v>2731</v>
      </c>
      <c r="B1159" s="103" t="s">
        <v>4711</v>
      </c>
      <c r="C1159" s="103" t="s">
        <v>4752</v>
      </c>
      <c r="D1159" s="103">
        <v>0</v>
      </c>
      <c r="E1159" s="106" t="s">
        <v>4729</v>
      </c>
      <c r="F1159" s="103">
        <v>20</v>
      </c>
      <c r="G1159" s="103">
        <v>0</v>
      </c>
      <c r="H1159" s="105" t="s">
        <v>6411</v>
      </c>
      <c r="I1159" s="103" t="s">
        <v>3342</v>
      </c>
      <c r="J1159" s="103" t="s">
        <v>2043</v>
      </c>
    </row>
    <row r="1160" spans="1:10">
      <c r="A1160" s="103" t="s">
        <v>2731</v>
      </c>
      <c r="B1160" s="103" t="s">
        <v>4711</v>
      </c>
      <c r="C1160" s="103" t="s">
        <v>4717</v>
      </c>
      <c r="D1160" s="103">
        <v>0</v>
      </c>
      <c r="E1160" s="106" t="s">
        <v>4729</v>
      </c>
      <c r="F1160" s="103">
        <v>20</v>
      </c>
      <c r="G1160" s="103">
        <v>0</v>
      </c>
      <c r="H1160" s="105" t="s">
        <v>6412</v>
      </c>
      <c r="I1160" s="103" t="s">
        <v>6413</v>
      </c>
      <c r="J1160" s="103" t="s">
        <v>2045</v>
      </c>
    </row>
    <row r="1161" spans="1:10">
      <c r="A1161" s="103" t="s">
        <v>2731</v>
      </c>
      <c r="B1161" s="103" t="s">
        <v>4711</v>
      </c>
      <c r="C1161" s="103" t="s">
        <v>5498</v>
      </c>
      <c r="D1161" s="103">
        <v>0</v>
      </c>
      <c r="E1161" s="13" t="s">
        <v>4718</v>
      </c>
      <c r="F1161" s="103">
        <v>15</v>
      </c>
      <c r="G1161" s="103">
        <v>0</v>
      </c>
      <c r="H1161" s="105" t="s">
        <v>6414</v>
      </c>
      <c r="I1161" s="103" t="s">
        <v>6415</v>
      </c>
      <c r="J1161" s="103" t="s">
        <v>2045</v>
      </c>
    </row>
    <row r="1162" spans="1:10">
      <c r="A1162" s="103" t="s">
        <v>2731</v>
      </c>
      <c r="B1162" s="103" t="s">
        <v>4813</v>
      </c>
      <c r="C1162" s="103" t="s">
        <v>4752</v>
      </c>
      <c r="D1162" s="103">
        <v>0</v>
      </c>
      <c r="E1162" s="106" t="s">
        <v>4729</v>
      </c>
      <c r="F1162" s="103">
        <v>20</v>
      </c>
      <c r="G1162" s="103">
        <v>0</v>
      </c>
      <c r="H1162" s="105" t="s">
        <v>6416</v>
      </c>
      <c r="I1162" s="103" t="s">
        <v>6417</v>
      </c>
      <c r="J1162" s="103" t="s">
        <v>2045</v>
      </c>
    </row>
    <row r="1163" spans="1:10">
      <c r="A1163" s="103" t="s">
        <v>4720</v>
      </c>
      <c r="B1163" s="103" t="s">
        <v>4711</v>
      </c>
      <c r="C1163" s="103" t="s">
        <v>4752</v>
      </c>
      <c r="D1163" s="103">
        <v>0</v>
      </c>
      <c r="E1163" s="106" t="s">
        <v>4729</v>
      </c>
      <c r="F1163" s="103">
        <v>20</v>
      </c>
      <c r="G1163" s="103">
        <v>0</v>
      </c>
      <c r="H1163" s="105" t="s">
        <v>6418</v>
      </c>
      <c r="I1163" s="103" t="s">
        <v>1505</v>
      </c>
      <c r="J1163" s="103" t="s">
        <v>2045</v>
      </c>
    </row>
    <row r="1164" spans="1:10">
      <c r="A1164" s="103" t="s">
        <v>2731</v>
      </c>
      <c r="B1164" s="103" t="s">
        <v>4711</v>
      </c>
      <c r="C1164" s="103">
        <v>0</v>
      </c>
      <c r="D1164" s="103">
        <v>0</v>
      </c>
      <c r="E1164" s="106" t="s">
        <v>4718</v>
      </c>
      <c r="F1164" s="103">
        <v>20</v>
      </c>
      <c r="G1164" s="103">
        <v>0</v>
      </c>
      <c r="H1164" s="105" t="s">
        <v>6419</v>
      </c>
      <c r="I1164" s="103" t="s">
        <v>6420</v>
      </c>
      <c r="J1164" s="103" t="s">
        <v>2045</v>
      </c>
    </row>
    <row r="1165" spans="1:10">
      <c r="A1165" s="103" t="s">
        <v>4720</v>
      </c>
      <c r="B1165" s="103" t="s">
        <v>4711</v>
      </c>
      <c r="C1165" s="103">
        <v>0</v>
      </c>
      <c r="D1165" s="103">
        <v>0</v>
      </c>
      <c r="E1165" s="106" t="s">
        <v>4729</v>
      </c>
      <c r="F1165" s="103">
        <v>20</v>
      </c>
      <c r="G1165" s="103">
        <v>0</v>
      </c>
      <c r="H1165" s="105" t="s">
        <v>6421</v>
      </c>
      <c r="I1165" s="103" t="s">
        <v>1821</v>
      </c>
      <c r="J1165" s="103" t="s">
        <v>2045</v>
      </c>
    </row>
    <row r="1166" spans="1:10">
      <c r="A1166" s="103" t="s">
        <v>2731</v>
      </c>
      <c r="B1166" s="103" t="s">
        <v>4711</v>
      </c>
      <c r="C1166" s="103" t="s">
        <v>5213</v>
      </c>
      <c r="D1166" s="103">
        <v>0</v>
      </c>
      <c r="E1166" s="106" t="s">
        <v>4718</v>
      </c>
      <c r="F1166" s="103">
        <v>20</v>
      </c>
      <c r="G1166" s="103">
        <v>0</v>
      </c>
      <c r="H1166" s="105" t="s">
        <v>6422</v>
      </c>
      <c r="I1166" s="103" t="s">
        <v>6423</v>
      </c>
      <c r="J1166" s="103" t="s">
        <v>2045</v>
      </c>
    </row>
    <row r="1167" spans="1:10">
      <c r="A1167" s="103" t="s">
        <v>2731</v>
      </c>
      <c r="B1167" s="103" t="s">
        <v>4813</v>
      </c>
      <c r="C1167" s="103" t="s">
        <v>5498</v>
      </c>
      <c r="D1167" s="103">
        <v>0</v>
      </c>
      <c r="E1167" s="106" t="s">
        <v>4704</v>
      </c>
      <c r="F1167" s="103">
        <v>15</v>
      </c>
      <c r="G1167" s="103">
        <v>0</v>
      </c>
      <c r="H1167" s="105" t="s">
        <v>6424</v>
      </c>
      <c r="I1167" s="103" t="s">
        <v>6425</v>
      </c>
      <c r="J1167" s="103" t="s">
        <v>2045</v>
      </c>
    </row>
    <row r="1168" spans="1:10">
      <c r="A1168" s="103" t="s">
        <v>4720</v>
      </c>
      <c r="B1168" s="103" t="s">
        <v>4711</v>
      </c>
      <c r="C1168" s="103" t="s">
        <v>5498</v>
      </c>
      <c r="D1168" s="103">
        <v>0</v>
      </c>
      <c r="E1168" s="106" t="s">
        <v>4729</v>
      </c>
      <c r="F1168" s="103">
        <v>15</v>
      </c>
      <c r="G1168" s="103">
        <v>0</v>
      </c>
      <c r="H1168" s="105" t="s">
        <v>6426</v>
      </c>
      <c r="I1168" s="103" t="s">
        <v>1512</v>
      </c>
      <c r="J1168" s="103" t="s">
        <v>2045</v>
      </c>
    </row>
    <row r="1169" spans="1:10">
      <c r="A1169" s="103" t="s">
        <v>2731</v>
      </c>
      <c r="B1169" s="103" t="s">
        <v>4711</v>
      </c>
      <c r="C1169" s="103" t="s">
        <v>4752</v>
      </c>
      <c r="D1169" s="103">
        <v>0</v>
      </c>
      <c r="E1169" s="106" t="s">
        <v>4718</v>
      </c>
      <c r="F1169" s="103">
        <v>15</v>
      </c>
      <c r="G1169" s="103">
        <v>0</v>
      </c>
      <c r="H1169" s="105" t="s">
        <v>6427</v>
      </c>
      <c r="I1169" s="103" t="s">
        <v>6428</v>
      </c>
      <c r="J1169" s="103" t="s">
        <v>2045</v>
      </c>
    </row>
    <row r="1170" spans="1:10">
      <c r="A1170" s="103" t="s">
        <v>2731</v>
      </c>
      <c r="B1170" s="103" t="s">
        <v>4711</v>
      </c>
      <c r="C1170" s="103" t="s">
        <v>4746</v>
      </c>
      <c r="D1170" s="103">
        <v>0</v>
      </c>
      <c r="E1170" s="106" t="s">
        <v>4718</v>
      </c>
      <c r="F1170" s="103">
        <v>20</v>
      </c>
      <c r="G1170" s="103">
        <v>0</v>
      </c>
      <c r="H1170" s="105" t="s">
        <v>6429</v>
      </c>
      <c r="I1170" s="103" t="s">
        <v>6430</v>
      </c>
      <c r="J1170" s="103" t="s">
        <v>2045</v>
      </c>
    </row>
    <row r="1171" spans="1:10">
      <c r="A1171" s="103" t="s">
        <v>4720</v>
      </c>
      <c r="B1171" s="103" t="s">
        <v>4711</v>
      </c>
      <c r="C1171" s="103" t="s">
        <v>5498</v>
      </c>
      <c r="D1171" s="103">
        <v>0</v>
      </c>
      <c r="E1171" s="106" t="s">
        <v>4729</v>
      </c>
      <c r="F1171" s="103">
        <v>15</v>
      </c>
      <c r="G1171" s="103">
        <v>0</v>
      </c>
      <c r="H1171" s="105" t="s">
        <v>1515</v>
      </c>
      <c r="I1171" s="103" t="s">
        <v>1514</v>
      </c>
      <c r="J1171" s="103" t="s">
        <v>2045</v>
      </c>
    </row>
    <row r="1172" spans="1:10">
      <c r="A1172" s="103" t="s">
        <v>2731</v>
      </c>
      <c r="B1172" s="103" t="s">
        <v>4711</v>
      </c>
      <c r="C1172" s="103" t="s">
        <v>5498</v>
      </c>
      <c r="D1172" s="103">
        <v>0</v>
      </c>
      <c r="E1172" s="13" t="s">
        <v>4718</v>
      </c>
      <c r="F1172" s="103">
        <v>15</v>
      </c>
      <c r="G1172" s="103">
        <v>0</v>
      </c>
      <c r="H1172" s="105" t="s">
        <v>6431</v>
      </c>
      <c r="I1172" s="103" t="s">
        <v>6432</v>
      </c>
      <c r="J1172" s="103" t="s">
        <v>2045</v>
      </c>
    </row>
    <row r="1173" spans="1:10">
      <c r="A1173" s="103" t="s">
        <v>2731</v>
      </c>
      <c r="B1173" s="103" t="s">
        <v>4813</v>
      </c>
      <c r="C1173" s="103" t="s">
        <v>5213</v>
      </c>
      <c r="D1173" s="103">
        <v>0</v>
      </c>
      <c r="E1173" s="106" t="s">
        <v>4729</v>
      </c>
      <c r="F1173" s="103">
        <v>20</v>
      </c>
      <c r="G1173" s="103">
        <v>0</v>
      </c>
      <c r="H1173" s="105" t="s">
        <v>6433</v>
      </c>
      <c r="I1173" s="103" t="s">
        <v>6434</v>
      </c>
      <c r="J1173" s="103" t="s">
        <v>2045</v>
      </c>
    </row>
    <row r="1174" spans="1:10">
      <c r="A1174" s="103" t="s">
        <v>2731</v>
      </c>
      <c r="B1174" s="103" t="s">
        <v>4711</v>
      </c>
      <c r="C1174" s="103" t="s">
        <v>5498</v>
      </c>
      <c r="D1174" s="103">
        <v>0</v>
      </c>
      <c r="E1174" s="13" t="s">
        <v>4718</v>
      </c>
      <c r="F1174" s="103">
        <v>15</v>
      </c>
      <c r="G1174" s="103">
        <v>0</v>
      </c>
      <c r="H1174" s="105" t="s">
        <v>6435</v>
      </c>
      <c r="I1174" s="103" t="s">
        <v>6436</v>
      </c>
      <c r="J1174" s="103" t="s">
        <v>2045</v>
      </c>
    </row>
    <row r="1175" spans="1:10">
      <c r="A1175" s="103" t="s">
        <v>4720</v>
      </c>
      <c r="B1175" s="103" t="s">
        <v>4711</v>
      </c>
      <c r="C1175" s="103" t="s">
        <v>5498</v>
      </c>
      <c r="D1175" s="103">
        <v>0</v>
      </c>
      <c r="E1175" s="106" t="s">
        <v>4729</v>
      </c>
      <c r="F1175" s="103">
        <v>20</v>
      </c>
      <c r="G1175" s="103">
        <v>0</v>
      </c>
      <c r="H1175" s="105" t="s">
        <v>6437</v>
      </c>
      <c r="I1175" s="103" t="s">
        <v>6438</v>
      </c>
      <c r="J1175" s="103" t="s">
        <v>2045</v>
      </c>
    </row>
    <row r="1176" spans="1:10">
      <c r="A1176" s="103" t="s">
        <v>4720</v>
      </c>
      <c r="B1176" s="103" t="s">
        <v>4711</v>
      </c>
      <c r="C1176" s="103" t="s">
        <v>5498</v>
      </c>
      <c r="D1176" s="103">
        <v>0</v>
      </c>
      <c r="E1176" s="106" t="s">
        <v>4729</v>
      </c>
      <c r="F1176" s="103">
        <v>15</v>
      </c>
      <c r="G1176" s="103">
        <v>0</v>
      </c>
      <c r="H1176" s="105" t="s">
        <v>6439</v>
      </c>
      <c r="I1176" s="103" t="s">
        <v>6440</v>
      </c>
      <c r="J1176" s="103" t="s">
        <v>2045</v>
      </c>
    </row>
    <row r="1177" spans="1:10">
      <c r="A1177" s="103" t="s">
        <v>4720</v>
      </c>
      <c r="B1177" s="103" t="s">
        <v>4711</v>
      </c>
      <c r="C1177" s="103" t="s">
        <v>5213</v>
      </c>
      <c r="D1177" s="103">
        <v>0</v>
      </c>
      <c r="E1177" s="106" t="s">
        <v>4704</v>
      </c>
      <c r="F1177" s="103">
        <v>20</v>
      </c>
      <c r="G1177" s="103">
        <v>0</v>
      </c>
      <c r="H1177" s="105" t="s">
        <v>6441</v>
      </c>
      <c r="I1177" s="103" t="s">
        <v>1532</v>
      </c>
      <c r="J1177" s="103" t="s">
        <v>2045</v>
      </c>
    </row>
    <row r="1178" spans="1:10">
      <c r="A1178" s="103" t="s">
        <v>58</v>
      </c>
      <c r="B1178" s="103" t="s">
        <v>58</v>
      </c>
      <c r="C1178" s="103">
        <v>0</v>
      </c>
      <c r="D1178" s="103">
        <v>0</v>
      </c>
      <c r="E1178" s="115" t="s">
        <v>5276</v>
      </c>
      <c r="F1178" s="103">
        <v>20</v>
      </c>
      <c r="G1178" s="103">
        <v>0</v>
      </c>
      <c r="H1178" s="105" t="s">
        <v>6442</v>
      </c>
      <c r="I1178" s="103" t="s">
        <v>2056</v>
      </c>
      <c r="J1178" s="103" t="s">
        <v>2043</v>
      </c>
    </row>
    <row r="1179" spans="1:10">
      <c r="A1179" s="103" t="s">
        <v>2731</v>
      </c>
      <c r="B1179" s="103" t="s">
        <v>4813</v>
      </c>
      <c r="C1179" s="103" t="s">
        <v>4746</v>
      </c>
      <c r="D1179" s="103">
        <v>0</v>
      </c>
      <c r="E1179" s="106" t="s">
        <v>4704</v>
      </c>
      <c r="F1179" s="103">
        <v>15</v>
      </c>
      <c r="G1179" s="103">
        <v>0</v>
      </c>
      <c r="H1179" s="105" t="s">
        <v>6443</v>
      </c>
      <c r="I1179" s="103" t="s">
        <v>6444</v>
      </c>
      <c r="J1179" s="103" t="s">
        <v>2045</v>
      </c>
    </row>
    <row r="1180" spans="1:10">
      <c r="A1180" s="103" t="s">
        <v>2731</v>
      </c>
      <c r="B1180" s="103" t="s">
        <v>4711</v>
      </c>
      <c r="C1180" s="103">
        <v>0</v>
      </c>
      <c r="D1180" s="103" t="s">
        <v>2431</v>
      </c>
      <c r="E1180" s="104">
        <v>0</v>
      </c>
      <c r="F1180" s="103">
        <v>15</v>
      </c>
      <c r="G1180" s="103">
        <v>0</v>
      </c>
      <c r="H1180" s="105" t="s">
        <v>6445</v>
      </c>
      <c r="I1180" s="103" t="s">
        <v>2431</v>
      </c>
      <c r="J1180" s="103" t="s">
        <v>2045</v>
      </c>
    </row>
    <row r="1181" spans="1:10">
      <c r="A1181" s="103" t="s">
        <v>2731</v>
      </c>
      <c r="B1181" s="103" t="s">
        <v>4711</v>
      </c>
      <c r="C1181" s="103">
        <v>0</v>
      </c>
      <c r="D1181" s="103" t="s">
        <v>6446</v>
      </c>
      <c r="E1181" s="104">
        <v>0</v>
      </c>
      <c r="F1181" s="103">
        <v>20</v>
      </c>
      <c r="G1181" s="103">
        <v>0</v>
      </c>
      <c r="H1181" s="105" t="s">
        <v>6447</v>
      </c>
      <c r="I1181" s="103" t="s">
        <v>6446</v>
      </c>
      <c r="J1181" s="103" t="s">
        <v>2045</v>
      </c>
    </row>
    <row r="1182" spans="1:10">
      <c r="A1182" s="103" t="s">
        <v>2731</v>
      </c>
      <c r="B1182" s="103" t="s">
        <v>4711</v>
      </c>
      <c r="C1182" s="103" t="s">
        <v>5260</v>
      </c>
      <c r="D1182" s="103">
        <v>0</v>
      </c>
      <c r="E1182" s="106" t="s">
        <v>4718</v>
      </c>
      <c r="F1182" s="103">
        <v>15</v>
      </c>
      <c r="G1182" s="103">
        <v>0</v>
      </c>
      <c r="H1182" s="105" t="s">
        <v>6448</v>
      </c>
      <c r="I1182" s="103" t="s">
        <v>1116</v>
      </c>
      <c r="J1182" s="103" t="s">
        <v>2045</v>
      </c>
    </row>
    <row r="1183" spans="1:10">
      <c r="A1183" s="103" t="s">
        <v>4696</v>
      </c>
      <c r="B1183" s="103" t="s">
        <v>4697</v>
      </c>
      <c r="C1183" s="103" t="s">
        <v>5498</v>
      </c>
      <c r="D1183" s="103">
        <v>0</v>
      </c>
      <c r="E1183" s="106" t="s">
        <v>4718</v>
      </c>
      <c r="F1183" s="103">
        <v>20</v>
      </c>
      <c r="G1183" s="103">
        <v>0</v>
      </c>
      <c r="H1183" s="105" t="s">
        <v>6449</v>
      </c>
      <c r="I1183" s="103" t="s">
        <v>6450</v>
      </c>
      <c r="J1183" s="103" t="s">
        <v>2045</v>
      </c>
    </row>
    <row r="1184" spans="1:10">
      <c r="A1184" s="103" t="s">
        <v>4720</v>
      </c>
      <c r="B1184" s="103" t="s">
        <v>4711</v>
      </c>
      <c r="C1184" s="103">
        <v>0</v>
      </c>
      <c r="D1184" s="103">
        <v>0</v>
      </c>
      <c r="E1184" s="106" t="s">
        <v>4704</v>
      </c>
      <c r="F1184" s="103">
        <v>20</v>
      </c>
      <c r="G1184" s="103">
        <v>0</v>
      </c>
      <c r="H1184" s="105" t="s">
        <v>6451</v>
      </c>
      <c r="I1184" s="103" t="s">
        <v>6452</v>
      </c>
      <c r="J1184" s="103" t="s">
        <v>2045</v>
      </c>
    </row>
    <row r="1185" spans="1:10">
      <c r="A1185" s="103" t="s">
        <v>4720</v>
      </c>
      <c r="B1185" s="103" t="s">
        <v>4711</v>
      </c>
      <c r="C1185" s="103" t="s">
        <v>5008</v>
      </c>
      <c r="D1185" s="103">
        <v>0</v>
      </c>
      <c r="E1185" s="106" t="s">
        <v>4704</v>
      </c>
      <c r="F1185" s="103">
        <v>20</v>
      </c>
      <c r="G1185" s="103">
        <v>0</v>
      </c>
      <c r="H1185" s="105" t="s">
        <v>6453</v>
      </c>
      <c r="I1185" s="103" t="s">
        <v>1534</v>
      </c>
      <c r="J1185" s="103" t="s">
        <v>2045</v>
      </c>
    </row>
    <row r="1186" spans="1:10">
      <c r="A1186" s="103" t="s">
        <v>4696</v>
      </c>
      <c r="B1186" s="103" t="s">
        <v>4697</v>
      </c>
      <c r="C1186" s="103" t="s">
        <v>4700</v>
      </c>
      <c r="D1186" s="103">
        <v>0</v>
      </c>
      <c r="E1186" s="106" t="s">
        <v>4729</v>
      </c>
      <c r="F1186" s="103">
        <v>20</v>
      </c>
      <c r="G1186" s="103">
        <v>0</v>
      </c>
      <c r="H1186" s="105" t="s">
        <v>6454</v>
      </c>
      <c r="I1186" s="103" t="s">
        <v>6455</v>
      </c>
      <c r="J1186" s="103" t="s">
        <v>2045</v>
      </c>
    </row>
    <row r="1187" spans="1:10">
      <c r="A1187" s="103" t="s">
        <v>2731</v>
      </c>
      <c r="B1187" s="103" t="s">
        <v>4711</v>
      </c>
      <c r="C1187" s="103" t="s">
        <v>4717</v>
      </c>
      <c r="D1187" s="103">
        <v>0</v>
      </c>
      <c r="E1187" s="106" t="s">
        <v>4729</v>
      </c>
      <c r="F1187" s="103">
        <v>20</v>
      </c>
      <c r="G1187" s="103">
        <v>0</v>
      </c>
      <c r="H1187" s="105" t="s">
        <v>6456</v>
      </c>
      <c r="I1187" s="103" t="s">
        <v>6457</v>
      </c>
      <c r="J1187" s="103" t="s">
        <v>2045</v>
      </c>
    </row>
    <row r="1188" spans="1:10">
      <c r="A1188" s="103" t="s">
        <v>4696</v>
      </c>
      <c r="B1188" s="103" t="s">
        <v>4697</v>
      </c>
      <c r="C1188" s="103" t="s">
        <v>6458</v>
      </c>
      <c r="D1188" s="103">
        <v>0</v>
      </c>
      <c r="E1188" s="106" t="s">
        <v>4704</v>
      </c>
      <c r="F1188" s="103">
        <v>15</v>
      </c>
      <c r="G1188" s="103">
        <v>0</v>
      </c>
      <c r="H1188" s="105" t="s">
        <v>6459</v>
      </c>
      <c r="I1188" s="103" t="s">
        <v>6460</v>
      </c>
      <c r="J1188" s="103" t="s">
        <v>2045</v>
      </c>
    </row>
    <row r="1189" spans="1:10">
      <c r="A1189" s="103" t="s">
        <v>2731</v>
      </c>
      <c r="B1189" s="103" t="s">
        <v>4711</v>
      </c>
      <c r="C1189" s="103" t="s">
        <v>5213</v>
      </c>
      <c r="D1189" s="103">
        <v>0</v>
      </c>
      <c r="E1189" s="106" t="s">
        <v>4718</v>
      </c>
      <c r="F1189" s="103">
        <v>20</v>
      </c>
      <c r="G1189" s="103">
        <v>0</v>
      </c>
      <c r="H1189" s="105" t="s">
        <v>6461</v>
      </c>
      <c r="I1189" s="103" t="s">
        <v>6462</v>
      </c>
      <c r="J1189" s="103" t="s">
        <v>2045</v>
      </c>
    </row>
    <row r="1190" spans="1:10">
      <c r="A1190" s="103" t="s">
        <v>4720</v>
      </c>
      <c r="B1190" s="103" t="s">
        <v>4813</v>
      </c>
      <c r="C1190" s="103" t="s">
        <v>5213</v>
      </c>
      <c r="D1190" s="103">
        <v>0</v>
      </c>
      <c r="E1190" s="106" t="s">
        <v>4704</v>
      </c>
      <c r="F1190" s="103">
        <v>20</v>
      </c>
      <c r="G1190" s="103">
        <v>0</v>
      </c>
      <c r="H1190" s="105" t="s">
        <v>6463</v>
      </c>
      <c r="I1190" s="103" t="s">
        <v>1574</v>
      </c>
      <c r="J1190" s="103" t="s">
        <v>2045</v>
      </c>
    </row>
    <row r="1191" spans="1:10">
      <c r="A1191" s="103" t="s">
        <v>6464</v>
      </c>
      <c r="B1191" s="103" t="s">
        <v>4711</v>
      </c>
      <c r="C1191" s="103" t="s">
        <v>4746</v>
      </c>
      <c r="D1191" s="103">
        <v>0</v>
      </c>
      <c r="E1191" s="106" t="s">
        <v>4729</v>
      </c>
      <c r="F1191" s="103">
        <v>20</v>
      </c>
      <c r="G1191" s="103">
        <v>0</v>
      </c>
      <c r="H1191" s="105" t="s">
        <v>6465</v>
      </c>
      <c r="I1191" s="103" t="s">
        <v>5323</v>
      </c>
      <c r="J1191" s="103" t="s">
        <v>2045</v>
      </c>
    </row>
    <row r="1192" spans="1:10">
      <c r="A1192" s="103" t="s">
        <v>2731</v>
      </c>
      <c r="B1192" s="103" t="s">
        <v>4711</v>
      </c>
      <c r="C1192" s="103" t="s">
        <v>4746</v>
      </c>
      <c r="D1192" s="103">
        <v>0</v>
      </c>
      <c r="E1192" s="106" t="s">
        <v>4729</v>
      </c>
      <c r="F1192" s="103">
        <v>20</v>
      </c>
      <c r="G1192" s="103">
        <v>0</v>
      </c>
      <c r="H1192" s="105" t="s">
        <v>6466</v>
      </c>
      <c r="I1192" s="103" t="s">
        <v>6467</v>
      </c>
      <c r="J1192" s="103" t="s">
        <v>2045</v>
      </c>
    </row>
    <row r="1193" spans="1:10">
      <c r="A1193" s="103" t="s">
        <v>2731</v>
      </c>
      <c r="B1193" s="103" t="s">
        <v>4711</v>
      </c>
      <c r="C1193" s="103" t="s">
        <v>5498</v>
      </c>
      <c r="D1193" s="103">
        <v>0</v>
      </c>
      <c r="E1193" s="106" t="s">
        <v>4704</v>
      </c>
      <c r="F1193" s="103">
        <v>15</v>
      </c>
      <c r="G1193" s="103">
        <v>0</v>
      </c>
      <c r="H1193" s="105" t="s">
        <v>6468</v>
      </c>
      <c r="I1193" s="103" t="s">
        <v>6469</v>
      </c>
      <c r="J1193" s="103" t="s">
        <v>2045</v>
      </c>
    </row>
    <row r="1194" spans="1:10">
      <c r="A1194" s="103" t="s">
        <v>4720</v>
      </c>
      <c r="B1194" s="103" t="s">
        <v>4711</v>
      </c>
      <c r="C1194" s="103" t="s">
        <v>4752</v>
      </c>
      <c r="D1194" s="103">
        <v>0</v>
      </c>
      <c r="E1194" s="106" t="s">
        <v>4704</v>
      </c>
      <c r="F1194" s="103">
        <v>20</v>
      </c>
      <c r="G1194" s="103">
        <v>0</v>
      </c>
      <c r="H1194" s="105" t="s">
        <v>6470</v>
      </c>
      <c r="I1194" s="103" t="s">
        <v>1540</v>
      </c>
      <c r="J1194" s="103" t="s">
        <v>2045</v>
      </c>
    </row>
    <row r="1195" spans="1:10">
      <c r="A1195" s="103" t="s">
        <v>2731</v>
      </c>
      <c r="B1195" s="103" t="s">
        <v>4711</v>
      </c>
      <c r="C1195" s="103" t="s">
        <v>4717</v>
      </c>
      <c r="D1195" s="103">
        <v>0</v>
      </c>
      <c r="E1195" s="106" t="s">
        <v>4718</v>
      </c>
      <c r="F1195" s="103">
        <v>20</v>
      </c>
      <c r="G1195" s="103">
        <v>0</v>
      </c>
      <c r="H1195" s="105" t="s">
        <v>6471</v>
      </c>
      <c r="I1195" s="103" t="s">
        <v>6472</v>
      </c>
      <c r="J1195" s="103" t="s">
        <v>2045</v>
      </c>
    </row>
    <row r="1196" spans="1:10">
      <c r="A1196" s="103" t="s">
        <v>4720</v>
      </c>
      <c r="B1196" s="103" t="s">
        <v>4711</v>
      </c>
      <c r="C1196" s="103" t="s">
        <v>4717</v>
      </c>
      <c r="D1196" s="103">
        <v>0</v>
      </c>
      <c r="E1196" s="106" t="s">
        <v>4729</v>
      </c>
      <c r="F1196" s="103">
        <v>20</v>
      </c>
      <c r="G1196" s="103">
        <v>0</v>
      </c>
      <c r="H1196" s="105" t="s">
        <v>6473</v>
      </c>
      <c r="I1196" s="103" t="s">
        <v>1542</v>
      </c>
      <c r="J1196" s="103" t="s">
        <v>2043</v>
      </c>
    </row>
    <row r="1197" spans="1:10">
      <c r="A1197" s="103" t="s">
        <v>4720</v>
      </c>
      <c r="B1197" s="103" t="s">
        <v>4711</v>
      </c>
      <c r="C1197" s="103" t="s">
        <v>4717</v>
      </c>
      <c r="D1197" s="103">
        <v>0</v>
      </c>
      <c r="E1197" s="106" t="s">
        <v>4729</v>
      </c>
      <c r="F1197" s="103">
        <v>20</v>
      </c>
      <c r="G1197" s="103">
        <v>0</v>
      </c>
      <c r="H1197" s="105" t="s">
        <v>6474</v>
      </c>
      <c r="I1197" s="103" t="s">
        <v>1562</v>
      </c>
      <c r="J1197" s="103" t="s">
        <v>2043</v>
      </c>
    </row>
    <row r="1198" spans="1:10">
      <c r="A1198" s="103" t="s">
        <v>2731</v>
      </c>
      <c r="B1198" s="103" t="s">
        <v>4711</v>
      </c>
      <c r="C1198" s="103" t="s">
        <v>4752</v>
      </c>
      <c r="D1198" s="103">
        <v>0</v>
      </c>
      <c r="E1198" s="106" t="s">
        <v>4718</v>
      </c>
      <c r="F1198" s="103">
        <v>20</v>
      </c>
      <c r="G1198" s="103">
        <v>0</v>
      </c>
      <c r="H1198" s="105" t="s">
        <v>6475</v>
      </c>
      <c r="I1198" s="103" t="s">
        <v>6476</v>
      </c>
      <c r="J1198" s="103" t="s">
        <v>2045</v>
      </c>
    </row>
    <row r="1199" spans="1:10">
      <c r="A1199" s="103" t="s">
        <v>2731</v>
      </c>
      <c r="B1199" s="103" t="s">
        <v>4711</v>
      </c>
      <c r="C1199" s="103" t="s">
        <v>5260</v>
      </c>
      <c r="D1199" s="103">
        <v>0</v>
      </c>
      <c r="E1199" s="106" t="s">
        <v>4718</v>
      </c>
      <c r="F1199" s="103">
        <v>20</v>
      </c>
      <c r="G1199" s="103">
        <v>0</v>
      </c>
      <c r="H1199" s="105" t="s">
        <v>6477</v>
      </c>
      <c r="I1199" s="103" t="s">
        <v>6478</v>
      </c>
      <c r="J1199" s="103" t="s">
        <v>2045</v>
      </c>
    </row>
    <row r="1200" spans="1:10">
      <c r="A1200" s="103" t="s">
        <v>4720</v>
      </c>
      <c r="B1200" s="103" t="s">
        <v>4711</v>
      </c>
      <c r="C1200" s="103" t="s">
        <v>4752</v>
      </c>
      <c r="D1200" s="103">
        <v>0</v>
      </c>
      <c r="E1200" s="106" t="s">
        <v>4729</v>
      </c>
      <c r="F1200" s="103">
        <v>20</v>
      </c>
      <c r="G1200" s="103">
        <v>0</v>
      </c>
      <c r="H1200" s="105" t="s">
        <v>6479</v>
      </c>
      <c r="I1200" s="103" t="s">
        <v>1550</v>
      </c>
      <c r="J1200" s="103" t="s">
        <v>2045</v>
      </c>
    </row>
    <row r="1201" spans="1:10">
      <c r="A1201" s="103" t="s">
        <v>2731</v>
      </c>
      <c r="B1201" s="103" t="s">
        <v>4813</v>
      </c>
      <c r="C1201" s="103" t="s">
        <v>4717</v>
      </c>
      <c r="D1201" s="103">
        <v>0</v>
      </c>
      <c r="E1201" s="106" t="s">
        <v>4729</v>
      </c>
      <c r="F1201" s="103">
        <v>20</v>
      </c>
      <c r="G1201" s="103">
        <v>0</v>
      </c>
      <c r="H1201" s="105" t="s">
        <v>6480</v>
      </c>
      <c r="I1201" s="103" t="s">
        <v>6481</v>
      </c>
      <c r="J1201" s="103" t="s">
        <v>2045</v>
      </c>
    </row>
    <row r="1202" spans="1:10">
      <c r="A1202" s="103" t="s">
        <v>2731</v>
      </c>
      <c r="B1202" s="103" t="s">
        <v>4813</v>
      </c>
      <c r="C1202" s="103">
        <v>0</v>
      </c>
      <c r="D1202" s="103">
        <v>0</v>
      </c>
      <c r="E1202" s="106" t="s">
        <v>4729</v>
      </c>
      <c r="F1202" s="103">
        <v>20</v>
      </c>
      <c r="G1202" s="103">
        <v>0</v>
      </c>
      <c r="H1202" s="105" t="s">
        <v>6482</v>
      </c>
      <c r="I1202" s="103" t="s">
        <v>6483</v>
      </c>
      <c r="J1202" s="103" t="s">
        <v>2045</v>
      </c>
    </row>
    <row r="1203" spans="1:10">
      <c r="A1203" s="103" t="s">
        <v>4720</v>
      </c>
      <c r="B1203" s="103" t="s">
        <v>4711</v>
      </c>
      <c r="C1203" s="103" t="s">
        <v>4752</v>
      </c>
      <c r="D1203" s="103">
        <v>0</v>
      </c>
      <c r="E1203" s="106" t="s">
        <v>4704</v>
      </c>
      <c r="F1203" s="103">
        <v>20</v>
      </c>
      <c r="G1203" s="103">
        <v>0</v>
      </c>
      <c r="H1203" s="105" t="s">
        <v>6484</v>
      </c>
      <c r="I1203" s="103" t="s">
        <v>2140</v>
      </c>
      <c r="J1203" s="103" t="s">
        <v>2045</v>
      </c>
    </row>
    <row r="1204" spans="1:10">
      <c r="A1204" s="103" t="s">
        <v>4696</v>
      </c>
      <c r="B1204" s="103" t="s">
        <v>4697</v>
      </c>
      <c r="C1204" s="103">
        <v>0</v>
      </c>
      <c r="D1204" s="103">
        <v>0</v>
      </c>
      <c r="E1204" s="106" t="s">
        <v>4718</v>
      </c>
      <c r="F1204" s="103">
        <v>10</v>
      </c>
      <c r="G1204" s="103">
        <v>0</v>
      </c>
      <c r="H1204" s="105" t="s">
        <v>6485</v>
      </c>
      <c r="I1204" s="103" t="s">
        <v>6486</v>
      </c>
      <c r="J1204" s="103" t="s">
        <v>2045</v>
      </c>
    </row>
    <row r="1205" spans="1:10">
      <c r="A1205" s="103" t="s">
        <v>4696</v>
      </c>
      <c r="B1205" s="103" t="s">
        <v>4697</v>
      </c>
      <c r="C1205" s="103" t="s">
        <v>6318</v>
      </c>
      <c r="D1205" s="103">
        <v>0</v>
      </c>
      <c r="E1205" s="106" t="s">
        <v>4718</v>
      </c>
      <c r="F1205" s="103">
        <v>10</v>
      </c>
      <c r="G1205" s="103">
        <v>0</v>
      </c>
      <c r="H1205" s="105" t="s">
        <v>6487</v>
      </c>
      <c r="I1205" s="103" t="s">
        <v>6488</v>
      </c>
      <c r="J1205" s="103" t="s">
        <v>2045</v>
      </c>
    </row>
    <row r="1206" spans="1:10">
      <c r="A1206" s="103" t="s">
        <v>2731</v>
      </c>
      <c r="B1206" s="103" t="s">
        <v>4711</v>
      </c>
      <c r="C1206" s="103" t="s">
        <v>4752</v>
      </c>
      <c r="D1206" s="103">
        <v>0</v>
      </c>
      <c r="E1206" s="106" t="s">
        <v>4729</v>
      </c>
      <c r="F1206" s="103">
        <v>20</v>
      </c>
      <c r="G1206" s="103">
        <v>0</v>
      </c>
      <c r="H1206" s="105" t="s">
        <v>6489</v>
      </c>
      <c r="I1206" s="103" t="s">
        <v>6490</v>
      </c>
      <c r="J1206" s="103" t="s">
        <v>2045</v>
      </c>
    </row>
    <row r="1207" spans="1:10">
      <c r="A1207" s="103" t="s">
        <v>4720</v>
      </c>
      <c r="B1207" s="103" t="s">
        <v>4711</v>
      </c>
      <c r="C1207" s="103" t="s">
        <v>4717</v>
      </c>
      <c r="D1207" s="103">
        <v>0</v>
      </c>
      <c r="E1207" s="106" t="s">
        <v>4718</v>
      </c>
      <c r="F1207" s="103">
        <v>20</v>
      </c>
      <c r="G1207" s="103">
        <v>0</v>
      </c>
      <c r="H1207" s="105" t="s">
        <v>6491</v>
      </c>
      <c r="I1207" s="103" t="s">
        <v>1552</v>
      </c>
      <c r="J1207" s="103" t="s">
        <v>2045</v>
      </c>
    </row>
    <row r="1208" spans="1:10">
      <c r="A1208" s="103" t="s">
        <v>2731</v>
      </c>
      <c r="B1208" s="103" t="s">
        <v>4813</v>
      </c>
      <c r="C1208" s="103" t="s">
        <v>5498</v>
      </c>
      <c r="D1208" s="103">
        <v>0</v>
      </c>
      <c r="E1208" s="106" t="s">
        <v>4718</v>
      </c>
      <c r="F1208" s="103">
        <v>15</v>
      </c>
      <c r="G1208" s="103">
        <v>0</v>
      </c>
      <c r="H1208" s="105" t="s">
        <v>6492</v>
      </c>
      <c r="I1208" s="103" t="s">
        <v>6493</v>
      </c>
      <c r="J1208" s="103" t="s">
        <v>2045</v>
      </c>
    </row>
    <row r="1209" spans="1:10">
      <c r="A1209" s="103" t="s">
        <v>4696</v>
      </c>
      <c r="B1209" s="103" t="s">
        <v>4697</v>
      </c>
      <c r="C1209" s="103" t="s">
        <v>6318</v>
      </c>
      <c r="D1209" s="103">
        <v>0</v>
      </c>
      <c r="E1209" s="106" t="s">
        <v>4718</v>
      </c>
      <c r="F1209" s="103">
        <v>10</v>
      </c>
      <c r="G1209" s="103">
        <v>0</v>
      </c>
      <c r="H1209" s="105" t="s">
        <v>6494</v>
      </c>
      <c r="I1209" s="103" t="s">
        <v>6495</v>
      </c>
      <c r="J1209" s="103" t="s">
        <v>2045</v>
      </c>
    </row>
    <row r="1210" spans="1:10">
      <c r="A1210" s="103" t="s">
        <v>2731</v>
      </c>
      <c r="B1210" s="103" t="s">
        <v>4711</v>
      </c>
      <c r="C1210" s="103" t="s">
        <v>4717</v>
      </c>
      <c r="D1210" s="103">
        <v>0</v>
      </c>
      <c r="E1210" s="106" t="s">
        <v>4704</v>
      </c>
      <c r="F1210" s="103">
        <v>20</v>
      </c>
      <c r="G1210" s="103">
        <v>0</v>
      </c>
      <c r="H1210" s="105" t="s">
        <v>6496</v>
      </c>
      <c r="I1210" s="103" t="s">
        <v>6497</v>
      </c>
      <c r="J1210" s="103" t="s">
        <v>2045</v>
      </c>
    </row>
    <row r="1211" spans="1:10">
      <c r="A1211" s="103" t="s">
        <v>4875</v>
      </c>
      <c r="B1211" s="103" t="s">
        <v>4711</v>
      </c>
      <c r="C1211" s="103">
        <v>0</v>
      </c>
      <c r="D1211" s="103">
        <v>0</v>
      </c>
      <c r="E1211" s="106" t="s">
        <v>4704</v>
      </c>
      <c r="F1211" s="103">
        <v>20</v>
      </c>
      <c r="G1211" s="103">
        <v>0</v>
      </c>
      <c r="H1211" s="105" t="s">
        <v>6498</v>
      </c>
      <c r="I1211" s="103" t="s">
        <v>749</v>
      </c>
      <c r="J1211" s="103" t="s">
        <v>2045</v>
      </c>
    </row>
    <row r="1212" spans="1:10">
      <c r="A1212" s="103" t="s">
        <v>4720</v>
      </c>
      <c r="B1212" s="103" t="s">
        <v>4711</v>
      </c>
      <c r="C1212" s="103" t="s">
        <v>4752</v>
      </c>
      <c r="D1212" s="103">
        <v>0</v>
      </c>
      <c r="E1212" s="106" t="s">
        <v>4718</v>
      </c>
      <c r="F1212" s="103">
        <v>20</v>
      </c>
      <c r="G1212" s="103">
        <v>0</v>
      </c>
      <c r="H1212" s="105" t="s">
        <v>6499</v>
      </c>
      <c r="I1212" s="103" t="s">
        <v>1554</v>
      </c>
      <c r="J1212" s="103" t="s">
        <v>2045</v>
      </c>
    </row>
    <row r="1213" spans="1:10">
      <c r="A1213" s="103" t="s">
        <v>2731</v>
      </c>
      <c r="B1213" s="103" t="s">
        <v>4711</v>
      </c>
      <c r="C1213" s="103" t="s">
        <v>4717</v>
      </c>
      <c r="D1213" s="103">
        <v>0</v>
      </c>
      <c r="E1213" s="106" t="s">
        <v>4718</v>
      </c>
      <c r="F1213" s="103">
        <v>20</v>
      </c>
      <c r="G1213" s="103">
        <v>0</v>
      </c>
      <c r="H1213" s="105" t="s">
        <v>6500</v>
      </c>
      <c r="I1213" s="103" t="s">
        <v>6501</v>
      </c>
      <c r="J1213" s="103" t="s">
        <v>2045</v>
      </c>
    </row>
    <row r="1214" spans="1:10">
      <c r="A1214" s="103" t="s">
        <v>2731</v>
      </c>
      <c r="B1214" s="103" t="s">
        <v>4711</v>
      </c>
      <c r="C1214" s="103" t="s">
        <v>4752</v>
      </c>
      <c r="D1214" s="103">
        <v>0</v>
      </c>
      <c r="E1214" s="13" t="s">
        <v>4718</v>
      </c>
      <c r="F1214" s="103">
        <v>20</v>
      </c>
      <c r="G1214" s="103">
        <v>0</v>
      </c>
      <c r="H1214" s="105" t="s">
        <v>6502</v>
      </c>
      <c r="I1214" s="103" t="s">
        <v>6503</v>
      </c>
      <c r="J1214" s="103" t="s">
        <v>2045</v>
      </c>
    </row>
    <row r="1215" spans="1:10">
      <c r="A1215" s="103" t="s">
        <v>2731</v>
      </c>
      <c r="B1215" s="103" t="s">
        <v>4711</v>
      </c>
      <c r="C1215" s="103" t="s">
        <v>5498</v>
      </c>
      <c r="D1215" s="103">
        <v>0</v>
      </c>
      <c r="E1215" s="106" t="s">
        <v>4718</v>
      </c>
      <c r="F1215" s="103">
        <v>15</v>
      </c>
      <c r="G1215" s="103">
        <v>0</v>
      </c>
      <c r="H1215" s="105" t="s">
        <v>6504</v>
      </c>
      <c r="I1215" s="103" t="s">
        <v>6505</v>
      </c>
      <c r="J1215" s="103" t="s">
        <v>2045</v>
      </c>
    </row>
    <row r="1216" spans="1:10">
      <c r="A1216" s="103" t="s">
        <v>2731</v>
      </c>
      <c r="B1216" s="103" t="s">
        <v>4711</v>
      </c>
      <c r="C1216" s="103" t="s">
        <v>5213</v>
      </c>
      <c r="D1216" s="103">
        <v>0</v>
      </c>
      <c r="E1216" s="106" t="s">
        <v>4718</v>
      </c>
      <c r="F1216" s="103">
        <v>20</v>
      </c>
      <c r="G1216" s="103">
        <v>0</v>
      </c>
      <c r="H1216" s="105" t="s">
        <v>6506</v>
      </c>
      <c r="I1216" s="103" t="s">
        <v>6507</v>
      </c>
      <c r="J1216" s="103" t="s">
        <v>2045</v>
      </c>
    </row>
    <row r="1217" spans="1:10">
      <c r="A1217" s="103" t="s">
        <v>2731</v>
      </c>
      <c r="B1217" s="103" t="s">
        <v>4711</v>
      </c>
      <c r="C1217" s="103" t="s">
        <v>4752</v>
      </c>
      <c r="D1217" s="103">
        <v>0</v>
      </c>
      <c r="E1217" s="106" t="s">
        <v>4729</v>
      </c>
      <c r="F1217" s="103">
        <v>20</v>
      </c>
      <c r="G1217" s="103">
        <v>0</v>
      </c>
      <c r="H1217" s="105" t="s">
        <v>6508</v>
      </c>
      <c r="I1217" s="103" t="s">
        <v>6509</v>
      </c>
      <c r="J1217" s="103" t="s">
        <v>2045</v>
      </c>
    </row>
    <row r="1218" spans="1:10">
      <c r="A1218" s="103" t="s">
        <v>2731</v>
      </c>
      <c r="B1218" s="103" t="s">
        <v>4711</v>
      </c>
      <c r="C1218" s="103" t="s">
        <v>5213</v>
      </c>
      <c r="D1218" s="103">
        <v>0</v>
      </c>
      <c r="E1218" s="106" t="s">
        <v>4718</v>
      </c>
      <c r="F1218" s="103">
        <v>20</v>
      </c>
      <c r="G1218" s="103">
        <v>0</v>
      </c>
      <c r="H1218" s="105" t="s">
        <v>6510</v>
      </c>
      <c r="I1218" s="103" t="s">
        <v>6511</v>
      </c>
      <c r="J1218" s="103" t="s">
        <v>2045</v>
      </c>
    </row>
    <row r="1219" spans="1:10">
      <c r="A1219" s="103" t="s">
        <v>4696</v>
      </c>
      <c r="B1219" s="103" t="s">
        <v>4697</v>
      </c>
      <c r="C1219" s="103" t="s">
        <v>4712</v>
      </c>
      <c r="D1219" s="103">
        <v>0</v>
      </c>
      <c r="E1219" s="13" t="s">
        <v>4718</v>
      </c>
      <c r="F1219" s="103">
        <v>15</v>
      </c>
      <c r="G1219" s="103">
        <v>0</v>
      </c>
      <c r="H1219" s="105" t="s">
        <v>6512</v>
      </c>
      <c r="I1219" s="103" t="s">
        <v>6513</v>
      </c>
      <c r="J1219" s="103" t="s">
        <v>2045</v>
      </c>
    </row>
    <row r="1220" spans="1:10">
      <c r="A1220" s="103" t="s">
        <v>4720</v>
      </c>
      <c r="B1220" s="103" t="s">
        <v>4711</v>
      </c>
      <c r="C1220" s="103" t="s">
        <v>5002</v>
      </c>
      <c r="D1220" s="103">
        <v>0</v>
      </c>
      <c r="E1220" s="13" t="s">
        <v>4718</v>
      </c>
      <c r="F1220" s="103">
        <v>20</v>
      </c>
      <c r="G1220" s="103">
        <v>0</v>
      </c>
      <c r="H1220" s="105" t="s">
        <v>6514</v>
      </c>
      <c r="I1220" s="103" t="s">
        <v>907</v>
      </c>
      <c r="J1220" s="103" t="s">
        <v>2045</v>
      </c>
    </row>
    <row r="1221" spans="1:10">
      <c r="A1221" s="103" t="s">
        <v>4720</v>
      </c>
      <c r="B1221" s="103" t="s">
        <v>4711</v>
      </c>
      <c r="C1221" s="103" t="s">
        <v>6515</v>
      </c>
      <c r="D1221" s="103">
        <v>0</v>
      </c>
      <c r="E1221" s="106" t="s">
        <v>4704</v>
      </c>
      <c r="F1221" s="103">
        <v>20</v>
      </c>
      <c r="G1221" s="103">
        <v>0</v>
      </c>
      <c r="H1221" s="105" t="s">
        <v>6516</v>
      </c>
      <c r="I1221" s="103" t="s">
        <v>1672</v>
      </c>
      <c r="J1221" s="103" t="s">
        <v>2045</v>
      </c>
    </row>
    <row r="1222" spans="1:10">
      <c r="A1222" s="103" t="s">
        <v>4696</v>
      </c>
      <c r="B1222" s="103" t="s">
        <v>4697</v>
      </c>
      <c r="C1222" s="103" t="s">
        <v>5005</v>
      </c>
      <c r="D1222" s="103">
        <v>0</v>
      </c>
      <c r="E1222" s="106" t="s">
        <v>4708</v>
      </c>
      <c r="F1222" s="103">
        <v>20</v>
      </c>
      <c r="G1222" s="103">
        <v>0</v>
      </c>
      <c r="H1222" s="105" t="s">
        <v>6517</v>
      </c>
      <c r="I1222" s="103" t="s">
        <v>6518</v>
      </c>
      <c r="J1222" s="103" t="s">
        <v>2045</v>
      </c>
    </row>
    <row r="1223" spans="1:10">
      <c r="A1223" s="103" t="s">
        <v>4720</v>
      </c>
      <c r="B1223" s="103" t="s">
        <v>4711</v>
      </c>
      <c r="C1223" s="103" t="s">
        <v>4717</v>
      </c>
      <c r="D1223" s="103">
        <v>0</v>
      </c>
      <c r="E1223" s="106" t="s">
        <v>4729</v>
      </c>
      <c r="F1223" s="103">
        <v>20</v>
      </c>
      <c r="G1223" s="103">
        <v>0</v>
      </c>
      <c r="H1223" s="105" t="s">
        <v>6519</v>
      </c>
      <c r="I1223" s="103" t="s">
        <v>1576</v>
      </c>
      <c r="J1223" s="103" t="s">
        <v>2045</v>
      </c>
    </row>
    <row r="1224" spans="1:10">
      <c r="A1224" s="103" t="s">
        <v>2731</v>
      </c>
      <c r="B1224" s="103" t="s">
        <v>4711</v>
      </c>
      <c r="C1224" s="103" t="s">
        <v>5213</v>
      </c>
      <c r="D1224" s="103">
        <v>0</v>
      </c>
      <c r="E1224" s="106" t="s">
        <v>4718</v>
      </c>
      <c r="F1224" s="103">
        <v>20</v>
      </c>
      <c r="G1224" s="103">
        <v>0</v>
      </c>
      <c r="H1224" s="105" t="s">
        <v>6520</v>
      </c>
      <c r="I1224" s="103" t="s">
        <v>6521</v>
      </c>
      <c r="J1224" s="103" t="s">
        <v>2045</v>
      </c>
    </row>
    <row r="1225" spans="1:10">
      <c r="A1225" s="103" t="s">
        <v>4696</v>
      </c>
      <c r="B1225" s="103" t="s">
        <v>4697</v>
      </c>
      <c r="C1225" s="103" t="s">
        <v>6515</v>
      </c>
      <c r="D1225" s="103">
        <v>0</v>
      </c>
      <c r="E1225" s="106" t="s">
        <v>4718</v>
      </c>
      <c r="F1225" s="103">
        <v>20</v>
      </c>
      <c r="G1225" s="103">
        <v>0</v>
      </c>
      <c r="H1225" s="105" t="s">
        <v>6522</v>
      </c>
      <c r="I1225" s="103" t="s">
        <v>6523</v>
      </c>
      <c r="J1225" s="103" t="s">
        <v>2045</v>
      </c>
    </row>
    <row r="1226" spans="1:10">
      <c r="A1226" s="103" t="s">
        <v>4720</v>
      </c>
      <c r="B1226" s="103" t="s">
        <v>4711</v>
      </c>
      <c r="C1226" s="103" t="s">
        <v>5213</v>
      </c>
      <c r="D1226" s="103">
        <v>0</v>
      </c>
      <c r="E1226" s="106" t="s">
        <v>4729</v>
      </c>
      <c r="F1226" s="103">
        <v>20</v>
      </c>
      <c r="G1226" s="103">
        <v>0</v>
      </c>
      <c r="H1226" s="105" t="s">
        <v>6524</v>
      </c>
      <c r="I1226" s="103" t="s">
        <v>1630</v>
      </c>
      <c r="J1226" s="103" t="s">
        <v>2045</v>
      </c>
    </row>
    <row r="1227" spans="1:10">
      <c r="A1227" s="103" t="s">
        <v>2731</v>
      </c>
      <c r="B1227" s="103" t="s">
        <v>4711</v>
      </c>
      <c r="C1227" s="103" t="s">
        <v>4752</v>
      </c>
      <c r="D1227" s="103">
        <v>0</v>
      </c>
      <c r="E1227" s="106" t="s">
        <v>4718</v>
      </c>
      <c r="F1227" s="103">
        <v>20</v>
      </c>
      <c r="G1227" s="103">
        <v>0</v>
      </c>
      <c r="H1227" s="105" t="s">
        <v>6525</v>
      </c>
      <c r="I1227" s="103" t="s">
        <v>6526</v>
      </c>
      <c r="J1227" s="103" t="s">
        <v>2045</v>
      </c>
    </row>
    <row r="1228" spans="1:10">
      <c r="A1228" s="103" t="s">
        <v>2731</v>
      </c>
      <c r="B1228" s="103" t="s">
        <v>4813</v>
      </c>
      <c r="C1228" s="103" t="s">
        <v>5498</v>
      </c>
      <c r="D1228" s="103">
        <v>0</v>
      </c>
      <c r="E1228" s="106" t="s">
        <v>4718</v>
      </c>
      <c r="F1228" s="103">
        <v>15</v>
      </c>
      <c r="G1228" s="103">
        <v>0</v>
      </c>
      <c r="H1228" s="105" t="s">
        <v>6527</v>
      </c>
      <c r="I1228" s="103" t="s">
        <v>6528</v>
      </c>
      <c r="J1228" s="103" t="s">
        <v>2045</v>
      </c>
    </row>
    <row r="1229" spans="1:10">
      <c r="A1229" s="103" t="s">
        <v>4720</v>
      </c>
      <c r="B1229" s="103" t="s">
        <v>4711</v>
      </c>
      <c r="C1229" s="103" t="s">
        <v>4717</v>
      </c>
      <c r="D1229" s="103">
        <v>0</v>
      </c>
      <c r="E1229" s="106" t="s">
        <v>4718</v>
      </c>
      <c r="F1229" s="103">
        <v>20</v>
      </c>
      <c r="G1229" s="103">
        <v>0</v>
      </c>
      <c r="H1229" s="105" t="s">
        <v>6529</v>
      </c>
      <c r="I1229" s="103" t="s">
        <v>1578</v>
      </c>
      <c r="J1229" s="103" t="s">
        <v>2045</v>
      </c>
    </row>
    <row r="1230" spans="1:10">
      <c r="A1230" s="103" t="s">
        <v>2731</v>
      </c>
      <c r="B1230" s="103" t="s">
        <v>4711</v>
      </c>
      <c r="C1230" s="103" t="s">
        <v>5213</v>
      </c>
      <c r="D1230" s="103">
        <v>0</v>
      </c>
      <c r="E1230" s="106" t="s">
        <v>4729</v>
      </c>
      <c r="F1230" s="103">
        <v>20</v>
      </c>
      <c r="G1230" s="103">
        <v>0</v>
      </c>
      <c r="H1230" s="105" t="s">
        <v>6530</v>
      </c>
      <c r="I1230" s="103" t="s">
        <v>6531</v>
      </c>
      <c r="J1230" s="103" t="s">
        <v>2045</v>
      </c>
    </row>
    <row r="1231" spans="1:10">
      <c r="A1231" s="103" t="s">
        <v>4720</v>
      </c>
      <c r="B1231" s="103" t="s">
        <v>4711</v>
      </c>
      <c r="C1231" s="103" t="s">
        <v>4752</v>
      </c>
      <c r="D1231" s="103">
        <v>0</v>
      </c>
      <c r="E1231" s="106" t="s">
        <v>4704</v>
      </c>
      <c r="F1231" s="103">
        <v>20</v>
      </c>
      <c r="G1231" s="103">
        <v>0</v>
      </c>
      <c r="H1231" s="105" t="s">
        <v>6532</v>
      </c>
      <c r="I1231" s="103" t="s">
        <v>1584</v>
      </c>
      <c r="J1231" s="103" t="s">
        <v>2045</v>
      </c>
    </row>
    <row r="1232" spans="1:10">
      <c r="A1232" s="103" t="s">
        <v>4696</v>
      </c>
      <c r="B1232" s="103" t="s">
        <v>4697</v>
      </c>
      <c r="C1232" s="103" t="s">
        <v>4821</v>
      </c>
      <c r="D1232" s="103">
        <v>0</v>
      </c>
      <c r="E1232" s="106" t="s">
        <v>4718</v>
      </c>
      <c r="F1232" s="103">
        <v>20</v>
      </c>
      <c r="G1232" s="103">
        <v>0</v>
      </c>
      <c r="H1232" s="105" t="s">
        <v>6533</v>
      </c>
      <c r="I1232" s="103" t="s">
        <v>6534</v>
      </c>
      <c r="J1232" s="103" t="s">
        <v>2045</v>
      </c>
    </row>
    <row r="1233" spans="1:10">
      <c r="A1233" s="103" t="s">
        <v>4875</v>
      </c>
      <c r="B1233" s="103" t="s">
        <v>4711</v>
      </c>
      <c r="C1233" s="103">
        <v>0</v>
      </c>
      <c r="D1233" s="103">
        <v>0</v>
      </c>
      <c r="E1233" s="106" t="s">
        <v>4704</v>
      </c>
      <c r="F1233" s="103">
        <v>20</v>
      </c>
      <c r="G1233" s="103">
        <v>0</v>
      </c>
      <c r="H1233" s="105" t="s">
        <v>6535</v>
      </c>
      <c r="I1233" s="103" t="s">
        <v>1170</v>
      </c>
      <c r="J1233" s="103" t="s">
        <v>2045</v>
      </c>
    </row>
    <row r="1234" spans="1:10">
      <c r="A1234" s="103" t="s">
        <v>4720</v>
      </c>
      <c r="B1234" s="103" t="s">
        <v>4711</v>
      </c>
      <c r="C1234" s="103" t="s">
        <v>5498</v>
      </c>
      <c r="D1234" s="103">
        <v>0</v>
      </c>
      <c r="E1234" s="106" t="s">
        <v>4729</v>
      </c>
      <c r="F1234" s="103">
        <v>20</v>
      </c>
      <c r="G1234" s="103">
        <v>0</v>
      </c>
      <c r="H1234" s="105" t="s">
        <v>6536</v>
      </c>
      <c r="I1234" s="103" t="s">
        <v>1621</v>
      </c>
      <c r="J1234" s="103" t="s">
        <v>2045</v>
      </c>
    </row>
    <row r="1235" spans="1:10">
      <c r="A1235" s="103" t="s">
        <v>4720</v>
      </c>
      <c r="B1235" s="103" t="s">
        <v>4711</v>
      </c>
      <c r="C1235" s="103" t="s">
        <v>4717</v>
      </c>
      <c r="D1235" s="103">
        <v>0</v>
      </c>
      <c r="E1235" s="106" t="s">
        <v>4729</v>
      </c>
      <c r="F1235" s="103">
        <v>20</v>
      </c>
      <c r="G1235" s="103">
        <v>0</v>
      </c>
      <c r="H1235" s="105" t="s">
        <v>6537</v>
      </c>
      <c r="I1235" s="103" t="s">
        <v>1597</v>
      </c>
      <c r="J1235" s="103" t="s">
        <v>2045</v>
      </c>
    </row>
    <row r="1236" spans="1:10">
      <c r="A1236" s="103" t="s">
        <v>2731</v>
      </c>
      <c r="B1236" s="103" t="s">
        <v>4711</v>
      </c>
      <c r="C1236" s="103" t="s">
        <v>5346</v>
      </c>
      <c r="D1236" s="103">
        <v>0</v>
      </c>
      <c r="E1236" s="106" t="s">
        <v>4718</v>
      </c>
      <c r="F1236" s="103">
        <v>15</v>
      </c>
      <c r="G1236" s="103">
        <v>0</v>
      </c>
      <c r="H1236" s="105" t="s">
        <v>6538</v>
      </c>
      <c r="I1236" s="103" t="s">
        <v>6539</v>
      </c>
      <c r="J1236" s="103" t="s">
        <v>2045</v>
      </c>
    </row>
    <row r="1237" spans="1:10">
      <c r="A1237" s="103" t="s">
        <v>2731</v>
      </c>
      <c r="B1237" s="103" t="s">
        <v>4711</v>
      </c>
      <c r="C1237" s="103" t="s">
        <v>4746</v>
      </c>
      <c r="D1237" s="103">
        <v>0</v>
      </c>
      <c r="E1237" s="106" t="s">
        <v>4718</v>
      </c>
      <c r="F1237" s="103">
        <v>20</v>
      </c>
      <c r="G1237" s="103">
        <v>0</v>
      </c>
      <c r="H1237" s="105" t="s">
        <v>6540</v>
      </c>
      <c r="I1237" s="103" t="s">
        <v>6541</v>
      </c>
      <c r="J1237" s="103" t="s">
        <v>2045</v>
      </c>
    </row>
    <row r="1238" spans="1:10">
      <c r="A1238" s="103" t="s">
        <v>2731</v>
      </c>
      <c r="B1238" s="103" t="s">
        <v>4711</v>
      </c>
      <c r="C1238" s="103" t="s">
        <v>4746</v>
      </c>
      <c r="D1238" s="103">
        <v>0</v>
      </c>
      <c r="E1238" s="106" t="s">
        <v>4718</v>
      </c>
      <c r="F1238" s="103">
        <v>20</v>
      </c>
      <c r="G1238" s="103">
        <v>0</v>
      </c>
      <c r="H1238" s="105" t="s">
        <v>6542</v>
      </c>
      <c r="I1238" s="103" t="s">
        <v>6543</v>
      </c>
      <c r="J1238" s="103" t="s">
        <v>2045</v>
      </c>
    </row>
    <row r="1239" spans="1:10">
      <c r="A1239" s="103" t="s">
        <v>2731</v>
      </c>
      <c r="B1239" s="103" t="s">
        <v>4711</v>
      </c>
      <c r="C1239" s="103" t="s">
        <v>5213</v>
      </c>
      <c r="D1239" s="103">
        <v>0</v>
      </c>
      <c r="E1239" s="106" t="s">
        <v>4704</v>
      </c>
      <c r="F1239" s="103">
        <v>20</v>
      </c>
      <c r="G1239" s="103">
        <v>0</v>
      </c>
      <c r="H1239" s="105" t="s">
        <v>6544</v>
      </c>
      <c r="I1239" s="103" t="s">
        <v>6545</v>
      </c>
      <c r="J1239" s="103" t="s">
        <v>2045</v>
      </c>
    </row>
    <row r="1240" spans="1:10">
      <c r="A1240" s="103" t="s">
        <v>2731</v>
      </c>
      <c r="B1240" s="103" t="s">
        <v>4711</v>
      </c>
      <c r="C1240" s="103" t="s">
        <v>5498</v>
      </c>
      <c r="D1240" s="103">
        <v>0</v>
      </c>
      <c r="E1240" s="106" t="s">
        <v>4718</v>
      </c>
      <c r="F1240" s="103">
        <v>15</v>
      </c>
      <c r="G1240" s="103">
        <v>0</v>
      </c>
      <c r="H1240" s="105" t="s">
        <v>6546</v>
      </c>
      <c r="I1240" s="103" t="s">
        <v>6547</v>
      </c>
      <c r="J1240" s="103" t="s">
        <v>2045</v>
      </c>
    </row>
    <row r="1241" spans="1:10">
      <c r="A1241" s="103" t="s">
        <v>2731</v>
      </c>
      <c r="B1241" s="103" t="s">
        <v>4711</v>
      </c>
      <c r="C1241" s="103">
        <v>0</v>
      </c>
      <c r="D1241" s="103">
        <v>0</v>
      </c>
      <c r="E1241" s="106" t="s">
        <v>4718</v>
      </c>
      <c r="F1241" s="103">
        <v>15</v>
      </c>
      <c r="G1241" s="103">
        <v>0</v>
      </c>
      <c r="H1241" s="105" t="s">
        <v>6548</v>
      </c>
      <c r="I1241" s="103" t="s">
        <v>6549</v>
      </c>
      <c r="J1241" s="103" t="s">
        <v>2045</v>
      </c>
    </row>
    <row r="1242" spans="1:10">
      <c r="A1242" s="103" t="s">
        <v>2731</v>
      </c>
      <c r="B1242" s="103" t="s">
        <v>4711</v>
      </c>
      <c r="C1242" s="103" t="s">
        <v>5498</v>
      </c>
      <c r="D1242" s="103">
        <v>0</v>
      </c>
      <c r="E1242" s="106" t="s">
        <v>4718</v>
      </c>
      <c r="F1242" s="103">
        <v>15</v>
      </c>
      <c r="G1242" s="103">
        <v>0</v>
      </c>
      <c r="H1242" s="105" t="s">
        <v>6550</v>
      </c>
      <c r="I1242" s="103" t="s">
        <v>6551</v>
      </c>
      <c r="J1242" s="103" t="s">
        <v>2045</v>
      </c>
    </row>
    <row r="1243" spans="1:10">
      <c r="A1243" s="103" t="s">
        <v>4720</v>
      </c>
      <c r="B1243" s="103" t="s">
        <v>4711</v>
      </c>
      <c r="C1243" s="103" t="s">
        <v>5070</v>
      </c>
      <c r="D1243" s="103">
        <v>0</v>
      </c>
      <c r="E1243" s="106" t="s">
        <v>4729</v>
      </c>
      <c r="F1243" s="103">
        <v>15</v>
      </c>
      <c r="G1243" s="103">
        <v>0</v>
      </c>
      <c r="H1243" s="105" t="s">
        <v>6552</v>
      </c>
      <c r="I1243" s="103" t="s">
        <v>1595</v>
      </c>
      <c r="J1243" s="103" t="s">
        <v>2043</v>
      </c>
    </row>
    <row r="1244" spans="1:10">
      <c r="A1244" s="103" t="s">
        <v>2731</v>
      </c>
      <c r="B1244" s="103" t="s">
        <v>4711</v>
      </c>
      <c r="C1244" s="103" t="s">
        <v>4752</v>
      </c>
      <c r="D1244" s="103">
        <v>0</v>
      </c>
      <c r="E1244" s="106" t="s">
        <v>4718</v>
      </c>
      <c r="F1244" s="103">
        <v>20</v>
      </c>
      <c r="G1244" s="103">
        <v>0</v>
      </c>
      <c r="H1244" s="105" t="s">
        <v>6553</v>
      </c>
      <c r="I1244" s="103" t="s">
        <v>6554</v>
      </c>
      <c r="J1244" s="103" t="s">
        <v>2045</v>
      </c>
    </row>
    <row r="1245" spans="1:10">
      <c r="A1245" s="103" t="s">
        <v>2731</v>
      </c>
      <c r="B1245" s="103" t="s">
        <v>4711</v>
      </c>
      <c r="C1245" s="103" t="s">
        <v>5213</v>
      </c>
      <c r="D1245" s="103">
        <v>0</v>
      </c>
      <c r="E1245" s="106" t="s">
        <v>4718</v>
      </c>
      <c r="F1245" s="103">
        <v>20</v>
      </c>
      <c r="G1245" s="103">
        <v>0</v>
      </c>
      <c r="H1245" s="105" t="s">
        <v>6555</v>
      </c>
      <c r="I1245" s="103" t="s">
        <v>6556</v>
      </c>
      <c r="J1245" s="103" t="s">
        <v>2045</v>
      </c>
    </row>
    <row r="1246" spans="1:10">
      <c r="A1246" s="103" t="s">
        <v>4720</v>
      </c>
      <c r="B1246" s="103" t="s">
        <v>2105</v>
      </c>
      <c r="C1246" s="103" t="s">
        <v>5498</v>
      </c>
      <c r="D1246" s="103">
        <v>0</v>
      </c>
      <c r="E1246" s="106" t="s">
        <v>6557</v>
      </c>
      <c r="F1246" s="103">
        <v>20</v>
      </c>
      <c r="G1246" s="103">
        <v>0</v>
      </c>
      <c r="H1246" s="105" t="s">
        <v>6558</v>
      </c>
      <c r="I1246" s="103" t="s">
        <v>6559</v>
      </c>
      <c r="J1246" s="103" t="s">
        <v>4757</v>
      </c>
    </row>
    <row r="1247" spans="1:10">
      <c r="A1247" s="103" t="s">
        <v>2731</v>
      </c>
      <c r="B1247" s="103" t="s">
        <v>4711</v>
      </c>
      <c r="C1247" s="103" t="s">
        <v>4717</v>
      </c>
      <c r="D1247" s="103">
        <v>0</v>
      </c>
      <c r="E1247" s="106" t="s">
        <v>4718</v>
      </c>
      <c r="F1247" s="103">
        <v>20</v>
      </c>
      <c r="G1247" s="103">
        <v>0</v>
      </c>
      <c r="H1247" s="105" t="s">
        <v>6560</v>
      </c>
      <c r="I1247" s="103" t="s">
        <v>6561</v>
      </c>
      <c r="J1247" s="103" t="s">
        <v>2045</v>
      </c>
    </row>
    <row r="1248" spans="1:10">
      <c r="A1248" s="103" t="s">
        <v>2731</v>
      </c>
      <c r="B1248" s="103" t="s">
        <v>4711</v>
      </c>
      <c r="C1248" s="103" t="s">
        <v>4717</v>
      </c>
      <c r="D1248" s="103">
        <v>0</v>
      </c>
      <c r="E1248" s="106" t="s">
        <v>4718</v>
      </c>
      <c r="F1248" s="103">
        <v>20</v>
      </c>
      <c r="G1248" s="103">
        <v>0</v>
      </c>
      <c r="H1248" s="105" t="s">
        <v>6562</v>
      </c>
      <c r="I1248" s="103" t="s">
        <v>6563</v>
      </c>
      <c r="J1248" s="103" t="s">
        <v>2045</v>
      </c>
    </row>
    <row r="1249" spans="1:10">
      <c r="A1249" s="103" t="s">
        <v>4720</v>
      </c>
      <c r="B1249" s="103" t="s">
        <v>4711</v>
      </c>
      <c r="C1249" s="103" t="s">
        <v>4821</v>
      </c>
      <c r="D1249" s="103">
        <v>0</v>
      </c>
      <c r="E1249" s="106" t="s">
        <v>6564</v>
      </c>
      <c r="F1249" s="103">
        <v>15</v>
      </c>
      <c r="G1249" s="103" t="s">
        <v>1603</v>
      </c>
      <c r="H1249" s="105" t="s">
        <v>6565</v>
      </c>
      <c r="I1249" s="103" t="s">
        <v>1603</v>
      </c>
      <c r="J1249" s="103" t="s">
        <v>2043</v>
      </c>
    </row>
    <row r="1250" spans="1:10">
      <c r="A1250" s="103" t="s">
        <v>2731</v>
      </c>
      <c r="B1250" s="103" t="s">
        <v>4711</v>
      </c>
      <c r="C1250" s="103" t="s">
        <v>4746</v>
      </c>
      <c r="D1250" s="103">
        <v>0</v>
      </c>
      <c r="E1250" s="106" t="s">
        <v>4704</v>
      </c>
      <c r="F1250" s="103">
        <v>15</v>
      </c>
      <c r="G1250" s="103">
        <v>0</v>
      </c>
      <c r="H1250" s="105" t="s">
        <v>6566</v>
      </c>
      <c r="I1250" s="103" t="s">
        <v>6567</v>
      </c>
      <c r="J1250" s="103" t="s">
        <v>2045</v>
      </c>
    </row>
    <row r="1251" spans="1:10">
      <c r="A1251" s="103" t="s">
        <v>4720</v>
      </c>
      <c r="B1251" s="103" t="s">
        <v>4711</v>
      </c>
      <c r="C1251" s="103" t="s">
        <v>5213</v>
      </c>
      <c r="D1251" s="103">
        <v>0</v>
      </c>
      <c r="E1251" s="106" t="s">
        <v>4704</v>
      </c>
      <c r="F1251" s="103">
        <v>20</v>
      </c>
      <c r="G1251" s="103">
        <v>0</v>
      </c>
      <c r="H1251" s="105" t="s">
        <v>6568</v>
      </c>
      <c r="I1251" s="103" t="s">
        <v>1605</v>
      </c>
      <c r="J1251" s="103" t="s">
        <v>2045</v>
      </c>
    </row>
    <row r="1252" spans="1:10">
      <c r="A1252" s="103" t="s">
        <v>2731</v>
      </c>
      <c r="B1252" s="103" t="s">
        <v>4711</v>
      </c>
      <c r="C1252" s="103" t="s">
        <v>5213</v>
      </c>
      <c r="D1252" s="103">
        <v>0</v>
      </c>
      <c r="E1252" s="106" t="s">
        <v>4862</v>
      </c>
      <c r="F1252" s="103">
        <v>20</v>
      </c>
      <c r="G1252" s="103">
        <v>0</v>
      </c>
      <c r="H1252" s="105" t="s">
        <v>6569</v>
      </c>
      <c r="I1252" s="103" t="s">
        <v>6570</v>
      </c>
      <c r="J1252" s="103" t="s">
        <v>2045</v>
      </c>
    </row>
    <row r="1253" spans="1:10">
      <c r="A1253" s="103" t="s">
        <v>4720</v>
      </c>
      <c r="B1253" s="103" t="s">
        <v>4813</v>
      </c>
      <c r="C1253" s="103">
        <v>0</v>
      </c>
      <c r="D1253" s="103">
        <v>0</v>
      </c>
      <c r="E1253" s="106" t="s">
        <v>4704</v>
      </c>
      <c r="F1253" s="103">
        <v>20</v>
      </c>
      <c r="G1253" s="103">
        <v>0</v>
      </c>
      <c r="H1253" s="105" t="s">
        <v>6571</v>
      </c>
      <c r="I1253" s="103" t="s">
        <v>6572</v>
      </c>
      <c r="J1253" s="103" t="s">
        <v>2045</v>
      </c>
    </row>
    <row r="1254" spans="1:10">
      <c r="A1254" s="103" t="s">
        <v>4720</v>
      </c>
      <c r="B1254" s="103" t="s">
        <v>4711</v>
      </c>
      <c r="C1254" s="103" t="s">
        <v>4752</v>
      </c>
      <c r="D1254" s="103">
        <v>0</v>
      </c>
      <c r="E1254" s="106" t="s">
        <v>4729</v>
      </c>
      <c r="F1254" s="103">
        <v>15</v>
      </c>
      <c r="G1254" s="103">
        <v>0</v>
      </c>
      <c r="H1254" s="105" t="s">
        <v>6573</v>
      </c>
      <c r="I1254" s="103" t="s">
        <v>602</v>
      </c>
      <c r="J1254" s="103" t="s">
        <v>2045</v>
      </c>
    </row>
    <row r="1255" spans="1:10">
      <c r="A1255" s="103" t="s">
        <v>4720</v>
      </c>
      <c r="B1255" s="103" t="s">
        <v>4711</v>
      </c>
      <c r="C1255" s="103" t="s">
        <v>4717</v>
      </c>
      <c r="D1255" s="103">
        <v>0</v>
      </c>
      <c r="E1255" s="106" t="s">
        <v>4729</v>
      </c>
      <c r="F1255" s="103">
        <v>20</v>
      </c>
      <c r="G1255" s="103">
        <v>0</v>
      </c>
      <c r="H1255" s="105" t="s">
        <v>6574</v>
      </c>
      <c r="I1255" s="103" t="s">
        <v>1613</v>
      </c>
      <c r="J1255" s="103" t="s">
        <v>2045</v>
      </c>
    </row>
    <row r="1256" spans="1:10">
      <c r="A1256" s="103" t="s">
        <v>4720</v>
      </c>
      <c r="B1256" s="103" t="s">
        <v>2105</v>
      </c>
      <c r="C1256" s="103" t="s">
        <v>4717</v>
      </c>
      <c r="D1256" s="103">
        <v>0</v>
      </c>
      <c r="E1256" s="106" t="s">
        <v>4729</v>
      </c>
      <c r="F1256" s="103">
        <v>20</v>
      </c>
      <c r="G1256" s="103">
        <v>0</v>
      </c>
      <c r="H1256" s="105" t="s">
        <v>6575</v>
      </c>
      <c r="I1256" s="103" t="s">
        <v>3424</v>
      </c>
      <c r="J1256" s="103" t="s">
        <v>2045</v>
      </c>
    </row>
    <row r="1257" spans="1:10">
      <c r="A1257" s="103" t="s">
        <v>4720</v>
      </c>
      <c r="B1257" s="103" t="s">
        <v>4711</v>
      </c>
      <c r="C1257" s="103" t="s">
        <v>4717</v>
      </c>
      <c r="D1257" s="103">
        <v>0</v>
      </c>
      <c r="E1257" s="106" t="s">
        <v>4729</v>
      </c>
      <c r="F1257" s="103">
        <v>20</v>
      </c>
      <c r="G1257" s="103">
        <v>0</v>
      </c>
      <c r="H1257" s="105" t="s">
        <v>6576</v>
      </c>
      <c r="I1257" s="103" t="s">
        <v>6577</v>
      </c>
      <c r="J1257" s="103" t="s">
        <v>2045</v>
      </c>
    </row>
    <row r="1258" spans="1:10">
      <c r="A1258" s="103" t="s">
        <v>4720</v>
      </c>
      <c r="B1258" s="103" t="s">
        <v>4711</v>
      </c>
      <c r="C1258" s="103" t="s">
        <v>4752</v>
      </c>
      <c r="D1258" s="103">
        <v>0</v>
      </c>
      <c r="E1258" s="106" t="s">
        <v>4729</v>
      </c>
      <c r="F1258" s="103">
        <v>20</v>
      </c>
      <c r="G1258" s="103">
        <v>0</v>
      </c>
      <c r="H1258" s="105" t="s">
        <v>6578</v>
      </c>
      <c r="I1258" s="103" t="s">
        <v>6579</v>
      </c>
      <c r="J1258" s="103" t="s">
        <v>2045</v>
      </c>
    </row>
    <row r="1259" spans="1:10">
      <c r="A1259" s="103" t="s">
        <v>4720</v>
      </c>
      <c r="B1259" s="103" t="s">
        <v>4711</v>
      </c>
      <c r="C1259" s="103" t="s">
        <v>4752</v>
      </c>
      <c r="D1259" s="103">
        <v>0</v>
      </c>
      <c r="E1259" s="13" t="s">
        <v>4718</v>
      </c>
      <c r="F1259" s="103">
        <v>15</v>
      </c>
      <c r="G1259" s="103">
        <v>0</v>
      </c>
      <c r="H1259" s="105" t="s">
        <v>6580</v>
      </c>
      <c r="I1259" s="103" t="s">
        <v>1646</v>
      </c>
      <c r="J1259" s="103" t="s">
        <v>2045</v>
      </c>
    </row>
    <row r="1260" spans="1:10">
      <c r="A1260" s="103" t="s">
        <v>2731</v>
      </c>
      <c r="B1260" s="103" t="s">
        <v>4711</v>
      </c>
      <c r="C1260" s="103" t="s">
        <v>4752</v>
      </c>
      <c r="D1260" s="103">
        <v>0</v>
      </c>
      <c r="E1260" s="106" t="s">
        <v>4729</v>
      </c>
      <c r="F1260" s="103">
        <v>20</v>
      </c>
      <c r="G1260" s="103">
        <v>0</v>
      </c>
      <c r="H1260" s="107" t="s">
        <v>6581</v>
      </c>
      <c r="I1260" s="112" t="s">
        <v>6582</v>
      </c>
      <c r="J1260" s="103" t="s">
        <v>2043</v>
      </c>
    </row>
    <row r="1261" spans="1:10">
      <c r="A1261" s="103" t="s">
        <v>2731</v>
      </c>
      <c r="B1261" s="103" t="s">
        <v>4711</v>
      </c>
      <c r="C1261" s="103">
        <v>0</v>
      </c>
      <c r="D1261" s="103">
        <v>0</v>
      </c>
      <c r="E1261" s="106" t="s">
        <v>4729</v>
      </c>
      <c r="F1261" s="103">
        <v>20</v>
      </c>
      <c r="G1261" s="103">
        <v>0</v>
      </c>
      <c r="H1261" s="105" t="s">
        <v>6583</v>
      </c>
      <c r="I1261" s="103" t="s">
        <v>6584</v>
      </c>
      <c r="J1261" s="103" t="s">
        <v>2045</v>
      </c>
    </row>
    <row r="1262" spans="1:10">
      <c r="A1262" s="103" t="s">
        <v>4720</v>
      </c>
      <c r="B1262" s="103" t="s">
        <v>4711</v>
      </c>
      <c r="C1262" s="103" t="s">
        <v>4712</v>
      </c>
      <c r="D1262" s="103">
        <v>0</v>
      </c>
      <c r="E1262" s="106" t="s">
        <v>4704</v>
      </c>
      <c r="F1262" s="103">
        <v>20</v>
      </c>
      <c r="G1262" s="103">
        <v>0</v>
      </c>
      <c r="H1262" s="105" t="s">
        <v>6585</v>
      </c>
      <c r="I1262" s="103" t="s">
        <v>1626</v>
      </c>
      <c r="J1262" s="103" t="s">
        <v>2045</v>
      </c>
    </row>
    <row r="1263" spans="1:10">
      <c r="A1263" s="103" t="s">
        <v>2731</v>
      </c>
      <c r="B1263" s="103" t="s">
        <v>4711</v>
      </c>
      <c r="C1263" s="103" t="s">
        <v>4717</v>
      </c>
      <c r="D1263" s="103">
        <v>0</v>
      </c>
      <c r="E1263" s="106" t="s">
        <v>4729</v>
      </c>
      <c r="F1263" s="103">
        <v>20</v>
      </c>
      <c r="G1263" s="103">
        <v>0</v>
      </c>
      <c r="H1263" s="105" t="s">
        <v>6586</v>
      </c>
      <c r="I1263" s="103" t="s">
        <v>1668</v>
      </c>
      <c r="J1263" s="103" t="s">
        <v>2043</v>
      </c>
    </row>
    <row r="1264" spans="1:10">
      <c r="A1264" s="103" t="s">
        <v>2731</v>
      </c>
      <c r="B1264" s="103" t="s">
        <v>4813</v>
      </c>
      <c r="C1264" s="103" t="s">
        <v>5213</v>
      </c>
      <c r="D1264" s="103">
        <v>0</v>
      </c>
      <c r="E1264" s="106" t="s">
        <v>4718</v>
      </c>
      <c r="F1264" s="103">
        <v>15</v>
      </c>
      <c r="G1264" s="103">
        <v>0</v>
      </c>
      <c r="H1264" s="105" t="s">
        <v>6587</v>
      </c>
      <c r="I1264" s="103" t="s">
        <v>6588</v>
      </c>
      <c r="J1264" s="103" t="s">
        <v>2045</v>
      </c>
    </row>
    <row r="1265" spans="1:10">
      <c r="A1265" s="103" t="s">
        <v>4720</v>
      </c>
      <c r="B1265" s="103" t="s">
        <v>4711</v>
      </c>
      <c r="C1265" s="103" t="s">
        <v>5213</v>
      </c>
      <c r="D1265" s="103">
        <v>0</v>
      </c>
      <c r="E1265" s="106" t="s">
        <v>4704</v>
      </c>
      <c r="F1265" s="103">
        <v>20</v>
      </c>
      <c r="G1265" s="103">
        <v>0</v>
      </c>
      <c r="H1265" s="105" t="s">
        <v>6589</v>
      </c>
      <c r="I1265" s="103" t="s">
        <v>1641</v>
      </c>
      <c r="J1265" s="103" t="s">
        <v>2045</v>
      </c>
    </row>
    <row r="1266" spans="1:10">
      <c r="A1266" s="103" t="s">
        <v>4720</v>
      </c>
      <c r="B1266" s="103" t="s">
        <v>4711</v>
      </c>
      <c r="C1266" s="103" t="s">
        <v>4752</v>
      </c>
      <c r="D1266" s="103">
        <v>0</v>
      </c>
      <c r="E1266" s="106" t="s">
        <v>4704</v>
      </c>
      <c r="F1266" s="103">
        <v>15</v>
      </c>
      <c r="G1266" s="103">
        <v>0</v>
      </c>
      <c r="H1266" s="105" t="s">
        <v>6590</v>
      </c>
      <c r="I1266" s="103" t="s">
        <v>1628</v>
      </c>
      <c r="J1266" s="103" t="s">
        <v>2045</v>
      </c>
    </row>
    <row r="1267" spans="1:10">
      <c r="A1267" s="103" t="s">
        <v>2731</v>
      </c>
      <c r="B1267" s="103" t="s">
        <v>4711</v>
      </c>
      <c r="C1267" s="103" t="s">
        <v>5298</v>
      </c>
      <c r="D1267" s="103">
        <v>0</v>
      </c>
      <c r="E1267" s="106" t="s">
        <v>4718</v>
      </c>
      <c r="F1267" s="103">
        <v>15</v>
      </c>
      <c r="G1267" s="103">
        <v>0</v>
      </c>
      <c r="H1267" s="105" t="s">
        <v>6591</v>
      </c>
      <c r="I1267" s="103" t="s">
        <v>6592</v>
      </c>
      <c r="J1267" s="103" t="s">
        <v>2045</v>
      </c>
    </row>
    <row r="1268" spans="1:10">
      <c r="A1268" s="103" t="s">
        <v>2731</v>
      </c>
      <c r="B1268" s="103" t="s">
        <v>4813</v>
      </c>
      <c r="C1268" s="103" t="s">
        <v>5498</v>
      </c>
      <c r="D1268" s="103">
        <v>0</v>
      </c>
      <c r="E1268" s="106" t="s">
        <v>4718</v>
      </c>
      <c r="F1268" s="103">
        <v>15</v>
      </c>
      <c r="G1268" s="103">
        <v>0</v>
      </c>
      <c r="H1268" s="105" t="s">
        <v>6593</v>
      </c>
      <c r="I1268" s="103" t="s">
        <v>6594</v>
      </c>
      <c r="J1268" s="103" t="s">
        <v>2045</v>
      </c>
    </row>
    <row r="1269" spans="1:10">
      <c r="A1269" s="103" t="s">
        <v>2731</v>
      </c>
      <c r="B1269" s="103" t="s">
        <v>4813</v>
      </c>
      <c r="C1269" s="103" t="s">
        <v>5213</v>
      </c>
      <c r="D1269" s="103">
        <v>0</v>
      </c>
      <c r="E1269" s="106" t="s">
        <v>4718</v>
      </c>
      <c r="F1269" s="103">
        <v>20</v>
      </c>
      <c r="G1269" s="103">
        <v>0</v>
      </c>
      <c r="H1269" s="105" t="s">
        <v>6595</v>
      </c>
      <c r="I1269" s="103" t="s">
        <v>6596</v>
      </c>
      <c r="J1269" s="103" t="s">
        <v>2045</v>
      </c>
    </row>
    <row r="1270" spans="1:10">
      <c r="A1270" s="103" t="s">
        <v>4720</v>
      </c>
      <c r="B1270" s="103" t="s">
        <v>4711</v>
      </c>
      <c r="C1270" s="103" t="s">
        <v>4717</v>
      </c>
      <c r="D1270" s="103">
        <v>0</v>
      </c>
      <c r="E1270" s="106" t="s">
        <v>4704</v>
      </c>
      <c r="F1270" s="103">
        <v>20</v>
      </c>
      <c r="G1270" s="103">
        <v>0</v>
      </c>
      <c r="H1270" s="105" t="s">
        <v>6597</v>
      </c>
      <c r="I1270" s="103" t="s">
        <v>861</v>
      </c>
      <c r="J1270" s="103" t="s">
        <v>2045</v>
      </c>
    </row>
    <row r="1271" spans="1:10">
      <c r="A1271" s="103" t="s">
        <v>4720</v>
      </c>
      <c r="B1271" s="103" t="s">
        <v>4711</v>
      </c>
      <c r="C1271" s="103">
        <v>0</v>
      </c>
      <c r="D1271" s="103">
        <v>0</v>
      </c>
      <c r="E1271" s="106" t="s">
        <v>4718</v>
      </c>
      <c r="F1271" s="103">
        <v>15</v>
      </c>
      <c r="G1271" s="103">
        <v>0</v>
      </c>
      <c r="H1271" s="105" t="s">
        <v>1634</v>
      </c>
      <c r="I1271" s="103" t="s">
        <v>1633</v>
      </c>
      <c r="J1271" s="103" t="s">
        <v>2045</v>
      </c>
    </row>
    <row r="1272" spans="1:10">
      <c r="A1272" s="103" t="s">
        <v>2731</v>
      </c>
      <c r="B1272" s="103" t="s">
        <v>4813</v>
      </c>
      <c r="C1272" s="103" t="s">
        <v>5498</v>
      </c>
      <c r="D1272" s="103">
        <v>0</v>
      </c>
      <c r="E1272" s="106" t="s">
        <v>4729</v>
      </c>
      <c r="F1272" s="103">
        <v>15</v>
      </c>
      <c r="G1272" s="103">
        <v>0</v>
      </c>
      <c r="H1272" s="105" t="s">
        <v>6598</v>
      </c>
      <c r="I1272" s="103" t="s">
        <v>6599</v>
      </c>
      <c r="J1272" s="103" t="s">
        <v>2045</v>
      </c>
    </row>
    <row r="1273" spans="1:10">
      <c r="A1273" s="103" t="s">
        <v>4720</v>
      </c>
      <c r="B1273" s="103" t="s">
        <v>2105</v>
      </c>
      <c r="C1273" s="103" t="s">
        <v>5498</v>
      </c>
      <c r="D1273" s="103">
        <v>0</v>
      </c>
      <c r="E1273" s="106" t="s">
        <v>4704</v>
      </c>
      <c r="F1273" s="103">
        <v>15</v>
      </c>
      <c r="G1273" s="103">
        <v>0</v>
      </c>
      <c r="H1273" s="105" t="s">
        <v>6600</v>
      </c>
      <c r="I1273" s="103" t="s">
        <v>3476</v>
      </c>
      <c r="J1273" s="103" t="s">
        <v>2045</v>
      </c>
    </row>
    <row r="1274" spans="1:10">
      <c r="A1274" s="103" t="s">
        <v>2731</v>
      </c>
      <c r="B1274" s="103" t="s">
        <v>4711</v>
      </c>
      <c r="C1274" s="103" t="s">
        <v>5213</v>
      </c>
      <c r="D1274" s="103">
        <v>0</v>
      </c>
      <c r="E1274" s="106" t="s">
        <v>4718</v>
      </c>
      <c r="F1274" s="103">
        <v>20</v>
      </c>
      <c r="G1274" s="103">
        <v>0</v>
      </c>
      <c r="H1274" s="105" t="s">
        <v>6601</v>
      </c>
      <c r="I1274" s="103" t="s">
        <v>6602</v>
      </c>
      <c r="J1274" s="103" t="s">
        <v>2045</v>
      </c>
    </row>
    <row r="1275" spans="1:10">
      <c r="A1275" s="103" t="s">
        <v>4720</v>
      </c>
      <c r="B1275" s="103" t="s">
        <v>4711</v>
      </c>
      <c r="C1275" s="103" t="s">
        <v>4717</v>
      </c>
      <c r="D1275" s="103">
        <v>0</v>
      </c>
      <c r="E1275" s="106" t="s">
        <v>4729</v>
      </c>
      <c r="F1275" s="103">
        <v>20</v>
      </c>
      <c r="G1275" s="103">
        <v>0</v>
      </c>
      <c r="H1275" s="105" t="s">
        <v>6603</v>
      </c>
      <c r="I1275" s="103" t="s">
        <v>1650</v>
      </c>
      <c r="J1275" s="103" t="s">
        <v>2043</v>
      </c>
    </row>
    <row r="1276" spans="1:10">
      <c r="A1276" s="103" t="s">
        <v>4720</v>
      </c>
      <c r="B1276" s="103" t="s">
        <v>4711</v>
      </c>
      <c r="C1276" s="103" t="s">
        <v>5498</v>
      </c>
      <c r="D1276" s="103">
        <v>0</v>
      </c>
      <c r="E1276" s="106" t="s">
        <v>4729</v>
      </c>
      <c r="F1276" s="103">
        <v>20</v>
      </c>
      <c r="G1276" s="103">
        <v>0</v>
      </c>
      <c r="H1276" s="105" t="s">
        <v>6604</v>
      </c>
      <c r="I1276" s="103" t="s">
        <v>1648</v>
      </c>
      <c r="J1276" s="103" t="s">
        <v>2045</v>
      </c>
    </row>
    <row r="1277" spans="1:10">
      <c r="A1277" s="103" t="s">
        <v>4720</v>
      </c>
      <c r="B1277" s="103" t="s">
        <v>4813</v>
      </c>
      <c r="C1277" s="103" t="s">
        <v>5498</v>
      </c>
      <c r="D1277" s="103">
        <v>0</v>
      </c>
      <c r="E1277" s="106" t="s">
        <v>4729</v>
      </c>
      <c r="F1277" s="103">
        <v>15</v>
      </c>
      <c r="G1277" s="103">
        <v>0</v>
      </c>
      <c r="H1277" s="105" t="s">
        <v>6605</v>
      </c>
      <c r="I1277" s="103" t="s">
        <v>1639</v>
      </c>
      <c r="J1277" s="103" t="s">
        <v>2045</v>
      </c>
    </row>
    <row r="1278" spans="1:10">
      <c r="A1278" s="103" t="s">
        <v>2731</v>
      </c>
      <c r="B1278" s="103" t="s">
        <v>4813</v>
      </c>
      <c r="C1278" s="103" t="s">
        <v>4752</v>
      </c>
      <c r="D1278" s="103">
        <v>0</v>
      </c>
      <c r="E1278" s="106" t="s">
        <v>4729</v>
      </c>
      <c r="F1278" s="103">
        <v>20</v>
      </c>
      <c r="G1278" s="103">
        <v>0</v>
      </c>
      <c r="H1278" s="105" t="s">
        <v>6606</v>
      </c>
      <c r="I1278" s="103" t="s">
        <v>6607</v>
      </c>
      <c r="J1278" s="103" t="s">
        <v>2045</v>
      </c>
    </row>
    <row r="1279" spans="1:10">
      <c r="A1279" s="103" t="s">
        <v>2731</v>
      </c>
      <c r="B1279" s="103" t="s">
        <v>4711</v>
      </c>
      <c r="C1279" s="103" t="s">
        <v>5498</v>
      </c>
      <c r="D1279" s="103">
        <v>0</v>
      </c>
      <c r="E1279" s="106" t="s">
        <v>4718</v>
      </c>
      <c r="F1279" s="103">
        <v>15</v>
      </c>
      <c r="G1279" s="103">
        <v>0</v>
      </c>
      <c r="H1279" s="105" t="s">
        <v>6608</v>
      </c>
      <c r="I1279" s="103" t="s">
        <v>6609</v>
      </c>
      <c r="J1279" s="103" t="s">
        <v>2045</v>
      </c>
    </row>
    <row r="1280" spans="1:10">
      <c r="A1280" s="103" t="s">
        <v>2731</v>
      </c>
      <c r="B1280" s="103" t="s">
        <v>4711</v>
      </c>
      <c r="C1280" s="103" t="s">
        <v>4717</v>
      </c>
      <c r="D1280" s="103">
        <v>0</v>
      </c>
      <c r="E1280" s="106" t="s">
        <v>4718</v>
      </c>
      <c r="F1280" s="103">
        <v>20</v>
      </c>
      <c r="G1280" s="103">
        <v>0</v>
      </c>
      <c r="H1280" s="105" t="s">
        <v>6610</v>
      </c>
      <c r="I1280" s="103" t="s">
        <v>6611</v>
      </c>
      <c r="J1280" s="103" t="s">
        <v>2045</v>
      </c>
    </row>
    <row r="1281" spans="1:10">
      <c r="A1281" s="103" t="s">
        <v>4720</v>
      </c>
      <c r="B1281" s="103" t="s">
        <v>4711</v>
      </c>
      <c r="C1281" s="103" t="s">
        <v>5260</v>
      </c>
      <c r="D1281" s="103">
        <v>0</v>
      </c>
      <c r="E1281" s="13" t="s">
        <v>4718</v>
      </c>
      <c r="F1281" s="103">
        <v>15</v>
      </c>
      <c r="G1281" s="103">
        <v>0</v>
      </c>
      <c r="H1281" s="105" t="s">
        <v>6612</v>
      </c>
      <c r="I1281" s="103" t="s">
        <v>1644</v>
      </c>
      <c r="J1281" s="103" t="s">
        <v>2045</v>
      </c>
    </row>
    <row r="1282" spans="1:10">
      <c r="A1282" s="103" t="s">
        <v>4720</v>
      </c>
      <c r="B1282" s="103" t="s">
        <v>4711</v>
      </c>
      <c r="C1282" s="103" t="s">
        <v>5173</v>
      </c>
      <c r="D1282" s="103">
        <v>0</v>
      </c>
      <c r="E1282" s="106" t="s">
        <v>4718</v>
      </c>
      <c r="F1282" s="103">
        <v>20</v>
      </c>
      <c r="G1282" s="103">
        <v>0</v>
      </c>
      <c r="H1282" s="105" t="s">
        <v>6613</v>
      </c>
      <c r="I1282" s="103" t="s">
        <v>1652</v>
      </c>
      <c r="J1282" s="103" t="s">
        <v>2045</v>
      </c>
    </row>
    <row r="1283" spans="1:10">
      <c r="A1283" s="103" t="s">
        <v>4720</v>
      </c>
      <c r="B1283" s="103" t="s">
        <v>2105</v>
      </c>
      <c r="C1283" s="103">
        <v>0</v>
      </c>
      <c r="D1283" s="103">
        <v>0</v>
      </c>
      <c r="E1283" s="106" t="s">
        <v>6614</v>
      </c>
      <c r="F1283" s="103">
        <v>20</v>
      </c>
      <c r="G1283" s="103">
        <v>0</v>
      </c>
      <c r="H1283" s="105" t="s">
        <v>6615</v>
      </c>
      <c r="I1283" s="103" t="s">
        <v>3389</v>
      </c>
      <c r="J1283" s="103" t="s">
        <v>2045</v>
      </c>
    </row>
    <row r="1284" spans="1:10">
      <c r="A1284" s="103" t="s">
        <v>2731</v>
      </c>
      <c r="B1284" s="103" t="s">
        <v>4711</v>
      </c>
      <c r="C1284" s="103" t="s">
        <v>5213</v>
      </c>
      <c r="D1284" s="103">
        <v>0</v>
      </c>
      <c r="E1284" s="106" t="s">
        <v>4729</v>
      </c>
      <c r="F1284" s="103">
        <v>20</v>
      </c>
      <c r="G1284" s="103">
        <v>0</v>
      </c>
      <c r="H1284" s="105" t="s">
        <v>6616</v>
      </c>
      <c r="I1284" s="103" t="s">
        <v>6617</v>
      </c>
      <c r="J1284" s="103" t="s">
        <v>2045</v>
      </c>
    </row>
    <row r="1285" spans="1:10">
      <c r="A1285" s="103" t="s">
        <v>2731</v>
      </c>
      <c r="B1285" s="103" t="s">
        <v>4813</v>
      </c>
      <c r="C1285" s="103" t="s">
        <v>4717</v>
      </c>
      <c r="D1285" s="103">
        <v>0</v>
      </c>
      <c r="E1285" s="106" t="s">
        <v>4718</v>
      </c>
      <c r="F1285" s="103">
        <v>20</v>
      </c>
      <c r="G1285" s="103">
        <v>0</v>
      </c>
      <c r="H1285" s="105" t="s">
        <v>6618</v>
      </c>
      <c r="I1285" s="103" t="s">
        <v>6619</v>
      </c>
      <c r="J1285" s="103" t="s">
        <v>2045</v>
      </c>
    </row>
    <row r="1286" spans="1:10">
      <c r="A1286" s="103" t="s">
        <v>2731</v>
      </c>
      <c r="B1286" s="103" t="s">
        <v>4813</v>
      </c>
      <c r="C1286" s="103" t="s">
        <v>5213</v>
      </c>
      <c r="D1286" s="103">
        <v>0</v>
      </c>
      <c r="E1286" s="106" t="s">
        <v>4718</v>
      </c>
      <c r="F1286" s="103">
        <v>20</v>
      </c>
      <c r="G1286" s="103">
        <v>0</v>
      </c>
      <c r="H1286" s="105" t="s">
        <v>6620</v>
      </c>
      <c r="I1286" s="103" t="s">
        <v>6621</v>
      </c>
      <c r="J1286" s="103" t="s">
        <v>2045</v>
      </c>
    </row>
    <row r="1287" spans="1:10">
      <c r="A1287" s="103" t="s">
        <v>2731</v>
      </c>
      <c r="B1287" s="103" t="s">
        <v>4711</v>
      </c>
      <c r="C1287" s="103">
        <v>0</v>
      </c>
      <c r="D1287" s="103">
        <v>0</v>
      </c>
      <c r="E1287" s="106" t="s">
        <v>4704</v>
      </c>
      <c r="F1287" s="103">
        <v>20</v>
      </c>
      <c r="G1287" s="103">
        <v>0</v>
      </c>
      <c r="H1287" s="105" t="s">
        <v>6622</v>
      </c>
      <c r="I1287" s="103" t="s">
        <v>6623</v>
      </c>
      <c r="J1287" s="103" t="s">
        <v>2045</v>
      </c>
    </row>
    <row r="1288" spans="1:10">
      <c r="A1288" s="103" t="s">
        <v>4720</v>
      </c>
      <c r="B1288" s="103" t="s">
        <v>4711</v>
      </c>
      <c r="C1288" s="103" t="s">
        <v>4717</v>
      </c>
      <c r="D1288" s="103">
        <v>0</v>
      </c>
      <c r="E1288" s="106" t="s">
        <v>4729</v>
      </c>
      <c r="F1288" s="103">
        <v>20</v>
      </c>
      <c r="G1288" s="103">
        <v>0</v>
      </c>
      <c r="H1288" s="105" t="s">
        <v>6624</v>
      </c>
      <c r="I1288" s="103" t="s">
        <v>1662</v>
      </c>
      <c r="J1288" s="103" t="s">
        <v>2045</v>
      </c>
    </row>
    <row r="1289" spans="1:10">
      <c r="A1289" s="103" t="s">
        <v>2731</v>
      </c>
      <c r="B1289" s="103" t="s">
        <v>4711</v>
      </c>
      <c r="C1289" s="103" t="s">
        <v>5070</v>
      </c>
      <c r="D1289" s="103">
        <v>0</v>
      </c>
      <c r="E1289" s="106" t="s">
        <v>4704</v>
      </c>
      <c r="F1289" s="103">
        <v>15</v>
      </c>
      <c r="G1289" s="103">
        <v>0</v>
      </c>
      <c r="H1289" s="105" t="s">
        <v>6625</v>
      </c>
      <c r="I1289" s="103" t="s">
        <v>6626</v>
      </c>
      <c r="J1289" s="103" t="s">
        <v>2045</v>
      </c>
    </row>
    <row r="1290" spans="1:10">
      <c r="A1290" s="103" t="s">
        <v>2731</v>
      </c>
      <c r="B1290" s="103" t="s">
        <v>4711</v>
      </c>
      <c r="C1290" s="103">
        <v>0</v>
      </c>
      <c r="D1290" s="103">
        <v>0</v>
      </c>
      <c r="E1290" s="106" t="s">
        <v>4729</v>
      </c>
      <c r="F1290" s="103">
        <v>20</v>
      </c>
      <c r="G1290" s="103">
        <v>0</v>
      </c>
      <c r="H1290" s="105" t="s">
        <v>6627</v>
      </c>
      <c r="I1290" s="103" t="s">
        <v>6628</v>
      </c>
      <c r="J1290" s="103" t="s">
        <v>2045</v>
      </c>
    </row>
    <row r="1291" spans="1:10">
      <c r="A1291" s="103" t="s">
        <v>4720</v>
      </c>
      <c r="B1291" s="103" t="s">
        <v>4711</v>
      </c>
      <c r="C1291" s="103" t="s">
        <v>5213</v>
      </c>
      <c r="D1291" s="103">
        <v>0</v>
      </c>
      <c r="E1291" s="106" t="s">
        <v>4704</v>
      </c>
      <c r="F1291" s="103">
        <v>20</v>
      </c>
      <c r="G1291" s="103">
        <v>0</v>
      </c>
      <c r="H1291" s="105" t="s">
        <v>1658</v>
      </c>
      <c r="I1291" s="103" t="s">
        <v>1657</v>
      </c>
      <c r="J1291" s="103" t="s">
        <v>2045</v>
      </c>
    </row>
    <row r="1292" spans="1:10">
      <c r="A1292" s="103" t="s">
        <v>4720</v>
      </c>
      <c r="B1292" s="103" t="s">
        <v>4711</v>
      </c>
      <c r="C1292" s="103" t="s">
        <v>4752</v>
      </c>
      <c r="D1292" s="103">
        <v>0</v>
      </c>
      <c r="E1292" s="106" t="s">
        <v>4729</v>
      </c>
      <c r="F1292" s="103">
        <v>20</v>
      </c>
      <c r="G1292" s="103">
        <v>0</v>
      </c>
      <c r="H1292" s="107" t="s">
        <v>6629</v>
      </c>
      <c r="I1292" s="112" t="s">
        <v>1660</v>
      </c>
      <c r="J1292" s="103" t="s">
        <v>2043</v>
      </c>
    </row>
    <row r="1293" spans="1:10">
      <c r="A1293" s="103" t="s">
        <v>4720</v>
      </c>
      <c r="B1293" s="103" t="s">
        <v>4711</v>
      </c>
      <c r="C1293" s="103" t="s">
        <v>5213</v>
      </c>
      <c r="D1293" s="103">
        <v>0</v>
      </c>
      <c r="E1293" s="106" t="s">
        <v>4729</v>
      </c>
      <c r="F1293" s="103">
        <v>20</v>
      </c>
      <c r="G1293" s="103">
        <v>0</v>
      </c>
      <c r="H1293" s="105" t="s">
        <v>6630</v>
      </c>
      <c r="I1293" s="103" t="s">
        <v>2133</v>
      </c>
      <c r="J1293" s="103" t="s">
        <v>2045</v>
      </c>
    </row>
    <row r="1294" spans="1:10">
      <c r="A1294" s="103" t="s">
        <v>2731</v>
      </c>
      <c r="B1294" s="103" t="s">
        <v>4711</v>
      </c>
      <c r="C1294" s="103" t="s">
        <v>4752</v>
      </c>
      <c r="D1294" s="103">
        <v>0</v>
      </c>
      <c r="E1294" s="106" t="s">
        <v>4718</v>
      </c>
      <c r="F1294" s="103">
        <v>20</v>
      </c>
      <c r="G1294" s="103">
        <v>0</v>
      </c>
      <c r="H1294" s="105" t="s">
        <v>6631</v>
      </c>
      <c r="I1294" s="103" t="s">
        <v>6632</v>
      </c>
      <c r="J1294" s="103" t="s">
        <v>2045</v>
      </c>
    </row>
    <row r="1295" spans="1:10">
      <c r="A1295" s="103" t="s">
        <v>4720</v>
      </c>
      <c r="B1295" s="103" t="s">
        <v>4711</v>
      </c>
      <c r="C1295" s="103">
        <v>0</v>
      </c>
      <c r="D1295" s="103">
        <v>0</v>
      </c>
      <c r="E1295" s="106" t="s">
        <v>58</v>
      </c>
      <c r="F1295" s="103">
        <v>15</v>
      </c>
      <c r="G1295" s="103">
        <v>0</v>
      </c>
      <c r="H1295" s="105" t="s">
        <v>6442</v>
      </c>
      <c r="I1295" s="103" t="s">
        <v>6633</v>
      </c>
      <c r="J1295" s="103" t="s">
        <v>2045</v>
      </c>
    </row>
    <row r="1296" spans="1:10">
      <c r="A1296" s="103" t="s">
        <v>2731</v>
      </c>
      <c r="B1296" s="103" t="s">
        <v>4711</v>
      </c>
      <c r="C1296" s="103" t="s">
        <v>4752</v>
      </c>
      <c r="D1296" s="103">
        <v>0</v>
      </c>
      <c r="E1296" s="106" t="s">
        <v>4729</v>
      </c>
      <c r="F1296" s="103">
        <v>20</v>
      </c>
      <c r="G1296" s="103">
        <v>0</v>
      </c>
      <c r="H1296" s="105" t="s">
        <v>6634</v>
      </c>
      <c r="I1296" s="103" t="s">
        <v>6635</v>
      </c>
      <c r="J1296" s="103" t="s">
        <v>2045</v>
      </c>
    </row>
    <row r="1297" spans="1:10">
      <c r="A1297" s="103" t="s">
        <v>2731</v>
      </c>
      <c r="B1297" s="103" t="s">
        <v>4711</v>
      </c>
      <c r="C1297" s="103" t="s">
        <v>4752</v>
      </c>
      <c r="D1297" s="103">
        <v>0</v>
      </c>
      <c r="E1297" s="106" t="s">
        <v>4729</v>
      </c>
      <c r="F1297" s="103">
        <v>20</v>
      </c>
      <c r="G1297" s="103">
        <v>0</v>
      </c>
      <c r="H1297" s="105" t="s">
        <v>6636</v>
      </c>
      <c r="I1297" s="103" t="s">
        <v>6637</v>
      </c>
      <c r="J1297" s="103" t="s">
        <v>2045</v>
      </c>
    </row>
    <row r="1298" spans="1:10">
      <c r="A1298" s="103" t="s">
        <v>2731</v>
      </c>
      <c r="B1298" s="103" t="s">
        <v>4711</v>
      </c>
      <c r="C1298" s="103" t="s">
        <v>5213</v>
      </c>
      <c r="D1298" s="103">
        <v>0</v>
      </c>
      <c r="E1298" s="106" t="s">
        <v>4718</v>
      </c>
      <c r="F1298" s="103">
        <v>20</v>
      </c>
      <c r="G1298" s="103">
        <v>0</v>
      </c>
      <c r="H1298" s="105" t="s">
        <v>6638</v>
      </c>
      <c r="I1298" s="103" t="s">
        <v>6639</v>
      </c>
      <c r="J1298" s="103" t="s">
        <v>2045</v>
      </c>
    </row>
    <row r="1299" spans="1:10">
      <c r="A1299" s="103" t="s">
        <v>4720</v>
      </c>
      <c r="B1299" s="103" t="s">
        <v>4711</v>
      </c>
      <c r="C1299" s="103" t="s">
        <v>4717</v>
      </c>
      <c r="D1299" s="103">
        <v>0</v>
      </c>
      <c r="E1299" s="106" t="s">
        <v>4729</v>
      </c>
      <c r="F1299" s="103">
        <v>20</v>
      </c>
      <c r="G1299" s="103">
        <v>0</v>
      </c>
      <c r="H1299" s="105" t="s">
        <v>6640</v>
      </c>
      <c r="I1299" s="103" t="s">
        <v>1777</v>
      </c>
      <c r="J1299" s="103" t="s">
        <v>2045</v>
      </c>
    </row>
    <row r="1300" spans="1:10">
      <c r="A1300" s="103" t="s">
        <v>2731</v>
      </c>
      <c r="B1300" s="103" t="s">
        <v>4711</v>
      </c>
      <c r="C1300" s="103" t="s">
        <v>5498</v>
      </c>
      <c r="D1300" s="103">
        <v>0</v>
      </c>
      <c r="E1300" s="106" t="s">
        <v>4718</v>
      </c>
      <c r="F1300" s="103">
        <v>15</v>
      </c>
      <c r="G1300" s="103">
        <v>0</v>
      </c>
      <c r="H1300" s="105" t="s">
        <v>6641</v>
      </c>
      <c r="I1300" s="103" t="s">
        <v>6642</v>
      </c>
      <c r="J1300" s="103" t="s">
        <v>2045</v>
      </c>
    </row>
    <row r="1301" spans="1:10">
      <c r="A1301" s="103" t="s">
        <v>2731</v>
      </c>
      <c r="B1301" s="103" t="s">
        <v>4711</v>
      </c>
      <c r="C1301" s="103">
        <v>0</v>
      </c>
      <c r="D1301" s="103">
        <v>0</v>
      </c>
      <c r="E1301" s="106" t="s">
        <v>4704</v>
      </c>
      <c r="F1301" s="103">
        <v>20</v>
      </c>
      <c r="G1301" s="103">
        <v>0</v>
      </c>
      <c r="H1301" s="105" t="s">
        <v>6643</v>
      </c>
      <c r="I1301" s="103" t="s">
        <v>6644</v>
      </c>
      <c r="J1301" s="103" t="s">
        <v>2045</v>
      </c>
    </row>
    <row r="1302" spans="1:10">
      <c r="A1302" s="103" t="s">
        <v>4720</v>
      </c>
      <c r="B1302" s="103" t="s">
        <v>4711</v>
      </c>
      <c r="C1302" s="103" t="s">
        <v>5213</v>
      </c>
      <c r="D1302" s="103">
        <v>0</v>
      </c>
      <c r="E1302" s="106" t="s">
        <v>4704</v>
      </c>
      <c r="F1302" s="103">
        <v>20</v>
      </c>
      <c r="G1302" s="103">
        <v>0</v>
      </c>
      <c r="H1302" s="105" t="s">
        <v>6645</v>
      </c>
      <c r="I1302" s="103" t="s">
        <v>408</v>
      </c>
      <c r="J1302" s="103" t="s">
        <v>2045</v>
      </c>
    </row>
    <row r="1303" spans="1:10">
      <c r="A1303" s="103" t="s">
        <v>4720</v>
      </c>
      <c r="B1303" s="103" t="s">
        <v>2105</v>
      </c>
      <c r="C1303" s="103" t="s">
        <v>5498</v>
      </c>
      <c r="D1303" s="103">
        <v>0</v>
      </c>
      <c r="E1303" s="104">
        <v>0</v>
      </c>
      <c r="F1303" s="103">
        <v>20</v>
      </c>
      <c r="G1303" s="103">
        <v>0</v>
      </c>
      <c r="H1303" s="105" t="s">
        <v>6646</v>
      </c>
      <c r="I1303" s="103" t="s">
        <v>6647</v>
      </c>
      <c r="J1303" s="103" t="s">
        <v>4757</v>
      </c>
    </row>
    <row r="1304" spans="1:10">
      <c r="A1304" s="103" t="s">
        <v>4720</v>
      </c>
      <c r="B1304" s="103" t="s">
        <v>4711</v>
      </c>
      <c r="C1304" s="103" t="s">
        <v>4752</v>
      </c>
      <c r="D1304" s="103">
        <v>0</v>
      </c>
      <c r="E1304" s="106" t="s">
        <v>4704</v>
      </c>
      <c r="F1304" s="103">
        <v>20</v>
      </c>
      <c r="G1304" s="103">
        <v>0</v>
      </c>
      <c r="H1304" s="105" t="s">
        <v>6648</v>
      </c>
      <c r="I1304" s="103" t="s">
        <v>1670</v>
      </c>
      <c r="J1304" s="103" t="s">
        <v>2045</v>
      </c>
    </row>
    <row r="1305" spans="1:10">
      <c r="A1305" s="103" t="s">
        <v>4720</v>
      </c>
      <c r="B1305" s="103" t="s">
        <v>4711</v>
      </c>
      <c r="C1305" s="103" t="s">
        <v>4752</v>
      </c>
      <c r="D1305" s="103">
        <v>0</v>
      </c>
      <c r="E1305" s="106" t="s">
        <v>4704</v>
      </c>
      <c r="F1305" s="103">
        <v>20</v>
      </c>
      <c r="G1305" s="103">
        <v>0</v>
      </c>
      <c r="H1305" s="105" t="s">
        <v>6649</v>
      </c>
      <c r="I1305" s="103" t="s">
        <v>1039</v>
      </c>
      <c r="J1305" s="103" t="s">
        <v>2045</v>
      </c>
    </row>
    <row r="1306" spans="1:10">
      <c r="A1306" s="103" t="s">
        <v>4696</v>
      </c>
      <c r="B1306" s="103" t="s">
        <v>4697</v>
      </c>
      <c r="C1306" s="103" t="s">
        <v>4712</v>
      </c>
      <c r="D1306" s="103">
        <v>0</v>
      </c>
      <c r="E1306" s="106" t="s">
        <v>4718</v>
      </c>
      <c r="F1306" s="103">
        <v>25</v>
      </c>
      <c r="G1306" s="103">
        <v>0</v>
      </c>
      <c r="H1306" s="105" t="s">
        <v>6650</v>
      </c>
      <c r="I1306" s="103" t="s">
        <v>6651</v>
      </c>
      <c r="J1306" s="103" t="s">
        <v>2045</v>
      </c>
    </row>
    <row r="1307" spans="1:10">
      <c r="A1307" s="103" t="s">
        <v>4720</v>
      </c>
      <c r="B1307" s="103" t="s">
        <v>2105</v>
      </c>
      <c r="C1307" s="103">
        <v>0</v>
      </c>
      <c r="D1307" s="103">
        <v>0</v>
      </c>
      <c r="E1307" s="104">
        <v>0</v>
      </c>
      <c r="F1307" s="103">
        <v>20</v>
      </c>
      <c r="G1307" s="103">
        <v>0</v>
      </c>
      <c r="H1307" s="105" t="s">
        <v>6652</v>
      </c>
      <c r="I1307" s="103" t="s">
        <v>6653</v>
      </c>
      <c r="J1307" s="103" t="s">
        <v>2045</v>
      </c>
    </row>
    <row r="1308" spans="1:10">
      <c r="A1308" s="103" t="s">
        <v>4696</v>
      </c>
      <c r="B1308" s="103" t="s">
        <v>4697</v>
      </c>
      <c r="C1308" s="103" t="s">
        <v>4821</v>
      </c>
      <c r="D1308" s="103">
        <v>0</v>
      </c>
      <c r="E1308" s="106" t="s">
        <v>4718</v>
      </c>
      <c r="F1308" s="103">
        <v>20</v>
      </c>
      <c r="G1308" s="103">
        <v>0</v>
      </c>
      <c r="H1308" s="105" t="s">
        <v>6654</v>
      </c>
      <c r="I1308" s="103" t="s">
        <v>6655</v>
      </c>
      <c r="J1308" s="103" t="s">
        <v>2045</v>
      </c>
    </row>
    <row r="1309" spans="1:10">
      <c r="A1309" s="103" t="s">
        <v>2731</v>
      </c>
      <c r="B1309" s="103" t="s">
        <v>4711</v>
      </c>
      <c r="C1309" s="103" t="s">
        <v>4717</v>
      </c>
      <c r="D1309" s="103">
        <v>0</v>
      </c>
      <c r="E1309" s="13" t="s">
        <v>4718</v>
      </c>
      <c r="F1309" s="103">
        <v>20</v>
      </c>
      <c r="G1309" s="103">
        <v>0</v>
      </c>
      <c r="H1309" s="105" t="s">
        <v>6656</v>
      </c>
      <c r="I1309" s="103" t="s">
        <v>6657</v>
      </c>
      <c r="J1309" s="103" t="s">
        <v>2045</v>
      </c>
    </row>
    <row r="1310" spans="1:10">
      <c r="A1310" s="103" t="s">
        <v>2731</v>
      </c>
      <c r="B1310" s="103" t="s">
        <v>4711</v>
      </c>
      <c r="C1310" s="103" t="s">
        <v>5173</v>
      </c>
      <c r="D1310" s="103">
        <v>0</v>
      </c>
      <c r="E1310" s="106" t="s">
        <v>4718</v>
      </c>
      <c r="F1310" s="103">
        <v>20</v>
      </c>
      <c r="G1310" s="103">
        <v>0</v>
      </c>
      <c r="H1310" s="105" t="s">
        <v>6658</v>
      </c>
      <c r="I1310" s="103" t="s">
        <v>6659</v>
      </c>
      <c r="J1310" s="103" t="s">
        <v>2045</v>
      </c>
    </row>
    <row r="1311" spans="1:10">
      <c r="A1311" s="103" t="s">
        <v>2731</v>
      </c>
      <c r="B1311" s="103" t="s">
        <v>4711</v>
      </c>
      <c r="C1311" s="103" t="s">
        <v>5260</v>
      </c>
      <c r="D1311" s="103">
        <v>0</v>
      </c>
      <c r="E1311" s="106" t="s">
        <v>4718</v>
      </c>
      <c r="F1311" s="103">
        <v>20</v>
      </c>
      <c r="G1311" s="103">
        <v>0</v>
      </c>
      <c r="H1311" s="105" t="s">
        <v>6660</v>
      </c>
      <c r="I1311" s="103" t="s">
        <v>6661</v>
      </c>
      <c r="J1311" s="103" t="s">
        <v>2045</v>
      </c>
    </row>
    <row r="1312" spans="1:10">
      <c r="A1312" s="103" t="s">
        <v>2731</v>
      </c>
      <c r="B1312" s="103" t="s">
        <v>4711</v>
      </c>
      <c r="C1312" s="103" t="s">
        <v>5498</v>
      </c>
      <c r="D1312" s="103">
        <v>0</v>
      </c>
      <c r="E1312" s="106" t="s">
        <v>4718</v>
      </c>
      <c r="F1312" s="103">
        <v>15</v>
      </c>
      <c r="G1312" s="103">
        <v>0</v>
      </c>
      <c r="H1312" s="105" t="s">
        <v>6662</v>
      </c>
      <c r="I1312" s="103" t="s">
        <v>6663</v>
      </c>
      <c r="J1312" s="103" t="s">
        <v>2045</v>
      </c>
    </row>
    <row r="1313" spans="1:10">
      <c r="A1313" s="103" t="s">
        <v>6464</v>
      </c>
      <c r="B1313" s="103" t="s">
        <v>2105</v>
      </c>
      <c r="C1313" s="103">
        <v>0</v>
      </c>
      <c r="D1313" s="103" t="s">
        <v>2132</v>
      </c>
      <c r="E1313" s="106" t="s">
        <v>4704</v>
      </c>
      <c r="F1313" s="103">
        <v>15</v>
      </c>
      <c r="G1313" s="103">
        <v>0</v>
      </c>
      <c r="H1313" s="105" t="s">
        <v>6664</v>
      </c>
      <c r="I1313" s="103" t="s">
        <v>2132</v>
      </c>
      <c r="J1313" s="103" t="s">
        <v>2045</v>
      </c>
    </row>
    <row r="1314" spans="1:10">
      <c r="A1314" s="103" t="s">
        <v>2731</v>
      </c>
      <c r="B1314" s="103" t="s">
        <v>4711</v>
      </c>
      <c r="C1314" s="103" t="s">
        <v>4752</v>
      </c>
      <c r="D1314" s="103">
        <v>0</v>
      </c>
      <c r="E1314" s="106" t="s">
        <v>4718</v>
      </c>
      <c r="F1314" s="103">
        <v>20</v>
      </c>
      <c r="G1314" s="103">
        <v>0</v>
      </c>
      <c r="H1314" s="105" t="s">
        <v>6665</v>
      </c>
      <c r="I1314" s="103" t="s">
        <v>6666</v>
      </c>
      <c r="J1314" s="103" t="s">
        <v>2043</v>
      </c>
    </row>
    <row r="1315" spans="1:10">
      <c r="A1315" s="103" t="s">
        <v>4720</v>
      </c>
      <c r="B1315" s="103" t="s">
        <v>4711</v>
      </c>
      <c r="C1315" s="103" t="s">
        <v>5498</v>
      </c>
      <c r="D1315" s="103">
        <v>0</v>
      </c>
      <c r="E1315" s="106" t="s">
        <v>4704</v>
      </c>
      <c r="F1315" s="103">
        <v>20</v>
      </c>
      <c r="G1315" s="103">
        <v>0</v>
      </c>
      <c r="H1315" s="105" t="s">
        <v>6667</v>
      </c>
      <c r="I1315" s="103" t="s">
        <v>6668</v>
      </c>
      <c r="J1315" s="103" t="s">
        <v>2045</v>
      </c>
    </row>
    <row r="1316" spans="1:10">
      <c r="A1316" s="103" t="s">
        <v>2731</v>
      </c>
      <c r="B1316" s="103" t="s">
        <v>4711</v>
      </c>
      <c r="C1316" s="103" t="s">
        <v>4717</v>
      </c>
      <c r="D1316" s="103">
        <v>0</v>
      </c>
      <c r="E1316" s="106" t="s">
        <v>4718</v>
      </c>
      <c r="F1316" s="103">
        <v>20</v>
      </c>
      <c r="G1316" s="103">
        <v>0</v>
      </c>
      <c r="H1316" s="105" t="s">
        <v>6669</v>
      </c>
      <c r="I1316" s="103" t="s">
        <v>6670</v>
      </c>
      <c r="J1316" s="103" t="s">
        <v>2045</v>
      </c>
    </row>
    <row r="1317" spans="1:10">
      <c r="A1317" s="103" t="s">
        <v>4720</v>
      </c>
      <c r="B1317" s="103" t="s">
        <v>4813</v>
      </c>
      <c r="C1317" s="103">
        <v>0</v>
      </c>
      <c r="D1317" s="103">
        <v>0</v>
      </c>
      <c r="E1317" s="106" t="s">
        <v>4729</v>
      </c>
      <c r="F1317" s="103">
        <v>20</v>
      </c>
      <c r="G1317" s="103">
        <v>0</v>
      </c>
      <c r="H1317" s="105" t="s">
        <v>6671</v>
      </c>
      <c r="I1317" s="103" t="s">
        <v>1674</v>
      </c>
      <c r="J1317" s="103" t="s">
        <v>2045</v>
      </c>
    </row>
    <row r="1318" spans="1:10">
      <c r="A1318" s="103" t="s">
        <v>2731</v>
      </c>
      <c r="B1318" s="103" t="s">
        <v>4711</v>
      </c>
      <c r="C1318" s="103">
        <v>0</v>
      </c>
      <c r="D1318" s="103">
        <v>0</v>
      </c>
      <c r="E1318" s="106" t="s">
        <v>4718</v>
      </c>
      <c r="F1318" s="103">
        <v>20</v>
      </c>
      <c r="G1318" s="103">
        <v>0</v>
      </c>
      <c r="H1318" s="105" t="s">
        <v>6672</v>
      </c>
      <c r="I1318" s="103" t="s">
        <v>6673</v>
      </c>
      <c r="J1318" s="103" t="s">
        <v>2045</v>
      </c>
    </row>
    <row r="1319" spans="1:10">
      <c r="A1319" s="103" t="s">
        <v>2731</v>
      </c>
      <c r="B1319" s="103" t="s">
        <v>4711</v>
      </c>
      <c r="C1319" s="103" t="s">
        <v>4752</v>
      </c>
      <c r="D1319" s="103">
        <v>0</v>
      </c>
      <c r="E1319" s="106" t="s">
        <v>4718</v>
      </c>
      <c r="F1319" s="103">
        <v>20</v>
      </c>
      <c r="G1319" s="103">
        <v>0</v>
      </c>
      <c r="H1319" s="105" t="s">
        <v>6674</v>
      </c>
      <c r="I1319" s="103" t="s">
        <v>6675</v>
      </c>
      <c r="J1319" s="103" t="s">
        <v>2045</v>
      </c>
    </row>
    <row r="1320" spans="1:10">
      <c r="A1320" s="103" t="s">
        <v>2731</v>
      </c>
      <c r="B1320" s="103" t="s">
        <v>4711</v>
      </c>
      <c r="C1320" s="103" t="s">
        <v>4752</v>
      </c>
      <c r="D1320" s="103">
        <v>0</v>
      </c>
      <c r="E1320" s="106" t="s">
        <v>4718</v>
      </c>
      <c r="F1320" s="103">
        <v>20</v>
      </c>
      <c r="G1320" s="103">
        <v>0</v>
      </c>
      <c r="H1320" s="105" t="s">
        <v>6676</v>
      </c>
      <c r="I1320" s="103" t="s">
        <v>6677</v>
      </c>
      <c r="J1320" s="103" t="s">
        <v>2045</v>
      </c>
    </row>
    <row r="1321" spans="1:10">
      <c r="A1321" s="103" t="s">
        <v>2731</v>
      </c>
      <c r="B1321" s="103" t="s">
        <v>4711</v>
      </c>
      <c r="C1321" s="103" t="s">
        <v>4717</v>
      </c>
      <c r="D1321" s="103">
        <v>0</v>
      </c>
      <c r="E1321" s="106" t="s">
        <v>4708</v>
      </c>
      <c r="F1321" s="103">
        <v>20</v>
      </c>
      <c r="G1321" s="103">
        <v>0</v>
      </c>
      <c r="H1321" s="105" t="s">
        <v>6678</v>
      </c>
      <c r="I1321" s="103" t="s">
        <v>6679</v>
      </c>
      <c r="J1321" s="103" t="s">
        <v>2045</v>
      </c>
    </row>
    <row r="1322" spans="1:10">
      <c r="A1322" s="103" t="s">
        <v>4720</v>
      </c>
      <c r="B1322" s="103" t="s">
        <v>4711</v>
      </c>
      <c r="C1322" s="103" t="s">
        <v>4752</v>
      </c>
      <c r="D1322" s="103">
        <v>0</v>
      </c>
      <c r="E1322" s="106" t="s">
        <v>4729</v>
      </c>
      <c r="F1322" s="103">
        <v>20</v>
      </c>
      <c r="G1322" s="103">
        <v>0</v>
      </c>
      <c r="H1322" s="105" t="s">
        <v>6680</v>
      </c>
      <c r="I1322" s="103" t="s">
        <v>1680</v>
      </c>
      <c r="J1322" s="103" t="s">
        <v>2045</v>
      </c>
    </row>
    <row r="1323" spans="1:10">
      <c r="A1323" s="103" t="s">
        <v>2731</v>
      </c>
      <c r="B1323" s="103" t="s">
        <v>4711</v>
      </c>
      <c r="C1323" s="103" t="s">
        <v>4752</v>
      </c>
      <c r="D1323" s="103">
        <v>0</v>
      </c>
      <c r="E1323" s="106" t="s">
        <v>4718</v>
      </c>
      <c r="F1323" s="103">
        <v>20</v>
      </c>
      <c r="G1323" s="103">
        <v>0</v>
      </c>
      <c r="H1323" s="105" t="s">
        <v>6681</v>
      </c>
      <c r="I1323" s="103" t="s">
        <v>6682</v>
      </c>
      <c r="J1323" s="103" t="s">
        <v>2045</v>
      </c>
    </row>
    <row r="1324" spans="1:10">
      <c r="A1324" s="103" t="s">
        <v>2731</v>
      </c>
      <c r="B1324" s="103" t="s">
        <v>4711</v>
      </c>
      <c r="C1324" s="103" t="s">
        <v>5213</v>
      </c>
      <c r="D1324" s="103">
        <v>0</v>
      </c>
      <c r="E1324" s="106" t="s">
        <v>4718</v>
      </c>
      <c r="F1324" s="103">
        <v>15</v>
      </c>
      <c r="G1324" s="103">
        <v>0</v>
      </c>
      <c r="H1324" s="105" t="s">
        <v>6683</v>
      </c>
      <c r="I1324" s="103" t="s">
        <v>6684</v>
      </c>
      <c r="J1324" s="103" t="s">
        <v>2045</v>
      </c>
    </row>
    <row r="1325" spans="1:10">
      <c r="A1325" s="103" t="s">
        <v>2731</v>
      </c>
      <c r="B1325" s="103" t="s">
        <v>4813</v>
      </c>
      <c r="C1325" s="103" t="s">
        <v>4752</v>
      </c>
      <c r="D1325" s="103">
        <v>0</v>
      </c>
      <c r="E1325" s="106" t="s">
        <v>4729</v>
      </c>
      <c r="F1325" s="103">
        <v>20</v>
      </c>
      <c r="G1325" s="103">
        <v>0</v>
      </c>
      <c r="H1325" s="105" t="s">
        <v>6685</v>
      </c>
      <c r="I1325" s="103" t="s">
        <v>6686</v>
      </c>
      <c r="J1325" s="103" t="s">
        <v>2045</v>
      </c>
    </row>
    <row r="1326" spans="1:10">
      <c r="A1326" s="103" t="s">
        <v>4696</v>
      </c>
      <c r="B1326" s="103" t="s">
        <v>4697</v>
      </c>
      <c r="C1326" s="103" t="s">
        <v>5002</v>
      </c>
      <c r="D1326" s="103">
        <v>0</v>
      </c>
      <c r="E1326" s="106" t="s">
        <v>4718</v>
      </c>
      <c r="F1326" s="103">
        <v>15</v>
      </c>
      <c r="G1326" s="103">
        <v>0</v>
      </c>
      <c r="H1326" s="105" t="s">
        <v>6687</v>
      </c>
      <c r="I1326" s="103" t="s">
        <v>6688</v>
      </c>
      <c r="J1326" s="103" t="s">
        <v>2045</v>
      </c>
    </row>
    <row r="1327" spans="1:10">
      <c r="A1327" s="103" t="s">
        <v>2731</v>
      </c>
      <c r="B1327" s="103" t="s">
        <v>4813</v>
      </c>
      <c r="C1327" s="103" t="s">
        <v>4717</v>
      </c>
      <c r="D1327" s="103">
        <v>0</v>
      </c>
      <c r="E1327" s="106" t="s">
        <v>4729</v>
      </c>
      <c r="F1327" s="103">
        <v>20</v>
      </c>
      <c r="G1327" s="103">
        <v>0</v>
      </c>
      <c r="H1327" s="105" t="s">
        <v>6689</v>
      </c>
      <c r="I1327" s="103" t="s">
        <v>6690</v>
      </c>
      <c r="J1327" s="103" t="s">
        <v>2045</v>
      </c>
    </row>
    <row r="1328" spans="1:10">
      <c r="A1328" s="103" t="s">
        <v>4696</v>
      </c>
      <c r="B1328" s="103" t="s">
        <v>4697</v>
      </c>
      <c r="C1328" s="103" t="s">
        <v>4821</v>
      </c>
      <c r="D1328" s="103">
        <v>0</v>
      </c>
      <c r="E1328" s="106" t="s">
        <v>4718</v>
      </c>
      <c r="F1328" s="103">
        <v>20</v>
      </c>
      <c r="G1328" s="103">
        <v>0</v>
      </c>
      <c r="H1328" s="105" t="s">
        <v>6691</v>
      </c>
      <c r="I1328" s="103" t="s">
        <v>6692</v>
      </c>
      <c r="J1328" s="103" t="s">
        <v>2045</v>
      </c>
    </row>
    <row r="1329" spans="1:10">
      <c r="A1329" s="103" t="s">
        <v>4720</v>
      </c>
      <c r="B1329" s="103" t="s">
        <v>4711</v>
      </c>
      <c r="C1329" s="103" t="s">
        <v>4752</v>
      </c>
      <c r="D1329" s="103">
        <v>0</v>
      </c>
      <c r="E1329" s="106" t="s">
        <v>4729</v>
      </c>
      <c r="F1329" s="103">
        <v>20</v>
      </c>
      <c r="G1329" s="103">
        <v>0</v>
      </c>
      <c r="H1329" s="105" t="s">
        <v>6693</v>
      </c>
      <c r="I1329" s="103" t="s">
        <v>1676</v>
      </c>
      <c r="J1329" s="103" t="s">
        <v>2045</v>
      </c>
    </row>
    <row r="1330" spans="1:10">
      <c r="A1330" s="103" t="s">
        <v>2731</v>
      </c>
      <c r="B1330" s="103" t="s">
        <v>4711</v>
      </c>
      <c r="C1330" s="103" t="s">
        <v>4752</v>
      </c>
      <c r="D1330" s="103">
        <v>0</v>
      </c>
      <c r="E1330" s="106" t="s">
        <v>4718</v>
      </c>
      <c r="F1330" s="103">
        <v>20</v>
      </c>
      <c r="G1330" s="103">
        <v>0</v>
      </c>
      <c r="H1330" s="105" t="s">
        <v>6694</v>
      </c>
      <c r="I1330" s="103" t="s">
        <v>6695</v>
      </c>
      <c r="J1330" s="103" t="s">
        <v>2045</v>
      </c>
    </row>
    <row r="1331" spans="1:10">
      <c r="A1331" s="103" t="s">
        <v>2731</v>
      </c>
      <c r="B1331" s="103" t="s">
        <v>4711</v>
      </c>
      <c r="C1331" s="103" t="s">
        <v>4717</v>
      </c>
      <c r="D1331" s="103">
        <v>0</v>
      </c>
      <c r="E1331" s="13" t="s">
        <v>4718</v>
      </c>
      <c r="F1331" s="103">
        <v>20</v>
      </c>
      <c r="G1331" s="103">
        <v>0</v>
      </c>
      <c r="H1331" s="105" t="s">
        <v>6696</v>
      </c>
      <c r="I1331" s="103" t="s">
        <v>6697</v>
      </c>
      <c r="J1331" s="103" t="s">
        <v>2045</v>
      </c>
    </row>
    <row r="1332" spans="1:10">
      <c r="A1332" s="103" t="s">
        <v>2731</v>
      </c>
      <c r="B1332" s="103" t="s">
        <v>4711</v>
      </c>
      <c r="C1332" s="103" t="s">
        <v>4752</v>
      </c>
      <c r="D1332" s="103">
        <v>0</v>
      </c>
      <c r="E1332" s="106" t="s">
        <v>4729</v>
      </c>
      <c r="F1332" s="103">
        <v>20</v>
      </c>
      <c r="G1332" s="103">
        <v>0</v>
      </c>
      <c r="H1332" s="105" t="s">
        <v>6698</v>
      </c>
      <c r="I1332" s="103" t="s">
        <v>1691</v>
      </c>
      <c r="J1332" s="103" t="s">
        <v>2045</v>
      </c>
    </row>
    <row r="1333" spans="1:10">
      <c r="A1333" s="103" t="s">
        <v>4720</v>
      </c>
      <c r="B1333" s="103" t="s">
        <v>2105</v>
      </c>
      <c r="C1333" s="103" t="s">
        <v>5498</v>
      </c>
      <c r="D1333" s="103">
        <v>0</v>
      </c>
      <c r="E1333" s="106" t="s">
        <v>4704</v>
      </c>
      <c r="F1333" s="103">
        <v>15</v>
      </c>
      <c r="G1333" s="103">
        <v>0</v>
      </c>
      <c r="H1333" s="105" t="s">
        <v>6699</v>
      </c>
      <c r="I1333" s="103" t="s">
        <v>3518</v>
      </c>
      <c r="J1333" s="103" t="s">
        <v>2045</v>
      </c>
    </row>
    <row r="1334" spans="1:10">
      <c r="A1334" s="103" t="s">
        <v>2731</v>
      </c>
      <c r="B1334" s="103" t="s">
        <v>4711</v>
      </c>
      <c r="C1334" s="103">
        <v>0</v>
      </c>
      <c r="D1334" s="103">
        <v>0</v>
      </c>
      <c r="E1334" s="106" t="s">
        <v>4718</v>
      </c>
      <c r="F1334" s="103">
        <v>20</v>
      </c>
      <c r="G1334" s="103">
        <v>0</v>
      </c>
      <c r="H1334" s="105" t="s">
        <v>6700</v>
      </c>
      <c r="I1334" s="103" t="s">
        <v>6701</v>
      </c>
      <c r="J1334" s="103" t="s">
        <v>2045</v>
      </c>
    </row>
    <row r="1335" spans="1:10">
      <c r="A1335" s="103" t="s">
        <v>2731</v>
      </c>
      <c r="B1335" s="103" t="s">
        <v>4711</v>
      </c>
      <c r="C1335" s="103" t="s">
        <v>4746</v>
      </c>
      <c r="D1335" s="103">
        <v>0</v>
      </c>
      <c r="E1335" s="106" t="s">
        <v>4718</v>
      </c>
      <c r="F1335" s="103">
        <v>20</v>
      </c>
      <c r="G1335" s="103">
        <v>0</v>
      </c>
      <c r="H1335" s="105" t="s">
        <v>6702</v>
      </c>
      <c r="I1335" s="103" t="s">
        <v>6703</v>
      </c>
      <c r="J1335" s="103" t="s">
        <v>2045</v>
      </c>
    </row>
    <row r="1336" spans="1:10">
      <c r="A1336" s="103" t="s">
        <v>4720</v>
      </c>
      <c r="B1336" s="103" t="s">
        <v>4711</v>
      </c>
      <c r="C1336" s="103" t="s">
        <v>5213</v>
      </c>
      <c r="D1336" s="103">
        <v>0</v>
      </c>
      <c r="E1336" s="106" t="s">
        <v>4704</v>
      </c>
      <c r="F1336" s="103">
        <v>20</v>
      </c>
      <c r="G1336" s="103">
        <v>0</v>
      </c>
      <c r="H1336" s="105" t="s">
        <v>6704</v>
      </c>
      <c r="I1336" s="103" t="s">
        <v>1682</v>
      </c>
      <c r="J1336" s="103" t="s">
        <v>2045</v>
      </c>
    </row>
    <row r="1337" spans="1:10">
      <c r="A1337" s="103" t="s">
        <v>4696</v>
      </c>
      <c r="B1337" s="103" t="s">
        <v>4697</v>
      </c>
      <c r="C1337" s="103" t="s">
        <v>5343</v>
      </c>
      <c r="D1337" s="103">
        <v>0</v>
      </c>
      <c r="E1337" s="106" t="s">
        <v>4729</v>
      </c>
      <c r="F1337" s="103">
        <v>25</v>
      </c>
      <c r="G1337" s="103">
        <v>0</v>
      </c>
      <c r="H1337" s="105" t="s">
        <v>6705</v>
      </c>
      <c r="I1337" s="103" t="s">
        <v>6706</v>
      </c>
      <c r="J1337" s="103" t="s">
        <v>2045</v>
      </c>
    </row>
    <row r="1338" spans="1:10">
      <c r="A1338" s="103" t="s">
        <v>2731</v>
      </c>
      <c r="B1338" s="103" t="s">
        <v>4813</v>
      </c>
      <c r="C1338" s="103" t="s">
        <v>5498</v>
      </c>
      <c r="D1338" s="103">
        <v>0</v>
      </c>
      <c r="E1338" s="106" t="s">
        <v>4704</v>
      </c>
      <c r="F1338" s="103">
        <v>15</v>
      </c>
      <c r="G1338" s="103">
        <v>0</v>
      </c>
      <c r="H1338" s="105" t="s">
        <v>6707</v>
      </c>
      <c r="I1338" s="103" t="s">
        <v>6708</v>
      </c>
      <c r="J1338" s="103" t="s">
        <v>2045</v>
      </c>
    </row>
    <row r="1339" spans="1:10">
      <c r="A1339" s="103" t="s">
        <v>2731</v>
      </c>
      <c r="B1339" s="103" t="s">
        <v>4711</v>
      </c>
      <c r="C1339" s="103" t="s">
        <v>4717</v>
      </c>
      <c r="D1339" s="103">
        <v>0</v>
      </c>
      <c r="E1339" s="106" t="s">
        <v>4729</v>
      </c>
      <c r="F1339" s="103">
        <v>20</v>
      </c>
      <c r="G1339" s="103">
        <v>0</v>
      </c>
      <c r="H1339" s="105" t="s">
        <v>6709</v>
      </c>
      <c r="I1339" s="103" t="s">
        <v>6710</v>
      </c>
      <c r="J1339" s="103" t="s">
        <v>2045</v>
      </c>
    </row>
    <row r="1340" spans="1:10">
      <c r="A1340" s="103" t="s">
        <v>4720</v>
      </c>
      <c r="B1340" s="103" t="s">
        <v>4711</v>
      </c>
      <c r="C1340" s="103" t="s">
        <v>4752</v>
      </c>
      <c r="D1340" s="103">
        <v>0</v>
      </c>
      <c r="E1340" s="106" t="s">
        <v>4704</v>
      </c>
      <c r="F1340" s="103">
        <v>15</v>
      </c>
      <c r="G1340" s="103">
        <v>0</v>
      </c>
      <c r="H1340" s="105" t="s">
        <v>6711</v>
      </c>
      <c r="I1340" s="103" t="s">
        <v>1686</v>
      </c>
      <c r="J1340" s="103" t="s">
        <v>2043</v>
      </c>
    </row>
    <row r="1341" spans="1:10">
      <c r="A1341" s="103" t="s">
        <v>2731</v>
      </c>
      <c r="B1341" s="103" t="s">
        <v>4813</v>
      </c>
      <c r="C1341" s="103" t="s">
        <v>5213</v>
      </c>
      <c r="D1341" s="103">
        <v>0</v>
      </c>
      <c r="E1341" s="106" t="s">
        <v>4704</v>
      </c>
      <c r="F1341" s="103">
        <v>20</v>
      </c>
      <c r="G1341" s="103">
        <v>0</v>
      </c>
      <c r="H1341" s="105" t="s">
        <v>6712</v>
      </c>
      <c r="I1341" s="103" t="s">
        <v>6713</v>
      </c>
      <c r="J1341" s="103" t="s">
        <v>2045</v>
      </c>
    </row>
    <row r="1342" spans="1:10">
      <c r="A1342" s="103" t="s">
        <v>4720</v>
      </c>
      <c r="B1342" s="103" t="s">
        <v>4711</v>
      </c>
      <c r="C1342" s="103">
        <v>0</v>
      </c>
      <c r="D1342" s="103">
        <v>0</v>
      </c>
      <c r="E1342" s="13" t="s">
        <v>4718</v>
      </c>
      <c r="F1342" s="103">
        <v>20</v>
      </c>
      <c r="G1342" s="103">
        <v>0</v>
      </c>
      <c r="H1342" s="105" t="s">
        <v>6714</v>
      </c>
      <c r="I1342" s="103" t="s">
        <v>1684</v>
      </c>
      <c r="J1342" s="103" t="s">
        <v>2045</v>
      </c>
    </row>
    <row r="1343" spans="1:10">
      <c r="A1343" s="103" t="s">
        <v>4720</v>
      </c>
      <c r="B1343" s="103" t="s">
        <v>4711</v>
      </c>
      <c r="C1343" s="103" t="s">
        <v>5213</v>
      </c>
      <c r="D1343" s="103">
        <v>0</v>
      </c>
      <c r="E1343" s="106" t="s">
        <v>4704</v>
      </c>
      <c r="F1343" s="103">
        <v>20</v>
      </c>
      <c r="G1343" s="103">
        <v>0</v>
      </c>
      <c r="H1343" s="105" t="s">
        <v>6715</v>
      </c>
      <c r="I1343" s="103" t="s">
        <v>1702</v>
      </c>
      <c r="J1343" s="103" t="s">
        <v>2045</v>
      </c>
    </row>
    <row r="1344" spans="1:10">
      <c r="A1344" s="103" t="s">
        <v>4696</v>
      </c>
      <c r="B1344" s="103" t="s">
        <v>4711</v>
      </c>
      <c r="C1344" s="103" t="s">
        <v>4703</v>
      </c>
      <c r="D1344" s="103">
        <v>0</v>
      </c>
      <c r="E1344" s="106" t="s">
        <v>4708</v>
      </c>
      <c r="F1344" s="103">
        <v>20</v>
      </c>
      <c r="G1344" s="103">
        <v>0</v>
      </c>
      <c r="H1344" s="105" t="s">
        <v>6716</v>
      </c>
      <c r="I1344" s="103" t="s">
        <v>6717</v>
      </c>
      <c r="J1344" s="103" t="s">
        <v>2045</v>
      </c>
    </row>
    <row r="1345" spans="1:10">
      <c r="A1345" s="103" t="s">
        <v>4696</v>
      </c>
      <c r="B1345" s="103" t="s">
        <v>4711</v>
      </c>
      <c r="C1345" s="103" t="s">
        <v>4712</v>
      </c>
      <c r="D1345" s="103">
        <v>0</v>
      </c>
      <c r="E1345" s="13" t="s">
        <v>4718</v>
      </c>
      <c r="F1345" s="103">
        <v>25</v>
      </c>
      <c r="G1345" s="103">
        <v>0</v>
      </c>
      <c r="H1345" s="105" t="s">
        <v>6718</v>
      </c>
      <c r="I1345" s="103" t="s">
        <v>2425</v>
      </c>
      <c r="J1345" s="103" t="s">
        <v>2045</v>
      </c>
    </row>
    <row r="1346" spans="1:10">
      <c r="A1346" s="103" t="s">
        <v>4720</v>
      </c>
      <c r="B1346" s="103" t="s">
        <v>2105</v>
      </c>
      <c r="C1346" s="103" t="s">
        <v>5498</v>
      </c>
      <c r="D1346" s="103">
        <v>0</v>
      </c>
      <c r="E1346" s="106" t="s">
        <v>4729</v>
      </c>
      <c r="F1346" s="103">
        <v>15</v>
      </c>
      <c r="G1346" s="103">
        <v>0</v>
      </c>
      <c r="H1346" s="105" t="s">
        <v>6719</v>
      </c>
      <c r="I1346" s="103" t="s">
        <v>3543</v>
      </c>
      <c r="J1346" s="103" t="s">
        <v>2045</v>
      </c>
    </row>
    <row r="1347" spans="1:10">
      <c r="A1347" s="103" t="s">
        <v>4720</v>
      </c>
      <c r="B1347" s="103" t="s">
        <v>4711</v>
      </c>
      <c r="C1347" s="103" t="s">
        <v>4752</v>
      </c>
      <c r="D1347" s="103">
        <v>0</v>
      </c>
      <c r="E1347" s="106" t="s">
        <v>4729</v>
      </c>
      <c r="F1347" s="103">
        <v>20</v>
      </c>
      <c r="G1347" s="103">
        <v>0</v>
      </c>
      <c r="H1347" s="105" t="s">
        <v>6720</v>
      </c>
      <c r="I1347" s="103" t="s">
        <v>1712</v>
      </c>
      <c r="J1347" s="103" t="s">
        <v>2045</v>
      </c>
    </row>
    <row r="1348" spans="1:10">
      <c r="A1348" s="103" t="s">
        <v>2731</v>
      </c>
      <c r="B1348" s="103" t="s">
        <v>4711</v>
      </c>
      <c r="C1348" s="103" t="s">
        <v>4746</v>
      </c>
      <c r="D1348" s="103">
        <v>0</v>
      </c>
      <c r="E1348" s="13" t="s">
        <v>4718</v>
      </c>
      <c r="F1348" s="103">
        <v>15</v>
      </c>
      <c r="G1348" s="103">
        <v>0</v>
      </c>
      <c r="H1348" s="105" t="s">
        <v>6721</v>
      </c>
      <c r="I1348" s="103" t="s">
        <v>6722</v>
      </c>
      <c r="J1348" s="103" t="s">
        <v>2045</v>
      </c>
    </row>
    <row r="1349" spans="1:10">
      <c r="A1349" s="103" t="s">
        <v>4720</v>
      </c>
      <c r="B1349" s="103" t="s">
        <v>4711</v>
      </c>
      <c r="C1349" s="103" t="s">
        <v>4717</v>
      </c>
      <c r="D1349" s="103">
        <v>0</v>
      </c>
      <c r="E1349" s="106" t="s">
        <v>4729</v>
      </c>
      <c r="F1349" s="103">
        <v>20</v>
      </c>
      <c r="G1349" s="103">
        <v>0</v>
      </c>
      <c r="H1349" s="105" t="s">
        <v>6723</v>
      </c>
      <c r="I1349" s="103" t="s">
        <v>1704</v>
      </c>
      <c r="J1349" s="103" t="s">
        <v>2045</v>
      </c>
    </row>
    <row r="1350" spans="1:10">
      <c r="A1350" s="103" t="s">
        <v>2731</v>
      </c>
      <c r="B1350" s="103" t="s">
        <v>4711</v>
      </c>
      <c r="C1350" s="103">
        <v>0</v>
      </c>
      <c r="D1350" s="103">
        <v>0</v>
      </c>
      <c r="E1350" s="106" t="s">
        <v>4718</v>
      </c>
      <c r="F1350" s="103">
        <v>20</v>
      </c>
      <c r="G1350" s="103">
        <v>0</v>
      </c>
      <c r="H1350" s="105" t="s">
        <v>6724</v>
      </c>
      <c r="I1350" s="103" t="s">
        <v>6725</v>
      </c>
      <c r="J1350" s="103" t="s">
        <v>2045</v>
      </c>
    </row>
    <row r="1351" spans="1:10">
      <c r="A1351" s="103" t="s">
        <v>2731</v>
      </c>
      <c r="B1351" s="103" t="s">
        <v>4711</v>
      </c>
      <c r="C1351" s="103">
        <v>0</v>
      </c>
      <c r="D1351" s="103">
        <v>0</v>
      </c>
      <c r="E1351" s="13" t="s">
        <v>4718</v>
      </c>
      <c r="F1351" s="103">
        <v>20</v>
      </c>
      <c r="G1351" s="103">
        <v>0</v>
      </c>
      <c r="H1351" s="105" t="s">
        <v>6726</v>
      </c>
      <c r="I1351" s="103" t="s">
        <v>6727</v>
      </c>
      <c r="J1351" s="103" t="s">
        <v>2045</v>
      </c>
    </row>
    <row r="1352" spans="1:10">
      <c r="A1352" s="103" t="s">
        <v>2731</v>
      </c>
      <c r="B1352" s="103" t="s">
        <v>4813</v>
      </c>
      <c r="C1352" s="103">
        <v>0</v>
      </c>
      <c r="D1352" s="103">
        <v>0</v>
      </c>
      <c r="E1352" s="106" t="s">
        <v>4704</v>
      </c>
      <c r="F1352" s="103">
        <v>20</v>
      </c>
      <c r="G1352" s="103">
        <v>0</v>
      </c>
      <c r="H1352" s="105" t="s">
        <v>6728</v>
      </c>
      <c r="I1352" s="103" t="s">
        <v>6729</v>
      </c>
      <c r="J1352" s="103" t="s">
        <v>2045</v>
      </c>
    </row>
    <row r="1353" spans="1:10">
      <c r="A1353" s="103" t="s">
        <v>2731</v>
      </c>
      <c r="B1353" s="103" t="s">
        <v>4711</v>
      </c>
      <c r="C1353" s="103">
        <v>0</v>
      </c>
      <c r="D1353" s="103">
        <v>0</v>
      </c>
      <c r="E1353" s="106" t="s">
        <v>4729</v>
      </c>
      <c r="F1353" s="103">
        <v>20</v>
      </c>
      <c r="G1353" s="103">
        <v>0</v>
      </c>
      <c r="H1353" s="105" t="s">
        <v>6730</v>
      </c>
      <c r="I1353" s="103" t="s">
        <v>6731</v>
      </c>
      <c r="J1353" s="103" t="s">
        <v>2045</v>
      </c>
    </row>
    <row r="1354" spans="1:10">
      <c r="A1354" s="103" t="s">
        <v>4720</v>
      </c>
      <c r="B1354" s="103" t="s">
        <v>4711</v>
      </c>
      <c r="C1354" s="103">
        <v>0</v>
      </c>
      <c r="D1354" s="103">
        <v>0</v>
      </c>
      <c r="E1354" s="106" t="s">
        <v>4729</v>
      </c>
      <c r="F1354" s="103">
        <v>20</v>
      </c>
      <c r="G1354" s="103">
        <v>0</v>
      </c>
      <c r="H1354" s="105" t="s">
        <v>6732</v>
      </c>
      <c r="I1354" s="103" t="s">
        <v>1722</v>
      </c>
      <c r="J1354" s="103" t="s">
        <v>2043</v>
      </c>
    </row>
    <row r="1355" spans="1:10">
      <c r="A1355" s="103" t="s">
        <v>4720</v>
      </c>
      <c r="B1355" s="103" t="s">
        <v>4711</v>
      </c>
      <c r="C1355" s="103">
        <v>0</v>
      </c>
      <c r="D1355" s="103">
        <v>0</v>
      </c>
      <c r="E1355" s="106" t="s">
        <v>4729</v>
      </c>
      <c r="F1355" s="103">
        <v>20</v>
      </c>
      <c r="G1355" s="103">
        <v>0</v>
      </c>
      <c r="H1355" s="105" t="s">
        <v>6733</v>
      </c>
      <c r="I1355" s="103" t="s">
        <v>1716</v>
      </c>
      <c r="J1355" s="103" t="s">
        <v>2045</v>
      </c>
    </row>
    <row r="1356" spans="1:10">
      <c r="A1356" s="103" t="s">
        <v>4720</v>
      </c>
      <c r="B1356" s="103" t="s">
        <v>2105</v>
      </c>
      <c r="C1356" s="103">
        <v>0</v>
      </c>
      <c r="D1356" s="103">
        <v>0</v>
      </c>
      <c r="E1356" s="106" t="s">
        <v>4729</v>
      </c>
      <c r="F1356" s="103">
        <v>20</v>
      </c>
      <c r="G1356" s="103">
        <v>0</v>
      </c>
      <c r="H1356" s="105" t="s">
        <v>6734</v>
      </c>
      <c r="I1356" s="103" t="s">
        <v>2108</v>
      </c>
      <c r="J1356" s="103" t="s">
        <v>2045</v>
      </c>
    </row>
    <row r="1357" spans="1:10">
      <c r="A1357" s="103" t="s">
        <v>2731</v>
      </c>
      <c r="B1357" s="103" t="s">
        <v>4711</v>
      </c>
      <c r="C1357" s="103">
        <v>0</v>
      </c>
      <c r="D1357" s="103">
        <v>0</v>
      </c>
      <c r="E1357" s="13" t="s">
        <v>4718</v>
      </c>
      <c r="F1357" s="103">
        <v>15</v>
      </c>
      <c r="G1357" s="103">
        <v>0</v>
      </c>
      <c r="H1357" s="105" t="s">
        <v>6735</v>
      </c>
      <c r="I1357" s="103" t="s">
        <v>6736</v>
      </c>
      <c r="J1357" s="103" t="s">
        <v>2045</v>
      </c>
    </row>
    <row r="1358" spans="1:10">
      <c r="A1358" s="103" t="s">
        <v>2731</v>
      </c>
      <c r="B1358" s="103" t="s">
        <v>4711</v>
      </c>
      <c r="C1358" s="103">
        <v>0</v>
      </c>
      <c r="D1358" s="103">
        <v>0</v>
      </c>
      <c r="E1358" s="106" t="s">
        <v>4718</v>
      </c>
      <c r="F1358" s="103">
        <v>20</v>
      </c>
      <c r="G1358" s="103">
        <v>0</v>
      </c>
      <c r="H1358" s="105" t="s">
        <v>6737</v>
      </c>
      <c r="I1358" s="103" t="s">
        <v>6738</v>
      </c>
      <c r="J1358" s="103" t="s">
        <v>2045</v>
      </c>
    </row>
    <row r="1359" spans="1:10">
      <c r="A1359" s="103" t="s">
        <v>4720</v>
      </c>
      <c r="B1359" s="103" t="s">
        <v>4711</v>
      </c>
      <c r="C1359" s="103">
        <v>0</v>
      </c>
      <c r="D1359" s="103">
        <v>0</v>
      </c>
      <c r="E1359" s="106" t="s">
        <v>4729</v>
      </c>
      <c r="F1359" s="103">
        <v>20</v>
      </c>
      <c r="G1359" s="103">
        <v>0</v>
      </c>
      <c r="H1359" s="105" t="s">
        <v>6739</v>
      </c>
      <c r="I1359" s="103" t="s">
        <v>1720</v>
      </c>
      <c r="J1359" s="103" t="s">
        <v>2045</v>
      </c>
    </row>
    <row r="1360" spans="1:10">
      <c r="A1360" s="103" t="s">
        <v>4720</v>
      </c>
      <c r="B1360" s="103" t="s">
        <v>4711</v>
      </c>
      <c r="C1360" s="103">
        <v>0</v>
      </c>
      <c r="D1360" s="103">
        <v>0</v>
      </c>
      <c r="E1360" s="106" t="s">
        <v>4729</v>
      </c>
      <c r="F1360" s="103">
        <v>20</v>
      </c>
      <c r="G1360" s="103">
        <v>0</v>
      </c>
      <c r="H1360" s="105" t="s">
        <v>6740</v>
      </c>
      <c r="I1360" s="103" t="s">
        <v>1718</v>
      </c>
      <c r="J1360" s="103" t="s">
        <v>2043</v>
      </c>
    </row>
    <row r="1361" spans="1:10">
      <c r="A1361" s="103" t="s">
        <v>2731</v>
      </c>
      <c r="B1361" s="103" t="s">
        <v>4711</v>
      </c>
      <c r="C1361" s="103">
        <v>0</v>
      </c>
      <c r="D1361" s="103">
        <v>0</v>
      </c>
      <c r="E1361" s="106" t="s">
        <v>4718</v>
      </c>
      <c r="F1361" s="103">
        <v>20</v>
      </c>
      <c r="G1361" s="103">
        <v>0</v>
      </c>
      <c r="H1361" s="105" t="s">
        <v>6741</v>
      </c>
      <c r="I1361" s="103" t="s">
        <v>6742</v>
      </c>
      <c r="J1361" s="103" t="s">
        <v>2045</v>
      </c>
    </row>
    <row r="1362" spans="1:10">
      <c r="A1362" s="103" t="s">
        <v>2731</v>
      </c>
      <c r="B1362" s="103" t="s">
        <v>4813</v>
      </c>
      <c r="C1362" s="103" t="s">
        <v>5213</v>
      </c>
      <c r="D1362" s="103">
        <v>0</v>
      </c>
      <c r="E1362" s="106" t="s">
        <v>4704</v>
      </c>
      <c r="F1362" s="103">
        <v>20</v>
      </c>
      <c r="G1362" s="103">
        <v>0</v>
      </c>
      <c r="H1362" s="105" t="s">
        <v>6743</v>
      </c>
      <c r="I1362" s="103" t="s">
        <v>6744</v>
      </c>
      <c r="J1362" s="103" t="s">
        <v>2045</v>
      </c>
    </row>
    <row r="1363" spans="1:10">
      <c r="A1363" s="103" t="s">
        <v>2731</v>
      </c>
      <c r="B1363" s="103" t="s">
        <v>4711</v>
      </c>
      <c r="C1363" s="103" t="s">
        <v>4746</v>
      </c>
      <c r="D1363" s="103">
        <v>0</v>
      </c>
      <c r="E1363" s="106" t="s">
        <v>4718</v>
      </c>
      <c r="F1363" s="103">
        <v>15</v>
      </c>
      <c r="G1363" s="103">
        <v>0</v>
      </c>
      <c r="H1363" s="105" t="s">
        <v>6745</v>
      </c>
      <c r="I1363" s="103" t="s">
        <v>1735</v>
      </c>
      <c r="J1363" s="103" t="s">
        <v>2045</v>
      </c>
    </row>
    <row r="1364" spans="1:10">
      <c r="A1364" s="103" t="s">
        <v>4720</v>
      </c>
      <c r="B1364" s="103" t="s">
        <v>4711</v>
      </c>
      <c r="C1364" s="103" t="s">
        <v>4712</v>
      </c>
      <c r="D1364" s="103">
        <v>0</v>
      </c>
      <c r="E1364" s="106" t="s">
        <v>4729</v>
      </c>
      <c r="F1364" s="103">
        <v>20</v>
      </c>
      <c r="G1364" s="103">
        <v>0</v>
      </c>
      <c r="H1364" s="105" t="s">
        <v>6746</v>
      </c>
      <c r="I1364" s="103" t="s">
        <v>1013</v>
      </c>
      <c r="J1364" s="103" t="s">
        <v>2045</v>
      </c>
    </row>
    <row r="1365" spans="1:10">
      <c r="A1365" s="103" t="s">
        <v>58</v>
      </c>
      <c r="B1365" s="103" t="s">
        <v>58</v>
      </c>
      <c r="C1365" s="103">
        <v>0</v>
      </c>
      <c r="D1365" s="103">
        <v>0</v>
      </c>
      <c r="E1365" s="115" t="s">
        <v>6747</v>
      </c>
      <c r="F1365" s="103">
        <v>20</v>
      </c>
      <c r="G1365" s="103">
        <v>0</v>
      </c>
      <c r="H1365" s="105" t="s">
        <v>6748</v>
      </c>
      <c r="I1365" s="103" t="s">
        <v>6749</v>
      </c>
      <c r="J1365" s="103" t="s">
        <v>2045</v>
      </c>
    </row>
    <row r="1366" spans="1:10">
      <c r="A1366" s="103" t="s">
        <v>2731</v>
      </c>
      <c r="B1366" s="103" t="s">
        <v>4711</v>
      </c>
      <c r="C1366" s="103">
        <v>0</v>
      </c>
      <c r="D1366" s="103">
        <v>0</v>
      </c>
      <c r="E1366" s="106" t="s">
        <v>4704</v>
      </c>
      <c r="F1366" s="103">
        <v>15</v>
      </c>
      <c r="G1366" s="103">
        <v>0</v>
      </c>
      <c r="H1366" s="105" t="s">
        <v>6750</v>
      </c>
      <c r="I1366" s="103" t="s">
        <v>6751</v>
      </c>
      <c r="J1366" s="103" t="s">
        <v>2045</v>
      </c>
    </row>
    <row r="1367" spans="1:10">
      <c r="A1367" s="103" t="s">
        <v>2731</v>
      </c>
      <c r="B1367" s="103" t="s">
        <v>4711</v>
      </c>
      <c r="C1367" s="103">
        <v>0</v>
      </c>
      <c r="D1367" s="103">
        <v>0</v>
      </c>
      <c r="E1367" s="106" t="s">
        <v>4718</v>
      </c>
      <c r="F1367" s="103">
        <v>20</v>
      </c>
      <c r="G1367" s="103">
        <v>0</v>
      </c>
      <c r="H1367" s="105" t="s">
        <v>6752</v>
      </c>
      <c r="I1367" s="103" t="s">
        <v>6753</v>
      </c>
      <c r="J1367" s="103" t="s">
        <v>2045</v>
      </c>
    </row>
    <row r="1368" spans="1:10">
      <c r="A1368" s="103" t="s">
        <v>2731</v>
      </c>
      <c r="B1368" s="103" t="s">
        <v>4711</v>
      </c>
      <c r="C1368" s="103">
        <v>0</v>
      </c>
      <c r="D1368" s="103">
        <v>0</v>
      </c>
      <c r="E1368" s="106" t="s">
        <v>4718</v>
      </c>
      <c r="F1368" s="103">
        <v>20</v>
      </c>
      <c r="G1368" s="103">
        <v>0</v>
      </c>
      <c r="H1368" s="105" t="s">
        <v>6754</v>
      </c>
      <c r="I1368" s="103" t="s">
        <v>6755</v>
      </c>
      <c r="J1368" s="103" t="s">
        <v>2045</v>
      </c>
    </row>
    <row r="1369" spans="1:10">
      <c r="A1369" s="103" t="s">
        <v>2731</v>
      </c>
      <c r="B1369" s="103" t="s">
        <v>4711</v>
      </c>
      <c r="C1369" s="103">
        <v>0</v>
      </c>
      <c r="D1369" s="103">
        <v>0</v>
      </c>
      <c r="E1369" s="106" t="s">
        <v>4718</v>
      </c>
      <c r="F1369" s="103">
        <v>15</v>
      </c>
      <c r="G1369" s="103">
        <v>0</v>
      </c>
      <c r="H1369" s="105" t="s">
        <v>6756</v>
      </c>
      <c r="I1369" s="103" t="s">
        <v>6757</v>
      </c>
      <c r="J1369" s="103" t="s">
        <v>2045</v>
      </c>
    </row>
    <row r="1370" spans="1:10">
      <c r="A1370" s="103" t="s">
        <v>2731</v>
      </c>
      <c r="B1370" s="103" t="s">
        <v>4711</v>
      </c>
      <c r="C1370" s="103">
        <v>0</v>
      </c>
      <c r="D1370" s="103">
        <v>0</v>
      </c>
      <c r="E1370" s="106" t="s">
        <v>4729</v>
      </c>
      <c r="F1370" s="103">
        <v>20</v>
      </c>
      <c r="G1370" s="103">
        <v>0</v>
      </c>
      <c r="H1370" s="105" t="s">
        <v>6758</v>
      </c>
      <c r="I1370" s="103" t="s">
        <v>6759</v>
      </c>
      <c r="J1370" s="103" t="s">
        <v>2045</v>
      </c>
    </row>
    <row r="1371" spans="1:10">
      <c r="A1371" s="103" t="s">
        <v>4720</v>
      </c>
      <c r="B1371" s="103" t="s">
        <v>4711</v>
      </c>
      <c r="C1371" s="103">
        <v>0</v>
      </c>
      <c r="D1371" s="103">
        <v>0</v>
      </c>
      <c r="E1371" s="106" t="s">
        <v>4704</v>
      </c>
      <c r="F1371" s="103">
        <v>15</v>
      </c>
      <c r="G1371" s="103">
        <v>0</v>
      </c>
      <c r="H1371" s="105" t="s">
        <v>6760</v>
      </c>
      <c r="I1371" s="103" t="s">
        <v>1725</v>
      </c>
      <c r="J1371" s="103" t="s">
        <v>2045</v>
      </c>
    </row>
    <row r="1372" spans="1:10">
      <c r="A1372" s="103" t="s">
        <v>2731</v>
      </c>
      <c r="B1372" s="103" t="s">
        <v>4711</v>
      </c>
      <c r="C1372" s="103">
        <v>0</v>
      </c>
      <c r="D1372" s="103">
        <v>0</v>
      </c>
      <c r="E1372" s="106" t="s">
        <v>4704</v>
      </c>
      <c r="F1372" s="103">
        <v>20</v>
      </c>
      <c r="G1372" s="103">
        <v>0</v>
      </c>
      <c r="H1372" s="105" t="s">
        <v>6761</v>
      </c>
      <c r="I1372" s="103" t="s">
        <v>6762</v>
      </c>
      <c r="J1372" s="103" t="s">
        <v>2043</v>
      </c>
    </row>
    <row r="1373" spans="1:10">
      <c r="A1373" s="103" t="s">
        <v>4720</v>
      </c>
      <c r="B1373" s="103" t="s">
        <v>4711</v>
      </c>
      <c r="C1373" s="103">
        <v>0</v>
      </c>
      <c r="D1373" s="103">
        <v>0</v>
      </c>
      <c r="E1373" s="106" t="s">
        <v>4729</v>
      </c>
      <c r="F1373" s="103">
        <v>20</v>
      </c>
      <c r="G1373" s="103">
        <v>0</v>
      </c>
      <c r="H1373" s="105" t="s">
        <v>6763</v>
      </c>
      <c r="I1373" s="103" t="s">
        <v>6764</v>
      </c>
      <c r="J1373" s="103" t="s">
        <v>2045</v>
      </c>
    </row>
    <row r="1374" spans="1:10">
      <c r="A1374" s="103" t="s">
        <v>2731</v>
      </c>
      <c r="B1374" s="103" t="s">
        <v>4711</v>
      </c>
      <c r="C1374" s="103">
        <v>0</v>
      </c>
      <c r="D1374" s="103">
        <v>0</v>
      </c>
      <c r="E1374" s="106" t="s">
        <v>4729</v>
      </c>
      <c r="F1374" s="103">
        <v>20</v>
      </c>
      <c r="G1374" s="103">
        <v>0</v>
      </c>
      <c r="H1374" s="105" t="s">
        <v>6765</v>
      </c>
      <c r="I1374" s="103" t="s">
        <v>6766</v>
      </c>
      <c r="J1374" s="103" t="s">
        <v>2045</v>
      </c>
    </row>
    <row r="1375" spans="1:10">
      <c r="A1375" s="103" t="s">
        <v>2731</v>
      </c>
      <c r="B1375" s="103" t="s">
        <v>4711</v>
      </c>
      <c r="C1375" s="103">
        <v>0</v>
      </c>
      <c r="D1375" s="103">
        <v>0</v>
      </c>
      <c r="E1375" s="106" t="s">
        <v>4729</v>
      </c>
      <c r="F1375" s="103">
        <v>20</v>
      </c>
      <c r="G1375" s="103">
        <v>0</v>
      </c>
      <c r="H1375" s="105" t="s">
        <v>6767</v>
      </c>
      <c r="I1375" s="103" t="s">
        <v>6768</v>
      </c>
      <c r="J1375" s="103" t="s">
        <v>2045</v>
      </c>
    </row>
    <row r="1376" spans="1:10">
      <c r="A1376" s="103" t="s">
        <v>4720</v>
      </c>
      <c r="B1376" s="103" t="s">
        <v>4711</v>
      </c>
      <c r="C1376" s="103" t="s">
        <v>5213</v>
      </c>
      <c r="D1376" s="103">
        <v>0</v>
      </c>
      <c r="E1376" s="106" t="s">
        <v>4704</v>
      </c>
      <c r="F1376" s="103">
        <v>20</v>
      </c>
      <c r="G1376" s="103">
        <v>0</v>
      </c>
      <c r="H1376" s="105" t="s">
        <v>6769</v>
      </c>
      <c r="I1376" s="103" t="s">
        <v>1759</v>
      </c>
      <c r="J1376" s="103" t="s">
        <v>2045</v>
      </c>
    </row>
    <row r="1377" spans="1:10">
      <c r="A1377" s="103" t="s">
        <v>2731</v>
      </c>
      <c r="B1377" s="103" t="s">
        <v>4813</v>
      </c>
      <c r="C1377" s="103" t="s">
        <v>5213</v>
      </c>
      <c r="D1377" s="103">
        <v>0</v>
      </c>
      <c r="E1377" s="106" t="s">
        <v>4704</v>
      </c>
      <c r="F1377" s="103">
        <v>20</v>
      </c>
      <c r="G1377" s="103">
        <v>0</v>
      </c>
      <c r="H1377" s="105" t="s">
        <v>6770</v>
      </c>
      <c r="I1377" s="103" t="s">
        <v>6771</v>
      </c>
      <c r="J1377" s="103" t="s">
        <v>2045</v>
      </c>
    </row>
    <row r="1378" spans="1:10">
      <c r="A1378" s="103" t="s">
        <v>4720</v>
      </c>
      <c r="B1378" s="103" t="s">
        <v>4711</v>
      </c>
      <c r="C1378" s="103">
        <v>0</v>
      </c>
      <c r="D1378" s="103">
        <v>0</v>
      </c>
      <c r="E1378" s="106" t="s">
        <v>4729</v>
      </c>
      <c r="F1378" s="103">
        <v>20</v>
      </c>
      <c r="G1378" s="103">
        <v>0</v>
      </c>
      <c r="H1378" s="105" t="s">
        <v>6772</v>
      </c>
      <c r="I1378" s="103" t="s">
        <v>6773</v>
      </c>
      <c r="J1378" s="103" t="s">
        <v>2045</v>
      </c>
    </row>
    <row r="1379" spans="1:10">
      <c r="A1379" s="103" t="s">
        <v>2731</v>
      </c>
      <c r="B1379" s="103" t="s">
        <v>4813</v>
      </c>
      <c r="C1379" s="103">
        <v>0</v>
      </c>
      <c r="D1379" s="103">
        <v>0</v>
      </c>
      <c r="E1379" s="106" t="s">
        <v>4729</v>
      </c>
      <c r="F1379" s="103">
        <v>20</v>
      </c>
      <c r="G1379" s="103">
        <v>0</v>
      </c>
      <c r="H1379" s="105" t="s">
        <v>6774</v>
      </c>
      <c r="I1379" s="103" t="s">
        <v>6775</v>
      </c>
      <c r="J1379" s="103" t="s">
        <v>2045</v>
      </c>
    </row>
    <row r="1380" spans="1:10">
      <c r="A1380" s="103" t="s">
        <v>2731</v>
      </c>
      <c r="B1380" s="103" t="s">
        <v>4711</v>
      </c>
      <c r="C1380" s="103">
        <v>0</v>
      </c>
      <c r="D1380" s="103">
        <v>0</v>
      </c>
      <c r="E1380" s="106" t="s">
        <v>4718</v>
      </c>
      <c r="F1380" s="103">
        <v>20</v>
      </c>
      <c r="G1380" s="103">
        <v>0</v>
      </c>
      <c r="H1380" s="105" t="s">
        <v>6776</v>
      </c>
      <c r="I1380" s="103" t="s">
        <v>6777</v>
      </c>
      <c r="J1380" s="103" t="s">
        <v>2045</v>
      </c>
    </row>
    <row r="1381" spans="1:10">
      <c r="A1381" s="103" t="s">
        <v>4720</v>
      </c>
      <c r="B1381" s="103" t="s">
        <v>4711</v>
      </c>
      <c r="C1381" s="103">
        <v>0</v>
      </c>
      <c r="D1381" s="103">
        <v>0</v>
      </c>
      <c r="E1381" s="106" t="s">
        <v>4704</v>
      </c>
      <c r="F1381" s="103">
        <v>15</v>
      </c>
      <c r="G1381" s="103">
        <v>0</v>
      </c>
      <c r="H1381" s="105" t="s">
        <v>6778</v>
      </c>
      <c r="I1381" s="103" t="s">
        <v>1733</v>
      </c>
      <c r="J1381" s="103" t="s">
        <v>2045</v>
      </c>
    </row>
    <row r="1382" spans="1:10">
      <c r="A1382" s="103" t="s">
        <v>2731</v>
      </c>
      <c r="B1382" s="103" t="s">
        <v>4813</v>
      </c>
      <c r="C1382" s="103">
        <v>0</v>
      </c>
      <c r="D1382" s="103">
        <v>0</v>
      </c>
      <c r="E1382" s="106" t="s">
        <v>4718</v>
      </c>
      <c r="F1382" s="103">
        <v>20</v>
      </c>
      <c r="G1382" s="103">
        <v>0</v>
      </c>
      <c r="H1382" s="105" t="s">
        <v>6779</v>
      </c>
      <c r="I1382" s="103" t="s">
        <v>6780</v>
      </c>
      <c r="J1382" s="103" t="s">
        <v>2045</v>
      </c>
    </row>
    <row r="1383" spans="1:10">
      <c r="A1383" s="103" t="s">
        <v>2731</v>
      </c>
      <c r="B1383" s="103" t="s">
        <v>4711</v>
      </c>
      <c r="C1383" s="103" t="s">
        <v>4717</v>
      </c>
      <c r="D1383" s="103">
        <v>0</v>
      </c>
      <c r="E1383" s="106" t="s">
        <v>4729</v>
      </c>
      <c r="F1383" s="103">
        <v>20</v>
      </c>
      <c r="G1383" s="103">
        <v>0</v>
      </c>
      <c r="H1383" s="105" t="s">
        <v>6781</v>
      </c>
      <c r="I1383" s="103" t="s">
        <v>6710</v>
      </c>
      <c r="J1383" s="103" t="s">
        <v>2045</v>
      </c>
    </row>
    <row r="1384" spans="1:10">
      <c r="A1384" s="103" t="s">
        <v>4696</v>
      </c>
      <c r="B1384" s="103" t="s">
        <v>4711</v>
      </c>
      <c r="C1384" s="103">
        <v>0</v>
      </c>
      <c r="D1384" s="103">
        <v>0</v>
      </c>
      <c r="E1384" s="106" t="s">
        <v>4718</v>
      </c>
      <c r="F1384" s="103">
        <v>25</v>
      </c>
      <c r="G1384" s="103">
        <v>0</v>
      </c>
      <c r="H1384" s="105" t="s">
        <v>6782</v>
      </c>
      <c r="I1384" s="103" t="s">
        <v>6783</v>
      </c>
      <c r="J1384" s="103" t="s">
        <v>2045</v>
      </c>
    </row>
    <row r="1385" spans="1:10">
      <c r="A1385" s="103" t="s">
        <v>4720</v>
      </c>
      <c r="B1385" s="103" t="s">
        <v>4711</v>
      </c>
      <c r="C1385" s="103">
        <v>0</v>
      </c>
      <c r="D1385" s="103">
        <v>0</v>
      </c>
      <c r="E1385" s="106" t="s">
        <v>4704</v>
      </c>
      <c r="F1385" s="103">
        <v>20</v>
      </c>
      <c r="G1385" s="103">
        <v>0</v>
      </c>
      <c r="H1385" s="105" t="s">
        <v>6784</v>
      </c>
      <c r="I1385" s="103" t="s">
        <v>1743</v>
      </c>
      <c r="J1385" s="103" t="s">
        <v>2045</v>
      </c>
    </row>
    <row r="1386" spans="1:10">
      <c r="A1386" s="103" t="s">
        <v>4720</v>
      </c>
      <c r="B1386" s="103" t="s">
        <v>4711</v>
      </c>
      <c r="C1386" s="103">
        <v>0</v>
      </c>
      <c r="D1386" s="103">
        <v>0</v>
      </c>
      <c r="E1386" s="106" t="s">
        <v>4704</v>
      </c>
      <c r="F1386" s="103">
        <v>15</v>
      </c>
      <c r="G1386" s="103">
        <v>0</v>
      </c>
      <c r="H1386" s="105" t="s">
        <v>6785</v>
      </c>
      <c r="I1386" s="103" t="s">
        <v>1741</v>
      </c>
      <c r="J1386" s="103" t="s">
        <v>2045</v>
      </c>
    </row>
    <row r="1387" spans="1:10">
      <c r="A1387" s="103" t="s">
        <v>2731</v>
      </c>
      <c r="B1387" s="103" t="s">
        <v>4711</v>
      </c>
      <c r="C1387" s="103">
        <v>0</v>
      </c>
      <c r="D1387" s="103">
        <v>0</v>
      </c>
      <c r="E1387" s="106" t="s">
        <v>4718</v>
      </c>
      <c r="F1387" s="103">
        <v>20</v>
      </c>
      <c r="G1387" s="103">
        <v>0</v>
      </c>
      <c r="H1387" s="105" t="s">
        <v>6786</v>
      </c>
      <c r="I1387" s="103" t="s">
        <v>6787</v>
      </c>
      <c r="J1387" s="103" t="s">
        <v>2045</v>
      </c>
    </row>
    <row r="1388" spans="1:10">
      <c r="A1388" s="103" t="s">
        <v>2731</v>
      </c>
      <c r="B1388" s="103" t="s">
        <v>4711</v>
      </c>
      <c r="C1388" s="103">
        <v>0</v>
      </c>
      <c r="D1388" s="103">
        <v>0</v>
      </c>
      <c r="E1388" s="106" t="s">
        <v>4718</v>
      </c>
      <c r="F1388" s="103">
        <v>20</v>
      </c>
      <c r="G1388" s="103">
        <v>0</v>
      </c>
      <c r="H1388" s="105" t="s">
        <v>6788</v>
      </c>
      <c r="I1388" s="103" t="s">
        <v>6789</v>
      </c>
      <c r="J1388" s="103" t="s">
        <v>2045</v>
      </c>
    </row>
    <row r="1389" spans="1:10">
      <c r="A1389" s="103" t="s">
        <v>2731</v>
      </c>
      <c r="B1389" s="103" t="s">
        <v>4711</v>
      </c>
      <c r="C1389" s="103">
        <v>0</v>
      </c>
      <c r="D1389" s="103">
        <v>0</v>
      </c>
      <c r="E1389" s="106" t="s">
        <v>4704</v>
      </c>
      <c r="F1389" s="103">
        <v>20</v>
      </c>
      <c r="G1389" s="103">
        <v>0</v>
      </c>
      <c r="H1389" s="105" t="s">
        <v>6790</v>
      </c>
      <c r="I1389" s="103" t="s">
        <v>6791</v>
      </c>
      <c r="J1389" s="103" t="s">
        <v>2045</v>
      </c>
    </row>
    <row r="1390" spans="1:10">
      <c r="A1390" s="103" t="s">
        <v>4720</v>
      </c>
      <c r="B1390" s="103" t="s">
        <v>4711</v>
      </c>
      <c r="C1390" s="103">
        <v>0</v>
      </c>
      <c r="D1390" s="103">
        <v>0</v>
      </c>
      <c r="E1390" s="106" t="s">
        <v>4729</v>
      </c>
      <c r="F1390" s="103">
        <v>20</v>
      </c>
      <c r="G1390" s="103">
        <v>0</v>
      </c>
      <c r="H1390" s="105" t="s">
        <v>6792</v>
      </c>
      <c r="I1390" s="103" t="s">
        <v>1745</v>
      </c>
      <c r="J1390" s="103" t="s">
        <v>2045</v>
      </c>
    </row>
    <row r="1391" spans="1:10">
      <c r="A1391" s="103" t="s">
        <v>4720</v>
      </c>
      <c r="B1391" s="103" t="s">
        <v>4711</v>
      </c>
      <c r="C1391" s="103">
        <v>0</v>
      </c>
      <c r="D1391" s="103">
        <v>0</v>
      </c>
      <c r="E1391" s="106" t="s">
        <v>4729</v>
      </c>
      <c r="F1391" s="103">
        <v>20</v>
      </c>
      <c r="G1391" s="103">
        <v>0</v>
      </c>
      <c r="H1391" s="105" t="s">
        <v>6793</v>
      </c>
      <c r="I1391" s="103" t="s">
        <v>1755</v>
      </c>
      <c r="J1391" s="103" t="s">
        <v>2045</v>
      </c>
    </row>
    <row r="1392" spans="1:10">
      <c r="A1392" s="103" t="s">
        <v>2731</v>
      </c>
      <c r="B1392" s="103" t="s">
        <v>4711</v>
      </c>
      <c r="C1392" s="103">
        <v>0</v>
      </c>
      <c r="D1392" s="103">
        <v>0</v>
      </c>
      <c r="E1392" s="106" t="s">
        <v>4729</v>
      </c>
      <c r="F1392" s="103">
        <v>20</v>
      </c>
      <c r="G1392" s="103">
        <v>0</v>
      </c>
      <c r="H1392" s="105" t="s">
        <v>6794</v>
      </c>
      <c r="I1392" s="103" t="s">
        <v>6795</v>
      </c>
      <c r="J1392" s="103" t="s">
        <v>2045</v>
      </c>
    </row>
    <row r="1393" spans="1:10">
      <c r="A1393" s="103" t="s">
        <v>2731</v>
      </c>
      <c r="B1393" s="103" t="s">
        <v>4711</v>
      </c>
      <c r="C1393" s="103">
        <v>0</v>
      </c>
      <c r="D1393" s="103">
        <v>0</v>
      </c>
      <c r="E1393" s="106" t="s">
        <v>4729</v>
      </c>
      <c r="F1393" s="103">
        <v>15</v>
      </c>
      <c r="G1393" s="103">
        <v>0</v>
      </c>
      <c r="H1393" s="105" t="s">
        <v>6796</v>
      </c>
      <c r="I1393" s="103" t="s">
        <v>6797</v>
      </c>
      <c r="J1393" s="103" t="s">
        <v>2045</v>
      </c>
    </row>
    <row r="1394" spans="1:10">
      <c r="A1394" s="103" t="s">
        <v>2731</v>
      </c>
      <c r="B1394" s="103" t="s">
        <v>4711</v>
      </c>
      <c r="C1394" s="103">
        <v>0</v>
      </c>
      <c r="D1394" s="103">
        <v>0</v>
      </c>
      <c r="E1394" s="13" t="s">
        <v>4718</v>
      </c>
      <c r="F1394" s="103">
        <v>20</v>
      </c>
      <c r="G1394" s="103">
        <v>0</v>
      </c>
      <c r="H1394" s="105" t="s">
        <v>6798</v>
      </c>
      <c r="I1394" s="103" t="s">
        <v>1749</v>
      </c>
      <c r="J1394" s="103" t="s">
        <v>2045</v>
      </c>
    </row>
    <row r="1395" spans="1:10">
      <c r="A1395" s="103" t="s">
        <v>4720</v>
      </c>
      <c r="B1395" s="103" t="s">
        <v>4711</v>
      </c>
      <c r="C1395" s="103">
        <v>0</v>
      </c>
      <c r="D1395" s="103">
        <v>0</v>
      </c>
      <c r="E1395" s="106" t="s">
        <v>4704</v>
      </c>
      <c r="F1395" s="103">
        <v>20</v>
      </c>
      <c r="G1395" s="103">
        <v>0</v>
      </c>
      <c r="H1395" s="105" t="s">
        <v>6799</v>
      </c>
      <c r="I1395" s="103" t="s">
        <v>1737</v>
      </c>
      <c r="J1395" s="103" t="s">
        <v>2045</v>
      </c>
    </row>
    <row r="1396" spans="1:10">
      <c r="A1396" s="103" t="s">
        <v>58</v>
      </c>
      <c r="B1396" s="103" t="s">
        <v>58</v>
      </c>
      <c r="C1396" s="103">
        <v>0</v>
      </c>
      <c r="D1396" s="103">
        <v>0</v>
      </c>
      <c r="E1396" s="115" t="s">
        <v>6557</v>
      </c>
      <c r="F1396" s="103">
        <v>20</v>
      </c>
      <c r="G1396" s="103">
        <v>0</v>
      </c>
      <c r="H1396" s="105" t="s">
        <v>6800</v>
      </c>
      <c r="I1396" s="103" t="s">
        <v>1723</v>
      </c>
      <c r="J1396" s="103" t="s">
        <v>2043</v>
      </c>
    </row>
    <row r="1397" spans="1:10">
      <c r="A1397" s="103" t="s">
        <v>2731</v>
      </c>
      <c r="B1397" s="103" t="s">
        <v>4711</v>
      </c>
      <c r="C1397" s="103">
        <v>0</v>
      </c>
      <c r="D1397" s="103">
        <v>0</v>
      </c>
      <c r="E1397" s="106" t="s">
        <v>4729</v>
      </c>
      <c r="F1397" s="103">
        <v>20</v>
      </c>
      <c r="G1397" s="103">
        <v>0</v>
      </c>
      <c r="H1397" s="105" t="s">
        <v>6801</v>
      </c>
      <c r="I1397" s="103" t="s">
        <v>2162</v>
      </c>
      <c r="J1397" s="103" t="s">
        <v>2043</v>
      </c>
    </row>
    <row r="1398" spans="1:10">
      <c r="A1398" s="103" t="s">
        <v>4720</v>
      </c>
      <c r="B1398" s="103" t="s">
        <v>4711</v>
      </c>
      <c r="C1398" s="103">
        <v>0</v>
      </c>
      <c r="D1398" s="103">
        <v>0</v>
      </c>
      <c r="E1398" s="106" t="s">
        <v>4704</v>
      </c>
      <c r="F1398" s="103">
        <v>15</v>
      </c>
      <c r="G1398" s="103">
        <v>0</v>
      </c>
      <c r="H1398" s="105" t="s">
        <v>6802</v>
      </c>
      <c r="I1398" s="103" t="s">
        <v>1672</v>
      </c>
      <c r="J1398" s="103" t="s">
        <v>2045</v>
      </c>
    </row>
    <row r="1399" spans="1:10">
      <c r="A1399" s="103" t="s">
        <v>2731</v>
      </c>
      <c r="B1399" s="103" t="s">
        <v>4711</v>
      </c>
      <c r="C1399" s="103">
        <v>0</v>
      </c>
      <c r="D1399" s="103">
        <v>0</v>
      </c>
      <c r="E1399" s="106" t="s">
        <v>4729</v>
      </c>
      <c r="F1399" s="103">
        <v>20</v>
      </c>
      <c r="G1399" s="103">
        <v>0</v>
      </c>
      <c r="H1399" s="105" t="s">
        <v>6803</v>
      </c>
      <c r="I1399" s="103" t="s">
        <v>1751</v>
      </c>
      <c r="J1399" s="103" t="s">
        <v>2045</v>
      </c>
    </row>
    <row r="1400" spans="1:10">
      <c r="A1400" s="103" t="s">
        <v>4720</v>
      </c>
      <c r="B1400" s="103" t="s">
        <v>4711</v>
      </c>
      <c r="C1400" s="103">
        <v>0</v>
      </c>
      <c r="D1400" s="103">
        <v>0</v>
      </c>
      <c r="E1400" s="106" t="s">
        <v>4718</v>
      </c>
      <c r="F1400" s="103">
        <v>20</v>
      </c>
      <c r="G1400" s="103">
        <v>0</v>
      </c>
      <c r="H1400" s="105" t="s">
        <v>6804</v>
      </c>
      <c r="I1400" s="103" t="s">
        <v>1765</v>
      </c>
      <c r="J1400" s="103" t="s">
        <v>2045</v>
      </c>
    </row>
    <row r="1401" spans="1:10">
      <c r="A1401" s="103" t="s">
        <v>4720</v>
      </c>
      <c r="B1401" s="103" t="s">
        <v>4711</v>
      </c>
      <c r="C1401" s="103">
        <v>0</v>
      </c>
      <c r="D1401" s="103">
        <v>0</v>
      </c>
      <c r="E1401" s="106" t="s">
        <v>4704</v>
      </c>
      <c r="F1401" s="103">
        <v>20</v>
      </c>
      <c r="G1401" s="103">
        <v>0</v>
      </c>
      <c r="H1401" s="105" t="s">
        <v>6805</v>
      </c>
      <c r="I1401" s="103" t="s">
        <v>1783</v>
      </c>
      <c r="J1401" s="103" t="s">
        <v>2045</v>
      </c>
    </row>
    <row r="1402" spans="1:10">
      <c r="A1402" s="103" t="s">
        <v>4720</v>
      </c>
      <c r="B1402" s="103" t="s">
        <v>4711</v>
      </c>
      <c r="C1402" s="103">
        <v>0</v>
      </c>
      <c r="D1402" s="103">
        <v>0</v>
      </c>
      <c r="E1402" s="106" t="s">
        <v>4729</v>
      </c>
      <c r="F1402" s="103">
        <v>20</v>
      </c>
      <c r="G1402" s="103">
        <v>0</v>
      </c>
      <c r="H1402" s="105" t="s">
        <v>6806</v>
      </c>
      <c r="I1402" s="103" t="s">
        <v>1747</v>
      </c>
      <c r="J1402" s="103" t="s">
        <v>2045</v>
      </c>
    </row>
    <row r="1403" spans="1:10">
      <c r="A1403" s="103" t="s">
        <v>4720</v>
      </c>
      <c r="B1403" s="103" t="s">
        <v>4711</v>
      </c>
      <c r="C1403" s="103">
        <v>0</v>
      </c>
      <c r="D1403" s="103">
        <v>0</v>
      </c>
      <c r="E1403" s="106" t="s">
        <v>4729</v>
      </c>
      <c r="F1403" s="103">
        <v>20</v>
      </c>
      <c r="G1403" s="103">
        <v>0</v>
      </c>
      <c r="H1403" s="105" t="s">
        <v>6807</v>
      </c>
      <c r="I1403" s="103" t="s">
        <v>1757</v>
      </c>
      <c r="J1403" s="103" t="s">
        <v>2045</v>
      </c>
    </row>
    <row r="1404" spans="1:10">
      <c r="A1404" s="103" t="s">
        <v>4720</v>
      </c>
      <c r="B1404" s="103" t="s">
        <v>4711</v>
      </c>
      <c r="C1404" s="103">
        <v>0</v>
      </c>
      <c r="D1404" s="103">
        <v>0</v>
      </c>
      <c r="E1404" s="106" t="s">
        <v>4729</v>
      </c>
      <c r="F1404" s="103">
        <v>20</v>
      </c>
      <c r="G1404" s="103">
        <v>0</v>
      </c>
      <c r="H1404" s="105" t="s">
        <v>6808</v>
      </c>
      <c r="I1404" s="103" t="s">
        <v>1763</v>
      </c>
      <c r="J1404" s="103" t="s">
        <v>2045</v>
      </c>
    </row>
    <row r="1405" spans="1:10">
      <c r="A1405" s="103" t="s">
        <v>2731</v>
      </c>
      <c r="B1405" s="103" t="s">
        <v>4711</v>
      </c>
      <c r="C1405" s="103">
        <v>0</v>
      </c>
      <c r="D1405" s="103">
        <v>0</v>
      </c>
      <c r="E1405" s="106" t="s">
        <v>4729</v>
      </c>
      <c r="F1405" s="103">
        <v>20</v>
      </c>
      <c r="G1405" s="103">
        <v>0</v>
      </c>
      <c r="H1405" s="105" t="s">
        <v>6809</v>
      </c>
      <c r="I1405" s="103" t="s">
        <v>6810</v>
      </c>
      <c r="J1405" s="103" t="s">
        <v>2045</v>
      </c>
    </row>
    <row r="1406" spans="1:10">
      <c r="A1406" s="103" t="s">
        <v>2731</v>
      </c>
      <c r="B1406" s="103" t="s">
        <v>4711</v>
      </c>
      <c r="C1406" s="103">
        <v>0</v>
      </c>
      <c r="D1406" s="103">
        <v>0</v>
      </c>
      <c r="E1406" s="106" t="s">
        <v>4718</v>
      </c>
      <c r="F1406" s="103">
        <v>20</v>
      </c>
      <c r="G1406" s="103">
        <v>0</v>
      </c>
      <c r="H1406" s="105" t="s">
        <v>6811</v>
      </c>
      <c r="I1406" s="103" t="s">
        <v>6812</v>
      </c>
      <c r="J1406" s="103" t="s">
        <v>2045</v>
      </c>
    </row>
    <row r="1407" spans="1:10">
      <c r="A1407" s="103" t="s">
        <v>2731</v>
      </c>
      <c r="B1407" s="103" t="s">
        <v>4711</v>
      </c>
      <c r="C1407" s="103">
        <v>0</v>
      </c>
      <c r="D1407" s="103">
        <v>0</v>
      </c>
      <c r="E1407" s="106" t="s">
        <v>4718</v>
      </c>
      <c r="F1407" s="103">
        <v>15</v>
      </c>
      <c r="G1407" s="103">
        <v>0</v>
      </c>
      <c r="H1407" s="105" t="s">
        <v>6813</v>
      </c>
      <c r="I1407" s="103" t="s">
        <v>6814</v>
      </c>
      <c r="J1407" s="103" t="s">
        <v>2045</v>
      </c>
    </row>
    <row r="1408" spans="1:10">
      <c r="A1408" s="103" t="s">
        <v>2731</v>
      </c>
      <c r="B1408" s="103" t="s">
        <v>4711</v>
      </c>
      <c r="C1408" s="103">
        <v>0</v>
      </c>
      <c r="D1408" s="103">
        <v>0</v>
      </c>
      <c r="E1408" s="13" t="s">
        <v>4718</v>
      </c>
      <c r="F1408" s="103">
        <v>20</v>
      </c>
      <c r="G1408" s="103">
        <v>0</v>
      </c>
      <c r="H1408" s="105" t="s">
        <v>6815</v>
      </c>
      <c r="I1408" s="103" t="s">
        <v>1753</v>
      </c>
      <c r="J1408" s="103" t="s">
        <v>2045</v>
      </c>
    </row>
    <row r="1409" spans="1:10">
      <c r="A1409" s="103" t="s">
        <v>2731</v>
      </c>
      <c r="B1409" s="103" t="s">
        <v>4711</v>
      </c>
      <c r="C1409" s="103">
        <v>0</v>
      </c>
      <c r="D1409" s="103">
        <v>0</v>
      </c>
      <c r="E1409" s="106" t="s">
        <v>4718</v>
      </c>
      <c r="F1409" s="103">
        <v>20</v>
      </c>
      <c r="G1409" s="103">
        <v>0</v>
      </c>
      <c r="H1409" s="105" t="s">
        <v>6816</v>
      </c>
      <c r="I1409" s="103" t="s">
        <v>6817</v>
      </c>
      <c r="J1409" s="103" t="s">
        <v>2045</v>
      </c>
    </row>
    <row r="1410" spans="1:10">
      <c r="A1410" s="103" t="s">
        <v>4720</v>
      </c>
      <c r="B1410" s="103" t="s">
        <v>4711</v>
      </c>
      <c r="C1410" s="103">
        <v>0</v>
      </c>
      <c r="D1410" s="103">
        <v>0</v>
      </c>
      <c r="E1410" s="106" t="s">
        <v>4704</v>
      </c>
      <c r="F1410" s="103">
        <v>15</v>
      </c>
      <c r="G1410" s="103">
        <v>0</v>
      </c>
      <c r="H1410" s="105" t="s">
        <v>6818</v>
      </c>
      <c r="I1410" s="103" t="s">
        <v>1761</v>
      </c>
      <c r="J1410" s="103" t="s">
        <v>2045</v>
      </c>
    </row>
    <row r="1411" spans="1:10">
      <c r="A1411" s="103" t="s">
        <v>4720</v>
      </c>
      <c r="B1411" s="103" t="s">
        <v>4711</v>
      </c>
      <c r="C1411" s="103">
        <v>0</v>
      </c>
      <c r="D1411" s="103">
        <v>0</v>
      </c>
      <c r="E1411" s="106" t="s">
        <v>4704</v>
      </c>
      <c r="F1411" s="103">
        <v>20</v>
      </c>
      <c r="G1411" s="103">
        <v>0</v>
      </c>
      <c r="H1411" s="105" t="s">
        <v>6819</v>
      </c>
      <c r="I1411" s="103" t="s">
        <v>6820</v>
      </c>
      <c r="J1411" s="103" t="s">
        <v>2045</v>
      </c>
    </row>
    <row r="1412" spans="1:10">
      <c r="A1412" s="103" t="s">
        <v>4720</v>
      </c>
      <c r="B1412" s="103" t="s">
        <v>4711</v>
      </c>
      <c r="C1412" s="103">
        <v>0</v>
      </c>
      <c r="D1412" s="103">
        <v>0</v>
      </c>
      <c r="E1412" s="106" t="s">
        <v>4704</v>
      </c>
      <c r="F1412" s="103">
        <v>15</v>
      </c>
      <c r="G1412" s="103">
        <v>0</v>
      </c>
      <c r="H1412" s="105" t="s">
        <v>6821</v>
      </c>
      <c r="I1412" s="103" t="s">
        <v>1767</v>
      </c>
      <c r="J1412" s="103" t="s">
        <v>2045</v>
      </c>
    </row>
    <row r="1413" spans="1:10">
      <c r="A1413" s="103" t="s">
        <v>4720</v>
      </c>
      <c r="B1413" s="103" t="s">
        <v>4711</v>
      </c>
      <c r="C1413" s="103">
        <v>0</v>
      </c>
      <c r="D1413" s="103">
        <v>0</v>
      </c>
      <c r="E1413" s="106" t="s">
        <v>4704</v>
      </c>
      <c r="F1413" s="103">
        <v>20</v>
      </c>
      <c r="G1413" s="103">
        <v>0</v>
      </c>
      <c r="H1413" s="105" t="s">
        <v>6822</v>
      </c>
      <c r="I1413" s="103" t="s">
        <v>1771</v>
      </c>
      <c r="J1413" s="103" t="s">
        <v>2045</v>
      </c>
    </row>
    <row r="1414" spans="1:10">
      <c r="A1414" s="103" t="s">
        <v>2731</v>
      </c>
      <c r="B1414" s="103" t="s">
        <v>4813</v>
      </c>
      <c r="C1414" s="103">
        <v>0</v>
      </c>
      <c r="D1414" s="103">
        <v>0</v>
      </c>
      <c r="E1414" s="106" t="s">
        <v>4729</v>
      </c>
      <c r="F1414" s="103">
        <v>20</v>
      </c>
      <c r="G1414" s="103">
        <v>0</v>
      </c>
      <c r="H1414" s="105" t="s">
        <v>6823</v>
      </c>
      <c r="I1414" s="103" t="s">
        <v>6481</v>
      </c>
      <c r="J1414" s="103" t="s">
        <v>2045</v>
      </c>
    </row>
    <row r="1415" spans="1:10">
      <c r="A1415" s="103" t="s">
        <v>2731</v>
      </c>
      <c r="B1415" s="103" t="s">
        <v>4813</v>
      </c>
      <c r="C1415" s="103">
        <v>0</v>
      </c>
      <c r="D1415" s="103">
        <v>0</v>
      </c>
      <c r="E1415" s="106" t="s">
        <v>4729</v>
      </c>
      <c r="F1415" s="103">
        <v>20</v>
      </c>
      <c r="G1415" s="103">
        <v>0</v>
      </c>
      <c r="H1415" s="105" t="s">
        <v>6824</v>
      </c>
      <c r="I1415" s="103" t="s">
        <v>6825</v>
      </c>
      <c r="J1415" s="103" t="s">
        <v>2045</v>
      </c>
    </row>
    <row r="1416" spans="1:10">
      <c r="A1416" s="103" t="s">
        <v>4720</v>
      </c>
      <c r="B1416" s="103" t="s">
        <v>4711</v>
      </c>
      <c r="C1416" s="103">
        <v>0</v>
      </c>
      <c r="D1416" s="103">
        <v>0</v>
      </c>
      <c r="E1416" s="106" t="s">
        <v>4729</v>
      </c>
      <c r="F1416" s="103">
        <v>20</v>
      </c>
      <c r="G1416" s="103">
        <v>0</v>
      </c>
      <c r="H1416" s="105" t="s">
        <v>6826</v>
      </c>
      <c r="I1416" s="103" t="s">
        <v>1839</v>
      </c>
      <c r="J1416" s="103" t="s">
        <v>2045</v>
      </c>
    </row>
    <row r="1417" spans="1:10">
      <c r="A1417" s="103" t="s">
        <v>4720</v>
      </c>
      <c r="B1417" s="103" t="s">
        <v>4711</v>
      </c>
      <c r="C1417" s="103">
        <v>0</v>
      </c>
      <c r="D1417" s="103">
        <v>0</v>
      </c>
      <c r="E1417" s="106" t="s">
        <v>4729</v>
      </c>
      <c r="F1417" s="103">
        <v>20</v>
      </c>
      <c r="G1417" s="103">
        <v>0</v>
      </c>
      <c r="H1417" s="105" t="s">
        <v>6827</v>
      </c>
      <c r="I1417" s="103" t="s">
        <v>1769</v>
      </c>
      <c r="J1417" s="103" t="s">
        <v>2045</v>
      </c>
    </row>
    <row r="1418" spans="1:10">
      <c r="A1418" s="103" t="s">
        <v>4696</v>
      </c>
      <c r="B1418" s="103" t="s">
        <v>4711</v>
      </c>
      <c r="C1418" s="103">
        <v>0</v>
      </c>
      <c r="D1418" s="103">
        <v>0</v>
      </c>
      <c r="E1418" s="106" t="s">
        <v>4718</v>
      </c>
      <c r="F1418" s="103">
        <v>25</v>
      </c>
      <c r="G1418" s="103">
        <v>0</v>
      </c>
      <c r="H1418" s="105" t="s">
        <v>6828</v>
      </c>
      <c r="I1418" s="103" t="s">
        <v>6829</v>
      </c>
      <c r="J1418" s="103" t="s">
        <v>2045</v>
      </c>
    </row>
    <row r="1419" spans="1:10">
      <c r="A1419" s="103" t="s">
        <v>4720</v>
      </c>
      <c r="B1419" s="103" t="s">
        <v>4711</v>
      </c>
      <c r="C1419" s="103">
        <v>0</v>
      </c>
      <c r="D1419" s="103">
        <v>0</v>
      </c>
      <c r="E1419" s="106" t="s">
        <v>4704</v>
      </c>
      <c r="F1419" s="103">
        <v>20</v>
      </c>
      <c r="G1419" s="103">
        <v>0</v>
      </c>
      <c r="H1419" s="105" t="s">
        <v>6830</v>
      </c>
      <c r="I1419" s="103" t="s">
        <v>1779</v>
      </c>
      <c r="J1419" s="103" t="s">
        <v>2045</v>
      </c>
    </row>
    <row r="1420" spans="1:10">
      <c r="A1420" s="103" t="s">
        <v>4696</v>
      </c>
      <c r="B1420" s="103" t="s">
        <v>4711</v>
      </c>
      <c r="C1420" s="103">
        <v>0</v>
      </c>
      <c r="D1420" s="103">
        <v>0</v>
      </c>
      <c r="E1420" s="106" t="s">
        <v>4718</v>
      </c>
      <c r="F1420" s="103">
        <v>20</v>
      </c>
      <c r="G1420" s="103">
        <v>0</v>
      </c>
      <c r="H1420" s="105" t="s">
        <v>6831</v>
      </c>
      <c r="I1420" s="103" t="s">
        <v>6832</v>
      </c>
      <c r="J1420" s="103" t="s">
        <v>2045</v>
      </c>
    </row>
    <row r="1421" spans="1:10">
      <c r="A1421" s="103" t="s">
        <v>6464</v>
      </c>
      <c r="B1421" s="103" t="s">
        <v>4711</v>
      </c>
      <c r="C1421" s="103">
        <v>0</v>
      </c>
      <c r="D1421" s="103">
        <v>0</v>
      </c>
      <c r="E1421" s="106" t="s">
        <v>4718</v>
      </c>
      <c r="F1421" s="103">
        <v>15</v>
      </c>
      <c r="G1421" s="103">
        <v>0</v>
      </c>
      <c r="H1421" s="105" t="s">
        <v>6833</v>
      </c>
      <c r="I1421" s="103" t="s">
        <v>1180</v>
      </c>
      <c r="J1421" s="103" t="s">
        <v>2045</v>
      </c>
    </row>
    <row r="1422" spans="1:10">
      <c r="A1422" s="103" t="s">
        <v>2731</v>
      </c>
      <c r="B1422" s="103" t="s">
        <v>4711</v>
      </c>
      <c r="C1422" s="103">
        <v>0</v>
      </c>
      <c r="D1422" s="103">
        <v>0</v>
      </c>
      <c r="E1422" s="106" t="s">
        <v>4718</v>
      </c>
      <c r="F1422" s="103">
        <v>20</v>
      </c>
      <c r="G1422" s="103">
        <v>0</v>
      </c>
      <c r="H1422" s="105" t="s">
        <v>6834</v>
      </c>
      <c r="I1422" s="103" t="s">
        <v>6835</v>
      </c>
      <c r="J1422" s="103" t="s">
        <v>2045</v>
      </c>
    </row>
    <row r="1423" spans="1:10">
      <c r="A1423" s="103" t="s">
        <v>4720</v>
      </c>
      <c r="B1423" s="103" t="s">
        <v>4711</v>
      </c>
      <c r="C1423" s="103">
        <v>0</v>
      </c>
      <c r="D1423" s="103">
        <v>0</v>
      </c>
      <c r="E1423" s="106" t="s">
        <v>4729</v>
      </c>
      <c r="F1423" s="103">
        <v>20</v>
      </c>
      <c r="G1423" s="103">
        <v>0</v>
      </c>
      <c r="H1423" s="105" t="s">
        <v>6836</v>
      </c>
      <c r="I1423" s="103" t="s">
        <v>1773</v>
      </c>
      <c r="J1423" s="103" t="s">
        <v>2045</v>
      </c>
    </row>
    <row r="1424" spans="1:10">
      <c r="A1424" s="103" t="s">
        <v>4720</v>
      </c>
      <c r="B1424" s="103" t="s">
        <v>4711</v>
      </c>
      <c r="C1424" s="103">
        <v>0</v>
      </c>
      <c r="D1424" s="103">
        <v>0</v>
      </c>
      <c r="E1424" s="106" t="s">
        <v>6837</v>
      </c>
      <c r="F1424" s="103">
        <v>20</v>
      </c>
      <c r="G1424" s="103">
        <v>0</v>
      </c>
      <c r="H1424" s="105" t="s">
        <v>6838</v>
      </c>
      <c r="I1424" s="103" t="s">
        <v>1781</v>
      </c>
      <c r="J1424" s="103" t="s">
        <v>2045</v>
      </c>
    </row>
    <row r="1425" spans="1:10">
      <c r="A1425" s="103" t="s">
        <v>4720</v>
      </c>
      <c r="B1425" s="103" t="s">
        <v>4711</v>
      </c>
      <c r="C1425" s="103">
        <v>0</v>
      </c>
      <c r="D1425" s="103">
        <v>0</v>
      </c>
      <c r="E1425" s="106" t="s">
        <v>4729</v>
      </c>
      <c r="F1425" s="103">
        <v>20</v>
      </c>
      <c r="G1425" s="103">
        <v>0</v>
      </c>
      <c r="H1425" s="105" t="s">
        <v>6839</v>
      </c>
      <c r="I1425" s="103" t="s">
        <v>1775</v>
      </c>
      <c r="J1425" s="103" t="s">
        <v>2045</v>
      </c>
    </row>
    <row r="1426" spans="1:10">
      <c r="A1426" s="103" t="s">
        <v>2731</v>
      </c>
      <c r="B1426" s="103" t="s">
        <v>4813</v>
      </c>
      <c r="C1426" s="103">
        <v>0</v>
      </c>
      <c r="D1426" s="103">
        <v>0</v>
      </c>
      <c r="E1426" s="106" t="s">
        <v>4704</v>
      </c>
      <c r="F1426" s="103">
        <v>20</v>
      </c>
      <c r="G1426" s="103">
        <v>0</v>
      </c>
      <c r="H1426" s="105" t="s">
        <v>6840</v>
      </c>
      <c r="I1426" s="103" t="s">
        <v>6841</v>
      </c>
      <c r="J1426" s="103" t="s">
        <v>2045</v>
      </c>
    </row>
    <row r="1427" spans="1:10">
      <c r="A1427" s="103" t="s">
        <v>2731</v>
      </c>
      <c r="B1427" s="103" t="s">
        <v>4711</v>
      </c>
      <c r="C1427" s="103">
        <v>0</v>
      </c>
      <c r="D1427" s="103">
        <v>0</v>
      </c>
      <c r="E1427" s="106" t="s">
        <v>4729</v>
      </c>
      <c r="F1427" s="103">
        <v>15</v>
      </c>
      <c r="G1427" s="103">
        <v>0</v>
      </c>
      <c r="H1427" s="105" t="s">
        <v>6842</v>
      </c>
      <c r="I1427" s="103" t="s">
        <v>6843</v>
      </c>
      <c r="J1427" s="103" t="s">
        <v>2045</v>
      </c>
    </row>
    <row r="1428" spans="1:10">
      <c r="A1428" s="103" t="s">
        <v>4720</v>
      </c>
      <c r="B1428" s="103" t="s">
        <v>4711</v>
      </c>
      <c r="C1428" s="103">
        <v>0</v>
      </c>
      <c r="D1428" s="103">
        <v>0</v>
      </c>
      <c r="E1428" s="106" t="s">
        <v>4704</v>
      </c>
      <c r="F1428" s="103">
        <v>20</v>
      </c>
      <c r="G1428" s="103">
        <v>0</v>
      </c>
      <c r="H1428" s="105" t="s">
        <v>6844</v>
      </c>
      <c r="I1428" s="103" t="s">
        <v>1835</v>
      </c>
      <c r="J1428" s="103" t="s">
        <v>2045</v>
      </c>
    </row>
    <row r="1429" spans="1:10">
      <c r="A1429" s="103" t="s">
        <v>4696</v>
      </c>
      <c r="B1429" s="103" t="s">
        <v>4697</v>
      </c>
      <c r="C1429" s="103">
        <v>0</v>
      </c>
      <c r="D1429" s="103">
        <v>0</v>
      </c>
      <c r="E1429" s="106" t="s">
        <v>4729</v>
      </c>
      <c r="F1429" s="103">
        <v>20</v>
      </c>
      <c r="G1429" s="103">
        <v>0</v>
      </c>
      <c r="H1429" s="105" t="s">
        <v>6845</v>
      </c>
      <c r="I1429" s="103" t="s">
        <v>6846</v>
      </c>
      <c r="J1429" s="103" t="s">
        <v>2045</v>
      </c>
    </row>
    <row r="1430" spans="1:10">
      <c r="A1430" s="103" t="s">
        <v>2731</v>
      </c>
      <c r="B1430" s="103" t="s">
        <v>4711</v>
      </c>
      <c r="C1430" s="103">
        <v>0</v>
      </c>
      <c r="D1430" s="103">
        <v>0</v>
      </c>
      <c r="E1430" s="106" t="s">
        <v>4729</v>
      </c>
      <c r="F1430" s="103">
        <v>20</v>
      </c>
      <c r="G1430" s="103">
        <v>0</v>
      </c>
      <c r="H1430" s="105" t="s">
        <v>6847</v>
      </c>
      <c r="I1430" s="103" t="s">
        <v>2144</v>
      </c>
      <c r="J1430" s="103" t="s">
        <v>2045</v>
      </c>
    </row>
    <row r="1431" spans="1:10">
      <c r="A1431" s="103" t="s">
        <v>2731</v>
      </c>
      <c r="B1431" s="103" t="s">
        <v>4711</v>
      </c>
      <c r="C1431" s="103">
        <v>0</v>
      </c>
      <c r="D1431" s="103">
        <v>0</v>
      </c>
      <c r="E1431" s="13" t="s">
        <v>4718</v>
      </c>
      <c r="F1431" s="103">
        <v>20</v>
      </c>
      <c r="G1431" s="103">
        <v>0</v>
      </c>
      <c r="H1431" s="105" t="s">
        <v>6848</v>
      </c>
      <c r="I1431" s="103" t="s">
        <v>6849</v>
      </c>
      <c r="J1431" s="103" t="s">
        <v>2045</v>
      </c>
    </row>
    <row r="1432" spans="1:10">
      <c r="A1432" s="103" t="s">
        <v>2731</v>
      </c>
      <c r="B1432" s="103" t="s">
        <v>4711</v>
      </c>
      <c r="C1432" s="103">
        <v>0</v>
      </c>
      <c r="D1432" s="103">
        <v>0</v>
      </c>
      <c r="E1432" s="106" t="s">
        <v>4718</v>
      </c>
      <c r="F1432" s="103">
        <v>20</v>
      </c>
      <c r="G1432" s="103">
        <v>0</v>
      </c>
      <c r="H1432" s="105" t="s">
        <v>6850</v>
      </c>
      <c r="I1432" s="103" t="s">
        <v>6851</v>
      </c>
      <c r="J1432" s="103" t="s">
        <v>2045</v>
      </c>
    </row>
    <row r="1433" spans="1:10">
      <c r="A1433" s="103" t="s">
        <v>4696</v>
      </c>
      <c r="B1433" s="103" t="s">
        <v>4711</v>
      </c>
      <c r="C1433" s="103">
        <v>0</v>
      </c>
      <c r="D1433" s="103">
        <v>0</v>
      </c>
      <c r="E1433" s="106" t="s">
        <v>4718</v>
      </c>
      <c r="F1433" s="103">
        <v>20</v>
      </c>
      <c r="G1433" s="103">
        <v>0</v>
      </c>
      <c r="H1433" s="105" t="s">
        <v>6852</v>
      </c>
      <c r="I1433" s="103" t="s">
        <v>6853</v>
      </c>
      <c r="J1433" s="103" t="s">
        <v>2045</v>
      </c>
    </row>
    <row r="1434" spans="1:10">
      <c r="A1434" s="103" t="s">
        <v>2731</v>
      </c>
      <c r="B1434" s="103" t="s">
        <v>4711</v>
      </c>
      <c r="C1434" s="103">
        <v>0</v>
      </c>
      <c r="D1434" s="103">
        <v>0</v>
      </c>
      <c r="E1434" s="13" t="s">
        <v>4718</v>
      </c>
      <c r="F1434" s="103">
        <v>20</v>
      </c>
      <c r="G1434" s="103">
        <v>0</v>
      </c>
      <c r="H1434" s="105" t="s">
        <v>6854</v>
      </c>
      <c r="I1434" s="103" t="s">
        <v>6855</v>
      </c>
      <c r="J1434" s="103" t="s">
        <v>2045</v>
      </c>
    </row>
    <row r="1435" spans="1:10">
      <c r="A1435" s="103" t="s">
        <v>4720</v>
      </c>
      <c r="B1435" s="103" t="s">
        <v>4711</v>
      </c>
      <c r="C1435" s="103">
        <v>0</v>
      </c>
      <c r="D1435" s="103">
        <v>0</v>
      </c>
      <c r="E1435" s="106" t="s">
        <v>4729</v>
      </c>
      <c r="F1435" s="103">
        <v>20</v>
      </c>
      <c r="G1435" s="103">
        <v>0</v>
      </c>
      <c r="H1435" s="105" t="s">
        <v>6856</v>
      </c>
      <c r="I1435" s="103" t="s">
        <v>1952</v>
      </c>
      <c r="J1435" s="103" t="s">
        <v>2045</v>
      </c>
    </row>
    <row r="1436" spans="1:10">
      <c r="A1436" s="103" t="s">
        <v>4720</v>
      </c>
      <c r="B1436" s="103" t="s">
        <v>4711</v>
      </c>
      <c r="C1436" s="103">
        <v>0</v>
      </c>
      <c r="D1436" s="103">
        <v>0</v>
      </c>
      <c r="E1436" s="106" t="s">
        <v>4704</v>
      </c>
      <c r="F1436" s="103">
        <v>20</v>
      </c>
      <c r="G1436" s="103">
        <v>0</v>
      </c>
      <c r="H1436" s="105" t="s">
        <v>6857</v>
      </c>
      <c r="I1436" s="103" t="s">
        <v>1795</v>
      </c>
      <c r="J1436" s="103" t="s">
        <v>2045</v>
      </c>
    </row>
    <row r="1437" spans="1:10">
      <c r="A1437" s="103" t="s">
        <v>4720</v>
      </c>
      <c r="B1437" s="103" t="s">
        <v>2105</v>
      </c>
      <c r="C1437" s="103">
        <v>0</v>
      </c>
      <c r="D1437" s="103">
        <v>0</v>
      </c>
      <c r="E1437" s="106" t="s">
        <v>4704</v>
      </c>
      <c r="F1437" s="103">
        <v>20</v>
      </c>
      <c r="G1437" s="103">
        <v>0</v>
      </c>
      <c r="H1437" s="105" t="s">
        <v>6858</v>
      </c>
      <c r="I1437" s="103" t="s">
        <v>2081</v>
      </c>
      <c r="J1437" s="103" t="s">
        <v>2045</v>
      </c>
    </row>
    <row r="1438" spans="1:10">
      <c r="A1438" s="103" t="s">
        <v>4696</v>
      </c>
      <c r="B1438" s="103" t="s">
        <v>4711</v>
      </c>
      <c r="C1438" s="103">
        <v>0</v>
      </c>
      <c r="D1438" s="103">
        <v>0</v>
      </c>
      <c r="E1438" s="106" t="s">
        <v>4718</v>
      </c>
      <c r="F1438" s="103">
        <v>25</v>
      </c>
      <c r="G1438" s="103">
        <v>0</v>
      </c>
      <c r="H1438" s="105" t="s">
        <v>6859</v>
      </c>
      <c r="I1438" s="103" t="s">
        <v>6860</v>
      </c>
      <c r="J1438" s="103" t="s">
        <v>2045</v>
      </c>
    </row>
    <row r="1439" spans="1:10">
      <c r="A1439" s="103" t="s">
        <v>2731</v>
      </c>
      <c r="B1439" s="103" t="s">
        <v>4711</v>
      </c>
      <c r="C1439" s="103">
        <v>0</v>
      </c>
      <c r="D1439" s="103">
        <v>0</v>
      </c>
      <c r="E1439" s="106" t="s">
        <v>4718</v>
      </c>
      <c r="F1439" s="103">
        <v>20</v>
      </c>
      <c r="G1439" s="103">
        <v>0</v>
      </c>
      <c r="H1439" s="105" t="s">
        <v>6861</v>
      </c>
      <c r="I1439" s="103" t="s">
        <v>6862</v>
      </c>
      <c r="J1439" s="103" t="s">
        <v>2045</v>
      </c>
    </row>
    <row r="1440" spans="1:10">
      <c r="A1440" s="103" t="s">
        <v>2731</v>
      </c>
      <c r="B1440" s="103" t="s">
        <v>4711</v>
      </c>
      <c r="C1440" s="103">
        <v>0</v>
      </c>
      <c r="D1440" s="103">
        <v>0</v>
      </c>
      <c r="E1440" s="106" t="s">
        <v>4708</v>
      </c>
      <c r="F1440" s="103">
        <v>20</v>
      </c>
      <c r="G1440" s="103">
        <v>0</v>
      </c>
      <c r="H1440" s="105" t="s">
        <v>6863</v>
      </c>
      <c r="I1440" s="103" t="s">
        <v>6864</v>
      </c>
      <c r="J1440" s="103" t="s">
        <v>2045</v>
      </c>
    </row>
    <row r="1441" spans="1:10">
      <c r="A1441" s="103" t="s">
        <v>4720</v>
      </c>
      <c r="B1441" s="103" t="s">
        <v>4711</v>
      </c>
      <c r="C1441" s="103">
        <v>0</v>
      </c>
      <c r="D1441" s="103">
        <v>0</v>
      </c>
      <c r="E1441" s="106" t="s">
        <v>4729</v>
      </c>
      <c r="F1441" s="103">
        <v>20</v>
      </c>
      <c r="G1441" s="103">
        <v>0</v>
      </c>
      <c r="H1441" s="105" t="s">
        <v>6865</v>
      </c>
      <c r="I1441" s="103" t="s">
        <v>1807</v>
      </c>
      <c r="J1441" s="103" t="s">
        <v>2045</v>
      </c>
    </row>
    <row r="1442" spans="1:10">
      <c r="A1442" s="103" t="s">
        <v>2731</v>
      </c>
      <c r="B1442" s="103" t="s">
        <v>4711</v>
      </c>
      <c r="C1442" s="103">
        <v>0</v>
      </c>
      <c r="D1442" s="103">
        <v>0</v>
      </c>
      <c r="E1442" s="106" t="s">
        <v>5733</v>
      </c>
      <c r="F1442" s="103">
        <v>20</v>
      </c>
      <c r="G1442" s="103">
        <v>0</v>
      </c>
      <c r="H1442" s="105" t="s">
        <v>6866</v>
      </c>
      <c r="I1442" s="103" t="s">
        <v>6867</v>
      </c>
      <c r="J1442" s="103" t="s">
        <v>2045</v>
      </c>
    </row>
    <row r="1443" spans="1:10">
      <c r="A1443" s="103" t="s">
        <v>2731</v>
      </c>
      <c r="B1443" s="103" t="s">
        <v>4711</v>
      </c>
      <c r="C1443" s="103">
        <v>0</v>
      </c>
      <c r="D1443" s="103">
        <v>0</v>
      </c>
      <c r="E1443" s="106" t="s">
        <v>4718</v>
      </c>
      <c r="F1443" s="103">
        <v>15</v>
      </c>
      <c r="G1443" s="103">
        <v>0</v>
      </c>
      <c r="H1443" s="105" t="s">
        <v>6868</v>
      </c>
      <c r="I1443" s="103" t="s">
        <v>6869</v>
      </c>
      <c r="J1443" s="103" t="s">
        <v>2045</v>
      </c>
    </row>
    <row r="1444" spans="1:10">
      <c r="A1444" s="103" t="s">
        <v>2731</v>
      </c>
      <c r="B1444" s="103" t="s">
        <v>4813</v>
      </c>
      <c r="C1444" s="103">
        <v>0</v>
      </c>
      <c r="D1444" s="103">
        <v>0</v>
      </c>
      <c r="E1444" s="13" t="s">
        <v>4718</v>
      </c>
      <c r="F1444" s="103">
        <v>20</v>
      </c>
      <c r="G1444" s="103">
        <v>0</v>
      </c>
      <c r="H1444" s="105" t="s">
        <v>6870</v>
      </c>
      <c r="I1444" s="103" t="s">
        <v>6871</v>
      </c>
      <c r="J1444" s="103" t="s">
        <v>2045</v>
      </c>
    </row>
    <row r="1445" spans="1:10">
      <c r="A1445" s="103" t="s">
        <v>4720</v>
      </c>
      <c r="B1445" s="103" t="s">
        <v>4711</v>
      </c>
      <c r="C1445" s="103"/>
      <c r="D1445" s="103"/>
      <c r="E1445" s="106" t="s">
        <v>4704</v>
      </c>
      <c r="F1445" s="103">
        <v>15</v>
      </c>
      <c r="G1445" s="103">
        <v>0</v>
      </c>
      <c r="H1445" s="105" t="s">
        <v>6872</v>
      </c>
      <c r="I1445" s="103" t="s">
        <v>1805</v>
      </c>
      <c r="J1445" s="103" t="s">
        <v>2045</v>
      </c>
    </row>
    <row r="1446" spans="1:10">
      <c r="A1446" s="103" t="s">
        <v>2731</v>
      </c>
      <c r="B1446" s="103" t="s">
        <v>4711</v>
      </c>
      <c r="C1446" s="103"/>
      <c r="D1446" s="103"/>
      <c r="E1446" s="106" t="s">
        <v>4729</v>
      </c>
      <c r="F1446" s="103">
        <v>20</v>
      </c>
      <c r="G1446" s="103">
        <v>0</v>
      </c>
      <c r="H1446" s="105" t="s">
        <v>6873</v>
      </c>
      <c r="I1446" s="103" t="s">
        <v>1801</v>
      </c>
      <c r="J1446" s="103" t="s">
        <v>2045</v>
      </c>
    </row>
    <row r="1447" spans="1:10">
      <c r="A1447" s="103" t="s">
        <v>4720</v>
      </c>
      <c r="B1447" s="103" t="s">
        <v>2105</v>
      </c>
      <c r="C1447" s="103"/>
      <c r="D1447" s="103"/>
      <c r="E1447" s="106" t="s">
        <v>4704</v>
      </c>
      <c r="F1447" s="103">
        <v>15</v>
      </c>
      <c r="G1447" s="103">
        <v>0</v>
      </c>
      <c r="H1447" s="105" t="s">
        <v>6874</v>
      </c>
      <c r="I1447" s="103" t="s">
        <v>2194</v>
      </c>
      <c r="J1447" s="103" t="s">
        <v>2045</v>
      </c>
    </row>
    <row r="1448" spans="1:10">
      <c r="A1448" s="103" t="s">
        <v>2731</v>
      </c>
      <c r="B1448" s="103" t="s">
        <v>4711</v>
      </c>
      <c r="C1448" s="103"/>
      <c r="D1448" s="103"/>
      <c r="E1448" s="13" t="s">
        <v>4718</v>
      </c>
      <c r="F1448" s="103">
        <v>20</v>
      </c>
      <c r="G1448" s="103">
        <v>0</v>
      </c>
      <c r="H1448" s="105" t="s">
        <v>6875</v>
      </c>
      <c r="I1448" s="103" t="s">
        <v>1803</v>
      </c>
      <c r="J1448" s="103" t="s">
        <v>2045</v>
      </c>
    </row>
    <row r="1449" spans="1:10">
      <c r="A1449" s="103" t="s">
        <v>2731</v>
      </c>
      <c r="B1449" s="103" t="s">
        <v>4711</v>
      </c>
      <c r="C1449" s="103"/>
      <c r="D1449" s="103"/>
      <c r="E1449" s="13" t="s">
        <v>4718</v>
      </c>
      <c r="F1449" s="103">
        <v>20</v>
      </c>
      <c r="G1449" s="103">
        <v>0</v>
      </c>
      <c r="H1449" s="105" t="s">
        <v>6876</v>
      </c>
      <c r="I1449" s="103" t="s">
        <v>6877</v>
      </c>
      <c r="J1449" s="103" t="s">
        <v>2045</v>
      </c>
    </row>
    <row r="1450" spans="1:10">
      <c r="A1450" s="103" t="s">
        <v>4720</v>
      </c>
      <c r="B1450" s="103" t="s">
        <v>4711</v>
      </c>
      <c r="C1450" s="103"/>
      <c r="D1450" s="103"/>
      <c r="E1450" s="106" t="s">
        <v>4704</v>
      </c>
      <c r="F1450" s="103">
        <v>20</v>
      </c>
      <c r="G1450" s="103">
        <v>0</v>
      </c>
      <c r="H1450" s="105" t="s">
        <v>6878</v>
      </c>
      <c r="I1450" s="103" t="s">
        <v>1809</v>
      </c>
      <c r="J1450" s="103" t="s">
        <v>2045</v>
      </c>
    </row>
    <row r="1451" spans="1:10">
      <c r="A1451" s="103" t="s">
        <v>4720</v>
      </c>
      <c r="B1451" s="103" t="s">
        <v>4711</v>
      </c>
      <c r="C1451" s="103"/>
      <c r="D1451" s="103"/>
      <c r="E1451" s="106" t="s">
        <v>4704</v>
      </c>
      <c r="F1451" s="103">
        <v>20</v>
      </c>
      <c r="G1451" s="103">
        <v>0</v>
      </c>
      <c r="H1451" s="105" t="s">
        <v>6879</v>
      </c>
      <c r="I1451" s="103" t="s">
        <v>1811</v>
      </c>
      <c r="J1451" s="103" t="s">
        <v>2045</v>
      </c>
    </row>
    <row r="1452" spans="1:10">
      <c r="A1452" s="103" t="s">
        <v>2731</v>
      </c>
      <c r="B1452" s="103" t="s">
        <v>4711</v>
      </c>
      <c r="C1452" s="103"/>
      <c r="D1452" s="103"/>
      <c r="E1452" s="106" t="s">
        <v>4718</v>
      </c>
      <c r="F1452" s="103">
        <v>20</v>
      </c>
      <c r="G1452" s="103">
        <v>0</v>
      </c>
      <c r="H1452" s="105" t="s">
        <v>6880</v>
      </c>
      <c r="I1452" s="103" t="s">
        <v>6881</v>
      </c>
      <c r="J1452" s="103" t="s">
        <v>2045</v>
      </c>
    </row>
    <row r="1453" spans="1:10">
      <c r="A1453" s="103" t="s">
        <v>4720</v>
      </c>
      <c r="B1453" s="103" t="s">
        <v>4711</v>
      </c>
      <c r="C1453" s="103"/>
      <c r="D1453" s="103"/>
      <c r="E1453" s="106" t="s">
        <v>4729</v>
      </c>
      <c r="F1453" s="103">
        <v>20</v>
      </c>
      <c r="G1453" s="103">
        <v>0</v>
      </c>
      <c r="H1453" s="105" t="s">
        <v>6882</v>
      </c>
      <c r="I1453" s="103" t="s">
        <v>1799</v>
      </c>
      <c r="J1453" s="103" t="s">
        <v>2045</v>
      </c>
    </row>
    <row r="1454" spans="1:10">
      <c r="A1454" s="103" t="s">
        <v>4720</v>
      </c>
      <c r="B1454" s="103" t="s">
        <v>4711</v>
      </c>
      <c r="C1454" s="103"/>
      <c r="D1454" s="103"/>
      <c r="E1454" s="13" t="s">
        <v>4718</v>
      </c>
      <c r="F1454" s="103">
        <v>15</v>
      </c>
      <c r="G1454" s="103">
        <v>0</v>
      </c>
      <c r="H1454" s="105" t="s">
        <v>6883</v>
      </c>
      <c r="I1454" s="103" t="s">
        <v>1828</v>
      </c>
      <c r="J1454" s="103" t="s">
        <v>2045</v>
      </c>
    </row>
    <row r="1455" spans="1:10">
      <c r="A1455" s="103" t="s">
        <v>4720</v>
      </c>
      <c r="B1455" s="103" t="s">
        <v>2105</v>
      </c>
      <c r="C1455" s="103"/>
      <c r="D1455" s="103"/>
      <c r="E1455" s="106" t="s">
        <v>4704</v>
      </c>
      <c r="F1455" s="103">
        <v>20</v>
      </c>
      <c r="G1455" s="103">
        <v>0</v>
      </c>
      <c r="H1455" s="105" t="s">
        <v>6884</v>
      </c>
      <c r="I1455" s="103" t="s">
        <v>2143</v>
      </c>
      <c r="J1455" s="103" t="s">
        <v>2045</v>
      </c>
    </row>
    <row r="1456" spans="1:10">
      <c r="A1456" s="103" t="s">
        <v>4720</v>
      </c>
      <c r="B1456" s="103" t="s">
        <v>2105</v>
      </c>
      <c r="C1456" s="103"/>
      <c r="D1456" s="103"/>
      <c r="E1456" s="106" t="s">
        <v>4704</v>
      </c>
      <c r="F1456" s="103">
        <v>20</v>
      </c>
      <c r="G1456" s="103">
        <v>0</v>
      </c>
      <c r="H1456" s="105" t="s">
        <v>6885</v>
      </c>
      <c r="I1456" s="103" t="s">
        <v>2061</v>
      </c>
      <c r="J1456" s="103" t="s">
        <v>2043</v>
      </c>
    </row>
    <row r="1457" spans="1:10">
      <c r="A1457" s="103" t="s">
        <v>4720</v>
      </c>
      <c r="B1457" s="103" t="s">
        <v>4711</v>
      </c>
      <c r="C1457" s="103"/>
      <c r="D1457" s="103"/>
      <c r="E1457" s="106" t="s">
        <v>4704</v>
      </c>
      <c r="F1457" s="103">
        <v>20</v>
      </c>
      <c r="G1457" s="103">
        <v>0</v>
      </c>
      <c r="H1457" s="105" t="s">
        <v>6886</v>
      </c>
      <c r="I1457" s="103" t="s">
        <v>1813</v>
      </c>
      <c r="J1457" s="103" t="s">
        <v>2045</v>
      </c>
    </row>
    <row r="1458" spans="1:10">
      <c r="A1458" s="103" t="s">
        <v>2731</v>
      </c>
      <c r="B1458" s="103" t="s">
        <v>4711</v>
      </c>
      <c r="C1458" s="103"/>
      <c r="D1458" s="103"/>
      <c r="E1458" s="106" t="s">
        <v>4704</v>
      </c>
      <c r="F1458" s="103">
        <v>20</v>
      </c>
      <c r="G1458" s="103">
        <v>0</v>
      </c>
      <c r="H1458" s="105" t="s">
        <v>6887</v>
      </c>
      <c r="I1458" s="103" t="s">
        <v>1891</v>
      </c>
      <c r="J1458" s="103" t="s">
        <v>2045</v>
      </c>
    </row>
    <row r="1459" spans="1:10">
      <c r="A1459" s="103" t="s">
        <v>2731</v>
      </c>
      <c r="B1459" s="103" t="s">
        <v>4711</v>
      </c>
      <c r="C1459" s="103"/>
      <c r="D1459" s="103"/>
      <c r="E1459" s="106" t="s">
        <v>4729</v>
      </c>
      <c r="F1459" s="103">
        <v>20</v>
      </c>
      <c r="G1459" s="103">
        <v>0</v>
      </c>
      <c r="H1459" s="105" t="s">
        <v>6888</v>
      </c>
      <c r="I1459" s="103" t="s">
        <v>6889</v>
      </c>
      <c r="J1459" s="103" t="s">
        <v>2043</v>
      </c>
    </row>
    <row r="1460" spans="1:10">
      <c r="A1460" s="103" t="s">
        <v>2731</v>
      </c>
      <c r="B1460" s="103" t="s">
        <v>4813</v>
      </c>
      <c r="C1460" s="103"/>
      <c r="D1460" s="103"/>
      <c r="E1460" s="106" t="s">
        <v>4704</v>
      </c>
      <c r="F1460" s="103">
        <v>20</v>
      </c>
      <c r="G1460" s="103">
        <v>0</v>
      </c>
      <c r="H1460" s="105" t="s">
        <v>6890</v>
      </c>
      <c r="I1460" s="103" t="s">
        <v>6891</v>
      </c>
      <c r="J1460" s="103" t="s">
        <v>2045</v>
      </c>
    </row>
    <row r="1461" spans="1:10">
      <c r="A1461" s="103" t="s">
        <v>4720</v>
      </c>
      <c r="B1461" s="103" t="s">
        <v>4711</v>
      </c>
      <c r="C1461" s="103"/>
      <c r="D1461" s="103"/>
      <c r="E1461" s="106" t="s">
        <v>4704</v>
      </c>
      <c r="F1461" s="103">
        <v>20</v>
      </c>
      <c r="G1461" s="103">
        <v>0</v>
      </c>
      <c r="H1461" s="105" t="s">
        <v>6892</v>
      </c>
      <c r="I1461" s="103" t="s">
        <v>1819</v>
      </c>
      <c r="J1461" s="103" t="s">
        <v>2045</v>
      </c>
    </row>
    <row r="1462" spans="1:10">
      <c r="A1462" s="103" t="s">
        <v>4720</v>
      </c>
      <c r="B1462" s="103" t="s">
        <v>4711</v>
      </c>
      <c r="C1462" s="103"/>
      <c r="D1462" s="103"/>
      <c r="E1462" s="106" t="s">
        <v>4704</v>
      </c>
      <c r="F1462" s="103">
        <v>20</v>
      </c>
      <c r="G1462" s="103">
        <v>0</v>
      </c>
      <c r="H1462" s="105" t="s">
        <v>6893</v>
      </c>
      <c r="I1462" s="103" t="s">
        <v>1815</v>
      </c>
      <c r="J1462" s="103" t="s">
        <v>2045</v>
      </c>
    </row>
    <row r="1463" spans="1:10">
      <c r="A1463" s="103" t="s">
        <v>4720</v>
      </c>
      <c r="B1463" s="103" t="s">
        <v>4711</v>
      </c>
      <c r="C1463" s="103"/>
      <c r="D1463" s="103"/>
      <c r="E1463" s="106" t="s">
        <v>4729</v>
      </c>
      <c r="F1463" s="103">
        <v>20</v>
      </c>
      <c r="G1463" s="103">
        <v>0</v>
      </c>
      <c r="H1463" s="105" t="s">
        <v>6894</v>
      </c>
      <c r="I1463" s="103" t="s">
        <v>1833</v>
      </c>
      <c r="J1463" s="103" t="s">
        <v>2045</v>
      </c>
    </row>
    <row r="1464" spans="1:10">
      <c r="A1464" s="103" t="s">
        <v>2731</v>
      </c>
      <c r="B1464" s="103" t="s">
        <v>4813</v>
      </c>
      <c r="C1464" s="103"/>
      <c r="D1464" s="103"/>
      <c r="E1464" s="106" t="s">
        <v>4729</v>
      </c>
      <c r="F1464" s="103">
        <v>20</v>
      </c>
      <c r="G1464" s="103">
        <v>0</v>
      </c>
      <c r="H1464" s="105" t="s">
        <v>6895</v>
      </c>
      <c r="I1464" s="103" t="s">
        <v>6896</v>
      </c>
      <c r="J1464" s="103" t="s">
        <v>2045</v>
      </c>
    </row>
    <row r="1465" spans="1:10">
      <c r="A1465" s="103" t="s">
        <v>4720</v>
      </c>
      <c r="B1465" s="103" t="s">
        <v>4711</v>
      </c>
      <c r="C1465" s="103"/>
      <c r="D1465" s="103"/>
      <c r="E1465" s="106" t="s">
        <v>4729</v>
      </c>
      <c r="F1465" s="103">
        <v>20</v>
      </c>
      <c r="G1465" s="103">
        <v>0</v>
      </c>
      <c r="H1465" s="113" t="s">
        <v>6897</v>
      </c>
      <c r="I1465" s="114" t="s">
        <v>1817</v>
      </c>
      <c r="J1465" s="103" t="s">
        <v>2043</v>
      </c>
    </row>
    <row r="1466" spans="1:10">
      <c r="A1466" s="103" t="s">
        <v>2731</v>
      </c>
      <c r="B1466" s="103" t="s">
        <v>4711</v>
      </c>
      <c r="C1466" s="103"/>
      <c r="D1466" s="103"/>
      <c r="E1466" s="106" t="s">
        <v>4718</v>
      </c>
      <c r="F1466" s="103">
        <v>15</v>
      </c>
      <c r="G1466" s="103">
        <v>0</v>
      </c>
      <c r="H1466" s="105" t="s">
        <v>6898</v>
      </c>
      <c r="I1466" s="103" t="s">
        <v>6899</v>
      </c>
      <c r="J1466" s="103" t="s">
        <v>2045</v>
      </c>
    </row>
    <row r="1467" spans="1:10">
      <c r="A1467" s="103" t="s">
        <v>2731</v>
      </c>
      <c r="B1467" s="103" t="s">
        <v>4711</v>
      </c>
      <c r="C1467" s="103"/>
      <c r="D1467" s="103"/>
      <c r="E1467" s="106" t="s">
        <v>4718</v>
      </c>
      <c r="F1467" s="103">
        <v>20</v>
      </c>
      <c r="G1467" s="103">
        <v>0</v>
      </c>
      <c r="H1467" s="105" t="s">
        <v>6900</v>
      </c>
      <c r="I1467" s="103" t="s">
        <v>6901</v>
      </c>
      <c r="J1467" s="103" t="s">
        <v>2045</v>
      </c>
    </row>
    <row r="1468" spans="1:10">
      <c r="A1468" s="103" t="s">
        <v>4720</v>
      </c>
      <c r="B1468" s="103" t="s">
        <v>4711</v>
      </c>
      <c r="C1468" s="103"/>
      <c r="D1468" s="103"/>
      <c r="E1468" s="106" t="s">
        <v>4704</v>
      </c>
      <c r="F1468" s="103">
        <v>15</v>
      </c>
      <c r="G1468" s="103">
        <v>0</v>
      </c>
      <c r="H1468" s="105" t="s">
        <v>6902</v>
      </c>
      <c r="I1468" s="103" t="s">
        <v>790</v>
      </c>
      <c r="J1468" s="103" t="s">
        <v>2043</v>
      </c>
    </row>
    <row r="1469" spans="1:10">
      <c r="A1469" s="103" t="s">
        <v>4720</v>
      </c>
      <c r="B1469" s="103" t="s">
        <v>4711</v>
      </c>
      <c r="C1469" s="103"/>
      <c r="D1469" s="103"/>
      <c r="E1469" s="106" t="s">
        <v>4704</v>
      </c>
      <c r="F1469" s="103">
        <v>15</v>
      </c>
      <c r="G1469" s="103">
        <v>0</v>
      </c>
      <c r="H1469" s="105" t="s">
        <v>6903</v>
      </c>
      <c r="I1469" s="103" t="s">
        <v>1845</v>
      </c>
      <c r="J1469" s="103" t="s">
        <v>2045</v>
      </c>
    </row>
    <row r="1470" spans="1:10">
      <c r="A1470" s="103" t="s">
        <v>6904</v>
      </c>
      <c r="B1470" s="103" t="s">
        <v>4711</v>
      </c>
      <c r="C1470" s="103"/>
      <c r="D1470" s="103"/>
      <c r="E1470" s="106" t="s">
        <v>4704</v>
      </c>
      <c r="F1470" s="103">
        <v>20</v>
      </c>
      <c r="G1470" s="103">
        <v>0</v>
      </c>
      <c r="H1470" s="105" t="s">
        <v>6905</v>
      </c>
      <c r="I1470" s="103" t="s">
        <v>1837</v>
      </c>
      <c r="J1470" s="103" t="s">
        <v>2045</v>
      </c>
    </row>
    <row r="1471" spans="1:10">
      <c r="A1471" s="103" t="s">
        <v>6904</v>
      </c>
      <c r="B1471" s="103" t="s">
        <v>4813</v>
      </c>
      <c r="C1471" s="103"/>
      <c r="D1471" s="103"/>
      <c r="E1471" s="106" t="s">
        <v>4729</v>
      </c>
      <c r="F1471" s="103">
        <v>20</v>
      </c>
      <c r="G1471" s="103">
        <v>0</v>
      </c>
      <c r="H1471" s="105" t="s">
        <v>6906</v>
      </c>
      <c r="I1471" s="103" t="s">
        <v>6907</v>
      </c>
      <c r="J1471" s="103" t="s">
        <v>2045</v>
      </c>
    </row>
    <row r="1472" spans="1:10">
      <c r="A1472" s="103" t="s">
        <v>2731</v>
      </c>
      <c r="B1472" s="103" t="s">
        <v>4711</v>
      </c>
      <c r="C1472" s="103"/>
      <c r="D1472" s="103"/>
      <c r="E1472" s="106" t="s">
        <v>4718</v>
      </c>
      <c r="F1472" s="103">
        <v>15</v>
      </c>
      <c r="G1472" s="103">
        <v>0</v>
      </c>
      <c r="H1472" s="105" t="s">
        <v>6908</v>
      </c>
      <c r="I1472" s="103" t="s">
        <v>6909</v>
      </c>
      <c r="J1472" s="103" t="s">
        <v>2045</v>
      </c>
    </row>
    <row r="1473" spans="1:10">
      <c r="A1473" s="103" t="s">
        <v>2731</v>
      </c>
      <c r="B1473" s="103" t="s">
        <v>4711</v>
      </c>
      <c r="C1473" s="103"/>
      <c r="D1473" s="103"/>
      <c r="E1473" s="106" t="s">
        <v>4718</v>
      </c>
      <c r="F1473" s="103">
        <v>15</v>
      </c>
      <c r="G1473" s="103">
        <v>0</v>
      </c>
      <c r="H1473" s="105" t="s">
        <v>6910</v>
      </c>
      <c r="I1473" s="103" t="s">
        <v>6911</v>
      </c>
      <c r="J1473" s="103" t="s">
        <v>2045</v>
      </c>
    </row>
    <row r="1474" spans="1:10">
      <c r="A1474" s="103" t="s">
        <v>4720</v>
      </c>
      <c r="B1474" s="103" t="s">
        <v>4711</v>
      </c>
      <c r="C1474" s="103"/>
      <c r="D1474" s="103"/>
      <c r="E1474" s="106" t="s">
        <v>4729</v>
      </c>
      <c r="F1474" s="103">
        <v>20</v>
      </c>
      <c r="G1474" s="103">
        <v>0</v>
      </c>
      <c r="H1474" s="105" t="s">
        <v>6912</v>
      </c>
      <c r="I1474" s="103" t="s">
        <v>1841</v>
      </c>
      <c r="J1474" s="103" t="s">
        <v>2045</v>
      </c>
    </row>
    <row r="1475" spans="1:10">
      <c r="A1475" s="103" t="s">
        <v>2731</v>
      </c>
      <c r="B1475" s="103" t="s">
        <v>4711</v>
      </c>
      <c r="C1475" s="103"/>
      <c r="D1475" s="103"/>
      <c r="E1475" s="106" t="s">
        <v>4718</v>
      </c>
      <c r="F1475" s="103">
        <v>15</v>
      </c>
      <c r="G1475" s="103">
        <v>0</v>
      </c>
      <c r="H1475" s="105" t="s">
        <v>6913</v>
      </c>
      <c r="I1475" s="103" t="s">
        <v>6914</v>
      </c>
      <c r="J1475" s="103" t="s">
        <v>2045</v>
      </c>
    </row>
    <row r="1476" spans="1:10">
      <c r="A1476" s="103" t="s">
        <v>6904</v>
      </c>
      <c r="B1476" s="103" t="s">
        <v>4711</v>
      </c>
      <c r="C1476" s="103"/>
      <c r="D1476" s="103"/>
      <c r="E1476" s="106" t="s">
        <v>4718</v>
      </c>
      <c r="F1476" s="103">
        <v>15</v>
      </c>
      <c r="G1476" s="103">
        <v>0</v>
      </c>
      <c r="H1476" s="105" t="s">
        <v>6915</v>
      </c>
      <c r="I1476" s="103" t="s">
        <v>6916</v>
      </c>
      <c r="J1476" s="103" t="s">
        <v>2045</v>
      </c>
    </row>
    <row r="1477" spans="1:10">
      <c r="A1477" s="103" t="s">
        <v>4720</v>
      </c>
      <c r="B1477" s="103" t="s">
        <v>4711</v>
      </c>
      <c r="C1477" s="103"/>
      <c r="D1477" s="103"/>
      <c r="E1477" s="106" t="s">
        <v>4704</v>
      </c>
      <c r="F1477" s="103">
        <v>15</v>
      </c>
      <c r="G1477" s="103">
        <v>0</v>
      </c>
      <c r="H1477" s="105" t="s">
        <v>6917</v>
      </c>
      <c r="I1477" s="103" t="s">
        <v>1849</v>
      </c>
      <c r="J1477" s="103" t="s">
        <v>2045</v>
      </c>
    </row>
    <row r="1478" spans="1:10">
      <c r="A1478" s="103" t="s">
        <v>6464</v>
      </c>
      <c r="B1478" s="103" t="s">
        <v>4711</v>
      </c>
      <c r="C1478" s="103"/>
      <c r="D1478" s="103"/>
      <c r="E1478" s="106" t="s">
        <v>4729</v>
      </c>
      <c r="F1478" s="103">
        <v>20</v>
      </c>
      <c r="G1478" s="103">
        <v>0</v>
      </c>
      <c r="H1478" s="105" t="s">
        <v>6918</v>
      </c>
      <c r="I1478" s="103" t="s">
        <v>636</v>
      </c>
      <c r="J1478" s="103" t="s">
        <v>2045</v>
      </c>
    </row>
    <row r="1479" spans="1:10">
      <c r="A1479" s="103" t="s">
        <v>6919</v>
      </c>
      <c r="B1479" s="103" t="s">
        <v>4711</v>
      </c>
      <c r="C1479" s="103"/>
      <c r="D1479" s="103"/>
      <c r="E1479" s="106" t="s">
        <v>4729</v>
      </c>
      <c r="F1479" s="103">
        <v>20</v>
      </c>
      <c r="G1479" s="103">
        <v>0</v>
      </c>
      <c r="H1479" s="105" t="s">
        <v>6920</v>
      </c>
      <c r="I1479" s="103" t="s">
        <v>1851</v>
      </c>
      <c r="J1479" s="103" t="s">
        <v>2045</v>
      </c>
    </row>
    <row r="1480" spans="1:10">
      <c r="A1480" s="103" t="s">
        <v>6904</v>
      </c>
      <c r="B1480" s="103" t="s">
        <v>4711</v>
      </c>
      <c r="C1480" s="103"/>
      <c r="D1480" s="103"/>
      <c r="E1480" s="106" t="s">
        <v>4729</v>
      </c>
      <c r="F1480" s="103">
        <v>20</v>
      </c>
      <c r="G1480" s="103">
        <v>0</v>
      </c>
      <c r="H1480" s="105" t="s">
        <v>6921</v>
      </c>
      <c r="I1480" s="103" t="s">
        <v>6922</v>
      </c>
      <c r="J1480" s="103" t="s">
        <v>2045</v>
      </c>
    </row>
    <row r="1481" spans="1:10">
      <c r="A1481" s="103" t="s">
        <v>4720</v>
      </c>
      <c r="B1481" s="103" t="s">
        <v>4711</v>
      </c>
      <c r="C1481" s="103"/>
      <c r="D1481" s="103"/>
      <c r="E1481" s="106" t="s">
        <v>4729</v>
      </c>
      <c r="F1481" s="103">
        <v>20</v>
      </c>
      <c r="G1481" s="103">
        <v>0</v>
      </c>
      <c r="H1481" s="105" t="s">
        <v>6923</v>
      </c>
      <c r="I1481" s="103" t="s">
        <v>6924</v>
      </c>
      <c r="J1481" s="103" t="s">
        <v>2045</v>
      </c>
    </row>
    <row r="1482" spans="1:10">
      <c r="A1482" s="103" t="s">
        <v>6919</v>
      </c>
      <c r="B1482" s="103" t="s">
        <v>4711</v>
      </c>
      <c r="C1482" s="103"/>
      <c r="D1482" s="103"/>
      <c r="E1482" s="106" t="s">
        <v>4729</v>
      </c>
      <c r="F1482" s="103">
        <v>15</v>
      </c>
      <c r="G1482" s="103">
        <v>0</v>
      </c>
      <c r="H1482" s="105" t="s">
        <v>6925</v>
      </c>
      <c r="I1482" s="103" t="s">
        <v>1865</v>
      </c>
      <c r="J1482" s="103" t="s">
        <v>2045</v>
      </c>
    </row>
    <row r="1483" spans="1:10">
      <c r="A1483" s="103" t="s">
        <v>2731</v>
      </c>
      <c r="B1483" s="103" t="s">
        <v>4711</v>
      </c>
      <c r="C1483" s="103"/>
      <c r="D1483" s="103"/>
      <c r="E1483" s="106" t="s">
        <v>4729</v>
      </c>
      <c r="F1483" s="103">
        <v>20</v>
      </c>
      <c r="G1483" s="103">
        <v>0</v>
      </c>
      <c r="H1483" s="105" t="s">
        <v>6926</v>
      </c>
      <c r="I1483" s="103" t="s">
        <v>6927</v>
      </c>
      <c r="J1483" s="103" t="s">
        <v>2045</v>
      </c>
    </row>
    <row r="1484" spans="1:10">
      <c r="A1484" s="103" t="s">
        <v>4720</v>
      </c>
      <c r="B1484" s="103" t="s">
        <v>4711</v>
      </c>
      <c r="C1484" s="103"/>
      <c r="D1484" s="103"/>
      <c r="E1484" s="106" t="s">
        <v>4729</v>
      </c>
      <c r="F1484" s="103">
        <v>20</v>
      </c>
      <c r="G1484" s="103">
        <v>0</v>
      </c>
      <c r="H1484" s="105" t="s">
        <v>6928</v>
      </c>
      <c r="I1484" s="103" t="s">
        <v>1855</v>
      </c>
      <c r="J1484" s="103" t="s">
        <v>2043</v>
      </c>
    </row>
    <row r="1485" spans="1:10">
      <c r="A1485" s="103" t="s">
        <v>6919</v>
      </c>
      <c r="B1485" s="103" t="s">
        <v>4711</v>
      </c>
      <c r="C1485" s="103"/>
      <c r="D1485" s="103"/>
      <c r="E1485" s="106" t="s">
        <v>4729</v>
      </c>
      <c r="F1485" s="103">
        <v>20</v>
      </c>
      <c r="G1485" s="103">
        <v>0</v>
      </c>
      <c r="H1485" s="105" t="s">
        <v>6929</v>
      </c>
      <c r="I1485" s="103" t="s">
        <v>1847</v>
      </c>
      <c r="J1485" s="103" t="s">
        <v>2045</v>
      </c>
    </row>
    <row r="1486" spans="1:10">
      <c r="A1486" s="103" t="s">
        <v>6904</v>
      </c>
      <c r="B1486" s="103" t="s">
        <v>4711</v>
      </c>
      <c r="C1486" s="103"/>
      <c r="D1486" s="103"/>
      <c r="E1486" s="106" t="s">
        <v>4729</v>
      </c>
      <c r="F1486" s="103">
        <v>20</v>
      </c>
      <c r="G1486" s="103">
        <v>0</v>
      </c>
      <c r="H1486" s="105" t="s">
        <v>6930</v>
      </c>
      <c r="I1486" s="103" t="s">
        <v>6931</v>
      </c>
      <c r="J1486" s="103" t="s">
        <v>2045</v>
      </c>
    </row>
    <row r="1487" spans="1:10">
      <c r="A1487" s="103" t="s">
        <v>4720</v>
      </c>
      <c r="B1487" s="103" t="s">
        <v>4711</v>
      </c>
      <c r="C1487" s="103"/>
      <c r="D1487" s="103"/>
      <c r="E1487" s="106" t="s">
        <v>4729</v>
      </c>
      <c r="F1487" s="103">
        <v>20</v>
      </c>
      <c r="G1487" s="103">
        <v>0</v>
      </c>
      <c r="H1487" s="116" t="s">
        <v>6932</v>
      </c>
      <c r="I1487" s="117" t="s">
        <v>1853</v>
      </c>
      <c r="J1487" s="103" t="s">
        <v>2045</v>
      </c>
    </row>
    <row r="1488" spans="1:10">
      <c r="A1488" s="103" t="s">
        <v>4720</v>
      </c>
      <c r="B1488" s="103" t="s">
        <v>4711</v>
      </c>
      <c r="C1488" s="103"/>
      <c r="D1488" s="103"/>
      <c r="E1488" s="106" t="s">
        <v>4729</v>
      </c>
      <c r="F1488" s="103">
        <v>20</v>
      </c>
      <c r="G1488" s="103">
        <v>0</v>
      </c>
      <c r="H1488" s="105" t="s">
        <v>6933</v>
      </c>
      <c r="I1488" s="103" t="s">
        <v>1861</v>
      </c>
      <c r="J1488" s="103" t="s">
        <v>2045</v>
      </c>
    </row>
    <row r="1489" spans="1:10">
      <c r="A1489" s="103" t="s">
        <v>2731</v>
      </c>
      <c r="B1489" s="103" t="s">
        <v>4711</v>
      </c>
      <c r="C1489" s="103"/>
      <c r="D1489" s="103"/>
      <c r="E1489" s="13" t="s">
        <v>4718</v>
      </c>
      <c r="F1489" s="103">
        <v>20</v>
      </c>
      <c r="G1489" s="103">
        <v>0</v>
      </c>
      <c r="H1489" s="105" t="s">
        <v>6934</v>
      </c>
      <c r="I1489" s="103" t="s">
        <v>6935</v>
      </c>
      <c r="J1489" s="103" t="s">
        <v>2045</v>
      </c>
    </row>
    <row r="1490" spans="1:10">
      <c r="A1490" s="103" t="s">
        <v>4720</v>
      </c>
      <c r="B1490" s="103" t="s">
        <v>2105</v>
      </c>
      <c r="C1490" s="103"/>
      <c r="D1490" s="103"/>
      <c r="E1490" s="106" t="s">
        <v>4704</v>
      </c>
      <c r="F1490" s="103">
        <v>15</v>
      </c>
      <c r="G1490" s="103">
        <v>0</v>
      </c>
      <c r="H1490" s="105" t="s">
        <v>6936</v>
      </c>
      <c r="I1490" s="103" t="s">
        <v>2044</v>
      </c>
      <c r="J1490" s="103" t="s">
        <v>2045</v>
      </c>
    </row>
    <row r="1491" spans="1:10">
      <c r="A1491" s="103" t="s">
        <v>6904</v>
      </c>
      <c r="B1491" s="103" t="s">
        <v>4711</v>
      </c>
      <c r="C1491" s="103"/>
      <c r="D1491" s="103"/>
      <c r="E1491" s="106" t="s">
        <v>4729</v>
      </c>
      <c r="F1491" s="103">
        <v>20</v>
      </c>
      <c r="G1491" s="103">
        <v>0</v>
      </c>
      <c r="H1491" s="105" t="s">
        <v>6937</v>
      </c>
      <c r="I1491" s="103" t="s">
        <v>1859</v>
      </c>
      <c r="J1491" s="103" t="s">
        <v>2045</v>
      </c>
    </row>
    <row r="1492" spans="1:10">
      <c r="A1492" s="103" t="s">
        <v>6904</v>
      </c>
      <c r="B1492" s="103" t="s">
        <v>4711</v>
      </c>
      <c r="C1492" s="103"/>
      <c r="D1492" s="103"/>
      <c r="E1492" s="106" t="s">
        <v>4729</v>
      </c>
      <c r="F1492" s="103">
        <v>20</v>
      </c>
      <c r="G1492" s="103">
        <v>0</v>
      </c>
      <c r="H1492" s="105" t="s">
        <v>6938</v>
      </c>
      <c r="I1492" s="103" t="s">
        <v>3860</v>
      </c>
      <c r="J1492" s="103" t="s">
        <v>2045</v>
      </c>
    </row>
    <row r="1493" spans="1:10">
      <c r="A1493" s="103" t="s">
        <v>2731</v>
      </c>
      <c r="B1493" s="103" t="s">
        <v>4711</v>
      </c>
      <c r="C1493" s="103"/>
      <c r="D1493" s="103"/>
      <c r="E1493" s="13" t="s">
        <v>4718</v>
      </c>
      <c r="F1493" s="103">
        <v>15</v>
      </c>
      <c r="G1493" s="103">
        <v>0</v>
      </c>
      <c r="H1493" s="105" t="s">
        <v>6939</v>
      </c>
      <c r="I1493" s="103" t="s">
        <v>6940</v>
      </c>
      <c r="J1493" s="103" t="s">
        <v>2045</v>
      </c>
    </row>
    <row r="1494" spans="1:10">
      <c r="A1494" s="103" t="s">
        <v>4720</v>
      </c>
      <c r="B1494" s="103" t="s">
        <v>4711</v>
      </c>
      <c r="C1494" s="103"/>
      <c r="D1494" s="103"/>
      <c r="E1494" s="106" t="s">
        <v>4729</v>
      </c>
      <c r="F1494" s="103">
        <v>15</v>
      </c>
      <c r="G1494" s="103">
        <v>0</v>
      </c>
      <c r="H1494" s="105" t="s">
        <v>6941</v>
      </c>
      <c r="I1494" s="103" t="s">
        <v>1863</v>
      </c>
      <c r="J1494" s="103" t="s">
        <v>2045</v>
      </c>
    </row>
    <row r="1495" spans="1:10">
      <c r="A1495" s="103" t="s">
        <v>4720</v>
      </c>
      <c r="B1495" s="103" t="s">
        <v>4711</v>
      </c>
      <c r="C1495" s="103"/>
      <c r="D1495" s="103"/>
      <c r="E1495" s="106" t="s">
        <v>4729</v>
      </c>
      <c r="F1495" s="103">
        <v>20</v>
      </c>
      <c r="G1495" s="103">
        <v>0</v>
      </c>
      <c r="H1495" s="105" t="s">
        <v>6942</v>
      </c>
      <c r="I1495" s="103" t="s">
        <v>3861</v>
      </c>
      <c r="J1495" s="103" t="s">
        <v>2045</v>
      </c>
    </row>
    <row r="1496" spans="1:10">
      <c r="A1496" s="103" t="s">
        <v>4696</v>
      </c>
      <c r="B1496" s="103" t="s">
        <v>4711</v>
      </c>
      <c r="C1496" s="103"/>
      <c r="D1496" s="103"/>
      <c r="E1496" s="106" t="s">
        <v>4718</v>
      </c>
      <c r="F1496" s="103">
        <v>20</v>
      </c>
      <c r="G1496" s="103">
        <v>0</v>
      </c>
      <c r="H1496" s="105" t="s">
        <v>6943</v>
      </c>
      <c r="I1496" s="103" t="s">
        <v>6846</v>
      </c>
      <c r="J1496" s="103" t="s">
        <v>2045</v>
      </c>
    </row>
    <row r="1497" spans="1:10">
      <c r="A1497" s="103" t="s">
        <v>58</v>
      </c>
      <c r="B1497" s="103" t="s">
        <v>58</v>
      </c>
      <c r="C1497" s="103"/>
      <c r="D1497" s="103"/>
      <c r="E1497" s="115" t="s">
        <v>5276</v>
      </c>
      <c r="F1497" s="103">
        <v>20</v>
      </c>
      <c r="G1497" s="103">
        <v>0</v>
      </c>
      <c r="H1497" s="105" t="s">
        <v>6944</v>
      </c>
      <c r="I1497" s="103" t="s">
        <v>2050</v>
      </c>
      <c r="J1497" s="103" t="s">
        <v>2043</v>
      </c>
    </row>
    <row r="1498" spans="1:10">
      <c r="A1498" s="103" t="s">
        <v>2731</v>
      </c>
      <c r="B1498" s="103" t="s">
        <v>4813</v>
      </c>
      <c r="C1498" s="103"/>
      <c r="D1498" s="103"/>
      <c r="E1498" s="106" t="s">
        <v>4718</v>
      </c>
      <c r="F1498" s="103">
        <v>15</v>
      </c>
      <c r="G1498" s="103">
        <v>0</v>
      </c>
      <c r="H1498" s="105" t="s">
        <v>6945</v>
      </c>
      <c r="I1498" s="103" t="s">
        <v>6946</v>
      </c>
      <c r="J1498" s="103" t="s">
        <v>2045</v>
      </c>
    </row>
    <row r="1499" spans="1:10">
      <c r="A1499" s="103" t="s">
        <v>4720</v>
      </c>
      <c r="B1499" s="103" t="s">
        <v>4711</v>
      </c>
      <c r="C1499" s="103"/>
      <c r="D1499" s="103"/>
      <c r="E1499" s="106" t="s">
        <v>4729</v>
      </c>
      <c r="F1499" s="103">
        <v>15</v>
      </c>
      <c r="G1499" s="103">
        <v>0</v>
      </c>
      <c r="H1499" s="105" t="s">
        <v>6947</v>
      </c>
      <c r="I1499" s="103" t="s">
        <v>1867</v>
      </c>
      <c r="J1499" s="103" t="s">
        <v>2045</v>
      </c>
    </row>
    <row r="1500" spans="1:10">
      <c r="A1500" s="103" t="s">
        <v>4720</v>
      </c>
      <c r="B1500" s="103" t="s">
        <v>4711</v>
      </c>
      <c r="C1500" s="103"/>
      <c r="D1500" s="103"/>
      <c r="E1500" s="106" t="s">
        <v>4729</v>
      </c>
      <c r="F1500" s="103">
        <v>20</v>
      </c>
      <c r="G1500" s="103">
        <v>0</v>
      </c>
      <c r="H1500" s="105" t="s">
        <v>6948</v>
      </c>
      <c r="I1500" s="103" t="s">
        <v>1869</v>
      </c>
      <c r="J1500" s="103" t="s">
        <v>2045</v>
      </c>
    </row>
    <row r="1501" spans="1:10">
      <c r="A1501" s="103" t="s">
        <v>2731</v>
      </c>
      <c r="B1501" s="103" t="s">
        <v>4813</v>
      </c>
      <c r="C1501" s="103"/>
      <c r="D1501" s="103"/>
      <c r="E1501" s="106" t="s">
        <v>4718</v>
      </c>
      <c r="F1501" s="103">
        <v>15</v>
      </c>
      <c r="G1501" s="103">
        <v>0</v>
      </c>
      <c r="H1501" s="105" t="s">
        <v>6949</v>
      </c>
      <c r="I1501" s="103" t="s">
        <v>6950</v>
      </c>
      <c r="J1501" s="103" t="s">
        <v>2045</v>
      </c>
    </row>
    <row r="1502" spans="1:10">
      <c r="A1502" s="103" t="s">
        <v>2731</v>
      </c>
      <c r="B1502" s="103" t="s">
        <v>4711</v>
      </c>
      <c r="C1502" s="103"/>
      <c r="D1502" s="103"/>
      <c r="E1502" s="106" t="s">
        <v>4718</v>
      </c>
      <c r="F1502" s="103">
        <v>15</v>
      </c>
      <c r="G1502" s="103">
        <v>0</v>
      </c>
      <c r="H1502" s="105" t="s">
        <v>6951</v>
      </c>
      <c r="I1502" s="103" t="s">
        <v>6952</v>
      </c>
      <c r="J1502" s="103" t="s">
        <v>2045</v>
      </c>
    </row>
    <row r="1503" spans="1:10">
      <c r="A1503" s="103" t="s">
        <v>4720</v>
      </c>
      <c r="B1503" s="103" t="s">
        <v>4711</v>
      </c>
      <c r="C1503" s="103"/>
      <c r="D1503" s="103"/>
      <c r="E1503" s="106" t="s">
        <v>4729</v>
      </c>
      <c r="F1503" s="103">
        <v>15</v>
      </c>
      <c r="G1503" s="103">
        <v>0</v>
      </c>
      <c r="H1503" s="105" t="s">
        <v>6953</v>
      </c>
      <c r="I1503" s="103" t="s">
        <v>1871</v>
      </c>
      <c r="J1503" s="103" t="s">
        <v>2045</v>
      </c>
    </row>
    <row r="1504" spans="1:10">
      <c r="A1504" s="103" t="s">
        <v>4720</v>
      </c>
      <c r="B1504" s="103" t="s">
        <v>4711</v>
      </c>
      <c r="C1504" s="103"/>
      <c r="D1504" s="103"/>
      <c r="E1504" s="106" t="s">
        <v>4729</v>
      </c>
      <c r="F1504" s="103">
        <v>20</v>
      </c>
      <c r="G1504" s="103">
        <v>0</v>
      </c>
      <c r="H1504" s="105" t="s">
        <v>6954</v>
      </c>
      <c r="I1504" s="103" t="s">
        <v>1879</v>
      </c>
      <c r="J1504" s="103" t="s">
        <v>2045</v>
      </c>
    </row>
    <row r="1505" spans="1:10">
      <c r="A1505" s="103" t="s">
        <v>4720</v>
      </c>
      <c r="B1505" s="103" t="s">
        <v>4711</v>
      </c>
      <c r="C1505" s="103"/>
      <c r="D1505" s="103"/>
      <c r="E1505" s="106" t="s">
        <v>4729</v>
      </c>
      <c r="F1505" s="103">
        <v>20</v>
      </c>
      <c r="G1505" s="103">
        <v>0</v>
      </c>
      <c r="H1505" s="105" t="s">
        <v>6955</v>
      </c>
      <c r="I1505" s="103" t="s">
        <v>1873</v>
      </c>
      <c r="J1505" s="103" t="s">
        <v>2045</v>
      </c>
    </row>
    <row r="1506" spans="1:10">
      <c r="A1506" s="103" t="s">
        <v>2731</v>
      </c>
      <c r="B1506" s="103" t="s">
        <v>4711</v>
      </c>
      <c r="C1506" s="103"/>
      <c r="D1506" s="103"/>
      <c r="E1506" s="106" t="s">
        <v>4718</v>
      </c>
      <c r="F1506" s="103">
        <v>15</v>
      </c>
      <c r="G1506" s="103">
        <v>0</v>
      </c>
      <c r="H1506" s="105" t="s">
        <v>6956</v>
      </c>
      <c r="I1506" s="103" t="s">
        <v>6957</v>
      </c>
      <c r="J1506" s="103" t="s">
        <v>2045</v>
      </c>
    </row>
    <row r="1507" spans="1:10">
      <c r="A1507" s="103" t="s">
        <v>2731</v>
      </c>
      <c r="B1507" s="103" t="s">
        <v>4711</v>
      </c>
      <c r="C1507" s="103"/>
      <c r="D1507" s="103"/>
      <c r="E1507" s="106" t="s">
        <v>4718</v>
      </c>
      <c r="F1507" s="103">
        <v>20</v>
      </c>
      <c r="G1507" s="103">
        <v>0</v>
      </c>
      <c r="H1507" s="105" t="s">
        <v>6958</v>
      </c>
      <c r="I1507" s="103" t="s">
        <v>6959</v>
      </c>
      <c r="J1507" s="103" t="s">
        <v>2045</v>
      </c>
    </row>
    <row r="1508" spans="1:10">
      <c r="A1508" s="103" t="s">
        <v>2731</v>
      </c>
      <c r="B1508" s="103" t="s">
        <v>4711</v>
      </c>
      <c r="C1508" s="103"/>
      <c r="D1508" s="103"/>
      <c r="E1508" s="106" t="s">
        <v>4729</v>
      </c>
      <c r="F1508" s="103">
        <v>20</v>
      </c>
      <c r="G1508" s="103">
        <v>0</v>
      </c>
      <c r="H1508" s="105" t="s">
        <v>6960</v>
      </c>
      <c r="I1508" s="103" t="s">
        <v>2110</v>
      </c>
      <c r="J1508" s="103" t="s">
        <v>2045</v>
      </c>
    </row>
    <row r="1509" spans="1:10">
      <c r="A1509" s="103" t="s">
        <v>2731</v>
      </c>
      <c r="B1509" s="103" t="s">
        <v>4711</v>
      </c>
      <c r="C1509" s="103"/>
      <c r="D1509" s="103"/>
      <c r="E1509" s="106" t="s">
        <v>4729</v>
      </c>
      <c r="F1509" s="103">
        <v>20</v>
      </c>
      <c r="G1509" s="103">
        <v>0</v>
      </c>
      <c r="H1509" s="105" t="s">
        <v>6961</v>
      </c>
      <c r="I1509" s="103" t="s">
        <v>6962</v>
      </c>
      <c r="J1509" s="103" t="s">
        <v>2045</v>
      </c>
    </row>
    <row r="1510" spans="1:10">
      <c r="A1510" s="103" t="s">
        <v>2731</v>
      </c>
      <c r="B1510" s="103" t="s">
        <v>4711</v>
      </c>
      <c r="C1510" s="103"/>
      <c r="D1510" s="103"/>
      <c r="E1510" s="106" t="s">
        <v>4718</v>
      </c>
      <c r="F1510" s="103">
        <v>15</v>
      </c>
      <c r="G1510" s="103">
        <v>0</v>
      </c>
      <c r="H1510" s="105" t="s">
        <v>6963</v>
      </c>
      <c r="I1510" s="103" t="s">
        <v>6964</v>
      </c>
      <c r="J1510" s="103" t="s">
        <v>2045</v>
      </c>
    </row>
    <row r="1511" spans="1:10">
      <c r="A1511" s="103" t="s">
        <v>4720</v>
      </c>
      <c r="B1511" s="103" t="s">
        <v>4711</v>
      </c>
      <c r="C1511" s="103"/>
      <c r="D1511" s="103"/>
      <c r="E1511" s="106" t="s">
        <v>4704</v>
      </c>
      <c r="F1511" s="103">
        <v>20</v>
      </c>
      <c r="G1511" s="103">
        <v>0</v>
      </c>
      <c r="H1511" s="105" t="s">
        <v>6965</v>
      </c>
      <c r="I1511" s="103" t="s">
        <v>1875</v>
      </c>
      <c r="J1511" s="103" t="s">
        <v>2045</v>
      </c>
    </row>
    <row r="1512" spans="1:10">
      <c r="A1512" s="103" t="s">
        <v>2731</v>
      </c>
      <c r="B1512" s="103" t="s">
        <v>4711</v>
      </c>
      <c r="C1512" s="103"/>
      <c r="D1512" s="103"/>
      <c r="E1512" s="106" t="s">
        <v>4729</v>
      </c>
      <c r="F1512" s="103">
        <v>20</v>
      </c>
      <c r="G1512" s="103">
        <v>0</v>
      </c>
      <c r="H1512" s="105" t="s">
        <v>6966</v>
      </c>
      <c r="I1512" s="103" t="s">
        <v>6967</v>
      </c>
      <c r="J1512" s="103" t="s">
        <v>2045</v>
      </c>
    </row>
    <row r="1513" spans="1:10">
      <c r="A1513" s="103" t="s">
        <v>2731</v>
      </c>
      <c r="B1513" s="103" t="s">
        <v>4813</v>
      </c>
      <c r="C1513" s="103"/>
      <c r="D1513" s="103"/>
      <c r="E1513" s="106" t="s">
        <v>4704</v>
      </c>
      <c r="F1513" s="103">
        <v>20</v>
      </c>
      <c r="G1513" s="103">
        <v>0</v>
      </c>
      <c r="H1513" s="105" t="s">
        <v>6968</v>
      </c>
      <c r="I1513" s="103" t="s">
        <v>6969</v>
      </c>
      <c r="J1513" s="103" t="s">
        <v>2045</v>
      </c>
    </row>
    <row r="1514" spans="1:10">
      <c r="A1514" s="103" t="s">
        <v>2731</v>
      </c>
      <c r="B1514" s="103" t="s">
        <v>4711</v>
      </c>
      <c r="C1514" s="103"/>
      <c r="D1514" s="103"/>
      <c r="E1514" s="106" t="s">
        <v>4729</v>
      </c>
      <c r="F1514" s="103">
        <v>20</v>
      </c>
      <c r="G1514" s="103">
        <v>0</v>
      </c>
      <c r="H1514" s="105" t="s">
        <v>6970</v>
      </c>
      <c r="I1514" s="103" t="s">
        <v>1920</v>
      </c>
      <c r="J1514" s="103" t="s">
        <v>2045</v>
      </c>
    </row>
    <row r="1515" spans="1:10">
      <c r="A1515" s="103" t="s">
        <v>4720</v>
      </c>
      <c r="B1515" s="103" t="s">
        <v>4711</v>
      </c>
      <c r="C1515" s="103"/>
      <c r="D1515" s="103"/>
      <c r="E1515" s="106" t="s">
        <v>4704</v>
      </c>
      <c r="F1515" s="103">
        <v>20</v>
      </c>
      <c r="G1515" s="103">
        <v>0</v>
      </c>
      <c r="H1515" s="105" t="s">
        <v>6971</v>
      </c>
      <c r="I1515" s="103" t="s">
        <v>1883</v>
      </c>
      <c r="J1515" s="103" t="s">
        <v>2045</v>
      </c>
    </row>
    <row r="1516" spans="1:10">
      <c r="A1516" s="103" t="s">
        <v>6919</v>
      </c>
      <c r="B1516" s="103" t="s">
        <v>4711</v>
      </c>
      <c r="C1516" s="103"/>
      <c r="D1516" s="103"/>
      <c r="E1516" s="106" t="s">
        <v>4729</v>
      </c>
      <c r="F1516" s="103">
        <v>20</v>
      </c>
      <c r="G1516" s="103">
        <v>0</v>
      </c>
      <c r="H1516" s="105" t="s">
        <v>6972</v>
      </c>
      <c r="I1516" s="103" t="s">
        <v>1912</v>
      </c>
      <c r="J1516" s="103" t="s">
        <v>2045</v>
      </c>
    </row>
    <row r="1517" spans="1:10">
      <c r="A1517" s="103" t="s">
        <v>4720</v>
      </c>
      <c r="B1517" s="103" t="s">
        <v>4711</v>
      </c>
      <c r="C1517" s="103"/>
      <c r="D1517" s="103"/>
      <c r="E1517" s="106" t="s">
        <v>4729</v>
      </c>
      <c r="F1517" s="103">
        <v>20</v>
      </c>
      <c r="G1517" s="103">
        <v>0</v>
      </c>
      <c r="H1517" s="105" t="s">
        <v>6973</v>
      </c>
      <c r="I1517" s="103" t="s">
        <v>1881</v>
      </c>
      <c r="J1517" s="103" t="s">
        <v>2045</v>
      </c>
    </row>
    <row r="1518" spans="1:10">
      <c r="A1518" s="103" t="s">
        <v>2731</v>
      </c>
      <c r="B1518" s="103" t="s">
        <v>4711</v>
      </c>
      <c r="C1518" s="103"/>
      <c r="D1518" s="103"/>
      <c r="E1518" s="106" t="s">
        <v>4718</v>
      </c>
      <c r="F1518" s="103">
        <v>15</v>
      </c>
      <c r="G1518" s="103">
        <v>0</v>
      </c>
      <c r="H1518" s="105" t="s">
        <v>6974</v>
      </c>
      <c r="I1518" s="103" t="s">
        <v>6975</v>
      </c>
      <c r="J1518" s="103" t="s">
        <v>2045</v>
      </c>
    </row>
    <row r="1519" spans="1:10">
      <c r="A1519" s="103" t="s">
        <v>2731</v>
      </c>
      <c r="B1519" s="103" t="s">
        <v>4711</v>
      </c>
      <c r="C1519" s="103"/>
      <c r="D1519" s="103"/>
      <c r="E1519" s="106" t="s">
        <v>4704</v>
      </c>
      <c r="F1519" s="103">
        <v>20</v>
      </c>
      <c r="G1519" s="103">
        <v>0</v>
      </c>
      <c r="H1519" s="105" t="s">
        <v>6976</v>
      </c>
      <c r="I1519" s="103" t="s">
        <v>6977</v>
      </c>
      <c r="J1519" s="103" t="s">
        <v>2045</v>
      </c>
    </row>
    <row r="1520" spans="1:10">
      <c r="A1520" s="103" t="s">
        <v>2731</v>
      </c>
      <c r="B1520" s="103" t="s">
        <v>4711</v>
      </c>
      <c r="C1520" s="103"/>
      <c r="D1520" s="103"/>
      <c r="E1520" s="106" t="s">
        <v>4704</v>
      </c>
      <c r="F1520" s="103">
        <v>15</v>
      </c>
      <c r="G1520" s="103">
        <v>0</v>
      </c>
      <c r="H1520" s="105" t="s">
        <v>6978</v>
      </c>
      <c r="I1520" s="103" t="s">
        <v>6979</v>
      </c>
      <c r="J1520" s="103" t="s">
        <v>2045</v>
      </c>
    </row>
    <row r="1521" spans="1:10">
      <c r="A1521" s="103" t="s">
        <v>6919</v>
      </c>
      <c r="B1521" s="103" t="s">
        <v>4711</v>
      </c>
      <c r="C1521" s="103"/>
      <c r="D1521" s="103"/>
      <c r="E1521" s="106" t="s">
        <v>4729</v>
      </c>
      <c r="F1521" s="103">
        <v>20</v>
      </c>
      <c r="G1521" s="103">
        <v>0</v>
      </c>
      <c r="H1521" s="105" t="s">
        <v>6980</v>
      </c>
      <c r="I1521" s="103" t="s">
        <v>1885</v>
      </c>
      <c r="J1521" s="103" t="s">
        <v>2045</v>
      </c>
    </row>
    <row r="1522" spans="1:10">
      <c r="A1522" s="103" t="s">
        <v>4720</v>
      </c>
      <c r="B1522" s="103" t="s">
        <v>2105</v>
      </c>
      <c r="C1522" s="103"/>
      <c r="D1522" s="103"/>
      <c r="E1522" s="106" t="s">
        <v>4729</v>
      </c>
      <c r="F1522" s="103">
        <v>20</v>
      </c>
      <c r="G1522" s="103">
        <v>0</v>
      </c>
      <c r="H1522" s="105" t="s">
        <v>6981</v>
      </c>
      <c r="I1522" s="103" t="s">
        <v>3900</v>
      </c>
      <c r="J1522" s="103" t="s">
        <v>2045</v>
      </c>
    </row>
    <row r="1523" spans="1:10">
      <c r="A1523" s="103" t="s">
        <v>2731</v>
      </c>
      <c r="B1523" s="103" t="s">
        <v>4711</v>
      </c>
      <c r="C1523" s="103"/>
      <c r="D1523" s="103"/>
      <c r="E1523" s="106" t="s">
        <v>4718</v>
      </c>
      <c r="F1523" s="103">
        <v>20</v>
      </c>
      <c r="G1523" s="103">
        <v>0</v>
      </c>
      <c r="H1523" s="105" t="s">
        <v>6982</v>
      </c>
      <c r="I1523" s="103" t="s">
        <v>6983</v>
      </c>
      <c r="J1523" s="103" t="s">
        <v>2045</v>
      </c>
    </row>
    <row r="1524" spans="1:10">
      <c r="A1524" s="103" t="s">
        <v>4720</v>
      </c>
      <c r="B1524" s="103" t="s">
        <v>4711</v>
      </c>
      <c r="C1524" s="103"/>
      <c r="D1524" s="103"/>
      <c r="E1524" s="106" t="s">
        <v>4729</v>
      </c>
      <c r="F1524" s="103">
        <v>20</v>
      </c>
      <c r="G1524" s="103">
        <v>0</v>
      </c>
      <c r="H1524" s="105" t="s">
        <v>6984</v>
      </c>
      <c r="I1524" s="103" t="s">
        <v>1877</v>
      </c>
      <c r="J1524" s="103" t="s">
        <v>2045</v>
      </c>
    </row>
    <row r="1525" spans="1:10">
      <c r="A1525" s="103" t="s">
        <v>2731</v>
      </c>
      <c r="B1525" s="103" t="s">
        <v>4711</v>
      </c>
      <c r="C1525" s="103"/>
      <c r="D1525" s="103"/>
      <c r="E1525" s="106" t="s">
        <v>4718</v>
      </c>
      <c r="F1525" s="103">
        <v>20</v>
      </c>
      <c r="G1525" s="103">
        <v>0</v>
      </c>
      <c r="H1525" s="105" t="s">
        <v>6985</v>
      </c>
      <c r="I1525" s="103" t="s">
        <v>6986</v>
      </c>
      <c r="J1525" s="103" t="s">
        <v>2045</v>
      </c>
    </row>
    <row r="1526" spans="1:10">
      <c r="A1526" s="103" t="s">
        <v>6919</v>
      </c>
      <c r="B1526" s="103" t="s">
        <v>4711</v>
      </c>
      <c r="C1526" s="103"/>
      <c r="D1526" s="103"/>
      <c r="E1526" s="106" t="s">
        <v>4704</v>
      </c>
      <c r="F1526" s="103">
        <v>20</v>
      </c>
      <c r="G1526" s="103">
        <v>0</v>
      </c>
      <c r="H1526" s="105" t="s">
        <v>6987</v>
      </c>
      <c r="I1526" s="103" t="s">
        <v>1893</v>
      </c>
      <c r="J1526" s="103" t="s">
        <v>2045</v>
      </c>
    </row>
    <row r="1527" spans="1:10">
      <c r="A1527" s="103" t="s">
        <v>4696</v>
      </c>
      <c r="B1527" s="103" t="s">
        <v>4711</v>
      </c>
      <c r="C1527" s="103"/>
      <c r="D1527" s="103"/>
      <c r="E1527" s="106" t="s">
        <v>4729</v>
      </c>
      <c r="F1527" s="103">
        <v>20</v>
      </c>
      <c r="G1527" s="103">
        <v>0</v>
      </c>
      <c r="H1527" s="105" t="s">
        <v>6988</v>
      </c>
      <c r="I1527" s="103" t="s">
        <v>6989</v>
      </c>
      <c r="J1527" s="103" t="s">
        <v>2045</v>
      </c>
    </row>
    <row r="1528" spans="1:10">
      <c r="A1528" s="103" t="s">
        <v>2731</v>
      </c>
      <c r="B1528" s="103" t="s">
        <v>4711</v>
      </c>
      <c r="C1528" s="103"/>
      <c r="D1528" s="103"/>
      <c r="E1528" s="106" t="s">
        <v>4718</v>
      </c>
      <c r="F1528" s="103">
        <v>20</v>
      </c>
      <c r="G1528" s="103">
        <v>0</v>
      </c>
      <c r="H1528" s="105" t="s">
        <v>6990</v>
      </c>
      <c r="I1528" s="103" t="s">
        <v>6991</v>
      </c>
      <c r="J1528" s="103" t="s">
        <v>2045</v>
      </c>
    </row>
    <row r="1529" spans="1:10">
      <c r="A1529" s="103" t="s">
        <v>4720</v>
      </c>
      <c r="B1529" s="103" t="s">
        <v>4711</v>
      </c>
      <c r="C1529" s="103"/>
      <c r="D1529" s="103"/>
      <c r="E1529" s="106" t="s">
        <v>4704</v>
      </c>
      <c r="F1529" s="103">
        <v>20</v>
      </c>
      <c r="G1529" s="103">
        <v>0</v>
      </c>
      <c r="H1529" s="105" t="s">
        <v>6992</v>
      </c>
      <c r="I1529" s="103" t="s">
        <v>1889</v>
      </c>
      <c r="J1529" s="103" t="s">
        <v>2045</v>
      </c>
    </row>
    <row r="1530" spans="1:10">
      <c r="A1530" s="103" t="s">
        <v>4720</v>
      </c>
      <c r="B1530" s="103" t="s">
        <v>4711</v>
      </c>
      <c r="C1530" s="103"/>
      <c r="D1530" s="103"/>
      <c r="E1530" s="106" t="s">
        <v>4704</v>
      </c>
      <c r="F1530" s="103">
        <v>20</v>
      </c>
      <c r="G1530" s="103">
        <v>0</v>
      </c>
      <c r="H1530" s="105" t="s">
        <v>6993</v>
      </c>
      <c r="I1530" s="103" t="s">
        <v>1887</v>
      </c>
      <c r="J1530" s="103" t="s">
        <v>2045</v>
      </c>
    </row>
    <row r="1531" spans="1:10">
      <c r="A1531" s="103" t="s">
        <v>4720</v>
      </c>
      <c r="B1531" s="103" t="s">
        <v>4711</v>
      </c>
      <c r="C1531" s="103"/>
      <c r="D1531" s="103"/>
      <c r="E1531" s="106" t="s">
        <v>4729</v>
      </c>
      <c r="F1531" s="103">
        <v>20</v>
      </c>
      <c r="G1531" s="103">
        <v>0</v>
      </c>
      <c r="H1531" s="105" t="s">
        <v>6994</v>
      </c>
      <c r="I1531" s="103" t="s">
        <v>6995</v>
      </c>
      <c r="J1531" s="103" t="s">
        <v>2045</v>
      </c>
    </row>
    <row r="1532" spans="1:10">
      <c r="A1532" s="103" t="s">
        <v>2731</v>
      </c>
      <c r="B1532" s="103" t="s">
        <v>4813</v>
      </c>
      <c r="C1532" s="103"/>
      <c r="D1532" s="103"/>
      <c r="E1532" s="106" t="s">
        <v>4729</v>
      </c>
      <c r="F1532" s="103">
        <v>20</v>
      </c>
      <c r="G1532" s="103">
        <v>0</v>
      </c>
      <c r="H1532" s="105" t="s">
        <v>6996</v>
      </c>
      <c r="I1532" s="103" t="s">
        <v>6997</v>
      </c>
      <c r="J1532" s="103" t="s">
        <v>2045</v>
      </c>
    </row>
    <row r="1533" spans="1:10">
      <c r="A1533" s="103" t="s">
        <v>4720</v>
      </c>
      <c r="B1533" s="103" t="s">
        <v>4711</v>
      </c>
      <c r="C1533" s="103"/>
      <c r="D1533" s="103"/>
      <c r="E1533" s="106" t="s">
        <v>4729</v>
      </c>
      <c r="F1533" s="103">
        <v>20</v>
      </c>
      <c r="G1533" s="103">
        <v>0</v>
      </c>
      <c r="H1533" s="105" t="s">
        <v>6998</v>
      </c>
      <c r="I1533" s="103" t="s">
        <v>2124</v>
      </c>
      <c r="J1533" s="103" t="s">
        <v>2045</v>
      </c>
    </row>
    <row r="1534" spans="1:10">
      <c r="A1534" s="103" t="s">
        <v>2731</v>
      </c>
      <c r="B1534" s="103" t="s">
        <v>4711</v>
      </c>
      <c r="C1534" s="103"/>
      <c r="D1534" s="103"/>
      <c r="E1534" s="106" t="s">
        <v>4718</v>
      </c>
      <c r="F1534" s="103">
        <v>20</v>
      </c>
      <c r="G1534" s="103">
        <v>0</v>
      </c>
      <c r="H1534" s="105" t="s">
        <v>6999</v>
      </c>
      <c r="I1534" s="103" t="s">
        <v>7000</v>
      </c>
      <c r="J1534" s="103" t="s">
        <v>2045</v>
      </c>
    </row>
    <row r="1535" spans="1:10">
      <c r="A1535" s="103" t="s">
        <v>2731</v>
      </c>
      <c r="B1535" s="103" t="s">
        <v>4711</v>
      </c>
      <c r="C1535" s="103"/>
      <c r="D1535" s="103"/>
      <c r="E1535" s="106" t="s">
        <v>4718</v>
      </c>
      <c r="F1535" s="103">
        <v>20</v>
      </c>
      <c r="G1535" s="103">
        <v>0</v>
      </c>
      <c r="H1535" s="105" t="s">
        <v>7001</v>
      </c>
      <c r="I1535" s="103" t="s">
        <v>7002</v>
      </c>
      <c r="J1535" s="103" t="s">
        <v>2045</v>
      </c>
    </row>
    <row r="1536" spans="1:10">
      <c r="A1536" s="103" t="s">
        <v>4720</v>
      </c>
      <c r="B1536" s="103" t="s">
        <v>4711</v>
      </c>
      <c r="C1536" s="103"/>
      <c r="D1536" s="103"/>
      <c r="E1536" s="106" t="s">
        <v>4729</v>
      </c>
      <c r="F1536" s="103">
        <v>20</v>
      </c>
      <c r="G1536" s="103">
        <v>0</v>
      </c>
      <c r="H1536" s="105" t="s">
        <v>7003</v>
      </c>
      <c r="I1536" s="103" t="s">
        <v>1909</v>
      </c>
      <c r="J1536" s="103" t="s">
        <v>2045</v>
      </c>
    </row>
    <row r="1537" spans="1:10">
      <c r="A1537" s="103" t="s">
        <v>2731</v>
      </c>
      <c r="B1537" s="103" t="s">
        <v>4711</v>
      </c>
      <c r="C1537" s="103"/>
      <c r="D1537" s="103"/>
      <c r="E1537" s="106" t="s">
        <v>4729</v>
      </c>
      <c r="F1537" s="103">
        <v>20</v>
      </c>
      <c r="G1537" s="103">
        <v>0</v>
      </c>
      <c r="H1537" s="105" t="s">
        <v>7004</v>
      </c>
      <c r="I1537" s="103" t="s">
        <v>7005</v>
      </c>
      <c r="J1537" s="103" t="s">
        <v>2045</v>
      </c>
    </row>
    <row r="1538" spans="1:10">
      <c r="A1538" s="103" t="s">
        <v>4720</v>
      </c>
      <c r="B1538" s="103" t="s">
        <v>4711</v>
      </c>
      <c r="C1538" s="103"/>
      <c r="D1538" s="103"/>
      <c r="E1538" s="106" t="s">
        <v>4729</v>
      </c>
      <c r="F1538" s="103">
        <v>20</v>
      </c>
      <c r="G1538" s="103">
        <v>0</v>
      </c>
      <c r="H1538" s="105" t="s">
        <v>7006</v>
      </c>
      <c r="I1538" s="103" t="s">
        <v>1895</v>
      </c>
      <c r="J1538" s="103" t="s">
        <v>2045</v>
      </c>
    </row>
    <row r="1539" spans="1:10">
      <c r="A1539" s="103" t="s">
        <v>4720</v>
      </c>
      <c r="B1539" s="103" t="s">
        <v>2105</v>
      </c>
      <c r="C1539" s="103"/>
      <c r="D1539" s="103"/>
      <c r="E1539" s="106" t="s">
        <v>4718</v>
      </c>
      <c r="F1539" s="103">
        <v>20</v>
      </c>
      <c r="G1539" s="103">
        <v>0</v>
      </c>
      <c r="H1539" s="105" t="s">
        <v>7007</v>
      </c>
      <c r="I1539" s="103" t="s">
        <v>3905</v>
      </c>
      <c r="J1539" s="103" t="s">
        <v>2045</v>
      </c>
    </row>
    <row r="1540" spans="1:10">
      <c r="A1540" s="103" t="s">
        <v>4720</v>
      </c>
      <c r="B1540" s="103" t="s">
        <v>4711</v>
      </c>
      <c r="C1540" s="103"/>
      <c r="D1540" s="103"/>
      <c r="E1540" s="106" t="s">
        <v>4729</v>
      </c>
      <c r="F1540" s="103">
        <v>20</v>
      </c>
      <c r="G1540" s="103">
        <v>0</v>
      </c>
      <c r="H1540" s="105" t="s">
        <v>7008</v>
      </c>
      <c r="I1540" s="103" t="s">
        <v>1918</v>
      </c>
      <c r="J1540" s="103" t="s">
        <v>2045</v>
      </c>
    </row>
    <row r="1541" spans="1:10">
      <c r="A1541" s="103" t="s">
        <v>4720</v>
      </c>
      <c r="B1541" s="103" t="s">
        <v>4711</v>
      </c>
      <c r="C1541" s="103"/>
      <c r="D1541" s="103"/>
      <c r="E1541" s="106" t="s">
        <v>4729</v>
      </c>
      <c r="F1541" s="103">
        <v>20</v>
      </c>
      <c r="G1541" s="103">
        <v>0</v>
      </c>
      <c r="H1541" s="105" t="s">
        <v>7009</v>
      </c>
      <c r="I1541" s="103" t="s">
        <v>1907</v>
      </c>
      <c r="J1541" s="103" t="s">
        <v>2045</v>
      </c>
    </row>
    <row r="1542" spans="1:10">
      <c r="A1542" s="103" t="s">
        <v>4720</v>
      </c>
      <c r="B1542" s="103" t="s">
        <v>4711</v>
      </c>
      <c r="C1542" s="103"/>
      <c r="D1542" s="103"/>
      <c r="E1542" s="106" t="s">
        <v>4729</v>
      </c>
      <c r="F1542" s="103">
        <v>20</v>
      </c>
      <c r="G1542" s="103">
        <v>0</v>
      </c>
      <c r="H1542" s="105" t="s">
        <v>7010</v>
      </c>
      <c r="I1542" s="103" t="s">
        <v>1905</v>
      </c>
      <c r="J1542" s="103" t="s">
        <v>2045</v>
      </c>
    </row>
    <row r="1543" spans="1:10">
      <c r="A1543" s="103" t="s">
        <v>2731</v>
      </c>
      <c r="B1543" s="103" t="s">
        <v>4711</v>
      </c>
      <c r="C1543" s="103"/>
      <c r="D1543" s="103"/>
      <c r="E1543" s="106" t="s">
        <v>4729</v>
      </c>
      <c r="F1543" s="103">
        <v>20</v>
      </c>
      <c r="G1543" s="103">
        <v>0</v>
      </c>
      <c r="H1543" s="105" t="s">
        <v>7011</v>
      </c>
      <c r="I1543" s="103" t="s">
        <v>7012</v>
      </c>
      <c r="J1543" s="103" t="s">
        <v>2045</v>
      </c>
    </row>
    <row r="1544" spans="1:10">
      <c r="A1544" s="103" t="s">
        <v>2731</v>
      </c>
      <c r="B1544" s="103" t="s">
        <v>4711</v>
      </c>
      <c r="C1544" s="103"/>
      <c r="D1544" s="103"/>
      <c r="E1544" s="106" t="s">
        <v>4729</v>
      </c>
      <c r="F1544" s="103">
        <v>20</v>
      </c>
      <c r="G1544" s="103">
        <v>0</v>
      </c>
      <c r="H1544" s="105" t="s">
        <v>7013</v>
      </c>
      <c r="I1544" s="103" t="s">
        <v>7014</v>
      </c>
      <c r="J1544" s="103" t="s">
        <v>2045</v>
      </c>
    </row>
    <row r="1545" spans="1:10">
      <c r="A1545" s="103" t="s">
        <v>4720</v>
      </c>
      <c r="B1545" s="103" t="s">
        <v>4711</v>
      </c>
      <c r="C1545" s="103"/>
      <c r="D1545" s="103"/>
      <c r="E1545" s="106" t="s">
        <v>4729</v>
      </c>
      <c r="F1545" s="103">
        <v>20</v>
      </c>
      <c r="G1545" s="103">
        <v>0</v>
      </c>
      <c r="H1545" s="105" t="s">
        <v>7015</v>
      </c>
      <c r="I1545" s="103" t="s">
        <v>1897</v>
      </c>
      <c r="J1545" s="103" t="s">
        <v>2045</v>
      </c>
    </row>
    <row r="1546" spans="1:10">
      <c r="A1546" s="103" t="s">
        <v>4720</v>
      </c>
      <c r="B1546" s="103" t="s">
        <v>4711</v>
      </c>
      <c r="C1546" s="103"/>
      <c r="D1546" s="103"/>
      <c r="E1546" s="106" t="s">
        <v>4729</v>
      </c>
      <c r="F1546" s="103">
        <v>20</v>
      </c>
      <c r="G1546" s="103">
        <v>0</v>
      </c>
      <c r="H1546" s="105" t="s">
        <v>7016</v>
      </c>
      <c r="I1546" s="103" t="s">
        <v>1922</v>
      </c>
      <c r="J1546" s="103" t="s">
        <v>2045</v>
      </c>
    </row>
    <row r="1547" spans="1:10">
      <c r="A1547" s="103" t="s">
        <v>4720</v>
      </c>
      <c r="B1547" s="103" t="s">
        <v>4711</v>
      </c>
      <c r="C1547" s="103"/>
      <c r="D1547" s="103"/>
      <c r="E1547" s="106" t="s">
        <v>4729</v>
      </c>
      <c r="F1547" s="103">
        <v>20</v>
      </c>
      <c r="G1547" s="103">
        <v>0</v>
      </c>
      <c r="H1547" s="105" t="s">
        <v>7017</v>
      </c>
      <c r="I1547" s="103" t="s">
        <v>1901</v>
      </c>
      <c r="J1547" s="103" t="s">
        <v>2045</v>
      </c>
    </row>
    <row r="1548" spans="1:10">
      <c r="A1548" s="103" t="s">
        <v>4720</v>
      </c>
      <c r="B1548" s="103" t="s">
        <v>4711</v>
      </c>
      <c r="C1548" s="103"/>
      <c r="D1548" s="103"/>
      <c r="E1548" s="106" t="s">
        <v>4729</v>
      </c>
      <c r="F1548" s="103">
        <v>20</v>
      </c>
      <c r="G1548" s="103">
        <v>0</v>
      </c>
      <c r="H1548" s="105" t="s">
        <v>7018</v>
      </c>
      <c r="I1548" s="103" t="s">
        <v>1903</v>
      </c>
      <c r="J1548" s="103" t="s">
        <v>2045</v>
      </c>
    </row>
    <row r="1549" spans="1:10">
      <c r="A1549" s="103" t="s">
        <v>4720</v>
      </c>
      <c r="B1549" s="103" t="s">
        <v>4711</v>
      </c>
      <c r="C1549" s="103"/>
      <c r="D1549" s="103"/>
      <c r="E1549" s="106" t="s">
        <v>4704</v>
      </c>
      <c r="F1549" s="103">
        <v>20</v>
      </c>
      <c r="G1549" s="103">
        <v>0</v>
      </c>
      <c r="H1549" s="105" t="s">
        <v>7019</v>
      </c>
      <c r="I1549" s="103" t="s">
        <v>1899</v>
      </c>
      <c r="J1549" s="103" t="s">
        <v>2045</v>
      </c>
    </row>
    <row r="1550" spans="1:10">
      <c r="A1550" s="103" t="s">
        <v>2731</v>
      </c>
      <c r="B1550" s="103" t="s">
        <v>4711</v>
      </c>
      <c r="C1550" s="103"/>
      <c r="D1550" s="103"/>
      <c r="E1550" s="106" t="s">
        <v>4718</v>
      </c>
      <c r="F1550" s="103">
        <v>15</v>
      </c>
      <c r="G1550" s="103">
        <v>0</v>
      </c>
      <c r="H1550" s="105" t="s">
        <v>7020</v>
      </c>
      <c r="I1550" s="103" t="s">
        <v>7021</v>
      </c>
      <c r="J1550" s="103" t="s">
        <v>2045</v>
      </c>
    </row>
    <row r="1551" spans="1:10">
      <c r="A1551" s="103" t="s">
        <v>4696</v>
      </c>
      <c r="B1551" s="103" t="s">
        <v>4711</v>
      </c>
      <c r="C1551" s="103"/>
      <c r="D1551" s="103"/>
      <c r="E1551" s="106" t="s">
        <v>4718</v>
      </c>
      <c r="F1551" s="103">
        <v>25</v>
      </c>
      <c r="G1551" s="103">
        <v>0</v>
      </c>
      <c r="H1551" s="105" t="s">
        <v>7022</v>
      </c>
      <c r="I1551" s="103" t="s">
        <v>7023</v>
      </c>
      <c r="J1551" s="103" t="s">
        <v>2045</v>
      </c>
    </row>
    <row r="1552" spans="1:10">
      <c r="A1552" s="103" t="s">
        <v>4696</v>
      </c>
      <c r="B1552" s="103" t="s">
        <v>4711</v>
      </c>
      <c r="C1552" s="103"/>
      <c r="D1552" s="103"/>
      <c r="E1552" s="106" t="s">
        <v>4718</v>
      </c>
      <c r="F1552" s="103">
        <v>20</v>
      </c>
      <c r="G1552" s="103">
        <v>0</v>
      </c>
      <c r="H1552" s="105" t="s">
        <v>7024</v>
      </c>
      <c r="I1552" s="103" t="s">
        <v>7025</v>
      </c>
      <c r="J1552" s="103" t="s">
        <v>2045</v>
      </c>
    </row>
    <row r="1553" spans="1:10">
      <c r="A1553" s="103" t="s">
        <v>2731</v>
      </c>
      <c r="B1553" s="103" t="s">
        <v>4711</v>
      </c>
      <c r="C1553" s="103"/>
      <c r="D1553" s="103"/>
      <c r="E1553" s="106" t="s">
        <v>4704</v>
      </c>
      <c r="F1553" s="103">
        <v>15</v>
      </c>
      <c r="G1553" s="103">
        <v>0</v>
      </c>
      <c r="H1553" s="105" t="s">
        <v>7026</v>
      </c>
      <c r="I1553" s="103" t="s">
        <v>3264</v>
      </c>
      <c r="J1553" s="103" t="s">
        <v>2045</v>
      </c>
    </row>
    <row r="1554" spans="1:10">
      <c r="A1554" s="103" t="s">
        <v>2731</v>
      </c>
      <c r="B1554" s="103" t="s">
        <v>4711</v>
      </c>
      <c r="C1554" s="103"/>
      <c r="D1554" s="103"/>
      <c r="E1554" s="106" t="s">
        <v>4729</v>
      </c>
      <c r="F1554" s="103">
        <v>20</v>
      </c>
      <c r="G1554" s="103">
        <v>0</v>
      </c>
      <c r="H1554" s="105" t="s">
        <v>7027</v>
      </c>
      <c r="I1554" s="103" t="s">
        <v>7028</v>
      </c>
      <c r="J1554" s="103" t="s">
        <v>2045</v>
      </c>
    </row>
    <row r="1555" spans="1:10">
      <c r="A1555" s="103" t="s">
        <v>4720</v>
      </c>
      <c r="B1555" s="103" t="s">
        <v>4711</v>
      </c>
      <c r="C1555" s="103"/>
      <c r="D1555" s="103"/>
      <c r="E1555" s="106" t="s">
        <v>4729</v>
      </c>
      <c r="F1555" s="103">
        <v>20</v>
      </c>
      <c r="G1555" s="103">
        <v>0</v>
      </c>
      <c r="H1555" s="105" t="s">
        <v>7029</v>
      </c>
      <c r="I1555" s="103" t="s">
        <v>1938</v>
      </c>
      <c r="J1555" s="103" t="s">
        <v>2045</v>
      </c>
    </row>
    <row r="1556" spans="1:10">
      <c r="A1556" s="103" t="s">
        <v>2731</v>
      </c>
      <c r="B1556" s="103" t="s">
        <v>4711</v>
      </c>
      <c r="C1556" s="103"/>
      <c r="D1556" s="103"/>
      <c r="E1556" s="106" t="s">
        <v>4718</v>
      </c>
      <c r="F1556" s="103">
        <v>20</v>
      </c>
      <c r="G1556" s="103">
        <v>0</v>
      </c>
      <c r="H1556" s="105" t="s">
        <v>7030</v>
      </c>
      <c r="I1556" s="103" t="s">
        <v>7031</v>
      </c>
      <c r="J1556" s="103" t="s">
        <v>2045</v>
      </c>
    </row>
    <row r="1557" spans="1:10">
      <c r="A1557" s="103" t="s">
        <v>4720</v>
      </c>
      <c r="B1557" s="103" t="s">
        <v>4711</v>
      </c>
      <c r="C1557" s="103"/>
      <c r="D1557" s="103"/>
      <c r="E1557" s="106" t="s">
        <v>4718</v>
      </c>
      <c r="F1557" s="103">
        <v>20</v>
      </c>
      <c r="G1557" s="103">
        <v>0</v>
      </c>
      <c r="H1557" s="105" t="s">
        <v>7032</v>
      </c>
      <c r="I1557" s="103" t="s">
        <v>1926</v>
      </c>
      <c r="J1557" s="103" t="s">
        <v>2045</v>
      </c>
    </row>
    <row r="1558" spans="1:10">
      <c r="A1558" s="103" t="s">
        <v>4720</v>
      </c>
      <c r="B1558" s="103" t="s">
        <v>4711</v>
      </c>
      <c r="C1558" s="103"/>
      <c r="D1558" s="103"/>
      <c r="E1558" s="106" t="s">
        <v>4729</v>
      </c>
      <c r="F1558" s="103">
        <v>20</v>
      </c>
      <c r="G1558" s="103">
        <v>0</v>
      </c>
      <c r="H1558" s="105" t="s">
        <v>7033</v>
      </c>
      <c r="I1558" s="103" t="s">
        <v>1930</v>
      </c>
      <c r="J1558" s="103" t="s">
        <v>2045</v>
      </c>
    </row>
    <row r="1559" spans="1:10">
      <c r="A1559" s="103" t="s">
        <v>4720</v>
      </c>
      <c r="B1559" s="103" t="s">
        <v>4711</v>
      </c>
      <c r="C1559" s="103"/>
      <c r="D1559" s="103"/>
      <c r="E1559" s="106" t="s">
        <v>4704</v>
      </c>
      <c r="F1559" s="103">
        <v>20</v>
      </c>
      <c r="G1559" s="103">
        <v>0</v>
      </c>
      <c r="H1559" s="105" t="s">
        <v>7034</v>
      </c>
      <c r="I1559" s="103" t="s">
        <v>1932</v>
      </c>
      <c r="J1559" s="103" t="s">
        <v>2045</v>
      </c>
    </row>
    <row r="1560" spans="1:10">
      <c r="A1560" s="103" t="s">
        <v>2731</v>
      </c>
      <c r="B1560" s="103" t="s">
        <v>4813</v>
      </c>
      <c r="C1560" s="103"/>
      <c r="D1560" s="103"/>
      <c r="E1560" s="106" t="s">
        <v>4704</v>
      </c>
      <c r="F1560" s="103">
        <v>20</v>
      </c>
      <c r="G1560" s="103">
        <v>0</v>
      </c>
      <c r="H1560" s="105" t="s">
        <v>7035</v>
      </c>
      <c r="I1560" s="103" t="s">
        <v>7036</v>
      </c>
      <c r="J1560" s="103" t="s">
        <v>2045</v>
      </c>
    </row>
    <row r="1561" spans="1:10">
      <c r="A1561" s="103" t="s">
        <v>2731</v>
      </c>
      <c r="B1561" s="103" t="s">
        <v>4813</v>
      </c>
      <c r="C1561" s="103"/>
      <c r="D1561" s="103"/>
      <c r="E1561" s="106" t="s">
        <v>4704</v>
      </c>
      <c r="F1561" s="103">
        <v>20</v>
      </c>
      <c r="G1561" s="103">
        <v>0</v>
      </c>
      <c r="H1561" s="105" t="s">
        <v>7037</v>
      </c>
      <c r="I1561" s="103" t="s">
        <v>7038</v>
      </c>
      <c r="J1561" s="103" t="s">
        <v>2045</v>
      </c>
    </row>
    <row r="1562" spans="1:10">
      <c r="A1562" s="103" t="s">
        <v>2731</v>
      </c>
      <c r="B1562" s="103" t="s">
        <v>4711</v>
      </c>
      <c r="C1562" s="103"/>
      <c r="D1562" s="103"/>
      <c r="E1562" s="106" t="s">
        <v>4718</v>
      </c>
      <c r="F1562" s="103">
        <v>15</v>
      </c>
      <c r="G1562" s="103">
        <v>0</v>
      </c>
      <c r="H1562" s="105" t="s">
        <v>7039</v>
      </c>
      <c r="I1562" s="103" t="s">
        <v>7040</v>
      </c>
      <c r="J1562" s="103" t="s">
        <v>2045</v>
      </c>
    </row>
    <row r="1563" spans="1:10">
      <c r="A1563" s="103" t="s">
        <v>4720</v>
      </c>
      <c r="B1563" s="103" t="s">
        <v>4711</v>
      </c>
      <c r="C1563" s="103"/>
      <c r="D1563" s="103"/>
      <c r="E1563" s="106" t="s">
        <v>4729</v>
      </c>
      <c r="F1563" s="103">
        <v>15</v>
      </c>
      <c r="G1563" s="103">
        <v>0</v>
      </c>
      <c r="H1563" s="105" t="s">
        <v>7041</v>
      </c>
      <c r="I1563" s="103" t="s">
        <v>1985</v>
      </c>
      <c r="J1563" s="103" t="s">
        <v>2045</v>
      </c>
    </row>
    <row r="1564" spans="1:10">
      <c r="A1564" s="103" t="s">
        <v>2731</v>
      </c>
      <c r="B1564" s="103" t="s">
        <v>4813</v>
      </c>
      <c r="C1564" s="103"/>
      <c r="D1564" s="103"/>
      <c r="E1564" s="106" t="s">
        <v>4718</v>
      </c>
      <c r="F1564" s="103">
        <v>20</v>
      </c>
      <c r="G1564" s="103">
        <v>0</v>
      </c>
      <c r="H1564" s="105" t="s">
        <v>7042</v>
      </c>
      <c r="I1564" s="103" t="s">
        <v>7043</v>
      </c>
      <c r="J1564" s="103" t="s">
        <v>2045</v>
      </c>
    </row>
    <row r="1565" spans="1:10">
      <c r="A1565" s="103" t="s">
        <v>4720</v>
      </c>
      <c r="B1565" s="103" t="s">
        <v>4711</v>
      </c>
      <c r="C1565" s="103"/>
      <c r="D1565" s="103"/>
      <c r="E1565" s="106" t="s">
        <v>4729</v>
      </c>
      <c r="F1565" s="103">
        <v>15</v>
      </c>
      <c r="G1565" s="103">
        <v>0</v>
      </c>
      <c r="H1565" s="105" t="s">
        <v>7044</v>
      </c>
      <c r="I1565" s="103" t="s">
        <v>1934</v>
      </c>
      <c r="J1565" s="103" t="s">
        <v>2045</v>
      </c>
    </row>
    <row r="1566" spans="1:10">
      <c r="A1566" s="103" t="s">
        <v>4720</v>
      </c>
      <c r="B1566" s="103" t="s">
        <v>4711</v>
      </c>
      <c r="C1566" s="103"/>
      <c r="D1566" s="103"/>
      <c r="E1566" s="106" t="s">
        <v>4729</v>
      </c>
      <c r="F1566" s="103">
        <v>20</v>
      </c>
      <c r="G1566" s="103">
        <v>0</v>
      </c>
      <c r="H1566" s="105" t="s">
        <v>7045</v>
      </c>
      <c r="I1566" s="103" t="s">
        <v>1936</v>
      </c>
      <c r="J1566" s="103" t="s">
        <v>2045</v>
      </c>
    </row>
  </sheetData>
  <conditionalFormatting sqref="G1249">
    <cfRule type="duplicateValues" dxfId="4" priority="2"/>
    <cfRule type="duplicateValues" dxfId="4" priority="3"/>
  </conditionalFormatting>
  <conditionalFormatting sqref="H1:H2 H1497:H1566">
    <cfRule type="duplicateValues" dxfId="4" priority="1"/>
  </conditionalFormatting>
  <pageMargins left="0.7" right="0.7" top="0.75" bottom="0.75" header="0.3" footer="0.3"/>
  <headerFooter/>
  <customProperties>
    <customPr name="_pios_id" r:id="rId3"/>
  </customPropertie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B31"/>
  <sheetViews>
    <sheetView workbookViewId="0">
      <selection activeCell="F32" sqref="F32"/>
    </sheetView>
  </sheetViews>
  <sheetFormatPr defaultColWidth="8.71296296296296" defaultRowHeight="13.2"/>
  <cols>
    <col min="1" max="1" width="30.8518518518519" style="47" customWidth="1"/>
    <col min="2" max="2" width="9.42592592592593" style="47" customWidth="1"/>
    <col min="3" max="3" width="8.71296296296296" style="47"/>
    <col min="4" max="4" width="38.4259259259259" style="47" customWidth="1"/>
    <col min="5" max="5" width="14.8518518518519" style="47" customWidth="1"/>
    <col min="6" max="6" width="8.71296296296296" style="47"/>
    <col min="7" max="16" width="10.5740740740741" style="47" customWidth="1"/>
    <col min="17" max="17" width="8.71296296296296" style="47"/>
    <col min="18" max="27" width="10.5740740740741" style="47" customWidth="1"/>
    <col min="28" max="16384" width="8.71296296296296" style="47"/>
  </cols>
  <sheetData>
    <row r="3" ht="39.6" spans="1:28">
      <c r="A3" s="87" t="s">
        <v>7046</v>
      </c>
      <c r="B3" s="88" t="s">
        <v>7047</v>
      </c>
      <c r="C3" s="89" t="s">
        <v>7048</v>
      </c>
      <c r="G3" s="47" t="s">
        <v>7048</v>
      </c>
      <c r="H3" s="61" t="s">
        <v>7049</v>
      </c>
      <c r="I3" s="61" t="s">
        <v>7050</v>
      </c>
      <c r="J3" s="61" t="s">
        <v>7051</v>
      </c>
      <c r="K3" s="61" t="s">
        <v>7052</v>
      </c>
      <c r="L3" s="61" t="s">
        <v>7053</v>
      </c>
      <c r="M3" s="61" t="s">
        <v>7054</v>
      </c>
      <c r="N3" s="61" t="s">
        <v>7055</v>
      </c>
      <c r="O3" s="61" t="s">
        <v>7056</v>
      </c>
      <c r="P3" s="61" t="s">
        <v>7057</v>
      </c>
      <c r="Q3" s="61"/>
      <c r="S3" s="47" t="s">
        <v>7047</v>
      </c>
      <c r="T3" s="61" t="s">
        <v>7049</v>
      </c>
      <c r="U3" s="61" t="s">
        <v>7050</v>
      </c>
      <c r="V3" s="61" t="s">
        <v>7051</v>
      </c>
      <c r="W3" s="61" t="s">
        <v>7052</v>
      </c>
      <c r="X3" s="61" t="s">
        <v>7053</v>
      </c>
      <c r="Y3" s="61" t="s">
        <v>7054</v>
      </c>
      <c r="Z3" s="61" t="s">
        <v>7055</v>
      </c>
      <c r="AA3" s="61" t="s">
        <v>7056</v>
      </c>
      <c r="AB3" s="61" t="s">
        <v>7057</v>
      </c>
    </row>
    <row r="4" spans="1:28">
      <c r="A4" s="90" t="s">
        <v>7058</v>
      </c>
      <c r="B4" s="91">
        <v>5625.336</v>
      </c>
      <c r="C4" s="92">
        <v>6014</v>
      </c>
      <c r="G4" s="93">
        <v>44927</v>
      </c>
      <c r="H4" s="63">
        <v>479.4</v>
      </c>
      <c r="I4" s="63">
        <v>425.815</v>
      </c>
      <c r="J4" s="61">
        <v>91</v>
      </c>
      <c r="K4" s="63">
        <v>53.579</v>
      </c>
      <c r="L4" s="61">
        <v>69</v>
      </c>
      <c r="M4" s="61">
        <v>48</v>
      </c>
      <c r="N4" s="61">
        <v>19</v>
      </c>
      <c r="O4" s="99">
        <v>14.2</v>
      </c>
      <c r="P4" s="61">
        <v>11</v>
      </c>
      <c r="S4" s="93">
        <v>44562</v>
      </c>
      <c r="T4" s="63">
        <v>507</v>
      </c>
      <c r="U4" s="63">
        <v>462.254</v>
      </c>
      <c r="V4" s="61">
        <v>105</v>
      </c>
      <c r="W4" s="63">
        <v>44.713</v>
      </c>
      <c r="X4" s="61">
        <v>38</v>
      </c>
      <c r="Y4" s="61">
        <v>28</v>
      </c>
      <c r="Z4" s="61">
        <v>7</v>
      </c>
      <c r="AA4" s="99">
        <v>9.4</v>
      </c>
      <c r="AB4" s="61">
        <v>11</v>
      </c>
    </row>
    <row r="5" spans="1:28">
      <c r="A5" s="90" t="s">
        <v>7059</v>
      </c>
      <c r="B5" s="91">
        <v>4936.419575</v>
      </c>
      <c r="C5" s="92">
        <v>5174.705825</v>
      </c>
      <c r="G5" s="93">
        <v>44958</v>
      </c>
      <c r="H5" s="63">
        <v>481.1</v>
      </c>
      <c r="I5" s="63">
        <v>417.172</v>
      </c>
      <c r="J5" s="61">
        <v>91</v>
      </c>
      <c r="K5" s="63">
        <v>63.9</v>
      </c>
      <c r="L5" s="61">
        <v>69</v>
      </c>
      <c r="M5" s="61">
        <v>30</v>
      </c>
      <c r="N5" s="61">
        <v>11</v>
      </c>
      <c r="O5" s="99">
        <v>12.2</v>
      </c>
      <c r="P5" s="61">
        <v>10</v>
      </c>
      <c r="S5" s="93">
        <v>44593</v>
      </c>
      <c r="T5" s="63">
        <v>442</v>
      </c>
      <c r="U5" s="63">
        <v>387.382</v>
      </c>
      <c r="V5" s="61">
        <v>95</v>
      </c>
      <c r="W5" s="63">
        <v>54.648</v>
      </c>
      <c r="X5" s="61">
        <v>58</v>
      </c>
      <c r="Y5" s="61">
        <v>22</v>
      </c>
      <c r="Z5" s="61">
        <v>13</v>
      </c>
      <c r="AA5" s="99">
        <v>6.6</v>
      </c>
      <c r="AB5" s="61">
        <v>5</v>
      </c>
    </row>
    <row r="6" spans="1:28">
      <c r="A6" s="90" t="s">
        <v>7051</v>
      </c>
      <c r="B6" s="91">
        <v>1087</v>
      </c>
      <c r="C6" s="92">
        <v>1266</v>
      </c>
      <c r="G6" s="93">
        <v>44986</v>
      </c>
      <c r="H6" s="63">
        <v>465.2</v>
      </c>
      <c r="I6" s="63">
        <v>409.878285</v>
      </c>
      <c r="J6" s="61">
        <v>98</v>
      </c>
      <c r="K6" s="63">
        <v>55.357</v>
      </c>
      <c r="L6" s="61">
        <v>66</v>
      </c>
      <c r="M6" s="61">
        <v>37</v>
      </c>
      <c r="N6" s="61">
        <v>12</v>
      </c>
      <c r="O6" s="99">
        <v>10.7</v>
      </c>
      <c r="P6" s="61">
        <v>8</v>
      </c>
      <c r="S6" s="93">
        <v>44621</v>
      </c>
      <c r="T6" s="63">
        <v>453.3</v>
      </c>
      <c r="U6" s="63">
        <v>401.363905</v>
      </c>
      <c r="V6" s="61">
        <v>81</v>
      </c>
      <c r="W6" s="63">
        <v>51.96122</v>
      </c>
      <c r="X6" s="61">
        <v>71</v>
      </c>
      <c r="Y6" s="61">
        <v>33</v>
      </c>
      <c r="Z6" s="61">
        <v>13</v>
      </c>
      <c r="AA6" s="99">
        <v>10</v>
      </c>
      <c r="AB6" s="61">
        <v>9</v>
      </c>
    </row>
    <row r="7" spans="1:28">
      <c r="A7" s="90" t="s">
        <v>7060</v>
      </c>
      <c r="B7" s="91">
        <v>688.92979</v>
      </c>
      <c r="C7" s="92">
        <v>839.44218</v>
      </c>
      <c r="G7" s="93">
        <v>45017</v>
      </c>
      <c r="H7" s="63">
        <v>444.5</v>
      </c>
      <c r="I7" s="63">
        <v>375.91599</v>
      </c>
      <c r="J7" s="61">
        <v>95</v>
      </c>
      <c r="K7" s="63">
        <v>68.594</v>
      </c>
      <c r="L7" s="61">
        <v>79</v>
      </c>
      <c r="M7" s="61">
        <v>26</v>
      </c>
      <c r="N7" s="61">
        <v>13</v>
      </c>
      <c r="O7" s="99">
        <v>11.1</v>
      </c>
      <c r="P7" s="61">
        <v>11</v>
      </c>
      <c r="S7" s="93">
        <v>44652</v>
      </c>
      <c r="T7" s="63">
        <v>452.636</v>
      </c>
      <c r="U7" s="63">
        <v>383.362</v>
      </c>
      <c r="V7" s="61">
        <v>83</v>
      </c>
      <c r="W7" s="63">
        <v>69.273</v>
      </c>
      <c r="X7" s="61">
        <v>75</v>
      </c>
      <c r="Y7" s="61">
        <v>32</v>
      </c>
      <c r="Z7" s="61">
        <v>19</v>
      </c>
      <c r="AA7" s="99">
        <v>12</v>
      </c>
      <c r="AB7" s="61">
        <v>13</v>
      </c>
    </row>
    <row r="8" spans="1:28">
      <c r="A8" s="90" t="s">
        <v>7053</v>
      </c>
      <c r="B8" s="91">
        <v>754</v>
      </c>
      <c r="C8" s="92">
        <v>948</v>
      </c>
      <c r="G8" s="93">
        <v>45047</v>
      </c>
      <c r="H8" s="63">
        <v>553.2</v>
      </c>
      <c r="I8" s="63">
        <v>484.215</v>
      </c>
      <c r="J8" s="61">
        <v>107</v>
      </c>
      <c r="K8" s="63">
        <v>69.07</v>
      </c>
      <c r="L8" s="61">
        <v>66</v>
      </c>
      <c r="M8" s="61">
        <v>34</v>
      </c>
      <c r="N8" s="61">
        <v>17</v>
      </c>
      <c r="O8" s="99">
        <v>17.3</v>
      </c>
      <c r="P8" s="61">
        <v>12</v>
      </c>
      <c r="S8" s="93">
        <v>44682</v>
      </c>
      <c r="T8" s="63">
        <v>471.3</v>
      </c>
      <c r="U8" s="63">
        <v>399.681</v>
      </c>
      <c r="V8" s="61">
        <v>93</v>
      </c>
      <c r="W8" s="63">
        <v>71.61868</v>
      </c>
      <c r="X8" s="61">
        <v>64</v>
      </c>
      <c r="Y8" s="61">
        <v>29</v>
      </c>
      <c r="Z8" s="61">
        <v>12</v>
      </c>
      <c r="AA8" s="99">
        <v>16.7</v>
      </c>
      <c r="AB8" s="61">
        <v>12</v>
      </c>
    </row>
    <row r="9" spans="1:28">
      <c r="A9" s="90" t="s">
        <v>7054</v>
      </c>
      <c r="B9" s="91">
        <v>521</v>
      </c>
      <c r="C9" s="92">
        <v>504</v>
      </c>
      <c r="G9" s="93">
        <v>45078</v>
      </c>
      <c r="H9" s="63">
        <v>520.9</v>
      </c>
      <c r="I9" s="63">
        <v>446.874485</v>
      </c>
      <c r="J9" s="61">
        <v>111</v>
      </c>
      <c r="K9" s="63">
        <v>73.97574</v>
      </c>
      <c r="L9" s="61">
        <v>77</v>
      </c>
      <c r="M9" s="61">
        <v>47</v>
      </c>
      <c r="N9" s="61">
        <v>15</v>
      </c>
      <c r="O9" s="99">
        <v>14.7</v>
      </c>
      <c r="P9" s="61">
        <v>12</v>
      </c>
      <c r="S9" s="93">
        <v>44713</v>
      </c>
      <c r="T9" s="63">
        <v>474.7</v>
      </c>
      <c r="U9" s="63">
        <v>405.853</v>
      </c>
      <c r="V9" s="61">
        <v>92</v>
      </c>
      <c r="W9" s="63">
        <v>68.827</v>
      </c>
      <c r="X9" s="61">
        <v>78</v>
      </c>
      <c r="Y9" s="61">
        <v>38</v>
      </c>
      <c r="Z9" s="61">
        <v>13</v>
      </c>
      <c r="AA9" s="99">
        <v>22.4</v>
      </c>
      <c r="AB9" s="61">
        <v>12</v>
      </c>
    </row>
    <row r="10" spans="1:28">
      <c r="A10" s="90" t="s">
        <v>7055</v>
      </c>
      <c r="B10" s="91">
        <v>182</v>
      </c>
      <c r="C10" s="92">
        <v>186</v>
      </c>
      <c r="G10" s="93">
        <v>45108</v>
      </c>
      <c r="H10" s="63">
        <v>517.8</v>
      </c>
      <c r="I10" s="63">
        <v>439.493015</v>
      </c>
      <c r="J10" s="61">
        <v>96</v>
      </c>
      <c r="K10" s="63">
        <v>78.306995</v>
      </c>
      <c r="L10" s="61">
        <v>75</v>
      </c>
      <c r="M10" s="61">
        <v>47</v>
      </c>
      <c r="N10" s="61">
        <v>15</v>
      </c>
      <c r="O10" s="99">
        <v>9.5</v>
      </c>
      <c r="P10" s="61">
        <v>8</v>
      </c>
      <c r="S10" s="93">
        <v>44743</v>
      </c>
      <c r="T10" s="63">
        <v>447.2</v>
      </c>
      <c r="U10" s="63">
        <v>404.40142</v>
      </c>
      <c r="V10" s="61">
        <v>90</v>
      </c>
      <c r="W10" s="63">
        <v>42.778375</v>
      </c>
      <c r="X10" s="61">
        <v>56</v>
      </c>
      <c r="Y10" s="61">
        <v>47</v>
      </c>
      <c r="Z10" s="61">
        <v>16</v>
      </c>
      <c r="AA10" s="99">
        <v>14.9</v>
      </c>
      <c r="AB10" s="61">
        <v>11</v>
      </c>
    </row>
    <row r="11" spans="1:28">
      <c r="A11" s="90" t="s">
        <v>7056</v>
      </c>
      <c r="B11" s="91">
        <v>168</v>
      </c>
      <c r="C11" s="92">
        <v>151.7</v>
      </c>
      <c r="G11" s="93">
        <v>45139</v>
      </c>
      <c r="H11" s="63">
        <v>491.9</v>
      </c>
      <c r="I11" s="63">
        <v>413.053685</v>
      </c>
      <c r="J11" s="61">
        <v>107</v>
      </c>
      <c r="K11" s="63">
        <v>78.856005</v>
      </c>
      <c r="L11" s="61">
        <v>106</v>
      </c>
      <c r="M11" s="61">
        <v>33</v>
      </c>
      <c r="N11" s="61">
        <v>13</v>
      </c>
      <c r="O11" s="99">
        <v>11.8</v>
      </c>
      <c r="P11" s="61">
        <v>11</v>
      </c>
      <c r="S11" s="93">
        <v>44774</v>
      </c>
      <c r="T11" s="63">
        <v>507.1</v>
      </c>
      <c r="U11" s="63">
        <v>444.62939</v>
      </c>
      <c r="V11" s="61">
        <v>86</v>
      </c>
      <c r="W11" s="63">
        <v>62.504655</v>
      </c>
      <c r="X11" s="61">
        <v>66</v>
      </c>
      <c r="Y11" s="61">
        <v>61</v>
      </c>
      <c r="Z11" s="61">
        <v>14</v>
      </c>
      <c r="AA11" s="99">
        <v>18.6</v>
      </c>
      <c r="AB11" s="61">
        <v>8</v>
      </c>
    </row>
    <row r="12" spans="1:28">
      <c r="A12" s="94" t="s">
        <v>7057</v>
      </c>
      <c r="B12" s="95">
        <v>121</v>
      </c>
      <c r="C12" s="96">
        <v>122</v>
      </c>
      <c r="G12" s="93">
        <v>45170</v>
      </c>
      <c r="H12" s="63">
        <v>486.6</v>
      </c>
      <c r="I12" s="63">
        <v>412.168865</v>
      </c>
      <c r="J12" s="61">
        <v>122</v>
      </c>
      <c r="K12" s="63">
        <v>74.40491</v>
      </c>
      <c r="L12" s="61">
        <v>72</v>
      </c>
      <c r="M12" s="61">
        <v>49</v>
      </c>
      <c r="N12" s="61">
        <v>20</v>
      </c>
      <c r="O12" s="99">
        <v>9.2</v>
      </c>
      <c r="P12" s="61">
        <v>7</v>
      </c>
      <c r="S12" s="93">
        <v>44805</v>
      </c>
      <c r="T12" s="63">
        <v>476.4</v>
      </c>
      <c r="U12" s="63">
        <v>425.125005</v>
      </c>
      <c r="V12" s="61">
        <v>89</v>
      </c>
      <c r="W12" s="63">
        <v>51.27201</v>
      </c>
      <c r="X12" s="61">
        <v>56</v>
      </c>
      <c r="Y12" s="61">
        <v>71</v>
      </c>
      <c r="Z12" s="61">
        <v>20</v>
      </c>
      <c r="AA12" s="99">
        <v>14.8</v>
      </c>
      <c r="AB12" s="61">
        <v>11</v>
      </c>
    </row>
    <row r="13" spans="7:28">
      <c r="G13" s="93">
        <v>45200</v>
      </c>
      <c r="H13" s="63">
        <v>601</v>
      </c>
      <c r="I13" s="63">
        <v>523.689985</v>
      </c>
      <c r="J13" s="61">
        <v>131</v>
      </c>
      <c r="K13" s="63">
        <v>77.347035</v>
      </c>
      <c r="L13" s="61">
        <v>81</v>
      </c>
      <c r="M13" s="61">
        <v>34</v>
      </c>
      <c r="N13" s="61">
        <v>10</v>
      </c>
      <c r="O13" s="99">
        <v>21.1</v>
      </c>
      <c r="P13" s="61">
        <v>12</v>
      </c>
      <c r="S13" s="93">
        <v>44835</v>
      </c>
      <c r="T13" s="63">
        <v>436.2</v>
      </c>
      <c r="U13" s="63">
        <v>382.227005</v>
      </c>
      <c r="V13" s="61">
        <v>80</v>
      </c>
      <c r="W13" s="63">
        <v>53.972995</v>
      </c>
      <c r="X13" s="61">
        <v>58</v>
      </c>
      <c r="Y13" s="61">
        <v>55</v>
      </c>
      <c r="Z13" s="61">
        <v>15</v>
      </c>
      <c r="AA13" s="99">
        <v>15.9</v>
      </c>
      <c r="AB13" s="61">
        <v>8</v>
      </c>
    </row>
    <row r="14" spans="7:28">
      <c r="G14" s="93">
        <v>45231</v>
      </c>
      <c r="H14" s="63">
        <v>492.3</v>
      </c>
      <c r="I14" s="63">
        <v>413.675515</v>
      </c>
      <c r="J14" s="61">
        <v>110</v>
      </c>
      <c r="K14" s="63">
        <v>78.673495</v>
      </c>
      <c r="L14" s="61">
        <v>91</v>
      </c>
      <c r="M14" s="61">
        <v>59</v>
      </c>
      <c r="N14" s="61">
        <v>21</v>
      </c>
      <c r="O14" s="99">
        <v>14</v>
      </c>
      <c r="P14" s="61">
        <v>12</v>
      </c>
      <c r="S14" s="93">
        <v>44866</v>
      </c>
      <c r="T14" s="63">
        <v>505.3</v>
      </c>
      <c r="U14" s="63">
        <v>434.642</v>
      </c>
      <c r="V14" s="61">
        <v>96</v>
      </c>
      <c r="W14" s="63">
        <v>70.635075</v>
      </c>
      <c r="X14" s="61">
        <v>74</v>
      </c>
      <c r="Y14" s="61">
        <v>69</v>
      </c>
      <c r="Z14" s="61">
        <v>24</v>
      </c>
      <c r="AA14" s="99">
        <v>14.6</v>
      </c>
      <c r="AB14" s="61">
        <v>11</v>
      </c>
    </row>
    <row r="15" spans="7:28">
      <c r="G15" s="93">
        <v>45261</v>
      </c>
      <c r="H15" s="63">
        <v>480.1</v>
      </c>
      <c r="I15" s="63">
        <v>412.754</v>
      </c>
      <c r="J15" s="61">
        <v>107</v>
      </c>
      <c r="K15" s="63">
        <v>67.378</v>
      </c>
      <c r="L15" s="61">
        <v>97</v>
      </c>
      <c r="M15" s="61">
        <v>60</v>
      </c>
      <c r="N15" s="61">
        <v>20</v>
      </c>
      <c r="O15" s="99">
        <v>5.9</v>
      </c>
      <c r="P15" s="61">
        <v>8</v>
      </c>
      <c r="S15" s="93">
        <v>44896</v>
      </c>
      <c r="T15" s="63">
        <v>452.2</v>
      </c>
      <c r="U15" s="63">
        <v>405.49885</v>
      </c>
      <c r="V15" s="61">
        <v>97</v>
      </c>
      <c r="W15" s="63">
        <v>46.72578</v>
      </c>
      <c r="X15" s="61">
        <v>60</v>
      </c>
      <c r="Y15" s="61">
        <v>36</v>
      </c>
      <c r="Z15" s="61">
        <v>16</v>
      </c>
      <c r="AA15" s="99">
        <v>12.1</v>
      </c>
      <c r="AB15" s="61">
        <v>10</v>
      </c>
    </row>
    <row r="16" spans="7:28">
      <c r="G16" s="97" t="s">
        <v>7061</v>
      </c>
      <c r="H16" s="98">
        <f>SUM(H4:H15)</f>
        <v>6014</v>
      </c>
      <c r="I16" s="98">
        <f t="shared" ref="I16:P16" si="0">SUM(I4:I15)</f>
        <v>5174.705825</v>
      </c>
      <c r="J16" s="98">
        <f t="shared" si="0"/>
        <v>1266</v>
      </c>
      <c r="K16" s="98">
        <f t="shared" si="0"/>
        <v>839.44218</v>
      </c>
      <c r="L16" s="98">
        <f t="shared" si="0"/>
        <v>948</v>
      </c>
      <c r="M16" s="98">
        <f t="shared" si="0"/>
        <v>504</v>
      </c>
      <c r="N16" s="98">
        <f t="shared" si="0"/>
        <v>186</v>
      </c>
      <c r="O16" s="100">
        <f t="shared" si="0"/>
        <v>151.7</v>
      </c>
      <c r="P16" s="98">
        <f t="shared" si="0"/>
        <v>122</v>
      </c>
      <c r="S16" s="97" t="s">
        <v>7062</v>
      </c>
      <c r="T16" s="98">
        <f t="shared" ref="T16:AB16" si="1">SUM(T4:T15)</f>
        <v>5625.336</v>
      </c>
      <c r="U16" s="98">
        <f t="shared" si="1"/>
        <v>4936.419575</v>
      </c>
      <c r="V16" s="98">
        <f t="shared" si="1"/>
        <v>1087</v>
      </c>
      <c r="W16" s="98">
        <f t="shared" si="1"/>
        <v>688.92979</v>
      </c>
      <c r="X16" s="98">
        <f t="shared" si="1"/>
        <v>754</v>
      </c>
      <c r="Y16" s="60">
        <f t="shared" si="1"/>
        <v>521</v>
      </c>
      <c r="Z16" s="60">
        <f t="shared" si="1"/>
        <v>182</v>
      </c>
      <c r="AA16" s="100">
        <f t="shared" si="1"/>
        <v>168</v>
      </c>
      <c r="AB16" s="60">
        <f t="shared" si="1"/>
        <v>121</v>
      </c>
    </row>
    <row r="19" spans="8:16">
      <c r="H19" s="61"/>
      <c r="I19" s="61"/>
      <c r="J19" s="61"/>
      <c r="K19" s="61"/>
      <c r="L19" s="61"/>
      <c r="M19" s="61"/>
      <c r="N19" s="61"/>
      <c r="O19" s="61"/>
      <c r="P19" s="61"/>
    </row>
    <row r="26" spans="3:6">
      <c r="C26" s="6" t="s">
        <v>7063</v>
      </c>
      <c r="D26" s="6" t="s">
        <v>7064</v>
      </c>
      <c r="E26" s="6" t="s">
        <v>7065</v>
      </c>
      <c r="F26" s="6" t="s">
        <v>7066</v>
      </c>
    </row>
    <row r="27" spans="3:6">
      <c r="C27" s="6">
        <v>5372926</v>
      </c>
      <c r="D27" s="6" t="s">
        <v>1187</v>
      </c>
      <c r="E27" s="6" t="s">
        <v>7067</v>
      </c>
      <c r="F27" s="6">
        <v>60</v>
      </c>
    </row>
    <row r="28" spans="3:6">
      <c r="C28" s="6">
        <v>5772813</v>
      </c>
      <c r="D28" s="6" t="s">
        <v>7068</v>
      </c>
      <c r="E28" s="6" t="s">
        <v>7069</v>
      </c>
      <c r="F28" s="6">
        <v>40</v>
      </c>
    </row>
    <row r="29" spans="3:6">
      <c r="C29" s="6">
        <v>5375412</v>
      </c>
      <c r="D29" s="6" t="s">
        <v>7070</v>
      </c>
      <c r="E29" s="6" t="s">
        <v>7071</v>
      </c>
      <c r="F29" s="6">
        <v>40</v>
      </c>
    </row>
    <row r="30" spans="3:6">
      <c r="C30" s="6">
        <v>5376460</v>
      </c>
      <c r="D30" s="6" t="s">
        <v>1760</v>
      </c>
      <c r="E30" s="6" t="s">
        <v>7072</v>
      </c>
      <c r="F30" s="6">
        <v>40</v>
      </c>
    </row>
    <row r="31" spans="6:6">
      <c r="F31" s="47">
        <f>SUM(F27:F30)</f>
        <v>180</v>
      </c>
    </row>
  </sheetData>
  <pageMargins left="0.7" right="0.7" top="0.75" bottom="0.75" header="0.3" footer="0.3"/>
  <headerFooter/>
  <customProperties>
    <customPr name="_pios_id" r:id="rId4"/>
  </customProperties>
  <tableParts count="3">
    <tablePart r:id="rId1"/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"/>
  <sheetViews>
    <sheetView topLeftCell="A31" workbookViewId="0">
      <selection activeCell="J21" sqref="J21"/>
    </sheetView>
  </sheetViews>
  <sheetFormatPr defaultColWidth="9" defaultRowHeight="13.2"/>
  <cols>
    <col min="2" max="2" width="9.13888888888889" customWidth="1"/>
    <col min="6" max="6" width="13" customWidth="1"/>
    <col min="7" max="7" width="13.8518518518519" customWidth="1"/>
    <col min="13" max="13" width="11.287037037037" customWidth="1"/>
    <col min="14" max="14" width="11.5740740740741" customWidth="1"/>
    <col min="17" max="17" width="11.287037037037" customWidth="1"/>
    <col min="18" max="18" width="11.5740740740741" customWidth="1"/>
  </cols>
  <sheetData>
    <row r="1" spans="1:15">
      <c r="A1" t="s">
        <v>2053</v>
      </c>
      <c r="B1">
        <v>88</v>
      </c>
      <c r="C1">
        <v>15</v>
      </c>
      <c r="D1">
        <f t="shared" ref="D1:D10" si="0">B1*C1</f>
        <v>1320</v>
      </c>
      <c r="M1" s="86" t="s">
        <v>7073</v>
      </c>
      <c r="N1" s="86"/>
      <c r="O1" s="86"/>
    </row>
    <row r="2" spans="1:15">
      <c r="A2" t="s">
        <v>70</v>
      </c>
      <c r="B2">
        <v>24</v>
      </c>
      <c r="C2">
        <v>15</v>
      </c>
      <c r="D2">
        <f t="shared" si="0"/>
        <v>360</v>
      </c>
      <c r="M2" s="14" t="s">
        <v>7074</v>
      </c>
      <c r="N2" s="14" t="s">
        <v>7075</v>
      </c>
      <c r="O2" s="14"/>
    </row>
    <row r="3" spans="1:15">
      <c r="A3" t="s">
        <v>2065</v>
      </c>
      <c r="B3">
        <v>20</v>
      </c>
      <c r="C3">
        <v>20</v>
      </c>
      <c r="D3">
        <f t="shared" si="0"/>
        <v>400</v>
      </c>
      <c r="M3" s="47"/>
      <c r="N3" s="47"/>
      <c r="O3" s="47"/>
    </row>
    <row r="4" spans="1:19">
      <c r="A4" t="s">
        <v>2044</v>
      </c>
      <c r="B4">
        <v>202</v>
      </c>
      <c r="C4">
        <v>15</v>
      </c>
      <c r="D4">
        <f t="shared" si="0"/>
        <v>3030</v>
      </c>
      <c r="M4" s="86" t="s">
        <v>7076</v>
      </c>
      <c r="N4" s="86"/>
      <c r="O4" s="86"/>
      <c r="Q4" s="86" t="s">
        <v>7077</v>
      </c>
      <c r="R4" s="86"/>
      <c r="S4" s="86"/>
    </row>
    <row r="5" spans="1:19">
      <c r="A5" t="s">
        <v>68</v>
      </c>
      <c r="B5">
        <v>88</v>
      </c>
      <c r="C5">
        <v>15</v>
      </c>
      <c r="D5">
        <f t="shared" si="0"/>
        <v>1320</v>
      </c>
      <c r="M5" s="14" t="s">
        <v>7078</v>
      </c>
      <c r="N5" s="14">
        <v>13450</v>
      </c>
      <c r="O5" s="14" t="s">
        <v>4336</v>
      </c>
      <c r="Q5" s="14" t="s">
        <v>7078</v>
      </c>
      <c r="R5" s="14">
        <v>10400</v>
      </c>
      <c r="S5" s="14" t="s">
        <v>4336</v>
      </c>
    </row>
    <row r="6" spans="1:19">
      <c r="A6" t="s">
        <v>2119</v>
      </c>
      <c r="B6">
        <v>22</v>
      </c>
      <c r="C6">
        <v>20</v>
      </c>
      <c r="D6">
        <f t="shared" si="0"/>
        <v>440</v>
      </c>
      <c r="M6" s="14" t="s">
        <v>58</v>
      </c>
      <c r="N6" s="14">
        <v>5020</v>
      </c>
      <c r="O6" s="14" t="s">
        <v>4336</v>
      </c>
      <c r="Q6" s="14" t="s">
        <v>58</v>
      </c>
      <c r="R6" s="14">
        <v>9300</v>
      </c>
      <c r="S6" s="14" t="s">
        <v>4336</v>
      </c>
    </row>
    <row r="7" spans="1:19">
      <c r="A7" t="s">
        <v>56</v>
      </c>
      <c r="B7">
        <v>220</v>
      </c>
      <c r="C7">
        <v>20</v>
      </c>
      <c r="D7">
        <f t="shared" si="0"/>
        <v>4400</v>
      </c>
      <c r="H7" t="s">
        <v>7079</v>
      </c>
      <c r="I7">
        <f>2+4</f>
        <v>6</v>
      </c>
      <c r="J7">
        <f>I7*165</f>
        <v>990</v>
      </c>
      <c r="M7" s="14" t="s">
        <v>3128</v>
      </c>
      <c r="N7" s="86">
        <v>18470</v>
      </c>
      <c r="O7" s="14" t="s">
        <v>4336</v>
      </c>
      <c r="Q7" s="14" t="s">
        <v>3128</v>
      </c>
      <c r="R7" s="86">
        <f>SUM(R5:R6)</f>
        <v>19700</v>
      </c>
      <c r="S7" s="14" t="s">
        <v>4336</v>
      </c>
    </row>
    <row r="8" spans="1:15">
      <c r="A8" t="s">
        <v>57</v>
      </c>
      <c r="B8">
        <v>40</v>
      </c>
      <c r="C8">
        <v>15</v>
      </c>
      <c r="D8">
        <f t="shared" si="0"/>
        <v>600</v>
      </c>
      <c r="H8" t="s">
        <v>7080</v>
      </c>
      <c r="I8">
        <v>8</v>
      </c>
      <c r="J8">
        <f>I8*165</f>
        <v>1320</v>
      </c>
      <c r="M8" s="47"/>
      <c r="N8" s="47"/>
      <c r="O8" s="47"/>
    </row>
    <row r="9" spans="1:10">
      <c r="A9" t="s">
        <v>2061</v>
      </c>
      <c r="B9">
        <v>138</v>
      </c>
      <c r="C9">
        <v>20</v>
      </c>
      <c r="D9">
        <f t="shared" si="0"/>
        <v>2760</v>
      </c>
      <c r="H9" t="s">
        <v>7081</v>
      </c>
      <c r="I9">
        <v>7</v>
      </c>
      <c r="J9">
        <f>I9*165</f>
        <v>1155</v>
      </c>
    </row>
    <row r="10" spans="1:8">
      <c r="A10" t="s">
        <v>110</v>
      </c>
      <c r="B10">
        <v>57</v>
      </c>
      <c r="C10">
        <v>20</v>
      </c>
      <c r="D10">
        <f t="shared" si="0"/>
        <v>1140</v>
      </c>
      <c r="H10" t="s">
        <v>7082</v>
      </c>
    </row>
    <row r="11" spans="1:8">
      <c r="A11" t="s">
        <v>61</v>
      </c>
      <c r="D11">
        <f>171*20</f>
        <v>3420</v>
      </c>
      <c r="E11" t="s">
        <v>7083</v>
      </c>
      <c r="H11" t="s">
        <v>7084</v>
      </c>
    </row>
    <row r="12" spans="1:6">
      <c r="A12" t="s">
        <v>67</v>
      </c>
      <c r="D12">
        <f>4*165</f>
        <v>660</v>
      </c>
      <c r="F12">
        <v>23</v>
      </c>
    </row>
    <row r="15" spans="4:5">
      <c r="D15">
        <f>24-8</f>
        <v>16</v>
      </c>
      <c r="E15">
        <f>D15-2</f>
        <v>14</v>
      </c>
    </row>
    <row r="16" spans="1:2">
      <c r="A16" t="s">
        <v>2123</v>
      </c>
      <c r="B16" t="s">
        <v>7085</v>
      </c>
    </row>
    <row r="17" spans="1:2">
      <c r="A17" t="s">
        <v>2103</v>
      </c>
      <c r="B17" t="s">
        <v>7086</v>
      </c>
    </row>
    <row r="24" spans="1:7">
      <c r="A24" t="s">
        <v>7087</v>
      </c>
      <c r="B24" t="s">
        <v>2501</v>
      </c>
      <c r="C24" t="s">
        <v>7088</v>
      </c>
      <c r="D24" t="s">
        <v>4691</v>
      </c>
      <c r="F24" t="s">
        <v>4300</v>
      </c>
      <c r="G24" t="s">
        <v>7089</v>
      </c>
    </row>
    <row r="25" spans="1:7">
      <c r="A25" s="77" t="s">
        <v>61</v>
      </c>
      <c r="B25" s="78">
        <f>4000-2700</f>
        <v>1300</v>
      </c>
      <c r="C25" s="79" t="s">
        <v>2043</v>
      </c>
      <c r="D25" t="s">
        <v>58</v>
      </c>
      <c r="F25" s="80" t="s">
        <v>7078</v>
      </c>
      <c r="G25">
        <v>10620</v>
      </c>
    </row>
    <row r="26" spans="1:7">
      <c r="A26" s="77" t="s">
        <v>57</v>
      </c>
      <c r="B26" s="78">
        <f>3750-600</f>
        <v>3150</v>
      </c>
      <c r="C26" s="79" t="s">
        <v>2043</v>
      </c>
      <c r="D26" t="s">
        <v>58</v>
      </c>
      <c r="F26" s="80" t="s">
        <v>58</v>
      </c>
      <c r="G26">
        <v>9290</v>
      </c>
    </row>
    <row r="27" spans="1:7">
      <c r="A27" s="77" t="s">
        <v>2050</v>
      </c>
      <c r="B27" s="81">
        <v>1140</v>
      </c>
      <c r="C27" s="79" t="s">
        <v>2043</v>
      </c>
      <c r="D27" t="s">
        <v>58</v>
      </c>
      <c r="F27" s="80" t="s">
        <v>4334</v>
      </c>
      <c r="G27">
        <v>19910</v>
      </c>
    </row>
    <row r="28" spans="1:4">
      <c r="A28" s="77" t="s">
        <v>2048</v>
      </c>
      <c r="B28" s="78">
        <v>2800</v>
      </c>
      <c r="C28" s="79" t="s">
        <v>2043</v>
      </c>
      <c r="D28" t="s">
        <v>58</v>
      </c>
    </row>
    <row r="29" spans="1:4">
      <c r="A29" s="77" t="s">
        <v>2075</v>
      </c>
      <c r="B29" s="81">
        <v>300</v>
      </c>
      <c r="C29" s="79" t="s">
        <v>2043</v>
      </c>
      <c r="D29" t="s">
        <v>58</v>
      </c>
    </row>
    <row r="30" spans="1:4">
      <c r="A30" s="82" t="s">
        <v>67</v>
      </c>
      <c r="B30" s="81">
        <v>1800</v>
      </c>
      <c r="C30" s="79" t="s">
        <v>4757</v>
      </c>
      <c r="D30" t="s">
        <v>7078</v>
      </c>
    </row>
    <row r="31" spans="1:4">
      <c r="A31" s="82" t="s">
        <v>2103</v>
      </c>
      <c r="B31" s="81">
        <v>400</v>
      </c>
      <c r="C31" s="79" t="s">
        <v>2045</v>
      </c>
      <c r="D31" t="s">
        <v>7078</v>
      </c>
    </row>
    <row r="32" spans="1:4">
      <c r="A32" s="82" t="s">
        <v>2123</v>
      </c>
      <c r="B32" s="81">
        <v>400</v>
      </c>
      <c r="C32" s="79" t="s">
        <v>2045</v>
      </c>
      <c r="D32" t="s">
        <v>7078</v>
      </c>
    </row>
    <row r="33" spans="1:4">
      <c r="A33" s="82" t="s">
        <v>2137</v>
      </c>
      <c r="B33" s="81">
        <v>400</v>
      </c>
      <c r="C33" s="79" t="s">
        <v>2045</v>
      </c>
      <c r="D33" t="s">
        <v>7078</v>
      </c>
    </row>
    <row r="34" spans="1:4">
      <c r="A34" s="77" t="s">
        <v>2077</v>
      </c>
      <c r="B34" s="81">
        <v>600</v>
      </c>
      <c r="C34" s="79" t="s">
        <v>2043</v>
      </c>
      <c r="D34" t="s">
        <v>58</v>
      </c>
    </row>
    <row r="35" spans="1:4">
      <c r="A35" s="82" t="s">
        <v>2143</v>
      </c>
      <c r="B35" s="78">
        <v>200</v>
      </c>
      <c r="C35" s="79" t="s">
        <v>2045</v>
      </c>
      <c r="D35" t="s">
        <v>7078</v>
      </c>
    </row>
    <row r="36" spans="1:4">
      <c r="A36" s="82" t="s">
        <v>2108</v>
      </c>
      <c r="B36" s="81">
        <v>1320</v>
      </c>
      <c r="C36" s="79" t="s">
        <v>2045</v>
      </c>
      <c r="D36" t="s">
        <v>7078</v>
      </c>
    </row>
    <row r="37" spans="1:4">
      <c r="A37" s="82" t="s">
        <v>76</v>
      </c>
      <c r="B37" s="81">
        <v>500</v>
      </c>
      <c r="C37" s="79" t="s">
        <v>4757</v>
      </c>
      <c r="D37" t="s">
        <v>7078</v>
      </c>
    </row>
    <row r="38" spans="1:4">
      <c r="A38" s="83" t="s">
        <v>2099</v>
      </c>
      <c r="B38" s="84">
        <v>200</v>
      </c>
      <c r="C38" s="85" t="s">
        <v>2045</v>
      </c>
      <c r="D38" t="s">
        <v>7078</v>
      </c>
    </row>
    <row r="39" spans="1:4">
      <c r="A39" s="83" t="s">
        <v>2044</v>
      </c>
      <c r="B39" s="84">
        <v>4000</v>
      </c>
      <c r="C39" s="85" t="s">
        <v>2045</v>
      </c>
      <c r="D39" t="s">
        <v>7078</v>
      </c>
    </row>
    <row r="40" spans="1:4">
      <c r="A40" s="83" t="s">
        <v>106</v>
      </c>
      <c r="B40" s="84">
        <v>800</v>
      </c>
      <c r="C40" s="85" t="s">
        <v>2054</v>
      </c>
      <c r="D40" t="s">
        <v>7078</v>
      </c>
    </row>
    <row r="41" spans="1:4">
      <c r="A41" s="83" t="s">
        <v>72</v>
      </c>
      <c r="B41" s="84">
        <v>600</v>
      </c>
      <c r="C41" s="85" t="s">
        <v>2043</v>
      </c>
      <c r="D41" t="s">
        <v>7078</v>
      </c>
    </row>
  </sheetData>
  <mergeCells count="4">
    <mergeCell ref="M1:O1"/>
    <mergeCell ref="N2:O2"/>
    <mergeCell ref="M4:O4"/>
    <mergeCell ref="Q4:S4"/>
  </mergeCells>
  <conditionalFormatting sqref="A25:A41">
    <cfRule type="duplicateValues" dxfId="4" priority="5674"/>
  </conditionalFormatting>
  <pageMargins left="0.7" right="0.7" top="0.75" bottom="0.75" header="0.3" footer="0.3"/>
  <headerFooter/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2"/>
  <sheetData/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32"/>
  <sheetViews>
    <sheetView workbookViewId="0">
      <pane ySplit="2" topLeftCell="A129" activePane="bottomLeft" state="frozen"/>
      <selection/>
      <selection pane="bottomLeft" activeCell="B122" sqref="B122"/>
    </sheetView>
  </sheetViews>
  <sheetFormatPr defaultColWidth="9.13888888888889" defaultRowHeight="13.2"/>
  <cols>
    <col min="1" max="1" width="13.8518518518519" style="47" customWidth="1"/>
    <col min="2" max="2" width="10.1388888888889" style="47" customWidth="1"/>
    <col min="3" max="3" width="9.13888888888889" style="47"/>
    <col min="4" max="4" width="11.8518518518519" style="47" customWidth="1"/>
    <col min="5" max="5" width="13.4259259259259" style="47" hidden="1" customWidth="1"/>
    <col min="6" max="6" width="17.287037037037" style="47" customWidth="1"/>
    <col min="7" max="7" width="10.8518518518519" style="47" hidden="1" customWidth="1"/>
    <col min="8" max="8" width="13.4259259259259" style="47" hidden="1" customWidth="1"/>
    <col min="9" max="9" width="17" style="47" customWidth="1"/>
    <col min="10" max="10" width="23.1388888888889" style="47" customWidth="1"/>
    <col min="11" max="11" width="7.85185185185185" style="47" customWidth="1"/>
    <col min="12" max="15" width="9.13888888888889" style="47"/>
    <col min="16" max="16" width="16" style="47" hidden="1" customWidth="1"/>
    <col min="17" max="17" width="13.5740740740741" style="47" customWidth="1"/>
    <col min="18" max="18" width="12.1388888888889" style="47" hidden="1" customWidth="1"/>
    <col min="19" max="19" width="9.13888888888889" style="47" hidden="1" customWidth="1"/>
    <col min="20" max="20" width="15" style="47" customWidth="1"/>
    <col min="21" max="21" width="23.5740740740741" style="47" customWidth="1"/>
    <col min="22" max="16384" width="9.13888888888889" style="47"/>
  </cols>
  <sheetData>
    <row r="1" ht="15.6" spans="1:20">
      <c r="A1" s="59" t="s">
        <v>7090</v>
      </c>
      <c r="B1" s="59"/>
      <c r="C1" s="59"/>
      <c r="D1" s="59"/>
      <c r="E1" s="59"/>
      <c r="F1" s="59"/>
      <c r="G1" s="59"/>
      <c r="H1" s="59"/>
      <c r="I1" s="59"/>
      <c r="J1" s="59"/>
      <c r="L1" s="59" t="s">
        <v>7091</v>
      </c>
      <c r="M1" s="59"/>
      <c r="N1" s="59"/>
      <c r="O1" s="59"/>
      <c r="P1" s="59"/>
      <c r="Q1" s="59"/>
      <c r="R1" s="59"/>
      <c r="S1" s="59"/>
      <c r="T1" s="59"/>
    </row>
    <row r="2" ht="26.4" spans="1:22">
      <c r="A2" s="60" t="s">
        <v>4676</v>
      </c>
      <c r="B2" s="60" t="s">
        <v>4403</v>
      </c>
      <c r="C2" s="60" t="s">
        <v>4646</v>
      </c>
      <c r="D2" s="60" t="s">
        <v>7088</v>
      </c>
      <c r="E2" s="60" t="s">
        <v>7092</v>
      </c>
      <c r="F2" s="60" t="s">
        <v>7093</v>
      </c>
      <c r="G2" s="60" t="s">
        <v>7094</v>
      </c>
      <c r="H2" s="60" t="s">
        <v>7095</v>
      </c>
      <c r="I2" s="60" t="s">
        <v>7096</v>
      </c>
      <c r="J2" s="60" t="s">
        <v>11</v>
      </c>
      <c r="K2" s="60"/>
      <c r="L2" s="60" t="s">
        <v>4676</v>
      </c>
      <c r="M2" s="60" t="s">
        <v>4403</v>
      </c>
      <c r="N2" s="60" t="s">
        <v>4646</v>
      </c>
      <c r="O2" s="60" t="s">
        <v>7088</v>
      </c>
      <c r="P2" s="60" t="s">
        <v>7092</v>
      </c>
      <c r="Q2" s="60" t="s">
        <v>7093</v>
      </c>
      <c r="R2" s="60" t="s">
        <v>7094</v>
      </c>
      <c r="S2" s="60" t="s">
        <v>7095</v>
      </c>
      <c r="T2" s="60" t="s">
        <v>7096</v>
      </c>
      <c r="U2" s="60" t="s">
        <v>11</v>
      </c>
      <c r="V2" s="60" t="s">
        <v>7097</v>
      </c>
    </row>
    <row r="3" spans="1:22">
      <c r="A3" s="69">
        <v>44927</v>
      </c>
      <c r="B3" s="61" t="s">
        <v>3145</v>
      </c>
      <c r="C3" s="61">
        <v>255</v>
      </c>
      <c r="D3" s="61" t="s">
        <v>2045</v>
      </c>
      <c r="E3" s="61"/>
      <c r="F3" s="62" t="s">
        <v>7098</v>
      </c>
      <c r="G3" s="61"/>
      <c r="H3" s="63">
        <f>C3/300</f>
        <v>0.85</v>
      </c>
      <c r="I3" s="62" t="s">
        <v>54</v>
      </c>
      <c r="J3" s="61"/>
      <c r="K3" s="61"/>
      <c r="L3" s="61" t="s">
        <v>7099</v>
      </c>
      <c r="M3" s="61" t="s">
        <v>1057</v>
      </c>
      <c r="N3" s="61">
        <v>3000</v>
      </c>
      <c r="O3" s="61" t="s">
        <v>2043</v>
      </c>
      <c r="P3" s="61"/>
      <c r="Q3" s="62" t="s">
        <v>7098</v>
      </c>
      <c r="R3" s="61"/>
      <c r="S3" s="63">
        <f>Table135[[#This Row],[Base Produced]]/700</f>
        <v>0</v>
      </c>
      <c r="T3" s="62" t="s">
        <v>54</v>
      </c>
      <c r="U3" s="61"/>
      <c r="V3" s="61"/>
    </row>
    <row r="4" ht="26.4" spans="1:15">
      <c r="A4" s="69">
        <v>44927</v>
      </c>
      <c r="B4" s="61" t="s">
        <v>2099</v>
      </c>
      <c r="C4" s="61">
        <f>420+100</f>
        <v>520</v>
      </c>
      <c r="D4" s="61" t="s">
        <v>2045</v>
      </c>
      <c r="E4" s="61"/>
      <c r="F4" s="62" t="s">
        <v>7098</v>
      </c>
      <c r="G4" s="61"/>
      <c r="H4" s="61"/>
      <c r="I4" s="71" t="s">
        <v>3576</v>
      </c>
      <c r="J4" s="61" t="s">
        <v>7100</v>
      </c>
      <c r="K4" s="61"/>
      <c r="M4" s="73" t="s">
        <v>1639</v>
      </c>
      <c r="N4" s="73">
        <v>210</v>
      </c>
      <c r="O4" s="73" t="s">
        <v>2045</v>
      </c>
    </row>
    <row r="5" spans="1:22">
      <c r="A5" s="69">
        <v>44927</v>
      </c>
      <c r="B5" s="61" t="s">
        <v>61</v>
      </c>
      <c r="C5" s="61">
        <v>5420</v>
      </c>
      <c r="D5" s="61" t="s">
        <v>2045</v>
      </c>
      <c r="E5" s="61"/>
      <c r="F5" s="62" t="s">
        <v>7098</v>
      </c>
      <c r="G5" s="61"/>
      <c r="H5" s="61"/>
      <c r="I5" s="62" t="s">
        <v>54</v>
      </c>
      <c r="J5" s="61" t="s">
        <v>7101</v>
      </c>
      <c r="K5" s="61"/>
      <c r="M5" s="73" t="s">
        <v>1183</v>
      </c>
      <c r="N5" s="73">
        <v>800</v>
      </c>
      <c r="O5" s="73" t="s">
        <v>2043</v>
      </c>
      <c r="V5" s="61"/>
    </row>
    <row r="6" ht="26.4" spans="1:22">
      <c r="A6" s="69">
        <v>44927</v>
      </c>
      <c r="B6" s="61" t="s">
        <v>3389</v>
      </c>
      <c r="C6" s="61">
        <v>500</v>
      </c>
      <c r="D6" s="61" t="s">
        <v>2045</v>
      </c>
      <c r="E6" s="61"/>
      <c r="F6" s="62" t="s">
        <v>7098</v>
      </c>
      <c r="G6" s="61"/>
      <c r="H6" s="61"/>
      <c r="I6" s="62" t="s">
        <v>54</v>
      </c>
      <c r="J6" s="61" t="s">
        <v>7102</v>
      </c>
      <c r="K6" s="61"/>
      <c r="M6" s="73" t="s">
        <v>1349</v>
      </c>
      <c r="N6" s="73">
        <v>300</v>
      </c>
      <c r="O6" s="73" t="s">
        <v>2045</v>
      </c>
      <c r="V6" s="61"/>
    </row>
    <row r="7" spans="1:22">
      <c r="A7" s="69">
        <v>44927</v>
      </c>
      <c r="B7" s="61" t="s">
        <v>2077</v>
      </c>
      <c r="C7" s="61">
        <v>1500</v>
      </c>
      <c r="D7" s="61" t="s">
        <v>2045</v>
      </c>
      <c r="E7" s="61"/>
      <c r="F7" s="62" t="s">
        <v>7098</v>
      </c>
      <c r="G7" s="61"/>
      <c r="H7" s="61"/>
      <c r="I7" s="62" t="s">
        <v>54</v>
      </c>
      <c r="J7" s="61"/>
      <c r="K7" s="61"/>
      <c r="M7" s="73" t="s">
        <v>1062</v>
      </c>
      <c r="N7" s="73">
        <v>7200</v>
      </c>
      <c r="O7" s="73" t="s">
        <v>2043</v>
      </c>
      <c r="V7" s="61"/>
    </row>
    <row r="8" ht="39.6" spans="1:22">
      <c r="A8" s="69">
        <v>44927</v>
      </c>
      <c r="B8" s="61" t="s">
        <v>2155</v>
      </c>
      <c r="C8" s="61">
        <v>1000</v>
      </c>
      <c r="D8" s="61" t="s">
        <v>2045</v>
      </c>
      <c r="E8" s="61"/>
      <c r="F8" s="62" t="s">
        <v>7098</v>
      </c>
      <c r="G8" s="61"/>
      <c r="H8" s="61"/>
      <c r="I8" s="64" t="s">
        <v>2439</v>
      </c>
      <c r="J8" s="61" t="s">
        <v>7103</v>
      </c>
      <c r="K8" s="61"/>
      <c r="M8" s="73" t="s">
        <v>1133</v>
      </c>
      <c r="N8" s="73">
        <v>1000</v>
      </c>
      <c r="O8" s="73" t="s">
        <v>2045</v>
      </c>
      <c r="V8" s="61"/>
    </row>
    <row r="9" spans="1:22">
      <c r="A9" s="69">
        <v>44927</v>
      </c>
      <c r="B9" s="61" t="s">
        <v>110</v>
      </c>
      <c r="C9" s="61">
        <v>700</v>
      </c>
      <c r="D9" s="61" t="s">
        <v>2045</v>
      </c>
      <c r="E9" s="61"/>
      <c r="F9" s="62" t="s">
        <v>7098</v>
      </c>
      <c r="G9" s="61"/>
      <c r="H9" s="61"/>
      <c r="I9" s="62" t="s">
        <v>54</v>
      </c>
      <c r="J9" s="61"/>
      <c r="K9" s="61"/>
      <c r="M9" s="73" t="s">
        <v>1065</v>
      </c>
      <c r="N9" s="73">
        <v>4000</v>
      </c>
      <c r="O9" s="73" t="s">
        <v>2043</v>
      </c>
      <c r="V9" s="61"/>
    </row>
    <row r="10" spans="1:22">
      <c r="A10" s="69">
        <v>44927</v>
      </c>
      <c r="B10" s="61" t="s">
        <v>2056</v>
      </c>
      <c r="C10" s="61">
        <v>500</v>
      </c>
      <c r="D10" s="61" t="s">
        <v>2045</v>
      </c>
      <c r="E10" s="61"/>
      <c r="F10" s="62" t="s">
        <v>7098</v>
      </c>
      <c r="G10" s="61"/>
      <c r="H10" s="61"/>
      <c r="I10" s="62" t="s">
        <v>54</v>
      </c>
      <c r="J10" s="61" t="s">
        <v>2096</v>
      </c>
      <c r="K10" s="61"/>
      <c r="V10" s="61"/>
    </row>
    <row r="11" spans="1:22">
      <c r="A11" s="69">
        <v>44927</v>
      </c>
      <c r="B11" s="61" t="s">
        <v>77</v>
      </c>
      <c r="C11" s="61">
        <f>800+600</f>
        <v>1400</v>
      </c>
      <c r="D11" s="61" t="s">
        <v>2045</v>
      </c>
      <c r="E11" s="61"/>
      <c r="F11" s="62" t="s">
        <v>7098</v>
      </c>
      <c r="G11" s="61"/>
      <c r="H11" s="61"/>
      <c r="I11" s="62" t="s">
        <v>54</v>
      </c>
      <c r="J11" s="61" t="s">
        <v>7104</v>
      </c>
      <c r="K11" s="61"/>
      <c r="M11" s="61"/>
      <c r="N11" s="61"/>
      <c r="O11" s="61"/>
      <c r="V11" s="61"/>
    </row>
    <row r="12" spans="1:22">
      <c r="A12" s="69">
        <v>44927</v>
      </c>
      <c r="B12" s="61" t="s">
        <v>2069</v>
      </c>
      <c r="C12" s="61">
        <v>1600</v>
      </c>
      <c r="D12" s="61" t="s">
        <v>2045</v>
      </c>
      <c r="E12" s="61"/>
      <c r="F12" s="62" t="s">
        <v>7098</v>
      </c>
      <c r="G12" s="61"/>
      <c r="H12" s="61"/>
      <c r="I12" s="62" t="s">
        <v>54</v>
      </c>
      <c r="J12" s="61"/>
      <c r="K12" s="61"/>
      <c r="M12" s="61"/>
      <c r="N12" s="61"/>
      <c r="O12" s="61"/>
      <c r="V12" s="61"/>
    </row>
    <row r="13" spans="1:22">
      <c r="A13" s="69">
        <v>44927</v>
      </c>
      <c r="B13" s="61" t="s">
        <v>60</v>
      </c>
      <c r="C13" s="61">
        <v>500</v>
      </c>
      <c r="D13" s="61" t="s">
        <v>2045</v>
      </c>
      <c r="E13" s="61"/>
      <c r="F13" s="62" t="s">
        <v>7098</v>
      </c>
      <c r="G13" s="61"/>
      <c r="H13" s="61"/>
      <c r="I13" s="62" t="s">
        <v>54</v>
      </c>
      <c r="J13" s="61"/>
      <c r="K13" s="61"/>
      <c r="M13" s="74" t="s">
        <v>1146</v>
      </c>
      <c r="N13" s="74">
        <v>2400</v>
      </c>
      <c r="O13" s="74" t="s">
        <v>2043</v>
      </c>
      <c r="V13" s="61"/>
    </row>
    <row r="14" ht="26.4" spans="1:22">
      <c r="A14" s="69">
        <v>44927</v>
      </c>
      <c r="B14" s="61" t="s">
        <v>3424</v>
      </c>
      <c r="C14" s="61">
        <v>4000</v>
      </c>
      <c r="D14" s="61" t="s">
        <v>2045</v>
      </c>
      <c r="E14" s="61"/>
      <c r="F14" s="62" t="s">
        <v>7098</v>
      </c>
      <c r="G14" s="61"/>
      <c r="H14" s="63"/>
      <c r="I14" s="64" t="s">
        <v>2439</v>
      </c>
      <c r="J14" s="61" t="s">
        <v>7105</v>
      </c>
      <c r="K14" s="61"/>
      <c r="M14" s="73" t="s">
        <v>1670</v>
      </c>
      <c r="N14" s="73">
        <v>400</v>
      </c>
      <c r="O14" s="73" t="s">
        <v>2045</v>
      </c>
      <c r="V14" s="61"/>
    </row>
    <row r="15" spans="1:22">
      <c r="A15" s="69">
        <v>44958</v>
      </c>
      <c r="B15" s="61" t="s">
        <v>6328</v>
      </c>
      <c r="C15" s="61">
        <v>440</v>
      </c>
      <c r="D15" s="61" t="s">
        <v>2045</v>
      </c>
      <c r="E15" s="61"/>
      <c r="F15" s="62" t="s">
        <v>7098</v>
      </c>
      <c r="G15" s="61"/>
      <c r="H15" s="63"/>
      <c r="I15" s="62" t="s">
        <v>54</v>
      </c>
      <c r="J15" s="61" t="s">
        <v>7106</v>
      </c>
      <c r="K15" s="61"/>
      <c r="M15" s="73" t="s">
        <v>1574</v>
      </c>
      <c r="N15" s="73">
        <v>780</v>
      </c>
      <c r="O15" s="73" t="s">
        <v>2045</v>
      </c>
      <c r="V15" s="61"/>
    </row>
    <row r="16" spans="1:22">
      <c r="A16" s="69">
        <v>44958</v>
      </c>
      <c r="B16" s="61" t="s">
        <v>6647</v>
      </c>
      <c r="C16" s="61">
        <v>440</v>
      </c>
      <c r="D16" s="61" t="s">
        <v>2045</v>
      </c>
      <c r="E16" s="61"/>
      <c r="F16" s="62" t="s">
        <v>7098</v>
      </c>
      <c r="G16" s="61"/>
      <c r="H16" s="63"/>
      <c r="I16" s="62" t="s">
        <v>54</v>
      </c>
      <c r="J16" s="61" t="s">
        <v>7106</v>
      </c>
      <c r="K16" s="61"/>
      <c r="M16" s="73" t="s">
        <v>1482</v>
      </c>
      <c r="N16" s="73">
        <v>200</v>
      </c>
      <c r="O16" s="73" t="s">
        <v>2045</v>
      </c>
      <c r="V16" s="61"/>
    </row>
    <row r="17" spans="1:22">
      <c r="A17" s="69">
        <v>44958</v>
      </c>
      <c r="B17" s="61" t="s">
        <v>2068</v>
      </c>
      <c r="C17" s="61">
        <v>400</v>
      </c>
      <c r="D17" s="61" t="s">
        <v>2045</v>
      </c>
      <c r="E17" s="61"/>
      <c r="F17" s="62" t="s">
        <v>7098</v>
      </c>
      <c r="G17" s="61"/>
      <c r="H17" s="63"/>
      <c r="I17" s="62" t="s">
        <v>54</v>
      </c>
      <c r="J17" s="61" t="s">
        <v>7106</v>
      </c>
      <c r="K17" s="61"/>
      <c r="M17" s="73" t="s">
        <v>1654</v>
      </c>
      <c r="N17" s="73">
        <v>1620</v>
      </c>
      <c r="O17" s="73" t="s">
        <v>2045</v>
      </c>
      <c r="V17" s="61"/>
    </row>
    <row r="18" spans="1:22">
      <c r="A18" s="69">
        <v>44958</v>
      </c>
      <c r="B18" s="61" t="s">
        <v>2099</v>
      </c>
      <c r="C18" s="61">
        <v>1480</v>
      </c>
      <c r="D18" s="61" t="s">
        <v>2045</v>
      </c>
      <c r="E18" s="61"/>
      <c r="F18" s="62" t="s">
        <v>7098</v>
      </c>
      <c r="G18" s="61"/>
      <c r="H18" s="63"/>
      <c r="I18" s="62" t="s">
        <v>54</v>
      </c>
      <c r="J18" s="61"/>
      <c r="K18" s="61"/>
      <c r="M18" s="73" t="s">
        <v>1626</v>
      </c>
      <c r="N18" s="73">
        <v>1320</v>
      </c>
      <c r="O18" s="73" t="s">
        <v>2045</v>
      </c>
      <c r="V18" s="61"/>
    </row>
    <row r="19" spans="1:22">
      <c r="A19" s="69">
        <v>44958</v>
      </c>
      <c r="B19" s="61" t="s">
        <v>76</v>
      </c>
      <c r="C19" s="61">
        <v>1170</v>
      </c>
      <c r="D19" s="61" t="s">
        <v>2045</v>
      </c>
      <c r="E19" s="61"/>
      <c r="F19" s="62" t="s">
        <v>7098</v>
      </c>
      <c r="G19" s="61"/>
      <c r="H19" s="63"/>
      <c r="I19" s="62" t="s">
        <v>54</v>
      </c>
      <c r="J19" s="61" t="s">
        <v>7107</v>
      </c>
      <c r="K19" s="61"/>
      <c r="V19" s="61"/>
    </row>
    <row r="20" spans="1:22">
      <c r="A20" s="69">
        <v>44958</v>
      </c>
      <c r="B20" s="61" t="s">
        <v>2048</v>
      </c>
      <c r="C20" s="61">
        <v>2300</v>
      </c>
      <c r="D20" s="61" t="s">
        <v>2045</v>
      </c>
      <c r="E20" s="61"/>
      <c r="F20" s="62" t="s">
        <v>7098</v>
      </c>
      <c r="G20" s="61"/>
      <c r="H20" s="63"/>
      <c r="I20" s="62" t="s">
        <v>54</v>
      </c>
      <c r="J20" s="61" t="s">
        <v>7107</v>
      </c>
      <c r="K20" s="61"/>
      <c r="V20" s="61"/>
    </row>
    <row r="21" ht="20.25" customHeight="1" spans="1:22">
      <c r="A21" s="69">
        <v>44958</v>
      </c>
      <c r="B21" s="61" t="s">
        <v>3424</v>
      </c>
      <c r="C21" s="61">
        <v>2620</v>
      </c>
      <c r="D21" s="61" t="s">
        <v>2045</v>
      </c>
      <c r="E21" s="61"/>
      <c r="F21" s="62" t="s">
        <v>7098</v>
      </c>
      <c r="G21" s="61"/>
      <c r="H21" s="63"/>
      <c r="I21" s="62" t="s">
        <v>54</v>
      </c>
      <c r="J21" s="61" t="s">
        <v>7108</v>
      </c>
      <c r="K21" s="61"/>
      <c r="V21" s="61"/>
    </row>
    <row r="22" spans="1:22">
      <c r="A22" s="69">
        <v>44958</v>
      </c>
      <c r="B22" s="61" t="s">
        <v>2266</v>
      </c>
      <c r="C22" s="61">
        <v>480</v>
      </c>
      <c r="D22" s="61" t="s">
        <v>2045</v>
      </c>
      <c r="E22" s="61"/>
      <c r="F22" s="62" t="s">
        <v>7098</v>
      </c>
      <c r="G22" s="61"/>
      <c r="H22" s="63"/>
      <c r="I22" s="62" t="s">
        <v>54</v>
      </c>
      <c r="J22" s="61"/>
      <c r="K22" s="61"/>
      <c r="V22" s="61"/>
    </row>
    <row r="23" spans="1:22">
      <c r="A23" s="69">
        <v>44958</v>
      </c>
      <c r="B23" s="61" t="s">
        <v>72</v>
      </c>
      <c r="C23" s="61">
        <f>126*15</f>
        <v>1890</v>
      </c>
      <c r="D23" s="61" t="s">
        <v>2043</v>
      </c>
      <c r="E23" s="61"/>
      <c r="F23" s="62" t="s">
        <v>7098</v>
      </c>
      <c r="G23" s="61"/>
      <c r="H23" s="63"/>
      <c r="I23" s="62" t="s">
        <v>54</v>
      </c>
      <c r="J23" s="61"/>
      <c r="K23" s="61"/>
      <c r="V23" s="61"/>
    </row>
    <row r="24" spans="1:22">
      <c r="A24" s="69">
        <v>44986</v>
      </c>
      <c r="B24" s="61" t="s">
        <v>2132</v>
      </c>
      <c r="C24" s="61">
        <v>1200</v>
      </c>
      <c r="D24" s="61" t="s">
        <v>2045</v>
      </c>
      <c r="E24" s="61"/>
      <c r="F24" s="62" t="s">
        <v>7109</v>
      </c>
      <c r="G24" s="61"/>
      <c r="H24" s="63"/>
      <c r="I24" s="62" t="s">
        <v>54</v>
      </c>
      <c r="J24" s="61"/>
      <c r="K24" s="61"/>
      <c r="V24" s="61"/>
    </row>
    <row r="25" ht="39.6" spans="1:22">
      <c r="A25" s="69">
        <v>44986</v>
      </c>
      <c r="B25" s="61" t="s">
        <v>57</v>
      </c>
      <c r="C25" s="61">
        <v>4200</v>
      </c>
      <c r="D25" s="61" t="s">
        <v>2045</v>
      </c>
      <c r="E25" s="61"/>
      <c r="F25" s="62" t="s">
        <v>7098</v>
      </c>
      <c r="G25" s="61"/>
      <c r="H25" s="63"/>
      <c r="I25" s="62" t="s">
        <v>54</v>
      </c>
      <c r="J25" s="61" t="s">
        <v>7110</v>
      </c>
      <c r="K25" s="61"/>
      <c r="V25" s="61"/>
    </row>
    <row r="26" spans="1:22">
      <c r="A26" s="69">
        <v>44986</v>
      </c>
      <c r="B26" s="61" t="s">
        <v>3476</v>
      </c>
      <c r="C26" s="61">
        <v>450</v>
      </c>
      <c r="D26" s="61" t="s">
        <v>2045</v>
      </c>
      <c r="E26" s="61"/>
      <c r="F26" s="62" t="s">
        <v>7098</v>
      </c>
      <c r="G26" s="61"/>
      <c r="H26" s="63"/>
      <c r="I26" s="62" t="s">
        <v>54</v>
      </c>
      <c r="J26" s="61" t="s">
        <v>2096</v>
      </c>
      <c r="K26" s="61"/>
      <c r="V26" s="61"/>
    </row>
    <row r="27" spans="1:22">
      <c r="A27" s="69">
        <v>44986</v>
      </c>
      <c r="B27" s="61" t="s">
        <v>56</v>
      </c>
      <c r="C27" s="61">
        <v>2000</v>
      </c>
      <c r="D27" s="61" t="s">
        <v>2043</v>
      </c>
      <c r="E27" s="61"/>
      <c r="F27" s="62" t="s">
        <v>7098</v>
      </c>
      <c r="G27" s="61"/>
      <c r="H27" s="63"/>
      <c r="I27" s="61" t="s">
        <v>2210</v>
      </c>
      <c r="J27" s="61" t="s">
        <v>7111</v>
      </c>
      <c r="K27" s="61"/>
      <c r="V27" s="61"/>
    </row>
    <row r="28" spans="1:22">
      <c r="A28" s="69">
        <v>44986</v>
      </c>
      <c r="B28" s="61" t="s">
        <v>72</v>
      </c>
      <c r="C28" s="61">
        <v>3200</v>
      </c>
      <c r="D28" s="61" t="s">
        <v>2043</v>
      </c>
      <c r="E28" s="61"/>
      <c r="F28" s="62" t="s">
        <v>7098</v>
      </c>
      <c r="G28" s="61"/>
      <c r="H28" s="63"/>
      <c r="I28" s="61"/>
      <c r="J28" s="61"/>
      <c r="K28" s="61"/>
      <c r="V28" s="61"/>
    </row>
    <row r="29" spans="1:22">
      <c r="A29" s="61"/>
      <c r="B29" s="61"/>
      <c r="C29" s="61"/>
      <c r="D29" s="61"/>
      <c r="E29" s="61"/>
      <c r="F29" s="61"/>
      <c r="G29" s="61"/>
      <c r="H29" s="63"/>
      <c r="I29" s="61"/>
      <c r="J29" s="61"/>
      <c r="K29" s="61"/>
      <c r="V29" s="61"/>
    </row>
    <row r="30" spans="1:22">
      <c r="A30" s="69">
        <v>44986</v>
      </c>
      <c r="B30" s="61" t="s">
        <v>110</v>
      </c>
      <c r="C30" s="61">
        <v>750</v>
      </c>
      <c r="D30" s="61" t="s">
        <v>2045</v>
      </c>
      <c r="E30" s="61"/>
      <c r="F30" s="61" t="s">
        <v>2725</v>
      </c>
      <c r="G30" s="61"/>
      <c r="H30" s="63"/>
      <c r="I30" s="61"/>
      <c r="J30" s="61"/>
      <c r="K30" s="61"/>
      <c r="V30" s="61"/>
    </row>
    <row r="31" spans="1:22">
      <c r="A31" s="69">
        <v>44927</v>
      </c>
      <c r="B31" s="61" t="s">
        <v>2050</v>
      </c>
      <c r="C31" s="61">
        <v>500</v>
      </c>
      <c r="D31" s="61" t="s">
        <v>2045</v>
      </c>
      <c r="E31" s="61"/>
      <c r="F31" s="62" t="s">
        <v>7098</v>
      </c>
      <c r="G31" s="61"/>
      <c r="H31" s="63"/>
      <c r="I31" s="61" t="s">
        <v>7112</v>
      </c>
      <c r="J31" s="61" t="s">
        <v>7113</v>
      </c>
      <c r="K31" s="61"/>
      <c r="V31" s="61"/>
    </row>
    <row r="32" spans="1:22">
      <c r="A32" s="69">
        <v>44927</v>
      </c>
      <c r="B32" s="61" t="s">
        <v>2065</v>
      </c>
      <c r="C32" s="61">
        <v>500</v>
      </c>
      <c r="D32" s="61" t="s">
        <v>2045</v>
      </c>
      <c r="E32" s="61"/>
      <c r="F32" s="61"/>
      <c r="G32" s="61"/>
      <c r="H32" s="63"/>
      <c r="I32" s="61"/>
      <c r="J32" s="61" t="s">
        <v>7114</v>
      </c>
      <c r="K32" s="61"/>
      <c r="V32" s="61"/>
    </row>
    <row r="33" spans="1:22">
      <c r="A33" s="61"/>
      <c r="B33" s="61" t="s">
        <v>2053</v>
      </c>
      <c r="C33" s="61"/>
      <c r="D33" s="61"/>
      <c r="E33" s="61"/>
      <c r="F33" s="61"/>
      <c r="G33" s="61"/>
      <c r="H33" s="63"/>
      <c r="I33" s="61"/>
      <c r="J33" s="61"/>
      <c r="K33" s="61"/>
      <c r="V33" s="61"/>
    </row>
    <row r="34" spans="1:22">
      <c r="A34" s="61"/>
      <c r="B34" s="61" t="s">
        <v>67</v>
      </c>
      <c r="C34" s="61">
        <v>600</v>
      </c>
      <c r="D34" s="61" t="s">
        <v>2054</v>
      </c>
      <c r="E34" s="61"/>
      <c r="F34" s="61"/>
      <c r="G34" s="61"/>
      <c r="H34" s="63"/>
      <c r="I34" s="61"/>
      <c r="J34" s="61"/>
      <c r="K34" s="61"/>
      <c r="V34" s="61"/>
    </row>
    <row r="35" spans="1:22">
      <c r="A35" s="61"/>
      <c r="B35" s="61"/>
      <c r="C35" s="61"/>
      <c r="D35" s="61"/>
      <c r="E35" s="61"/>
      <c r="F35" s="61"/>
      <c r="G35" s="61"/>
      <c r="H35" s="63"/>
      <c r="I35" s="61"/>
      <c r="J35" s="61"/>
      <c r="K35" s="61"/>
      <c r="V35" s="61"/>
    </row>
    <row r="36" spans="1:22">
      <c r="A36" s="61"/>
      <c r="B36" s="61" t="s">
        <v>2053</v>
      </c>
      <c r="C36" s="61">
        <v>1000</v>
      </c>
      <c r="D36" s="61" t="s">
        <v>2045</v>
      </c>
      <c r="E36" s="61"/>
      <c r="F36" s="61" t="s">
        <v>7115</v>
      </c>
      <c r="G36" s="61"/>
      <c r="H36" s="63"/>
      <c r="I36" s="61"/>
      <c r="J36" s="61"/>
      <c r="K36" s="61"/>
      <c r="V36" s="61"/>
    </row>
    <row r="37" spans="1:22">
      <c r="A37" s="70"/>
      <c r="B37" s="61" t="s">
        <v>2155</v>
      </c>
      <c r="C37" s="61">
        <v>1000</v>
      </c>
      <c r="D37" s="61" t="s">
        <v>2045</v>
      </c>
      <c r="E37" s="61"/>
      <c r="F37" s="61"/>
      <c r="G37" s="61"/>
      <c r="H37" s="63"/>
      <c r="I37" s="61"/>
      <c r="J37" s="61"/>
      <c r="K37" s="61"/>
      <c r="V37" s="61"/>
    </row>
    <row r="38" spans="1:22">
      <c r="A38" s="70"/>
      <c r="B38" s="61" t="s">
        <v>2069</v>
      </c>
      <c r="C38" s="61"/>
      <c r="D38" s="61"/>
      <c r="E38" s="61"/>
      <c r="F38" s="61"/>
      <c r="G38" s="61"/>
      <c r="H38" s="63"/>
      <c r="I38" s="61"/>
      <c r="J38" s="61"/>
      <c r="K38" s="61"/>
      <c r="V38" s="61"/>
    </row>
    <row r="39" spans="1:22">
      <c r="A39" s="70"/>
      <c r="B39" s="61"/>
      <c r="C39" s="61"/>
      <c r="D39" s="61"/>
      <c r="E39" s="61"/>
      <c r="F39" s="61"/>
      <c r="G39" s="61"/>
      <c r="H39" s="63"/>
      <c r="I39" s="61"/>
      <c r="J39" s="61"/>
      <c r="K39" s="61"/>
      <c r="V39" s="61"/>
    </row>
    <row r="40" spans="1:22">
      <c r="A40" s="70"/>
      <c r="B40" s="61" t="s">
        <v>3238</v>
      </c>
      <c r="C40" s="61">
        <v>500</v>
      </c>
      <c r="D40" s="61" t="s">
        <v>2045</v>
      </c>
      <c r="E40" s="61"/>
      <c r="F40" s="61"/>
      <c r="G40" s="61"/>
      <c r="H40" s="63"/>
      <c r="I40" s="61"/>
      <c r="J40" s="61"/>
      <c r="K40" s="61"/>
      <c r="V40" s="61"/>
    </row>
    <row r="41" spans="1:22">
      <c r="A41" s="70"/>
      <c r="B41" s="61" t="s">
        <v>110</v>
      </c>
      <c r="C41" s="61">
        <v>700</v>
      </c>
      <c r="D41" s="61" t="s">
        <v>2045</v>
      </c>
      <c r="E41" s="61"/>
      <c r="F41" s="61"/>
      <c r="G41" s="61"/>
      <c r="H41" s="63"/>
      <c r="I41" s="61"/>
      <c r="J41" s="61"/>
      <c r="K41" s="61"/>
      <c r="V41" s="61"/>
    </row>
    <row r="42" spans="1:22">
      <c r="A42" s="70"/>
      <c r="B42" s="61"/>
      <c r="C42" s="61"/>
      <c r="D42" s="61"/>
      <c r="E42" s="61"/>
      <c r="F42" s="61"/>
      <c r="G42" s="61"/>
      <c r="H42" s="63"/>
      <c r="I42" s="61"/>
      <c r="J42" s="61"/>
      <c r="K42" s="61"/>
      <c r="V42" s="61"/>
    </row>
    <row r="43" spans="1:22">
      <c r="A43" s="70"/>
      <c r="B43" s="61" t="s">
        <v>3526</v>
      </c>
      <c r="C43" s="61">
        <v>1000</v>
      </c>
      <c r="D43" s="61" t="s">
        <v>2045</v>
      </c>
      <c r="E43" s="61"/>
      <c r="F43" s="61"/>
      <c r="G43" s="61"/>
      <c r="H43" s="63"/>
      <c r="I43" s="61"/>
      <c r="J43" s="61"/>
      <c r="K43" s="61"/>
      <c r="V43" s="61"/>
    </row>
    <row r="44" spans="1:22">
      <c r="A44" s="70"/>
      <c r="B44" s="61"/>
      <c r="C44" s="61"/>
      <c r="D44" s="61"/>
      <c r="E44" s="61"/>
      <c r="F44" s="61"/>
      <c r="G44" s="61"/>
      <c r="H44" s="63"/>
      <c r="I44" s="61"/>
      <c r="J44" s="61"/>
      <c r="K44" s="61"/>
      <c r="V44" s="61"/>
    </row>
    <row r="45" spans="1:22">
      <c r="A45" s="70"/>
      <c r="B45" s="61"/>
      <c r="C45" s="61"/>
      <c r="D45" s="61"/>
      <c r="E45" s="61"/>
      <c r="F45" s="61"/>
      <c r="G45" s="61"/>
      <c r="H45" s="63"/>
      <c r="I45" s="61"/>
      <c r="J45" s="61"/>
      <c r="K45" s="61"/>
      <c r="V45" s="61"/>
    </row>
    <row r="46" spans="1:22">
      <c r="A46" s="70"/>
      <c r="B46" s="61"/>
      <c r="C46" s="61"/>
      <c r="D46" s="61"/>
      <c r="E46" s="61"/>
      <c r="F46" s="61"/>
      <c r="G46" s="61"/>
      <c r="H46" s="63"/>
      <c r="I46" s="61"/>
      <c r="J46" s="61"/>
      <c r="K46" s="61"/>
      <c r="V46" s="61"/>
    </row>
    <row r="47" spans="1:22">
      <c r="A47" s="70"/>
      <c r="B47" s="61"/>
      <c r="C47" s="61"/>
      <c r="D47" s="61"/>
      <c r="E47" s="61"/>
      <c r="F47" s="61"/>
      <c r="G47" s="61"/>
      <c r="H47" s="63"/>
      <c r="I47" s="61"/>
      <c r="J47" s="61"/>
      <c r="K47" s="61"/>
      <c r="V47" s="61"/>
    </row>
    <row r="48" spans="1:22">
      <c r="A48" s="70"/>
      <c r="B48" s="61"/>
      <c r="C48" s="61"/>
      <c r="D48" s="61"/>
      <c r="E48" s="61"/>
      <c r="F48" s="61"/>
      <c r="G48" s="61"/>
      <c r="H48" s="63"/>
      <c r="I48" s="61"/>
      <c r="J48" s="61"/>
      <c r="K48" s="61"/>
      <c r="V48" s="61"/>
    </row>
    <row r="49" spans="1:22">
      <c r="A49" s="70"/>
      <c r="B49" s="61"/>
      <c r="C49" s="61"/>
      <c r="D49" s="61"/>
      <c r="E49" s="61"/>
      <c r="F49" s="61"/>
      <c r="G49" s="61"/>
      <c r="H49" s="63"/>
      <c r="I49" s="61"/>
      <c r="J49" s="61"/>
      <c r="K49" s="61"/>
      <c r="V49" s="61"/>
    </row>
    <row r="50" spans="1:22">
      <c r="A50" s="70"/>
      <c r="B50" s="61"/>
      <c r="C50" s="61"/>
      <c r="D50" s="61"/>
      <c r="E50" s="61"/>
      <c r="F50" s="61"/>
      <c r="G50" s="61"/>
      <c r="H50" s="63"/>
      <c r="I50" s="61"/>
      <c r="J50" s="61"/>
      <c r="K50" s="61"/>
      <c r="V50" s="61"/>
    </row>
    <row r="51" spans="1:22">
      <c r="A51" s="70"/>
      <c r="B51" s="61"/>
      <c r="C51" s="61"/>
      <c r="D51" s="61"/>
      <c r="E51" s="61"/>
      <c r="F51" s="61"/>
      <c r="G51" s="61"/>
      <c r="H51" s="63"/>
      <c r="I51" s="61"/>
      <c r="J51" s="61"/>
      <c r="K51" s="61"/>
      <c r="V51" s="61"/>
    </row>
    <row r="52" spans="1:22">
      <c r="A52" s="69">
        <v>45038</v>
      </c>
      <c r="B52" s="61" t="s">
        <v>3238</v>
      </c>
      <c r="C52" s="61">
        <v>500</v>
      </c>
      <c r="D52" s="61" t="s">
        <v>2045</v>
      </c>
      <c r="E52" s="61"/>
      <c r="F52" s="62" t="s">
        <v>54</v>
      </c>
      <c r="G52" s="61"/>
      <c r="H52" s="63"/>
      <c r="I52" s="62" t="s">
        <v>54</v>
      </c>
      <c r="J52" s="61"/>
      <c r="K52" s="61"/>
      <c r="V52" s="61"/>
    </row>
    <row r="53" spans="1:22">
      <c r="A53" s="69">
        <v>45038</v>
      </c>
      <c r="B53" s="61" t="s">
        <v>3518</v>
      </c>
      <c r="C53" s="61">
        <v>500</v>
      </c>
      <c r="D53" s="61" t="s">
        <v>2045</v>
      </c>
      <c r="E53" s="61"/>
      <c r="F53" s="62" t="s">
        <v>54</v>
      </c>
      <c r="G53" s="61"/>
      <c r="H53" s="63"/>
      <c r="I53" s="62" t="s">
        <v>54</v>
      </c>
      <c r="J53" s="61"/>
      <c r="K53" s="61"/>
      <c r="V53" s="61"/>
    </row>
    <row r="54" spans="1:22">
      <c r="A54" s="69">
        <v>45038</v>
      </c>
      <c r="B54" s="61" t="s">
        <v>3526</v>
      </c>
      <c r="C54" s="61">
        <v>2000</v>
      </c>
      <c r="D54" s="61" t="s">
        <v>2045</v>
      </c>
      <c r="E54" s="61"/>
      <c r="F54" s="62" t="s">
        <v>54</v>
      </c>
      <c r="G54" s="61"/>
      <c r="H54" s="63"/>
      <c r="I54" s="62" t="s">
        <v>54</v>
      </c>
      <c r="J54" s="61"/>
      <c r="K54" s="61"/>
      <c r="V54" s="61"/>
    </row>
    <row r="55" spans="1:22">
      <c r="A55" s="69">
        <v>45038</v>
      </c>
      <c r="B55" s="61" t="s">
        <v>2053</v>
      </c>
      <c r="C55" s="61">
        <v>900</v>
      </c>
      <c r="D55" s="61" t="s">
        <v>2045</v>
      </c>
      <c r="E55" s="61"/>
      <c r="F55" s="62" t="s">
        <v>54</v>
      </c>
      <c r="G55" s="61"/>
      <c r="H55" s="63"/>
      <c r="I55" s="62" t="s">
        <v>54</v>
      </c>
      <c r="J55" s="61"/>
      <c r="K55" s="61"/>
      <c r="V55" s="61"/>
    </row>
    <row r="56" spans="1:22">
      <c r="A56" s="69">
        <v>45038</v>
      </c>
      <c r="B56" s="61" t="s">
        <v>63</v>
      </c>
      <c r="C56" s="61">
        <v>1300</v>
      </c>
      <c r="D56" s="61" t="s">
        <v>2045</v>
      </c>
      <c r="E56" s="61"/>
      <c r="F56" s="62" t="s">
        <v>54</v>
      </c>
      <c r="G56" s="61"/>
      <c r="H56" s="63"/>
      <c r="I56" s="62" t="s">
        <v>54</v>
      </c>
      <c r="J56" s="61"/>
      <c r="K56" s="61"/>
      <c r="V56" s="61"/>
    </row>
    <row r="57" spans="1:22">
      <c r="A57" s="69">
        <v>45038</v>
      </c>
      <c r="B57" s="71" t="s">
        <v>56</v>
      </c>
      <c r="C57" s="71">
        <v>4000</v>
      </c>
      <c r="D57" s="71" t="s">
        <v>2043</v>
      </c>
      <c r="E57" s="61"/>
      <c r="F57" s="62" t="s">
        <v>54</v>
      </c>
      <c r="G57" s="61"/>
      <c r="H57" s="63"/>
      <c r="I57" s="71" t="s">
        <v>7116</v>
      </c>
      <c r="J57" s="61"/>
      <c r="K57" s="61"/>
      <c r="V57" s="61"/>
    </row>
    <row r="58" spans="1:22">
      <c r="A58" s="69"/>
      <c r="B58" s="61"/>
      <c r="C58" s="60">
        <f>SUM(C52:C57)</f>
        <v>9200</v>
      </c>
      <c r="D58" s="61"/>
      <c r="E58" s="61"/>
      <c r="F58" s="61"/>
      <c r="G58" s="61"/>
      <c r="H58" s="63"/>
      <c r="I58" s="61"/>
      <c r="J58" s="61"/>
      <c r="K58" s="61"/>
      <c r="V58" s="61"/>
    </row>
    <row r="59" spans="1:22">
      <c r="A59" s="69">
        <v>45038</v>
      </c>
      <c r="B59" s="61" t="s">
        <v>2065</v>
      </c>
      <c r="C59" s="61">
        <v>500</v>
      </c>
      <c r="D59" s="61" t="s">
        <v>2045</v>
      </c>
      <c r="E59" s="61"/>
      <c r="F59" s="62" t="s">
        <v>54</v>
      </c>
      <c r="G59" s="61"/>
      <c r="H59" s="63"/>
      <c r="I59" s="61" t="s">
        <v>55</v>
      </c>
      <c r="J59" s="61"/>
      <c r="K59" s="61"/>
      <c r="V59" s="61"/>
    </row>
    <row r="60" spans="1:22">
      <c r="A60" s="69">
        <v>45038</v>
      </c>
      <c r="B60" s="72" t="s">
        <v>3543</v>
      </c>
      <c r="C60" s="72">
        <v>500</v>
      </c>
      <c r="D60" s="72" t="s">
        <v>2045</v>
      </c>
      <c r="E60" s="61"/>
      <c r="F60" s="62" t="s">
        <v>54</v>
      </c>
      <c r="G60" s="61"/>
      <c r="H60" s="63"/>
      <c r="I60" s="62" t="s">
        <v>54</v>
      </c>
      <c r="J60" s="61"/>
      <c r="K60" s="61"/>
      <c r="V60" s="61"/>
    </row>
    <row r="61" spans="1:22">
      <c r="A61" s="69">
        <v>45038</v>
      </c>
      <c r="B61" s="72" t="s">
        <v>3145</v>
      </c>
      <c r="C61" s="72">
        <v>500</v>
      </c>
      <c r="D61" s="72" t="s">
        <v>2045</v>
      </c>
      <c r="E61" s="61"/>
      <c r="F61" s="62" t="s">
        <v>54</v>
      </c>
      <c r="G61" s="61"/>
      <c r="H61" s="63"/>
      <c r="I61" s="62" t="s">
        <v>54</v>
      </c>
      <c r="J61" s="61"/>
      <c r="K61" s="61"/>
      <c r="V61" s="61"/>
    </row>
    <row r="62" spans="1:22">
      <c r="A62" s="69">
        <v>45038</v>
      </c>
      <c r="B62" s="61" t="s">
        <v>72</v>
      </c>
      <c r="C62" s="61">
        <v>600</v>
      </c>
      <c r="D62" s="61" t="s">
        <v>2043</v>
      </c>
      <c r="E62" s="61"/>
      <c r="F62" s="62" t="s">
        <v>54</v>
      </c>
      <c r="G62" s="61"/>
      <c r="H62" s="63"/>
      <c r="I62" s="62" t="s">
        <v>54</v>
      </c>
      <c r="J62" s="61" t="s">
        <v>7117</v>
      </c>
      <c r="K62" s="61"/>
      <c r="V62" s="61"/>
    </row>
    <row r="63" spans="1:22">
      <c r="A63" s="69">
        <v>45038</v>
      </c>
      <c r="B63" s="61" t="s">
        <v>60</v>
      </c>
      <c r="C63" s="61">
        <v>600</v>
      </c>
      <c r="D63" s="61" t="s">
        <v>2045</v>
      </c>
      <c r="E63" s="61"/>
      <c r="F63" s="62" t="s">
        <v>54</v>
      </c>
      <c r="G63" s="61"/>
      <c r="H63" s="63"/>
      <c r="I63" s="62" t="s">
        <v>54</v>
      </c>
      <c r="J63" s="61" t="s">
        <v>7118</v>
      </c>
      <c r="K63" s="61"/>
      <c r="V63" s="61"/>
    </row>
    <row r="64" spans="1:22">
      <c r="A64" s="69">
        <v>45038</v>
      </c>
      <c r="B64" s="71" t="s">
        <v>2108</v>
      </c>
      <c r="C64" s="71">
        <v>500</v>
      </c>
      <c r="D64" s="71" t="s">
        <v>2045</v>
      </c>
      <c r="E64" s="61"/>
      <c r="F64" s="62" t="s">
        <v>54</v>
      </c>
      <c r="G64" s="61"/>
      <c r="H64" s="63"/>
      <c r="I64" s="62" t="s">
        <v>54</v>
      </c>
      <c r="J64" s="61"/>
      <c r="K64" s="61"/>
      <c r="V64" s="61"/>
    </row>
    <row r="65" spans="1:22">
      <c r="A65" s="69">
        <v>45038</v>
      </c>
      <c r="B65" s="61" t="s">
        <v>3573</v>
      </c>
      <c r="C65" s="61">
        <v>500</v>
      </c>
      <c r="D65" s="61" t="s">
        <v>2045</v>
      </c>
      <c r="E65" s="61"/>
      <c r="F65" s="62" t="s">
        <v>54</v>
      </c>
      <c r="G65" s="61"/>
      <c r="H65" s="63"/>
      <c r="I65" s="61"/>
      <c r="J65" s="61"/>
      <c r="K65" s="61"/>
      <c r="V65" s="61"/>
    </row>
    <row r="66" spans="1:22">
      <c r="A66" s="69">
        <v>45038</v>
      </c>
      <c r="B66" s="61" t="s">
        <v>2069</v>
      </c>
      <c r="C66" s="61">
        <v>1200</v>
      </c>
      <c r="D66" s="61" t="s">
        <v>2045</v>
      </c>
      <c r="E66" s="61"/>
      <c r="F66" s="62" t="s">
        <v>54</v>
      </c>
      <c r="G66" s="61"/>
      <c r="H66" s="63"/>
      <c r="I66" s="61"/>
      <c r="J66" s="61"/>
      <c r="K66" s="61"/>
      <c r="V66" s="61"/>
    </row>
    <row r="67" spans="1:22">
      <c r="A67" s="69">
        <v>45038</v>
      </c>
      <c r="B67" s="61" t="s">
        <v>68</v>
      </c>
      <c r="C67" s="61">
        <v>1000</v>
      </c>
      <c r="D67" s="61" t="s">
        <v>2045</v>
      </c>
      <c r="E67" s="61"/>
      <c r="F67" s="62" t="s">
        <v>54</v>
      </c>
      <c r="G67" s="61"/>
      <c r="H67" s="63"/>
      <c r="I67" s="62" t="s">
        <v>54</v>
      </c>
      <c r="J67" s="61"/>
      <c r="K67" s="61"/>
      <c r="V67" s="61"/>
    </row>
    <row r="68" spans="1:22">
      <c r="A68" s="69"/>
      <c r="B68" s="61"/>
      <c r="C68" s="60">
        <f>SUM(C59:C67)</f>
        <v>5900</v>
      </c>
      <c r="D68" s="61"/>
      <c r="E68" s="61"/>
      <c r="F68" s="61"/>
      <c r="G68" s="61"/>
      <c r="H68" s="63"/>
      <c r="I68" s="61"/>
      <c r="J68" s="61"/>
      <c r="K68" s="61"/>
      <c r="V68" s="61"/>
    </row>
    <row r="69" spans="1:22">
      <c r="A69" s="69"/>
      <c r="B69" s="61"/>
      <c r="C69" s="61"/>
      <c r="D69" s="61"/>
      <c r="E69" s="61"/>
      <c r="F69" s="61"/>
      <c r="G69" s="61"/>
      <c r="H69" s="63"/>
      <c r="I69" s="61"/>
      <c r="J69" s="61"/>
      <c r="K69" s="61"/>
      <c r="V69" s="61"/>
    </row>
    <row r="70" spans="1:22">
      <c r="A70" s="69"/>
      <c r="B70" s="61"/>
      <c r="C70" s="61"/>
      <c r="D70" s="61"/>
      <c r="E70" s="61"/>
      <c r="F70" s="61"/>
      <c r="G70" s="61"/>
      <c r="H70" s="63"/>
      <c r="I70" s="61"/>
      <c r="J70" s="61"/>
      <c r="K70" s="61"/>
      <c r="V70" s="61"/>
    </row>
    <row r="71" ht="26.4" spans="1:22">
      <c r="A71" s="69">
        <v>45068</v>
      </c>
      <c r="B71" s="61" t="s">
        <v>72</v>
      </c>
      <c r="C71" s="61">
        <v>3200</v>
      </c>
      <c r="D71" s="61" t="s">
        <v>2043</v>
      </c>
      <c r="E71" s="61"/>
      <c r="F71" s="62" t="s">
        <v>54</v>
      </c>
      <c r="G71" s="61"/>
      <c r="H71" s="63"/>
      <c r="I71" s="62" t="s">
        <v>7119</v>
      </c>
      <c r="J71" s="61" t="s">
        <v>7120</v>
      </c>
      <c r="K71" s="61"/>
      <c r="V71" s="61"/>
    </row>
    <row r="72" spans="1:22">
      <c r="A72" s="75">
        <v>45068</v>
      </c>
      <c r="B72" s="76" t="s">
        <v>2065</v>
      </c>
      <c r="C72" s="76">
        <v>500</v>
      </c>
      <c r="D72" s="76" t="s">
        <v>2045</v>
      </c>
      <c r="E72" s="61"/>
      <c r="F72" s="62" t="s">
        <v>54</v>
      </c>
      <c r="G72" s="61"/>
      <c r="H72" s="63"/>
      <c r="I72" s="62" t="s">
        <v>54</v>
      </c>
      <c r="J72" s="61"/>
      <c r="K72" s="61"/>
      <c r="V72" s="61"/>
    </row>
    <row r="73" spans="1:22">
      <c r="A73" s="69">
        <v>45068</v>
      </c>
      <c r="B73" s="61" t="s">
        <v>56</v>
      </c>
      <c r="C73" s="61">
        <v>4800</v>
      </c>
      <c r="D73" s="61" t="s">
        <v>2043</v>
      </c>
      <c r="E73" s="61"/>
      <c r="F73" s="62" t="s">
        <v>3786</v>
      </c>
      <c r="G73" s="61"/>
      <c r="H73" s="63"/>
      <c r="I73" s="62" t="s">
        <v>54</v>
      </c>
      <c r="J73" s="61" t="s">
        <v>7121</v>
      </c>
      <c r="K73" s="61"/>
      <c r="V73" s="61"/>
    </row>
    <row r="74" spans="1:22">
      <c r="A74" s="69">
        <v>45068</v>
      </c>
      <c r="B74" s="61" t="s">
        <v>60</v>
      </c>
      <c r="C74" s="61">
        <v>1000</v>
      </c>
      <c r="D74" s="61" t="s">
        <v>2045</v>
      </c>
      <c r="E74" s="61"/>
      <c r="F74" s="62" t="s">
        <v>54</v>
      </c>
      <c r="G74" s="61"/>
      <c r="H74" s="63"/>
      <c r="I74" s="62" t="s">
        <v>54</v>
      </c>
      <c r="J74" s="61" t="s">
        <v>7122</v>
      </c>
      <c r="K74" s="61"/>
      <c r="V74" s="61"/>
    </row>
    <row r="75" spans="1:22">
      <c r="A75" s="75">
        <v>45068</v>
      </c>
      <c r="B75" s="76" t="s">
        <v>2046</v>
      </c>
      <c r="C75" s="76">
        <v>500</v>
      </c>
      <c r="D75" s="76" t="s">
        <v>2045</v>
      </c>
      <c r="E75" s="61"/>
      <c r="F75" s="62" t="s">
        <v>54</v>
      </c>
      <c r="G75" s="61"/>
      <c r="H75" s="63"/>
      <c r="I75" s="61"/>
      <c r="J75" s="61" t="s">
        <v>7123</v>
      </c>
      <c r="K75" s="61"/>
      <c r="V75" s="61"/>
    </row>
    <row r="76" spans="1:22">
      <c r="A76" s="75">
        <v>45068</v>
      </c>
      <c r="B76" s="76" t="s">
        <v>2069</v>
      </c>
      <c r="C76" s="76">
        <v>1200</v>
      </c>
      <c r="D76" s="76" t="s">
        <v>2045</v>
      </c>
      <c r="E76" s="61"/>
      <c r="F76" s="62" t="s">
        <v>54</v>
      </c>
      <c r="G76" s="61"/>
      <c r="H76" s="63"/>
      <c r="I76" s="62" t="s">
        <v>54</v>
      </c>
      <c r="J76" s="61" t="s">
        <v>7124</v>
      </c>
      <c r="K76" s="61"/>
      <c r="V76" s="61"/>
    </row>
    <row r="77" spans="1:22">
      <c r="A77" s="75">
        <v>45068</v>
      </c>
      <c r="B77" s="76" t="s">
        <v>57</v>
      </c>
      <c r="C77" s="76">
        <v>3000</v>
      </c>
      <c r="D77" s="76" t="s">
        <v>2045</v>
      </c>
      <c r="E77" s="61"/>
      <c r="F77" s="62" t="s">
        <v>54</v>
      </c>
      <c r="G77" s="61"/>
      <c r="H77" s="63"/>
      <c r="I77" s="61" t="s">
        <v>2210</v>
      </c>
      <c r="J77" s="61" t="s">
        <v>7125</v>
      </c>
      <c r="K77" s="61"/>
      <c r="V77" s="61"/>
    </row>
    <row r="78" spans="1:22">
      <c r="A78" s="69">
        <v>45068</v>
      </c>
      <c r="B78" s="61" t="s">
        <v>6221</v>
      </c>
      <c r="C78" s="61">
        <v>300</v>
      </c>
      <c r="D78" s="61" t="s">
        <v>2045</v>
      </c>
      <c r="E78" s="61"/>
      <c r="F78" s="61" t="s">
        <v>2725</v>
      </c>
      <c r="G78" s="61"/>
      <c r="H78" s="63"/>
      <c r="I78" s="61"/>
      <c r="J78" s="61" t="s">
        <v>7126</v>
      </c>
      <c r="K78" s="61"/>
      <c r="V78" s="61"/>
    </row>
    <row r="79" spans="1:22">
      <c r="A79" s="69">
        <v>45068</v>
      </c>
      <c r="B79" s="61" t="s">
        <v>5845</v>
      </c>
      <c r="C79" s="61">
        <v>500</v>
      </c>
      <c r="D79" s="61" t="s">
        <v>2045</v>
      </c>
      <c r="E79" s="61"/>
      <c r="F79" s="61" t="s">
        <v>2725</v>
      </c>
      <c r="G79" s="61"/>
      <c r="H79" s="63"/>
      <c r="I79" s="61"/>
      <c r="J79" s="61" t="s">
        <v>7127</v>
      </c>
      <c r="K79" s="61"/>
      <c r="V79" s="61"/>
    </row>
    <row r="80" spans="1:22">
      <c r="A80" s="69">
        <v>45068</v>
      </c>
      <c r="B80" s="61" t="s">
        <v>2169</v>
      </c>
      <c r="C80" s="61">
        <v>300</v>
      </c>
      <c r="D80" s="61" t="s">
        <v>2045</v>
      </c>
      <c r="E80" s="61"/>
      <c r="F80" s="61" t="s">
        <v>2725</v>
      </c>
      <c r="G80" s="61"/>
      <c r="H80" s="63"/>
      <c r="I80" s="61"/>
      <c r="J80" s="61" t="s">
        <v>7128</v>
      </c>
      <c r="K80" s="61"/>
      <c r="V80" s="61"/>
    </row>
    <row r="81" spans="1:22">
      <c r="A81" s="69">
        <v>45068</v>
      </c>
      <c r="B81" s="61" t="s">
        <v>2108</v>
      </c>
      <c r="C81" s="61">
        <v>1500</v>
      </c>
      <c r="D81" s="61" t="s">
        <v>2045</v>
      </c>
      <c r="E81" s="61"/>
      <c r="F81" s="61" t="s">
        <v>2725</v>
      </c>
      <c r="G81" s="61"/>
      <c r="H81" s="63">
        <f>C81/300</f>
        <v>5</v>
      </c>
      <c r="I81" s="61"/>
      <c r="J81" s="61"/>
      <c r="K81" s="61"/>
      <c r="V81" s="61"/>
    </row>
    <row r="82" spans="1:22">
      <c r="A82" s="69">
        <v>45068</v>
      </c>
      <c r="B82" s="61" t="s">
        <v>106</v>
      </c>
      <c r="C82" s="61">
        <v>1600</v>
      </c>
      <c r="D82" s="61" t="s">
        <v>2054</v>
      </c>
      <c r="E82" s="61"/>
      <c r="F82" s="62" t="s">
        <v>54</v>
      </c>
      <c r="G82" s="61"/>
      <c r="H82" s="63"/>
      <c r="I82" s="61"/>
      <c r="J82" s="61"/>
      <c r="K82" s="61"/>
      <c r="V82" s="61"/>
    </row>
    <row r="83" spans="1:22">
      <c r="A83" s="61"/>
      <c r="B83" s="61"/>
      <c r="C83" s="61"/>
      <c r="D83" s="61"/>
      <c r="E83" s="61"/>
      <c r="F83" s="61"/>
      <c r="G83" s="61"/>
      <c r="H83" s="63"/>
      <c r="I83" s="61"/>
      <c r="J83" s="61"/>
      <c r="K83" s="61"/>
      <c r="V83" s="61"/>
    </row>
    <row r="84" spans="1:22">
      <c r="A84" s="69">
        <v>45068</v>
      </c>
      <c r="B84" s="61" t="s">
        <v>6328</v>
      </c>
      <c r="C84" s="61">
        <v>300</v>
      </c>
      <c r="D84" s="61" t="s">
        <v>2045</v>
      </c>
      <c r="E84" s="61"/>
      <c r="F84" s="61"/>
      <c r="G84" s="61"/>
      <c r="H84" s="63"/>
      <c r="I84" s="61"/>
      <c r="J84" s="61"/>
      <c r="K84" s="61"/>
      <c r="V84" s="61"/>
    </row>
    <row r="85" spans="1:22">
      <c r="A85" s="69">
        <v>45068</v>
      </c>
      <c r="B85" s="61" t="s">
        <v>6647</v>
      </c>
      <c r="C85" s="61">
        <v>300</v>
      </c>
      <c r="D85" s="61" t="s">
        <v>2045</v>
      </c>
      <c r="E85" s="61"/>
      <c r="F85" s="61"/>
      <c r="G85" s="61"/>
      <c r="H85" s="63"/>
      <c r="I85" s="61"/>
      <c r="J85" s="61"/>
      <c r="K85" s="61"/>
      <c r="V85" s="61"/>
    </row>
    <row r="86" spans="1:22">
      <c r="A86" s="69">
        <v>45068</v>
      </c>
      <c r="B86" s="61" t="s">
        <v>2068</v>
      </c>
      <c r="C86" s="61">
        <v>300</v>
      </c>
      <c r="D86" s="61" t="s">
        <v>2045</v>
      </c>
      <c r="E86" s="61"/>
      <c r="F86" s="61"/>
      <c r="G86" s="61"/>
      <c r="H86" s="63"/>
      <c r="I86" s="61"/>
      <c r="J86" s="61"/>
      <c r="K86" s="61"/>
      <c r="V86" s="61"/>
    </row>
    <row r="87" spans="1:22">
      <c r="A87" s="69">
        <v>45068</v>
      </c>
      <c r="B87" s="61" t="s">
        <v>6559</v>
      </c>
      <c r="C87" s="61">
        <v>300</v>
      </c>
      <c r="D87" s="61" t="s">
        <v>2045</v>
      </c>
      <c r="E87" s="61"/>
      <c r="F87" s="61"/>
      <c r="G87" s="61"/>
      <c r="H87" s="63"/>
      <c r="I87" s="61"/>
      <c r="J87" s="61"/>
      <c r="K87" s="61"/>
      <c r="V87" s="61"/>
    </row>
    <row r="88" spans="1:22">
      <c r="A88" s="69">
        <v>45068</v>
      </c>
      <c r="B88" s="61" t="s">
        <v>56</v>
      </c>
      <c r="C88" s="61">
        <v>4000</v>
      </c>
      <c r="D88" s="61" t="s">
        <v>2043</v>
      </c>
      <c r="E88" s="61"/>
      <c r="F88" s="61"/>
      <c r="G88" s="61"/>
      <c r="H88" s="63"/>
      <c r="I88" s="61"/>
      <c r="J88" s="61"/>
      <c r="K88" s="61"/>
      <c r="V88" s="61"/>
    </row>
    <row r="89" spans="1:22">
      <c r="A89" s="61"/>
      <c r="B89" s="61"/>
      <c r="C89" s="61"/>
      <c r="D89" s="61"/>
      <c r="E89" s="61"/>
      <c r="F89" s="61"/>
      <c r="G89" s="61"/>
      <c r="H89" s="63"/>
      <c r="I89" s="61"/>
      <c r="J89" s="61"/>
      <c r="K89" s="61"/>
      <c r="V89" s="61"/>
    </row>
    <row r="90" spans="1:22">
      <c r="A90" s="61"/>
      <c r="B90" s="61"/>
      <c r="C90" s="60"/>
      <c r="D90" s="61"/>
      <c r="E90" s="61"/>
      <c r="F90" s="61"/>
      <c r="G90" s="61"/>
      <c r="H90" s="63"/>
      <c r="I90" s="61"/>
      <c r="J90" s="61"/>
      <c r="K90" s="61"/>
      <c r="V90" s="61"/>
    </row>
    <row r="91" spans="1:22">
      <c r="A91" s="69">
        <v>45068</v>
      </c>
      <c r="B91" s="61" t="s">
        <v>2132</v>
      </c>
      <c r="C91" s="61">
        <v>1600</v>
      </c>
      <c r="D91" s="61" t="s">
        <v>2054</v>
      </c>
      <c r="E91" s="61"/>
      <c r="F91" s="61"/>
      <c r="G91" s="61"/>
      <c r="H91" s="63"/>
      <c r="I91" s="61"/>
      <c r="J91" s="61"/>
      <c r="K91" s="61"/>
      <c r="V91" s="61"/>
    </row>
    <row r="92" spans="1:22">
      <c r="A92" s="69"/>
      <c r="B92" s="61"/>
      <c r="C92" s="60">
        <f>SUM(C82:C91)</f>
        <v>8400</v>
      </c>
      <c r="D92" s="61"/>
      <c r="E92" s="61"/>
      <c r="F92" s="61"/>
      <c r="G92" s="61"/>
      <c r="H92" s="63"/>
      <c r="I92" s="61"/>
      <c r="J92" s="61"/>
      <c r="K92" s="61"/>
      <c r="V92" s="61"/>
    </row>
    <row r="93" spans="1:22">
      <c r="A93" s="69"/>
      <c r="B93" s="61"/>
      <c r="C93" s="61"/>
      <c r="D93" s="61"/>
      <c r="E93" s="61"/>
      <c r="F93" s="61"/>
      <c r="G93" s="61"/>
      <c r="H93" s="63"/>
      <c r="I93" s="61"/>
      <c r="J93" s="61"/>
      <c r="K93" s="61"/>
      <c r="V93" s="61"/>
    </row>
    <row r="94" spans="1:22">
      <c r="A94" s="69"/>
      <c r="B94" s="61"/>
      <c r="C94" s="61"/>
      <c r="D94" s="61"/>
      <c r="E94" s="61"/>
      <c r="F94" s="61"/>
      <c r="G94" s="61"/>
      <c r="H94" s="63"/>
      <c r="I94" s="61"/>
      <c r="J94" s="61"/>
      <c r="K94" s="61"/>
      <c r="V94" s="61"/>
    </row>
    <row r="95" spans="1:22">
      <c r="A95" s="69"/>
      <c r="B95" s="61"/>
      <c r="C95" s="61"/>
      <c r="D95" s="61"/>
      <c r="E95" s="61"/>
      <c r="F95" s="61"/>
      <c r="G95" s="61"/>
      <c r="H95" s="63"/>
      <c r="I95" s="61"/>
      <c r="J95" s="61"/>
      <c r="K95" s="61"/>
      <c r="V95" s="61"/>
    </row>
    <row r="96" spans="1:22">
      <c r="A96" s="69"/>
      <c r="B96" s="61" t="s">
        <v>56</v>
      </c>
      <c r="C96" s="61">
        <v>8000</v>
      </c>
      <c r="D96" s="61"/>
      <c r="E96" s="61"/>
      <c r="F96" s="61"/>
      <c r="G96" s="61"/>
      <c r="H96" s="63"/>
      <c r="I96" s="61"/>
      <c r="J96" s="61"/>
      <c r="K96" s="61"/>
      <c r="V96" s="61"/>
    </row>
    <row r="97" spans="1:22">
      <c r="A97" s="69"/>
      <c r="B97" s="61" t="s">
        <v>61</v>
      </c>
      <c r="C97" s="61">
        <v>5000</v>
      </c>
      <c r="D97" s="61"/>
      <c r="E97" s="61"/>
      <c r="F97" s="61"/>
      <c r="G97" s="61"/>
      <c r="H97" s="63"/>
      <c r="I97" s="61"/>
      <c r="J97" s="61"/>
      <c r="K97" s="61"/>
      <c r="V97" s="61"/>
    </row>
    <row r="98" spans="1:22">
      <c r="A98" s="69"/>
      <c r="B98" s="61" t="s">
        <v>72</v>
      </c>
      <c r="C98" s="61">
        <v>2000</v>
      </c>
      <c r="D98" s="61"/>
      <c r="E98" s="61"/>
      <c r="F98" s="61"/>
      <c r="G98" s="61"/>
      <c r="H98" s="63"/>
      <c r="I98" s="61"/>
      <c r="J98" s="61"/>
      <c r="K98" s="61"/>
      <c r="V98" s="61"/>
    </row>
    <row r="99" spans="1:22">
      <c r="A99" s="69"/>
      <c r="B99" s="61" t="s">
        <v>77</v>
      </c>
      <c r="C99" s="61">
        <v>1200</v>
      </c>
      <c r="D99" s="61"/>
      <c r="E99" s="61"/>
      <c r="F99" s="61"/>
      <c r="G99" s="61"/>
      <c r="H99" s="63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3">
        <f>Table135[[#This Row],[Base Produced]]/700</f>
        <v>0</v>
      </c>
      <c r="T99" s="61"/>
      <c r="U99" s="61"/>
      <c r="V99" s="61"/>
    </row>
    <row r="100" spans="1:22">
      <c r="A100" s="69"/>
      <c r="B100" s="61" t="s">
        <v>76</v>
      </c>
      <c r="C100" s="61">
        <v>1200</v>
      </c>
      <c r="D100" s="61"/>
      <c r="E100" s="61"/>
      <c r="F100" s="61"/>
      <c r="G100" s="61"/>
      <c r="H100" s="63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3">
        <f>Table135[[#This Row],[Base Produced]]/700</f>
        <v>0</v>
      </c>
      <c r="T100" s="61"/>
      <c r="U100" s="61"/>
      <c r="V100" s="61"/>
    </row>
    <row r="101" spans="1:22">
      <c r="A101" s="69"/>
      <c r="B101" s="61" t="s">
        <v>75</v>
      </c>
      <c r="C101" s="61">
        <v>500</v>
      </c>
      <c r="D101" s="61"/>
      <c r="E101" s="61"/>
      <c r="F101" s="61"/>
      <c r="G101" s="61"/>
      <c r="H101" s="63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3">
        <f>Table135[[#This Row],[Base Produced]]/700</f>
        <v>0</v>
      </c>
      <c r="T101" s="61"/>
      <c r="U101" s="61"/>
      <c r="V101" s="61"/>
    </row>
    <row r="102" spans="1:11">
      <c r="A102" s="69"/>
      <c r="B102" s="61" t="s">
        <v>6328</v>
      </c>
      <c r="C102" s="61">
        <v>600</v>
      </c>
      <c r="D102" s="61"/>
      <c r="E102" s="61"/>
      <c r="F102" s="61"/>
      <c r="G102" s="61"/>
      <c r="H102" s="63"/>
      <c r="I102" s="61"/>
      <c r="J102" s="61"/>
      <c r="K102" s="61"/>
    </row>
    <row r="103" spans="1:11">
      <c r="A103" s="69"/>
      <c r="B103" s="61" t="s">
        <v>6647</v>
      </c>
      <c r="C103" s="61">
        <v>600</v>
      </c>
      <c r="D103" s="61"/>
      <c r="E103" s="61"/>
      <c r="F103" s="61"/>
      <c r="G103" s="61"/>
      <c r="H103" s="63"/>
      <c r="I103" s="61"/>
      <c r="J103" s="61"/>
      <c r="K103" s="61"/>
    </row>
    <row r="104" spans="1:11">
      <c r="A104" s="69"/>
      <c r="B104" s="61" t="s">
        <v>2068</v>
      </c>
      <c r="C104" s="61">
        <v>600</v>
      </c>
      <c r="D104" s="61"/>
      <c r="E104" s="61"/>
      <c r="F104" s="61"/>
      <c r="G104" s="61"/>
      <c r="H104" s="63"/>
      <c r="I104" s="61"/>
      <c r="J104" s="61"/>
      <c r="K104" s="61"/>
    </row>
    <row r="105" spans="1:17">
      <c r="A105" s="69"/>
      <c r="B105" s="61" t="s">
        <v>6559</v>
      </c>
      <c r="C105" s="61">
        <v>600</v>
      </c>
      <c r="D105" s="61"/>
      <c r="E105" s="61"/>
      <c r="F105" s="61"/>
      <c r="G105" s="61"/>
      <c r="H105" s="63"/>
      <c r="I105" s="61"/>
      <c r="J105" s="61"/>
      <c r="K105" s="61"/>
      <c r="M105" s="47" t="s">
        <v>1057</v>
      </c>
      <c r="N105" s="47">
        <v>7200</v>
      </c>
      <c r="O105" s="47" t="s">
        <v>2043</v>
      </c>
      <c r="Q105" s="47" t="s">
        <v>2574</v>
      </c>
    </row>
    <row r="106" spans="1:17">
      <c r="A106" s="61"/>
      <c r="B106" s="61" t="s">
        <v>2108</v>
      </c>
      <c r="C106" s="61">
        <v>1600</v>
      </c>
      <c r="D106" s="61"/>
      <c r="E106" s="61"/>
      <c r="F106" s="61"/>
      <c r="G106" s="61"/>
      <c r="H106" s="63"/>
      <c r="I106" s="61"/>
      <c r="J106" s="61"/>
      <c r="K106" s="61"/>
      <c r="M106" s="47" t="s">
        <v>1065</v>
      </c>
      <c r="N106" s="47">
        <v>3000</v>
      </c>
      <c r="O106" s="47" t="s">
        <v>2043</v>
      </c>
      <c r="Q106" s="47" t="s">
        <v>2574</v>
      </c>
    </row>
    <row r="107" spans="1:17">
      <c r="A107" s="61"/>
      <c r="B107" s="61" t="s">
        <v>110</v>
      </c>
      <c r="C107" s="61">
        <v>1600</v>
      </c>
      <c r="D107" s="61"/>
      <c r="E107" s="61"/>
      <c r="F107" s="61"/>
      <c r="G107" s="61"/>
      <c r="H107" s="63" t="e">
        <f>#REF!/300</f>
        <v>#REF!</v>
      </c>
      <c r="I107" s="61"/>
      <c r="J107" s="61"/>
      <c r="K107" s="61"/>
      <c r="M107" s="47" t="s">
        <v>1164</v>
      </c>
      <c r="N107" s="47">
        <v>6000</v>
      </c>
      <c r="O107" s="47" t="s">
        <v>2043</v>
      </c>
      <c r="Q107" s="47" t="s">
        <v>7129</v>
      </c>
    </row>
    <row r="108" spans="1:17">
      <c r="A108" s="61"/>
      <c r="B108" s="61"/>
      <c r="C108" s="61"/>
      <c r="D108" s="61"/>
      <c r="E108" s="61"/>
      <c r="F108" s="61"/>
      <c r="G108" s="61"/>
      <c r="H108" s="63">
        <f>C109/300</f>
        <v>78.3333333333333</v>
      </c>
      <c r="I108" s="61"/>
      <c r="J108" s="61"/>
      <c r="K108" s="61"/>
      <c r="M108" s="47" t="s">
        <v>1089</v>
      </c>
      <c r="N108" s="47">
        <v>6000</v>
      </c>
      <c r="O108" s="47" t="s">
        <v>2043</v>
      </c>
      <c r="Q108" s="47" t="s">
        <v>7129</v>
      </c>
    </row>
    <row r="109" spans="1:17">
      <c r="A109" s="61"/>
      <c r="B109" s="61"/>
      <c r="C109" s="61">
        <f>SUM(C96:C107)</f>
        <v>23500</v>
      </c>
      <c r="D109" s="61"/>
      <c r="E109" s="61"/>
      <c r="F109" s="61"/>
      <c r="G109" s="61"/>
      <c r="H109" s="63"/>
      <c r="I109" s="61"/>
      <c r="J109" s="61"/>
      <c r="K109" s="61"/>
      <c r="M109" s="47" t="s">
        <v>1085</v>
      </c>
      <c r="N109" s="47">
        <v>20000</v>
      </c>
      <c r="O109" s="47" t="s">
        <v>2043</v>
      </c>
      <c r="Q109" s="47" t="s">
        <v>7129</v>
      </c>
    </row>
    <row r="110" spans="1:17">
      <c r="A110" s="61"/>
      <c r="B110" s="61"/>
      <c r="C110" s="61"/>
      <c r="D110" s="61"/>
      <c r="E110" s="61"/>
      <c r="F110" s="61"/>
      <c r="G110" s="61"/>
      <c r="H110" s="63">
        <f>C110/300</f>
        <v>0</v>
      </c>
      <c r="I110" s="61"/>
      <c r="J110" s="61"/>
      <c r="K110" s="61"/>
      <c r="M110" s="47" t="s">
        <v>322</v>
      </c>
      <c r="N110" s="47">
        <v>15000</v>
      </c>
      <c r="O110" s="47" t="s">
        <v>2043</v>
      </c>
      <c r="Q110" s="47" t="s">
        <v>2580</v>
      </c>
    </row>
    <row r="113" spans="13:15">
      <c r="M113" s="47" t="s">
        <v>1062</v>
      </c>
      <c r="N113" s="47">
        <v>12000</v>
      </c>
      <c r="O113" s="47" t="s">
        <v>2043</v>
      </c>
    </row>
    <row r="114" spans="1:3">
      <c r="A114" s="47" t="s">
        <v>58</v>
      </c>
      <c r="B114" s="898" t="s">
        <v>2075</v>
      </c>
      <c r="C114" s="47">
        <v>3200</v>
      </c>
    </row>
    <row r="115" spans="1:3">
      <c r="A115" s="47" t="s">
        <v>58</v>
      </c>
      <c r="B115" s="47" t="s">
        <v>2065</v>
      </c>
      <c r="C115" s="47">
        <v>400</v>
      </c>
    </row>
    <row r="116" spans="1:3">
      <c r="A116" s="47" t="s">
        <v>58</v>
      </c>
      <c r="B116" s="47" t="s">
        <v>63</v>
      </c>
      <c r="C116" s="47">
        <v>3200</v>
      </c>
    </row>
    <row r="117" spans="1:14">
      <c r="A117" s="47" t="s">
        <v>58</v>
      </c>
      <c r="B117" s="47" t="s">
        <v>2053</v>
      </c>
      <c r="C117" s="47">
        <v>500</v>
      </c>
      <c r="M117" s="47" t="s">
        <v>1060</v>
      </c>
      <c r="N117" s="47">
        <v>10000</v>
      </c>
    </row>
    <row r="118" spans="1:14">
      <c r="A118" s="47" t="s">
        <v>58</v>
      </c>
      <c r="B118" s="47" t="s">
        <v>2050</v>
      </c>
      <c r="C118" s="47">
        <v>500</v>
      </c>
      <c r="M118" s="47" t="s">
        <v>1057</v>
      </c>
      <c r="N118" s="47">
        <v>15000</v>
      </c>
    </row>
    <row r="119" spans="1:14">
      <c r="A119" s="47" t="s">
        <v>58</v>
      </c>
      <c r="B119" s="47" t="s">
        <v>61</v>
      </c>
      <c r="C119" s="47">
        <v>3200</v>
      </c>
      <c r="M119" s="47" t="s">
        <v>1085</v>
      </c>
      <c r="N119" s="47">
        <v>12000</v>
      </c>
    </row>
    <row r="120" spans="1:14">
      <c r="A120" s="47" t="s">
        <v>7078</v>
      </c>
      <c r="B120" s="47" t="s">
        <v>68</v>
      </c>
      <c r="C120" s="47">
        <v>600</v>
      </c>
      <c r="D120" s="47">
        <v>34</v>
      </c>
      <c r="M120" s="47" t="s">
        <v>1065</v>
      </c>
      <c r="N120" s="47">
        <v>3000</v>
      </c>
    </row>
    <row r="121" spans="1:3">
      <c r="A121" s="47" t="s">
        <v>7078</v>
      </c>
      <c r="B121" s="47" t="s">
        <v>106</v>
      </c>
      <c r="C121" s="47">
        <v>1200</v>
      </c>
    </row>
    <row r="122" spans="1:3">
      <c r="A122" s="47" t="s">
        <v>7078</v>
      </c>
      <c r="B122" s="47" t="s">
        <v>72</v>
      </c>
      <c r="C122" s="47">
        <v>3000</v>
      </c>
    </row>
    <row r="123" spans="1:3">
      <c r="A123" s="47" t="s">
        <v>7078</v>
      </c>
      <c r="B123" s="47" t="s">
        <v>56</v>
      </c>
      <c r="C123" s="47">
        <v>4000</v>
      </c>
    </row>
    <row r="124" spans="1:3">
      <c r="A124" s="47" t="s">
        <v>7078</v>
      </c>
      <c r="B124" s="47" t="s">
        <v>67</v>
      </c>
      <c r="C124" s="47">
        <v>1200</v>
      </c>
    </row>
    <row r="125" spans="1:3">
      <c r="A125" s="47" t="s">
        <v>7078</v>
      </c>
      <c r="B125" s="47" t="s">
        <v>2108</v>
      </c>
      <c r="C125" s="47">
        <v>1200</v>
      </c>
    </row>
    <row r="126" spans="1:3">
      <c r="A126" s="47" t="s">
        <v>7078</v>
      </c>
      <c r="B126" s="47" t="s">
        <v>2099</v>
      </c>
      <c r="C126" s="47">
        <v>1400</v>
      </c>
    </row>
    <row r="127" spans="1:3">
      <c r="A127" s="47" t="s">
        <v>7078</v>
      </c>
      <c r="B127" s="47" t="s">
        <v>5845</v>
      </c>
      <c r="C127" s="47">
        <v>800</v>
      </c>
    </row>
    <row r="128" spans="1:3">
      <c r="A128" s="47" t="s">
        <v>7078</v>
      </c>
      <c r="B128" s="47" t="s">
        <v>6221</v>
      </c>
      <c r="C128" s="47">
        <v>800</v>
      </c>
    </row>
    <row r="129" spans="1:3">
      <c r="A129" s="47" t="s">
        <v>7078</v>
      </c>
      <c r="B129" s="47" t="s">
        <v>110</v>
      </c>
      <c r="C129" s="47">
        <v>1200</v>
      </c>
    </row>
    <row r="130" spans="1:3">
      <c r="A130" s="47" t="s">
        <v>7078</v>
      </c>
      <c r="B130" s="47" t="s">
        <v>2143</v>
      </c>
      <c r="C130" s="47">
        <v>500</v>
      </c>
    </row>
    <row r="131" spans="1:3">
      <c r="A131" s="47" t="s">
        <v>7078</v>
      </c>
      <c r="B131" s="47" t="s">
        <v>2061</v>
      </c>
      <c r="C131" s="47">
        <v>1000</v>
      </c>
    </row>
    <row r="132" spans="1:3">
      <c r="A132" s="47" t="s">
        <v>7078</v>
      </c>
      <c r="B132" s="47" t="s">
        <v>60</v>
      </c>
      <c r="C132" s="47">
        <v>600</v>
      </c>
    </row>
  </sheetData>
  <sortState ref="A114:C132">
    <sortCondition ref="A114:A132" descending="1"/>
  </sortState>
  <mergeCells count="2">
    <mergeCell ref="A1:I1"/>
    <mergeCell ref="L1:T1"/>
  </mergeCells>
  <pageMargins left="0.7" right="0.7" top="0.75" bottom="0.75" header="0.3" footer="0.3"/>
  <pageSetup paperSize="1" orientation="portrait"/>
  <headerFooter/>
  <customProperties>
    <customPr name="_pios_id" r:id="rId5"/>
  </customProperties>
  <legacyDrawing r:id="rId2"/>
  <tableParts count="2"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Z113"/>
  <sheetViews>
    <sheetView zoomScale="115" zoomScaleNormal="115" workbookViewId="0">
      <pane ySplit="2" topLeftCell="A3" activePane="bottomLeft" state="frozen"/>
      <selection/>
      <selection pane="bottomLeft" activeCell="D17" sqref="D17"/>
    </sheetView>
  </sheetViews>
  <sheetFormatPr defaultColWidth="9.13888888888889" defaultRowHeight="13.2"/>
  <cols>
    <col min="1" max="1" width="13.8518518518519" style="47" customWidth="1"/>
    <col min="2" max="2" width="10.1388888888889" style="47" customWidth="1"/>
    <col min="3" max="3" width="9.13888888888889" style="47"/>
    <col min="4" max="4" width="11.8518518518519" style="47" customWidth="1"/>
    <col min="5" max="5" width="13.4259259259259" style="47" hidden="1" customWidth="1"/>
    <col min="6" max="6" width="17.287037037037" style="47" customWidth="1"/>
    <col min="7" max="7" width="10.8518518518519" style="47" hidden="1" customWidth="1"/>
    <col min="8" max="8" width="13.4259259259259" style="47" hidden="1" customWidth="1"/>
    <col min="9" max="9" width="13.4259259259259" style="47" customWidth="1"/>
    <col min="10" max="10" width="17.1388888888889" style="47" customWidth="1"/>
    <col min="11" max="11" width="7.85185185185185" style="47" customWidth="1"/>
    <col min="12" max="15" width="9.13888888888889" style="47"/>
    <col min="16" max="16" width="16" style="47" hidden="1" customWidth="1"/>
    <col min="17" max="17" width="13.5740740740741" style="47" customWidth="1"/>
    <col min="18" max="18" width="12.1388888888889" style="47" hidden="1" customWidth="1"/>
    <col min="19" max="19" width="9.13888888888889" style="47" hidden="1" customWidth="1"/>
    <col min="20" max="20" width="15" style="47" customWidth="1"/>
    <col min="21" max="21" width="23.5740740740741" style="47" customWidth="1"/>
    <col min="22" max="16384" width="9.13888888888889" style="47"/>
  </cols>
  <sheetData>
    <row r="1" ht="15.6" spans="1:20">
      <c r="A1" s="59" t="s">
        <v>7090</v>
      </c>
      <c r="B1" s="59"/>
      <c r="C1" s="59"/>
      <c r="D1" s="59"/>
      <c r="E1" s="59"/>
      <c r="F1" s="59"/>
      <c r="G1" s="59"/>
      <c r="H1" s="59"/>
      <c r="I1" s="59"/>
      <c r="J1" s="59"/>
      <c r="L1" s="59" t="s">
        <v>7091</v>
      </c>
      <c r="M1" s="59"/>
      <c r="N1" s="59"/>
      <c r="O1" s="59"/>
      <c r="P1" s="59"/>
      <c r="Q1" s="59"/>
      <c r="R1" s="59"/>
      <c r="S1" s="59"/>
      <c r="T1" s="59"/>
    </row>
    <row r="2" ht="26.4" spans="1:26">
      <c r="A2" s="60" t="s">
        <v>4676</v>
      </c>
      <c r="B2" s="60" t="s">
        <v>4403</v>
      </c>
      <c r="C2" s="60" t="s">
        <v>4646</v>
      </c>
      <c r="D2" s="60" t="s">
        <v>7088</v>
      </c>
      <c r="E2" s="60" t="s">
        <v>7092</v>
      </c>
      <c r="F2" s="60" t="s">
        <v>7093</v>
      </c>
      <c r="G2" s="60" t="s">
        <v>7094</v>
      </c>
      <c r="H2" s="60" t="s">
        <v>7095</v>
      </c>
      <c r="I2" s="60" t="s">
        <v>7096</v>
      </c>
      <c r="J2" s="60" t="s">
        <v>11</v>
      </c>
      <c r="L2" s="60" t="s">
        <v>4676</v>
      </c>
      <c r="M2" s="60" t="s">
        <v>4403</v>
      </c>
      <c r="N2" s="60" t="s">
        <v>4646</v>
      </c>
      <c r="O2" s="60" t="s">
        <v>7088</v>
      </c>
      <c r="P2" s="60" t="s">
        <v>7092</v>
      </c>
      <c r="Q2" s="60" t="s">
        <v>7093</v>
      </c>
      <c r="R2" s="60" t="s">
        <v>7094</v>
      </c>
      <c r="S2" s="60" t="s">
        <v>7095</v>
      </c>
      <c r="T2" s="60" t="s">
        <v>7096</v>
      </c>
      <c r="U2" s="60" t="s">
        <v>11</v>
      </c>
      <c r="V2" s="60" t="s">
        <v>7097</v>
      </c>
      <c r="X2" s="47" t="s">
        <v>3084</v>
      </c>
      <c r="Y2" s="47" t="s">
        <v>2501</v>
      </c>
      <c r="Z2" s="47" t="s">
        <v>7088</v>
      </c>
    </row>
    <row r="3" spans="1:26">
      <c r="A3" s="61" t="s">
        <v>7099</v>
      </c>
      <c r="B3" s="61" t="s">
        <v>2048</v>
      </c>
      <c r="C3" s="61">
        <v>2000</v>
      </c>
      <c r="D3" s="61" t="s">
        <v>2045</v>
      </c>
      <c r="E3" s="61"/>
      <c r="F3" s="62" t="s">
        <v>7098</v>
      </c>
      <c r="G3" s="61"/>
      <c r="H3" s="63">
        <f t="shared" ref="H3:H15" si="0">C3/300</f>
        <v>6.66666666666667</v>
      </c>
      <c r="I3" s="62" t="s">
        <v>54</v>
      </c>
      <c r="J3" s="61"/>
      <c r="L3" s="61" t="s">
        <v>7099</v>
      </c>
      <c r="M3" s="61" t="s">
        <v>1057</v>
      </c>
      <c r="N3" s="61">
        <v>3000</v>
      </c>
      <c r="O3" s="61" t="s">
        <v>2043</v>
      </c>
      <c r="P3" s="61"/>
      <c r="Q3" s="62" t="s">
        <v>7098</v>
      </c>
      <c r="R3" s="61"/>
      <c r="S3" s="63">
        <f>Table13[[#This Row],[Base Produced]]/700</f>
        <v>0</v>
      </c>
      <c r="T3" s="62" t="s">
        <v>54</v>
      </c>
      <c r="U3" s="61"/>
      <c r="V3" s="61"/>
      <c r="W3" s="67">
        <v>44578</v>
      </c>
      <c r="X3" s="47" t="s">
        <v>357</v>
      </c>
      <c r="Y3" s="47">
        <v>520</v>
      </c>
      <c r="Z3" s="47" t="s">
        <v>2045</v>
      </c>
    </row>
    <row r="4" spans="1:22">
      <c r="A4" s="61" t="s">
        <v>7099</v>
      </c>
      <c r="B4" s="61" t="s">
        <v>2097</v>
      </c>
      <c r="C4" s="61">
        <v>400</v>
      </c>
      <c r="D4" s="61" t="s">
        <v>2045</v>
      </c>
      <c r="E4" s="61"/>
      <c r="F4" s="62" t="s">
        <v>7098</v>
      </c>
      <c r="G4" s="61"/>
      <c r="H4" s="63">
        <f t="shared" si="0"/>
        <v>1.33333333333333</v>
      </c>
      <c r="I4" s="62" t="s">
        <v>54</v>
      </c>
      <c r="J4" s="61"/>
      <c r="L4" s="61" t="s">
        <v>7099</v>
      </c>
      <c r="M4" s="61" t="s">
        <v>1146</v>
      </c>
      <c r="N4" s="61">
        <v>1200</v>
      </c>
      <c r="O4" s="61" t="s">
        <v>2043</v>
      </c>
      <c r="P4" s="61"/>
      <c r="Q4" s="62" t="s">
        <v>7098</v>
      </c>
      <c r="R4" s="61"/>
      <c r="S4" s="63">
        <f>Table13[[#This Row],[Base Produced]]/700</f>
        <v>0</v>
      </c>
      <c r="T4" s="62" t="s">
        <v>54</v>
      </c>
      <c r="U4" s="61"/>
      <c r="V4" s="61"/>
    </row>
    <row r="5" spans="1:22">
      <c r="A5" s="61" t="s">
        <v>7099</v>
      </c>
      <c r="B5" s="61" t="s">
        <v>56</v>
      </c>
      <c r="C5" s="61">
        <v>1200</v>
      </c>
      <c r="D5" s="61" t="s">
        <v>2043</v>
      </c>
      <c r="E5" s="61"/>
      <c r="F5" s="62" t="s">
        <v>7098</v>
      </c>
      <c r="G5" s="61"/>
      <c r="H5" s="63">
        <f t="shared" si="0"/>
        <v>4</v>
      </c>
      <c r="I5" s="62" t="s">
        <v>54</v>
      </c>
      <c r="J5" s="61"/>
      <c r="L5" s="61" t="s">
        <v>7099</v>
      </c>
      <c r="M5" s="61" t="s">
        <v>1065</v>
      </c>
      <c r="N5" s="61">
        <v>4200</v>
      </c>
      <c r="O5" s="61" t="s">
        <v>2043</v>
      </c>
      <c r="P5" s="61"/>
      <c r="Q5" s="62" t="s">
        <v>7098</v>
      </c>
      <c r="R5" s="61"/>
      <c r="S5" s="63">
        <f>Table13[[#This Row],[Base Produced]]/700</f>
        <v>0</v>
      </c>
      <c r="T5" s="62" t="s">
        <v>54</v>
      </c>
      <c r="U5" s="61"/>
      <c r="V5" s="61"/>
    </row>
    <row r="6" spans="1:22">
      <c r="A6" s="61" t="s">
        <v>7099</v>
      </c>
      <c r="B6" s="61" t="s">
        <v>67</v>
      </c>
      <c r="C6" s="61">
        <v>500</v>
      </c>
      <c r="D6" s="61" t="s">
        <v>2045</v>
      </c>
      <c r="E6" s="61"/>
      <c r="F6" s="62" t="s">
        <v>7098</v>
      </c>
      <c r="G6" s="61"/>
      <c r="H6" s="63">
        <f t="shared" si="0"/>
        <v>1.66666666666667</v>
      </c>
      <c r="I6" s="62" t="s">
        <v>54</v>
      </c>
      <c r="J6" s="61"/>
      <c r="L6" s="61" t="s">
        <v>7099</v>
      </c>
      <c r="M6" s="61" t="s">
        <v>1089</v>
      </c>
      <c r="N6" s="61">
        <v>6000</v>
      </c>
      <c r="O6" s="61" t="s">
        <v>2043</v>
      </c>
      <c r="P6" s="61"/>
      <c r="Q6" s="62" t="s">
        <v>7098</v>
      </c>
      <c r="R6" s="61"/>
      <c r="S6" s="63">
        <f>Table13[[#This Row],[Base Produced]]/700</f>
        <v>0</v>
      </c>
      <c r="T6" s="62" t="s">
        <v>54</v>
      </c>
      <c r="U6" s="61"/>
      <c r="V6" s="61"/>
    </row>
    <row r="7" spans="1:22">
      <c r="A7" s="61" t="s">
        <v>7099</v>
      </c>
      <c r="B7" s="61" t="s">
        <v>3035</v>
      </c>
      <c r="C7" s="61">
        <v>2000</v>
      </c>
      <c r="D7" s="61" t="s">
        <v>2045</v>
      </c>
      <c r="E7" s="61"/>
      <c r="F7" s="62" t="s">
        <v>7098</v>
      </c>
      <c r="G7" s="61"/>
      <c r="H7" s="63">
        <f t="shared" si="0"/>
        <v>6.66666666666667</v>
      </c>
      <c r="I7" s="62" t="s">
        <v>54</v>
      </c>
      <c r="J7" s="61"/>
      <c r="L7" s="61" t="s">
        <v>7099</v>
      </c>
      <c r="M7" s="61" t="s">
        <v>322</v>
      </c>
      <c r="N7" s="61">
        <v>3000</v>
      </c>
      <c r="O7" s="61" t="s">
        <v>2043</v>
      </c>
      <c r="P7" s="61"/>
      <c r="Q7" s="62" t="s">
        <v>7098</v>
      </c>
      <c r="R7" s="61"/>
      <c r="S7" s="63">
        <f>Table13[[#This Row],[Base Produced]]/700</f>
        <v>0</v>
      </c>
      <c r="T7" s="62" t="s">
        <v>54</v>
      </c>
      <c r="U7" s="61"/>
      <c r="V7" s="61"/>
    </row>
    <row r="8" spans="1:22">
      <c r="A8" s="61" t="s">
        <v>7099</v>
      </c>
      <c r="B8" s="61" t="s">
        <v>2964</v>
      </c>
      <c r="C8" s="61">
        <v>700</v>
      </c>
      <c r="D8" s="61" t="s">
        <v>2045</v>
      </c>
      <c r="E8" s="61" t="s">
        <v>7130</v>
      </c>
      <c r="F8" s="62" t="s">
        <v>7098</v>
      </c>
      <c r="G8" s="61"/>
      <c r="H8" s="63">
        <f t="shared" si="0"/>
        <v>2.33333333333333</v>
      </c>
      <c r="I8" s="62" t="s">
        <v>54</v>
      </c>
      <c r="J8" s="61"/>
      <c r="L8" s="61" t="s">
        <v>7099</v>
      </c>
      <c r="M8" s="61" t="s">
        <v>1085</v>
      </c>
      <c r="N8" s="61">
        <v>10200</v>
      </c>
      <c r="O8" s="61" t="s">
        <v>2043</v>
      </c>
      <c r="P8" s="61"/>
      <c r="Q8" s="62" t="s">
        <v>7098</v>
      </c>
      <c r="R8" s="61"/>
      <c r="S8" s="63">
        <f>Table13[[#This Row],[Base Produced]]/700</f>
        <v>0</v>
      </c>
      <c r="T8" s="62" t="s">
        <v>54</v>
      </c>
      <c r="U8" s="61"/>
      <c r="V8" s="61"/>
    </row>
    <row r="9" spans="1:22">
      <c r="A9" s="61" t="s">
        <v>7099</v>
      </c>
      <c r="B9" s="61" t="s">
        <v>2069</v>
      </c>
      <c r="C9" s="61">
        <v>500</v>
      </c>
      <c r="D9" s="61" t="s">
        <v>2045</v>
      </c>
      <c r="E9" s="61"/>
      <c r="F9" s="62" t="s">
        <v>7098</v>
      </c>
      <c r="G9" s="61"/>
      <c r="H9" s="63">
        <f t="shared" si="0"/>
        <v>1.66666666666667</v>
      </c>
      <c r="I9" s="62" t="s">
        <v>54</v>
      </c>
      <c r="J9" s="61"/>
      <c r="L9" s="61" t="s">
        <v>7099</v>
      </c>
      <c r="M9" s="61" t="s">
        <v>1062</v>
      </c>
      <c r="N9" s="61">
        <v>3000</v>
      </c>
      <c r="O9" s="61" t="s">
        <v>2043</v>
      </c>
      <c r="P9" s="61"/>
      <c r="Q9" s="62" t="s">
        <v>7098</v>
      </c>
      <c r="R9" s="61"/>
      <c r="S9" s="63">
        <f>Table13[[#This Row],[Base Produced]]/700</f>
        <v>0</v>
      </c>
      <c r="T9" s="62" t="s">
        <v>54</v>
      </c>
      <c r="U9" s="61"/>
      <c r="V9" s="61"/>
    </row>
    <row r="10" spans="1:22">
      <c r="A10" s="61" t="s">
        <v>7099</v>
      </c>
      <c r="B10" s="61" t="s">
        <v>2266</v>
      </c>
      <c r="C10" s="61">
        <v>500</v>
      </c>
      <c r="D10" s="61" t="s">
        <v>2045</v>
      </c>
      <c r="E10" s="61" t="s">
        <v>7130</v>
      </c>
      <c r="F10" s="62" t="s">
        <v>7098</v>
      </c>
      <c r="G10" s="61"/>
      <c r="H10" s="63">
        <f t="shared" si="0"/>
        <v>1.66666666666667</v>
      </c>
      <c r="I10" s="62" t="s">
        <v>54</v>
      </c>
      <c r="J10" s="61"/>
      <c r="L10" s="61" t="s">
        <v>7099</v>
      </c>
      <c r="M10" s="61" t="s">
        <v>1057</v>
      </c>
      <c r="N10" s="61">
        <v>4200</v>
      </c>
      <c r="O10" s="61" t="s">
        <v>2043</v>
      </c>
      <c r="P10" s="61"/>
      <c r="Q10" s="62" t="s">
        <v>7098</v>
      </c>
      <c r="R10" s="61"/>
      <c r="S10" s="63">
        <f>Table13[[#This Row],[Base Produced]]/700</f>
        <v>0</v>
      </c>
      <c r="T10" s="64" t="s">
        <v>7131</v>
      </c>
      <c r="U10" s="61"/>
      <c r="V10" s="61"/>
    </row>
    <row r="11" spans="1:22">
      <c r="A11" s="64" t="s">
        <v>7099</v>
      </c>
      <c r="B11" s="64" t="s">
        <v>3010</v>
      </c>
      <c r="C11" s="64">
        <v>300</v>
      </c>
      <c r="D11" s="64" t="s">
        <v>2045</v>
      </c>
      <c r="E11" s="64"/>
      <c r="F11" s="64"/>
      <c r="G11" s="64"/>
      <c r="H11" s="65">
        <f t="shared" si="0"/>
        <v>1</v>
      </c>
      <c r="I11" s="64"/>
      <c r="J11" s="64" t="s">
        <v>2791</v>
      </c>
      <c r="L11" s="61" t="s">
        <v>7132</v>
      </c>
      <c r="M11" s="61" t="s">
        <v>1164</v>
      </c>
      <c r="N11" s="61">
        <v>720</v>
      </c>
      <c r="O11" s="61"/>
      <c r="P11" s="61"/>
      <c r="Q11" s="62" t="s">
        <v>7098</v>
      </c>
      <c r="R11" s="61"/>
      <c r="S11" s="63">
        <f>Table13[[#This Row],[Base Produced]]/700</f>
        <v>0</v>
      </c>
      <c r="T11" s="62" t="s">
        <v>54</v>
      </c>
      <c r="U11" s="61" t="s">
        <v>2096</v>
      </c>
      <c r="V11" s="61"/>
    </row>
    <row r="12" spans="1:22">
      <c r="A12" s="61" t="s">
        <v>7099</v>
      </c>
      <c r="B12" s="61" t="s">
        <v>110</v>
      </c>
      <c r="C12" s="61">
        <v>580</v>
      </c>
      <c r="D12" s="61" t="s">
        <v>2045</v>
      </c>
      <c r="E12" s="61" t="s">
        <v>7130</v>
      </c>
      <c r="F12" s="62" t="s">
        <v>7098</v>
      </c>
      <c r="G12" s="61"/>
      <c r="H12" s="63">
        <f t="shared" si="0"/>
        <v>1.93333333333333</v>
      </c>
      <c r="I12" s="62" t="s">
        <v>54</v>
      </c>
      <c r="J12" s="61"/>
      <c r="L12" s="61" t="s">
        <v>7132</v>
      </c>
      <c r="M12" s="61" t="s">
        <v>1161</v>
      </c>
      <c r="N12" s="61">
        <v>1200</v>
      </c>
      <c r="O12" s="61" t="s">
        <v>2043</v>
      </c>
      <c r="P12" s="64"/>
      <c r="Q12" s="64"/>
      <c r="R12" s="64"/>
      <c r="S12" s="65">
        <f>Table13[[#This Row],[Base Produced]]/700</f>
        <v>0</v>
      </c>
      <c r="T12" s="64" t="s">
        <v>3198</v>
      </c>
      <c r="U12" s="61" t="s">
        <v>7133</v>
      </c>
      <c r="V12" s="61"/>
    </row>
    <row r="13" spans="1:22">
      <c r="A13" s="61" t="s">
        <v>7099</v>
      </c>
      <c r="B13" s="61" t="s">
        <v>90</v>
      </c>
      <c r="C13" s="61">
        <v>240</v>
      </c>
      <c r="D13" s="61" t="s">
        <v>2045</v>
      </c>
      <c r="E13" s="61" t="s">
        <v>7130</v>
      </c>
      <c r="F13" s="62" t="s">
        <v>7098</v>
      </c>
      <c r="G13" s="61"/>
      <c r="H13" s="63">
        <f t="shared" si="0"/>
        <v>0.8</v>
      </c>
      <c r="I13" s="62" t="s">
        <v>54</v>
      </c>
      <c r="J13" s="61"/>
      <c r="L13" s="61" t="s">
        <v>7132</v>
      </c>
      <c r="M13" s="61" t="s">
        <v>1057</v>
      </c>
      <c r="N13" s="61">
        <f>3000+800</f>
        <v>3800</v>
      </c>
      <c r="O13" s="61" t="s">
        <v>2043</v>
      </c>
      <c r="P13" s="61"/>
      <c r="Q13" s="62" t="s">
        <v>7098</v>
      </c>
      <c r="R13" s="61"/>
      <c r="S13" s="63">
        <f>Table13[[#This Row],[Base Produced]]/700</f>
        <v>0</v>
      </c>
      <c r="T13" s="62" t="s">
        <v>54</v>
      </c>
      <c r="U13" s="61"/>
      <c r="V13" s="61"/>
    </row>
    <row r="14" spans="1:22">
      <c r="A14" s="61" t="s">
        <v>7132</v>
      </c>
      <c r="B14" s="61" t="s">
        <v>97</v>
      </c>
      <c r="C14" s="61">
        <v>210</v>
      </c>
      <c r="D14" s="61" t="s">
        <v>2045</v>
      </c>
      <c r="E14" s="61"/>
      <c r="F14" s="62" t="s">
        <v>7098</v>
      </c>
      <c r="G14" s="61"/>
      <c r="H14" s="63">
        <f t="shared" si="0"/>
        <v>0.7</v>
      </c>
      <c r="I14" s="62" t="s">
        <v>54</v>
      </c>
      <c r="J14" s="61"/>
      <c r="L14" s="61" t="s">
        <v>7132</v>
      </c>
      <c r="M14" s="61" t="s">
        <v>1057</v>
      </c>
      <c r="N14" s="61">
        <v>2400</v>
      </c>
      <c r="O14" s="61" t="s">
        <v>2043</v>
      </c>
      <c r="P14" s="61"/>
      <c r="Q14" s="62" t="s">
        <v>7098</v>
      </c>
      <c r="R14" s="61"/>
      <c r="S14" s="63">
        <f>Table13[[#This Row],[Base Produced]]/700</f>
        <v>0</v>
      </c>
      <c r="T14" s="62" t="s">
        <v>54</v>
      </c>
      <c r="U14" s="61"/>
      <c r="V14" s="61"/>
    </row>
    <row r="15" spans="1:22">
      <c r="A15" s="61" t="s">
        <v>7132</v>
      </c>
      <c r="B15" s="61" t="s">
        <v>2099</v>
      </c>
      <c r="C15" s="61">
        <v>400</v>
      </c>
      <c r="D15" s="61" t="s">
        <v>2045</v>
      </c>
      <c r="E15" s="61" t="s">
        <v>2096</v>
      </c>
      <c r="F15" s="62" t="s">
        <v>7098</v>
      </c>
      <c r="G15" s="61"/>
      <c r="H15" s="63">
        <f t="shared" si="0"/>
        <v>1.33333333333333</v>
      </c>
      <c r="I15" s="62" t="s">
        <v>54</v>
      </c>
      <c r="J15" s="61" t="s">
        <v>2096</v>
      </c>
      <c r="L15" s="61" t="s">
        <v>7132</v>
      </c>
      <c r="M15" s="61" t="s">
        <v>1164</v>
      </c>
      <c r="N15" s="61">
        <v>1800</v>
      </c>
      <c r="O15" s="61" t="s">
        <v>2045</v>
      </c>
      <c r="P15" s="61"/>
      <c r="Q15" s="62" t="s">
        <v>7098</v>
      </c>
      <c r="R15" s="61"/>
      <c r="S15" s="63"/>
      <c r="T15" s="62" t="s">
        <v>54</v>
      </c>
      <c r="U15" s="61"/>
      <c r="V15" s="61"/>
    </row>
    <row r="16" spans="1:22">
      <c r="A16" s="61" t="s">
        <v>7132</v>
      </c>
      <c r="B16" s="61" t="s">
        <v>2964</v>
      </c>
      <c r="C16" s="61">
        <v>200</v>
      </c>
      <c r="D16" s="61" t="s">
        <v>2045</v>
      </c>
      <c r="E16" s="61"/>
      <c r="F16" s="62" t="s">
        <v>7098</v>
      </c>
      <c r="G16" s="61"/>
      <c r="H16" s="63">
        <f t="shared" ref="H16:H27" si="1">C16/300</f>
        <v>0.666666666666667</v>
      </c>
      <c r="I16" s="62" t="s">
        <v>54</v>
      </c>
      <c r="J16" s="61"/>
      <c r="L16" s="61" t="s">
        <v>7132</v>
      </c>
      <c r="M16" s="61" t="s">
        <v>1223</v>
      </c>
      <c r="N16" s="61">
        <v>300</v>
      </c>
      <c r="O16" s="61" t="s">
        <v>2045</v>
      </c>
      <c r="P16" s="61"/>
      <c r="Q16" s="62" t="s">
        <v>7098</v>
      </c>
      <c r="R16" s="61"/>
      <c r="S16" s="63">
        <f>Table13[[#This Row],[Base Produced]]/700</f>
        <v>0</v>
      </c>
      <c r="T16" s="62" t="s">
        <v>54</v>
      </c>
      <c r="U16" s="61" t="s">
        <v>2096</v>
      </c>
      <c r="V16" s="61"/>
    </row>
    <row r="17" ht="26.4" spans="1:22">
      <c r="A17" s="61" t="s">
        <v>7132</v>
      </c>
      <c r="B17" s="61" t="s">
        <v>57</v>
      </c>
      <c r="C17" s="61">
        <f>2400+2985</f>
        <v>5385</v>
      </c>
      <c r="D17" s="61" t="s">
        <v>2045</v>
      </c>
      <c r="E17" s="61"/>
      <c r="F17" s="62" t="s">
        <v>7098</v>
      </c>
      <c r="G17" s="61"/>
      <c r="H17" s="63">
        <f t="shared" si="1"/>
        <v>17.95</v>
      </c>
      <c r="I17" s="66" t="s">
        <v>3502</v>
      </c>
      <c r="J17" s="61" t="s">
        <v>7134</v>
      </c>
      <c r="L17" s="61" t="s">
        <v>7132</v>
      </c>
      <c r="M17" s="61" t="s">
        <v>1057</v>
      </c>
      <c r="N17" s="61">
        <v>2500</v>
      </c>
      <c r="O17" s="61" t="s">
        <v>2043</v>
      </c>
      <c r="P17" s="61"/>
      <c r="Q17" s="62" t="s">
        <v>7098</v>
      </c>
      <c r="R17" s="61"/>
      <c r="S17" s="63">
        <f>Table13[[#This Row],[Base Produced]]/700</f>
        <v>0</v>
      </c>
      <c r="T17" s="62" t="s">
        <v>54</v>
      </c>
      <c r="U17" s="61"/>
      <c r="V17" s="61"/>
    </row>
    <row r="18" spans="1:22">
      <c r="A18" s="61" t="s">
        <v>7132</v>
      </c>
      <c r="B18" s="61" t="s">
        <v>77</v>
      </c>
      <c r="C18" s="61">
        <v>2000</v>
      </c>
      <c r="D18" s="61" t="s">
        <v>2045</v>
      </c>
      <c r="E18" s="61"/>
      <c r="F18" s="62" t="s">
        <v>7098</v>
      </c>
      <c r="G18" s="61"/>
      <c r="H18" s="63">
        <f t="shared" si="1"/>
        <v>6.66666666666667</v>
      </c>
      <c r="I18" s="62" t="s">
        <v>54</v>
      </c>
      <c r="J18" s="61" t="s">
        <v>2096</v>
      </c>
      <c r="L18" s="61" t="s">
        <v>7132</v>
      </c>
      <c r="M18" s="61" t="s">
        <v>1231</v>
      </c>
      <c r="N18" s="61">
        <v>600</v>
      </c>
      <c r="O18" s="61" t="s">
        <v>2045</v>
      </c>
      <c r="P18" s="61"/>
      <c r="Q18" s="62" t="s">
        <v>7098</v>
      </c>
      <c r="R18" s="61"/>
      <c r="S18" s="63">
        <f>Table13[[#This Row],[Base Produced]]/700</f>
        <v>0</v>
      </c>
      <c r="T18" s="62" t="s">
        <v>54</v>
      </c>
      <c r="U18" s="61" t="s">
        <v>2096</v>
      </c>
      <c r="V18" s="61"/>
    </row>
    <row r="19" spans="1:22">
      <c r="A19" s="61" t="s">
        <v>7135</v>
      </c>
      <c r="B19" s="61" t="s">
        <v>3137</v>
      </c>
      <c r="C19" s="61">
        <v>700</v>
      </c>
      <c r="D19" s="61" t="s">
        <v>2045</v>
      </c>
      <c r="E19" s="61"/>
      <c r="F19" s="62" t="s">
        <v>7098</v>
      </c>
      <c r="G19" s="61"/>
      <c r="H19" s="63">
        <f t="shared" si="1"/>
        <v>2.33333333333333</v>
      </c>
      <c r="I19" s="62" t="s">
        <v>54</v>
      </c>
      <c r="J19" s="61" t="s">
        <v>2096</v>
      </c>
      <c r="L19" s="61" t="s">
        <v>7132</v>
      </c>
      <c r="M19" s="61" t="s">
        <v>1129</v>
      </c>
      <c r="N19" s="61">
        <v>600</v>
      </c>
      <c r="O19" s="61" t="s">
        <v>2043</v>
      </c>
      <c r="P19" s="61"/>
      <c r="Q19" s="62" t="s">
        <v>7098</v>
      </c>
      <c r="R19" s="61"/>
      <c r="S19" s="63">
        <f>Table13[[#This Row],[Base Produced]]/700</f>
        <v>0</v>
      </c>
      <c r="T19" s="62" t="s">
        <v>54</v>
      </c>
      <c r="U19" s="61"/>
      <c r="V19" s="61"/>
    </row>
    <row r="20" spans="1:22">
      <c r="A20" s="61" t="s">
        <v>7135</v>
      </c>
      <c r="B20" s="61" t="s">
        <v>2097</v>
      </c>
      <c r="C20" s="61">
        <v>1200</v>
      </c>
      <c r="D20" s="61" t="s">
        <v>2054</v>
      </c>
      <c r="E20" s="61"/>
      <c r="F20" s="62" t="s">
        <v>7098</v>
      </c>
      <c r="G20" s="61"/>
      <c r="H20" s="63">
        <f t="shared" si="1"/>
        <v>4</v>
      </c>
      <c r="I20" s="62" t="s">
        <v>54</v>
      </c>
      <c r="J20" s="61"/>
      <c r="L20" s="61" t="s">
        <v>7135</v>
      </c>
      <c r="M20" s="61" t="s">
        <v>1060</v>
      </c>
      <c r="N20" s="61">
        <v>4800</v>
      </c>
      <c r="O20" s="61" t="s">
        <v>2043</v>
      </c>
      <c r="P20" s="61"/>
      <c r="Q20" s="62" t="s">
        <v>7098</v>
      </c>
      <c r="R20" s="61"/>
      <c r="S20" s="63">
        <f>Table13[[#This Row],[Base Produced]]/700</f>
        <v>0</v>
      </c>
      <c r="T20" s="62" t="s">
        <v>54</v>
      </c>
      <c r="U20" s="61"/>
      <c r="V20" s="61"/>
    </row>
    <row r="21" ht="26.4" spans="1:22">
      <c r="A21" s="61" t="s">
        <v>7135</v>
      </c>
      <c r="B21" s="61" t="s">
        <v>67</v>
      </c>
      <c r="C21" s="61">
        <v>1800</v>
      </c>
      <c r="D21" s="61" t="s">
        <v>2054</v>
      </c>
      <c r="E21" s="61"/>
      <c r="F21" s="62" t="s">
        <v>7098</v>
      </c>
      <c r="G21" s="61"/>
      <c r="H21" s="63">
        <f t="shared" si="1"/>
        <v>6</v>
      </c>
      <c r="I21" s="62" t="s">
        <v>54</v>
      </c>
      <c r="J21" s="61"/>
      <c r="L21" s="61" t="s">
        <v>7135</v>
      </c>
      <c r="M21" s="61" t="s">
        <v>1065</v>
      </c>
      <c r="N21" s="61">
        <v>4200</v>
      </c>
      <c r="O21" s="61" t="s">
        <v>2043</v>
      </c>
      <c r="P21" s="61"/>
      <c r="Q21" s="62" t="s">
        <v>7098</v>
      </c>
      <c r="R21" s="61"/>
      <c r="S21" s="63">
        <f>Table13[[#This Row],[Base Produced]]/700</f>
        <v>0</v>
      </c>
      <c r="T21" s="61" t="s">
        <v>3502</v>
      </c>
      <c r="U21" s="61" t="s">
        <v>7136</v>
      </c>
      <c r="V21" s="61"/>
    </row>
    <row r="22" ht="26.4" spans="1:22">
      <c r="A22" s="61" t="s">
        <v>7135</v>
      </c>
      <c r="B22" s="61" t="s">
        <v>56</v>
      </c>
      <c r="C22" s="61">
        <v>5400</v>
      </c>
      <c r="D22" s="61" t="s">
        <v>2043</v>
      </c>
      <c r="E22" s="61"/>
      <c r="F22" s="62" t="s">
        <v>7098</v>
      </c>
      <c r="G22" s="61"/>
      <c r="H22" s="63">
        <f t="shared" si="1"/>
        <v>18</v>
      </c>
      <c r="I22" s="66" t="s">
        <v>3502</v>
      </c>
      <c r="J22" s="61"/>
      <c r="L22" s="61" t="s">
        <v>7135</v>
      </c>
      <c r="M22" s="61" t="s">
        <v>1085</v>
      </c>
      <c r="N22" s="61">
        <v>4800</v>
      </c>
      <c r="O22" s="61" t="s">
        <v>2043</v>
      </c>
      <c r="P22" s="61"/>
      <c r="Q22" s="62" t="s">
        <v>7098</v>
      </c>
      <c r="R22" s="61"/>
      <c r="S22" s="63">
        <f>Table13[[#This Row],[Base Produced]]/700</f>
        <v>0</v>
      </c>
      <c r="T22" s="62" t="s">
        <v>54</v>
      </c>
      <c r="U22" s="61"/>
      <c r="V22" s="61"/>
    </row>
    <row r="23" spans="1:22">
      <c r="A23" s="61" t="s">
        <v>7135</v>
      </c>
      <c r="B23" s="61" t="s">
        <v>3152</v>
      </c>
      <c r="C23" s="61">
        <v>300</v>
      </c>
      <c r="D23" s="61" t="s">
        <v>2045</v>
      </c>
      <c r="E23" s="61"/>
      <c r="F23" s="62" t="s">
        <v>7098</v>
      </c>
      <c r="G23" s="61"/>
      <c r="H23" s="63">
        <f t="shared" si="1"/>
        <v>1</v>
      </c>
      <c r="I23" s="62" t="s">
        <v>54</v>
      </c>
      <c r="J23" s="61" t="s">
        <v>2096</v>
      </c>
      <c r="L23" s="61" t="s">
        <v>7135</v>
      </c>
      <c r="M23" s="61" t="s">
        <v>1120</v>
      </c>
      <c r="N23" s="61">
        <v>3800</v>
      </c>
      <c r="O23" s="61" t="s">
        <v>2043</v>
      </c>
      <c r="P23" s="61"/>
      <c r="Q23" s="62" t="s">
        <v>7098</v>
      </c>
      <c r="R23" s="61"/>
      <c r="S23" s="63">
        <f>Table13[[#This Row],[Base Produced]]/700</f>
        <v>0</v>
      </c>
      <c r="T23" s="62" t="s">
        <v>54</v>
      </c>
      <c r="U23" s="61"/>
      <c r="V23" s="61"/>
    </row>
    <row r="24" ht="26.4" spans="1:22">
      <c r="A24" s="61" t="s">
        <v>7135</v>
      </c>
      <c r="B24" s="61" t="s">
        <v>2075</v>
      </c>
      <c r="C24" s="61">
        <v>2000</v>
      </c>
      <c r="D24" s="61" t="s">
        <v>2045</v>
      </c>
      <c r="E24" s="61"/>
      <c r="F24" s="62" t="s">
        <v>7098</v>
      </c>
      <c r="G24" s="61"/>
      <c r="H24" s="63">
        <f t="shared" si="1"/>
        <v>6.66666666666667</v>
      </c>
      <c r="I24" s="66" t="s">
        <v>3502</v>
      </c>
      <c r="J24" s="61" t="s">
        <v>7137</v>
      </c>
      <c r="L24" s="61" t="s">
        <v>7135</v>
      </c>
      <c r="M24" s="61" t="s">
        <v>1247</v>
      </c>
      <c r="N24" s="61">
        <v>200</v>
      </c>
      <c r="O24" s="61" t="s">
        <v>2045</v>
      </c>
      <c r="P24" s="61"/>
      <c r="Q24" s="62" t="s">
        <v>7098</v>
      </c>
      <c r="R24" s="61"/>
      <c r="S24" s="63">
        <f>Table13[[#This Row],[Base Produced]]/700</f>
        <v>0</v>
      </c>
      <c r="T24" s="62" t="s">
        <v>54</v>
      </c>
      <c r="U24" s="61" t="s">
        <v>2096</v>
      </c>
      <c r="V24" s="61"/>
    </row>
    <row r="25" ht="26.4" spans="1:22">
      <c r="A25" s="61" t="s">
        <v>7135</v>
      </c>
      <c r="B25" s="61" t="s">
        <v>2155</v>
      </c>
      <c r="C25" s="61">
        <v>1540</v>
      </c>
      <c r="D25" s="61" t="s">
        <v>2045</v>
      </c>
      <c r="E25" s="61"/>
      <c r="F25" s="62" t="s">
        <v>7098</v>
      </c>
      <c r="G25" s="61"/>
      <c r="H25" s="63">
        <f t="shared" si="1"/>
        <v>5.13333333333333</v>
      </c>
      <c r="I25" s="66" t="s">
        <v>7138</v>
      </c>
      <c r="J25" s="61" t="s">
        <v>7139</v>
      </c>
      <c r="L25" s="61" t="s">
        <v>7135</v>
      </c>
      <c r="M25" s="61" t="s">
        <v>1065</v>
      </c>
      <c r="N25" s="61">
        <v>1200</v>
      </c>
      <c r="O25" s="61" t="s">
        <v>2043</v>
      </c>
      <c r="P25" s="61"/>
      <c r="Q25" s="62" t="s">
        <v>7098</v>
      </c>
      <c r="R25" s="61"/>
      <c r="S25" s="63">
        <f>Table13[[#This Row],[Base Produced]]/700</f>
        <v>0</v>
      </c>
      <c r="T25" s="62" t="s">
        <v>54</v>
      </c>
      <c r="U25" s="61" t="s">
        <v>7140</v>
      </c>
      <c r="V25" s="61"/>
    </row>
    <row r="26" spans="1:22">
      <c r="A26" s="61" t="s">
        <v>4677</v>
      </c>
      <c r="B26" s="61" t="s">
        <v>63</v>
      </c>
      <c r="C26" s="61">
        <v>1500</v>
      </c>
      <c r="D26" s="61" t="s">
        <v>2045</v>
      </c>
      <c r="E26" s="61"/>
      <c r="F26" s="62" t="s">
        <v>7098</v>
      </c>
      <c r="G26" s="61"/>
      <c r="H26" s="63">
        <f t="shared" si="1"/>
        <v>5</v>
      </c>
      <c r="I26" s="62" t="s">
        <v>54</v>
      </c>
      <c r="J26" s="61"/>
      <c r="L26" s="61" t="s">
        <v>7135</v>
      </c>
      <c r="M26" s="61" t="s">
        <v>1259</v>
      </c>
      <c r="N26" s="61">
        <v>1700</v>
      </c>
      <c r="O26" s="61" t="s">
        <v>2045</v>
      </c>
      <c r="P26" s="61"/>
      <c r="Q26" s="62" t="s">
        <v>7098</v>
      </c>
      <c r="R26" s="61"/>
      <c r="S26" s="63">
        <f>Table13[[#This Row],[Base Produced]]/700</f>
        <v>0</v>
      </c>
      <c r="T26" s="62" t="s">
        <v>54</v>
      </c>
      <c r="U26" s="61" t="s">
        <v>2096</v>
      </c>
      <c r="V26" s="61"/>
    </row>
    <row r="27" ht="26.4" spans="1:22">
      <c r="A27" s="61" t="s">
        <v>4677</v>
      </c>
      <c r="B27" s="61" t="s">
        <v>63</v>
      </c>
      <c r="C27" s="61">
        <v>750</v>
      </c>
      <c r="D27" s="61" t="s">
        <v>2045</v>
      </c>
      <c r="E27" s="61"/>
      <c r="F27" s="62" t="s">
        <v>7098</v>
      </c>
      <c r="G27" s="61"/>
      <c r="H27" s="63">
        <f t="shared" si="1"/>
        <v>2.5</v>
      </c>
      <c r="I27" s="66" t="s">
        <v>7141</v>
      </c>
      <c r="J27" s="61"/>
      <c r="L27" s="61" t="s">
        <v>7135</v>
      </c>
      <c r="M27" s="61" t="s">
        <v>1089</v>
      </c>
      <c r="N27" s="61">
        <v>2400</v>
      </c>
      <c r="O27" s="61" t="s">
        <v>2043</v>
      </c>
      <c r="P27" s="61"/>
      <c r="Q27" s="62" t="s">
        <v>7098</v>
      </c>
      <c r="R27" s="61"/>
      <c r="S27" s="63">
        <f>Table13[[#This Row],[Base Produced]]/700</f>
        <v>0</v>
      </c>
      <c r="T27" s="62" t="s">
        <v>54</v>
      </c>
      <c r="U27" s="61"/>
      <c r="V27" s="61"/>
    </row>
    <row r="28" spans="1:22">
      <c r="A28" s="61" t="s">
        <v>4677</v>
      </c>
      <c r="B28" s="61" t="s">
        <v>68</v>
      </c>
      <c r="C28" s="61">
        <v>240</v>
      </c>
      <c r="D28" s="61" t="s">
        <v>2045</v>
      </c>
      <c r="E28" s="61"/>
      <c r="F28" s="62" t="s">
        <v>7098</v>
      </c>
      <c r="G28" s="61"/>
      <c r="H28" s="63">
        <f t="shared" ref="H28:H38" si="2">C28/300</f>
        <v>0.8</v>
      </c>
      <c r="I28" s="62" t="s">
        <v>54</v>
      </c>
      <c r="J28" s="61"/>
      <c r="L28" s="61" t="s">
        <v>7135</v>
      </c>
      <c r="M28" s="61" t="s">
        <v>1164</v>
      </c>
      <c r="N28" s="61">
        <v>800</v>
      </c>
      <c r="O28" s="61" t="s">
        <v>2043</v>
      </c>
      <c r="P28" s="61"/>
      <c r="Q28" s="62" t="s">
        <v>7098</v>
      </c>
      <c r="R28" s="61"/>
      <c r="S28" s="63">
        <f>Table13[[#This Row],[Base Produced]]/700</f>
        <v>0</v>
      </c>
      <c r="T28" s="64" t="s">
        <v>2439</v>
      </c>
      <c r="U28" s="61" t="s">
        <v>7142</v>
      </c>
      <c r="V28" s="61"/>
    </row>
    <row r="29" ht="26.4" spans="1:22">
      <c r="A29" s="61" t="s">
        <v>4677</v>
      </c>
      <c r="B29" s="61" t="s">
        <v>72</v>
      </c>
      <c r="C29" s="61">
        <v>3000</v>
      </c>
      <c r="D29" s="61" t="s">
        <v>2045</v>
      </c>
      <c r="E29" s="61"/>
      <c r="F29" s="62" t="s">
        <v>7098</v>
      </c>
      <c r="G29" s="61"/>
      <c r="H29" s="63">
        <f t="shared" si="2"/>
        <v>10</v>
      </c>
      <c r="I29" s="62" t="s">
        <v>54</v>
      </c>
      <c r="J29" s="61" t="s">
        <v>7143</v>
      </c>
      <c r="L29" s="61" t="s">
        <v>7135</v>
      </c>
      <c r="M29" s="61" t="s">
        <v>1268</v>
      </c>
      <c r="N29" s="61">
        <v>800</v>
      </c>
      <c r="O29" s="61" t="s">
        <v>2045</v>
      </c>
      <c r="P29" s="61"/>
      <c r="Q29" s="62" t="s">
        <v>7098</v>
      </c>
      <c r="R29" s="61"/>
      <c r="S29" s="63">
        <f>Table13[[#This Row],[Base Produced]]/700</f>
        <v>0</v>
      </c>
      <c r="T29" s="62" t="s">
        <v>54</v>
      </c>
      <c r="U29" s="61" t="s">
        <v>2096</v>
      </c>
      <c r="V29" s="61"/>
    </row>
    <row r="30" spans="1:22">
      <c r="A30" s="61" t="s">
        <v>4677</v>
      </c>
      <c r="B30" s="61" t="s">
        <v>2097</v>
      </c>
      <c r="C30" s="61">
        <v>800</v>
      </c>
      <c r="D30" s="61" t="s">
        <v>2045</v>
      </c>
      <c r="E30" s="61"/>
      <c r="F30" s="62" t="s">
        <v>7098</v>
      </c>
      <c r="G30" s="61"/>
      <c r="H30" s="63">
        <f t="shared" si="2"/>
        <v>2.66666666666667</v>
      </c>
      <c r="I30" s="62" t="s">
        <v>54</v>
      </c>
      <c r="J30" s="61"/>
      <c r="L30" s="61" t="s">
        <v>7135</v>
      </c>
      <c r="M30" s="61" t="s">
        <v>1277</v>
      </c>
      <c r="N30" s="61">
        <v>1200</v>
      </c>
      <c r="O30" s="61" t="s">
        <v>2045</v>
      </c>
      <c r="P30" s="61"/>
      <c r="Q30" s="62" t="s">
        <v>7098</v>
      </c>
      <c r="R30" s="61"/>
      <c r="S30" s="63">
        <f>Table13[[#This Row],[Base Produced]]/700</f>
        <v>0</v>
      </c>
      <c r="T30" s="62" t="s">
        <v>54</v>
      </c>
      <c r="U30" s="61" t="s">
        <v>2096</v>
      </c>
      <c r="V30" s="61"/>
    </row>
    <row r="31" spans="1:22">
      <c r="A31" s="61" t="s">
        <v>4677</v>
      </c>
      <c r="B31" s="61" t="s">
        <v>56</v>
      </c>
      <c r="C31" s="61">
        <f>8*60</f>
        <v>480</v>
      </c>
      <c r="D31" s="61" t="s">
        <v>2043</v>
      </c>
      <c r="E31" s="61"/>
      <c r="F31" s="62" t="s">
        <v>7098</v>
      </c>
      <c r="G31" s="61"/>
      <c r="H31" s="63">
        <f t="shared" si="2"/>
        <v>1.6</v>
      </c>
      <c r="I31" s="64" t="s">
        <v>7144</v>
      </c>
      <c r="J31" s="61" t="s">
        <v>7145</v>
      </c>
      <c r="L31" s="61" t="s">
        <v>7135</v>
      </c>
      <c r="M31" s="61" t="s">
        <v>1279</v>
      </c>
      <c r="N31" s="61">
        <v>250</v>
      </c>
      <c r="O31" s="61" t="s">
        <v>2045</v>
      </c>
      <c r="P31" s="61"/>
      <c r="Q31" s="62" t="s">
        <v>7098</v>
      </c>
      <c r="R31" s="61"/>
      <c r="S31" s="63">
        <f>Table13[[#This Row],[Base Produced]]/700</f>
        <v>0</v>
      </c>
      <c r="T31" s="62" t="s">
        <v>54</v>
      </c>
      <c r="U31" s="61" t="s">
        <v>2096</v>
      </c>
      <c r="V31" s="61"/>
    </row>
    <row r="32" spans="1:22">
      <c r="A32" s="61" t="s">
        <v>4677</v>
      </c>
      <c r="B32" s="61" t="s">
        <v>3152</v>
      </c>
      <c r="C32" s="61">
        <v>400</v>
      </c>
      <c r="D32" s="61" t="s">
        <v>2045</v>
      </c>
      <c r="E32" s="61"/>
      <c r="F32" s="62" t="s">
        <v>7098</v>
      </c>
      <c r="G32" s="61"/>
      <c r="H32" s="63">
        <f t="shared" si="2"/>
        <v>1.33333333333333</v>
      </c>
      <c r="I32" s="62" t="s">
        <v>54</v>
      </c>
      <c r="J32" s="61"/>
      <c r="L32" s="61" t="s">
        <v>7135</v>
      </c>
      <c r="M32" s="61" t="s">
        <v>322</v>
      </c>
      <c r="N32" s="61">
        <v>1800</v>
      </c>
      <c r="O32" s="61" t="s">
        <v>2043</v>
      </c>
      <c r="P32" s="61"/>
      <c r="Q32" s="62" t="s">
        <v>7098</v>
      </c>
      <c r="R32" s="61"/>
      <c r="S32" s="63">
        <f>Table13[[#This Row],[Base Produced]]/700</f>
        <v>0</v>
      </c>
      <c r="T32" s="62" t="s">
        <v>54</v>
      </c>
      <c r="U32" s="61"/>
      <c r="V32" s="61"/>
    </row>
    <row r="33" spans="1:22">
      <c r="A33" s="61" t="s">
        <v>4677</v>
      </c>
      <c r="B33" s="61" t="s">
        <v>3145</v>
      </c>
      <c r="C33" s="61">
        <v>520</v>
      </c>
      <c r="D33" s="61" t="s">
        <v>2045</v>
      </c>
      <c r="E33" s="61"/>
      <c r="F33" s="62" t="s">
        <v>7098</v>
      </c>
      <c r="G33" s="61"/>
      <c r="H33" s="63">
        <f t="shared" si="2"/>
        <v>1.73333333333333</v>
      </c>
      <c r="I33" s="62" t="s">
        <v>54</v>
      </c>
      <c r="J33" s="61" t="s">
        <v>2096</v>
      </c>
      <c r="L33" s="61" t="s">
        <v>7135</v>
      </c>
      <c r="M33" s="61" t="s">
        <v>1270</v>
      </c>
      <c r="N33" s="61">
        <v>400</v>
      </c>
      <c r="O33" s="61" t="s">
        <v>2045</v>
      </c>
      <c r="P33" s="61"/>
      <c r="Q33" s="62" t="s">
        <v>7098</v>
      </c>
      <c r="R33" s="61"/>
      <c r="S33" s="63">
        <f>Table13[[#This Row],[Base Produced]]/700</f>
        <v>0</v>
      </c>
      <c r="T33" s="62" t="s">
        <v>54</v>
      </c>
      <c r="U33" s="61"/>
      <c r="V33" s="61"/>
    </row>
    <row r="34" spans="1:22">
      <c r="A34" s="61" t="s">
        <v>4677</v>
      </c>
      <c r="B34" s="61" t="s">
        <v>106</v>
      </c>
      <c r="C34" s="61">
        <v>2000</v>
      </c>
      <c r="D34" s="61" t="s">
        <v>2054</v>
      </c>
      <c r="E34" s="61"/>
      <c r="F34" s="62" t="s">
        <v>7098</v>
      </c>
      <c r="G34" s="61"/>
      <c r="H34" s="63">
        <f t="shared" si="2"/>
        <v>6.66666666666667</v>
      </c>
      <c r="I34" s="62" t="s">
        <v>54</v>
      </c>
      <c r="J34" s="61"/>
      <c r="L34" s="61" t="s">
        <v>7135</v>
      </c>
      <c r="M34" s="61" t="s">
        <v>1287</v>
      </c>
      <c r="N34" s="61">
        <v>400</v>
      </c>
      <c r="O34" s="61" t="s">
        <v>2045</v>
      </c>
      <c r="P34" s="61"/>
      <c r="Q34" s="64" t="s">
        <v>2439</v>
      </c>
      <c r="R34" s="61"/>
      <c r="S34" s="63">
        <f>Table13[[#This Row],[Base Produced]]/700</f>
        <v>0</v>
      </c>
      <c r="T34" s="61"/>
      <c r="U34" s="61"/>
      <c r="V34" s="61"/>
    </row>
    <row r="35" ht="26.4" spans="1:22">
      <c r="A35" s="61" t="s">
        <v>4677</v>
      </c>
      <c r="B35" s="61" t="s">
        <v>56</v>
      </c>
      <c r="C35" s="61">
        <v>2000</v>
      </c>
      <c r="D35" s="61" t="s">
        <v>2043</v>
      </c>
      <c r="E35" s="61"/>
      <c r="F35" s="62" t="s">
        <v>7098</v>
      </c>
      <c r="G35" s="61"/>
      <c r="H35" s="63">
        <f t="shared" si="2"/>
        <v>6.66666666666667</v>
      </c>
      <c r="I35" s="62" t="s">
        <v>54</v>
      </c>
      <c r="J35" s="61" t="s">
        <v>7146</v>
      </c>
      <c r="L35" s="61" t="s">
        <v>7135</v>
      </c>
      <c r="M35" s="61" t="s">
        <v>1085</v>
      </c>
      <c r="N35" s="61">
        <v>6000</v>
      </c>
      <c r="O35" s="61" t="s">
        <v>2043</v>
      </c>
      <c r="P35" s="61"/>
      <c r="Q35" s="62" t="s">
        <v>7098</v>
      </c>
      <c r="R35" s="61"/>
      <c r="S35" s="63">
        <f>Table13[[#This Row],[Base Produced]]/700</f>
        <v>0</v>
      </c>
      <c r="T35" s="62" t="s">
        <v>54</v>
      </c>
      <c r="U35" s="61" t="s">
        <v>7147</v>
      </c>
      <c r="V35" s="61"/>
    </row>
    <row r="36" ht="26.4" spans="1:22">
      <c r="A36" s="61" t="s">
        <v>4679</v>
      </c>
      <c r="B36" s="61" t="s">
        <v>2048</v>
      </c>
      <c r="C36" s="61">
        <v>5000</v>
      </c>
      <c r="D36" s="61" t="s">
        <v>2045</v>
      </c>
      <c r="E36" s="61"/>
      <c r="F36" s="62" t="s">
        <v>7098</v>
      </c>
      <c r="G36" s="61"/>
      <c r="H36" s="63">
        <f t="shared" si="2"/>
        <v>16.6666666666667</v>
      </c>
      <c r="I36" s="62" t="s">
        <v>54</v>
      </c>
      <c r="J36" s="61" t="s">
        <v>7148</v>
      </c>
      <c r="L36" s="61" t="s">
        <v>4677</v>
      </c>
      <c r="M36" s="61" t="s">
        <v>1060</v>
      </c>
      <c r="N36" s="61">
        <v>5400</v>
      </c>
      <c r="O36" s="61" t="s">
        <v>2043</v>
      </c>
      <c r="P36" s="61"/>
      <c r="Q36" s="62" t="s">
        <v>7098</v>
      </c>
      <c r="R36" s="61"/>
      <c r="S36" s="63">
        <f>Table13[[#This Row],[Base Produced]]/700</f>
        <v>0</v>
      </c>
      <c r="T36" s="62" t="s">
        <v>54</v>
      </c>
      <c r="U36" s="68">
        <v>44657</v>
      </c>
      <c r="V36" s="61"/>
    </row>
    <row r="37" ht="26.4" spans="1:22">
      <c r="A37" s="61" t="s">
        <v>4679</v>
      </c>
      <c r="B37" s="61" t="s">
        <v>68</v>
      </c>
      <c r="C37" s="61">
        <v>1200</v>
      </c>
      <c r="D37" s="61" t="s">
        <v>2045</v>
      </c>
      <c r="E37" s="61"/>
      <c r="F37" s="62" t="s">
        <v>7098</v>
      </c>
      <c r="G37" s="61"/>
      <c r="H37" s="63">
        <f t="shared" si="2"/>
        <v>4</v>
      </c>
      <c r="I37" s="66" t="s">
        <v>7149</v>
      </c>
      <c r="J37" s="61" t="s">
        <v>3576</v>
      </c>
      <c r="L37" s="61" t="s">
        <v>4677</v>
      </c>
      <c r="M37" s="61" t="s">
        <v>1299</v>
      </c>
      <c r="N37" s="61">
        <v>300</v>
      </c>
      <c r="O37" s="61" t="s">
        <v>2045</v>
      </c>
      <c r="P37" s="61"/>
      <c r="Q37" s="62" t="s">
        <v>7098</v>
      </c>
      <c r="R37" s="61"/>
      <c r="S37" s="63">
        <f>Table13[[#This Row],[Base Produced]]/700</f>
        <v>0</v>
      </c>
      <c r="T37" s="62" t="s">
        <v>54</v>
      </c>
      <c r="U37" s="61"/>
      <c r="V37" s="61"/>
    </row>
    <row r="38" ht="26.4" spans="1:22">
      <c r="A38" s="61" t="s">
        <v>4679</v>
      </c>
      <c r="B38" s="61" t="s">
        <v>77</v>
      </c>
      <c r="C38" s="61">
        <v>2400</v>
      </c>
      <c r="D38" s="61" t="s">
        <v>2045</v>
      </c>
      <c r="E38" s="61"/>
      <c r="F38" s="62" t="s">
        <v>7098</v>
      </c>
      <c r="G38" s="61"/>
      <c r="H38" s="63">
        <f t="shared" si="2"/>
        <v>8</v>
      </c>
      <c r="I38" s="66" t="s">
        <v>7150</v>
      </c>
      <c r="J38" s="61" t="s">
        <v>3576</v>
      </c>
      <c r="L38" s="61" t="s">
        <v>4677</v>
      </c>
      <c r="M38" s="61" t="s">
        <v>1307</v>
      </c>
      <c r="N38" s="61">
        <v>900</v>
      </c>
      <c r="O38" s="61" t="s">
        <v>2045</v>
      </c>
      <c r="P38" s="61"/>
      <c r="Q38" s="62" t="s">
        <v>7098</v>
      </c>
      <c r="R38" s="61"/>
      <c r="S38" s="63">
        <f>Table13[[#This Row],[Base Produced]]/700</f>
        <v>0</v>
      </c>
      <c r="T38" s="62" t="s">
        <v>54</v>
      </c>
      <c r="U38" s="61"/>
      <c r="V38" s="61"/>
    </row>
    <row r="39" spans="1:22">
      <c r="A39" s="61" t="s">
        <v>4679</v>
      </c>
      <c r="B39" s="61" t="s">
        <v>1364</v>
      </c>
      <c r="C39" s="61">
        <v>1600</v>
      </c>
      <c r="D39" s="61" t="s">
        <v>2045</v>
      </c>
      <c r="E39" s="61"/>
      <c r="F39" s="62" t="s">
        <v>7098</v>
      </c>
      <c r="G39" s="61"/>
      <c r="H39" s="63"/>
      <c r="I39" s="62" t="s">
        <v>54</v>
      </c>
      <c r="J39" s="61"/>
      <c r="L39" s="61" t="s">
        <v>4677</v>
      </c>
      <c r="M39" s="61" t="s">
        <v>1318</v>
      </c>
      <c r="N39" s="61">
        <v>740</v>
      </c>
      <c r="O39" s="61" t="s">
        <v>2045</v>
      </c>
      <c r="P39" s="61"/>
      <c r="Q39" s="62" t="s">
        <v>7098</v>
      </c>
      <c r="R39" s="61"/>
      <c r="S39" s="63">
        <f>Table13[[#This Row],[Base Produced]]/700</f>
        <v>0</v>
      </c>
      <c r="T39" s="62" t="s">
        <v>54</v>
      </c>
      <c r="U39" s="61"/>
      <c r="V39" s="61"/>
    </row>
    <row r="40" spans="1:22">
      <c r="A40" s="61" t="s">
        <v>4679</v>
      </c>
      <c r="B40" s="61" t="s">
        <v>56</v>
      </c>
      <c r="C40" s="61">
        <v>4000</v>
      </c>
      <c r="D40" s="61" t="s">
        <v>2043</v>
      </c>
      <c r="E40" s="61"/>
      <c r="F40" s="62" t="s">
        <v>7098</v>
      </c>
      <c r="G40" s="61"/>
      <c r="H40" s="63">
        <f t="shared" ref="H40:H45" si="3">C40/300</f>
        <v>13.3333333333333</v>
      </c>
      <c r="I40" s="62" t="s">
        <v>54</v>
      </c>
      <c r="J40" s="61"/>
      <c r="L40" s="61" t="s">
        <v>4677</v>
      </c>
      <c r="M40" s="61" t="s">
        <v>1287</v>
      </c>
      <c r="N40" s="61">
        <v>1000</v>
      </c>
      <c r="O40" s="61" t="s">
        <v>2045</v>
      </c>
      <c r="P40" s="61"/>
      <c r="Q40" s="62" t="s">
        <v>7098</v>
      </c>
      <c r="R40" s="61"/>
      <c r="S40" s="63">
        <f>Table13[[#This Row],[Base Produced]]/700</f>
        <v>0</v>
      </c>
      <c r="T40" s="62" t="s">
        <v>54</v>
      </c>
      <c r="U40" s="61"/>
      <c r="V40" s="61"/>
    </row>
    <row r="41" spans="1:22">
      <c r="A41" s="61" t="s">
        <v>4679</v>
      </c>
      <c r="B41" s="61" t="s">
        <v>6221</v>
      </c>
      <c r="C41" s="61">
        <v>300</v>
      </c>
      <c r="D41" s="61" t="s">
        <v>2045</v>
      </c>
      <c r="E41" s="61"/>
      <c r="F41" s="62" t="s">
        <v>7098</v>
      </c>
      <c r="G41" s="61"/>
      <c r="H41" s="63">
        <f t="shared" si="3"/>
        <v>1</v>
      </c>
      <c r="I41" s="62" t="s">
        <v>54</v>
      </c>
      <c r="J41" s="61"/>
      <c r="L41" s="61" t="s">
        <v>4677</v>
      </c>
      <c r="M41" s="61" t="s">
        <v>1320</v>
      </c>
      <c r="N41" s="61">
        <v>900</v>
      </c>
      <c r="O41" s="61" t="s">
        <v>2045</v>
      </c>
      <c r="P41" s="61"/>
      <c r="Q41" s="62" t="s">
        <v>7098</v>
      </c>
      <c r="R41" s="61"/>
      <c r="S41" s="63"/>
      <c r="T41" s="62" t="s">
        <v>54</v>
      </c>
      <c r="U41" s="61"/>
      <c r="V41" s="61"/>
    </row>
    <row r="42" spans="1:22">
      <c r="A42" s="61" t="s">
        <v>4679</v>
      </c>
      <c r="B42" s="61" t="s">
        <v>5845</v>
      </c>
      <c r="C42" s="61">
        <v>200</v>
      </c>
      <c r="D42" s="61" t="s">
        <v>2045</v>
      </c>
      <c r="E42" s="61"/>
      <c r="F42" s="62" t="s">
        <v>7098</v>
      </c>
      <c r="G42" s="61"/>
      <c r="H42" s="63">
        <f t="shared" si="3"/>
        <v>0.666666666666667</v>
      </c>
      <c r="I42" s="62" t="s">
        <v>54</v>
      </c>
      <c r="J42" s="61"/>
      <c r="L42" s="61" t="s">
        <v>4677</v>
      </c>
      <c r="M42" s="61" t="s">
        <v>1322</v>
      </c>
      <c r="N42" s="61">
        <v>300</v>
      </c>
      <c r="O42" s="61" t="s">
        <v>2045</v>
      </c>
      <c r="P42" s="61"/>
      <c r="Q42" s="62" t="s">
        <v>7098</v>
      </c>
      <c r="R42" s="61"/>
      <c r="S42" s="63">
        <f>Table13[[#This Row],[Base Produced]]/700</f>
        <v>0</v>
      </c>
      <c r="T42" s="62" t="s">
        <v>54</v>
      </c>
      <c r="U42" s="61"/>
      <c r="V42" s="61"/>
    </row>
    <row r="43" spans="1:22">
      <c r="A43" s="61" t="s">
        <v>4679</v>
      </c>
      <c r="B43" s="61" t="s">
        <v>3010</v>
      </c>
      <c r="C43" s="61">
        <v>500</v>
      </c>
      <c r="D43" s="61" t="s">
        <v>2045</v>
      </c>
      <c r="E43" s="61"/>
      <c r="F43" s="62" t="s">
        <v>7098</v>
      </c>
      <c r="G43" s="61"/>
      <c r="H43" s="63">
        <f t="shared" si="3"/>
        <v>1.66666666666667</v>
      </c>
      <c r="I43" s="62" t="s">
        <v>54</v>
      </c>
      <c r="J43" s="61"/>
      <c r="L43" s="61" t="s">
        <v>4677</v>
      </c>
      <c r="M43" s="61" t="s">
        <v>1062</v>
      </c>
      <c r="N43" s="61">
        <v>2400</v>
      </c>
      <c r="O43" s="61" t="s">
        <v>2043</v>
      </c>
      <c r="P43" s="61"/>
      <c r="Q43" s="64" t="s">
        <v>2439</v>
      </c>
      <c r="R43" s="61"/>
      <c r="S43" s="63">
        <f>Table13[[#This Row],[Base Produced]]/700</f>
        <v>0</v>
      </c>
      <c r="T43" s="61"/>
      <c r="U43" s="61"/>
      <c r="V43" s="61"/>
    </row>
    <row r="44" spans="1:22">
      <c r="A44" s="61" t="s">
        <v>4679</v>
      </c>
      <c r="B44" s="61" t="s">
        <v>2266</v>
      </c>
      <c r="C44" s="61">
        <v>400</v>
      </c>
      <c r="D44" s="61" t="s">
        <v>2045</v>
      </c>
      <c r="E44" s="61"/>
      <c r="F44" s="62" t="s">
        <v>7098</v>
      </c>
      <c r="G44" s="61"/>
      <c r="H44" s="63">
        <f t="shared" si="3"/>
        <v>1.33333333333333</v>
      </c>
      <c r="I44" s="62" t="s">
        <v>54</v>
      </c>
      <c r="J44" s="61"/>
      <c r="L44" s="61" t="s">
        <v>4677</v>
      </c>
      <c r="M44" s="61" t="s">
        <v>1085</v>
      </c>
      <c r="N44" s="61">
        <v>6000</v>
      </c>
      <c r="O44" s="61" t="s">
        <v>2043</v>
      </c>
      <c r="P44" s="61"/>
      <c r="Q44" s="62" t="s">
        <v>7098</v>
      </c>
      <c r="R44" s="61"/>
      <c r="S44" s="63">
        <f>Table13[[#This Row],[Base Produced]]/700</f>
        <v>0</v>
      </c>
      <c r="T44" s="62" t="s">
        <v>54</v>
      </c>
      <c r="U44" s="61"/>
      <c r="V44" s="61"/>
    </row>
    <row r="45" spans="1:22">
      <c r="A45" s="61" t="s">
        <v>4679</v>
      </c>
      <c r="B45" s="61" t="s">
        <v>3228</v>
      </c>
      <c r="C45" s="61">
        <v>3600</v>
      </c>
      <c r="D45" s="61" t="s">
        <v>2043</v>
      </c>
      <c r="E45" s="61"/>
      <c r="F45" s="62" t="s">
        <v>7098</v>
      </c>
      <c r="G45" s="61"/>
      <c r="H45" s="63">
        <f t="shared" si="3"/>
        <v>12</v>
      </c>
      <c r="I45" s="62" t="s">
        <v>54</v>
      </c>
      <c r="J45" s="61"/>
      <c r="L45" s="61" t="s">
        <v>4677</v>
      </c>
      <c r="M45" s="61" t="s">
        <v>1164</v>
      </c>
      <c r="N45" s="61">
        <v>5400</v>
      </c>
      <c r="O45" s="61" t="s">
        <v>2043</v>
      </c>
      <c r="P45" s="61"/>
      <c r="Q45" s="62" t="s">
        <v>7098</v>
      </c>
      <c r="R45" s="61"/>
      <c r="S45" s="63">
        <f>Table13[[#This Row],[Base Produced]]/700</f>
        <v>0</v>
      </c>
      <c r="T45" s="62" t="s">
        <v>54</v>
      </c>
      <c r="U45" s="61"/>
      <c r="V45" s="61"/>
    </row>
    <row r="46" ht="26.4" spans="1:22">
      <c r="A46" s="61" t="s">
        <v>7151</v>
      </c>
      <c r="B46" s="61" t="s">
        <v>60</v>
      </c>
      <c r="C46" s="61">
        <v>1000</v>
      </c>
      <c r="D46" s="61" t="s">
        <v>2045</v>
      </c>
      <c r="E46" s="61"/>
      <c r="F46" s="62" t="s">
        <v>7152</v>
      </c>
      <c r="G46" s="61"/>
      <c r="H46" s="63"/>
      <c r="I46" s="62" t="s">
        <v>3548</v>
      </c>
      <c r="J46" s="61" t="s">
        <v>7153</v>
      </c>
      <c r="L46" s="61" t="s">
        <v>4677</v>
      </c>
      <c r="M46" s="61" t="s">
        <v>1330</v>
      </c>
      <c r="N46" s="61">
        <v>500</v>
      </c>
      <c r="O46" s="61" t="s">
        <v>2045</v>
      </c>
      <c r="P46" s="61"/>
      <c r="Q46" s="62" t="s">
        <v>7098</v>
      </c>
      <c r="R46" s="61"/>
      <c r="S46" s="63">
        <f>Table13[[#This Row],[Base Produced]]/700</f>
        <v>0</v>
      </c>
      <c r="T46" s="62" t="s">
        <v>54</v>
      </c>
      <c r="U46" s="61"/>
      <c r="V46" s="61"/>
    </row>
    <row r="47" ht="26.4" spans="1:22">
      <c r="A47" s="61" t="s">
        <v>7151</v>
      </c>
      <c r="B47" s="61" t="s">
        <v>2075</v>
      </c>
      <c r="C47" s="61">
        <f>70*15</f>
        <v>1050</v>
      </c>
      <c r="D47" s="61" t="s">
        <v>2045</v>
      </c>
      <c r="E47" s="61"/>
      <c r="F47" s="62" t="s">
        <v>7152</v>
      </c>
      <c r="G47" s="61"/>
      <c r="H47" s="63"/>
      <c r="I47" s="62" t="s">
        <v>3548</v>
      </c>
      <c r="J47" s="61" t="s">
        <v>7153</v>
      </c>
      <c r="L47" s="61" t="s">
        <v>4677</v>
      </c>
      <c r="M47" s="61" t="s">
        <v>1320</v>
      </c>
      <c r="N47" s="61">
        <v>400</v>
      </c>
      <c r="O47" s="61" t="s">
        <v>2045</v>
      </c>
      <c r="P47" s="61"/>
      <c r="Q47" s="62" t="s">
        <v>7098</v>
      </c>
      <c r="R47" s="61"/>
      <c r="S47" s="63">
        <f>Table13[[#This Row],[Base Produced]]/700</f>
        <v>0</v>
      </c>
      <c r="T47" s="62" t="s">
        <v>54</v>
      </c>
      <c r="U47" s="61"/>
      <c r="V47" s="61"/>
    </row>
    <row r="48" ht="26.4" spans="1:22">
      <c r="A48" s="61" t="s">
        <v>7151</v>
      </c>
      <c r="B48" s="61" t="s">
        <v>68</v>
      </c>
      <c r="C48" s="61">
        <v>800</v>
      </c>
      <c r="D48" s="61" t="s">
        <v>2045</v>
      </c>
      <c r="E48" s="61"/>
      <c r="F48" s="62" t="s">
        <v>7152</v>
      </c>
      <c r="G48" s="61"/>
      <c r="H48" s="63"/>
      <c r="I48" s="62" t="s">
        <v>3548</v>
      </c>
      <c r="J48" s="61" t="s">
        <v>7153</v>
      </c>
      <c r="L48" s="61" t="s">
        <v>4677</v>
      </c>
      <c r="M48" s="61" t="s">
        <v>1268</v>
      </c>
      <c r="N48" s="61">
        <v>2000</v>
      </c>
      <c r="O48" s="61" t="s">
        <v>2045</v>
      </c>
      <c r="P48" s="61"/>
      <c r="Q48" s="62" t="s">
        <v>7098</v>
      </c>
      <c r="R48" s="61"/>
      <c r="S48" s="63">
        <f>Table13[[#This Row],[Base Produced]]/700</f>
        <v>0</v>
      </c>
      <c r="T48" s="62" t="s">
        <v>54</v>
      </c>
      <c r="U48" s="61"/>
      <c r="V48" s="61"/>
    </row>
    <row r="49" spans="1:22">
      <c r="A49" s="61" t="s">
        <v>7151</v>
      </c>
      <c r="B49" s="61" t="s">
        <v>110</v>
      </c>
      <c r="C49" s="61">
        <v>1600</v>
      </c>
      <c r="D49" s="61" t="s">
        <v>2045</v>
      </c>
      <c r="E49" s="61"/>
      <c r="F49" s="62" t="s">
        <v>7154</v>
      </c>
      <c r="G49" s="61"/>
      <c r="H49" s="63"/>
      <c r="I49" s="66" t="s">
        <v>7155</v>
      </c>
      <c r="J49" s="61" t="s">
        <v>7156</v>
      </c>
      <c r="L49" s="61" t="s">
        <v>4677</v>
      </c>
      <c r="M49" s="61" t="s">
        <v>1146</v>
      </c>
      <c r="N49" s="61">
        <v>3200</v>
      </c>
      <c r="O49" s="61" t="s">
        <v>2043</v>
      </c>
      <c r="P49" s="61"/>
      <c r="Q49" s="62" t="s">
        <v>7098</v>
      </c>
      <c r="R49" s="61"/>
      <c r="S49" s="63">
        <f>Table13[[#This Row],[Base Produced]]/700</f>
        <v>0</v>
      </c>
      <c r="T49" s="62" t="s">
        <v>54</v>
      </c>
      <c r="U49" s="61"/>
      <c r="V49" s="61"/>
    </row>
    <row r="50" spans="1:22">
      <c r="A50" s="61" t="s">
        <v>7151</v>
      </c>
      <c r="B50" s="61" t="s">
        <v>72</v>
      </c>
      <c r="C50" s="61">
        <v>3200</v>
      </c>
      <c r="D50" s="61" t="s">
        <v>2045</v>
      </c>
      <c r="E50" s="61"/>
      <c r="F50" s="62" t="s">
        <v>7098</v>
      </c>
      <c r="G50" s="61"/>
      <c r="H50" s="63"/>
      <c r="I50" s="62" t="s">
        <v>54</v>
      </c>
      <c r="J50" s="61"/>
      <c r="L50" s="61" t="s">
        <v>4677</v>
      </c>
      <c r="M50" s="61" t="s">
        <v>1366</v>
      </c>
      <c r="N50" s="61">
        <v>200</v>
      </c>
      <c r="O50" s="61" t="s">
        <v>2045</v>
      </c>
      <c r="P50" s="61"/>
      <c r="Q50" s="62" t="s">
        <v>7098</v>
      </c>
      <c r="R50" s="61"/>
      <c r="S50" s="63">
        <f>Table13[[#This Row],[Base Produced]]/700</f>
        <v>0</v>
      </c>
      <c r="T50" s="62" t="s">
        <v>54</v>
      </c>
      <c r="U50" s="61"/>
      <c r="V50" s="61"/>
    </row>
    <row r="51" spans="1:22">
      <c r="A51" s="61" t="s">
        <v>7151</v>
      </c>
      <c r="B51" s="61" t="s">
        <v>3145</v>
      </c>
      <c r="C51" s="61">
        <v>800</v>
      </c>
      <c r="D51" s="61" t="s">
        <v>2045</v>
      </c>
      <c r="E51" s="61"/>
      <c r="F51" s="62" t="s">
        <v>7098</v>
      </c>
      <c r="G51" s="61"/>
      <c r="H51" s="63">
        <f>C51/300</f>
        <v>2.66666666666667</v>
      </c>
      <c r="I51" s="62" t="s">
        <v>54</v>
      </c>
      <c r="J51" s="61"/>
      <c r="L51" s="61" t="s">
        <v>4677</v>
      </c>
      <c r="M51" s="61" t="s">
        <v>1062</v>
      </c>
      <c r="N51" s="61">
        <v>2400</v>
      </c>
      <c r="O51" s="61" t="s">
        <v>2043</v>
      </c>
      <c r="P51" s="61"/>
      <c r="Q51" s="62" t="s">
        <v>7098</v>
      </c>
      <c r="R51" s="61"/>
      <c r="S51" s="63">
        <f>Table13[[#This Row],[Base Produced]]/700</f>
        <v>0</v>
      </c>
      <c r="T51" s="62" t="s">
        <v>54</v>
      </c>
      <c r="U51" s="61"/>
      <c r="V51" s="61"/>
    </row>
    <row r="52" ht="26.4" spans="1:22">
      <c r="A52" s="61" t="s">
        <v>7151</v>
      </c>
      <c r="B52" s="61" t="s">
        <v>2075</v>
      </c>
      <c r="C52" s="61">
        <v>5000</v>
      </c>
      <c r="D52" s="61" t="s">
        <v>2045</v>
      </c>
      <c r="E52" s="61"/>
      <c r="F52" s="62" t="s">
        <v>7098</v>
      </c>
      <c r="G52" s="61"/>
      <c r="H52" s="63"/>
      <c r="I52" s="62" t="s">
        <v>54</v>
      </c>
      <c r="J52" s="61" t="s">
        <v>7157</v>
      </c>
      <c r="L52" s="61" t="s">
        <v>4679</v>
      </c>
      <c r="M52" s="61" t="s">
        <v>1062</v>
      </c>
      <c r="N52" s="61">
        <v>2400</v>
      </c>
      <c r="O52" s="61" t="s">
        <v>7158</v>
      </c>
      <c r="P52" s="61"/>
      <c r="Q52" s="62" t="s">
        <v>7098</v>
      </c>
      <c r="R52" s="61"/>
      <c r="S52" s="63">
        <f>Table13[[#This Row],[Base Produced]]/700</f>
        <v>0</v>
      </c>
      <c r="T52" s="62" t="s">
        <v>54</v>
      </c>
      <c r="U52" s="61"/>
      <c r="V52" s="61"/>
    </row>
    <row r="53" ht="26.4" spans="1:22">
      <c r="A53" s="61" t="s">
        <v>7151</v>
      </c>
      <c r="B53" s="61" t="s">
        <v>61</v>
      </c>
      <c r="C53" s="61">
        <v>4000</v>
      </c>
      <c r="D53" s="61" t="s">
        <v>2045</v>
      </c>
      <c r="E53" s="61"/>
      <c r="F53" s="62" t="s">
        <v>7098</v>
      </c>
      <c r="G53" s="61"/>
      <c r="H53" s="63"/>
      <c r="I53" s="62" t="s">
        <v>54</v>
      </c>
      <c r="J53" s="61" t="s">
        <v>7157</v>
      </c>
      <c r="L53" s="61" t="s">
        <v>4679</v>
      </c>
      <c r="M53" s="61" t="s">
        <v>1328</v>
      </c>
      <c r="N53" s="61">
        <v>200</v>
      </c>
      <c r="O53" s="61" t="s">
        <v>2045</v>
      </c>
      <c r="P53" s="61"/>
      <c r="Q53" s="62" t="s">
        <v>7098</v>
      </c>
      <c r="R53" s="61"/>
      <c r="S53" s="63">
        <f>Table13[[#This Row],[Base Produced]]/700</f>
        <v>0</v>
      </c>
      <c r="T53" s="64" t="s">
        <v>7159</v>
      </c>
      <c r="U53" s="61"/>
      <c r="V53" s="61"/>
    </row>
    <row r="54" spans="1:22">
      <c r="A54" s="61" t="s">
        <v>7151</v>
      </c>
      <c r="B54" s="61" t="s">
        <v>56</v>
      </c>
      <c r="C54" s="61">
        <v>4000</v>
      </c>
      <c r="D54" s="61" t="s">
        <v>2043</v>
      </c>
      <c r="E54" s="61"/>
      <c r="F54" s="62" t="s">
        <v>7098</v>
      </c>
      <c r="G54" s="61"/>
      <c r="H54" s="63">
        <f>C54/300</f>
        <v>13.3333333333333</v>
      </c>
      <c r="I54" s="62" t="s">
        <v>54</v>
      </c>
      <c r="J54" s="61"/>
      <c r="L54" s="61" t="s">
        <v>4679</v>
      </c>
      <c r="M54" s="61" t="s">
        <v>1338</v>
      </c>
      <c r="N54" s="61">
        <v>210</v>
      </c>
      <c r="O54" s="61" t="s">
        <v>2045</v>
      </c>
      <c r="P54" s="61"/>
      <c r="Q54" s="62" t="s">
        <v>7098</v>
      </c>
      <c r="R54" s="61"/>
      <c r="S54" s="63">
        <f>Table13[[#This Row],[Base Produced]]/700</f>
        <v>0</v>
      </c>
      <c r="T54" s="62" t="s">
        <v>54</v>
      </c>
      <c r="U54" s="61"/>
      <c r="V54" s="61"/>
    </row>
    <row r="55" spans="1:22">
      <c r="A55" s="61" t="s">
        <v>7151</v>
      </c>
      <c r="B55" s="61" t="s">
        <v>77</v>
      </c>
      <c r="C55" s="61">
        <v>2400</v>
      </c>
      <c r="D55" s="61" t="s">
        <v>2045</v>
      </c>
      <c r="E55" s="61"/>
      <c r="F55" s="62" t="s">
        <v>7098</v>
      </c>
      <c r="G55" s="61"/>
      <c r="H55" s="63"/>
      <c r="I55" s="62" t="s">
        <v>54</v>
      </c>
      <c r="J55" s="61"/>
      <c r="L55" s="61" t="s">
        <v>4679</v>
      </c>
      <c r="M55" s="61" t="s">
        <v>1089</v>
      </c>
      <c r="N55" s="61">
        <v>4800</v>
      </c>
      <c r="O55" s="61" t="s">
        <v>2043</v>
      </c>
      <c r="P55" s="61"/>
      <c r="Q55" s="62" t="s">
        <v>7098</v>
      </c>
      <c r="R55" s="61"/>
      <c r="S55" s="63">
        <f>Table13[[#This Row],[Base Produced]]/700</f>
        <v>0</v>
      </c>
      <c r="T55" s="62" t="s">
        <v>54</v>
      </c>
      <c r="U55" s="61"/>
      <c r="V55" s="61"/>
    </row>
    <row r="56" spans="1:22">
      <c r="A56" s="61" t="s">
        <v>44</v>
      </c>
      <c r="B56" s="61" t="s">
        <v>3228</v>
      </c>
      <c r="C56" s="61">
        <v>3000</v>
      </c>
      <c r="D56" s="61" t="s">
        <v>2043</v>
      </c>
      <c r="E56" s="61"/>
      <c r="F56" s="62" t="s">
        <v>7098</v>
      </c>
      <c r="G56" s="61"/>
      <c r="H56" s="63">
        <f>C56/300</f>
        <v>10</v>
      </c>
      <c r="I56" s="62" t="s">
        <v>54</v>
      </c>
      <c r="J56" s="61"/>
      <c r="L56" s="61" t="s">
        <v>4679</v>
      </c>
      <c r="M56" s="61" t="s">
        <v>1349</v>
      </c>
      <c r="N56" s="61">
        <v>220</v>
      </c>
      <c r="O56" s="61" t="s">
        <v>2045</v>
      </c>
      <c r="P56" s="61"/>
      <c r="Q56" s="62" t="s">
        <v>7098</v>
      </c>
      <c r="R56" s="61"/>
      <c r="S56" s="63">
        <f>Table13[[#This Row],[Base Produced]]/700</f>
        <v>0</v>
      </c>
      <c r="T56" s="62" t="s">
        <v>54</v>
      </c>
      <c r="U56" s="61"/>
      <c r="V56" s="61"/>
    </row>
    <row r="57" ht="26.4" spans="1:22">
      <c r="A57" s="61" t="s">
        <v>44</v>
      </c>
      <c r="B57" s="61" t="s">
        <v>56</v>
      </c>
      <c r="C57" s="61">
        <v>4000</v>
      </c>
      <c r="D57" s="61" t="s">
        <v>2043</v>
      </c>
      <c r="E57" s="61"/>
      <c r="F57" s="62" t="s">
        <v>7098</v>
      </c>
      <c r="G57" s="61"/>
      <c r="H57" s="63">
        <f>C57/300</f>
        <v>13.3333333333333</v>
      </c>
      <c r="I57" s="62" t="s">
        <v>54</v>
      </c>
      <c r="J57" s="61"/>
      <c r="L57" s="61" t="s">
        <v>4679</v>
      </c>
      <c r="M57" s="61" t="s">
        <v>1328</v>
      </c>
      <c r="N57" s="61">
        <v>200</v>
      </c>
      <c r="O57" s="61" t="s">
        <v>2045</v>
      </c>
      <c r="P57" s="61"/>
      <c r="Q57" s="62" t="s">
        <v>7098</v>
      </c>
      <c r="R57" s="61"/>
      <c r="S57" s="63">
        <f>Table13[[#This Row],[Base Produced]]/700</f>
        <v>0</v>
      </c>
      <c r="T57" s="62" t="s">
        <v>54</v>
      </c>
      <c r="U57" s="61" t="s">
        <v>7160</v>
      </c>
      <c r="V57" s="61"/>
    </row>
    <row r="58" spans="1:22">
      <c r="A58" s="61" t="s">
        <v>44</v>
      </c>
      <c r="B58" s="61" t="s">
        <v>60</v>
      </c>
      <c r="C58" s="61">
        <v>400</v>
      </c>
      <c r="D58" s="61" t="s">
        <v>2045</v>
      </c>
      <c r="E58" s="61"/>
      <c r="F58" s="62" t="s">
        <v>7098</v>
      </c>
      <c r="G58" s="61"/>
      <c r="H58" s="63">
        <f>C58/300</f>
        <v>1.33333333333333</v>
      </c>
      <c r="I58" s="62" t="s">
        <v>54</v>
      </c>
      <c r="J58" s="61"/>
      <c r="L58" s="61" t="s">
        <v>4679</v>
      </c>
      <c r="M58" s="61" t="s">
        <v>1085</v>
      </c>
      <c r="N58" s="61">
        <v>6000</v>
      </c>
      <c r="O58" s="61" t="s">
        <v>2043</v>
      </c>
      <c r="P58" s="61"/>
      <c r="Q58" s="62" t="s">
        <v>7098</v>
      </c>
      <c r="R58" s="61"/>
      <c r="S58" s="63">
        <f>Table13[[#This Row],[Base Produced]]/700</f>
        <v>0</v>
      </c>
      <c r="T58" s="62" t="s">
        <v>54</v>
      </c>
      <c r="U58" s="61"/>
      <c r="V58" s="61"/>
    </row>
    <row r="59" spans="1:22">
      <c r="A59" s="61" t="s">
        <v>44</v>
      </c>
      <c r="B59" s="61" t="s">
        <v>3010</v>
      </c>
      <c r="C59" s="61">
        <v>600</v>
      </c>
      <c r="D59" s="61" t="s">
        <v>2045</v>
      </c>
      <c r="E59" s="61"/>
      <c r="F59" s="62" t="s">
        <v>7098</v>
      </c>
      <c r="G59" s="61"/>
      <c r="H59" s="63">
        <f>C59/300</f>
        <v>2</v>
      </c>
      <c r="I59" s="62" t="s">
        <v>54</v>
      </c>
      <c r="J59" s="61"/>
      <c r="L59" s="61" t="s">
        <v>4679</v>
      </c>
      <c r="M59" s="61" t="s">
        <v>1388</v>
      </c>
      <c r="N59" s="61">
        <v>210</v>
      </c>
      <c r="O59" s="61" t="s">
        <v>2045</v>
      </c>
      <c r="P59" s="61"/>
      <c r="Q59" s="62" t="s">
        <v>7098</v>
      </c>
      <c r="R59" s="61"/>
      <c r="S59" s="63">
        <f>Table13[[#This Row],[Base Produced]]/700</f>
        <v>0</v>
      </c>
      <c r="T59" s="62" t="s">
        <v>54</v>
      </c>
      <c r="U59" s="61"/>
      <c r="V59" s="61"/>
    </row>
    <row r="60" spans="1:22">
      <c r="A60" s="61" t="s">
        <v>44</v>
      </c>
      <c r="B60" s="61" t="s">
        <v>3238</v>
      </c>
      <c r="C60" s="61">
        <v>300</v>
      </c>
      <c r="D60" s="61" t="s">
        <v>2045</v>
      </c>
      <c r="E60" s="61"/>
      <c r="F60" s="62" t="s">
        <v>7098</v>
      </c>
      <c r="G60" s="61"/>
      <c r="H60" s="63"/>
      <c r="I60" s="62" t="s">
        <v>54</v>
      </c>
      <c r="J60" s="61"/>
      <c r="L60" s="61" t="s">
        <v>4679</v>
      </c>
      <c r="M60" s="61" t="s">
        <v>1259</v>
      </c>
      <c r="N60" s="61">
        <v>1605</v>
      </c>
      <c r="O60" s="61" t="s">
        <v>2045</v>
      </c>
      <c r="P60" s="61"/>
      <c r="Q60" s="62" t="s">
        <v>7098</v>
      </c>
      <c r="R60" s="61"/>
      <c r="S60" s="63">
        <f>Table13[[#This Row],[Base Produced]]/700</f>
        <v>0</v>
      </c>
      <c r="T60" s="62" t="s">
        <v>54</v>
      </c>
      <c r="U60" s="61"/>
      <c r="V60" s="61"/>
    </row>
    <row r="61" spans="1:22">
      <c r="A61" s="61" t="s">
        <v>44</v>
      </c>
      <c r="B61" s="61" t="s">
        <v>2053</v>
      </c>
      <c r="C61" s="61">
        <v>300</v>
      </c>
      <c r="D61" s="61" t="s">
        <v>2045</v>
      </c>
      <c r="E61" s="61"/>
      <c r="F61" s="62" t="s">
        <v>7098</v>
      </c>
      <c r="G61" s="61"/>
      <c r="H61" s="63"/>
      <c r="I61" s="62" t="s">
        <v>54</v>
      </c>
      <c r="J61" s="61"/>
      <c r="L61" s="61" t="s">
        <v>4679</v>
      </c>
      <c r="M61" s="61" t="s">
        <v>1120</v>
      </c>
      <c r="N61" s="61">
        <v>4000</v>
      </c>
      <c r="O61" s="61" t="s">
        <v>2043</v>
      </c>
      <c r="P61" s="61"/>
      <c r="Q61" s="62" t="s">
        <v>7098</v>
      </c>
      <c r="R61" s="61"/>
      <c r="S61" s="63">
        <f>Table13[[#This Row],[Base Produced]]/700</f>
        <v>0</v>
      </c>
      <c r="T61" s="62" t="s">
        <v>54</v>
      </c>
      <c r="U61" s="61"/>
      <c r="V61" s="61"/>
    </row>
    <row r="62" spans="1:22">
      <c r="A62" s="61" t="s">
        <v>44</v>
      </c>
      <c r="B62" s="61" t="s">
        <v>63</v>
      </c>
      <c r="C62" s="61">
        <v>2800</v>
      </c>
      <c r="D62" s="61" t="s">
        <v>2045</v>
      </c>
      <c r="E62" s="61"/>
      <c r="F62" s="62" t="s">
        <v>7098</v>
      </c>
      <c r="G62" s="61"/>
      <c r="H62" s="63"/>
      <c r="I62" s="62" t="s">
        <v>54</v>
      </c>
      <c r="J62" s="61"/>
      <c r="L62" s="61" t="s">
        <v>4679</v>
      </c>
      <c r="M62" s="61" t="s">
        <v>1112</v>
      </c>
      <c r="N62" s="61">
        <v>4800</v>
      </c>
      <c r="O62" s="61" t="s">
        <v>2043</v>
      </c>
      <c r="P62" s="61"/>
      <c r="Q62" s="62" t="s">
        <v>7098</v>
      </c>
      <c r="R62" s="61"/>
      <c r="S62" s="63">
        <f>Table13[[#This Row],[Base Produced]]/700</f>
        <v>0</v>
      </c>
      <c r="T62" s="62" t="s">
        <v>54</v>
      </c>
      <c r="U62" s="61"/>
      <c r="V62" s="61"/>
    </row>
    <row r="63" spans="1:22">
      <c r="A63" s="61" t="s">
        <v>44</v>
      </c>
      <c r="B63" s="61" t="s">
        <v>2077</v>
      </c>
      <c r="C63" s="61">
        <v>2000</v>
      </c>
      <c r="D63" s="61" t="s">
        <v>2045</v>
      </c>
      <c r="E63" s="61"/>
      <c r="F63" s="62" t="s">
        <v>7098</v>
      </c>
      <c r="G63" s="61"/>
      <c r="H63" s="63"/>
      <c r="I63" s="62" t="s">
        <v>54</v>
      </c>
      <c r="J63" s="61"/>
      <c r="L63" s="61" t="s">
        <v>4679</v>
      </c>
      <c r="M63" s="61" t="s">
        <v>1392</v>
      </c>
      <c r="N63" s="61">
        <v>1200</v>
      </c>
      <c r="O63" s="61" t="s">
        <v>2045</v>
      </c>
      <c r="P63" s="61"/>
      <c r="Q63" s="62" t="s">
        <v>7098</v>
      </c>
      <c r="R63" s="61"/>
      <c r="S63" s="63">
        <f>Table13[[#This Row],[Base Produced]]/700</f>
        <v>0</v>
      </c>
      <c r="T63" s="62" t="s">
        <v>54</v>
      </c>
      <c r="U63" s="61" t="s">
        <v>7133</v>
      </c>
      <c r="V63" s="61"/>
    </row>
    <row r="64" ht="26.4" spans="1:22">
      <c r="A64" s="61" t="s">
        <v>44</v>
      </c>
      <c r="B64" s="61" t="s">
        <v>72</v>
      </c>
      <c r="C64" s="61">
        <v>1200</v>
      </c>
      <c r="D64" s="61" t="s">
        <v>2043</v>
      </c>
      <c r="E64" s="61"/>
      <c r="F64" s="62" t="s">
        <v>7098</v>
      </c>
      <c r="G64" s="61"/>
      <c r="H64" s="63"/>
      <c r="I64" s="62" t="s">
        <v>54</v>
      </c>
      <c r="J64" s="61"/>
      <c r="L64" s="61" t="s">
        <v>4679</v>
      </c>
      <c r="M64" s="61" t="s">
        <v>1057</v>
      </c>
      <c r="N64" s="61">
        <v>2400</v>
      </c>
      <c r="O64" s="61" t="s">
        <v>2043</v>
      </c>
      <c r="P64" s="61"/>
      <c r="Q64" s="62" t="s">
        <v>7098</v>
      </c>
      <c r="R64" s="61"/>
      <c r="S64" s="63">
        <f>Table13[[#This Row],[Base Produced]]/700</f>
        <v>0</v>
      </c>
      <c r="T64" s="62" t="s">
        <v>54</v>
      </c>
      <c r="U64" s="61" t="s">
        <v>7161</v>
      </c>
      <c r="V64" s="61"/>
    </row>
    <row r="65" spans="1:22">
      <c r="A65" s="61" t="s">
        <v>7162</v>
      </c>
      <c r="B65" s="61" t="s">
        <v>72</v>
      </c>
      <c r="C65" s="61">
        <v>1200</v>
      </c>
      <c r="D65" s="61" t="s">
        <v>2043</v>
      </c>
      <c r="E65" s="61"/>
      <c r="F65" s="62" t="s">
        <v>7098</v>
      </c>
      <c r="G65" s="61"/>
      <c r="H65" s="61"/>
      <c r="I65" s="62" t="s">
        <v>54</v>
      </c>
      <c r="J65" s="61"/>
      <c r="L65" s="61" t="s">
        <v>7151</v>
      </c>
      <c r="M65" s="61" t="s">
        <v>1089</v>
      </c>
      <c r="N65" s="61">
        <v>3600</v>
      </c>
      <c r="O65" s="61" t="s">
        <v>2043</v>
      </c>
      <c r="P65" s="61"/>
      <c r="Q65" s="62" t="s">
        <v>7098</v>
      </c>
      <c r="R65" s="61"/>
      <c r="S65" s="63"/>
      <c r="T65" s="62" t="s">
        <v>54</v>
      </c>
      <c r="U65" s="61"/>
      <c r="V65" s="61"/>
    </row>
    <row r="66" ht="26.4" spans="1:22">
      <c r="A66" s="61" t="s">
        <v>7162</v>
      </c>
      <c r="B66" s="61" t="s">
        <v>56</v>
      </c>
      <c r="C66" s="61">
        <v>7000</v>
      </c>
      <c r="D66" s="61" t="s">
        <v>2043</v>
      </c>
      <c r="E66" s="61"/>
      <c r="F66" s="62" t="s">
        <v>7098</v>
      </c>
      <c r="G66" s="61"/>
      <c r="H66" s="61"/>
      <c r="I66" s="62" t="s">
        <v>54</v>
      </c>
      <c r="J66" s="61" t="s">
        <v>7163</v>
      </c>
      <c r="L66" s="61" t="s">
        <v>7151</v>
      </c>
      <c r="M66" s="61" t="s">
        <v>1418</v>
      </c>
      <c r="N66" s="61">
        <v>240</v>
      </c>
      <c r="O66" s="61" t="s">
        <v>2045</v>
      </c>
      <c r="P66" s="61"/>
      <c r="Q66" s="62" t="s">
        <v>7098</v>
      </c>
      <c r="R66" s="61"/>
      <c r="S66" s="63"/>
      <c r="T66" s="62" t="s">
        <v>54</v>
      </c>
      <c r="U66" s="61" t="s">
        <v>7164</v>
      </c>
      <c r="V66" s="61"/>
    </row>
    <row r="67" spans="1:22">
      <c r="A67" s="61" t="s">
        <v>7162</v>
      </c>
      <c r="B67" s="61" t="s">
        <v>3279</v>
      </c>
      <c r="C67" s="61">
        <v>1500</v>
      </c>
      <c r="D67" s="61" t="s">
        <v>2045</v>
      </c>
      <c r="E67" s="61"/>
      <c r="F67" s="62" t="s">
        <v>7098</v>
      </c>
      <c r="G67" s="61"/>
      <c r="H67" s="61"/>
      <c r="I67" s="62" t="s">
        <v>54</v>
      </c>
      <c r="J67" s="61"/>
      <c r="L67" s="61" t="s">
        <v>7151</v>
      </c>
      <c r="M67" s="61" t="s">
        <v>1146</v>
      </c>
      <c r="N67" s="61">
        <v>4000</v>
      </c>
      <c r="O67" s="61" t="s">
        <v>2043</v>
      </c>
      <c r="P67" s="61"/>
      <c r="Q67" s="62" t="s">
        <v>7098</v>
      </c>
      <c r="R67" s="61"/>
      <c r="S67" s="63">
        <f>Table13[[#This Row],[Base Produced]]/700</f>
        <v>0</v>
      </c>
      <c r="T67" s="62" t="s">
        <v>54</v>
      </c>
      <c r="U67" s="61"/>
      <c r="V67" s="61"/>
    </row>
    <row r="68" ht="39.6" spans="1:22">
      <c r="A68" s="61" t="s">
        <v>7162</v>
      </c>
      <c r="B68" s="61" t="s">
        <v>2132</v>
      </c>
      <c r="C68" s="61">
        <v>1000</v>
      </c>
      <c r="D68" s="61" t="s">
        <v>2045</v>
      </c>
      <c r="E68" s="61"/>
      <c r="F68" s="62" t="s">
        <v>7098</v>
      </c>
      <c r="G68" s="61"/>
      <c r="H68" s="61"/>
      <c r="I68" s="62" t="s">
        <v>54</v>
      </c>
      <c r="J68" s="61"/>
      <c r="L68" s="61" t="s">
        <v>7151</v>
      </c>
      <c r="M68" s="61" t="s">
        <v>1062</v>
      </c>
      <c r="N68" s="61">
        <v>10200</v>
      </c>
      <c r="O68" s="61" t="s">
        <v>2043</v>
      </c>
      <c r="P68" s="61"/>
      <c r="Q68" s="62" t="s">
        <v>7098</v>
      </c>
      <c r="R68" s="61"/>
      <c r="S68" s="63">
        <f>Table13[[#This Row],[Base Produced]]/700</f>
        <v>0</v>
      </c>
      <c r="T68" s="66" t="s">
        <v>7165</v>
      </c>
      <c r="U68" s="61" t="s">
        <v>3548</v>
      </c>
      <c r="V68" s="61"/>
    </row>
    <row r="69" spans="1:22">
      <c r="A69" s="61" t="s">
        <v>7162</v>
      </c>
      <c r="B69" s="61" t="s">
        <v>112</v>
      </c>
      <c r="C69" s="61">
        <v>300</v>
      </c>
      <c r="D69" s="61" t="s">
        <v>2045</v>
      </c>
      <c r="E69" s="61"/>
      <c r="F69" s="62" t="s">
        <v>7098</v>
      </c>
      <c r="G69" s="61"/>
      <c r="H69" s="61"/>
      <c r="I69" s="62" t="s">
        <v>54</v>
      </c>
      <c r="J69" s="61"/>
      <c r="L69" s="61" t="s">
        <v>7151</v>
      </c>
      <c r="M69" s="61" t="s">
        <v>1085</v>
      </c>
      <c r="N69" s="61">
        <v>8400</v>
      </c>
      <c r="O69" s="61" t="s">
        <v>2043</v>
      </c>
      <c r="P69" s="61"/>
      <c r="Q69" s="62" t="s">
        <v>7098</v>
      </c>
      <c r="R69" s="61"/>
      <c r="S69" s="63">
        <f>Table13[[#This Row],[Base Produced]]/700</f>
        <v>0</v>
      </c>
      <c r="T69" s="62" t="s">
        <v>54</v>
      </c>
      <c r="U69" s="61"/>
      <c r="V69" s="61"/>
    </row>
    <row r="70" spans="1:22">
      <c r="A70" s="61" t="s">
        <v>7162</v>
      </c>
      <c r="B70" s="61" t="s">
        <v>3228</v>
      </c>
      <c r="C70" s="61">
        <v>2000</v>
      </c>
      <c r="D70" s="61" t="s">
        <v>2043</v>
      </c>
      <c r="E70" s="61"/>
      <c r="F70" s="62" t="s">
        <v>7098</v>
      </c>
      <c r="G70" s="61"/>
      <c r="H70" s="63"/>
      <c r="I70" s="62" t="s">
        <v>54</v>
      </c>
      <c r="J70" s="61" t="s">
        <v>7163</v>
      </c>
      <c r="L70" s="61" t="s">
        <v>7151</v>
      </c>
      <c r="M70" s="61" t="s">
        <v>1231</v>
      </c>
      <c r="N70" s="61">
        <v>2000</v>
      </c>
      <c r="O70" s="61" t="s">
        <v>2045</v>
      </c>
      <c r="P70" s="61"/>
      <c r="Q70" s="62" t="s">
        <v>7098</v>
      </c>
      <c r="R70" s="61"/>
      <c r="S70" s="63">
        <f>Table13[[#This Row],[Base Produced]]/700</f>
        <v>0</v>
      </c>
      <c r="T70" s="62" t="s">
        <v>54</v>
      </c>
      <c r="U70" s="61"/>
      <c r="V70" s="61"/>
    </row>
    <row r="71" spans="1:22">
      <c r="A71" s="61" t="s">
        <v>7162</v>
      </c>
      <c r="B71" s="61" t="s">
        <v>61</v>
      </c>
      <c r="C71" s="61">
        <v>4000</v>
      </c>
      <c r="D71" s="61" t="s">
        <v>2045</v>
      </c>
      <c r="E71" s="61"/>
      <c r="F71" s="62" t="s">
        <v>7098</v>
      </c>
      <c r="G71" s="61"/>
      <c r="H71" s="63"/>
      <c r="I71" s="62" t="s">
        <v>54</v>
      </c>
      <c r="J71" s="61"/>
      <c r="L71" s="61" t="s">
        <v>7151</v>
      </c>
      <c r="M71" s="61" t="s">
        <v>1322</v>
      </c>
      <c r="N71" s="61">
        <v>300</v>
      </c>
      <c r="O71" s="61" t="s">
        <v>2045</v>
      </c>
      <c r="P71" s="61"/>
      <c r="Q71" s="62" t="s">
        <v>7098</v>
      </c>
      <c r="R71" s="61"/>
      <c r="S71" s="63">
        <f>Table13[[#This Row],[Base Produced]]/700</f>
        <v>0</v>
      </c>
      <c r="T71" s="62" t="s">
        <v>54</v>
      </c>
      <c r="U71" s="61"/>
      <c r="V71" s="61"/>
    </row>
    <row r="72" spans="1:22">
      <c r="A72" s="61" t="s">
        <v>7162</v>
      </c>
      <c r="B72" s="61" t="s">
        <v>2155</v>
      </c>
      <c r="C72" s="61">
        <v>1000</v>
      </c>
      <c r="D72" s="61" t="s">
        <v>2045</v>
      </c>
      <c r="E72" s="61"/>
      <c r="F72" s="62" t="s">
        <v>7098</v>
      </c>
      <c r="G72" s="61"/>
      <c r="H72" s="63"/>
      <c r="I72" s="64" t="s">
        <v>2439</v>
      </c>
      <c r="J72" s="61"/>
      <c r="L72" s="61" t="s">
        <v>7151</v>
      </c>
      <c r="M72" s="61" t="s">
        <v>322</v>
      </c>
      <c r="N72" s="61">
        <v>1400</v>
      </c>
      <c r="O72" s="61" t="s">
        <v>2043</v>
      </c>
      <c r="P72" s="61"/>
      <c r="Q72" s="61" t="s">
        <v>3561</v>
      </c>
      <c r="R72" s="61"/>
      <c r="S72" s="63">
        <f>Table13[[#This Row],[Base Produced]]/700</f>
        <v>0</v>
      </c>
      <c r="T72" s="62" t="s">
        <v>54</v>
      </c>
      <c r="U72" s="61"/>
      <c r="V72" s="61"/>
    </row>
    <row r="73" ht="26.4" spans="1:22">
      <c r="A73" s="61" t="s">
        <v>7162</v>
      </c>
      <c r="B73" s="61" t="s">
        <v>77</v>
      </c>
      <c r="C73" s="61">
        <v>500</v>
      </c>
      <c r="D73" s="61" t="s">
        <v>2045</v>
      </c>
      <c r="E73" s="61"/>
      <c r="F73" s="62" t="s">
        <v>7098</v>
      </c>
      <c r="G73" s="61"/>
      <c r="H73" s="61"/>
      <c r="I73" s="62" t="s">
        <v>54</v>
      </c>
      <c r="J73" s="61"/>
      <c r="L73" s="61" t="s">
        <v>7151</v>
      </c>
      <c r="M73" s="61" t="s">
        <v>1062</v>
      </c>
      <c r="N73" s="61">
        <v>10200</v>
      </c>
      <c r="O73" s="61" t="s">
        <v>2043</v>
      </c>
      <c r="P73" s="61"/>
      <c r="Q73" s="62" t="s">
        <v>7098</v>
      </c>
      <c r="R73" s="61"/>
      <c r="S73" s="63">
        <f>Table13[[#This Row],[Base Produced]]/700</f>
        <v>0</v>
      </c>
      <c r="T73" s="62" t="s">
        <v>3548</v>
      </c>
      <c r="U73" s="61"/>
      <c r="V73" s="61"/>
    </row>
    <row r="74" spans="1:22">
      <c r="A74" s="61" t="s">
        <v>7162</v>
      </c>
      <c r="B74" s="61" t="s">
        <v>110</v>
      </c>
      <c r="C74" s="61">
        <v>600</v>
      </c>
      <c r="D74" s="61" t="s">
        <v>2045</v>
      </c>
      <c r="E74" s="61"/>
      <c r="F74" s="62" t="s">
        <v>7098</v>
      </c>
      <c r="G74" s="61"/>
      <c r="H74" s="61"/>
      <c r="I74" s="62" t="s">
        <v>54</v>
      </c>
      <c r="J74" s="61"/>
      <c r="L74" s="61" t="s">
        <v>7151</v>
      </c>
      <c r="M74" s="61" t="s">
        <v>322</v>
      </c>
      <c r="N74" s="61">
        <v>2400</v>
      </c>
      <c r="O74" s="61" t="s">
        <v>2043</v>
      </c>
      <c r="P74" s="61"/>
      <c r="Q74" s="61" t="s">
        <v>3561</v>
      </c>
      <c r="R74" s="61"/>
      <c r="S74" s="63">
        <f>Table13[[#This Row],[Base Produced]]/700</f>
        <v>0</v>
      </c>
      <c r="T74" s="62" t="s">
        <v>54</v>
      </c>
      <c r="U74" s="61"/>
      <c r="V74" s="61"/>
    </row>
    <row r="75" spans="1:22">
      <c r="A75" s="61" t="s">
        <v>7166</v>
      </c>
      <c r="B75" s="61" t="s">
        <v>2169</v>
      </c>
      <c r="C75" s="61">
        <v>320</v>
      </c>
      <c r="D75" s="61" t="s">
        <v>2045</v>
      </c>
      <c r="E75" s="61"/>
      <c r="F75" s="62" t="s">
        <v>7098</v>
      </c>
      <c r="G75" s="61"/>
      <c r="H75" s="61"/>
      <c r="I75" s="62" t="s">
        <v>54</v>
      </c>
      <c r="J75" s="61"/>
      <c r="L75" s="61" t="s">
        <v>7151</v>
      </c>
      <c r="M75" s="61" t="s">
        <v>322</v>
      </c>
      <c r="N75" s="61">
        <v>6000</v>
      </c>
      <c r="O75" s="61" t="s">
        <v>2043</v>
      </c>
      <c r="P75" s="61"/>
      <c r="Q75" s="62" t="s">
        <v>7098</v>
      </c>
      <c r="R75" s="61"/>
      <c r="S75" s="63">
        <f>Table13[[#This Row],[Base Produced]]/700</f>
        <v>0</v>
      </c>
      <c r="T75" s="62" t="s">
        <v>54</v>
      </c>
      <c r="U75" s="61"/>
      <c r="V75" s="61"/>
    </row>
    <row r="76" spans="1:22">
      <c r="A76" s="61" t="s">
        <v>7166</v>
      </c>
      <c r="B76" s="61" t="s">
        <v>57</v>
      </c>
      <c r="C76" s="61">
        <f>50*60</f>
        <v>3000</v>
      </c>
      <c r="D76" s="61" t="s">
        <v>2045</v>
      </c>
      <c r="E76" s="61"/>
      <c r="F76" s="62" t="s">
        <v>7098</v>
      </c>
      <c r="G76" s="61"/>
      <c r="H76" s="61"/>
      <c r="I76" s="62" t="s">
        <v>54</v>
      </c>
      <c r="J76" s="61"/>
      <c r="L76" s="61" t="s">
        <v>44</v>
      </c>
      <c r="M76" s="61" t="s">
        <v>1085</v>
      </c>
      <c r="N76" s="61">
        <v>6000</v>
      </c>
      <c r="O76" s="61" t="s">
        <v>2043</v>
      </c>
      <c r="P76" s="61"/>
      <c r="Q76" s="62" t="s">
        <v>7098</v>
      </c>
      <c r="R76" s="61"/>
      <c r="S76" s="63">
        <f>Table13[[#This Row],[Base Produced]]/700</f>
        <v>0</v>
      </c>
      <c r="T76" s="62" t="s">
        <v>54</v>
      </c>
      <c r="U76" s="61"/>
      <c r="V76" s="61"/>
    </row>
    <row r="77" spans="1:22">
      <c r="A77" s="61" t="s">
        <v>7166</v>
      </c>
      <c r="B77" s="61" t="s">
        <v>3228</v>
      </c>
      <c r="C77" s="61">
        <v>2300</v>
      </c>
      <c r="D77" s="61" t="s">
        <v>2043</v>
      </c>
      <c r="E77" s="61"/>
      <c r="F77" s="62" t="s">
        <v>7098</v>
      </c>
      <c r="G77" s="61"/>
      <c r="H77" s="61"/>
      <c r="I77" s="62" t="s">
        <v>54</v>
      </c>
      <c r="J77" s="61"/>
      <c r="L77" s="61" t="s">
        <v>44</v>
      </c>
      <c r="M77" s="61" t="s">
        <v>1349</v>
      </c>
      <c r="N77" s="61">
        <v>300</v>
      </c>
      <c r="O77" s="61" t="s">
        <v>2045</v>
      </c>
      <c r="P77" s="61"/>
      <c r="Q77" s="62" t="s">
        <v>7098</v>
      </c>
      <c r="R77" s="61"/>
      <c r="S77" s="63">
        <f>Table13[[#This Row],[Base Produced]]/700</f>
        <v>0</v>
      </c>
      <c r="T77" s="62" t="s">
        <v>54</v>
      </c>
      <c r="U77" s="61"/>
      <c r="V77" s="61"/>
    </row>
    <row r="78" spans="1:22">
      <c r="A78" s="61" t="s">
        <v>7166</v>
      </c>
      <c r="B78" s="61" t="s">
        <v>57</v>
      </c>
      <c r="C78" s="61">
        <v>1000</v>
      </c>
      <c r="D78" s="61" t="s">
        <v>2043</v>
      </c>
      <c r="E78" s="61"/>
      <c r="F78" s="62" t="s">
        <v>7098</v>
      </c>
      <c r="G78" s="61"/>
      <c r="H78" s="61"/>
      <c r="I78" s="62" t="s">
        <v>54</v>
      </c>
      <c r="J78" s="61"/>
      <c r="L78" s="61" t="s">
        <v>44</v>
      </c>
      <c r="M78" s="61" t="s">
        <v>1328</v>
      </c>
      <c r="N78" s="61">
        <v>220</v>
      </c>
      <c r="O78" s="61" t="s">
        <v>2045</v>
      </c>
      <c r="P78" s="61"/>
      <c r="Q78" s="62" t="s">
        <v>7098</v>
      </c>
      <c r="R78" s="61"/>
      <c r="S78" s="63">
        <f>Table13[[#This Row],[Base Produced]]/700</f>
        <v>0</v>
      </c>
      <c r="T78" s="62" t="s">
        <v>54</v>
      </c>
      <c r="U78" s="61"/>
      <c r="V78" s="61"/>
    </row>
    <row r="79" spans="1:22">
      <c r="A79" s="61" t="s">
        <v>7166</v>
      </c>
      <c r="B79" s="61" t="s">
        <v>56</v>
      </c>
      <c r="C79" s="61">
        <v>3500</v>
      </c>
      <c r="D79" s="61" t="s">
        <v>2043</v>
      </c>
      <c r="E79" s="61"/>
      <c r="F79" s="62" t="s">
        <v>7098</v>
      </c>
      <c r="G79" s="61"/>
      <c r="H79" s="61"/>
      <c r="I79" s="62" t="s">
        <v>54</v>
      </c>
      <c r="J79" s="61"/>
      <c r="L79" s="61" t="s">
        <v>44</v>
      </c>
      <c r="M79" s="61" t="s">
        <v>1392</v>
      </c>
      <c r="N79" s="61">
        <v>495</v>
      </c>
      <c r="O79" s="61" t="s">
        <v>2045</v>
      </c>
      <c r="P79" s="61"/>
      <c r="Q79" s="62" t="s">
        <v>7098</v>
      </c>
      <c r="R79" s="61"/>
      <c r="S79" s="63">
        <f>Table13[[#This Row],[Base Produced]]/700</f>
        <v>0</v>
      </c>
      <c r="T79" s="62" t="s">
        <v>54</v>
      </c>
      <c r="U79" s="61"/>
      <c r="V79" s="61"/>
    </row>
    <row r="80" spans="1:22">
      <c r="A80" s="61" t="s">
        <v>7166</v>
      </c>
      <c r="B80" s="61" t="s">
        <v>2155</v>
      </c>
      <c r="C80" s="61">
        <v>1100</v>
      </c>
      <c r="D80" s="61" t="s">
        <v>2045</v>
      </c>
      <c r="E80" s="61"/>
      <c r="F80" s="62" t="s">
        <v>7098</v>
      </c>
      <c r="G80" s="61"/>
      <c r="H80" s="61"/>
      <c r="I80" s="62" t="s">
        <v>54</v>
      </c>
      <c r="J80" s="61"/>
      <c r="L80" s="61" t="s">
        <v>44</v>
      </c>
      <c r="M80" s="61" t="s">
        <v>1085</v>
      </c>
      <c r="N80" s="61">
        <v>6000</v>
      </c>
      <c r="O80" s="61" t="s">
        <v>2043</v>
      </c>
      <c r="P80" s="61"/>
      <c r="Q80" s="62" t="s">
        <v>7098</v>
      </c>
      <c r="R80" s="61"/>
      <c r="S80" s="63">
        <f>Table13[[#This Row],[Base Produced]]/700</f>
        <v>0</v>
      </c>
      <c r="T80" s="62" t="s">
        <v>54</v>
      </c>
      <c r="U80" s="61"/>
      <c r="V80" s="61"/>
    </row>
    <row r="81" spans="1:22">
      <c r="A81" s="61" t="s">
        <v>7166</v>
      </c>
      <c r="B81" s="61" t="s">
        <v>68</v>
      </c>
      <c r="C81" s="61">
        <v>2200</v>
      </c>
      <c r="D81" s="61" t="s">
        <v>2045</v>
      </c>
      <c r="E81" s="61"/>
      <c r="F81" s="62" t="s">
        <v>7098</v>
      </c>
      <c r="G81" s="61"/>
      <c r="H81" s="61"/>
      <c r="I81" s="62" t="s">
        <v>54</v>
      </c>
      <c r="J81" s="61"/>
      <c r="L81" s="61" t="s">
        <v>44</v>
      </c>
      <c r="M81" s="61" t="s">
        <v>322</v>
      </c>
      <c r="N81" s="61">
        <v>18000</v>
      </c>
      <c r="O81" s="61" t="s">
        <v>2043</v>
      </c>
      <c r="P81" s="61"/>
      <c r="Q81" s="62" t="s">
        <v>7098</v>
      </c>
      <c r="R81" s="61"/>
      <c r="S81" s="63">
        <f>Table13[[#This Row],[Base Produced]]/700</f>
        <v>0</v>
      </c>
      <c r="T81" s="62" t="s">
        <v>54</v>
      </c>
      <c r="U81" s="61"/>
      <c r="V81" s="61"/>
    </row>
    <row r="82" spans="1:22">
      <c r="A82" s="61" t="s">
        <v>7166</v>
      </c>
      <c r="B82" s="61" t="s">
        <v>3238</v>
      </c>
      <c r="C82" s="61">
        <v>500</v>
      </c>
      <c r="D82" s="61" t="s">
        <v>2045</v>
      </c>
      <c r="E82" s="61"/>
      <c r="F82" s="62" t="s">
        <v>7098</v>
      </c>
      <c r="G82" s="61"/>
      <c r="H82" s="61"/>
      <c r="I82" s="62" t="s">
        <v>54</v>
      </c>
      <c r="J82" s="61"/>
      <c r="L82" s="61" t="s">
        <v>44</v>
      </c>
      <c r="M82" s="61" t="s">
        <v>1085</v>
      </c>
      <c r="N82" s="61">
        <v>6000</v>
      </c>
      <c r="O82" s="61" t="s">
        <v>2043</v>
      </c>
      <c r="P82" s="61"/>
      <c r="Q82" s="62" t="s">
        <v>7098</v>
      </c>
      <c r="R82" s="61"/>
      <c r="S82" s="63">
        <f>Table13[[#This Row],[Base Produced]]/700</f>
        <v>0</v>
      </c>
      <c r="T82" s="62" t="s">
        <v>54</v>
      </c>
      <c r="U82" s="61"/>
      <c r="V82" s="61"/>
    </row>
    <row r="83" spans="1:22">
      <c r="A83" s="61" t="s">
        <v>7167</v>
      </c>
      <c r="B83" s="61" t="s">
        <v>2048</v>
      </c>
      <c r="C83" s="61">
        <v>60</v>
      </c>
      <c r="D83" s="61" t="s">
        <v>2045</v>
      </c>
      <c r="E83" s="61"/>
      <c r="F83" s="62" t="s">
        <v>7098</v>
      </c>
      <c r="G83" s="61"/>
      <c r="H83" s="61"/>
      <c r="I83" s="62" t="s">
        <v>54</v>
      </c>
      <c r="J83" s="61"/>
      <c r="L83" s="61" t="s">
        <v>44</v>
      </c>
      <c r="M83" s="61" t="s">
        <v>1120</v>
      </c>
      <c r="N83" s="61">
        <v>6800</v>
      </c>
      <c r="O83" s="61" t="s">
        <v>2043</v>
      </c>
      <c r="P83" s="61"/>
      <c r="Q83" s="62" t="s">
        <v>7098</v>
      </c>
      <c r="R83" s="61"/>
      <c r="S83" s="63">
        <f>Table13[[#This Row],[Base Produced]]/700</f>
        <v>0</v>
      </c>
      <c r="T83" s="62" t="s">
        <v>54</v>
      </c>
      <c r="U83" s="61"/>
      <c r="V83" s="61"/>
    </row>
    <row r="84" ht="26.4" spans="1:22">
      <c r="A84" s="61" t="s">
        <v>7167</v>
      </c>
      <c r="B84" s="61" t="s">
        <v>3228</v>
      </c>
      <c r="C84" s="61">
        <v>1400</v>
      </c>
      <c r="D84" s="61" t="s">
        <v>2043</v>
      </c>
      <c r="E84" s="61"/>
      <c r="F84" s="62" t="s">
        <v>7098</v>
      </c>
      <c r="G84" s="61"/>
      <c r="H84" s="63"/>
      <c r="I84" s="62" t="s">
        <v>54</v>
      </c>
      <c r="J84" s="61" t="s">
        <v>7168</v>
      </c>
      <c r="L84" s="61" t="s">
        <v>44</v>
      </c>
      <c r="M84" s="61" t="s">
        <v>1299</v>
      </c>
      <c r="N84" s="61">
        <v>200</v>
      </c>
      <c r="O84" s="61" t="s">
        <v>2045</v>
      </c>
      <c r="P84" s="61"/>
      <c r="Q84" s="62" t="s">
        <v>7098</v>
      </c>
      <c r="R84" s="61"/>
      <c r="S84" s="63">
        <f>Table13[[#This Row],[Base Produced]]/700</f>
        <v>0</v>
      </c>
      <c r="T84" s="64" t="s">
        <v>2439</v>
      </c>
      <c r="U84" s="61" t="s">
        <v>3706</v>
      </c>
      <c r="V84" s="61"/>
    </row>
    <row r="85" spans="1:22">
      <c r="A85" s="61" t="s">
        <v>7167</v>
      </c>
      <c r="B85" s="61" t="s">
        <v>2048</v>
      </c>
      <c r="C85" s="61">
        <v>2000</v>
      </c>
      <c r="D85" s="61" t="s">
        <v>2045</v>
      </c>
      <c r="E85" s="61"/>
      <c r="F85" s="62" t="s">
        <v>7098</v>
      </c>
      <c r="G85" s="61"/>
      <c r="H85" s="63"/>
      <c r="I85" s="62" t="s">
        <v>54</v>
      </c>
      <c r="J85" s="61"/>
      <c r="L85" s="61" t="s">
        <v>44</v>
      </c>
      <c r="M85" s="61" t="s">
        <v>1270</v>
      </c>
      <c r="N85" s="61">
        <v>200</v>
      </c>
      <c r="O85" s="61" t="s">
        <v>2045</v>
      </c>
      <c r="P85" s="61"/>
      <c r="Q85" s="62" t="s">
        <v>7098</v>
      </c>
      <c r="R85" s="61"/>
      <c r="S85" s="63">
        <f>Table13[[#This Row],[Base Produced]]/700</f>
        <v>0</v>
      </c>
      <c r="T85" s="62" t="s">
        <v>54</v>
      </c>
      <c r="U85" s="61"/>
      <c r="V85" s="61"/>
    </row>
    <row r="86" spans="1:22">
      <c r="A86" s="61" t="s">
        <v>7167</v>
      </c>
      <c r="B86" s="61" t="s">
        <v>56</v>
      </c>
      <c r="C86" s="61">
        <v>4000</v>
      </c>
      <c r="D86" s="61" t="s">
        <v>2043</v>
      </c>
      <c r="E86" s="61"/>
      <c r="F86" s="62" t="s">
        <v>7098</v>
      </c>
      <c r="G86" s="61"/>
      <c r="H86" s="63"/>
      <c r="I86" s="62" t="s">
        <v>54</v>
      </c>
      <c r="J86" s="61" t="s">
        <v>7169</v>
      </c>
      <c r="L86" s="61" t="s">
        <v>44</v>
      </c>
      <c r="M86" s="61" t="s">
        <v>868</v>
      </c>
      <c r="N86" s="61">
        <v>750</v>
      </c>
      <c r="O86" s="61" t="s">
        <v>2043</v>
      </c>
      <c r="P86" s="61"/>
      <c r="Q86" s="61"/>
      <c r="R86" s="61"/>
      <c r="S86" s="61"/>
      <c r="T86" s="62" t="s">
        <v>54</v>
      </c>
      <c r="U86" s="61" t="s">
        <v>7170</v>
      </c>
      <c r="V86" s="61"/>
    </row>
    <row r="87" spans="1:22">
      <c r="A87" s="61" t="s">
        <v>7167</v>
      </c>
      <c r="B87" s="61" t="s">
        <v>5845</v>
      </c>
      <c r="C87" s="61">
        <v>550</v>
      </c>
      <c r="D87" s="61" t="s">
        <v>2045</v>
      </c>
      <c r="E87" s="61"/>
      <c r="F87" s="62" t="s">
        <v>7098</v>
      </c>
      <c r="G87" s="61"/>
      <c r="H87" s="61"/>
      <c r="I87" s="62" t="s">
        <v>54</v>
      </c>
      <c r="J87" s="61"/>
      <c r="L87" s="61" t="s">
        <v>44</v>
      </c>
      <c r="M87" s="61" t="s">
        <v>1482</v>
      </c>
      <c r="N87" s="61">
        <v>200</v>
      </c>
      <c r="O87" s="61" t="s">
        <v>2045</v>
      </c>
      <c r="P87" s="61"/>
      <c r="Q87" s="62" t="s">
        <v>7098</v>
      </c>
      <c r="R87" s="61"/>
      <c r="S87" s="63">
        <f>Table13[[#This Row],[Base Produced]]/700</f>
        <v>0</v>
      </c>
      <c r="T87" s="62" t="s">
        <v>54</v>
      </c>
      <c r="U87" s="61"/>
      <c r="V87" s="61"/>
    </row>
    <row r="88" spans="1:22">
      <c r="A88" s="61" t="s">
        <v>7167</v>
      </c>
      <c r="B88" s="61" t="s">
        <v>106</v>
      </c>
      <c r="C88" s="61">
        <v>1200</v>
      </c>
      <c r="D88" s="61" t="s">
        <v>2045</v>
      </c>
      <c r="E88" s="61"/>
      <c r="F88" s="62" t="s">
        <v>7098</v>
      </c>
      <c r="G88" s="61"/>
      <c r="H88" s="61">
        <f>C88/300</f>
        <v>4</v>
      </c>
      <c r="I88" s="61" t="s">
        <v>2210</v>
      </c>
      <c r="J88" s="61"/>
      <c r="L88" s="61" t="s">
        <v>44</v>
      </c>
      <c r="M88" s="61" t="s">
        <v>1330</v>
      </c>
      <c r="N88" s="61">
        <v>400</v>
      </c>
      <c r="O88" s="61" t="s">
        <v>2045</v>
      </c>
      <c r="P88" s="61"/>
      <c r="Q88" s="62" t="s">
        <v>7098</v>
      </c>
      <c r="R88" s="61"/>
      <c r="S88" s="63">
        <f>Table13[[#This Row],[Base Produced]]/700</f>
        <v>0</v>
      </c>
      <c r="T88" s="62" t="s">
        <v>54</v>
      </c>
      <c r="U88" s="61"/>
      <c r="V88" s="61"/>
    </row>
    <row r="89" spans="1:22">
      <c r="A89" s="61"/>
      <c r="B89" s="61"/>
      <c r="C89" s="61"/>
      <c r="D89" s="61"/>
      <c r="E89" s="61"/>
      <c r="F89" s="61"/>
      <c r="G89" s="61"/>
      <c r="H89" s="63"/>
      <c r="I89" s="61"/>
      <c r="J89" s="61"/>
      <c r="L89" s="61" t="s">
        <v>7162</v>
      </c>
      <c r="M89" s="61" t="s">
        <v>1057</v>
      </c>
      <c r="N89" s="61">
        <v>7800</v>
      </c>
      <c r="O89" s="61" t="s">
        <v>2043</v>
      </c>
      <c r="P89" s="61"/>
      <c r="Q89" s="62" t="s">
        <v>7098</v>
      </c>
      <c r="R89" s="61"/>
      <c r="S89" s="63">
        <f>Table13[[#This Row],[Base Produced]]/700</f>
        <v>0</v>
      </c>
      <c r="T89" s="62" t="s">
        <v>54</v>
      </c>
      <c r="U89" s="61"/>
      <c r="V89" s="61"/>
    </row>
    <row r="90" spans="1:22">
      <c r="A90" s="61"/>
      <c r="B90" s="61"/>
      <c r="C90" s="61"/>
      <c r="D90" s="61"/>
      <c r="E90" s="61"/>
      <c r="F90" s="61"/>
      <c r="G90" s="61"/>
      <c r="H90" s="63"/>
      <c r="I90" s="61"/>
      <c r="J90" s="61"/>
      <c r="L90" s="61" t="s">
        <v>7162</v>
      </c>
      <c r="M90" s="61" t="s">
        <v>1131</v>
      </c>
      <c r="N90" s="61">
        <v>500</v>
      </c>
      <c r="O90" s="61" t="s">
        <v>2045</v>
      </c>
      <c r="P90" s="61"/>
      <c r="Q90" s="62" t="s">
        <v>7098</v>
      </c>
      <c r="R90" s="61"/>
      <c r="S90" s="63">
        <f>Table13[[#This Row],[Base Produced]]/700</f>
        <v>0</v>
      </c>
      <c r="T90" s="62" t="s">
        <v>54</v>
      </c>
      <c r="U90" s="61"/>
      <c r="V90" s="61"/>
    </row>
    <row r="91" spans="1:22">
      <c r="A91" s="61"/>
      <c r="B91" s="61"/>
      <c r="C91" s="61"/>
      <c r="D91" s="61"/>
      <c r="E91" s="61"/>
      <c r="F91" s="61"/>
      <c r="G91" s="61"/>
      <c r="H91" s="63"/>
      <c r="I91" s="61"/>
      <c r="J91" s="61"/>
      <c r="L91" s="61" t="s">
        <v>7162</v>
      </c>
      <c r="M91" s="61" t="s">
        <v>1065</v>
      </c>
      <c r="N91" s="61">
        <v>4000</v>
      </c>
      <c r="O91" s="61" t="s">
        <v>2043</v>
      </c>
      <c r="P91" s="61"/>
      <c r="Q91" s="62" t="s">
        <v>7098</v>
      </c>
      <c r="R91" s="61"/>
      <c r="S91" s="63">
        <f>Table13[[#This Row],[Base Produced]]/700</f>
        <v>0</v>
      </c>
      <c r="T91" s="62" t="s">
        <v>54</v>
      </c>
      <c r="U91" s="61"/>
      <c r="V91" s="61"/>
    </row>
    <row r="92" spans="1:22">
      <c r="A92" s="61" t="s">
        <v>7167</v>
      </c>
      <c r="B92" s="61" t="s">
        <v>76</v>
      </c>
      <c r="C92" s="61">
        <v>800</v>
      </c>
      <c r="D92" s="61" t="s">
        <v>2045</v>
      </c>
      <c r="E92" s="61"/>
      <c r="F92" s="62" t="s">
        <v>7098</v>
      </c>
      <c r="G92" s="61"/>
      <c r="H92" s="63"/>
      <c r="I92" s="61"/>
      <c r="J92" s="61"/>
      <c r="L92" s="61" t="s">
        <v>7162</v>
      </c>
      <c r="M92" s="61" t="s">
        <v>1085</v>
      </c>
      <c r="N92" s="61">
        <v>6000</v>
      </c>
      <c r="O92" s="61" t="s">
        <v>2043</v>
      </c>
      <c r="P92" s="61"/>
      <c r="Q92" s="62" t="s">
        <v>7098</v>
      </c>
      <c r="R92" s="61"/>
      <c r="S92" s="63">
        <f>Table13[[#This Row],[Base Produced]]/700</f>
        <v>0</v>
      </c>
      <c r="T92" s="62" t="s">
        <v>54</v>
      </c>
      <c r="U92" s="61"/>
      <c r="V92" s="61"/>
    </row>
    <row r="93" spans="1:22">
      <c r="A93" s="61" t="s">
        <v>7167</v>
      </c>
      <c r="B93" s="61" t="s">
        <v>63</v>
      </c>
      <c r="C93" s="61">
        <v>5500</v>
      </c>
      <c r="D93" s="61" t="s">
        <v>2045</v>
      </c>
      <c r="E93" s="61"/>
      <c r="F93" s="61" t="s">
        <v>2725</v>
      </c>
      <c r="G93" s="61"/>
      <c r="H93" s="63"/>
      <c r="I93" s="61"/>
      <c r="J93" s="61"/>
      <c r="L93" s="61" t="s">
        <v>7162</v>
      </c>
      <c r="M93" s="61" t="s">
        <v>1164</v>
      </c>
      <c r="N93" s="61">
        <v>6000</v>
      </c>
      <c r="O93" s="61" t="s">
        <v>2043</v>
      </c>
      <c r="P93" s="61"/>
      <c r="Q93" s="62" t="s">
        <v>7098</v>
      </c>
      <c r="R93" s="61"/>
      <c r="S93" s="63">
        <f>Table13[[#This Row],[Base Produced]]/700</f>
        <v>0</v>
      </c>
      <c r="T93" s="62" t="s">
        <v>54</v>
      </c>
      <c r="U93" s="61"/>
      <c r="V93" s="61"/>
    </row>
    <row r="94" spans="1:22">
      <c r="A94" s="61" t="s">
        <v>7167</v>
      </c>
      <c r="B94" s="61" t="s">
        <v>2053</v>
      </c>
      <c r="C94" s="61">
        <v>800</v>
      </c>
      <c r="D94" s="61" t="s">
        <v>2045</v>
      </c>
      <c r="E94" s="61"/>
      <c r="F94" s="61" t="s">
        <v>2725</v>
      </c>
      <c r="G94" s="61"/>
      <c r="H94" s="63"/>
      <c r="I94" s="61"/>
      <c r="J94" s="61"/>
      <c r="L94" s="61" t="s">
        <v>7162</v>
      </c>
      <c r="M94" s="61" t="s">
        <v>1085</v>
      </c>
      <c r="N94" s="61">
        <v>18000</v>
      </c>
      <c r="O94" s="61" t="s">
        <v>2043</v>
      </c>
      <c r="P94" s="61"/>
      <c r="Q94" s="62" t="s">
        <v>7098</v>
      </c>
      <c r="R94" s="61"/>
      <c r="S94" s="63">
        <f>Table13[[#This Row],[Base Produced]]/700</f>
        <v>0</v>
      </c>
      <c r="T94" s="62" t="s">
        <v>54</v>
      </c>
      <c r="U94" s="61"/>
      <c r="V94" s="61"/>
    </row>
    <row r="95" spans="1:22">
      <c r="A95" s="61" t="s">
        <v>7167</v>
      </c>
      <c r="B95" s="61" t="s">
        <v>77</v>
      </c>
      <c r="C95" s="61">
        <v>1200</v>
      </c>
      <c r="D95" s="61" t="s">
        <v>2045</v>
      </c>
      <c r="E95" s="61"/>
      <c r="F95" s="62" t="s">
        <v>7098</v>
      </c>
      <c r="G95" s="61"/>
      <c r="H95" s="63"/>
      <c r="I95" s="61"/>
      <c r="J95" s="61"/>
      <c r="L95" s="61" t="s">
        <v>7162</v>
      </c>
      <c r="M95" s="61" t="s">
        <v>1299</v>
      </c>
      <c r="N95" s="61">
        <v>740</v>
      </c>
      <c r="O95" s="61" t="s">
        <v>2045</v>
      </c>
      <c r="P95" s="61"/>
      <c r="Q95" s="62" t="s">
        <v>7098</v>
      </c>
      <c r="R95" s="61"/>
      <c r="S95" s="63">
        <f>Table13[[#This Row],[Base Produced]]/700</f>
        <v>0</v>
      </c>
      <c r="T95" s="62" t="s">
        <v>54</v>
      </c>
      <c r="U95" s="61"/>
      <c r="V95" s="61"/>
    </row>
    <row r="96" spans="1:22">
      <c r="A96" s="61"/>
      <c r="B96" s="61"/>
      <c r="C96" s="61"/>
      <c r="D96" s="61"/>
      <c r="E96" s="61"/>
      <c r="F96" s="61"/>
      <c r="G96" s="61"/>
      <c r="H96" s="63"/>
      <c r="I96" s="61"/>
      <c r="J96" s="61"/>
      <c r="L96" s="61" t="s">
        <v>7162</v>
      </c>
      <c r="M96" s="61" t="s">
        <v>1183</v>
      </c>
      <c r="N96" s="61">
        <v>1200</v>
      </c>
      <c r="O96" s="61" t="s">
        <v>2043</v>
      </c>
      <c r="P96" s="61"/>
      <c r="Q96" s="62" t="s">
        <v>7098</v>
      </c>
      <c r="R96" s="61"/>
      <c r="S96" s="63">
        <f>Table13[[#This Row],[Base Produced]]/700</f>
        <v>0</v>
      </c>
      <c r="T96" s="62" t="s">
        <v>54</v>
      </c>
      <c r="U96" s="61"/>
      <c r="V96" s="61"/>
    </row>
    <row r="97" spans="1:22">
      <c r="A97" s="61"/>
      <c r="B97" s="61"/>
      <c r="C97" s="61"/>
      <c r="D97" s="61"/>
      <c r="E97" s="61"/>
      <c r="F97" s="61"/>
      <c r="G97" s="61"/>
      <c r="H97" s="63"/>
      <c r="I97" s="61"/>
      <c r="J97" s="61"/>
      <c r="L97" s="61" t="s">
        <v>7162</v>
      </c>
      <c r="M97" s="61" t="s">
        <v>1089</v>
      </c>
      <c r="N97" s="61">
        <v>5600</v>
      </c>
      <c r="O97" s="61" t="s">
        <v>2043</v>
      </c>
      <c r="P97" s="61"/>
      <c r="Q97" s="62" t="s">
        <v>7098</v>
      </c>
      <c r="R97" s="61"/>
      <c r="S97" s="63">
        <f>Table13[[#This Row],[Base Produced]]/700</f>
        <v>0</v>
      </c>
      <c r="T97" s="62" t="s">
        <v>54</v>
      </c>
      <c r="U97" s="61"/>
      <c r="V97" s="61"/>
    </row>
    <row r="98" spans="1:22">
      <c r="A98" s="61"/>
      <c r="B98" s="61"/>
      <c r="C98" s="61"/>
      <c r="D98" s="61"/>
      <c r="E98" s="61"/>
      <c r="F98" s="61"/>
      <c r="G98" s="61"/>
      <c r="H98" s="63"/>
      <c r="I98" s="61"/>
      <c r="J98" s="61"/>
      <c r="L98" s="61" t="s">
        <v>7162</v>
      </c>
      <c r="M98" s="61" t="s">
        <v>322</v>
      </c>
      <c r="N98" s="61">
        <v>8400</v>
      </c>
      <c r="O98" s="61" t="s">
        <v>2043</v>
      </c>
      <c r="P98" s="61"/>
      <c r="Q98" s="62" t="s">
        <v>7098</v>
      </c>
      <c r="R98" s="61"/>
      <c r="S98" s="63">
        <f>Table13[[#This Row],[Base Produced]]/700</f>
        <v>0</v>
      </c>
      <c r="T98" s="61" t="s">
        <v>7116</v>
      </c>
      <c r="U98" s="61"/>
      <c r="V98" s="61"/>
    </row>
    <row r="99" spans="1:22">
      <c r="A99" s="61"/>
      <c r="B99" s="61"/>
      <c r="C99" s="61"/>
      <c r="D99" s="61"/>
      <c r="E99" s="61"/>
      <c r="F99" s="61"/>
      <c r="G99" s="61"/>
      <c r="H99" s="63"/>
      <c r="I99" s="61"/>
      <c r="J99" s="61"/>
      <c r="L99" s="61"/>
      <c r="M99" s="61"/>
      <c r="N99" s="61"/>
      <c r="O99" s="61"/>
      <c r="P99" s="61"/>
      <c r="Q99" s="61"/>
      <c r="R99" s="61"/>
      <c r="S99" s="63">
        <f>Table13[[#This Row],[Base Produced]]/700</f>
        <v>0</v>
      </c>
      <c r="T99" s="61"/>
      <c r="U99" s="61"/>
      <c r="V99" s="61"/>
    </row>
    <row r="100" spans="1:22">
      <c r="A100" s="61"/>
      <c r="B100" s="61"/>
      <c r="C100" s="61"/>
      <c r="D100" s="61"/>
      <c r="E100" s="61"/>
      <c r="F100" s="61"/>
      <c r="G100" s="61"/>
      <c r="H100" s="63"/>
      <c r="I100" s="61"/>
      <c r="J100" s="61"/>
      <c r="L100" s="61"/>
      <c r="M100" s="61"/>
      <c r="N100" s="61"/>
      <c r="O100" s="61"/>
      <c r="P100" s="61"/>
      <c r="Q100" s="61"/>
      <c r="R100" s="61"/>
      <c r="S100" s="63">
        <f>Table13[[#This Row],[Base Produced]]/700</f>
        <v>0</v>
      </c>
      <c r="T100" s="61"/>
      <c r="U100" s="61"/>
      <c r="V100" s="61"/>
    </row>
    <row r="101" spans="1:22">
      <c r="A101" s="61"/>
      <c r="B101" s="61"/>
      <c r="C101" s="61"/>
      <c r="D101" s="61"/>
      <c r="E101" s="61"/>
      <c r="F101" s="61"/>
      <c r="G101" s="61"/>
      <c r="H101" s="63"/>
      <c r="I101" s="61"/>
      <c r="J101" s="61"/>
      <c r="L101" s="61"/>
      <c r="M101" s="61"/>
      <c r="N101" s="61"/>
      <c r="O101" s="61"/>
      <c r="P101" s="61"/>
      <c r="Q101" s="61"/>
      <c r="R101" s="61"/>
      <c r="S101" s="63">
        <f>Table13[[#This Row],[Base Produced]]/700</f>
        <v>0</v>
      </c>
      <c r="T101" s="61"/>
      <c r="U101" s="61"/>
      <c r="V101" s="61"/>
    </row>
    <row r="102" spans="1:10">
      <c r="A102" s="61"/>
      <c r="B102" s="61"/>
      <c r="C102" s="61"/>
      <c r="D102" s="61"/>
      <c r="E102" s="61"/>
      <c r="F102" s="61"/>
      <c r="G102" s="61"/>
      <c r="H102" s="63" t="e">
        <f>#REF!/300</f>
        <v>#REF!</v>
      </c>
      <c r="I102" s="61"/>
      <c r="J102" s="61"/>
    </row>
    <row r="103" spans="1:10">
      <c r="A103" s="61"/>
      <c r="B103" s="61"/>
      <c r="C103" s="61"/>
      <c r="D103" s="61"/>
      <c r="E103" s="61"/>
      <c r="F103" s="61"/>
      <c r="G103" s="61"/>
      <c r="H103" s="63">
        <f>C103/300</f>
        <v>0</v>
      </c>
      <c r="I103" s="61"/>
      <c r="J103" s="61"/>
    </row>
    <row r="104" spans="1:10">
      <c r="A104" s="61"/>
      <c r="B104" s="61"/>
      <c r="C104" s="61"/>
      <c r="D104" s="61"/>
      <c r="E104" s="61"/>
      <c r="F104" s="61"/>
      <c r="G104" s="61"/>
      <c r="H104" s="63"/>
      <c r="I104" s="61"/>
      <c r="J104" s="61"/>
    </row>
    <row r="105" spans="1:17">
      <c r="A105" s="61"/>
      <c r="B105" s="61"/>
      <c r="C105" s="61"/>
      <c r="D105" s="61"/>
      <c r="E105" s="61"/>
      <c r="F105" s="61"/>
      <c r="G105" s="61"/>
      <c r="H105" s="63">
        <f>C105/300</f>
        <v>0</v>
      </c>
      <c r="I105" s="61"/>
      <c r="J105" s="61"/>
      <c r="M105" s="47" t="s">
        <v>1057</v>
      </c>
      <c r="N105" s="47">
        <v>7200</v>
      </c>
      <c r="O105" s="47" t="s">
        <v>2043</v>
      </c>
      <c r="Q105" s="47" t="s">
        <v>2574</v>
      </c>
    </row>
    <row r="106" spans="13:17">
      <c r="M106" s="47" t="s">
        <v>1065</v>
      </c>
      <c r="N106" s="47">
        <v>3000</v>
      </c>
      <c r="O106" s="47" t="s">
        <v>2043</v>
      </c>
      <c r="Q106" s="47" t="s">
        <v>2574</v>
      </c>
    </row>
    <row r="107" spans="13:17">
      <c r="M107" s="47" t="s">
        <v>1164</v>
      </c>
      <c r="N107" s="47">
        <v>6000</v>
      </c>
      <c r="O107" s="47" t="s">
        <v>2043</v>
      </c>
      <c r="Q107" s="47" t="s">
        <v>7129</v>
      </c>
    </row>
    <row r="108" spans="13:17">
      <c r="M108" s="47" t="s">
        <v>1089</v>
      </c>
      <c r="N108" s="47">
        <v>6000</v>
      </c>
      <c r="O108" s="47" t="s">
        <v>2043</v>
      </c>
      <c r="Q108" s="47" t="s">
        <v>7129</v>
      </c>
    </row>
    <row r="109" spans="13:17">
      <c r="M109" s="47" t="s">
        <v>1085</v>
      </c>
      <c r="N109" s="47">
        <v>20000</v>
      </c>
      <c r="O109" s="47" t="s">
        <v>2043</v>
      </c>
      <c r="Q109" s="47" t="s">
        <v>7129</v>
      </c>
    </row>
    <row r="110" spans="13:17">
      <c r="M110" s="47" t="s">
        <v>322</v>
      </c>
      <c r="N110" s="47">
        <v>15000</v>
      </c>
      <c r="O110" s="47" t="s">
        <v>2043</v>
      </c>
      <c r="Q110" s="47" t="s">
        <v>2580</v>
      </c>
    </row>
    <row r="113" spans="13:15">
      <c r="M113" s="47" t="s">
        <v>1062</v>
      </c>
      <c r="N113" s="47">
        <v>12000</v>
      </c>
      <c r="O113" s="47" t="s">
        <v>2043</v>
      </c>
    </row>
  </sheetData>
  <mergeCells count="2">
    <mergeCell ref="A1:I1"/>
    <mergeCell ref="L1:T1"/>
  </mergeCells>
  <pageMargins left="0.7" right="0.7" top="0.75" bottom="0.75" header="0.3" footer="0.3"/>
  <pageSetup paperSize="1" orientation="portrait"/>
  <headerFooter/>
  <customProperties>
    <customPr name="_pios_id" r:id="rId5"/>
  </customProperties>
  <legacyDrawing r:id="rId2"/>
  <tableParts count="2">
    <tablePart r:id="rId3"/>
    <tablePart r:id="rId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2:B399"/>
  <sheetViews>
    <sheetView topLeftCell="A290" workbookViewId="0">
      <selection activeCell="A303" sqref="A303"/>
    </sheetView>
  </sheetViews>
  <sheetFormatPr defaultColWidth="9" defaultRowHeight="13.2" outlineLevelCol="1"/>
  <sheetData>
    <row r="2" spans="1:2">
      <c r="A2" s="20" t="s">
        <v>145</v>
      </c>
      <c r="B2" s="20">
        <v>281600</v>
      </c>
    </row>
    <row r="3" spans="1:2">
      <c r="A3" s="20" t="s">
        <v>316</v>
      </c>
      <c r="B3" s="20">
        <v>269160</v>
      </c>
    </row>
    <row r="4" spans="1:2">
      <c r="A4" s="20" t="s">
        <v>322</v>
      </c>
      <c r="B4" s="20">
        <v>128820</v>
      </c>
    </row>
    <row r="5" spans="1:2">
      <c r="A5" s="20" t="s">
        <v>238</v>
      </c>
      <c r="B5" s="20">
        <v>128400</v>
      </c>
    </row>
    <row r="6" spans="1:2">
      <c r="A6" s="20" t="s">
        <v>148</v>
      </c>
      <c r="B6" s="20">
        <v>117960</v>
      </c>
    </row>
    <row r="7" spans="1:2">
      <c r="A7" s="20" t="s">
        <v>280</v>
      </c>
      <c r="B7" s="20">
        <v>114160</v>
      </c>
    </row>
    <row r="8" spans="1:2">
      <c r="A8" s="20" t="s">
        <v>244</v>
      </c>
      <c r="B8" s="20">
        <v>98420</v>
      </c>
    </row>
    <row r="9" spans="1:2">
      <c r="A9" s="20" t="s">
        <v>949</v>
      </c>
      <c r="B9" s="20">
        <v>78950</v>
      </c>
    </row>
    <row r="10" spans="1:2">
      <c r="A10" s="20" t="s">
        <v>256</v>
      </c>
      <c r="B10" s="20">
        <v>65460</v>
      </c>
    </row>
    <row r="11" spans="1:2">
      <c r="A11" s="20" t="s">
        <v>253</v>
      </c>
      <c r="B11" s="20">
        <v>56720</v>
      </c>
    </row>
    <row r="12" spans="1:2">
      <c r="A12" s="20" t="s">
        <v>196</v>
      </c>
      <c r="B12" s="20">
        <v>53500</v>
      </c>
    </row>
    <row r="13" spans="1:2">
      <c r="A13" s="20" t="s">
        <v>729</v>
      </c>
      <c r="B13" s="20">
        <v>53190</v>
      </c>
    </row>
    <row r="14" spans="1:2">
      <c r="A14" s="20" t="s">
        <v>241</v>
      </c>
      <c r="B14" s="20">
        <v>51360</v>
      </c>
    </row>
    <row r="15" spans="1:2">
      <c r="A15" s="20" t="s">
        <v>131</v>
      </c>
      <c r="B15" s="20">
        <v>49095</v>
      </c>
    </row>
    <row r="16" spans="1:2">
      <c r="A16" s="20" t="s">
        <v>331</v>
      </c>
      <c r="B16" s="20">
        <v>46220</v>
      </c>
    </row>
    <row r="17" spans="1:2">
      <c r="A17" s="20" t="s">
        <v>1062</v>
      </c>
      <c r="B17" s="20">
        <v>45700</v>
      </c>
    </row>
    <row r="18" spans="1:2">
      <c r="A18" s="20" t="s">
        <v>584</v>
      </c>
      <c r="B18" s="20">
        <v>44960</v>
      </c>
    </row>
    <row r="19" spans="1:2">
      <c r="A19" s="20" t="s">
        <v>5747</v>
      </c>
      <c r="B19" s="20">
        <v>44380</v>
      </c>
    </row>
    <row r="20" spans="1:2">
      <c r="A20" s="20" t="s">
        <v>135</v>
      </c>
      <c r="B20" s="20">
        <v>43740</v>
      </c>
    </row>
    <row r="21" spans="1:2">
      <c r="A21" s="20" t="s">
        <v>1060</v>
      </c>
      <c r="B21" s="20">
        <v>41300</v>
      </c>
    </row>
    <row r="22" spans="1:2">
      <c r="A22" s="20" t="s">
        <v>592</v>
      </c>
      <c r="B22" s="20">
        <v>40000</v>
      </c>
    </row>
    <row r="23" spans="1:2">
      <c r="A23" s="20" t="s">
        <v>181</v>
      </c>
      <c r="B23" s="20">
        <v>38920</v>
      </c>
    </row>
    <row r="24" spans="1:2">
      <c r="A24" s="20" t="s">
        <v>216</v>
      </c>
      <c r="B24" s="20">
        <v>38580</v>
      </c>
    </row>
    <row r="25" spans="1:2">
      <c r="A25" s="20" t="s">
        <v>262</v>
      </c>
      <c r="B25" s="20">
        <v>37580</v>
      </c>
    </row>
    <row r="26" spans="1:2">
      <c r="A26" s="20" t="s">
        <v>1364</v>
      </c>
      <c r="B26" s="20">
        <v>32360</v>
      </c>
    </row>
    <row r="27" spans="1:2">
      <c r="A27" s="20" t="s">
        <v>461</v>
      </c>
      <c r="B27" s="20">
        <v>31960</v>
      </c>
    </row>
    <row r="28" spans="1:2">
      <c r="A28" s="20" t="s">
        <v>7171</v>
      </c>
      <c r="B28" s="20">
        <v>30564</v>
      </c>
    </row>
    <row r="29" spans="1:2">
      <c r="A29" s="20" t="s">
        <v>692</v>
      </c>
      <c r="B29" s="20">
        <v>30500</v>
      </c>
    </row>
    <row r="30" spans="1:2">
      <c r="A30" s="20" t="s">
        <v>1085</v>
      </c>
      <c r="B30" s="20">
        <v>29620</v>
      </c>
    </row>
    <row r="31" spans="1:2">
      <c r="A31" s="20" t="s">
        <v>470</v>
      </c>
      <c r="B31" s="20">
        <v>29500</v>
      </c>
    </row>
    <row r="32" spans="1:2">
      <c r="A32" s="20" t="s">
        <v>220</v>
      </c>
      <c r="B32" s="20">
        <v>29070</v>
      </c>
    </row>
    <row r="33" spans="1:2">
      <c r="A33" s="20" t="s">
        <v>1057</v>
      </c>
      <c r="B33" s="20">
        <v>25280</v>
      </c>
    </row>
    <row r="34" spans="1:2">
      <c r="A34" s="20" t="s">
        <v>277</v>
      </c>
      <c r="B34" s="20">
        <v>24760</v>
      </c>
    </row>
    <row r="35" spans="1:2">
      <c r="A35" s="20" t="s">
        <v>223</v>
      </c>
      <c r="B35" s="20">
        <v>24330</v>
      </c>
    </row>
    <row r="36" spans="1:2">
      <c r="A36" s="20" t="s">
        <v>151</v>
      </c>
      <c r="B36" s="20">
        <v>21840</v>
      </c>
    </row>
    <row r="37" spans="1:2">
      <c r="A37" s="20" t="s">
        <v>190</v>
      </c>
      <c r="B37" s="20">
        <v>21020</v>
      </c>
    </row>
    <row r="38" spans="1:2">
      <c r="A38" s="20" t="s">
        <v>683</v>
      </c>
      <c r="B38" s="20">
        <v>19840</v>
      </c>
    </row>
    <row r="39" spans="1:2">
      <c r="A39" s="20" t="s">
        <v>440</v>
      </c>
      <c r="B39" s="20">
        <v>19800</v>
      </c>
    </row>
    <row r="40" spans="1:2">
      <c r="A40" s="20" t="s">
        <v>1065</v>
      </c>
      <c r="B40" s="20">
        <v>19460</v>
      </c>
    </row>
    <row r="41" spans="1:2">
      <c r="A41" s="20" t="s">
        <v>519</v>
      </c>
      <c r="B41" s="20">
        <v>19420</v>
      </c>
    </row>
    <row r="42" spans="1:2">
      <c r="A42" s="20" t="s">
        <v>56</v>
      </c>
      <c r="B42" s="20">
        <v>18930</v>
      </c>
    </row>
    <row r="43" spans="1:2">
      <c r="A43" s="20" t="s">
        <v>229</v>
      </c>
      <c r="B43" s="20">
        <v>18240</v>
      </c>
    </row>
    <row r="44" spans="1:2">
      <c r="A44" s="20" t="s">
        <v>1146</v>
      </c>
      <c r="B44" s="20">
        <v>17805</v>
      </c>
    </row>
    <row r="45" spans="1:2">
      <c r="A45" s="20" t="s">
        <v>443</v>
      </c>
      <c r="B45" s="20">
        <v>17420</v>
      </c>
    </row>
    <row r="46" spans="1:2">
      <c r="A46" s="20" t="s">
        <v>313</v>
      </c>
      <c r="B46" s="20">
        <v>16780</v>
      </c>
    </row>
    <row r="47" spans="1:2">
      <c r="A47" s="20" t="s">
        <v>377</v>
      </c>
      <c r="B47" s="20">
        <v>16000</v>
      </c>
    </row>
    <row r="48" spans="1:2">
      <c r="A48" s="20" t="s">
        <v>1089</v>
      </c>
      <c r="B48" s="20">
        <v>15820</v>
      </c>
    </row>
    <row r="49" spans="1:2">
      <c r="A49" s="20" t="s">
        <v>479</v>
      </c>
      <c r="B49" s="20">
        <v>15620</v>
      </c>
    </row>
    <row r="50" spans="1:2">
      <c r="A50" s="20" t="s">
        <v>528</v>
      </c>
      <c r="B50" s="20">
        <v>15560</v>
      </c>
    </row>
    <row r="51" spans="1:2">
      <c r="A51" s="20" t="s">
        <v>1098</v>
      </c>
      <c r="B51" s="20">
        <v>15400</v>
      </c>
    </row>
    <row r="52" spans="1:2">
      <c r="A52" s="20" t="s">
        <v>5487</v>
      </c>
      <c r="B52" s="20">
        <v>15260</v>
      </c>
    </row>
    <row r="53" spans="1:2">
      <c r="A53" s="20" t="s">
        <v>235</v>
      </c>
      <c r="B53" s="20">
        <v>15080</v>
      </c>
    </row>
    <row r="54" spans="1:2">
      <c r="A54" s="20" t="s">
        <v>265</v>
      </c>
      <c r="B54" s="20">
        <v>14740</v>
      </c>
    </row>
    <row r="55" spans="1:2">
      <c r="A55" s="20" t="s">
        <v>403</v>
      </c>
      <c r="B55" s="20">
        <v>14460</v>
      </c>
    </row>
    <row r="56" spans="1:2">
      <c r="A56" s="20" t="s">
        <v>587</v>
      </c>
      <c r="B56" s="20">
        <v>13980</v>
      </c>
    </row>
    <row r="57" spans="1:2">
      <c r="A57" s="20" t="s">
        <v>513</v>
      </c>
      <c r="B57" s="20">
        <v>13260</v>
      </c>
    </row>
    <row r="58" spans="1:2">
      <c r="A58" s="20" t="s">
        <v>1312</v>
      </c>
      <c r="B58" s="20">
        <v>12700</v>
      </c>
    </row>
    <row r="59" spans="1:2">
      <c r="A59" s="20" t="s">
        <v>735</v>
      </c>
      <c r="B59" s="20">
        <v>12600</v>
      </c>
    </row>
    <row r="60" spans="1:2">
      <c r="A60" s="20" t="s">
        <v>300</v>
      </c>
      <c r="B60" s="20">
        <v>11860</v>
      </c>
    </row>
    <row r="61" spans="1:2">
      <c r="A61" s="20" t="s">
        <v>599</v>
      </c>
      <c r="B61" s="20">
        <v>11760</v>
      </c>
    </row>
    <row r="62" spans="1:2">
      <c r="A62" s="20" t="s">
        <v>5632</v>
      </c>
      <c r="B62" s="20">
        <v>11680</v>
      </c>
    </row>
    <row r="63" spans="1:2">
      <c r="A63" s="20" t="s">
        <v>1372</v>
      </c>
      <c r="B63" s="20">
        <v>11620</v>
      </c>
    </row>
    <row r="64" spans="1:2">
      <c r="A64" s="20" t="s">
        <v>458</v>
      </c>
      <c r="B64" s="20">
        <v>11560</v>
      </c>
    </row>
    <row r="65" spans="1:2">
      <c r="A65" s="20" t="s">
        <v>394</v>
      </c>
      <c r="B65" s="20">
        <v>11300</v>
      </c>
    </row>
    <row r="66" spans="1:2">
      <c r="A66" s="20" t="s">
        <v>414</v>
      </c>
      <c r="B66" s="20">
        <v>11040</v>
      </c>
    </row>
    <row r="67" spans="1:2">
      <c r="A67" s="20" t="s">
        <v>259</v>
      </c>
      <c r="B67" s="20">
        <v>10760</v>
      </c>
    </row>
    <row r="68" spans="1:2">
      <c r="A68" s="20" t="s">
        <v>496</v>
      </c>
      <c r="B68" s="20">
        <v>10760</v>
      </c>
    </row>
    <row r="69" spans="1:2">
      <c r="A69" s="20" t="s">
        <v>581</v>
      </c>
      <c r="B69" s="20">
        <v>10740</v>
      </c>
    </row>
    <row r="70" spans="1:2">
      <c r="A70" s="20" t="s">
        <v>774</v>
      </c>
      <c r="B70" s="20">
        <v>10720</v>
      </c>
    </row>
    <row r="71" spans="1:2">
      <c r="A71" s="20" t="s">
        <v>303</v>
      </c>
      <c r="B71" s="20">
        <v>10400</v>
      </c>
    </row>
    <row r="72" spans="1:2">
      <c r="A72" s="20" t="s">
        <v>207</v>
      </c>
      <c r="B72" s="20">
        <v>10380</v>
      </c>
    </row>
    <row r="73" spans="1:2">
      <c r="A73" s="20" t="s">
        <v>923</v>
      </c>
      <c r="B73" s="20">
        <v>10320</v>
      </c>
    </row>
    <row r="74" spans="1:2">
      <c r="A74" s="20" t="s">
        <v>537</v>
      </c>
      <c r="B74" s="20">
        <v>10280</v>
      </c>
    </row>
    <row r="75" spans="1:2">
      <c r="A75" s="20" t="s">
        <v>5490</v>
      </c>
      <c r="B75" s="20">
        <v>10140</v>
      </c>
    </row>
    <row r="76" spans="1:2">
      <c r="A76" s="20" t="s">
        <v>4977</v>
      </c>
      <c r="B76" s="20">
        <v>9920</v>
      </c>
    </row>
    <row r="77" spans="1:2">
      <c r="A77" s="20" t="s">
        <v>476</v>
      </c>
      <c r="B77" s="20">
        <v>9840</v>
      </c>
    </row>
    <row r="78" spans="1:2">
      <c r="A78" s="20" t="s">
        <v>972</v>
      </c>
      <c r="B78" s="20">
        <v>9520</v>
      </c>
    </row>
    <row r="79" spans="1:2">
      <c r="A79" s="20" t="s">
        <v>1129</v>
      </c>
      <c r="B79" s="20">
        <v>9460</v>
      </c>
    </row>
    <row r="80" spans="1:2">
      <c r="A80" s="20" t="s">
        <v>397</v>
      </c>
      <c r="B80" s="20">
        <v>9220</v>
      </c>
    </row>
    <row r="81" spans="1:2">
      <c r="A81" s="20" t="s">
        <v>954</v>
      </c>
      <c r="B81" s="20">
        <v>8940</v>
      </c>
    </row>
    <row r="82" spans="1:2">
      <c r="A82" s="20" t="s">
        <v>437</v>
      </c>
      <c r="B82" s="20">
        <v>8540</v>
      </c>
    </row>
    <row r="83" spans="1:2">
      <c r="A83" s="20" t="s">
        <v>5282</v>
      </c>
      <c r="B83" s="20">
        <v>8520</v>
      </c>
    </row>
    <row r="84" spans="1:2">
      <c r="A84" s="20" t="s">
        <v>1112</v>
      </c>
      <c r="B84" s="20">
        <v>8440</v>
      </c>
    </row>
    <row r="85" spans="1:2">
      <c r="A85" s="20" t="s">
        <v>951</v>
      </c>
      <c r="B85" s="20">
        <v>8340</v>
      </c>
    </row>
    <row r="86" spans="1:2">
      <c r="A86" s="20" t="s">
        <v>534</v>
      </c>
      <c r="B86" s="20">
        <v>7900</v>
      </c>
    </row>
    <row r="87" spans="1:2">
      <c r="A87" s="20" t="s">
        <v>4888</v>
      </c>
      <c r="B87" s="20">
        <v>7800</v>
      </c>
    </row>
    <row r="88" spans="1:2">
      <c r="A88" s="20" t="s">
        <v>5563</v>
      </c>
      <c r="B88" s="20">
        <v>7770</v>
      </c>
    </row>
    <row r="89" spans="1:2">
      <c r="A89" s="20" t="s">
        <v>5606</v>
      </c>
      <c r="B89" s="20">
        <v>7740</v>
      </c>
    </row>
    <row r="90" spans="1:2">
      <c r="A90" s="20" t="s">
        <v>1219</v>
      </c>
      <c r="B90" s="20">
        <v>7710</v>
      </c>
    </row>
    <row r="91" spans="1:2">
      <c r="A91" s="20" t="s">
        <v>274</v>
      </c>
      <c r="B91" s="20">
        <v>7700</v>
      </c>
    </row>
    <row r="92" spans="1:2">
      <c r="A92" s="20" t="s">
        <v>455</v>
      </c>
      <c r="B92" s="20">
        <v>7700</v>
      </c>
    </row>
    <row r="93" spans="1:2">
      <c r="A93" s="20" t="s">
        <v>1155</v>
      </c>
      <c r="B93" s="20">
        <v>7545</v>
      </c>
    </row>
    <row r="94" spans="1:2">
      <c r="A94" s="20" t="s">
        <v>625</v>
      </c>
      <c r="B94" s="20">
        <v>7540</v>
      </c>
    </row>
    <row r="95" spans="1:2">
      <c r="A95" s="20" t="s">
        <v>417</v>
      </c>
      <c r="B95" s="20">
        <v>7340</v>
      </c>
    </row>
    <row r="96" spans="1:2">
      <c r="A96" s="20" t="s">
        <v>931</v>
      </c>
      <c r="B96" s="20">
        <v>7280</v>
      </c>
    </row>
    <row r="97" spans="1:2">
      <c r="A97" s="20" t="s">
        <v>894</v>
      </c>
      <c r="B97" s="20">
        <v>7230</v>
      </c>
    </row>
    <row r="98" spans="1:2">
      <c r="A98" s="20" t="s">
        <v>5169</v>
      </c>
      <c r="B98" s="20">
        <v>7155</v>
      </c>
    </row>
    <row r="99" spans="1:2">
      <c r="A99" s="20" t="s">
        <v>1022</v>
      </c>
      <c r="B99" s="20">
        <v>7110</v>
      </c>
    </row>
    <row r="100" spans="1:2">
      <c r="A100" s="20" t="s">
        <v>1268</v>
      </c>
      <c r="B100" s="20">
        <v>6720</v>
      </c>
    </row>
    <row r="101" spans="1:2">
      <c r="A101" s="20" t="s">
        <v>1120</v>
      </c>
      <c r="B101" s="20">
        <v>6380</v>
      </c>
    </row>
    <row r="102" spans="1:2">
      <c r="A102" s="20" t="s">
        <v>5177</v>
      </c>
      <c r="B102" s="20">
        <v>6240</v>
      </c>
    </row>
    <row r="103" spans="1:2">
      <c r="A103" s="20" t="s">
        <v>630</v>
      </c>
      <c r="B103" s="20">
        <v>6195</v>
      </c>
    </row>
    <row r="104" spans="1:2">
      <c r="A104" s="20" t="s">
        <v>903</v>
      </c>
      <c r="B104" s="20">
        <v>6120</v>
      </c>
    </row>
    <row r="105" spans="1:2">
      <c r="A105" s="20" t="s">
        <v>4811</v>
      </c>
      <c r="B105" s="20">
        <v>6100</v>
      </c>
    </row>
    <row r="106" spans="1:2">
      <c r="A106" s="20" t="s">
        <v>1183</v>
      </c>
      <c r="B106" s="20">
        <v>5900</v>
      </c>
    </row>
    <row r="107" spans="1:2">
      <c r="A107" s="20" t="s">
        <v>294</v>
      </c>
      <c r="B107" s="20">
        <v>5780</v>
      </c>
    </row>
    <row r="108" spans="1:2">
      <c r="A108" s="20" t="s">
        <v>7172</v>
      </c>
      <c r="B108" s="20">
        <v>5551</v>
      </c>
    </row>
    <row r="109" spans="1:2">
      <c r="A109" s="20" t="s">
        <v>1161</v>
      </c>
      <c r="B109" s="20">
        <v>5500</v>
      </c>
    </row>
    <row r="110" spans="1:2">
      <c r="A110" s="20" t="s">
        <v>888</v>
      </c>
      <c r="B110" s="20">
        <v>5420</v>
      </c>
    </row>
    <row r="111" spans="1:2">
      <c r="A111" s="20" t="s">
        <v>5332</v>
      </c>
      <c r="B111" s="20">
        <v>5085</v>
      </c>
    </row>
    <row r="112" spans="1:2">
      <c r="A112" s="20" t="s">
        <v>271</v>
      </c>
      <c r="B112" s="20">
        <v>5000</v>
      </c>
    </row>
    <row r="113" spans="1:2">
      <c r="A113" s="20" t="s">
        <v>7173</v>
      </c>
      <c r="B113" s="20">
        <v>4783.44</v>
      </c>
    </row>
    <row r="114" spans="1:2">
      <c r="A114" s="20" t="s">
        <v>1212</v>
      </c>
      <c r="B114" s="20">
        <v>4780</v>
      </c>
    </row>
    <row r="115" spans="1:2">
      <c r="A115" s="20" t="s">
        <v>549</v>
      </c>
      <c r="B115" s="20">
        <v>4760</v>
      </c>
    </row>
    <row r="116" spans="1:2">
      <c r="A116" s="20" t="s">
        <v>510</v>
      </c>
      <c r="B116" s="20">
        <v>4760</v>
      </c>
    </row>
    <row r="117" spans="1:2">
      <c r="A117" s="20" t="s">
        <v>694</v>
      </c>
      <c r="B117" s="20">
        <v>4620</v>
      </c>
    </row>
    <row r="118" spans="1:2">
      <c r="A118" s="20" t="s">
        <v>383</v>
      </c>
      <c r="B118" s="20">
        <v>4600</v>
      </c>
    </row>
    <row r="119" spans="1:2">
      <c r="A119" s="20" t="s">
        <v>5209</v>
      </c>
      <c r="B119" s="20">
        <v>4560</v>
      </c>
    </row>
    <row r="120" spans="1:2">
      <c r="A120" s="20" t="s">
        <v>623</v>
      </c>
      <c r="B120" s="20">
        <v>4500</v>
      </c>
    </row>
    <row r="121" spans="1:2">
      <c r="A121" s="20" t="s">
        <v>1588</v>
      </c>
      <c r="B121" s="20">
        <v>4360</v>
      </c>
    </row>
    <row r="122" spans="1:2">
      <c r="A122" s="20" t="s">
        <v>1607</v>
      </c>
      <c r="B122" s="20">
        <v>4280</v>
      </c>
    </row>
    <row r="123" spans="1:2">
      <c r="A123" s="20" t="s">
        <v>849</v>
      </c>
      <c r="B123" s="20">
        <v>4180</v>
      </c>
    </row>
    <row r="124" spans="1:2">
      <c r="A124" s="20" t="s">
        <v>920</v>
      </c>
      <c r="B124" s="20">
        <v>4100</v>
      </c>
    </row>
    <row r="125" spans="1:2">
      <c r="A125" s="20" t="s">
        <v>525</v>
      </c>
      <c r="B125" s="20">
        <v>4080</v>
      </c>
    </row>
    <row r="126" spans="1:2">
      <c r="A126" s="20" t="s">
        <v>1019</v>
      </c>
      <c r="B126" s="20">
        <v>4040</v>
      </c>
    </row>
    <row r="127" spans="1:2">
      <c r="A127" s="20" t="s">
        <v>1582</v>
      </c>
      <c r="B127" s="20">
        <v>4000</v>
      </c>
    </row>
    <row r="128" spans="1:2">
      <c r="A128" s="20" t="s">
        <v>1188</v>
      </c>
      <c r="B128" s="20">
        <v>3940</v>
      </c>
    </row>
    <row r="129" spans="1:2">
      <c r="A129" s="20" t="s">
        <v>1793</v>
      </c>
      <c r="B129" s="20">
        <v>3780</v>
      </c>
    </row>
    <row r="130" spans="1:2">
      <c r="A130" s="20" t="s">
        <v>5527</v>
      </c>
      <c r="B130" s="20">
        <v>3740</v>
      </c>
    </row>
    <row r="131" spans="1:2">
      <c r="A131" s="20" t="s">
        <v>488</v>
      </c>
      <c r="B131" s="20">
        <v>3720</v>
      </c>
    </row>
    <row r="132" spans="1:2">
      <c r="A132" s="20" t="s">
        <v>681</v>
      </c>
      <c r="B132" s="20">
        <v>3615</v>
      </c>
    </row>
    <row r="133" spans="1:2">
      <c r="A133" s="20" t="s">
        <v>7174</v>
      </c>
      <c r="B133" s="20">
        <v>3600</v>
      </c>
    </row>
    <row r="134" spans="1:2">
      <c r="A134" s="20" t="s">
        <v>609</v>
      </c>
      <c r="B134" s="20">
        <v>3560</v>
      </c>
    </row>
    <row r="135" spans="1:2">
      <c r="A135" s="20" t="s">
        <v>4847</v>
      </c>
      <c r="B135" s="20">
        <v>3520</v>
      </c>
    </row>
    <row r="136" spans="1:2">
      <c r="A136" s="20" t="s">
        <v>717</v>
      </c>
      <c r="B136" s="20">
        <v>3515</v>
      </c>
    </row>
    <row r="137" spans="1:2">
      <c r="A137" s="20" t="s">
        <v>204</v>
      </c>
      <c r="B137" s="20">
        <v>3495</v>
      </c>
    </row>
    <row r="138" spans="1:2">
      <c r="A138" s="20" t="s">
        <v>1207</v>
      </c>
      <c r="B138" s="20">
        <v>3480</v>
      </c>
    </row>
    <row r="139" spans="1:2">
      <c r="A139" s="20" t="s">
        <v>543</v>
      </c>
      <c r="B139" s="20">
        <v>3440</v>
      </c>
    </row>
    <row r="140" spans="1:2">
      <c r="A140" s="20" t="s">
        <v>657</v>
      </c>
      <c r="B140" s="20">
        <v>3400</v>
      </c>
    </row>
    <row r="141" spans="1:2">
      <c r="A141" s="20" t="s">
        <v>268</v>
      </c>
      <c r="B141" s="20">
        <v>3260</v>
      </c>
    </row>
    <row r="142" spans="1:2">
      <c r="A142" s="20" t="s">
        <v>5176</v>
      </c>
      <c r="B142" s="20">
        <v>3180</v>
      </c>
    </row>
    <row r="143" spans="1:2">
      <c r="A143" s="20" t="s">
        <v>4840</v>
      </c>
      <c r="B143" s="20">
        <v>3160</v>
      </c>
    </row>
    <row r="144" spans="1:2">
      <c r="A144" s="20" t="s">
        <v>1678</v>
      </c>
      <c r="B144" s="20">
        <v>3140</v>
      </c>
    </row>
    <row r="145" spans="1:2">
      <c r="A145" s="20" t="s">
        <v>5718</v>
      </c>
      <c r="B145" s="20">
        <v>3135</v>
      </c>
    </row>
    <row r="146" spans="1:2">
      <c r="A146" s="20" t="s">
        <v>434</v>
      </c>
      <c r="B146" s="20">
        <v>3100</v>
      </c>
    </row>
    <row r="147" spans="1:2">
      <c r="A147" s="20" t="s">
        <v>1785</v>
      </c>
      <c r="B147" s="20">
        <v>3060</v>
      </c>
    </row>
    <row r="148" spans="1:2">
      <c r="A148" s="20" t="s">
        <v>7175</v>
      </c>
      <c r="B148" s="20">
        <v>3020</v>
      </c>
    </row>
    <row r="149" spans="1:2">
      <c r="A149" s="20" t="s">
        <v>5773</v>
      </c>
      <c r="B149" s="20">
        <v>2860</v>
      </c>
    </row>
    <row r="150" spans="1:2">
      <c r="A150" s="20" t="s">
        <v>392</v>
      </c>
      <c r="B150" s="20">
        <v>2820</v>
      </c>
    </row>
    <row r="151" spans="1:2">
      <c r="A151" s="20" t="s">
        <v>1568</v>
      </c>
      <c r="B151" s="20">
        <v>2760</v>
      </c>
    </row>
    <row r="152" spans="1:2">
      <c r="A152" s="20" t="s">
        <v>5598</v>
      </c>
      <c r="B152" s="20">
        <v>2760</v>
      </c>
    </row>
    <row r="153" spans="1:2">
      <c r="A153" s="20" t="s">
        <v>1382</v>
      </c>
      <c r="B153" s="20">
        <v>2720</v>
      </c>
    </row>
    <row r="154" spans="1:2">
      <c r="A154" s="20" t="s">
        <v>7176</v>
      </c>
      <c r="B154" s="20">
        <v>2609</v>
      </c>
    </row>
    <row r="155" spans="1:2">
      <c r="A155" s="20" t="s">
        <v>1068</v>
      </c>
      <c r="B155" s="20">
        <v>2600</v>
      </c>
    </row>
    <row r="156" spans="1:2">
      <c r="A156" s="20" t="s">
        <v>706</v>
      </c>
      <c r="B156" s="20">
        <v>2580</v>
      </c>
    </row>
    <row r="157" spans="1:2">
      <c r="A157" s="20" t="s">
        <v>5317</v>
      </c>
      <c r="B157" s="20">
        <v>2550</v>
      </c>
    </row>
    <row r="158" spans="1:2">
      <c r="A158" s="20" t="s">
        <v>778</v>
      </c>
      <c r="B158" s="20">
        <v>2500</v>
      </c>
    </row>
    <row r="159" spans="1:2">
      <c r="A159" s="20" t="s">
        <v>1079</v>
      </c>
      <c r="B159" s="20">
        <v>2460</v>
      </c>
    </row>
    <row r="160" spans="1:2">
      <c r="A160" s="20" t="s">
        <v>5587</v>
      </c>
      <c r="B160" s="20">
        <v>2430</v>
      </c>
    </row>
    <row r="161" spans="1:2">
      <c r="A161" s="20" t="s">
        <v>1175</v>
      </c>
      <c r="B161" s="20">
        <v>2420</v>
      </c>
    </row>
    <row r="162" spans="1:2">
      <c r="A162" s="20" t="s">
        <v>1924</v>
      </c>
      <c r="B162" s="20">
        <v>2400</v>
      </c>
    </row>
    <row r="163" spans="1:2">
      <c r="A163" s="20" t="s">
        <v>7177</v>
      </c>
      <c r="B163" s="20">
        <v>2260</v>
      </c>
    </row>
    <row r="164" spans="1:2">
      <c r="A164" s="20" t="s">
        <v>790</v>
      </c>
      <c r="B164" s="20">
        <v>2220</v>
      </c>
    </row>
    <row r="165" spans="1:2">
      <c r="A165" s="20" t="s">
        <v>1289</v>
      </c>
      <c r="B165" s="20">
        <v>2220</v>
      </c>
    </row>
    <row r="166" spans="1:2">
      <c r="A166" s="20" t="s">
        <v>1170</v>
      </c>
      <c r="B166" s="20">
        <v>2190</v>
      </c>
    </row>
    <row r="167" spans="1:2">
      <c r="A167" s="20" t="s">
        <v>1654</v>
      </c>
      <c r="B167" s="20">
        <v>2190</v>
      </c>
    </row>
    <row r="168" spans="1:2">
      <c r="A168" s="20" t="s">
        <v>5193</v>
      </c>
      <c r="B168" s="20">
        <v>2180</v>
      </c>
    </row>
    <row r="169" spans="1:2">
      <c r="A169" s="20" t="s">
        <v>1138</v>
      </c>
      <c r="B169" s="20">
        <v>2100</v>
      </c>
    </row>
    <row r="170" spans="1:2">
      <c r="A170" s="20" t="s">
        <v>720</v>
      </c>
      <c r="B170" s="20">
        <v>2040</v>
      </c>
    </row>
    <row r="171" spans="1:2">
      <c r="A171" s="20" t="s">
        <v>5473</v>
      </c>
      <c r="B171" s="20">
        <v>2020</v>
      </c>
    </row>
    <row r="172" spans="1:2">
      <c r="A172" s="20" t="s">
        <v>4767</v>
      </c>
      <c r="B172" s="20">
        <v>2000</v>
      </c>
    </row>
    <row r="173" spans="1:2">
      <c r="A173" s="20" t="s">
        <v>1374</v>
      </c>
      <c r="B173" s="20">
        <v>1940</v>
      </c>
    </row>
    <row r="174" spans="1:2">
      <c r="A174" s="20" t="s">
        <v>780</v>
      </c>
      <c r="B174" s="20">
        <v>1920</v>
      </c>
    </row>
    <row r="175" spans="1:2">
      <c r="A175" s="20" t="s">
        <v>5480</v>
      </c>
      <c r="B175" s="20">
        <v>1900</v>
      </c>
    </row>
    <row r="176" spans="1:2">
      <c r="A176" s="20" t="s">
        <v>700</v>
      </c>
      <c r="B176" s="20">
        <v>1860</v>
      </c>
    </row>
    <row r="177" spans="1:2">
      <c r="A177" s="20" t="s">
        <v>5593</v>
      </c>
      <c r="B177" s="20">
        <v>1845</v>
      </c>
    </row>
    <row r="178" spans="1:2">
      <c r="A178" s="20" t="s">
        <v>5474</v>
      </c>
      <c r="B178" s="20">
        <v>1780</v>
      </c>
    </row>
    <row r="179" spans="1:2">
      <c r="A179" s="20" t="s">
        <v>840</v>
      </c>
      <c r="B179" s="20">
        <v>1740</v>
      </c>
    </row>
    <row r="180" spans="1:2">
      <c r="A180" s="20" t="s">
        <v>669</v>
      </c>
      <c r="B180" s="20">
        <v>1710</v>
      </c>
    </row>
    <row r="181" spans="1:2">
      <c r="A181" s="20" t="s">
        <v>1013</v>
      </c>
      <c r="B181" s="20">
        <v>1680</v>
      </c>
    </row>
    <row r="182" spans="1:2">
      <c r="A182" s="20" t="s">
        <v>1396</v>
      </c>
      <c r="B182" s="20">
        <v>1665</v>
      </c>
    </row>
    <row r="183" spans="1:2">
      <c r="A183" s="20" t="s">
        <v>606</v>
      </c>
      <c r="B183" s="20">
        <v>1640</v>
      </c>
    </row>
    <row r="184" spans="1:2">
      <c r="A184" s="20" t="s">
        <v>3116</v>
      </c>
      <c r="B184" s="20">
        <v>1620</v>
      </c>
    </row>
    <row r="185" spans="1:2">
      <c r="A185" s="20" t="s">
        <v>1238</v>
      </c>
      <c r="B185" s="20">
        <v>1600</v>
      </c>
    </row>
    <row r="186" spans="1:2">
      <c r="A186" s="20" t="s">
        <v>994</v>
      </c>
      <c r="B186" s="20">
        <v>1590</v>
      </c>
    </row>
    <row r="187" spans="1:2">
      <c r="A187" s="20" t="s">
        <v>1414</v>
      </c>
      <c r="B187" s="20">
        <v>1580</v>
      </c>
    </row>
    <row r="188" spans="1:2">
      <c r="A188" s="20" t="s">
        <v>1564</v>
      </c>
      <c r="B188" s="20">
        <v>1560</v>
      </c>
    </row>
    <row r="189" spans="1:2">
      <c r="A189" s="20" t="s">
        <v>5287</v>
      </c>
      <c r="B189" s="20">
        <v>1545</v>
      </c>
    </row>
    <row r="190" spans="1:2">
      <c r="A190" s="20" t="s">
        <v>112</v>
      </c>
      <c r="B190" s="20">
        <v>1545</v>
      </c>
    </row>
    <row r="191" spans="1:2">
      <c r="A191" s="20" t="s">
        <v>1528</v>
      </c>
      <c r="B191" s="20">
        <v>1540</v>
      </c>
    </row>
    <row r="192" spans="1:2">
      <c r="A192" s="20" t="s">
        <v>1259</v>
      </c>
      <c r="B192" s="20">
        <v>1530</v>
      </c>
    </row>
    <row r="193" spans="1:2">
      <c r="A193" s="20" t="s">
        <v>5007</v>
      </c>
      <c r="B193" s="20">
        <v>1475</v>
      </c>
    </row>
    <row r="194" spans="1:2">
      <c r="A194" s="20" t="s">
        <v>1303</v>
      </c>
      <c r="B194" s="20">
        <v>1460</v>
      </c>
    </row>
    <row r="195" spans="1:2">
      <c r="A195" s="20" t="s">
        <v>754</v>
      </c>
      <c r="B195" s="20">
        <v>1440</v>
      </c>
    </row>
    <row r="196" spans="1:2">
      <c r="A196" s="20" t="s">
        <v>5337</v>
      </c>
      <c r="B196" s="20">
        <v>1440</v>
      </c>
    </row>
    <row r="197" spans="1:2">
      <c r="A197" s="20" t="s">
        <v>1495</v>
      </c>
      <c r="B197" s="20">
        <v>1425</v>
      </c>
    </row>
    <row r="198" spans="1:2">
      <c r="A198" s="20" t="s">
        <v>193</v>
      </c>
      <c r="B198" s="20">
        <v>1420</v>
      </c>
    </row>
    <row r="199" spans="1:2">
      <c r="A199" s="20" t="s">
        <v>5384</v>
      </c>
      <c r="B199" s="20">
        <v>1380</v>
      </c>
    </row>
    <row r="200" spans="1:2">
      <c r="A200" s="20" t="s">
        <v>482</v>
      </c>
      <c r="B200" s="20">
        <v>1340</v>
      </c>
    </row>
    <row r="201" spans="1:2">
      <c r="A201" s="20" t="s">
        <v>5464</v>
      </c>
      <c r="B201" s="20">
        <v>1340</v>
      </c>
    </row>
    <row r="202" spans="1:2">
      <c r="A202" s="20" t="s">
        <v>4979</v>
      </c>
      <c r="B202" s="20">
        <v>1300</v>
      </c>
    </row>
    <row r="203" spans="1:2">
      <c r="A203" s="20" t="s">
        <v>909</v>
      </c>
      <c r="B203" s="20">
        <v>1290</v>
      </c>
    </row>
    <row r="204" spans="1:2">
      <c r="A204" s="20" t="s">
        <v>5411</v>
      </c>
      <c r="B204" s="20">
        <v>1280</v>
      </c>
    </row>
    <row r="205" spans="1:2">
      <c r="A205" s="20" t="s">
        <v>746</v>
      </c>
      <c r="B205" s="20">
        <v>1260</v>
      </c>
    </row>
    <row r="206" spans="1:2">
      <c r="A206" s="20" t="s">
        <v>2610</v>
      </c>
      <c r="B206" s="20">
        <v>1255</v>
      </c>
    </row>
    <row r="207" spans="1:2">
      <c r="A207" s="20" t="s">
        <v>2070</v>
      </c>
      <c r="B207" s="20">
        <v>1240</v>
      </c>
    </row>
    <row r="208" spans="1:2">
      <c r="A208" s="20" t="s">
        <v>172</v>
      </c>
      <c r="B208" s="20">
        <v>1180</v>
      </c>
    </row>
    <row r="209" spans="1:2">
      <c r="A209" s="20" t="s">
        <v>740</v>
      </c>
      <c r="B209" s="20">
        <v>1180</v>
      </c>
    </row>
    <row r="210" spans="1:2">
      <c r="A210" s="20" t="s">
        <v>4726</v>
      </c>
      <c r="B210" s="20">
        <v>1160</v>
      </c>
    </row>
    <row r="211" spans="1:2">
      <c r="A211" s="20" t="s">
        <v>5196</v>
      </c>
      <c r="B211" s="20">
        <v>1160</v>
      </c>
    </row>
    <row r="212" spans="1:2">
      <c r="A212" s="20" t="s">
        <v>1201</v>
      </c>
      <c r="B212" s="20">
        <v>1100</v>
      </c>
    </row>
    <row r="213" spans="1:2">
      <c r="A213" s="20" t="s">
        <v>5203</v>
      </c>
      <c r="B213" s="20">
        <v>1100</v>
      </c>
    </row>
    <row r="214" spans="1:2">
      <c r="A214" s="20" t="s">
        <v>5610</v>
      </c>
      <c r="B214" s="20">
        <v>1100</v>
      </c>
    </row>
    <row r="215" spans="1:2">
      <c r="A215" s="20" t="s">
        <v>858</v>
      </c>
      <c r="B215" s="20">
        <v>1095</v>
      </c>
    </row>
    <row r="216" spans="1:2">
      <c r="A216" s="20" t="s">
        <v>2102</v>
      </c>
      <c r="B216" s="20">
        <v>1080</v>
      </c>
    </row>
    <row r="217" spans="1:2">
      <c r="A217" s="20" t="s">
        <v>1048</v>
      </c>
      <c r="B217" s="20">
        <v>1060</v>
      </c>
    </row>
    <row r="218" spans="1:2">
      <c r="A218" s="20" t="s">
        <v>671</v>
      </c>
      <c r="B218" s="20">
        <v>1040</v>
      </c>
    </row>
    <row r="219" spans="1:2">
      <c r="A219" s="20" t="s">
        <v>1026</v>
      </c>
      <c r="B219" s="20">
        <v>1040</v>
      </c>
    </row>
    <row r="220" spans="1:2">
      <c r="A220" s="20" t="s">
        <v>1257</v>
      </c>
      <c r="B220" s="20">
        <v>1040</v>
      </c>
    </row>
    <row r="221" spans="1:2">
      <c r="A221" s="20" t="s">
        <v>4829</v>
      </c>
      <c r="B221" s="20">
        <v>1020</v>
      </c>
    </row>
    <row r="222" spans="1:2">
      <c r="A222" s="20" t="s">
        <v>1131</v>
      </c>
      <c r="B222" s="20">
        <v>1020</v>
      </c>
    </row>
    <row r="223" spans="1:2">
      <c r="A223" s="20" t="s">
        <v>975</v>
      </c>
      <c r="B223" s="20">
        <v>1005</v>
      </c>
    </row>
    <row r="224" spans="1:2">
      <c r="A224" s="20" t="s">
        <v>935</v>
      </c>
      <c r="B224" s="20">
        <v>1000</v>
      </c>
    </row>
    <row r="225" spans="1:2">
      <c r="A225" s="20" t="s">
        <v>7178</v>
      </c>
      <c r="B225" s="20">
        <v>1000</v>
      </c>
    </row>
    <row r="226" spans="1:2">
      <c r="A226" s="20" t="s">
        <v>337</v>
      </c>
      <c r="B226" s="20">
        <v>1000</v>
      </c>
    </row>
    <row r="227" spans="1:2">
      <c r="A227" s="20" t="s">
        <v>597</v>
      </c>
      <c r="B227" s="20">
        <v>1000</v>
      </c>
    </row>
    <row r="228" spans="1:2">
      <c r="A228" s="20" t="s">
        <v>1693</v>
      </c>
      <c r="B228" s="20">
        <v>1000</v>
      </c>
    </row>
    <row r="229" spans="1:2">
      <c r="A229" s="20" t="s">
        <v>1530</v>
      </c>
      <c r="B229" s="20">
        <v>1000</v>
      </c>
    </row>
    <row r="230" spans="1:2">
      <c r="A230" s="20" t="s">
        <v>1031</v>
      </c>
      <c r="B230" s="20">
        <v>1000</v>
      </c>
    </row>
    <row r="231" spans="1:2">
      <c r="A231" s="20" t="s">
        <v>1046</v>
      </c>
      <c r="B231" s="20">
        <v>980</v>
      </c>
    </row>
    <row r="232" spans="1:2">
      <c r="A232" s="20" t="s">
        <v>1404</v>
      </c>
      <c r="B232" s="20">
        <v>980</v>
      </c>
    </row>
    <row r="233" spans="1:2">
      <c r="A233" s="20" t="s">
        <v>1164</v>
      </c>
      <c r="B233" s="20">
        <v>980</v>
      </c>
    </row>
    <row r="234" spans="1:2">
      <c r="A234" s="20" t="s">
        <v>4786</v>
      </c>
      <c r="B234" s="20">
        <v>960</v>
      </c>
    </row>
    <row r="235" spans="1:2">
      <c r="A235" s="20" t="s">
        <v>5895</v>
      </c>
      <c r="B235" s="20">
        <v>960</v>
      </c>
    </row>
    <row r="236" spans="1:2">
      <c r="A236" s="20" t="s">
        <v>1570</v>
      </c>
      <c r="B236" s="20">
        <v>960</v>
      </c>
    </row>
    <row r="237" spans="1:2">
      <c r="A237" s="20" t="s">
        <v>1177</v>
      </c>
      <c r="B237" s="20">
        <v>945</v>
      </c>
    </row>
    <row r="238" spans="1:2">
      <c r="A238" s="20" t="s">
        <v>4911</v>
      </c>
      <c r="B238" s="20">
        <v>920</v>
      </c>
    </row>
    <row r="239" spans="1:2">
      <c r="A239" s="20" t="s">
        <v>1566</v>
      </c>
      <c r="B239" s="20">
        <v>920</v>
      </c>
    </row>
    <row r="240" spans="1:2">
      <c r="A240" s="20" t="s">
        <v>855</v>
      </c>
      <c r="B240" s="20">
        <v>915</v>
      </c>
    </row>
    <row r="241" spans="1:2">
      <c r="A241" s="20" t="s">
        <v>811</v>
      </c>
      <c r="B241" s="20">
        <v>860</v>
      </c>
    </row>
    <row r="242" spans="1:2">
      <c r="A242" s="20" t="s">
        <v>5453</v>
      </c>
      <c r="B242" s="20">
        <v>860</v>
      </c>
    </row>
    <row r="243" spans="1:2">
      <c r="A243" s="20" t="s">
        <v>1457</v>
      </c>
      <c r="B243" s="20">
        <v>840</v>
      </c>
    </row>
    <row r="244" spans="1:2">
      <c r="A244" s="20" t="s">
        <v>4785</v>
      </c>
      <c r="B244" s="20">
        <v>800</v>
      </c>
    </row>
    <row r="245" spans="1:2">
      <c r="A245" s="20" t="s">
        <v>4853</v>
      </c>
      <c r="B245" s="20">
        <v>800</v>
      </c>
    </row>
    <row r="246" spans="1:2">
      <c r="A246" s="20" t="s">
        <v>6311</v>
      </c>
      <c r="B246" s="20">
        <v>780</v>
      </c>
    </row>
    <row r="247" spans="1:2">
      <c r="A247" s="20" t="s">
        <v>5427</v>
      </c>
      <c r="B247" s="20">
        <v>740</v>
      </c>
    </row>
    <row r="248" spans="1:2">
      <c r="A248" s="20" t="s">
        <v>1039</v>
      </c>
      <c r="B248" s="20">
        <v>720</v>
      </c>
    </row>
    <row r="249" spans="1:2">
      <c r="A249" s="20" t="s">
        <v>793</v>
      </c>
      <c r="B249" s="20">
        <v>720</v>
      </c>
    </row>
    <row r="250" spans="1:2">
      <c r="A250" s="20" t="s">
        <v>5380</v>
      </c>
      <c r="B250" s="20">
        <v>720</v>
      </c>
    </row>
    <row r="251" spans="1:2">
      <c r="A251" s="20" t="s">
        <v>546</v>
      </c>
      <c r="B251" s="20">
        <v>700</v>
      </c>
    </row>
    <row r="252" spans="1:2">
      <c r="A252" s="20" t="s">
        <v>3264</v>
      </c>
      <c r="B252" s="20">
        <v>700</v>
      </c>
    </row>
    <row r="253" spans="1:2">
      <c r="A253" s="20" t="s">
        <v>5468</v>
      </c>
      <c r="B253" s="20">
        <v>700</v>
      </c>
    </row>
    <row r="254" spans="1:2">
      <c r="A254" s="20" t="s">
        <v>1255</v>
      </c>
      <c r="B254" s="20">
        <v>680</v>
      </c>
    </row>
    <row r="255" spans="1:2">
      <c r="A255" s="20" t="s">
        <v>449</v>
      </c>
      <c r="B255" s="20">
        <v>660</v>
      </c>
    </row>
    <row r="256" spans="1:2">
      <c r="A256" s="20" t="s">
        <v>5281</v>
      </c>
      <c r="B256" s="20">
        <v>660</v>
      </c>
    </row>
    <row r="257" spans="1:2">
      <c r="A257" s="20" t="s">
        <v>106</v>
      </c>
      <c r="B257" s="20">
        <v>660</v>
      </c>
    </row>
    <row r="258" spans="1:2">
      <c r="A258" s="20" t="s">
        <v>852</v>
      </c>
      <c r="B258" s="20">
        <v>660</v>
      </c>
    </row>
    <row r="259" spans="1:2">
      <c r="A259" s="20" t="s">
        <v>5755</v>
      </c>
      <c r="B259" s="20">
        <v>645</v>
      </c>
    </row>
    <row r="260" spans="1:2">
      <c r="A260" s="20" t="s">
        <v>1636</v>
      </c>
      <c r="B260" s="20">
        <v>640</v>
      </c>
    </row>
    <row r="261" spans="1:2">
      <c r="A261" s="20" t="s">
        <v>771</v>
      </c>
      <c r="B261" s="20">
        <v>640</v>
      </c>
    </row>
    <row r="262" spans="1:2">
      <c r="A262" s="20" t="s">
        <v>1470</v>
      </c>
      <c r="B262" s="20">
        <v>640</v>
      </c>
    </row>
    <row r="263" spans="1:2">
      <c r="A263" s="20" t="s">
        <v>1279</v>
      </c>
      <c r="B263" s="20">
        <v>620</v>
      </c>
    </row>
    <row r="264" spans="1:2">
      <c r="A264" s="20" t="s">
        <v>900</v>
      </c>
      <c r="B264" s="20">
        <v>600</v>
      </c>
    </row>
    <row r="265" spans="1:2">
      <c r="A265" s="20" t="s">
        <v>5192</v>
      </c>
      <c r="B265" s="20">
        <v>600</v>
      </c>
    </row>
    <row r="266" spans="1:2">
      <c r="A266" s="20" t="s">
        <v>1190</v>
      </c>
      <c r="B266" s="20">
        <v>600</v>
      </c>
    </row>
    <row r="267" spans="1:2">
      <c r="A267" s="20" t="s">
        <v>820</v>
      </c>
      <c r="B267" s="20">
        <v>600</v>
      </c>
    </row>
    <row r="268" spans="1:2">
      <c r="A268" s="20" t="s">
        <v>1467</v>
      </c>
      <c r="B268" s="20">
        <v>600</v>
      </c>
    </row>
    <row r="269" spans="1:2">
      <c r="A269" s="20" t="s">
        <v>2059</v>
      </c>
      <c r="B269" s="20">
        <v>600</v>
      </c>
    </row>
    <row r="270" spans="1:2">
      <c r="A270" s="20" t="s">
        <v>1305</v>
      </c>
      <c r="B270" s="20">
        <v>600</v>
      </c>
    </row>
    <row r="271" spans="1:2">
      <c r="A271" s="20" t="s">
        <v>1167</v>
      </c>
      <c r="B271" s="20">
        <v>585</v>
      </c>
    </row>
    <row r="272" spans="1:2">
      <c r="A272" s="20" t="s">
        <v>1360</v>
      </c>
      <c r="B272" s="20">
        <v>585</v>
      </c>
    </row>
    <row r="273" spans="1:2">
      <c r="A273" s="20" t="s">
        <v>5596</v>
      </c>
      <c r="B273" s="20">
        <v>585</v>
      </c>
    </row>
    <row r="274" spans="1:2">
      <c r="A274" s="20" t="s">
        <v>5046</v>
      </c>
      <c r="B274" s="20">
        <v>580</v>
      </c>
    </row>
    <row r="275" spans="1:2">
      <c r="A275" s="20" t="s">
        <v>1210</v>
      </c>
      <c r="B275" s="20">
        <v>580</v>
      </c>
    </row>
    <row r="276" spans="1:2">
      <c r="A276" s="20" t="s">
        <v>5187</v>
      </c>
      <c r="B276" s="20">
        <v>580</v>
      </c>
    </row>
    <row r="277" spans="1:2">
      <c r="A277" s="20" t="s">
        <v>5730</v>
      </c>
      <c r="B277" s="20">
        <v>580</v>
      </c>
    </row>
    <row r="278" spans="1:2">
      <c r="A278" s="20" t="s">
        <v>712</v>
      </c>
      <c r="B278" s="20">
        <v>560</v>
      </c>
    </row>
    <row r="279" spans="1:2">
      <c r="A279" s="20" t="s">
        <v>5856</v>
      </c>
      <c r="B279" s="20">
        <v>560</v>
      </c>
    </row>
    <row r="280" spans="1:2">
      <c r="A280" s="20" t="s">
        <v>1459</v>
      </c>
      <c r="B280" s="20">
        <v>560</v>
      </c>
    </row>
    <row r="281" spans="1:2">
      <c r="A281" s="20" t="s">
        <v>1432</v>
      </c>
      <c r="B281" s="20">
        <v>560</v>
      </c>
    </row>
    <row r="282" spans="1:2">
      <c r="A282" s="20" t="s">
        <v>5222</v>
      </c>
      <c r="B282" s="20">
        <v>540</v>
      </c>
    </row>
    <row r="283" spans="1:2">
      <c r="A283" s="20" t="s">
        <v>5386</v>
      </c>
      <c r="B283" s="20">
        <v>540</v>
      </c>
    </row>
    <row r="284" spans="1:2">
      <c r="A284" s="20" t="s">
        <v>5785</v>
      </c>
      <c r="B284" s="20">
        <v>540</v>
      </c>
    </row>
    <row r="285" spans="1:2">
      <c r="A285" s="20" t="s">
        <v>4980</v>
      </c>
      <c r="B285" s="20">
        <v>520</v>
      </c>
    </row>
    <row r="286" spans="1:2">
      <c r="A286" s="20" t="s">
        <v>1623</v>
      </c>
      <c r="B286" s="20">
        <v>510</v>
      </c>
    </row>
    <row r="287" spans="1:2">
      <c r="A287" s="20" t="s">
        <v>4935</v>
      </c>
      <c r="B287" s="20">
        <v>500</v>
      </c>
    </row>
    <row r="288" spans="1:2">
      <c r="A288" s="20" t="s">
        <v>6288</v>
      </c>
      <c r="B288" s="20">
        <v>500</v>
      </c>
    </row>
    <row r="289" spans="1:2">
      <c r="A289" s="20" t="s">
        <v>785</v>
      </c>
      <c r="B289" s="20">
        <v>500</v>
      </c>
    </row>
    <row r="290" spans="1:2">
      <c r="A290" s="20" t="s">
        <v>5291</v>
      </c>
      <c r="B290" s="20">
        <v>500</v>
      </c>
    </row>
    <row r="291" spans="1:2">
      <c r="A291" s="20" t="s">
        <v>4870</v>
      </c>
      <c r="B291" s="20">
        <v>500</v>
      </c>
    </row>
    <row r="292" spans="1:2">
      <c r="A292" s="20" t="s">
        <v>1272</v>
      </c>
      <c r="B292" s="20">
        <v>500</v>
      </c>
    </row>
    <row r="293" spans="1:2">
      <c r="A293" s="20" t="s">
        <v>5279</v>
      </c>
      <c r="B293" s="20">
        <v>500</v>
      </c>
    </row>
    <row r="294" spans="1:2">
      <c r="A294" s="20" t="s">
        <v>6090</v>
      </c>
      <c r="B294" s="20">
        <v>500</v>
      </c>
    </row>
    <row r="295" spans="1:2">
      <c r="A295" s="20" t="s">
        <v>2826</v>
      </c>
      <c r="B295" s="20">
        <v>500</v>
      </c>
    </row>
    <row r="296" spans="1:2">
      <c r="A296" s="20" t="s">
        <v>7179</v>
      </c>
      <c r="B296" s="20">
        <v>480</v>
      </c>
    </row>
    <row r="297" spans="1:2">
      <c r="A297" s="20" t="s">
        <v>1759</v>
      </c>
      <c r="B297" s="20">
        <v>480</v>
      </c>
    </row>
    <row r="298" spans="1:2">
      <c r="A298" s="20" t="s">
        <v>1657</v>
      </c>
      <c r="B298" s="20">
        <v>480</v>
      </c>
    </row>
    <row r="299" spans="1:2">
      <c r="A299" s="20" t="s">
        <v>107</v>
      </c>
      <c r="B299" s="20">
        <v>460</v>
      </c>
    </row>
    <row r="300" spans="1:2">
      <c r="A300" s="20" t="s">
        <v>431</v>
      </c>
      <c r="B300" s="20">
        <v>460</v>
      </c>
    </row>
    <row r="301" spans="1:2">
      <c r="A301" s="20" t="s">
        <v>5742</v>
      </c>
      <c r="B301" s="20">
        <v>460</v>
      </c>
    </row>
    <row r="302" spans="1:2">
      <c r="A302" s="20" t="s">
        <v>958</v>
      </c>
      <c r="B302" s="20">
        <v>450</v>
      </c>
    </row>
    <row r="303" spans="1:2">
      <c r="A303" s="20" t="s">
        <v>1299</v>
      </c>
      <c r="B303" s="20">
        <v>420</v>
      </c>
    </row>
    <row r="304" spans="1:2">
      <c r="A304" s="20" t="s">
        <v>1324</v>
      </c>
      <c r="B304" s="20">
        <v>420</v>
      </c>
    </row>
    <row r="305" spans="1:2">
      <c r="A305" s="20" t="s">
        <v>6254</v>
      </c>
      <c r="B305" s="20">
        <v>405</v>
      </c>
    </row>
    <row r="306" spans="1:2">
      <c r="A306" s="20" t="s">
        <v>1011</v>
      </c>
      <c r="B306" s="20">
        <v>405</v>
      </c>
    </row>
    <row r="307" spans="1:2">
      <c r="A307" s="20" t="s">
        <v>446</v>
      </c>
      <c r="B307" s="20">
        <v>400</v>
      </c>
    </row>
    <row r="308" spans="1:2">
      <c r="A308" s="20" t="s">
        <v>572</v>
      </c>
      <c r="B308" s="20">
        <v>400</v>
      </c>
    </row>
    <row r="309" spans="1:2">
      <c r="A309" s="20" t="s">
        <v>7180</v>
      </c>
      <c r="B309" s="20">
        <v>400</v>
      </c>
    </row>
    <row r="310" spans="1:2">
      <c r="A310" s="20" t="s">
        <v>1005</v>
      </c>
      <c r="B310" s="20">
        <v>400</v>
      </c>
    </row>
    <row r="311" spans="1:2">
      <c r="A311" s="20" t="s">
        <v>1198</v>
      </c>
      <c r="B311" s="20">
        <v>400</v>
      </c>
    </row>
    <row r="312" spans="1:2">
      <c r="A312" s="20" t="s">
        <v>1301</v>
      </c>
      <c r="B312" s="20">
        <v>400</v>
      </c>
    </row>
    <row r="313" spans="1:2">
      <c r="A313" s="20" t="s">
        <v>1180</v>
      </c>
      <c r="B313" s="20">
        <v>400</v>
      </c>
    </row>
    <row r="314" spans="1:2">
      <c r="A314" s="20" t="s">
        <v>1241</v>
      </c>
      <c r="B314" s="20">
        <v>390</v>
      </c>
    </row>
    <row r="315" spans="1:2">
      <c r="A315" s="20" t="s">
        <v>1285</v>
      </c>
      <c r="B315" s="20">
        <v>380</v>
      </c>
    </row>
    <row r="316" spans="1:2">
      <c r="A316" s="20" t="s">
        <v>1347</v>
      </c>
      <c r="B316" s="20">
        <v>380</v>
      </c>
    </row>
    <row r="317" spans="1:2">
      <c r="A317" s="20" t="s">
        <v>5183</v>
      </c>
      <c r="B317" s="20">
        <v>380</v>
      </c>
    </row>
    <row r="318" spans="1:2">
      <c r="A318" s="20" t="s">
        <v>7181</v>
      </c>
      <c r="B318" s="20">
        <v>380</v>
      </c>
    </row>
    <row r="319" spans="1:2">
      <c r="A319" s="20" t="s">
        <v>7182</v>
      </c>
      <c r="B319" s="20">
        <v>375</v>
      </c>
    </row>
    <row r="320" spans="1:2">
      <c r="A320" s="20" t="s">
        <v>6201</v>
      </c>
      <c r="B320" s="20">
        <v>375</v>
      </c>
    </row>
    <row r="321" spans="1:2">
      <c r="A321" s="20" t="s">
        <v>4942</v>
      </c>
      <c r="B321" s="20">
        <v>360</v>
      </c>
    </row>
    <row r="322" spans="1:2">
      <c r="A322" s="20" t="s">
        <v>1600</v>
      </c>
      <c r="B322" s="20">
        <v>360</v>
      </c>
    </row>
    <row r="323" spans="1:2">
      <c r="A323" s="20" t="s">
        <v>70</v>
      </c>
      <c r="B323" s="20">
        <v>345</v>
      </c>
    </row>
    <row r="324" spans="1:2">
      <c r="A324" s="20" t="s">
        <v>7183</v>
      </c>
      <c r="B324" s="20">
        <v>345</v>
      </c>
    </row>
    <row r="325" spans="1:2">
      <c r="A325" s="20" t="s">
        <v>7184</v>
      </c>
      <c r="B325" s="20">
        <v>340</v>
      </c>
    </row>
    <row r="326" spans="1:2">
      <c r="A326" s="20" t="s">
        <v>7185</v>
      </c>
      <c r="B326" s="20">
        <v>340</v>
      </c>
    </row>
    <row r="327" spans="1:2">
      <c r="A327" s="20" t="s">
        <v>6744</v>
      </c>
      <c r="B327" s="20">
        <v>340</v>
      </c>
    </row>
    <row r="328" spans="1:2">
      <c r="A328" s="20" t="s">
        <v>1318</v>
      </c>
      <c r="B328" s="20">
        <v>340</v>
      </c>
    </row>
    <row r="329" spans="1:2">
      <c r="A329" s="20" t="s">
        <v>5934</v>
      </c>
      <c r="B329" s="20">
        <v>330</v>
      </c>
    </row>
    <row r="330" spans="1:2">
      <c r="A330" s="20" t="s">
        <v>7186</v>
      </c>
      <c r="B330" s="20">
        <v>325</v>
      </c>
    </row>
    <row r="331" spans="1:2">
      <c r="A331" s="20" t="s">
        <v>422</v>
      </c>
      <c r="B331" s="20">
        <v>320</v>
      </c>
    </row>
    <row r="332" spans="1:2">
      <c r="A332" s="20" t="s">
        <v>68</v>
      </c>
      <c r="B332" s="20">
        <v>315</v>
      </c>
    </row>
    <row r="333" spans="1:2">
      <c r="A333" s="20" t="s">
        <v>1336</v>
      </c>
      <c r="B333" s="20">
        <v>300</v>
      </c>
    </row>
    <row r="334" spans="1:2">
      <c r="A334" s="20" t="s">
        <v>72</v>
      </c>
      <c r="B334" s="20">
        <v>300</v>
      </c>
    </row>
    <row r="335" spans="1:2">
      <c r="A335" s="20" t="s">
        <v>4772</v>
      </c>
      <c r="B335" s="20">
        <v>280</v>
      </c>
    </row>
    <row r="336" spans="1:2">
      <c r="A336" s="20" t="s">
        <v>157</v>
      </c>
      <c r="B336" s="20">
        <v>280</v>
      </c>
    </row>
    <row r="337" spans="1:2">
      <c r="A337" s="20" t="s">
        <v>5877</v>
      </c>
      <c r="B337" s="20">
        <v>280</v>
      </c>
    </row>
    <row r="338" spans="1:2">
      <c r="A338" s="20" t="s">
        <v>5581</v>
      </c>
      <c r="B338" s="20">
        <v>280</v>
      </c>
    </row>
    <row r="339" spans="1:2">
      <c r="A339" s="20" t="s">
        <v>2193</v>
      </c>
      <c r="B339" s="20">
        <v>260</v>
      </c>
    </row>
    <row r="340" spans="1:2">
      <c r="A340" s="20" t="s">
        <v>5879</v>
      </c>
      <c r="B340" s="20">
        <v>260</v>
      </c>
    </row>
    <row r="341" spans="1:2">
      <c r="A341" s="20" t="s">
        <v>5584</v>
      </c>
      <c r="B341" s="20">
        <v>260</v>
      </c>
    </row>
    <row r="342" spans="1:2">
      <c r="A342" s="20" t="s">
        <v>3035</v>
      </c>
      <c r="B342" s="20">
        <v>240</v>
      </c>
    </row>
    <row r="343" spans="1:2">
      <c r="A343" s="20" t="s">
        <v>5237</v>
      </c>
      <c r="B343" s="20">
        <v>240</v>
      </c>
    </row>
    <row r="344" spans="1:2">
      <c r="A344" s="20" t="s">
        <v>5306</v>
      </c>
      <c r="B344" s="20">
        <v>240</v>
      </c>
    </row>
    <row r="345" spans="1:2">
      <c r="A345" s="20" t="s">
        <v>1193</v>
      </c>
      <c r="B345" s="20">
        <v>225</v>
      </c>
    </row>
    <row r="346" spans="1:2">
      <c r="A346" s="20" t="s">
        <v>5560</v>
      </c>
      <c r="B346" s="20">
        <v>225</v>
      </c>
    </row>
    <row r="347" spans="1:2">
      <c r="A347" s="20" t="s">
        <v>1592</v>
      </c>
      <c r="B347" s="20">
        <v>225</v>
      </c>
    </row>
    <row r="348" spans="1:2">
      <c r="A348" s="20" t="s">
        <v>6497</v>
      </c>
      <c r="B348" s="20">
        <v>220</v>
      </c>
    </row>
    <row r="349" spans="1:2">
      <c r="A349" s="20" t="s">
        <v>5308</v>
      </c>
      <c r="B349" s="20">
        <v>210</v>
      </c>
    </row>
    <row r="350" spans="1:2">
      <c r="A350" s="20" t="s">
        <v>1954</v>
      </c>
      <c r="B350" s="20">
        <v>210</v>
      </c>
    </row>
    <row r="351" spans="1:2">
      <c r="A351" s="20" t="s">
        <v>652</v>
      </c>
      <c r="B351" s="20">
        <v>210</v>
      </c>
    </row>
    <row r="352" spans="1:2">
      <c r="A352" s="20" t="s">
        <v>5602</v>
      </c>
      <c r="B352" s="20">
        <v>210</v>
      </c>
    </row>
    <row r="353" spans="1:2">
      <c r="A353" s="20" t="s">
        <v>7187</v>
      </c>
      <c r="B353" s="20">
        <v>200</v>
      </c>
    </row>
    <row r="354" spans="1:2">
      <c r="A354" s="20" t="s">
        <v>1789</v>
      </c>
      <c r="B354" s="20">
        <v>200</v>
      </c>
    </row>
    <row r="355" spans="1:2">
      <c r="A355" s="20" t="s">
        <v>4750</v>
      </c>
      <c r="B355" s="20">
        <v>200</v>
      </c>
    </row>
    <row r="356" spans="1:2">
      <c r="A356" s="20" t="s">
        <v>4780</v>
      </c>
      <c r="B356" s="20">
        <v>200</v>
      </c>
    </row>
    <row r="357" spans="1:2">
      <c r="A357" s="20" t="s">
        <v>1349</v>
      </c>
      <c r="B357" s="20">
        <v>200</v>
      </c>
    </row>
    <row r="358" spans="1:2">
      <c r="A358" s="20" t="s">
        <v>7188</v>
      </c>
      <c r="B358" s="20">
        <v>200</v>
      </c>
    </row>
    <row r="359" spans="1:2">
      <c r="A359" s="20" t="s">
        <v>4914</v>
      </c>
      <c r="B359" s="20">
        <v>200</v>
      </c>
    </row>
    <row r="360" spans="1:2">
      <c r="A360" s="20" t="s">
        <v>5079</v>
      </c>
      <c r="B360" s="20">
        <v>200</v>
      </c>
    </row>
    <row r="361" spans="1:2">
      <c r="A361" s="20" t="s">
        <v>7189</v>
      </c>
      <c r="B361" s="20">
        <v>200</v>
      </c>
    </row>
    <row r="362" spans="1:2">
      <c r="A362" s="20" t="s">
        <v>1973</v>
      </c>
      <c r="B362" s="20">
        <v>200</v>
      </c>
    </row>
    <row r="363" spans="1:2">
      <c r="A363" s="20" t="s">
        <v>5947</v>
      </c>
      <c r="B363" s="20">
        <v>200</v>
      </c>
    </row>
    <row r="364" spans="1:2">
      <c r="A364" s="20" t="s">
        <v>3767</v>
      </c>
      <c r="B364" s="20">
        <v>200</v>
      </c>
    </row>
    <row r="365" spans="1:2">
      <c r="A365" s="20" t="s">
        <v>7190</v>
      </c>
      <c r="B365" s="20">
        <v>200</v>
      </c>
    </row>
    <row r="366" spans="1:2">
      <c r="A366" s="20" t="s">
        <v>7191</v>
      </c>
      <c r="B366" s="20">
        <v>200</v>
      </c>
    </row>
    <row r="367" spans="1:2">
      <c r="A367" s="20" t="s">
        <v>5488</v>
      </c>
      <c r="B367" s="20">
        <v>200</v>
      </c>
    </row>
    <row r="368" spans="1:2">
      <c r="A368" s="20" t="s">
        <v>5577</v>
      </c>
      <c r="B368" s="20">
        <v>200</v>
      </c>
    </row>
    <row r="369" spans="1:2">
      <c r="A369" s="20" t="s">
        <v>7192</v>
      </c>
      <c r="B369" s="20">
        <v>180</v>
      </c>
    </row>
    <row r="370" spans="1:2">
      <c r="A370" s="20" t="s">
        <v>1434</v>
      </c>
      <c r="B370" s="20">
        <v>180</v>
      </c>
    </row>
    <row r="371" spans="1:2">
      <c r="A371" s="20" t="s">
        <v>7193</v>
      </c>
      <c r="B371" s="20">
        <v>180</v>
      </c>
    </row>
    <row r="372" spans="1:2">
      <c r="A372" s="20" t="s">
        <v>940</v>
      </c>
      <c r="B372" s="20">
        <v>180</v>
      </c>
    </row>
    <row r="373" spans="1:2">
      <c r="A373" s="20" t="s">
        <v>1253</v>
      </c>
      <c r="B373" s="20">
        <v>180</v>
      </c>
    </row>
    <row r="374" spans="1:2">
      <c r="A374" s="20" t="s">
        <v>1682</v>
      </c>
      <c r="B374" s="20">
        <v>180</v>
      </c>
    </row>
    <row r="375" spans="1:2">
      <c r="A375" s="20" t="s">
        <v>7194</v>
      </c>
      <c r="B375" s="20">
        <v>180</v>
      </c>
    </row>
    <row r="376" spans="1:2">
      <c r="A376" s="20" t="s">
        <v>7195</v>
      </c>
      <c r="B376" s="20">
        <v>180</v>
      </c>
    </row>
    <row r="377" spans="1:2">
      <c r="A377" s="20" t="s">
        <v>1366</v>
      </c>
      <c r="B377" s="20">
        <v>180</v>
      </c>
    </row>
    <row r="378" spans="1:2">
      <c r="A378" s="20" t="s">
        <v>1536</v>
      </c>
      <c r="B378" s="20">
        <v>180</v>
      </c>
    </row>
    <row r="379" spans="1:2">
      <c r="A379" s="20" t="s">
        <v>67</v>
      </c>
      <c r="B379" s="20">
        <v>180</v>
      </c>
    </row>
    <row r="380" spans="1:2">
      <c r="A380" s="20" t="s">
        <v>1891</v>
      </c>
      <c r="B380" s="20">
        <v>180</v>
      </c>
    </row>
    <row r="381" spans="1:2">
      <c r="A381" s="20" t="s">
        <v>1975</v>
      </c>
      <c r="B381" s="20">
        <v>180</v>
      </c>
    </row>
    <row r="382" spans="1:2">
      <c r="A382" s="20" t="s">
        <v>7196</v>
      </c>
      <c r="B382" s="20">
        <v>180</v>
      </c>
    </row>
    <row r="383" spans="1:2">
      <c r="A383" s="20" t="s">
        <v>1392</v>
      </c>
      <c r="B383" s="20">
        <v>180</v>
      </c>
    </row>
    <row r="384" spans="1:2">
      <c r="A384" s="20" t="s">
        <v>1281</v>
      </c>
      <c r="B384" s="20">
        <v>165</v>
      </c>
    </row>
    <row r="385" spans="1:2">
      <c r="A385" s="20" t="s">
        <v>5199</v>
      </c>
      <c r="B385" s="20">
        <v>160</v>
      </c>
    </row>
    <row r="386" spans="1:2">
      <c r="A386" s="20" t="s">
        <v>1971</v>
      </c>
      <c r="B386" s="20">
        <v>160</v>
      </c>
    </row>
    <row r="387" spans="1:2">
      <c r="A387" s="20" t="s">
        <v>6372</v>
      </c>
      <c r="B387" s="20">
        <v>160</v>
      </c>
    </row>
    <row r="388" spans="1:2">
      <c r="A388" s="20" t="s">
        <v>7197</v>
      </c>
      <c r="B388" s="20">
        <v>148</v>
      </c>
    </row>
    <row r="389" spans="1:2">
      <c r="A389" s="20" t="s">
        <v>646</v>
      </c>
      <c r="B389" s="20">
        <v>140</v>
      </c>
    </row>
    <row r="390" spans="1:2">
      <c r="A390" s="20" t="s">
        <v>7198</v>
      </c>
      <c r="B390" s="20">
        <v>140</v>
      </c>
    </row>
    <row r="391" spans="1:2">
      <c r="A391" s="20" t="s">
        <v>5028</v>
      </c>
      <c r="B391" s="20">
        <v>120</v>
      </c>
    </row>
    <row r="392" spans="1:2">
      <c r="A392" s="20" t="s">
        <v>911</v>
      </c>
      <c r="B392" s="20">
        <v>120</v>
      </c>
    </row>
    <row r="393" spans="1:2">
      <c r="A393" s="20" t="s">
        <v>7199</v>
      </c>
      <c r="B393" s="20">
        <v>120</v>
      </c>
    </row>
    <row r="394" spans="1:2">
      <c r="A394" s="20" t="s">
        <v>6368</v>
      </c>
      <c r="B394" s="20">
        <v>120</v>
      </c>
    </row>
    <row r="395" spans="1:2">
      <c r="A395" s="20" t="s">
        <v>2056</v>
      </c>
      <c r="B395" s="20">
        <v>105</v>
      </c>
    </row>
    <row r="396" spans="1:2">
      <c r="A396" s="20" t="s">
        <v>7200</v>
      </c>
      <c r="B396" s="20">
        <v>100</v>
      </c>
    </row>
    <row r="397" spans="1:2">
      <c r="A397" s="20" t="s">
        <v>5674</v>
      </c>
      <c r="B397" s="20">
        <v>100</v>
      </c>
    </row>
    <row r="398" spans="1:2">
      <c r="A398" s="20" t="s">
        <v>5389</v>
      </c>
      <c r="B398" s="20">
        <v>100</v>
      </c>
    </row>
    <row r="399" spans="1:2">
      <c r="A399" s="20" t="s">
        <v>1509</v>
      </c>
      <c r="B399" s="20">
        <v>100</v>
      </c>
    </row>
  </sheetData>
  <pageMargins left="0.7" right="0.7" top="0.75" bottom="0.75" header="0.3" footer="0.3"/>
  <headerFooter/>
  <customProperties>
    <customPr name="_pios_id" r:id="rId1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B2:E50"/>
  <sheetViews>
    <sheetView workbookViewId="0">
      <selection activeCell="B3" sqref="B3:E3"/>
    </sheetView>
  </sheetViews>
  <sheetFormatPr defaultColWidth="9" defaultRowHeight="13.2" outlineLevelCol="4"/>
  <cols>
    <col min="2" max="2" width="8.85185185185185" customWidth="1"/>
    <col min="3" max="3" width="9.57407407407407" customWidth="1"/>
    <col min="4" max="4" width="14.287037037037" customWidth="1"/>
    <col min="5" max="5" width="15" customWidth="1"/>
  </cols>
  <sheetData>
    <row r="2" spans="2:5">
      <c r="B2" s="54" t="s">
        <v>7201</v>
      </c>
      <c r="C2" s="55" t="s">
        <v>7202</v>
      </c>
      <c r="D2" s="55" t="s">
        <v>2463</v>
      </c>
      <c r="E2" s="55" t="s">
        <v>4691</v>
      </c>
    </row>
    <row r="3" spans="2:5">
      <c r="B3" s="56">
        <v>5374814</v>
      </c>
      <c r="C3" s="57" t="s">
        <v>1129</v>
      </c>
      <c r="D3" s="57" t="s">
        <v>2043</v>
      </c>
      <c r="E3" s="57" t="s">
        <v>4729</v>
      </c>
    </row>
    <row r="4" spans="2:5">
      <c r="B4" s="56">
        <v>5374820</v>
      </c>
      <c r="C4" s="57" t="s">
        <v>1183</v>
      </c>
      <c r="D4" s="57" t="s">
        <v>2043</v>
      </c>
      <c r="E4" s="57" t="s">
        <v>4704</v>
      </c>
    </row>
    <row r="5" spans="2:5">
      <c r="B5" s="56">
        <v>5375458</v>
      </c>
      <c r="C5" s="57" t="s">
        <v>1060</v>
      </c>
      <c r="D5" s="57" t="s">
        <v>2043</v>
      </c>
      <c r="E5" s="57" t="s">
        <v>4729</v>
      </c>
    </row>
    <row r="6" spans="2:5">
      <c r="B6" s="56">
        <v>5375463</v>
      </c>
      <c r="C6" s="57" t="s">
        <v>5282</v>
      </c>
      <c r="D6" s="57" t="s">
        <v>2043</v>
      </c>
      <c r="E6" s="57" t="s">
        <v>4729</v>
      </c>
    </row>
    <row r="7" spans="2:5">
      <c r="B7" s="56">
        <v>5376688</v>
      </c>
      <c r="C7" s="57" t="s">
        <v>1120</v>
      </c>
      <c r="D7" s="57" t="s">
        <v>2043</v>
      </c>
      <c r="E7" s="57" t="s">
        <v>7203</v>
      </c>
    </row>
    <row r="8" spans="2:5">
      <c r="B8" s="56">
        <v>5376694</v>
      </c>
      <c r="C8" s="57" t="s">
        <v>1112</v>
      </c>
      <c r="D8" s="57" t="s">
        <v>2043</v>
      </c>
      <c r="E8" s="57" t="s">
        <v>4729</v>
      </c>
    </row>
    <row r="9" spans="2:5">
      <c r="B9" s="56">
        <v>5376720</v>
      </c>
      <c r="C9" s="57" t="s">
        <v>5474</v>
      </c>
      <c r="D9" s="57" t="s">
        <v>2043</v>
      </c>
      <c r="E9" s="57" t="s">
        <v>4729</v>
      </c>
    </row>
    <row r="10" spans="2:5">
      <c r="B10" s="56">
        <v>5376728</v>
      </c>
      <c r="C10" s="57" t="s">
        <v>1089</v>
      </c>
      <c r="D10" s="57" t="s">
        <v>2043</v>
      </c>
      <c r="E10" s="57" t="s">
        <v>7203</v>
      </c>
    </row>
    <row r="11" spans="2:5">
      <c r="B11" s="56">
        <v>5376735</v>
      </c>
      <c r="C11" s="57" t="s">
        <v>1065</v>
      </c>
      <c r="D11" s="57" t="s">
        <v>2043</v>
      </c>
      <c r="E11" s="57" t="s">
        <v>4729</v>
      </c>
    </row>
    <row r="12" spans="2:5">
      <c r="B12" s="56">
        <v>5376737</v>
      </c>
      <c r="C12" s="57" t="s">
        <v>1062</v>
      </c>
      <c r="D12" s="57" t="s">
        <v>2043</v>
      </c>
      <c r="E12" s="57" t="s">
        <v>4729</v>
      </c>
    </row>
    <row r="13" spans="2:5">
      <c r="B13" s="56">
        <v>5376742</v>
      </c>
      <c r="C13" s="57" t="s">
        <v>1057</v>
      </c>
      <c r="D13" s="57" t="s">
        <v>2043</v>
      </c>
      <c r="E13" s="57" t="s">
        <v>7203</v>
      </c>
    </row>
    <row r="14" spans="2:5">
      <c r="B14" s="56">
        <v>5376743</v>
      </c>
      <c r="C14" s="57" t="s">
        <v>1161</v>
      </c>
      <c r="D14" s="57" t="s">
        <v>2043</v>
      </c>
      <c r="E14" s="57" t="s">
        <v>4704</v>
      </c>
    </row>
    <row r="15" spans="2:5">
      <c r="B15" s="56">
        <v>5376746</v>
      </c>
      <c r="C15" s="57" t="s">
        <v>1085</v>
      </c>
      <c r="D15" s="57" t="s">
        <v>2043</v>
      </c>
      <c r="E15" s="57" t="s">
        <v>7203</v>
      </c>
    </row>
    <row r="16" spans="2:5">
      <c r="B16" s="56">
        <v>5376752</v>
      </c>
      <c r="C16" s="57" t="s">
        <v>5490</v>
      </c>
      <c r="D16" s="57" t="s">
        <v>2043</v>
      </c>
      <c r="E16" s="57" t="s">
        <v>4729</v>
      </c>
    </row>
    <row r="17" spans="2:5">
      <c r="B17" s="56">
        <v>5377283</v>
      </c>
      <c r="C17" s="57" t="s">
        <v>5584</v>
      </c>
      <c r="D17" s="57" t="s">
        <v>2043</v>
      </c>
      <c r="E17" s="57" t="s">
        <v>4729</v>
      </c>
    </row>
    <row r="18" spans="2:5">
      <c r="B18" s="56">
        <v>5377342</v>
      </c>
      <c r="C18" s="57" t="s">
        <v>5606</v>
      </c>
      <c r="D18" s="57" t="s">
        <v>2043</v>
      </c>
      <c r="E18" s="57" t="s">
        <v>4729</v>
      </c>
    </row>
    <row r="19" spans="2:5">
      <c r="B19" s="56">
        <v>5581206</v>
      </c>
      <c r="C19" s="57" t="s">
        <v>1146</v>
      </c>
      <c r="D19" s="57" t="s">
        <v>2043</v>
      </c>
      <c r="E19" s="57" t="s">
        <v>4704</v>
      </c>
    </row>
    <row r="20" spans="2:5">
      <c r="B20" s="56">
        <v>5374690</v>
      </c>
      <c r="C20" s="57" t="s">
        <v>322</v>
      </c>
      <c r="D20" s="57" t="s">
        <v>2043</v>
      </c>
      <c r="E20" s="57" t="s">
        <v>4704</v>
      </c>
    </row>
    <row r="21" spans="2:5">
      <c r="B21" s="56">
        <v>5688206</v>
      </c>
      <c r="C21" s="57" t="s">
        <v>1318</v>
      </c>
      <c r="D21" s="57" t="s">
        <v>2045</v>
      </c>
      <c r="E21" s="57" t="s">
        <v>4704</v>
      </c>
    </row>
    <row r="22" spans="2:5">
      <c r="B22" s="56">
        <v>5376709</v>
      </c>
      <c r="C22" s="57" t="s">
        <v>1568</v>
      </c>
      <c r="D22" s="57" t="s">
        <v>2045</v>
      </c>
      <c r="E22" s="57" t="s">
        <v>7204</v>
      </c>
    </row>
    <row r="23" spans="2:5">
      <c r="B23" s="56">
        <v>5376695</v>
      </c>
      <c r="C23" s="57" t="s">
        <v>1268</v>
      </c>
      <c r="D23" s="57" t="s">
        <v>2045</v>
      </c>
      <c r="E23" s="57" t="s">
        <v>4704</v>
      </c>
    </row>
    <row r="24" spans="2:5">
      <c r="B24" s="56">
        <v>5585756</v>
      </c>
      <c r="C24" s="57" t="s">
        <v>5628</v>
      </c>
      <c r="D24" s="57" t="s">
        <v>2045</v>
      </c>
      <c r="E24" s="57" t="s">
        <v>4729</v>
      </c>
    </row>
    <row r="25" spans="2:5">
      <c r="B25" s="56">
        <v>5373667</v>
      </c>
      <c r="C25" s="57" t="s">
        <v>4977</v>
      </c>
      <c r="D25" s="57" t="s">
        <v>2045</v>
      </c>
      <c r="E25" s="57" t="s">
        <v>4704</v>
      </c>
    </row>
    <row r="26" spans="2:5">
      <c r="B26" s="56">
        <v>5377355</v>
      </c>
      <c r="C26" s="57" t="s">
        <v>1180</v>
      </c>
      <c r="D26" s="57" t="s">
        <v>2045</v>
      </c>
      <c r="E26" s="57" t="s">
        <v>4729</v>
      </c>
    </row>
    <row r="27" spans="2:5">
      <c r="B27" s="56">
        <v>5620007</v>
      </c>
      <c r="C27" s="57" t="s">
        <v>5707</v>
      </c>
      <c r="D27" s="57" t="s">
        <v>2045</v>
      </c>
      <c r="E27" s="57" t="s">
        <v>4729</v>
      </c>
    </row>
    <row r="28" spans="2:5">
      <c r="B28" s="56">
        <v>5377301</v>
      </c>
      <c r="C28" s="57" t="s">
        <v>1623</v>
      </c>
      <c r="D28" s="57" t="s">
        <v>2045</v>
      </c>
      <c r="E28" s="57" t="s">
        <v>4704</v>
      </c>
    </row>
    <row r="29" spans="2:5">
      <c r="B29" s="56">
        <v>5578015</v>
      </c>
      <c r="C29" s="57" t="s">
        <v>4983</v>
      </c>
      <c r="D29" s="57" t="s">
        <v>2045</v>
      </c>
      <c r="E29" s="57" t="s">
        <v>4729</v>
      </c>
    </row>
    <row r="30" spans="2:5">
      <c r="B30" s="56">
        <v>5375461</v>
      </c>
      <c r="C30" s="57" t="s">
        <v>5279</v>
      </c>
      <c r="D30" s="57" t="s">
        <v>2045</v>
      </c>
      <c r="E30" s="57" t="s">
        <v>4704</v>
      </c>
    </row>
    <row r="31" spans="2:5">
      <c r="B31" s="56">
        <v>5376729</v>
      </c>
      <c r="C31" s="57" t="s">
        <v>5480</v>
      </c>
      <c r="D31" s="57" t="s">
        <v>2045</v>
      </c>
      <c r="E31" s="57" t="s">
        <v>4704</v>
      </c>
    </row>
    <row r="32" spans="2:5">
      <c r="B32" s="56">
        <v>5376754</v>
      </c>
      <c r="C32" s="57" t="s">
        <v>5493</v>
      </c>
      <c r="D32" s="57" t="s">
        <v>2045</v>
      </c>
      <c r="E32" s="57" t="s">
        <v>4729</v>
      </c>
    </row>
    <row r="33" spans="2:5">
      <c r="B33" s="11"/>
      <c r="C33" s="12"/>
      <c r="D33" s="58"/>
      <c r="E33" s="58"/>
    </row>
    <row r="34" spans="2:5">
      <c r="B34" s="11"/>
      <c r="C34" s="12"/>
      <c r="D34" s="58"/>
      <c r="E34" s="58"/>
    </row>
    <row r="35" spans="2:5">
      <c r="B35" s="11"/>
      <c r="C35" s="12"/>
      <c r="D35" s="58"/>
      <c r="E35" s="58"/>
    </row>
    <row r="36" spans="2:5">
      <c r="B36" s="11"/>
      <c r="C36" s="12"/>
      <c r="D36" s="58"/>
      <c r="E36" s="58"/>
    </row>
    <row r="37" spans="2:5">
      <c r="B37" s="11"/>
      <c r="C37" s="12"/>
      <c r="D37" s="58"/>
      <c r="E37" s="58"/>
    </row>
    <row r="38" spans="2:5">
      <c r="B38" s="11"/>
      <c r="C38" s="12"/>
      <c r="D38" s="58"/>
      <c r="E38" s="58"/>
    </row>
    <row r="39" spans="2:5">
      <c r="B39" s="11"/>
      <c r="C39" s="12"/>
      <c r="D39" s="58"/>
      <c r="E39" s="58"/>
    </row>
    <row r="40" spans="2:5">
      <c r="B40" s="11"/>
      <c r="C40" s="12"/>
      <c r="D40" s="58"/>
      <c r="E40" s="58"/>
    </row>
    <row r="41" spans="2:5">
      <c r="B41" s="11"/>
      <c r="C41" s="12"/>
      <c r="D41" s="58"/>
      <c r="E41" s="58"/>
    </row>
    <row r="42" spans="2:5">
      <c r="B42" s="11"/>
      <c r="C42" s="12"/>
      <c r="D42" s="58"/>
      <c r="E42" s="58"/>
    </row>
    <row r="43" spans="2:5">
      <c r="B43" s="11"/>
      <c r="C43" s="12"/>
      <c r="D43" s="58"/>
      <c r="E43" s="58"/>
    </row>
    <row r="44" spans="2:5">
      <c r="B44" s="11"/>
      <c r="C44" s="12"/>
      <c r="D44" s="58"/>
      <c r="E44" s="58"/>
    </row>
    <row r="45" spans="2:5">
      <c r="B45" s="11"/>
      <c r="C45" s="12"/>
      <c r="D45" s="58"/>
      <c r="E45" s="58"/>
    </row>
    <row r="46" spans="2:5">
      <c r="B46" s="11"/>
      <c r="C46" s="12"/>
      <c r="D46" s="58"/>
      <c r="E46" s="58"/>
    </row>
    <row r="47" spans="2:5">
      <c r="B47" s="11"/>
      <c r="C47" s="12"/>
      <c r="D47" s="58"/>
      <c r="E47" s="58"/>
    </row>
    <row r="48" spans="2:5">
      <c r="B48" s="11"/>
      <c r="C48" s="12"/>
      <c r="D48" s="58"/>
      <c r="E48" s="58"/>
    </row>
    <row r="49" spans="2:5">
      <c r="B49" s="11"/>
      <c r="C49" s="12"/>
      <c r="D49" s="58"/>
      <c r="E49" s="58"/>
    </row>
    <row r="50" spans="2:5">
      <c r="B50" s="11"/>
      <c r="C50" s="12"/>
      <c r="D50" s="58"/>
      <c r="E50" s="58"/>
    </row>
  </sheetData>
  <conditionalFormatting sqref="B50">
    <cfRule type="duplicateValues" dxfId="4" priority="8"/>
  </conditionalFormatting>
  <conditionalFormatting sqref="B33:B50">
    <cfRule type="duplicateValues" dxfId="4" priority="9"/>
  </conditionalFormatting>
  <conditionalFormatting sqref="B47:B50">
    <cfRule type="duplicateValues" dxfId="4" priority="5"/>
  </conditionalFormatting>
  <conditionalFormatting sqref="B48:B50">
    <cfRule type="duplicateValues" dxfId="4" priority="6"/>
  </conditionalFormatting>
  <conditionalFormatting sqref="B49:B50">
    <cfRule type="duplicateValues" dxfId="4" priority="7"/>
  </conditionalFormatting>
  <conditionalFormatting sqref="C33:C50">
    <cfRule type="duplicateValues" dxfId="4" priority="10"/>
  </conditionalFormatting>
  <pageMargins left="0.7" right="0.7" top="0.75" bottom="0.75" header="0.3" footer="0.3"/>
  <headerFooter/>
  <customProperties>
    <customPr name="_pios_id" r:id="rId1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L94"/>
  <sheetViews>
    <sheetView zoomScale="130" zoomScaleNormal="130" workbookViewId="0">
      <selection activeCell="D88" sqref="D88:I94"/>
    </sheetView>
  </sheetViews>
  <sheetFormatPr defaultColWidth="9" defaultRowHeight="13.2"/>
  <cols>
    <col min="2" max="2" width="11.5740740740741" customWidth="1"/>
    <col min="3" max="3" width="5.42592592592593" customWidth="1"/>
    <col min="4" max="4" width="20.8518518518519" customWidth="1"/>
    <col min="5" max="5" width="15.287037037037" customWidth="1"/>
    <col min="7" max="7" width="6.28703703703704" customWidth="1"/>
    <col min="9" max="9" width="5.57407407407407" customWidth="1"/>
    <col min="10" max="10" width="30.287037037037" customWidth="1"/>
  </cols>
  <sheetData>
    <row r="1" spans="3:9">
      <c r="C1" s="45" t="s">
        <v>7205</v>
      </c>
      <c r="D1" s="45"/>
      <c r="I1" s="45" t="s">
        <v>7206</v>
      </c>
    </row>
    <row r="3" spans="2:12">
      <c r="B3" s="46">
        <v>44361</v>
      </c>
      <c r="C3" t="s">
        <v>4288</v>
      </c>
      <c r="D3" t="s">
        <v>216</v>
      </c>
      <c r="E3">
        <v>2200</v>
      </c>
      <c r="F3" s="47">
        <f>SUM(E3:E6)</f>
        <v>8000</v>
      </c>
      <c r="H3" s="46">
        <v>44361</v>
      </c>
      <c r="I3" t="s">
        <v>4288</v>
      </c>
      <c r="J3" t="s">
        <v>7207</v>
      </c>
      <c r="L3" s="47">
        <f>SUM(K3:K8)</f>
        <v>4400</v>
      </c>
    </row>
    <row r="4" spans="4:12">
      <c r="D4" t="s">
        <v>7208</v>
      </c>
      <c r="F4" s="47"/>
      <c r="J4" t="s">
        <v>681</v>
      </c>
      <c r="K4">
        <v>700</v>
      </c>
      <c r="L4" s="47"/>
    </row>
    <row r="5" spans="4:12">
      <c r="D5" t="s">
        <v>145</v>
      </c>
      <c r="E5">
        <v>1800</v>
      </c>
      <c r="F5" s="47"/>
      <c r="J5" t="s">
        <v>7209</v>
      </c>
      <c r="L5" s="47"/>
    </row>
    <row r="6" spans="3:12">
      <c r="C6" t="s">
        <v>4289</v>
      </c>
      <c r="D6" t="s">
        <v>145</v>
      </c>
      <c r="E6">
        <v>4000</v>
      </c>
      <c r="F6" s="47"/>
      <c r="J6" t="s">
        <v>581</v>
      </c>
      <c r="K6">
        <v>1200</v>
      </c>
      <c r="L6" s="47"/>
    </row>
    <row r="7" spans="2:12">
      <c r="B7" s="46">
        <v>44362</v>
      </c>
      <c r="C7" t="s">
        <v>4288</v>
      </c>
      <c r="D7" t="s">
        <v>145</v>
      </c>
      <c r="E7">
        <v>4500</v>
      </c>
      <c r="F7" s="47">
        <f>SUM(E7:E8)</f>
        <v>9000</v>
      </c>
      <c r="I7" t="s">
        <v>4423</v>
      </c>
      <c r="J7" t="s">
        <v>7210</v>
      </c>
      <c r="L7" s="47"/>
    </row>
    <row r="8" spans="3:12">
      <c r="C8" t="s">
        <v>4289</v>
      </c>
      <c r="D8" t="s">
        <v>145</v>
      </c>
      <c r="E8">
        <v>4500</v>
      </c>
      <c r="F8" s="47"/>
      <c r="I8" t="s">
        <v>4289</v>
      </c>
      <c r="J8" t="s">
        <v>220</v>
      </c>
      <c r="K8">
        <v>2500</v>
      </c>
      <c r="L8" s="47"/>
    </row>
    <row r="9" spans="2:12">
      <c r="B9" s="46">
        <v>44363</v>
      </c>
      <c r="C9" t="s">
        <v>4288</v>
      </c>
      <c r="D9" t="s">
        <v>145</v>
      </c>
      <c r="E9">
        <v>3200</v>
      </c>
      <c r="F9" s="47">
        <f>SUM(E9:E12)</f>
        <v>8200</v>
      </c>
      <c r="H9" s="46">
        <v>44362</v>
      </c>
      <c r="I9" t="s">
        <v>4288</v>
      </c>
      <c r="J9" t="s">
        <v>220</v>
      </c>
      <c r="K9">
        <v>1500</v>
      </c>
      <c r="L9" s="47">
        <f>SUM(K9:K15)</f>
        <v>5000</v>
      </c>
    </row>
    <row r="10" spans="4:12">
      <c r="D10" t="s">
        <v>7211</v>
      </c>
      <c r="F10" s="47"/>
      <c r="J10" t="s">
        <v>7212</v>
      </c>
      <c r="L10" s="47"/>
    </row>
    <row r="11" spans="4:12">
      <c r="D11" t="s">
        <v>124</v>
      </c>
      <c r="E11">
        <v>1000</v>
      </c>
      <c r="F11" s="47"/>
      <c r="J11" t="s">
        <v>7213</v>
      </c>
      <c r="K11">
        <v>1000</v>
      </c>
      <c r="L11" s="47"/>
    </row>
    <row r="12" spans="3:12">
      <c r="C12" t="s">
        <v>4289</v>
      </c>
      <c r="D12" t="s">
        <v>124</v>
      </c>
      <c r="E12">
        <v>4000</v>
      </c>
      <c r="F12" s="47"/>
      <c r="I12" t="s">
        <v>4289</v>
      </c>
      <c r="J12" t="s">
        <v>7214</v>
      </c>
      <c r="L12" s="47"/>
    </row>
    <row r="13" spans="10:12">
      <c r="J13" t="s">
        <v>476</v>
      </c>
      <c r="K13">
        <v>1000</v>
      </c>
      <c r="L13" s="47"/>
    </row>
    <row r="14" spans="10:12">
      <c r="J14" t="s">
        <v>7214</v>
      </c>
      <c r="L14" s="47"/>
    </row>
    <row r="15" spans="10:12">
      <c r="J15" t="s">
        <v>667</v>
      </c>
      <c r="K15">
        <v>1500</v>
      </c>
      <c r="L15" s="47"/>
    </row>
    <row r="16" spans="8:12">
      <c r="H16" s="46">
        <v>44363</v>
      </c>
      <c r="I16" t="s">
        <v>4288</v>
      </c>
      <c r="J16" t="s">
        <v>667</v>
      </c>
      <c r="K16">
        <v>3500</v>
      </c>
      <c r="L16" s="47">
        <f>SUM(K16:K21)</f>
        <v>6200</v>
      </c>
    </row>
    <row r="17" spans="10:12">
      <c r="J17" t="s">
        <v>7215</v>
      </c>
      <c r="L17" s="47"/>
    </row>
    <row r="18" spans="9:12">
      <c r="I18" t="s">
        <v>4289</v>
      </c>
      <c r="J18" t="s">
        <v>735</v>
      </c>
      <c r="K18">
        <v>1000</v>
      </c>
      <c r="L18" s="47"/>
    </row>
    <row r="19" spans="10:12">
      <c r="J19" t="s">
        <v>300</v>
      </c>
      <c r="K19">
        <v>1200</v>
      </c>
      <c r="L19" s="47"/>
    </row>
    <row r="20" spans="10:12">
      <c r="J20" t="s">
        <v>7216</v>
      </c>
      <c r="L20" s="47"/>
    </row>
    <row r="21" spans="10:12">
      <c r="J21" t="s">
        <v>235</v>
      </c>
      <c r="K21">
        <v>500</v>
      </c>
      <c r="L21" s="47"/>
    </row>
    <row r="25" spans="1:6">
      <c r="A25" s="48" t="s">
        <v>4400</v>
      </c>
      <c r="B25" s="48" t="s">
        <v>7217</v>
      </c>
      <c r="C25" s="48"/>
      <c r="D25" s="48" t="s">
        <v>7218</v>
      </c>
      <c r="E25" s="7" t="s">
        <v>7219</v>
      </c>
      <c r="F25" s="7" t="s">
        <v>7220</v>
      </c>
    </row>
    <row r="26" spans="1:6">
      <c r="A26" s="49">
        <v>44361</v>
      </c>
      <c r="B26" s="7">
        <f>F3+L3</f>
        <v>12400</v>
      </c>
      <c r="C26" s="7"/>
      <c r="D26" s="7">
        <f t="shared" ref="D26:D31" si="0">B26/2</f>
        <v>6200</v>
      </c>
      <c r="E26" s="7">
        <f>2+3</f>
        <v>5</v>
      </c>
      <c r="F26" s="7">
        <v>4</v>
      </c>
    </row>
    <row r="27" spans="1:6">
      <c r="A27" s="49">
        <v>44362</v>
      </c>
      <c r="B27" s="7">
        <f>F7+L9</f>
        <v>14000</v>
      </c>
      <c r="C27" s="7"/>
      <c r="D27" s="7">
        <f t="shared" si="0"/>
        <v>7000</v>
      </c>
      <c r="E27" s="7">
        <v>6</v>
      </c>
      <c r="F27" s="7">
        <v>3</v>
      </c>
    </row>
    <row r="28" spans="1:6">
      <c r="A28" s="49">
        <v>44363</v>
      </c>
      <c r="B28" s="7">
        <f>F9+L16</f>
        <v>14400</v>
      </c>
      <c r="C28" s="7"/>
      <c r="D28" s="7">
        <f t="shared" si="0"/>
        <v>7200</v>
      </c>
      <c r="E28" s="7">
        <v>6</v>
      </c>
      <c r="F28" s="7">
        <v>4</v>
      </c>
    </row>
    <row r="29" spans="1:6">
      <c r="A29" s="49">
        <v>44364</v>
      </c>
      <c r="B29" s="7">
        <f>7000+7500</f>
        <v>14500</v>
      </c>
      <c r="C29" s="7"/>
      <c r="D29" s="7">
        <f t="shared" si="0"/>
        <v>7250</v>
      </c>
      <c r="E29" s="7"/>
      <c r="F29" s="7"/>
    </row>
    <row r="30" spans="1:6">
      <c r="A30" s="49">
        <v>44365</v>
      </c>
      <c r="B30" s="7">
        <f>7500+6400</f>
        <v>13900</v>
      </c>
      <c r="C30" s="7"/>
      <c r="D30" s="7">
        <f t="shared" si="0"/>
        <v>6950</v>
      </c>
      <c r="E30" s="7"/>
      <c r="F30" s="7"/>
    </row>
    <row r="31" spans="1:6">
      <c r="A31" s="49">
        <v>44366</v>
      </c>
      <c r="B31" s="7">
        <f>5500+6800</f>
        <v>12300</v>
      </c>
      <c r="C31" s="7"/>
      <c r="D31" s="7">
        <f t="shared" si="0"/>
        <v>6150</v>
      </c>
      <c r="E31" s="7"/>
      <c r="F31" s="7"/>
    </row>
    <row r="32" spans="1:6">
      <c r="A32" s="48" t="s">
        <v>3128</v>
      </c>
      <c r="B32" s="48">
        <f>SUM(B26:C31)</f>
        <v>81500</v>
      </c>
      <c r="C32" s="48"/>
      <c r="D32" s="50">
        <f>B32/12</f>
        <v>6791.66666666667</v>
      </c>
      <c r="E32" s="7"/>
      <c r="F32" s="7"/>
    </row>
    <row r="34" spans="1:3">
      <c r="A34" s="51" t="s">
        <v>7221</v>
      </c>
      <c r="B34" s="51" t="s">
        <v>7222</v>
      </c>
      <c r="C34" s="51" t="s">
        <v>7223</v>
      </c>
    </row>
    <row r="35" spans="1:3">
      <c r="A35" s="8">
        <v>1</v>
      </c>
      <c r="B35" s="8" t="s">
        <v>7224</v>
      </c>
      <c r="C35" s="8" t="s">
        <v>7225</v>
      </c>
    </row>
    <row r="36" spans="1:3">
      <c r="A36" s="8">
        <v>2</v>
      </c>
      <c r="B36" s="8" t="s">
        <v>7226</v>
      </c>
      <c r="C36" s="8" t="s">
        <v>7227</v>
      </c>
    </row>
    <row r="37" spans="1:3">
      <c r="A37" s="8">
        <v>3</v>
      </c>
      <c r="B37" s="8" t="s">
        <v>7226</v>
      </c>
      <c r="C37" s="8" t="s">
        <v>7228</v>
      </c>
    </row>
    <row r="38" spans="1:3">
      <c r="A38" s="8">
        <v>4</v>
      </c>
      <c r="B38" s="8" t="s">
        <v>7224</v>
      </c>
      <c r="C38" s="8" t="s">
        <v>7229</v>
      </c>
    </row>
    <row r="39" spans="1:3">
      <c r="A39" s="8">
        <v>5</v>
      </c>
      <c r="B39" s="8" t="s">
        <v>7224</v>
      </c>
      <c r="C39" s="8" t="s">
        <v>7230</v>
      </c>
    </row>
    <row r="40" spans="1:3">
      <c r="A40" s="8">
        <v>6</v>
      </c>
      <c r="B40" s="8" t="s">
        <v>7224</v>
      </c>
      <c r="C40" s="8" t="s">
        <v>7231</v>
      </c>
    </row>
    <row r="41" spans="1:3">
      <c r="A41" s="8">
        <v>7</v>
      </c>
      <c r="B41" s="8" t="s">
        <v>7232</v>
      </c>
      <c r="C41" s="8" t="s">
        <v>7233</v>
      </c>
    </row>
    <row r="42" spans="1:3">
      <c r="A42" s="8">
        <v>8</v>
      </c>
      <c r="B42" s="8" t="s">
        <v>7232</v>
      </c>
      <c r="C42" s="8" t="s">
        <v>7234</v>
      </c>
    </row>
    <row r="63" spans="5:7">
      <c r="E63">
        <v>70</v>
      </c>
      <c r="F63">
        <v>12</v>
      </c>
      <c r="G63">
        <f>E63*F63</f>
        <v>840</v>
      </c>
    </row>
    <row r="64" spans="5:7">
      <c r="E64">
        <v>70</v>
      </c>
      <c r="F64">
        <v>3</v>
      </c>
      <c r="G64">
        <f t="shared" ref="G64:G70" si="1">E64*F64</f>
        <v>210</v>
      </c>
    </row>
    <row r="65" spans="5:7">
      <c r="E65">
        <v>60</v>
      </c>
      <c r="F65">
        <v>21</v>
      </c>
      <c r="G65">
        <f t="shared" si="1"/>
        <v>1260</v>
      </c>
    </row>
    <row r="66" spans="5:7">
      <c r="E66">
        <v>60</v>
      </c>
      <c r="F66">
        <v>16</v>
      </c>
      <c r="G66">
        <f t="shared" si="1"/>
        <v>960</v>
      </c>
    </row>
    <row r="67" spans="5:7">
      <c r="E67">
        <v>75</v>
      </c>
      <c r="F67">
        <v>3</v>
      </c>
      <c r="G67">
        <f t="shared" si="1"/>
        <v>225</v>
      </c>
    </row>
    <row r="68" spans="5:7">
      <c r="E68">
        <v>60</v>
      </c>
      <c r="F68">
        <v>1</v>
      </c>
      <c r="G68">
        <f t="shared" si="1"/>
        <v>60</v>
      </c>
    </row>
    <row r="69" spans="5:7">
      <c r="E69">
        <v>75</v>
      </c>
      <c r="F69">
        <v>8</v>
      </c>
      <c r="G69">
        <f t="shared" si="1"/>
        <v>600</v>
      </c>
    </row>
    <row r="70" spans="5:7">
      <c r="E70">
        <v>60</v>
      </c>
      <c r="F70">
        <v>2</v>
      </c>
      <c r="G70">
        <f t="shared" si="1"/>
        <v>120</v>
      </c>
    </row>
    <row r="71" spans="6:7">
      <c r="F71">
        <f>SUM(F63:F70)</f>
        <v>66</v>
      </c>
      <c r="G71">
        <f>SUM(G63:G70)</f>
        <v>4275</v>
      </c>
    </row>
    <row r="72" spans="7:7">
      <c r="G72">
        <f>200*15</f>
        <v>3000</v>
      </c>
    </row>
    <row r="73" spans="7:7">
      <c r="G73">
        <f>G71-G72</f>
        <v>1275</v>
      </c>
    </row>
    <row r="76" spans="5:7">
      <c r="E76">
        <v>15</v>
      </c>
      <c r="F76">
        <v>36</v>
      </c>
      <c r="G76">
        <f>E76*F76</f>
        <v>540</v>
      </c>
    </row>
    <row r="77" spans="5:7">
      <c r="E77">
        <v>15</v>
      </c>
      <c r="F77">
        <v>29</v>
      </c>
      <c r="G77">
        <f>E77*F77</f>
        <v>435</v>
      </c>
    </row>
    <row r="78" spans="7:7">
      <c r="G78">
        <f>SUM(G76:G77)</f>
        <v>975</v>
      </c>
    </row>
    <row r="79" spans="7:7">
      <c r="G79">
        <f>G73-G78</f>
        <v>300</v>
      </c>
    </row>
    <row r="88" spans="4:9">
      <c r="D88" s="14" t="s">
        <v>7235</v>
      </c>
      <c r="E88" s="14"/>
      <c r="F88" s="14"/>
      <c r="G88" s="52"/>
      <c r="H88" s="14"/>
      <c r="I88" s="53"/>
    </row>
    <row r="89" spans="4:9">
      <c r="D89" s="14" t="s">
        <v>584</v>
      </c>
      <c r="E89" s="14">
        <v>3000</v>
      </c>
      <c r="F89" s="14" t="s">
        <v>2043</v>
      </c>
      <c r="G89" s="52"/>
      <c r="H89" s="14"/>
      <c r="I89" s="53"/>
    </row>
    <row r="90" spans="4:9">
      <c r="D90" s="14" t="s">
        <v>443</v>
      </c>
      <c r="E90" s="14">
        <v>1500</v>
      </c>
      <c r="F90" s="14" t="s">
        <v>2043</v>
      </c>
      <c r="G90" s="52" t="s">
        <v>3015</v>
      </c>
      <c r="H90" s="14"/>
      <c r="I90" s="53"/>
    </row>
    <row r="91" spans="4:9">
      <c r="D91" s="14" t="s">
        <v>207</v>
      </c>
      <c r="E91" s="14">
        <v>1500</v>
      </c>
      <c r="F91" s="14" t="s">
        <v>2043</v>
      </c>
      <c r="G91" s="52"/>
      <c r="H91" s="14"/>
      <c r="I91" s="53"/>
    </row>
    <row r="92" spans="4:9">
      <c r="D92" s="14" t="s">
        <v>949</v>
      </c>
      <c r="E92" s="14">
        <v>6000</v>
      </c>
      <c r="F92" s="14" t="s">
        <v>2043</v>
      </c>
      <c r="G92" s="52"/>
      <c r="H92" s="14"/>
      <c r="I92" s="53"/>
    </row>
    <row r="93" spans="4:9">
      <c r="D93" s="14" t="s">
        <v>683</v>
      </c>
      <c r="E93" s="14">
        <v>3000</v>
      </c>
      <c r="F93" s="14" t="s">
        <v>2043</v>
      </c>
      <c r="G93" s="52"/>
      <c r="H93" s="14"/>
      <c r="I93" s="53"/>
    </row>
    <row r="94" spans="4:9">
      <c r="D94" s="14" t="s">
        <v>145</v>
      </c>
      <c r="E94" s="14">
        <v>15000</v>
      </c>
      <c r="F94" s="14" t="s">
        <v>2043</v>
      </c>
      <c r="G94" s="52"/>
      <c r="H94" s="14"/>
      <c r="I94" s="53"/>
    </row>
  </sheetData>
  <mergeCells count="14">
    <mergeCell ref="B25:C25"/>
    <mergeCell ref="B26:C26"/>
    <mergeCell ref="B27:C27"/>
    <mergeCell ref="B28:C28"/>
    <mergeCell ref="B29:C29"/>
    <mergeCell ref="B30:C30"/>
    <mergeCell ref="B31:C31"/>
    <mergeCell ref="B32:C32"/>
    <mergeCell ref="F3:F6"/>
    <mergeCell ref="F7:F8"/>
    <mergeCell ref="F9:F12"/>
    <mergeCell ref="L3:L8"/>
    <mergeCell ref="L9:L15"/>
    <mergeCell ref="L16:L21"/>
  </mergeCells>
  <pageMargins left="0.7" right="0.7" top="0.75" bottom="0.75" header="0.3" footer="0.3"/>
  <pageSetup paperSize="1" orientation="portrait"/>
  <headerFooter/>
  <customProperties>
    <customPr name="_pios_id" r:id="rId1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B5"/>
  <sheetViews>
    <sheetView workbookViewId="0">
      <selection activeCell="A1" sqref="A1:B5"/>
    </sheetView>
  </sheetViews>
  <sheetFormatPr defaultColWidth="9" defaultRowHeight="13.2" outlineLevelRow="4" outlineLevelCol="1"/>
  <cols>
    <col min="1" max="1" width="11.5740740740741" customWidth="1"/>
    <col min="2" max="2" width="9.85185185185185" customWidth="1"/>
    <col min="4" max="4" width="9.13888888888889" customWidth="1"/>
    <col min="12" max="12" width="9.13888888888889" customWidth="1"/>
  </cols>
  <sheetData>
    <row r="1" ht="13.8" spans="1:2">
      <c r="A1" s="41" t="s">
        <v>7236</v>
      </c>
      <c r="B1" s="41"/>
    </row>
    <row r="2" ht="13.8" spans="1:2">
      <c r="A2" s="41" t="s">
        <v>7237</v>
      </c>
      <c r="B2" s="42" t="s">
        <v>2501</v>
      </c>
    </row>
    <row r="3" ht="13.8" spans="1:2">
      <c r="A3" s="43" t="s">
        <v>175</v>
      </c>
      <c r="B3" s="43">
        <v>4480</v>
      </c>
    </row>
    <row r="4" ht="13.8" spans="1:2">
      <c r="A4" s="43" t="s">
        <v>196</v>
      </c>
      <c r="B4" s="43">
        <v>3300</v>
      </c>
    </row>
    <row r="5" ht="13.8" spans="1:2">
      <c r="A5" s="44" t="s">
        <v>3128</v>
      </c>
      <c r="B5" s="44">
        <f>SUM(B3:B4)</f>
        <v>7780</v>
      </c>
    </row>
  </sheetData>
  <mergeCells count="1">
    <mergeCell ref="A1:B1"/>
  </mergeCells>
  <pageMargins left="0.7" right="0.7" top="0.75" bottom="0.75" header="0.3" footer="0.3"/>
  <headerFooter/>
  <customProperties>
    <customPr name="_pios_id" r:id="rId1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I3"/>
  <sheetViews>
    <sheetView workbookViewId="0">
      <selection activeCell="A1" sqref="A1:I3"/>
    </sheetView>
  </sheetViews>
  <sheetFormatPr defaultColWidth="9" defaultRowHeight="13.2" outlineLevelRow="2"/>
  <cols>
    <col min="1" max="1" width="12.287037037037" customWidth="1"/>
    <col min="2" max="2" width="10" customWidth="1"/>
    <col min="3" max="3" width="8" customWidth="1"/>
    <col min="4" max="4" width="9.71296296296296" customWidth="1"/>
    <col min="9" max="9" width="57.8518518518519" customWidth="1"/>
  </cols>
  <sheetData>
    <row r="1" ht="41.4" spans="1:9">
      <c r="A1" s="39" t="s">
        <v>4400</v>
      </c>
      <c r="B1" s="39" t="s">
        <v>7238</v>
      </c>
      <c r="C1" s="39" t="s">
        <v>7239</v>
      </c>
      <c r="D1" s="39" t="s">
        <v>7240</v>
      </c>
      <c r="E1" s="39" t="s">
        <v>7241</v>
      </c>
      <c r="F1" s="39" t="s">
        <v>7242</v>
      </c>
      <c r="G1" s="39" t="s">
        <v>7243</v>
      </c>
      <c r="H1" s="39" t="s">
        <v>7244</v>
      </c>
      <c r="I1" s="39" t="s">
        <v>7245</v>
      </c>
    </row>
    <row r="2" ht="13.8" spans="1:9">
      <c r="A2" s="40">
        <v>43977</v>
      </c>
      <c r="B2" s="38">
        <v>0</v>
      </c>
      <c r="C2" s="38">
        <v>1000</v>
      </c>
      <c r="D2" s="38">
        <v>1500</v>
      </c>
      <c r="E2" s="38">
        <v>2000</v>
      </c>
      <c r="F2" s="38">
        <v>3000</v>
      </c>
      <c r="G2" s="38">
        <v>1500</v>
      </c>
      <c r="H2" s="38">
        <v>1</v>
      </c>
      <c r="I2" s="38" t="s">
        <v>7246</v>
      </c>
    </row>
    <row r="3" ht="13.8" spans="1:9">
      <c r="A3" s="40">
        <v>43978</v>
      </c>
      <c r="B3" s="38">
        <v>3000</v>
      </c>
      <c r="C3" s="38">
        <v>3000</v>
      </c>
      <c r="D3" s="38">
        <v>2275</v>
      </c>
      <c r="E3" s="38">
        <v>2500</v>
      </c>
      <c r="F3" s="38">
        <v>5500</v>
      </c>
      <c r="G3" s="38">
        <v>5275</v>
      </c>
      <c r="H3" s="38">
        <v>1</v>
      </c>
      <c r="I3" s="38"/>
    </row>
  </sheetData>
  <pageMargins left="0.7" right="0.7" top="0.75" bottom="0.75" header="0.3" footer="0.3"/>
  <headerFooter/>
  <customProperties>
    <customPr name="_pios_id" r:id="rId1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B10"/>
  <sheetViews>
    <sheetView workbookViewId="0">
      <selection activeCell="F13" sqref="F13"/>
    </sheetView>
  </sheetViews>
  <sheetFormatPr defaultColWidth="9" defaultRowHeight="13.2" outlineLevelCol="1"/>
  <cols>
    <col min="1" max="1" width="33.287037037037" customWidth="1"/>
  </cols>
  <sheetData>
    <row r="1" ht="13.8" spans="1:2">
      <c r="A1" s="36" t="s">
        <v>7247</v>
      </c>
      <c r="B1" s="36"/>
    </row>
    <row r="2" ht="13.8" spans="1:2">
      <c r="A2" s="37" t="s">
        <v>7248</v>
      </c>
      <c r="B2" s="38">
        <v>25000</v>
      </c>
    </row>
    <row r="3" ht="13.8" spans="1:2">
      <c r="A3" s="37" t="s">
        <v>7249</v>
      </c>
      <c r="B3" s="38">
        <v>6775</v>
      </c>
    </row>
    <row r="4" ht="13.8" spans="1:2">
      <c r="A4" s="37" t="s">
        <v>7250</v>
      </c>
      <c r="B4" s="38">
        <v>18225</v>
      </c>
    </row>
    <row r="5" ht="13.8" spans="1:2">
      <c r="A5" s="37" t="s">
        <v>7251</v>
      </c>
      <c r="B5" s="38">
        <v>6075</v>
      </c>
    </row>
    <row r="6" ht="13.8" spans="1:2">
      <c r="A6" s="37" t="s">
        <v>7252</v>
      </c>
      <c r="B6" s="38">
        <v>5000</v>
      </c>
    </row>
    <row r="7" ht="13.8" spans="1:2">
      <c r="A7" s="37" t="s">
        <v>7253</v>
      </c>
      <c r="B7" s="38">
        <v>3388</v>
      </c>
    </row>
    <row r="8" ht="13.8" spans="1:2">
      <c r="A8" s="37" t="s">
        <v>7254</v>
      </c>
      <c r="B8" s="38">
        <v>5</v>
      </c>
    </row>
    <row r="9" ht="13.8" spans="1:2">
      <c r="A9" s="37" t="s">
        <v>7255</v>
      </c>
      <c r="B9" s="38">
        <v>3</v>
      </c>
    </row>
    <row r="10" ht="13.8" spans="1:2">
      <c r="A10" s="37" t="s">
        <v>7256</v>
      </c>
      <c r="B10" s="38">
        <v>2</v>
      </c>
    </row>
  </sheetData>
  <pageMargins left="0.7" right="0.7" top="0.75" bottom="0.75" header="0.3" footer="0.3"/>
  <headerFooter/>
  <customProperties>
    <customPr name="_pios_id" r:id="rId1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I5"/>
  <sheetViews>
    <sheetView workbookViewId="0">
      <selection activeCell="F1" sqref="F1:I3"/>
    </sheetView>
  </sheetViews>
  <sheetFormatPr defaultColWidth="9" defaultRowHeight="13.2" outlineLevelRow="4"/>
  <cols>
    <col min="1" max="1" width="16.1388888888889" customWidth="1"/>
    <col min="6" max="6" width="16.1388888888889" customWidth="1"/>
  </cols>
  <sheetData>
    <row r="1" ht="17.4" spans="1:9">
      <c r="A1" s="34" t="s">
        <v>7257</v>
      </c>
      <c r="B1" s="34"/>
      <c r="C1" s="34"/>
      <c r="D1" s="34"/>
      <c r="F1" s="34" t="s">
        <v>7258</v>
      </c>
      <c r="G1" s="34"/>
      <c r="H1" s="34"/>
      <c r="I1" s="34"/>
    </row>
    <row r="2" ht="17.4" spans="1:9">
      <c r="A2" s="34"/>
      <c r="B2" s="34" t="s">
        <v>7099</v>
      </c>
      <c r="C2" s="34" t="s">
        <v>7132</v>
      </c>
      <c r="D2" s="34" t="s">
        <v>7259</v>
      </c>
      <c r="F2" s="34"/>
      <c r="G2" s="34" t="s">
        <v>7099</v>
      </c>
      <c r="H2" s="34" t="s">
        <v>7132</v>
      </c>
      <c r="I2" s="34" t="s">
        <v>7259</v>
      </c>
    </row>
    <row r="3" ht="17.4" spans="1:9">
      <c r="A3" s="34" t="s">
        <v>7260</v>
      </c>
      <c r="B3" s="34">
        <v>700</v>
      </c>
      <c r="C3" s="34">
        <v>716</v>
      </c>
      <c r="D3" s="34">
        <v>710</v>
      </c>
      <c r="F3" s="34" t="s">
        <v>7260</v>
      </c>
      <c r="G3" s="35">
        <v>10.3</v>
      </c>
      <c r="H3" s="34">
        <v>6</v>
      </c>
      <c r="I3" s="35">
        <v>8</v>
      </c>
    </row>
    <row r="4" ht="17.4" spans="1:4">
      <c r="A4" s="34" t="s">
        <v>7261</v>
      </c>
      <c r="B4" s="34">
        <v>450</v>
      </c>
      <c r="C4" s="34">
        <v>450</v>
      </c>
      <c r="D4" s="34">
        <v>450</v>
      </c>
    </row>
    <row r="5" ht="17.4" spans="1:4">
      <c r="A5" s="34" t="s">
        <v>7262</v>
      </c>
      <c r="B5" s="34">
        <f>B3-B4</f>
        <v>250</v>
      </c>
      <c r="C5" s="34">
        <f>C3-C4</f>
        <v>266</v>
      </c>
      <c r="D5" s="34">
        <f>D3-D4</f>
        <v>260</v>
      </c>
    </row>
  </sheetData>
  <mergeCells count="2">
    <mergeCell ref="A1:D1"/>
    <mergeCell ref="F1:I1"/>
  </mergeCells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5:O25"/>
  <sheetViews>
    <sheetView topLeftCell="A7" workbookViewId="0">
      <selection activeCell="B13" sqref="B13"/>
    </sheetView>
  </sheetViews>
  <sheetFormatPr defaultColWidth="9" defaultRowHeight="13.2"/>
  <cols>
    <col min="1" max="1" width="12" customWidth="1"/>
    <col min="8" max="9" width="9" hidden="1" customWidth="1"/>
    <col min="10" max="10" width="23.4259259259259" hidden="1" customWidth="1"/>
    <col min="11" max="11" width="45.287037037037" hidden="1" customWidth="1"/>
    <col min="12" max="13" width="45.287037037037" customWidth="1"/>
    <col min="14" max="14" width="12" customWidth="1"/>
  </cols>
  <sheetData>
    <row r="5" spans="5:5">
      <c r="E5" s="16"/>
    </row>
    <row r="6" ht="13.95"/>
    <row r="7" ht="40.35" spans="1:15">
      <c r="A7" s="17" t="s">
        <v>7263</v>
      </c>
      <c r="B7" s="17" t="s">
        <v>7264</v>
      </c>
      <c r="C7" s="17" t="s">
        <v>7265</v>
      </c>
      <c r="D7" s="17" t="s">
        <v>7266</v>
      </c>
      <c r="E7" s="17" t="s">
        <v>7267</v>
      </c>
      <c r="F7" s="18" t="s">
        <v>7268</v>
      </c>
      <c r="G7" s="17" t="s">
        <v>11</v>
      </c>
      <c r="H7" s="19" t="s">
        <v>7269</v>
      </c>
      <c r="I7" s="19" t="s">
        <v>7270</v>
      </c>
      <c r="J7" s="19" t="s">
        <v>7271</v>
      </c>
      <c r="K7" s="19" t="s">
        <v>7272</v>
      </c>
      <c r="L7" s="19" t="s">
        <v>7273</v>
      </c>
      <c r="M7" s="19" t="s">
        <v>7274</v>
      </c>
      <c r="N7" s="23" t="s">
        <v>7046</v>
      </c>
      <c r="O7" s="24"/>
    </row>
    <row r="8" ht="13.95" spans="1:15">
      <c r="A8" s="20" t="s">
        <v>145</v>
      </c>
      <c r="B8" s="21">
        <v>10000</v>
      </c>
      <c r="C8" s="21">
        <v>6004</v>
      </c>
      <c r="D8" s="21">
        <v>3996</v>
      </c>
      <c r="E8" s="21">
        <v>10.84407</v>
      </c>
      <c r="F8" s="22" t="s">
        <v>7275</v>
      </c>
      <c r="G8" s="20" t="s">
        <v>7276</v>
      </c>
      <c r="H8" s="20" t="s">
        <v>7277</v>
      </c>
      <c r="I8" s="25" t="s">
        <v>7277</v>
      </c>
      <c r="J8" s="25" t="s">
        <v>7277</v>
      </c>
      <c r="K8" s="26" t="s">
        <v>7277</v>
      </c>
      <c r="L8" s="26" t="s">
        <v>7277</v>
      </c>
      <c r="M8" s="20" t="s">
        <v>7278</v>
      </c>
      <c r="N8" s="27" t="s">
        <v>7279</v>
      </c>
      <c r="O8" s="28">
        <v>18</v>
      </c>
    </row>
    <row r="9" ht="13.95" spans="1:15">
      <c r="A9" s="20" t="s">
        <v>151</v>
      </c>
      <c r="B9" s="21">
        <v>1000</v>
      </c>
      <c r="C9" s="21">
        <v>420</v>
      </c>
      <c r="D9" s="21">
        <v>580</v>
      </c>
      <c r="E9" s="21">
        <v>6.176471</v>
      </c>
      <c r="F9" s="22" t="s">
        <v>7275</v>
      </c>
      <c r="G9" s="20" t="s">
        <v>7276</v>
      </c>
      <c r="H9" s="20" t="s">
        <v>7280</v>
      </c>
      <c r="I9" s="20" t="s">
        <v>7280</v>
      </c>
      <c r="J9" s="20" t="s">
        <v>7280</v>
      </c>
      <c r="K9" s="20" t="s">
        <v>7280</v>
      </c>
      <c r="L9" s="29" t="s">
        <v>54</v>
      </c>
      <c r="M9" s="29" t="s">
        <v>54</v>
      </c>
      <c r="N9" s="27" t="s">
        <v>2647</v>
      </c>
      <c r="O9" s="30">
        <v>3</v>
      </c>
    </row>
    <row r="10" ht="13.95" spans="1:15">
      <c r="A10" s="20" t="s">
        <v>584</v>
      </c>
      <c r="B10" s="21">
        <v>2500</v>
      </c>
      <c r="C10" s="21">
        <v>2480</v>
      </c>
      <c r="D10" s="21">
        <v>20</v>
      </c>
      <c r="E10" s="21">
        <v>16.74167</v>
      </c>
      <c r="F10" s="22" t="s">
        <v>7275</v>
      </c>
      <c r="G10" s="20" t="s">
        <v>7276</v>
      </c>
      <c r="H10" s="20" t="s">
        <v>7281</v>
      </c>
      <c r="I10" s="25" t="s">
        <v>7282</v>
      </c>
      <c r="J10" s="25" t="s">
        <v>7282</v>
      </c>
      <c r="K10" s="26" t="s">
        <v>7282</v>
      </c>
      <c r="L10" s="26" t="s">
        <v>7282</v>
      </c>
      <c r="M10" s="26" t="s">
        <v>7282</v>
      </c>
      <c r="N10" s="27" t="s">
        <v>54</v>
      </c>
      <c r="O10" s="31">
        <v>12</v>
      </c>
    </row>
    <row r="11" ht="13.95" spans="1:15">
      <c r="A11" s="20" t="s">
        <v>124</v>
      </c>
      <c r="B11" s="21">
        <v>9000</v>
      </c>
      <c r="C11" s="21">
        <v>3634.95</v>
      </c>
      <c r="D11" s="21">
        <v>5365.05</v>
      </c>
      <c r="E11" s="21">
        <v>7.113405</v>
      </c>
      <c r="F11" s="22" t="s">
        <v>7275</v>
      </c>
      <c r="G11" s="20" t="s">
        <v>7276</v>
      </c>
      <c r="H11" s="20" t="s">
        <v>7283</v>
      </c>
      <c r="I11" s="20" t="s">
        <v>7283</v>
      </c>
      <c r="J11" s="20" t="s">
        <v>7283</v>
      </c>
      <c r="K11" s="29" t="s">
        <v>54</v>
      </c>
      <c r="L11" s="29" t="s">
        <v>54</v>
      </c>
      <c r="M11" s="29" t="s">
        <v>54</v>
      </c>
      <c r="N11" s="32" t="s">
        <v>55</v>
      </c>
      <c r="O11" s="33">
        <f>O8-O9-O10</f>
        <v>3</v>
      </c>
    </row>
    <row r="12" spans="1:13">
      <c r="A12" s="20" t="s">
        <v>253</v>
      </c>
      <c r="B12" s="21">
        <v>2200</v>
      </c>
      <c r="C12" s="21">
        <v>2060</v>
      </c>
      <c r="D12" s="21">
        <v>140</v>
      </c>
      <c r="E12" s="21">
        <v>15.45</v>
      </c>
      <c r="F12" s="22" t="s">
        <v>7275</v>
      </c>
      <c r="G12" s="20" t="s">
        <v>7276</v>
      </c>
      <c r="H12" s="20" t="s">
        <v>7284</v>
      </c>
      <c r="I12" s="20" t="s">
        <v>7284</v>
      </c>
      <c r="J12" s="20" t="s">
        <v>7284</v>
      </c>
      <c r="K12" s="20" t="s">
        <v>7283</v>
      </c>
      <c r="L12" s="29" t="s">
        <v>54</v>
      </c>
      <c r="M12" s="29" t="s">
        <v>54</v>
      </c>
    </row>
    <row r="13" spans="1:13">
      <c r="A13" s="20" t="s">
        <v>277</v>
      </c>
      <c r="B13" s="21">
        <v>800</v>
      </c>
      <c r="C13" s="21">
        <v>0</v>
      </c>
      <c r="D13" s="21">
        <v>800</v>
      </c>
      <c r="E13" s="21">
        <v>0.1</v>
      </c>
      <c r="F13" s="22" t="s">
        <v>7275</v>
      </c>
      <c r="G13" s="20" t="s">
        <v>7276</v>
      </c>
      <c r="H13" s="20" t="s">
        <v>7280</v>
      </c>
      <c r="I13" s="20" t="s">
        <v>7280</v>
      </c>
      <c r="J13" s="20" t="s">
        <v>7280</v>
      </c>
      <c r="K13" s="29" t="s">
        <v>54</v>
      </c>
      <c r="L13" s="29" t="s">
        <v>54</v>
      </c>
      <c r="M13" s="29" t="s">
        <v>54</v>
      </c>
    </row>
    <row r="14" spans="1:13">
      <c r="A14" s="20" t="s">
        <v>286</v>
      </c>
      <c r="B14" s="21">
        <v>500</v>
      </c>
      <c r="C14" s="21">
        <v>420</v>
      </c>
      <c r="D14" s="21">
        <v>80</v>
      </c>
      <c r="E14" s="21">
        <v>7</v>
      </c>
      <c r="F14" s="22" t="s">
        <v>7275</v>
      </c>
      <c r="G14" s="20" t="s">
        <v>7276</v>
      </c>
      <c r="H14" s="20" t="s">
        <v>54</v>
      </c>
      <c r="I14" s="29" t="s">
        <v>54</v>
      </c>
      <c r="J14" s="29" t="s">
        <v>54</v>
      </c>
      <c r="K14" s="29" t="s">
        <v>54</v>
      </c>
      <c r="L14" s="29" t="s">
        <v>54</v>
      </c>
      <c r="M14" s="29" t="s">
        <v>54</v>
      </c>
    </row>
    <row r="15" spans="1:13">
      <c r="A15" s="20" t="s">
        <v>392</v>
      </c>
      <c r="B15" s="21">
        <v>400</v>
      </c>
      <c r="C15" s="21">
        <v>0</v>
      </c>
      <c r="D15" s="21">
        <v>400</v>
      </c>
      <c r="E15" s="21">
        <v>0.1</v>
      </c>
      <c r="F15" s="22" t="s">
        <v>7275</v>
      </c>
      <c r="G15" s="20" t="s">
        <v>7276</v>
      </c>
      <c r="H15" s="20" t="s">
        <v>7285</v>
      </c>
      <c r="I15" s="20" t="s">
        <v>7285</v>
      </c>
      <c r="J15" s="20" t="s">
        <v>7285</v>
      </c>
      <c r="K15" s="20" t="s">
        <v>7280</v>
      </c>
      <c r="L15" s="20" t="s">
        <v>7280</v>
      </c>
      <c r="M15" s="29" t="s">
        <v>54</v>
      </c>
    </row>
    <row r="16" spans="1:13">
      <c r="A16" s="20" t="s">
        <v>226</v>
      </c>
      <c r="B16" s="21">
        <v>600</v>
      </c>
      <c r="C16" s="21">
        <v>160</v>
      </c>
      <c r="D16" s="21">
        <v>440</v>
      </c>
      <c r="E16" s="21">
        <v>1.726619</v>
      </c>
      <c r="F16" s="22" t="s">
        <v>7275</v>
      </c>
      <c r="G16" s="20" t="s">
        <v>7276</v>
      </c>
      <c r="H16" s="20" t="s">
        <v>7286</v>
      </c>
      <c r="I16" s="20" t="s">
        <v>7286</v>
      </c>
      <c r="J16" s="20" t="s">
        <v>7286</v>
      </c>
      <c r="K16" s="20" t="s">
        <v>7280</v>
      </c>
      <c r="L16" s="20" t="s">
        <v>7280</v>
      </c>
      <c r="M16" s="29" t="s">
        <v>54</v>
      </c>
    </row>
    <row r="17" spans="1:13">
      <c r="A17" s="20" t="s">
        <v>403</v>
      </c>
      <c r="B17" s="21">
        <v>500</v>
      </c>
      <c r="C17" s="21">
        <v>450</v>
      </c>
      <c r="D17" s="21">
        <v>50</v>
      </c>
      <c r="E17" s="21">
        <v>16.875</v>
      </c>
      <c r="F17" s="22" t="s">
        <v>7275</v>
      </c>
      <c r="G17" s="20" t="s">
        <v>7287</v>
      </c>
      <c r="H17" s="20" t="s">
        <v>7277</v>
      </c>
      <c r="I17" s="20" t="s">
        <v>7288</v>
      </c>
      <c r="J17" s="20" t="s">
        <v>7288</v>
      </c>
      <c r="K17" s="20" t="s">
        <v>7288</v>
      </c>
      <c r="L17" s="20" t="s">
        <v>7288</v>
      </c>
      <c r="M17" s="20" t="s">
        <v>7288</v>
      </c>
    </row>
    <row r="18" spans="1:13">
      <c r="A18" s="20" t="s">
        <v>238</v>
      </c>
      <c r="B18" s="21">
        <v>500</v>
      </c>
      <c r="C18" s="21">
        <v>384</v>
      </c>
      <c r="D18" s="21">
        <v>116</v>
      </c>
      <c r="E18" s="21">
        <v>2.823529</v>
      </c>
      <c r="F18" s="22" t="s">
        <v>7275</v>
      </c>
      <c r="G18" s="20" t="s">
        <v>7276</v>
      </c>
      <c r="H18" s="20" t="s">
        <v>2218</v>
      </c>
      <c r="I18" s="29" t="s">
        <v>54</v>
      </c>
      <c r="J18" s="29" t="s">
        <v>54</v>
      </c>
      <c r="K18" s="29" t="s">
        <v>54</v>
      </c>
      <c r="L18" s="29" t="s">
        <v>54</v>
      </c>
      <c r="M18" s="29" t="s">
        <v>54</v>
      </c>
    </row>
    <row r="19" spans="1:13">
      <c r="A19" s="20" t="s">
        <v>166</v>
      </c>
      <c r="B19" s="21">
        <v>2000</v>
      </c>
      <c r="C19" s="21">
        <v>172</v>
      </c>
      <c r="D19" s="21">
        <v>1828</v>
      </c>
      <c r="E19" s="21">
        <v>1.246377</v>
      </c>
      <c r="F19" s="22" t="s">
        <v>7275</v>
      </c>
      <c r="G19" s="20" t="s">
        <v>7276</v>
      </c>
      <c r="H19" s="20" t="s">
        <v>7285</v>
      </c>
      <c r="I19" s="20" t="s">
        <v>7285</v>
      </c>
      <c r="J19" s="20" t="s">
        <v>7285</v>
      </c>
      <c r="K19" s="20" t="s">
        <v>7289</v>
      </c>
      <c r="L19" s="20" t="s">
        <v>7289</v>
      </c>
      <c r="M19" s="29" t="s">
        <v>54</v>
      </c>
    </row>
    <row r="20" spans="1:13">
      <c r="A20" s="20" t="s">
        <v>519</v>
      </c>
      <c r="B20" s="21">
        <v>800</v>
      </c>
      <c r="C20" s="21">
        <v>80</v>
      </c>
      <c r="D20" s="21">
        <v>720</v>
      </c>
      <c r="E20" s="21">
        <v>0.347826</v>
      </c>
      <c r="F20" s="22" t="s">
        <v>7275</v>
      </c>
      <c r="G20" s="20" t="s">
        <v>7276</v>
      </c>
      <c r="H20" s="20" t="s">
        <v>54</v>
      </c>
      <c r="I20" s="29" t="s">
        <v>54</v>
      </c>
      <c r="J20" s="29" t="s">
        <v>54</v>
      </c>
      <c r="K20" s="29" t="s">
        <v>54</v>
      </c>
      <c r="L20" s="29" t="s">
        <v>54</v>
      </c>
      <c r="M20" s="29" t="s">
        <v>54</v>
      </c>
    </row>
    <row r="21" spans="1:13">
      <c r="A21" s="20" t="s">
        <v>513</v>
      </c>
      <c r="B21" s="21">
        <v>300</v>
      </c>
      <c r="C21" s="21">
        <v>236</v>
      </c>
      <c r="D21" s="21">
        <v>64</v>
      </c>
      <c r="E21" s="21">
        <v>7.866667</v>
      </c>
      <c r="F21" s="22" t="s">
        <v>7275</v>
      </c>
      <c r="G21" s="20" t="s">
        <v>7276</v>
      </c>
      <c r="H21" s="20" t="s">
        <v>7289</v>
      </c>
      <c r="I21" s="20" t="s">
        <v>7289</v>
      </c>
      <c r="J21" s="20" t="s">
        <v>7289</v>
      </c>
      <c r="K21" s="20" t="s">
        <v>7283</v>
      </c>
      <c r="L21" s="29" t="s">
        <v>54</v>
      </c>
      <c r="M21" s="29" t="s">
        <v>54</v>
      </c>
    </row>
    <row r="22" spans="1:13">
      <c r="A22" s="20" t="s">
        <v>592</v>
      </c>
      <c r="B22" s="21">
        <v>600</v>
      </c>
      <c r="C22" s="21">
        <v>320</v>
      </c>
      <c r="D22" s="21">
        <v>280</v>
      </c>
      <c r="E22" s="21">
        <v>5.647059</v>
      </c>
      <c r="F22" s="22" t="s">
        <v>7290</v>
      </c>
      <c r="G22" s="20" t="s">
        <v>7287</v>
      </c>
      <c r="H22" s="20" t="s">
        <v>7291</v>
      </c>
      <c r="I22" s="25" t="s">
        <v>7291</v>
      </c>
      <c r="J22" s="25" t="s">
        <v>7291</v>
      </c>
      <c r="K22" s="26" t="s">
        <v>7291</v>
      </c>
      <c r="L22" s="26" t="s">
        <v>7291</v>
      </c>
      <c r="M22" s="26" t="s">
        <v>7291</v>
      </c>
    </row>
    <row r="23" spans="1:13">
      <c r="A23" s="20" t="s">
        <v>1235</v>
      </c>
      <c r="B23" s="21">
        <v>8000</v>
      </c>
      <c r="C23" s="21">
        <v>7640</v>
      </c>
      <c r="D23" s="21">
        <v>360</v>
      </c>
      <c r="E23" s="21">
        <v>20.46429</v>
      </c>
      <c r="F23" s="22" t="s">
        <v>7275</v>
      </c>
      <c r="G23" s="20" t="s">
        <v>7276</v>
      </c>
      <c r="H23" s="20" t="s">
        <v>7286</v>
      </c>
      <c r="I23" s="20" t="s">
        <v>7286</v>
      </c>
      <c r="J23" s="20" t="s">
        <v>7286</v>
      </c>
      <c r="K23" s="26" t="s">
        <v>7292</v>
      </c>
      <c r="L23" s="26" t="s">
        <v>7292</v>
      </c>
      <c r="M23" s="26" t="s">
        <v>7291</v>
      </c>
    </row>
    <row r="24" spans="1:13">
      <c r="A24" s="20" t="s">
        <v>578</v>
      </c>
      <c r="B24" s="21">
        <v>1600</v>
      </c>
      <c r="C24" s="8" t="s">
        <v>3911</v>
      </c>
      <c r="D24" s="8" t="s">
        <v>3911</v>
      </c>
      <c r="E24" s="8" t="s">
        <v>3911</v>
      </c>
      <c r="F24" s="22" t="s">
        <v>7293</v>
      </c>
      <c r="G24" s="20"/>
      <c r="H24" s="8"/>
      <c r="I24" s="8"/>
      <c r="J24" s="20" t="s">
        <v>7283</v>
      </c>
      <c r="K24" s="20" t="s">
        <v>7283</v>
      </c>
      <c r="L24" s="29" t="s">
        <v>54</v>
      </c>
      <c r="M24" s="29" t="s">
        <v>54</v>
      </c>
    </row>
    <row r="25" spans="1:13">
      <c r="A25" s="20" t="s">
        <v>235</v>
      </c>
      <c r="B25" s="21">
        <v>4000</v>
      </c>
      <c r="C25" s="8"/>
      <c r="D25" s="8"/>
      <c r="E25" s="8"/>
      <c r="F25" s="22" t="s">
        <v>7275</v>
      </c>
      <c r="G25" s="8"/>
      <c r="H25" s="8"/>
      <c r="I25" s="8"/>
      <c r="J25" s="8"/>
      <c r="K25" s="20" t="s">
        <v>7288</v>
      </c>
      <c r="L25" s="20" t="s">
        <v>7288</v>
      </c>
      <c r="M25" s="20" t="s">
        <v>7288</v>
      </c>
    </row>
  </sheetData>
  <pageMargins left="0.7" right="0.7" top="0.75" bottom="0.75" header="0.3" footer="0.3"/>
  <pageSetup paperSize="9" orientation="portrait"/>
  <headerFooter/>
  <customProperties>
    <customPr name="_pios_id" r:id="rId1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F3:P62"/>
  <sheetViews>
    <sheetView topLeftCell="A35" workbookViewId="0">
      <selection activeCell="G41" sqref="G41"/>
    </sheetView>
  </sheetViews>
  <sheetFormatPr defaultColWidth="9" defaultRowHeight="13.2"/>
  <cols>
    <col min="15" max="15" width="14" customWidth="1"/>
    <col min="16" max="16" width="25.5740740740741" customWidth="1"/>
  </cols>
  <sheetData>
    <row r="3" spans="6:9">
      <c r="F3" t="s">
        <v>7294</v>
      </c>
      <c r="G3" t="s">
        <v>7295</v>
      </c>
      <c r="H3">
        <v>1</v>
      </c>
      <c r="I3">
        <v>1</v>
      </c>
    </row>
    <row r="4" spans="6:16">
      <c r="F4" s="14" t="s">
        <v>196</v>
      </c>
      <c r="G4" s="14">
        <v>10000</v>
      </c>
      <c r="H4" s="14" t="s">
        <v>2045</v>
      </c>
      <c r="I4">
        <v>5801</v>
      </c>
      <c r="J4">
        <f>G4*10%</f>
        <v>1000</v>
      </c>
      <c r="K4">
        <f>MIN(J4,I4)</f>
        <v>1000</v>
      </c>
      <c r="M4" s="14"/>
      <c r="N4" s="14" t="s">
        <v>7296</v>
      </c>
      <c r="O4" s="14" t="s">
        <v>7297</v>
      </c>
      <c r="P4" s="14" t="s">
        <v>7298</v>
      </c>
    </row>
    <row r="5" spans="6:16">
      <c r="F5" s="14" t="s">
        <v>325</v>
      </c>
      <c r="G5" s="14">
        <v>2400</v>
      </c>
      <c r="H5" s="14" t="s">
        <v>2043</v>
      </c>
      <c r="I5">
        <v>2372</v>
      </c>
      <c r="J5">
        <f t="shared" ref="J5:J62" si="0">G5*10%</f>
        <v>240</v>
      </c>
      <c r="K5">
        <f t="shared" ref="K5:K62" si="1">MIN(J5,I5)</f>
        <v>240</v>
      </c>
      <c r="M5" s="14" t="s">
        <v>7299</v>
      </c>
      <c r="N5" s="14" t="s">
        <v>325</v>
      </c>
      <c r="O5" s="14">
        <v>2400</v>
      </c>
      <c r="P5" s="14">
        <v>240</v>
      </c>
    </row>
    <row r="6" spans="6:16">
      <c r="F6" s="6" t="s">
        <v>131</v>
      </c>
      <c r="G6" s="6">
        <v>16000</v>
      </c>
      <c r="H6" s="14" t="s">
        <v>2043</v>
      </c>
      <c r="I6">
        <v>1230</v>
      </c>
      <c r="J6">
        <f t="shared" si="0"/>
        <v>1600</v>
      </c>
      <c r="K6">
        <f t="shared" si="1"/>
        <v>1230</v>
      </c>
      <c r="M6" s="14" t="s">
        <v>7299</v>
      </c>
      <c r="N6" s="6" t="s">
        <v>131</v>
      </c>
      <c r="O6" s="6">
        <v>16000</v>
      </c>
      <c r="P6" s="14">
        <v>1230</v>
      </c>
    </row>
    <row r="7" spans="6:16">
      <c r="F7" s="6" t="s">
        <v>1098</v>
      </c>
      <c r="G7" s="6">
        <v>2000</v>
      </c>
      <c r="H7" s="6" t="s">
        <v>2043</v>
      </c>
      <c r="I7">
        <v>640</v>
      </c>
      <c r="J7">
        <f t="shared" si="0"/>
        <v>200</v>
      </c>
      <c r="K7">
        <f t="shared" si="1"/>
        <v>200</v>
      </c>
      <c r="M7" s="14" t="s">
        <v>7299</v>
      </c>
      <c r="N7" s="6" t="s">
        <v>1098</v>
      </c>
      <c r="O7" s="6">
        <v>2000</v>
      </c>
      <c r="P7" s="14">
        <v>200</v>
      </c>
    </row>
    <row r="8" spans="6:16">
      <c r="F8" s="14" t="s">
        <v>1175</v>
      </c>
      <c r="G8" s="14">
        <v>800</v>
      </c>
      <c r="H8" s="14" t="s">
        <v>2043</v>
      </c>
      <c r="I8">
        <v>381</v>
      </c>
      <c r="J8">
        <f t="shared" si="0"/>
        <v>80</v>
      </c>
      <c r="K8">
        <f t="shared" si="1"/>
        <v>80</v>
      </c>
      <c r="M8" s="14" t="s">
        <v>7299</v>
      </c>
      <c r="N8" s="14" t="s">
        <v>7300</v>
      </c>
      <c r="O8" s="14">
        <v>2400</v>
      </c>
      <c r="P8" s="14">
        <v>240</v>
      </c>
    </row>
    <row r="9" spans="6:16">
      <c r="F9" s="14" t="s">
        <v>7300</v>
      </c>
      <c r="G9" s="14">
        <v>2400</v>
      </c>
      <c r="H9" s="14" t="s">
        <v>2043</v>
      </c>
      <c r="I9">
        <v>365</v>
      </c>
      <c r="J9">
        <f t="shared" si="0"/>
        <v>240</v>
      </c>
      <c r="K9">
        <f t="shared" si="1"/>
        <v>240</v>
      </c>
      <c r="M9" s="14" t="s">
        <v>7299</v>
      </c>
      <c r="N9" s="14" t="s">
        <v>124</v>
      </c>
      <c r="O9" s="14">
        <v>4000</v>
      </c>
      <c r="P9" s="14">
        <v>355</v>
      </c>
    </row>
    <row r="10" spans="6:16">
      <c r="F10" s="14" t="s">
        <v>124</v>
      </c>
      <c r="G10" s="14">
        <v>4000</v>
      </c>
      <c r="H10" s="14" t="s">
        <v>2043</v>
      </c>
      <c r="I10">
        <v>355</v>
      </c>
      <c r="J10">
        <f t="shared" si="0"/>
        <v>400</v>
      </c>
      <c r="K10">
        <f t="shared" si="1"/>
        <v>355</v>
      </c>
      <c r="M10" s="14" t="s">
        <v>7299</v>
      </c>
      <c r="N10" s="14" t="s">
        <v>196</v>
      </c>
      <c r="O10" s="14">
        <v>10000</v>
      </c>
      <c r="P10" s="14">
        <v>1000</v>
      </c>
    </row>
    <row r="11" spans="6:11">
      <c r="F11" s="6" t="s">
        <v>7301</v>
      </c>
      <c r="G11" s="6">
        <v>200</v>
      </c>
      <c r="H11" s="6" t="s">
        <v>2045</v>
      </c>
      <c r="I11">
        <v>240</v>
      </c>
      <c r="J11">
        <f t="shared" si="0"/>
        <v>20</v>
      </c>
      <c r="K11">
        <f t="shared" si="1"/>
        <v>20</v>
      </c>
    </row>
    <row r="12" spans="6:11">
      <c r="F12" s="6" t="s">
        <v>383</v>
      </c>
      <c r="G12" s="6">
        <v>300</v>
      </c>
      <c r="H12" s="14" t="s">
        <v>2045</v>
      </c>
      <c r="I12">
        <v>160</v>
      </c>
      <c r="J12">
        <f t="shared" si="0"/>
        <v>30</v>
      </c>
      <c r="K12">
        <f t="shared" si="1"/>
        <v>30</v>
      </c>
    </row>
    <row r="13" spans="6:11">
      <c r="F13" s="14" t="s">
        <v>5581</v>
      </c>
      <c r="G13" s="14">
        <v>2500</v>
      </c>
      <c r="H13" s="14" t="s">
        <v>2043</v>
      </c>
      <c r="I13">
        <v>160</v>
      </c>
      <c r="J13">
        <f t="shared" si="0"/>
        <v>250</v>
      </c>
      <c r="K13">
        <f t="shared" si="1"/>
        <v>160</v>
      </c>
    </row>
    <row r="14" spans="6:11">
      <c r="F14" s="14" t="s">
        <v>546</v>
      </c>
      <c r="G14" s="14">
        <v>1200</v>
      </c>
      <c r="H14" s="14" t="s">
        <v>2043</v>
      </c>
      <c r="I14">
        <v>149</v>
      </c>
      <c r="J14">
        <f t="shared" si="0"/>
        <v>120</v>
      </c>
      <c r="K14">
        <f t="shared" si="1"/>
        <v>120</v>
      </c>
    </row>
    <row r="15" spans="6:11">
      <c r="F15" s="14" t="s">
        <v>289</v>
      </c>
      <c r="G15" s="14">
        <v>5000</v>
      </c>
      <c r="H15" s="14" t="s">
        <v>2045</v>
      </c>
      <c r="I15">
        <v>96</v>
      </c>
      <c r="J15">
        <f t="shared" si="0"/>
        <v>500</v>
      </c>
      <c r="K15">
        <f t="shared" si="1"/>
        <v>96</v>
      </c>
    </row>
    <row r="16" spans="6:11">
      <c r="F16" s="14" t="s">
        <v>7302</v>
      </c>
      <c r="G16" s="14">
        <v>1200</v>
      </c>
      <c r="H16" s="14" t="s">
        <v>2045</v>
      </c>
      <c r="I16">
        <v>92</v>
      </c>
      <c r="J16">
        <f t="shared" si="0"/>
        <v>120</v>
      </c>
      <c r="K16">
        <f t="shared" si="1"/>
        <v>92</v>
      </c>
    </row>
    <row r="17" spans="6:11">
      <c r="F17" s="6" t="s">
        <v>578</v>
      </c>
      <c r="G17" s="6">
        <v>1000</v>
      </c>
      <c r="H17" s="6" t="s">
        <v>2045</v>
      </c>
      <c r="I17">
        <v>87</v>
      </c>
      <c r="J17">
        <f t="shared" si="0"/>
        <v>100</v>
      </c>
      <c r="K17">
        <f t="shared" si="1"/>
        <v>87</v>
      </c>
    </row>
    <row r="18" spans="6:11">
      <c r="F18" s="14" t="s">
        <v>5411</v>
      </c>
      <c r="G18" s="14">
        <v>600</v>
      </c>
      <c r="H18" s="6" t="s">
        <v>2045</v>
      </c>
      <c r="I18">
        <v>70</v>
      </c>
      <c r="J18">
        <f t="shared" si="0"/>
        <v>60</v>
      </c>
      <c r="K18">
        <f t="shared" si="1"/>
        <v>60</v>
      </c>
    </row>
    <row r="19" spans="6:11">
      <c r="F19" s="14" t="s">
        <v>7303</v>
      </c>
      <c r="G19" s="14">
        <v>500</v>
      </c>
      <c r="H19" s="14" t="s">
        <v>2045</v>
      </c>
      <c r="I19">
        <v>68</v>
      </c>
      <c r="J19">
        <f t="shared" si="0"/>
        <v>50</v>
      </c>
      <c r="K19">
        <f t="shared" si="1"/>
        <v>50</v>
      </c>
    </row>
    <row r="20" spans="6:11">
      <c r="F20" s="14" t="s">
        <v>7304</v>
      </c>
      <c r="G20" s="14">
        <v>2400</v>
      </c>
      <c r="H20" s="14" t="s">
        <v>2043</v>
      </c>
      <c r="I20">
        <v>63</v>
      </c>
      <c r="J20">
        <f t="shared" si="0"/>
        <v>240</v>
      </c>
      <c r="K20">
        <f t="shared" si="1"/>
        <v>63</v>
      </c>
    </row>
    <row r="21" spans="6:11">
      <c r="F21" s="14" t="s">
        <v>1235</v>
      </c>
      <c r="G21" s="14">
        <v>2400</v>
      </c>
      <c r="H21" s="14" t="s">
        <v>2043</v>
      </c>
      <c r="I21">
        <v>58</v>
      </c>
      <c r="J21">
        <f t="shared" si="0"/>
        <v>240</v>
      </c>
      <c r="K21">
        <f t="shared" si="1"/>
        <v>58</v>
      </c>
    </row>
    <row r="22" spans="6:11">
      <c r="F22" s="14" t="s">
        <v>1372</v>
      </c>
      <c r="G22" s="14">
        <v>1500</v>
      </c>
      <c r="H22" s="14" t="s">
        <v>2045</v>
      </c>
      <c r="I22">
        <v>52</v>
      </c>
      <c r="J22">
        <f t="shared" si="0"/>
        <v>150</v>
      </c>
      <c r="K22">
        <f t="shared" si="1"/>
        <v>52</v>
      </c>
    </row>
    <row r="23" spans="6:11">
      <c r="F23" s="14" t="s">
        <v>7305</v>
      </c>
      <c r="G23" s="14">
        <v>500</v>
      </c>
      <c r="H23" s="14" t="s">
        <v>2045</v>
      </c>
      <c r="I23">
        <v>43</v>
      </c>
      <c r="J23">
        <f t="shared" si="0"/>
        <v>50</v>
      </c>
      <c r="K23">
        <f t="shared" si="1"/>
        <v>43</v>
      </c>
    </row>
    <row r="24" spans="6:11">
      <c r="F24" s="14" t="s">
        <v>525</v>
      </c>
      <c r="G24" s="14">
        <v>2400</v>
      </c>
      <c r="H24" s="14" t="s">
        <v>2043</v>
      </c>
      <c r="I24">
        <v>41.5</v>
      </c>
      <c r="J24">
        <f t="shared" si="0"/>
        <v>240</v>
      </c>
      <c r="K24">
        <f t="shared" si="1"/>
        <v>41.5</v>
      </c>
    </row>
    <row r="25" spans="6:11">
      <c r="F25" s="6" t="s">
        <v>1582</v>
      </c>
      <c r="G25" s="6">
        <v>500</v>
      </c>
      <c r="H25" s="6" t="s">
        <v>2045</v>
      </c>
      <c r="I25">
        <v>36</v>
      </c>
      <c r="J25">
        <f t="shared" si="0"/>
        <v>50</v>
      </c>
      <c r="K25">
        <f t="shared" si="1"/>
        <v>36</v>
      </c>
    </row>
    <row r="26" spans="6:11">
      <c r="F26" s="14" t="s">
        <v>1347</v>
      </c>
      <c r="G26" s="14">
        <v>300</v>
      </c>
      <c r="H26" s="14" t="s">
        <v>2045</v>
      </c>
      <c r="I26">
        <v>36</v>
      </c>
      <c r="J26">
        <f t="shared" si="0"/>
        <v>30</v>
      </c>
      <c r="K26">
        <f t="shared" si="1"/>
        <v>30</v>
      </c>
    </row>
    <row r="27" spans="6:11">
      <c r="F27" s="6" t="s">
        <v>534</v>
      </c>
      <c r="G27" s="6">
        <v>1200</v>
      </c>
      <c r="H27" s="6" t="s">
        <v>2043</v>
      </c>
      <c r="I27">
        <v>35</v>
      </c>
      <c r="J27">
        <f t="shared" si="0"/>
        <v>120</v>
      </c>
      <c r="K27">
        <f t="shared" si="1"/>
        <v>35</v>
      </c>
    </row>
    <row r="28" spans="6:11">
      <c r="F28" s="14" t="s">
        <v>852</v>
      </c>
      <c r="G28" s="14">
        <v>400</v>
      </c>
      <c r="H28" s="14" t="s">
        <v>2045</v>
      </c>
      <c r="I28">
        <v>34</v>
      </c>
      <c r="J28">
        <f t="shared" si="0"/>
        <v>40</v>
      </c>
      <c r="K28">
        <f t="shared" si="1"/>
        <v>34</v>
      </c>
    </row>
    <row r="29" spans="6:11">
      <c r="F29" s="14" t="s">
        <v>160</v>
      </c>
      <c r="G29" s="14">
        <v>8000</v>
      </c>
      <c r="H29" s="14"/>
      <c r="I29">
        <v>26</v>
      </c>
      <c r="J29">
        <f t="shared" si="0"/>
        <v>800</v>
      </c>
      <c r="K29">
        <f t="shared" si="1"/>
        <v>26</v>
      </c>
    </row>
    <row r="30" spans="6:11">
      <c r="F30" s="6" t="s">
        <v>223</v>
      </c>
      <c r="G30" s="6">
        <v>3255</v>
      </c>
      <c r="H30" s="6" t="s">
        <v>2045</v>
      </c>
      <c r="I30">
        <v>16</v>
      </c>
      <c r="J30">
        <f t="shared" si="0"/>
        <v>325.5</v>
      </c>
      <c r="K30">
        <f t="shared" si="1"/>
        <v>16</v>
      </c>
    </row>
    <row r="31" spans="6:11">
      <c r="F31" s="14" t="s">
        <v>1216</v>
      </c>
      <c r="G31" s="14">
        <v>500</v>
      </c>
      <c r="H31" s="14" t="s">
        <v>2045</v>
      </c>
      <c r="I31">
        <v>15</v>
      </c>
      <c r="J31">
        <f t="shared" si="0"/>
        <v>50</v>
      </c>
      <c r="K31">
        <f t="shared" si="1"/>
        <v>15</v>
      </c>
    </row>
    <row r="32" spans="6:11">
      <c r="F32" s="14" t="s">
        <v>5306</v>
      </c>
      <c r="G32" s="14">
        <v>800</v>
      </c>
      <c r="H32" s="14" t="s">
        <v>2043</v>
      </c>
      <c r="I32">
        <v>10</v>
      </c>
      <c r="J32">
        <f t="shared" si="0"/>
        <v>80</v>
      </c>
      <c r="K32">
        <f t="shared" si="1"/>
        <v>10</v>
      </c>
    </row>
    <row r="33" spans="6:11">
      <c r="F33" s="6" t="s">
        <v>5375</v>
      </c>
      <c r="G33" s="6">
        <v>500</v>
      </c>
      <c r="H33" s="6" t="s">
        <v>2045</v>
      </c>
      <c r="I33">
        <v>10</v>
      </c>
      <c r="J33">
        <f t="shared" si="0"/>
        <v>50</v>
      </c>
      <c r="K33">
        <f t="shared" si="1"/>
        <v>10</v>
      </c>
    </row>
    <row r="34" spans="6:11">
      <c r="F34" s="14" t="s">
        <v>7306</v>
      </c>
      <c r="G34" s="14">
        <v>4000</v>
      </c>
      <c r="H34" s="14" t="s">
        <v>2043</v>
      </c>
      <c r="I34">
        <v>8</v>
      </c>
      <c r="J34">
        <f t="shared" si="0"/>
        <v>400</v>
      </c>
      <c r="K34">
        <f t="shared" si="1"/>
        <v>8</v>
      </c>
    </row>
    <row r="35" spans="6:11">
      <c r="F35" s="14" t="s">
        <v>5464</v>
      </c>
      <c r="G35" s="14">
        <v>520</v>
      </c>
      <c r="H35" s="14" t="s">
        <v>2045</v>
      </c>
      <c r="I35">
        <v>5</v>
      </c>
      <c r="J35">
        <f t="shared" si="0"/>
        <v>52</v>
      </c>
      <c r="K35">
        <f t="shared" si="1"/>
        <v>5</v>
      </c>
    </row>
    <row r="36" spans="6:11">
      <c r="F36" s="14" t="s">
        <v>6003</v>
      </c>
      <c r="G36" s="14">
        <v>240</v>
      </c>
      <c r="H36" s="6" t="s">
        <v>2045</v>
      </c>
      <c r="I36">
        <v>5</v>
      </c>
      <c r="J36">
        <f t="shared" si="0"/>
        <v>24</v>
      </c>
      <c r="K36">
        <f t="shared" si="1"/>
        <v>5</v>
      </c>
    </row>
    <row r="37" spans="6:11">
      <c r="F37" s="14" t="s">
        <v>178</v>
      </c>
      <c r="G37" s="14">
        <v>8000</v>
      </c>
      <c r="H37" s="14" t="s">
        <v>2043</v>
      </c>
      <c r="I37">
        <v>0</v>
      </c>
      <c r="J37">
        <f t="shared" si="0"/>
        <v>800</v>
      </c>
      <c r="K37">
        <f t="shared" si="1"/>
        <v>0</v>
      </c>
    </row>
    <row r="38" spans="6:11">
      <c r="F38" s="14" t="s">
        <v>5038</v>
      </c>
      <c r="G38" s="14">
        <v>6000</v>
      </c>
      <c r="H38" s="14"/>
      <c r="I38">
        <v>0</v>
      </c>
      <c r="J38">
        <f t="shared" si="0"/>
        <v>600</v>
      </c>
      <c r="K38">
        <f t="shared" si="1"/>
        <v>0</v>
      </c>
    </row>
    <row r="39" spans="6:11">
      <c r="F39" s="6" t="s">
        <v>633</v>
      </c>
      <c r="G39" s="6">
        <v>2400</v>
      </c>
      <c r="H39" s="6" t="s">
        <v>2045</v>
      </c>
      <c r="I39">
        <v>0</v>
      </c>
      <c r="J39">
        <f t="shared" si="0"/>
        <v>240</v>
      </c>
      <c r="K39">
        <f t="shared" si="1"/>
        <v>0</v>
      </c>
    </row>
    <row r="40" spans="6:11">
      <c r="F40" s="6" t="s">
        <v>7307</v>
      </c>
      <c r="G40" s="6">
        <v>3000</v>
      </c>
      <c r="H40" s="6" t="s">
        <v>2045</v>
      </c>
      <c r="I40">
        <v>0</v>
      </c>
      <c r="J40">
        <f t="shared" si="0"/>
        <v>300</v>
      </c>
      <c r="K40">
        <f t="shared" si="1"/>
        <v>0</v>
      </c>
    </row>
    <row r="41" spans="6:11">
      <c r="F41" s="14" t="s">
        <v>259</v>
      </c>
      <c r="G41" s="14">
        <v>6000</v>
      </c>
      <c r="H41" s="14" t="s">
        <v>2043</v>
      </c>
      <c r="I41">
        <v>0</v>
      </c>
      <c r="J41">
        <f t="shared" si="0"/>
        <v>600</v>
      </c>
      <c r="K41">
        <f t="shared" si="1"/>
        <v>0</v>
      </c>
    </row>
    <row r="42" spans="6:11">
      <c r="F42" s="6" t="s">
        <v>7308</v>
      </c>
      <c r="G42" s="6">
        <v>13000</v>
      </c>
      <c r="H42" s="6" t="s">
        <v>2045</v>
      </c>
      <c r="I42">
        <v>0</v>
      </c>
      <c r="J42">
        <f t="shared" si="0"/>
        <v>1300</v>
      </c>
      <c r="K42">
        <f t="shared" si="1"/>
        <v>0</v>
      </c>
    </row>
    <row r="43" spans="6:11">
      <c r="F43" s="6" t="s">
        <v>7309</v>
      </c>
      <c r="G43" s="6">
        <v>200</v>
      </c>
      <c r="H43" s="6" t="s">
        <v>2045</v>
      </c>
      <c r="I43">
        <v>0</v>
      </c>
      <c r="J43">
        <f t="shared" si="0"/>
        <v>20</v>
      </c>
      <c r="K43">
        <f t="shared" si="1"/>
        <v>0</v>
      </c>
    </row>
    <row r="44" spans="6:11">
      <c r="F44" s="6" t="s">
        <v>1434</v>
      </c>
      <c r="G44" s="6">
        <v>200</v>
      </c>
      <c r="H44" s="6" t="s">
        <v>2045</v>
      </c>
      <c r="I44">
        <v>0</v>
      </c>
      <c r="J44">
        <f t="shared" si="0"/>
        <v>20</v>
      </c>
      <c r="K44">
        <f t="shared" si="1"/>
        <v>0</v>
      </c>
    </row>
    <row r="45" spans="6:11">
      <c r="F45" s="14" t="s">
        <v>7310</v>
      </c>
      <c r="G45" s="14">
        <v>200</v>
      </c>
      <c r="H45" s="14" t="s">
        <v>2045</v>
      </c>
      <c r="I45">
        <v>0</v>
      </c>
      <c r="J45">
        <f t="shared" si="0"/>
        <v>20</v>
      </c>
      <c r="K45">
        <f t="shared" si="1"/>
        <v>0</v>
      </c>
    </row>
    <row r="46" spans="6:11">
      <c r="F46" s="6" t="s">
        <v>4971</v>
      </c>
      <c r="G46" s="6">
        <v>400</v>
      </c>
      <c r="H46" s="6" t="s">
        <v>2045</v>
      </c>
      <c r="I46">
        <v>0</v>
      </c>
      <c r="J46">
        <f t="shared" si="0"/>
        <v>40</v>
      </c>
      <c r="K46">
        <f t="shared" si="1"/>
        <v>0</v>
      </c>
    </row>
    <row r="47" spans="6:11">
      <c r="F47" s="14" t="s">
        <v>386</v>
      </c>
      <c r="G47" s="14">
        <v>600</v>
      </c>
      <c r="H47" s="6" t="s">
        <v>2045</v>
      </c>
      <c r="I47">
        <v>0</v>
      </c>
      <c r="J47">
        <f t="shared" si="0"/>
        <v>60</v>
      </c>
      <c r="K47">
        <f t="shared" si="1"/>
        <v>0</v>
      </c>
    </row>
    <row r="48" spans="6:11">
      <c r="F48" s="14" t="s">
        <v>7311</v>
      </c>
      <c r="G48" s="14">
        <v>800</v>
      </c>
      <c r="H48" s="14" t="s">
        <v>2045</v>
      </c>
      <c r="I48">
        <v>0</v>
      </c>
      <c r="J48">
        <f t="shared" si="0"/>
        <v>80</v>
      </c>
      <c r="K48">
        <f t="shared" si="1"/>
        <v>0</v>
      </c>
    </row>
    <row r="49" spans="6:11">
      <c r="F49" s="6" t="s">
        <v>7312</v>
      </c>
      <c r="G49" s="6">
        <v>500</v>
      </c>
      <c r="H49" s="6" t="s">
        <v>2045</v>
      </c>
      <c r="I49">
        <v>0</v>
      </c>
      <c r="J49">
        <f t="shared" si="0"/>
        <v>50</v>
      </c>
      <c r="K49">
        <f t="shared" si="1"/>
        <v>0</v>
      </c>
    </row>
    <row r="50" spans="6:11">
      <c r="F50" s="6" t="s">
        <v>7313</v>
      </c>
      <c r="G50" s="6">
        <v>100</v>
      </c>
      <c r="H50" s="14" t="s">
        <v>2045</v>
      </c>
      <c r="I50">
        <v>0</v>
      </c>
      <c r="J50">
        <f t="shared" si="0"/>
        <v>10</v>
      </c>
      <c r="K50">
        <f t="shared" si="1"/>
        <v>0</v>
      </c>
    </row>
    <row r="51" spans="6:11">
      <c r="F51" s="14" t="s">
        <v>6295</v>
      </c>
      <c r="G51" s="14">
        <v>100</v>
      </c>
      <c r="H51" s="14" t="s">
        <v>2045</v>
      </c>
      <c r="I51">
        <v>0</v>
      </c>
      <c r="J51">
        <f t="shared" si="0"/>
        <v>10</v>
      </c>
      <c r="K51">
        <f t="shared" si="1"/>
        <v>0</v>
      </c>
    </row>
    <row r="52" spans="6:11">
      <c r="F52" s="14" t="s">
        <v>5364</v>
      </c>
      <c r="G52" s="14">
        <v>300</v>
      </c>
      <c r="H52" s="14" t="s">
        <v>2045</v>
      </c>
      <c r="I52">
        <v>0</v>
      </c>
      <c r="J52">
        <f t="shared" si="0"/>
        <v>30</v>
      </c>
      <c r="K52">
        <f t="shared" si="1"/>
        <v>0</v>
      </c>
    </row>
    <row r="53" spans="6:11">
      <c r="F53" s="14" t="s">
        <v>7314</v>
      </c>
      <c r="G53" s="14">
        <v>600</v>
      </c>
      <c r="H53" s="14" t="s">
        <v>2045</v>
      </c>
      <c r="I53">
        <v>0</v>
      </c>
      <c r="J53">
        <f t="shared" si="0"/>
        <v>60</v>
      </c>
      <c r="K53">
        <f t="shared" si="1"/>
        <v>0</v>
      </c>
    </row>
    <row r="54" spans="6:11">
      <c r="F54" s="6" t="s">
        <v>470</v>
      </c>
      <c r="G54" s="6">
        <v>500</v>
      </c>
      <c r="H54" s="6" t="s">
        <v>2045</v>
      </c>
      <c r="I54">
        <v>0</v>
      </c>
      <c r="J54">
        <f t="shared" si="0"/>
        <v>50</v>
      </c>
      <c r="K54">
        <f t="shared" si="1"/>
        <v>0</v>
      </c>
    </row>
    <row r="55" spans="6:11">
      <c r="F55" s="14" t="s">
        <v>1544</v>
      </c>
      <c r="G55" s="14">
        <v>800</v>
      </c>
      <c r="H55" s="14" t="s">
        <v>2043</v>
      </c>
      <c r="I55">
        <v>0</v>
      </c>
      <c r="J55">
        <f t="shared" si="0"/>
        <v>80</v>
      </c>
      <c r="K55">
        <f t="shared" si="1"/>
        <v>0</v>
      </c>
    </row>
    <row r="56" spans="6:11">
      <c r="F56" s="6" t="s">
        <v>1459</v>
      </c>
      <c r="G56" s="6">
        <v>100</v>
      </c>
      <c r="H56" s="6" t="s">
        <v>2045</v>
      </c>
      <c r="I56">
        <v>0</v>
      </c>
      <c r="J56">
        <f t="shared" si="0"/>
        <v>10</v>
      </c>
      <c r="K56">
        <f t="shared" si="1"/>
        <v>0</v>
      </c>
    </row>
    <row r="57" spans="6:11">
      <c r="F57" s="14" t="s">
        <v>1470</v>
      </c>
      <c r="G57" s="14">
        <v>200</v>
      </c>
      <c r="H57" s="14" t="s">
        <v>2045</v>
      </c>
      <c r="I57">
        <v>0</v>
      </c>
      <c r="J57">
        <f t="shared" si="0"/>
        <v>20</v>
      </c>
      <c r="K57">
        <f t="shared" si="1"/>
        <v>0</v>
      </c>
    </row>
    <row r="58" spans="6:11">
      <c r="F58" s="14" t="s">
        <v>6744</v>
      </c>
      <c r="G58" s="14">
        <v>1000</v>
      </c>
      <c r="H58" s="14" t="s">
        <v>2043</v>
      </c>
      <c r="I58">
        <v>0</v>
      </c>
      <c r="J58">
        <f t="shared" si="0"/>
        <v>100</v>
      </c>
      <c r="K58">
        <f t="shared" si="1"/>
        <v>0</v>
      </c>
    </row>
    <row r="59" spans="6:11">
      <c r="F59" s="14" t="s">
        <v>1259</v>
      </c>
      <c r="G59" s="14">
        <v>500</v>
      </c>
      <c r="H59" s="14" t="s">
        <v>2045</v>
      </c>
      <c r="I59">
        <v>0</v>
      </c>
      <c r="J59">
        <f t="shared" si="0"/>
        <v>50</v>
      </c>
      <c r="K59">
        <f t="shared" si="1"/>
        <v>0</v>
      </c>
    </row>
    <row r="60" spans="6:11">
      <c r="F60" s="14" t="s">
        <v>7315</v>
      </c>
      <c r="G60" s="14">
        <v>200</v>
      </c>
      <c r="H60" s="14" t="s">
        <v>2045</v>
      </c>
      <c r="I60">
        <v>0</v>
      </c>
      <c r="J60">
        <f t="shared" si="0"/>
        <v>20</v>
      </c>
      <c r="K60">
        <f t="shared" si="1"/>
        <v>0</v>
      </c>
    </row>
    <row r="61" spans="6:11">
      <c r="F61" s="14" t="s">
        <v>7316</v>
      </c>
      <c r="G61" s="14">
        <v>200</v>
      </c>
      <c r="H61" s="15" t="s">
        <v>2045</v>
      </c>
      <c r="I61">
        <v>0</v>
      </c>
      <c r="J61">
        <f t="shared" si="0"/>
        <v>20</v>
      </c>
      <c r="K61">
        <f t="shared" si="1"/>
        <v>0</v>
      </c>
    </row>
    <row r="62" spans="6:11">
      <c r="F62" s="14" t="s">
        <v>7317</v>
      </c>
      <c r="G62" s="14">
        <v>200</v>
      </c>
      <c r="H62" s="15" t="s">
        <v>2045</v>
      </c>
      <c r="I62">
        <v>0</v>
      </c>
      <c r="J62">
        <f t="shared" si="0"/>
        <v>20</v>
      </c>
      <c r="K62">
        <f t="shared" si="1"/>
        <v>0</v>
      </c>
    </row>
  </sheetData>
  <autoFilter xmlns:etc="http://www.wps.cn/officeDocument/2017/etCustomData" ref="F3:K62" etc:filterBottomFollowUsedRange="0">
    <extLst/>
  </autoFilter>
  <pageMargins left="0.7" right="0.7" top="0.75" bottom="0.75" header="0.3" footer="0.3"/>
  <headerFooter/>
  <customProperties>
    <customPr name="_pios_id" r:id="rId1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I93"/>
  <sheetViews>
    <sheetView topLeftCell="C1" workbookViewId="0">
      <selection activeCell="B94" sqref="B94"/>
    </sheetView>
  </sheetViews>
  <sheetFormatPr defaultColWidth="9" defaultRowHeight="13.2"/>
  <cols>
    <col min="2" max="2" width="9.13888888888889" customWidth="1"/>
    <col min="3" max="3" width="10.8518518518519" customWidth="1"/>
    <col min="4" max="4" width="11.5740740740741" hidden="1" customWidth="1"/>
    <col min="5" max="5" width="10.712962962963" customWidth="1"/>
    <col min="6" max="6" width="10.712962962963" hidden="1" customWidth="1"/>
    <col min="13" max="13" width="30.8518518518519" customWidth="1"/>
  </cols>
  <sheetData>
    <row r="1" ht="26.4" spans="1:7">
      <c r="A1" s="1" t="s">
        <v>7201</v>
      </c>
      <c r="B1" s="1" t="s">
        <v>7202</v>
      </c>
      <c r="C1" s="1" t="s">
        <v>4691</v>
      </c>
      <c r="D1" s="1" t="s">
        <v>7318</v>
      </c>
      <c r="E1" s="1" t="s">
        <v>11</v>
      </c>
      <c r="F1" s="1" t="s">
        <v>7319</v>
      </c>
      <c r="G1" s="1" t="s">
        <v>7088</v>
      </c>
    </row>
    <row r="2" spans="1:7">
      <c r="A2" s="2">
        <v>5374809</v>
      </c>
      <c r="B2" s="2" t="s">
        <v>5169</v>
      </c>
      <c r="C2" s="2" t="s">
        <v>7320</v>
      </c>
      <c r="D2" s="3" t="s">
        <v>4200</v>
      </c>
      <c r="E2" s="2" t="s">
        <v>7321</v>
      </c>
      <c r="F2" s="3" t="s">
        <v>4200</v>
      </c>
      <c r="G2" s="2" t="s">
        <v>2045</v>
      </c>
    </row>
    <row r="3" spans="1:7">
      <c r="A3" s="2">
        <v>5374819</v>
      </c>
      <c r="B3" s="2" t="s">
        <v>5177</v>
      </c>
      <c r="C3" s="2" t="s">
        <v>4704</v>
      </c>
      <c r="D3" s="3" t="s">
        <v>4200</v>
      </c>
      <c r="E3" s="2" t="s">
        <v>7321</v>
      </c>
      <c r="F3" s="3" t="s">
        <v>4200</v>
      </c>
      <c r="G3" s="2" t="s">
        <v>2043</v>
      </c>
    </row>
    <row r="4" spans="1:7">
      <c r="A4" s="2">
        <v>5376746</v>
      </c>
      <c r="B4" s="2" t="s">
        <v>1085</v>
      </c>
      <c r="C4" s="2" t="s">
        <v>7320</v>
      </c>
      <c r="D4" s="4" t="s">
        <v>3616</v>
      </c>
      <c r="E4" s="2" t="s">
        <v>7322</v>
      </c>
      <c r="F4" s="4" t="s">
        <v>3616</v>
      </c>
      <c r="G4" s="2" t="s">
        <v>2043</v>
      </c>
    </row>
    <row r="5" spans="1:7">
      <c r="A5" s="2">
        <v>5376742</v>
      </c>
      <c r="B5" s="2" t="s">
        <v>1057</v>
      </c>
      <c r="C5" s="2" t="s">
        <v>7320</v>
      </c>
      <c r="D5" s="4" t="s">
        <v>3616</v>
      </c>
      <c r="E5" s="2" t="s">
        <v>7322</v>
      </c>
      <c r="F5" s="4" t="s">
        <v>3616</v>
      </c>
      <c r="G5" s="2" t="s">
        <v>2043</v>
      </c>
    </row>
    <row r="6" spans="1:7">
      <c r="A6" s="2">
        <v>5376728</v>
      </c>
      <c r="B6" s="2" t="s">
        <v>1089</v>
      </c>
      <c r="C6" s="2" t="s">
        <v>7320</v>
      </c>
      <c r="D6" s="4" t="s">
        <v>3616</v>
      </c>
      <c r="E6" s="2" t="s">
        <v>7322</v>
      </c>
      <c r="F6" s="4" t="s">
        <v>3616</v>
      </c>
      <c r="G6" s="2" t="s">
        <v>2043</v>
      </c>
    </row>
    <row r="7" spans="1:7">
      <c r="A7" s="2">
        <v>5373669</v>
      </c>
      <c r="B7" s="2" t="s">
        <v>4979</v>
      </c>
      <c r="C7" s="2" t="s">
        <v>4704</v>
      </c>
      <c r="D7" s="3" t="s">
        <v>4200</v>
      </c>
      <c r="E7" s="2" t="s">
        <v>7321</v>
      </c>
      <c r="F7" s="3" t="s">
        <v>4200</v>
      </c>
      <c r="G7" s="2" t="s">
        <v>2043</v>
      </c>
    </row>
    <row r="8" spans="1:7">
      <c r="A8" s="5">
        <v>5374814</v>
      </c>
      <c r="B8" s="2" t="s">
        <v>1129</v>
      </c>
      <c r="C8" s="2" t="s">
        <v>4704</v>
      </c>
      <c r="D8" s="4" t="s">
        <v>3616</v>
      </c>
      <c r="E8" s="2" t="s">
        <v>7322</v>
      </c>
      <c r="F8" s="4" t="s">
        <v>3616</v>
      </c>
      <c r="G8" s="2" t="s">
        <v>2043</v>
      </c>
    </row>
    <row r="9" spans="1:7">
      <c r="A9" s="5">
        <v>5374820</v>
      </c>
      <c r="B9" s="2" t="s">
        <v>1183</v>
      </c>
      <c r="C9" s="2" t="s">
        <v>4704</v>
      </c>
      <c r="D9" s="6" t="s">
        <v>7323</v>
      </c>
      <c r="E9" s="2" t="s">
        <v>7322</v>
      </c>
      <c r="F9" s="4" t="s">
        <v>3616</v>
      </c>
      <c r="G9" s="2" t="s">
        <v>2043</v>
      </c>
    </row>
    <row r="10" spans="1:7">
      <c r="A10" s="5">
        <v>5374828</v>
      </c>
      <c r="B10" s="2" t="s">
        <v>1364</v>
      </c>
      <c r="C10" s="2" t="s">
        <v>4704</v>
      </c>
      <c r="D10" s="3" t="s">
        <v>4200</v>
      </c>
      <c r="E10" s="2" t="s">
        <v>7321</v>
      </c>
      <c r="F10" s="3" t="s">
        <v>4200</v>
      </c>
      <c r="G10" s="2" t="s">
        <v>2043</v>
      </c>
    </row>
    <row r="11" spans="1:7">
      <c r="A11" s="5">
        <v>5375458</v>
      </c>
      <c r="B11" s="2" t="s">
        <v>1060</v>
      </c>
      <c r="C11" s="2" t="s">
        <v>4704</v>
      </c>
      <c r="D11" s="4" t="s">
        <v>3616</v>
      </c>
      <c r="E11" s="2" t="s">
        <v>7322</v>
      </c>
      <c r="F11" s="4" t="s">
        <v>3616</v>
      </c>
      <c r="G11" s="2" t="s">
        <v>2043</v>
      </c>
    </row>
    <row r="12" spans="1:7">
      <c r="A12" s="5">
        <v>5375463</v>
      </c>
      <c r="B12" s="2" t="s">
        <v>5282</v>
      </c>
      <c r="C12" s="2" t="s">
        <v>7324</v>
      </c>
      <c r="D12" s="6" t="s">
        <v>7323</v>
      </c>
      <c r="E12" s="2" t="s">
        <v>7322</v>
      </c>
      <c r="F12" s="6"/>
      <c r="G12" s="2" t="s">
        <v>2043</v>
      </c>
    </row>
    <row r="13" spans="1:7">
      <c r="A13" s="5">
        <v>5376688</v>
      </c>
      <c r="B13" s="2" t="s">
        <v>1120</v>
      </c>
      <c r="C13" s="2" t="s">
        <v>7325</v>
      </c>
      <c r="D13" s="4" t="s">
        <v>3616</v>
      </c>
      <c r="E13" s="2" t="s">
        <v>7322</v>
      </c>
      <c r="F13" s="4" t="s">
        <v>3616</v>
      </c>
      <c r="G13" s="2" t="s">
        <v>2043</v>
      </c>
    </row>
    <row r="14" spans="1:7">
      <c r="A14" s="5">
        <v>5376694</v>
      </c>
      <c r="B14" s="5" t="s">
        <v>1112</v>
      </c>
      <c r="C14" s="2" t="s">
        <v>7325</v>
      </c>
      <c r="D14" s="4" t="s">
        <v>3616</v>
      </c>
      <c r="E14" s="2" t="s">
        <v>7322</v>
      </c>
      <c r="F14" s="4" t="s">
        <v>3616</v>
      </c>
      <c r="G14" s="2" t="s">
        <v>2043</v>
      </c>
    </row>
    <row r="15" spans="1:7">
      <c r="A15" s="5">
        <v>5376720</v>
      </c>
      <c r="B15" s="5" t="s">
        <v>5474</v>
      </c>
      <c r="C15" s="2" t="s">
        <v>7325</v>
      </c>
      <c r="D15" s="6" t="s">
        <v>7323</v>
      </c>
      <c r="E15" s="2" t="s">
        <v>7322</v>
      </c>
      <c r="F15" s="6"/>
      <c r="G15" s="2" t="s">
        <v>2045</v>
      </c>
    </row>
    <row r="16" spans="1:7">
      <c r="A16" s="5">
        <v>5376735</v>
      </c>
      <c r="B16" s="2" t="s">
        <v>1065</v>
      </c>
      <c r="C16" s="2" t="s">
        <v>7326</v>
      </c>
      <c r="D16" s="4" t="s">
        <v>3616</v>
      </c>
      <c r="E16" s="2" t="s">
        <v>7322</v>
      </c>
      <c r="F16" s="4" t="s">
        <v>3616</v>
      </c>
      <c r="G16" s="2" t="s">
        <v>2043</v>
      </c>
    </row>
    <row r="17" spans="1:7">
      <c r="A17" s="5">
        <v>5376737</v>
      </c>
      <c r="B17" s="2" t="s">
        <v>1062</v>
      </c>
      <c r="C17" s="2" t="s">
        <v>4704</v>
      </c>
      <c r="D17" s="4" t="s">
        <v>3616</v>
      </c>
      <c r="E17" s="2" t="s">
        <v>7322</v>
      </c>
      <c r="F17" s="4" t="s">
        <v>3616</v>
      </c>
      <c r="G17" s="2" t="s">
        <v>2043</v>
      </c>
    </row>
    <row r="18" spans="1:7">
      <c r="A18" s="5">
        <v>5376743</v>
      </c>
      <c r="B18" s="2" t="s">
        <v>1161</v>
      </c>
      <c r="C18" s="2" t="s">
        <v>4704</v>
      </c>
      <c r="D18" s="4" t="s">
        <v>3616</v>
      </c>
      <c r="E18" s="2" t="s">
        <v>7322</v>
      </c>
      <c r="F18" s="4" t="s">
        <v>3616</v>
      </c>
      <c r="G18" s="2" t="s">
        <v>2043</v>
      </c>
    </row>
    <row r="19" spans="1:7">
      <c r="A19" s="5">
        <v>5376749</v>
      </c>
      <c r="B19" s="2" t="s">
        <v>5487</v>
      </c>
      <c r="C19" s="2" t="s">
        <v>4704</v>
      </c>
      <c r="D19" s="3" t="s">
        <v>4200</v>
      </c>
      <c r="E19" s="2" t="s">
        <v>7321</v>
      </c>
      <c r="F19" s="3" t="s">
        <v>4200</v>
      </c>
      <c r="G19" s="2" t="s">
        <v>2043</v>
      </c>
    </row>
    <row r="20" spans="1:7">
      <c r="A20" s="5">
        <v>5376752</v>
      </c>
      <c r="B20" s="2" t="s">
        <v>5490</v>
      </c>
      <c r="C20" s="2" t="s">
        <v>4704</v>
      </c>
      <c r="D20" s="6" t="s">
        <v>7323</v>
      </c>
      <c r="E20" s="2" t="s">
        <v>7322</v>
      </c>
      <c r="F20" s="6"/>
      <c r="G20" s="2" t="s">
        <v>2043</v>
      </c>
    </row>
    <row r="21" spans="1:7">
      <c r="A21" s="2">
        <v>5374815</v>
      </c>
      <c r="B21" s="2" t="s">
        <v>5176</v>
      </c>
      <c r="C21" s="2" t="s">
        <v>4704</v>
      </c>
      <c r="D21" s="3" t="s">
        <v>4200</v>
      </c>
      <c r="E21" s="2" t="s">
        <v>7321</v>
      </c>
      <c r="F21" s="3" t="s">
        <v>4200</v>
      </c>
      <c r="G21" s="2" t="s">
        <v>2045</v>
      </c>
    </row>
    <row r="22" spans="1:7">
      <c r="A22" s="5">
        <v>5585743</v>
      </c>
      <c r="B22" s="2" t="s">
        <v>5632</v>
      </c>
      <c r="C22" s="2" t="s">
        <v>4704</v>
      </c>
      <c r="D22" s="3" t="s">
        <v>4200</v>
      </c>
      <c r="E22" s="2" t="s">
        <v>7321</v>
      </c>
      <c r="F22" s="3" t="s">
        <v>4200</v>
      </c>
      <c r="G22" s="2" t="s">
        <v>2043</v>
      </c>
    </row>
    <row r="23" spans="1:7">
      <c r="A23" s="5">
        <v>5581206</v>
      </c>
      <c r="B23" s="2" t="s">
        <v>1146</v>
      </c>
      <c r="C23" s="2" t="s">
        <v>4704</v>
      </c>
      <c r="D23" s="4" t="s">
        <v>7327</v>
      </c>
      <c r="E23" s="2" t="s">
        <v>7328</v>
      </c>
      <c r="F23" s="4" t="s">
        <v>7327</v>
      </c>
      <c r="G23" s="2" t="s">
        <v>2043</v>
      </c>
    </row>
    <row r="24" spans="1:7">
      <c r="A24" s="5">
        <v>5377342</v>
      </c>
      <c r="B24" s="2" t="s">
        <v>5606</v>
      </c>
      <c r="C24" s="2" t="s">
        <v>4704</v>
      </c>
      <c r="D24" s="6" t="s">
        <v>3616</v>
      </c>
      <c r="E24" s="2" t="s">
        <v>7322</v>
      </c>
      <c r="F24" s="6"/>
      <c r="G24" s="2" t="s">
        <v>2043</v>
      </c>
    </row>
    <row r="25" spans="1:7">
      <c r="A25" s="5">
        <v>5376725</v>
      </c>
      <c r="B25" s="2" t="s">
        <v>5477</v>
      </c>
      <c r="C25" s="2" t="s">
        <v>4729</v>
      </c>
      <c r="D25" s="7"/>
      <c r="E25" s="2" t="s">
        <v>7322</v>
      </c>
      <c r="F25" s="6"/>
      <c r="G25" s="2" t="s">
        <v>2045</v>
      </c>
    </row>
    <row r="26" spans="1:7">
      <c r="A26" s="5">
        <v>5618991</v>
      </c>
      <c r="B26" s="2" t="s">
        <v>5700</v>
      </c>
      <c r="C26" s="2" t="s">
        <v>4704</v>
      </c>
      <c r="D26" s="7"/>
      <c r="E26" s="2" t="s">
        <v>7322</v>
      </c>
      <c r="F26" s="6"/>
      <c r="G26" s="2" t="s">
        <v>2045</v>
      </c>
    </row>
    <row r="27" spans="1:7">
      <c r="A27" s="5">
        <v>5377290</v>
      </c>
      <c r="B27" s="2" t="s">
        <v>1177</v>
      </c>
      <c r="C27" s="2" t="s">
        <v>4729</v>
      </c>
      <c r="D27" s="7"/>
      <c r="E27" s="2" t="s">
        <v>7322</v>
      </c>
      <c r="F27" s="6"/>
      <c r="G27" s="2" t="s">
        <v>2045</v>
      </c>
    </row>
    <row r="28" spans="1:7">
      <c r="A28" s="5">
        <v>5377355</v>
      </c>
      <c r="B28" s="2" t="s">
        <v>1180</v>
      </c>
      <c r="C28" s="2" t="s">
        <v>4729</v>
      </c>
      <c r="D28" s="7"/>
      <c r="E28" s="2" t="s">
        <v>7322</v>
      </c>
      <c r="F28" s="6"/>
      <c r="G28" s="2" t="s">
        <v>2045</v>
      </c>
    </row>
    <row r="29" spans="1:7">
      <c r="A29" s="5">
        <v>5377330</v>
      </c>
      <c r="B29" s="2" t="s">
        <v>1654</v>
      </c>
      <c r="C29" s="2" t="s">
        <v>4704</v>
      </c>
      <c r="D29" s="7"/>
      <c r="E29" s="2" t="s">
        <v>7322</v>
      </c>
      <c r="F29" s="6"/>
      <c r="G29" s="2" t="s">
        <v>2045</v>
      </c>
    </row>
    <row r="30" spans="1:7">
      <c r="A30" s="5">
        <v>5618885</v>
      </c>
      <c r="B30" s="2" t="s">
        <v>5742</v>
      </c>
      <c r="C30" s="2" t="s">
        <v>4704</v>
      </c>
      <c r="D30" s="7"/>
      <c r="E30" s="2" t="s">
        <v>7322</v>
      </c>
      <c r="F30" s="6"/>
      <c r="G30" s="2" t="s">
        <v>2045</v>
      </c>
    </row>
    <row r="31" spans="1:7">
      <c r="A31" s="5">
        <v>5376748</v>
      </c>
      <c r="B31" s="2" t="s">
        <v>1164</v>
      </c>
      <c r="C31" s="2" t="s">
        <v>4729</v>
      </c>
      <c r="D31" s="7"/>
      <c r="E31" s="2" t="s">
        <v>7322</v>
      </c>
      <c r="F31" s="6" t="s">
        <v>3616</v>
      </c>
      <c r="G31" s="2" t="s">
        <v>2045</v>
      </c>
    </row>
    <row r="32" spans="1:7">
      <c r="A32" s="5">
        <v>5377313</v>
      </c>
      <c r="B32" s="2" t="s">
        <v>3064</v>
      </c>
      <c r="C32" s="2" t="s">
        <v>4704</v>
      </c>
      <c r="D32" s="7"/>
      <c r="E32" s="2" t="s">
        <v>7322</v>
      </c>
      <c r="F32" s="6"/>
      <c r="G32" s="2" t="s">
        <v>2045</v>
      </c>
    </row>
    <row r="33" spans="1:7">
      <c r="A33" s="5">
        <v>5373671</v>
      </c>
      <c r="B33" s="2" t="s">
        <v>4980</v>
      </c>
      <c r="C33" s="2" t="s">
        <v>4729</v>
      </c>
      <c r="D33" s="7"/>
      <c r="E33" s="2" t="s">
        <v>7321</v>
      </c>
      <c r="F33" s="6"/>
      <c r="G33" s="2" t="s">
        <v>2045</v>
      </c>
    </row>
    <row r="34" spans="1:7">
      <c r="A34" s="5">
        <v>5555622</v>
      </c>
      <c r="B34" s="2" t="s">
        <v>5172</v>
      </c>
      <c r="C34" s="2" t="s">
        <v>4729</v>
      </c>
      <c r="D34" s="7"/>
      <c r="E34" s="2" t="s">
        <v>7321</v>
      </c>
      <c r="F34" s="6"/>
      <c r="G34" s="2" t="s">
        <v>2045</v>
      </c>
    </row>
    <row r="35" spans="1:7">
      <c r="A35" s="5">
        <v>5376725</v>
      </c>
      <c r="B35" s="2" t="s">
        <v>5477</v>
      </c>
      <c r="C35" s="2" t="s">
        <v>4729</v>
      </c>
      <c r="D35" s="7"/>
      <c r="E35" s="2" t="s">
        <v>7322</v>
      </c>
      <c r="F35" s="6"/>
      <c r="G35" s="2" t="s">
        <v>2045</v>
      </c>
    </row>
    <row r="36" spans="1:7">
      <c r="A36" s="5">
        <v>5618991</v>
      </c>
      <c r="B36" s="2" t="s">
        <v>5700</v>
      </c>
      <c r="C36" s="2" t="s">
        <v>4704</v>
      </c>
      <c r="D36" s="7"/>
      <c r="E36" s="2" t="s">
        <v>7322</v>
      </c>
      <c r="F36" s="6"/>
      <c r="G36" s="2" t="s">
        <v>2045</v>
      </c>
    </row>
    <row r="37" spans="1:7">
      <c r="A37" s="5">
        <v>5615109</v>
      </c>
      <c r="B37" s="2" t="s">
        <v>5684</v>
      </c>
      <c r="C37" s="2" t="s">
        <v>4729</v>
      </c>
      <c r="D37" s="7"/>
      <c r="E37" s="2" t="s">
        <v>7321</v>
      </c>
      <c r="F37" s="6"/>
      <c r="G37" s="2" t="s">
        <v>2045</v>
      </c>
    </row>
    <row r="38" spans="1:7">
      <c r="A38" s="5">
        <v>5375462</v>
      </c>
      <c r="B38" s="2" t="s">
        <v>5281</v>
      </c>
      <c r="C38" s="2" t="s">
        <v>4704</v>
      </c>
      <c r="D38" s="7"/>
      <c r="E38" s="2" t="s">
        <v>7322</v>
      </c>
      <c r="F38" s="6"/>
      <c r="G38" s="2" t="s">
        <v>2045</v>
      </c>
    </row>
    <row r="39" spans="1:7">
      <c r="A39" s="5" t="s">
        <v>5460</v>
      </c>
      <c r="B39" s="2" t="s">
        <v>1299</v>
      </c>
      <c r="C39" s="2" t="s">
        <v>4729</v>
      </c>
      <c r="D39" s="8"/>
      <c r="E39" s="2" t="s">
        <v>7322</v>
      </c>
      <c r="F39" s="8"/>
      <c r="G39" s="2" t="s">
        <v>2045</v>
      </c>
    </row>
    <row r="40" spans="1:7">
      <c r="A40" s="5" t="s">
        <v>5469</v>
      </c>
      <c r="B40" s="2" t="s">
        <v>1568</v>
      </c>
      <c r="C40" s="2" t="s">
        <v>4704</v>
      </c>
      <c r="D40" s="8"/>
      <c r="E40" s="2" t="s">
        <v>7322</v>
      </c>
      <c r="F40" s="8"/>
      <c r="G40" s="2" t="s">
        <v>2045</v>
      </c>
    </row>
    <row r="41" spans="1:7">
      <c r="A41" s="5" t="s">
        <v>4869</v>
      </c>
      <c r="B41" s="2" t="s">
        <v>4870</v>
      </c>
      <c r="C41" s="2" t="s">
        <v>4704</v>
      </c>
      <c r="D41" s="8"/>
      <c r="E41" s="2" t="s">
        <v>7321</v>
      </c>
      <c r="F41" s="8"/>
      <c r="G41" s="2" t="s">
        <v>2045</v>
      </c>
    </row>
    <row r="42" spans="1:7">
      <c r="A42" s="5" t="s">
        <v>6014</v>
      </c>
      <c r="B42" s="2" t="s">
        <v>1318</v>
      </c>
      <c r="C42" s="2" t="s">
        <v>4704</v>
      </c>
      <c r="D42" s="8"/>
      <c r="E42" s="2" t="s">
        <v>7322</v>
      </c>
      <c r="F42" s="8"/>
      <c r="G42" s="2" t="s">
        <v>2045</v>
      </c>
    </row>
    <row r="43" spans="1:7">
      <c r="A43" s="5" t="s">
        <v>5462</v>
      </c>
      <c r="B43" s="2" t="s">
        <v>1268</v>
      </c>
      <c r="C43" s="2" t="s">
        <v>4729</v>
      </c>
      <c r="D43" s="8"/>
      <c r="E43" s="2" t="s">
        <v>7322</v>
      </c>
      <c r="F43" s="8"/>
      <c r="G43" s="2" t="s">
        <v>2045</v>
      </c>
    </row>
    <row r="44" spans="1:7">
      <c r="A44" s="5" t="s">
        <v>1308</v>
      </c>
      <c r="B44" s="2" t="s">
        <v>1307</v>
      </c>
      <c r="C44" s="2" t="s">
        <v>4704</v>
      </c>
      <c r="D44" s="8"/>
      <c r="E44" s="2" t="s">
        <v>7322</v>
      </c>
      <c r="F44" s="8"/>
      <c r="G44" s="2" t="s">
        <v>2045</v>
      </c>
    </row>
    <row r="45" spans="1:7">
      <c r="A45" s="5" t="s">
        <v>5799</v>
      </c>
      <c r="B45" s="2" t="s">
        <v>5800</v>
      </c>
      <c r="C45" s="2" t="s">
        <v>4729</v>
      </c>
      <c r="D45" s="8"/>
      <c r="E45" s="2" t="s">
        <v>7321</v>
      </c>
      <c r="F45" s="8"/>
      <c r="G45" s="2" t="s">
        <v>2045</v>
      </c>
    </row>
    <row r="46" spans="1:7">
      <c r="A46" s="5" t="s">
        <v>5489</v>
      </c>
      <c r="B46" s="2" t="s">
        <v>5488</v>
      </c>
      <c r="C46" s="2" t="s">
        <v>4729</v>
      </c>
      <c r="D46" s="8"/>
      <c r="E46" s="2" t="s">
        <v>7321</v>
      </c>
      <c r="F46" s="8"/>
      <c r="G46" s="2" t="s">
        <v>2045</v>
      </c>
    </row>
    <row r="47" spans="1:7">
      <c r="A47" s="5" t="s">
        <v>6005</v>
      </c>
      <c r="B47" s="2" t="s">
        <v>6006</v>
      </c>
      <c r="C47" s="2" t="s">
        <v>4729</v>
      </c>
      <c r="D47" s="8"/>
      <c r="E47" s="2" t="s">
        <v>7321</v>
      </c>
      <c r="F47" s="8"/>
      <c r="G47" s="2" t="s">
        <v>2045</v>
      </c>
    </row>
    <row r="48" spans="1:7">
      <c r="A48" s="5" t="s">
        <v>6017</v>
      </c>
      <c r="B48" s="2" t="s">
        <v>6018</v>
      </c>
      <c r="C48" s="2" t="s">
        <v>4704</v>
      </c>
      <c r="D48" s="8"/>
      <c r="E48" s="2" t="s">
        <v>7321</v>
      </c>
      <c r="F48" s="8"/>
      <c r="G48" s="2" t="s">
        <v>2045</v>
      </c>
    </row>
    <row r="49" spans="1:7">
      <c r="A49" s="9">
        <v>5377310</v>
      </c>
      <c r="B49" s="899" t="s">
        <v>1259</v>
      </c>
      <c r="C49" s="2" t="s">
        <v>4704</v>
      </c>
      <c r="D49" s="8" t="s">
        <v>3616</v>
      </c>
      <c r="E49" s="2" t="s">
        <v>7322</v>
      </c>
      <c r="F49" s="8"/>
      <c r="G49" s="2" t="s">
        <v>2045</v>
      </c>
    </row>
    <row r="50" spans="1:7">
      <c r="A50" s="9">
        <v>5583521</v>
      </c>
      <c r="B50" s="899" t="s">
        <v>1247</v>
      </c>
      <c r="C50" s="2" t="s">
        <v>4704</v>
      </c>
      <c r="D50" s="8" t="s">
        <v>3616</v>
      </c>
      <c r="E50" s="2" t="s">
        <v>7322</v>
      </c>
      <c r="F50" s="8"/>
      <c r="G50" s="2" t="s">
        <v>2045</v>
      </c>
    </row>
    <row r="51" spans="1:7">
      <c r="A51" s="9">
        <v>5376714</v>
      </c>
      <c r="B51" s="899" t="s">
        <v>5473</v>
      </c>
      <c r="C51" s="2" t="s">
        <v>4704</v>
      </c>
      <c r="D51" s="8"/>
      <c r="E51" s="2" t="s">
        <v>7322</v>
      </c>
      <c r="F51" s="8"/>
      <c r="G51" s="2" t="s">
        <v>2045</v>
      </c>
    </row>
    <row r="52" spans="1:7">
      <c r="A52" s="9">
        <v>5586308</v>
      </c>
      <c r="B52" s="899" t="s">
        <v>5785</v>
      </c>
      <c r="C52" s="2" t="s">
        <v>4704</v>
      </c>
      <c r="D52" s="8"/>
      <c r="E52" s="2" t="s">
        <v>7321</v>
      </c>
      <c r="F52" s="8"/>
      <c r="G52" s="2" t="s">
        <v>2045</v>
      </c>
    </row>
    <row r="53" spans="1:7">
      <c r="A53" s="9">
        <v>5698103</v>
      </c>
      <c r="B53" s="899" t="s">
        <v>6052</v>
      </c>
      <c r="C53" s="2" t="s">
        <v>4729</v>
      </c>
      <c r="D53" s="8"/>
      <c r="E53" s="2" t="s">
        <v>7321</v>
      </c>
      <c r="F53" s="8"/>
      <c r="G53" s="2" t="s">
        <v>2045</v>
      </c>
    </row>
    <row r="54" spans="1:7">
      <c r="A54" s="9">
        <v>5735777</v>
      </c>
      <c r="B54" s="899" t="s">
        <v>6055</v>
      </c>
      <c r="C54" s="2" t="s">
        <v>4729</v>
      </c>
      <c r="D54" s="8"/>
      <c r="E54" s="2" t="s">
        <v>7321</v>
      </c>
      <c r="F54" s="8"/>
      <c r="G54" s="2" t="s">
        <v>2045</v>
      </c>
    </row>
    <row r="55" spans="1:7">
      <c r="A55" s="9">
        <v>5748426</v>
      </c>
      <c r="B55" s="899" t="s">
        <v>1223</v>
      </c>
      <c r="C55" s="2" t="s">
        <v>4704</v>
      </c>
      <c r="D55" s="8" t="s">
        <v>3616</v>
      </c>
      <c r="E55" s="2" t="s">
        <v>7322</v>
      </c>
      <c r="F55" s="8"/>
      <c r="G55" s="2" t="s">
        <v>2045</v>
      </c>
    </row>
    <row r="56" spans="1:7">
      <c r="A56" s="5">
        <v>5375461</v>
      </c>
      <c r="B56" s="5" t="s">
        <v>5279</v>
      </c>
      <c r="C56" s="2" t="s">
        <v>7329</v>
      </c>
      <c r="D56" s="8"/>
      <c r="E56" s="2" t="s">
        <v>7322</v>
      </c>
      <c r="F56" s="8"/>
      <c r="G56" s="2" t="s">
        <v>2045</v>
      </c>
    </row>
    <row r="57" spans="1:7">
      <c r="A57" s="5">
        <v>5376733</v>
      </c>
      <c r="B57" s="5" t="s">
        <v>1279</v>
      </c>
      <c r="C57" s="2" t="s">
        <v>7330</v>
      </c>
      <c r="D57" s="8"/>
      <c r="E57" s="2" t="s">
        <v>7322</v>
      </c>
      <c r="F57" s="8"/>
      <c r="G57" s="2" t="s">
        <v>2045</v>
      </c>
    </row>
    <row r="58" spans="1:7">
      <c r="A58" s="5">
        <v>5394572</v>
      </c>
      <c r="B58" s="5" t="s">
        <v>5466</v>
      </c>
      <c r="C58" s="5" t="s">
        <v>7330</v>
      </c>
      <c r="D58" s="8"/>
      <c r="E58" s="2" t="s">
        <v>7321</v>
      </c>
      <c r="F58" s="8"/>
      <c r="G58" s="2" t="s">
        <v>2045</v>
      </c>
    </row>
    <row r="59" spans="1:7">
      <c r="A59" s="5">
        <v>5598587</v>
      </c>
      <c r="B59" s="5" t="s">
        <v>5661</v>
      </c>
      <c r="C59" s="5" t="s">
        <v>7330</v>
      </c>
      <c r="D59" s="8"/>
      <c r="E59" s="2" t="s">
        <v>7321</v>
      </c>
      <c r="F59" s="8"/>
      <c r="G59" s="2" t="s">
        <v>2045</v>
      </c>
    </row>
    <row r="60" spans="1:7">
      <c r="A60" s="5">
        <v>5374832</v>
      </c>
      <c r="B60" s="5" t="s">
        <v>5187</v>
      </c>
      <c r="C60" s="2" t="s">
        <v>4704</v>
      </c>
      <c r="D60" s="8"/>
      <c r="E60" s="2" t="s">
        <v>7322</v>
      </c>
      <c r="F60" s="8"/>
      <c r="G60" s="2" t="s">
        <v>2045</v>
      </c>
    </row>
    <row r="61" spans="1:7">
      <c r="A61" s="5">
        <v>5695243</v>
      </c>
      <c r="B61" s="5" t="s">
        <v>5773</v>
      </c>
      <c r="C61" s="2" t="s">
        <v>4704</v>
      </c>
      <c r="D61" s="8"/>
      <c r="E61" s="2" t="s">
        <v>7321</v>
      </c>
      <c r="F61" s="8"/>
      <c r="G61" s="2" t="s">
        <v>2045</v>
      </c>
    </row>
    <row r="62" spans="1:7">
      <c r="A62" s="5">
        <v>5376719</v>
      </c>
      <c r="B62" s="5" t="s">
        <v>6090</v>
      </c>
      <c r="C62" s="5" t="s">
        <v>4704</v>
      </c>
      <c r="D62" s="5"/>
      <c r="E62" s="5" t="s">
        <v>7321</v>
      </c>
      <c r="F62" s="5"/>
      <c r="G62" s="5" t="s">
        <v>2045</v>
      </c>
    </row>
    <row r="63" spans="1:7">
      <c r="A63" s="5">
        <v>5696279</v>
      </c>
      <c r="B63" s="5" t="s">
        <v>1392</v>
      </c>
      <c r="C63" s="5" t="s">
        <v>4704</v>
      </c>
      <c r="D63" s="5"/>
      <c r="E63" s="2" t="s">
        <v>7322</v>
      </c>
      <c r="F63" s="5"/>
      <c r="G63" s="5" t="s">
        <v>2045</v>
      </c>
    </row>
    <row r="64" spans="1:7">
      <c r="A64" s="5">
        <v>5374833</v>
      </c>
      <c r="B64" s="5" t="s">
        <v>5193</v>
      </c>
      <c r="C64" s="5" t="s">
        <v>4704</v>
      </c>
      <c r="D64" s="8"/>
      <c r="E64" s="5" t="s">
        <v>7321</v>
      </c>
      <c r="F64" s="8"/>
      <c r="G64" s="5" t="s">
        <v>2045</v>
      </c>
    </row>
    <row r="65" spans="1:7">
      <c r="A65" s="5">
        <v>5700921</v>
      </c>
      <c r="B65" s="5" t="s">
        <v>6127</v>
      </c>
      <c r="C65" s="5" t="s">
        <v>4729</v>
      </c>
      <c r="D65" s="8"/>
      <c r="E65" s="5" t="s">
        <v>7321</v>
      </c>
      <c r="F65" s="8"/>
      <c r="G65" s="5" t="s">
        <v>2045</v>
      </c>
    </row>
    <row r="66" spans="1:7">
      <c r="A66" s="5">
        <v>5750225</v>
      </c>
      <c r="B66" s="5" t="s">
        <v>6132</v>
      </c>
      <c r="C66" s="5" t="s">
        <v>4704</v>
      </c>
      <c r="D66" s="5"/>
      <c r="E66" s="5" t="s">
        <v>7321</v>
      </c>
      <c r="F66" s="5"/>
      <c r="G66" s="5" t="s">
        <v>2045</v>
      </c>
    </row>
    <row r="67" spans="1:7">
      <c r="A67" s="5">
        <v>5748763</v>
      </c>
      <c r="B67" s="5" t="s">
        <v>6138</v>
      </c>
      <c r="C67" s="5" t="s">
        <v>4729</v>
      </c>
      <c r="D67" s="5"/>
      <c r="E67" s="5" t="s">
        <v>7322</v>
      </c>
      <c r="F67" s="5"/>
      <c r="G67" s="5" t="s">
        <v>2045</v>
      </c>
    </row>
    <row r="68" spans="1:7">
      <c r="A68" s="5">
        <v>5585607</v>
      </c>
      <c r="B68" s="5" t="s">
        <v>1536</v>
      </c>
      <c r="C68" s="5"/>
      <c r="D68" s="5"/>
      <c r="E68" s="5" t="s">
        <v>7322</v>
      </c>
      <c r="F68" s="5"/>
      <c r="G68" s="5" t="s">
        <v>2045</v>
      </c>
    </row>
    <row r="69" spans="1:7">
      <c r="A69" s="5">
        <v>5586308</v>
      </c>
      <c r="B69" s="5" t="s">
        <v>5785</v>
      </c>
      <c r="C69" s="5"/>
      <c r="D69" s="5"/>
      <c r="E69" s="5" t="s">
        <v>7321</v>
      </c>
      <c r="F69" s="5"/>
      <c r="G69" s="5" t="s">
        <v>2045</v>
      </c>
    </row>
    <row r="70" spans="1:7">
      <c r="A70" s="5">
        <v>5376729</v>
      </c>
      <c r="B70" s="5" t="s">
        <v>5480</v>
      </c>
      <c r="C70" s="5" t="s">
        <v>4704</v>
      </c>
      <c r="D70" s="5"/>
      <c r="E70" s="5" t="s">
        <v>7322</v>
      </c>
      <c r="F70" s="5"/>
      <c r="G70" s="5" t="s">
        <v>2045</v>
      </c>
    </row>
    <row r="71" spans="1:7">
      <c r="A71" s="5">
        <v>5751499</v>
      </c>
      <c r="B71" s="5" t="s">
        <v>1320</v>
      </c>
      <c r="C71" s="5" t="s">
        <v>4704</v>
      </c>
      <c r="D71" s="5"/>
      <c r="E71" s="5" t="s">
        <v>7322</v>
      </c>
      <c r="F71" s="5"/>
      <c r="G71" s="5" t="s">
        <v>2045</v>
      </c>
    </row>
    <row r="72" spans="1:7">
      <c r="A72" s="5">
        <v>5555751</v>
      </c>
      <c r="B72" s="5" t="s">
        <v>1328</v>
      </c>
      <c r="C72" s="5" t="s">
        <v>4729</v>
      </c>
      <c r="D72" s="5"/>
      <c r="E72" s="5" t="s">
        <v>7322</v>
      </c>
      <c r="F72" s="5"/>
      <c r="G72" s="5" t="s">
        <v>2045</v>
      </c>
    </row>
    <row r="73" spans="1:7">
      <c r="A73" s="5">
        <v>5715251</v>
      </c>
      <c r="B73" s="5" t="s">
        <v>1322</v>
      </c>
      <c r="C73" s="5" t="s">
        <v>4729</v>
      </c>
      <c r="D73" s="5"/>
      <c r="E73" s="5" t="s">
        <v>7322</v>
      </c>
      <c r="F73" s="5"/>
      <c r="G73" s="5" t="s">
        <v>2045</v>
      </c>
    </row>
    <row r="74" spans="1:7">
      <c r="A74" s="5">
        <v>5750386</v>
      </c>
      <c r="B74" s="5" t="s">
        <v>6154</v>
      </c>
      <c r="C74" s="5" t="s">
        <v>4704</v>
      </c>
      <c r="D74" s="5"/>
      <c r="E74" s="5" t="s">
        <v>7321</v>
      </c>
      <c r="F74" s="5"/>
      <c r="G74" s="5" t="s">
        <v>2045</v>
      </c>
    </row>
    <row r="75" spans="1:7">
      <c r="A75" s="5">
        <v>5750385</v>
      </c>
      <c r="B75" s="5" t="s">
        <v>1338</v>
      </c>
      <c r="C75" s="5" t="s">
        <v>4704</v>
      </c>
      <c r="D75" s="5"/>
      <c r="E75" s="5" t="s">
        <v>7322</v>
      </c>
      <c r="F75" s="5"/>
      <c r="G75" s="5" t="s">
        <v>2045</v>
      </c>
    </row>
    <row r="76" spans="1:7">
      <c r="A76" s="5">
        <v>5755497</v>
      </c>
      <c r="B76" s="5" t="s">
        <v>1330</v>
      </c>
      <c r="C76" s="5"/>
      <c r="D76" s="5"/>
      <c r="E76" s="5" t="s">
        <v>7322</v>
      </c>
      <c r="F76" s="5"/>
      <c r="G76" s="5" t="s">
        <v>2045</v>
      </c>
    </row>
    <row r="77" spans="1:7">
      <c r="A77" s="5">
        <v>5376734</v>
      </c>
      <c r="B77" s="5" t="s">
        <v>6168</v>
      </c>
      <c r="C77" s="5" t="s">
        <v>4704</v>
      </c>
      <c r="D77" s="5"/>
      <c r="E77" s="5" t="s">
        <v>7322</v>
      </c>
      <c r="F77" s="5"/>
      <c r="G77" s="5" t="s">
        <v>2045</v>
      </c>
    </row>
    <row r="78" spans="1:7">
      <c r="A78" s="9">
        <v>5750384</v>
      </c>
      <c r="B78" s="899" t="s">
        <v>1388</v>
      </c>
      <c r="C78" s="5" t="s">
        <v>4704</v>
      </c>
      <c r="D78" s="8"/>
      <c r="E78" s="5" t="s">
        <v>7322</v>
      </c>
      <c r="F78" s="8"/>
      <c r="G78" s="5" t="s">
        <v>2045</v>
      </c>
    </row>
    <row r="79" spans="1:7">
      <c r="A79" s="9">
        <v>5750387</v>
      </c>
      <c r="B79" s="899" t="s">
        <v>6180</v>
      </c>
      <c r="C79" s="5" t="s">
        <v>4704</v>
      </c>
      <c r="D79" s="8"/>
      <c r="E79" s="5" t="s">
        <v>7322</v>
      </c>
      <c r="F79" s="8"/>
      <c r="G79" s="5" t="s">
        <v>2045</v>
      </c>
    </row>
    <row r="80" spans="1:7">
      <c r="A80" s="9">
        <v>5621393</v>
      </c>
      <c r="B80" s="899" t="s">
        <v>1366</v>
      </c>
      <c r="C80" s="5" t="s">
        <v>4704</v>
      </c>
      <c r="D80" s="8"/>
      <c r="E80" s="5" t="s">
        <v>7322</v>
      </c>
      <c r="F80" s="8"/>
      <c r="G80" s="5" t="s">
        <v>2045</v>
      </c>
    </row>
    <row r="81" spans="1:7">
      <c r="A81" s="5">
        <v>5600052</v>
      </c>
      <c r="B81" s="5" t="s">
        <v>6187</v>
      </c>
      <c r="C81" s="5" t="s">
        <v>4729</v>
      </c>
      <c r="D81" s="5"/>
      <c r="E81" s="5" t="s">
        <v>7321</v>
      </c>
      <c r="F81" s="5"/>
      <c r="G81" s="5" t="s">
        <v>2045</v>
      </c>
    </row>
    <row r="82" spans="1:7">
      <c r="A82" s="5">
        <v>5585756</v>
      </c>
      <c r="B82" s="5" t="s">
        <v>5628</v>
      </c>
      <c r="C82" s="5" t="s">
        <v>4729</v>
      </c>
      <c r="D82" s="5"/>
      <c r="E82" s="5" t="s">
        <v>7322</v>
      </c>
      <c r="F82" s="5"/>
      <c r="G82" s="5" t="s">
        <v>2045</v>
      </c>
    </row>
    <row r="83" spans="1:7">
      <c r="A83" s="5">
        <v>5373671</v>
      </c>
      <c r="B83" s="5" t="s">
        <v>4977</v>
      </c>
      <c r="C83" s="5"/>
      <c r="D83" s="5"/>
      <c r="E83" s="5"/>
      <c r="F83" s="5"/>
      <c r="G83" s="5"/>
    </row>
    <row r="84" spans="1:7">
      <c r="A84" s="5">
        <v>5373671</v>
      </c>
      <c r="B84" s="5" t="s">
        <v>4980</v>
      </c>
      <c r="C84" s="5"/>
      <c r="D84" s="5"/>
      <c r="E84" s="5"/>
      <c r="F84" s="5"/>
      <c r="G84" s="5"/>
    </row>
    <row r="85" spans="1:7">
      <c r="A85" s="5">
        <v>5566098</v>
      </c>
      <c r="B85" s="5" t="s">
        <v>1914</v>
      </c>
      <c r="C85" s="5"/>
      <c r="D85" s="5"/>
      <c r="E85" s="5"/>
      <c r="F85" s="5"/>
      <c r="G85" s="5"/>
    </row>
    <row r="86" spans="1:7">
      <c r="A86" s="5">
        <v>5735876</v>
      </c>
      <c r="B86" s="5" t="s">
        <v>1151</v>
      </c>
      <c r="C86" s="5"/>
      <c r="D86" s="5"/>
      <c r="E86" s="5"/>
      <c r="F86" s="5"/>
      <c r="G86" s="5"/>
    </row>
    <row r="87" spans="1:7">
      <c r="A87" s="5">
        <v>5377339</v>
      </c>
      <c r="B87" s="5" t="s">
        <v>6068</v>
      </c>
      <c r="C87" s="5"/>
      <c r="D87" s="5"/>
      <c r="E87" s="5"/>
      <c r="F87" s="5"/>
      <c r="G87" s="5"/>
    </row>
    <row r="88" spans="1:9">
      <c r="A88" s="5"/>
      <c r="B88" s="5" t="s">
        <v>5707</v>
      </c>
      <c r="C88" s="5"/>
      <c r="D88" s="5"/>
      <c r="E88" s="5" t="s">
        <v>7322</v>
      </c>
      <c r="F88" s="5"/>
      <c r="G88" s="5"/>
      <c r="H88" t="s">
        <v>2971</v>
      </c>
      <c r="I88" t="s">
        <v>7331</v>
      </c>
    </row>
    <row r="89" spans="1:7">
      <c r="A89" s="5">
        <v>5763586</v>
      </c>
      <c r="B89" s="5" t="s">
        <v>6304</v>
      </c>
      <c r="C89" s="5" t="s">
        <v>4729</v>
      </c>
      <c r="D89" s="5"/>
      <c r="E89" s="5"/>
      <c r="F89" s="5"/>
      <c r="G89" s="5"/>
    </row>
    <row r="90" spans="1:7">
      <c r="A90" s="5">
        <v>5375448</v>
      </c>
      <c r="B90" s="5" t="s">
        <v>6386</v>
      </c>
      <c r="C90" s="5" t="s">
        <v>4729</v>
      </c>
      <c r="D90" s="5"/>
      <c r="E90" s="5" t="s">
        <v>7322</v>
      </c>
      <c r="F90" s="5"/>
      <c r="G90" s="5"/>
    </row>
    <row r="91" spans="1:7">
      <c r="A91" s="5">
        <v>5522097</v>
      </c>
      <c r="B91" s="5" t="s">
        <v>6483</v>
      </c>
      <c r="C91" s="5" t="s">
        <v>4729</v>
      </c>
      <c r="D91" s="5" t="s">
        <v>4729</v>
      </c>
      <c r="E91" s="5" t="s">
        <v>7321</v>
      </c>
      <c r="F91" s="5"/>
      <c r="G91" s="5"/>
    </row>
    <row r="92" spans="1:5">
      <c r="A92" s="11">
        <v>5377302</v>
      </c>
      <c r="B92" s="900" t="s">
        <v>5593</v>
      </c>
      <c r="C92" s="5" t="s">
        <v>4704</v>
      </c>
      <c r="E92" s="5" t="s">
        <v>7321</v>
      </c>
    </row>
    <row r="93" spans="1:5">
      <c r="A93" s="11">
        <v>5376707</v>
      </c>
      <c r="B93" s="900" t="s">
        <v>5468</v>
      </c>
      <c r="C93" s="13" t="s">
        <v>4704</v>
      </c>
      <c r="E93" s="5" t="s">
        <v>7322</v>
      </c>
    </row>
  </sheetData>
  <autoFilter xmlns:etc="http://www.wps.cn/officeDocument/2017/etCustomData" ref="A1:G93" etc:filterBottomFollowUsedRange="0">
    <extLst/>
  </autoFilter>
  <sortState ref="I84:L113">
    <sortCondition ref="L91:L113"/>
  </sortState>
  <conditionalFormatting sqref="B49">
    <cfRule type="duplicateValues" dxfId="4" priority="379"/>
  </conditionalFormatting>
  <conditionalFormatting sqref="A50">
    <cfRule type="duplicateValues" dxfId="4" priority="372"/>
    <cfRule type="duplicateValues" dxfId="4" priority="366"/>
    <cfRule type="duplicateValues" dxfId="4" priority="377"/>
    <cfRule type="duplicateValues" dxfId="4" priority="376"/>
    <cfRule type="duplicateValues" dxfId="4" priority="375"/>
    <cfRule type="duplicateValues" dxfId="4" priority="374"/>
    <cfRule type="duplicateValues" dxfId="4" priority="373"/>
    <cfRule type="duplicateValues" dxfId="4" priority="371"/>
    <cfRule type="duplicateValues" dxfId="4" priority="370"/>
    <cfRule type="duplicateValues" dxfId="4" priority="369"/>
    <cfRule type="duplicateValues" dxfId="4" priority="368"/>
    <cfRule type="duplicateValues" dxfId="4" priority="367"/>
  </conditionalFormatting>
  <conditionalFormatting sqref="B50">
    <cfRule type="duplicateValues" dxfId="4" priority="378"/>
  </conditionalFormatting>
  <conditionalFormatting sqref="B51">
    <cfRule type="duplicateValues" dxfId="4" priority="365"/>
  </conditionalFormatting>
  <conditionalFormatting sqref="B52">
    <cfRule type="duplicateValues" dxfId="4" priority="364"/>
  </conditionalFormatting>
  <conditionalFormatting sqref="A53">
    <cfRule type="duplicateValues" dxfId="4" priority="361"/>
    <cfRule type="duplicateValues" dxfId="4" priority="360"/>
    <cfRule type="duplicateValues" dxfId="4" priority="359"/>
    <cfRule type="duplicateValues" dxfId="4" priority="358"/>
    <cfRule type="duplicateValues" dxfId="4" priority="356"/>
    <cfRule type="duplicateValues" dxfId="4" priority="357"/>
    <cfRule type="duplicateValues" dxfId="4" priority="362"/>
    <cfRule type="duplicateValues" dxfId="4" priority="355"/>
    <cfRule type="duplicateValues" dxfId="4" priority="354"/>
    <cfRule type="duplicateValues" dxfId="4" priority="353"/>
    <cfRule type="duplicateValues" dxfId="4" priority="352"/>
    <cfRule type="duplicateValues" dxfId="4" priority="351"/>
    <cfRule type="duplicateValues" dxfId="4" priority="350"/>
    <cfRule type="duplicateValues" dxfId="4" priority="349"/>
    <cfRule type="duplicateValues" dxfId="4" priority="348"/>
    <cfRule type="duplicateValues" dxfId="4" priority="347"/>
    <cfRule type="duplicateValues" dxfId="4" priority="346"/>
    <cfRule type="duplicateValues" dxfId="4" priority="345"/>
    <cfRule type="duplicateValues" dxfId="4" priority="344"/>
    <cfRule type="duplicateValues" dxfId="4" priority="343"/>
  </conditionalFormatting>
  <conditionalFormatting sqref="B53">
    <cfRule type="duplicateValues" dxfId="4" priority="363"/>
  </conditionalFormatting>
  <conditionalFormatting sqref="A54">
    <cfRule type="duplicateValues" dxfId="4" priority="328"/>
    <cfRule type="duplicateValues" dxfId="4" priority="329"/>
    <cfRule type="duplicateValues" dxfId="4" priority="327"/>
    <cfRule type="duplicateValues" dxfId="4" priority="326"/>
    <cfRule type="duplicateValues" dxfId="4" priority="325"/>
    <cfRule type="duplicateValues" dxfId="4" priority="324"/>
    <cfRule type="duplicateValues" dxfId="4" priority="323"/>
    <cfRule type="duplicateValues" dxfId="4" priority="341"/>
    <cfRule type="duplicateValues" dxfId="4" priority="340"/>
    <cfRule type="duplicateValues" dxfId="4" priority="339"/>
    <cfRule type="duplicateValues" dxfId="4" priority="338"/>
    <cfRule type="duplicateValues" dxfId="4" priority="337"/>
    <cfRule type="duplicateValues" dxfId="4" priority="336"/>
    <cfRule type="duplicateValues" dxfId="4" priority="335"/>
    <cfRule type="duplicateValues" dxfId="4" priority="334"/>
    <cfRule type="duplicateValues" dxfId="4" priority="333"/>
    <cfRule type="duplicateValues" dxfId="4" priority="332"/>
    <cfRule type="duplicateValues" dxfId="4" priority="331"/>
    <cfRule type="duplicateValues" dxfId="4" priority="330"/>
  </conditionalFormatting>
  <conditionalFormatting sqref="B54">
    <cfRule type="duplicateValues" dxfId="4" priority="342"/>
  </conditionalFormatting>
  <conditionalFormatting sqref="A55">
    <cfRule type="duplicateValues" dxfId="4" priority="315"/>
    <cfRule type="duplicateValues" dxfId="4" priority="316"/>
    <cfRule type="duplicateValues" dxfId="4" priority="317"/>
    <cfRule type="duplicateValues" dxfId="4" priority="318"/>
    <cfRule type="duplicateValues" dxfId="4" priority="319"/>
    <cfRule type="duplicateValues" dxfId="4" priority="320"/>
    <cfRule type="duplicateValues" dxfId="4" priority="321"/>
    <cfRule type="duplicateValues" dxfId="4" priority="301"/>
    <cfRule type="duplicateValues" dxfId="4" priority="302"/>
    <cfRule type="duplicateValues" dxfId="4" priority="303"/>
    <cfRule type="duplicateValues" dxfId="4" priority="304"/>
    <cfRule type="duplicateValues" dxfId="4" priority="305"/>
    <cfRule type="duplicateValues" dxfId="4" priority="306"/>
    <cfRule type="duplicateValues" dxfId="4" priority="307"/>
    <cfRule type="duplicateValues" dxfId="4" priority="308"/>
    <cfRule type="duplicateValues" dxfId="4" priority="309"/>
    <cfRule type="duplicateValues" dxfId="4" priority="310"/>
    <cfRule type="duplicateValues" dxfId="4" priority="311"/>
    <cfRule type="duplicateValues" dxfId="4" priority="312"/>
    <cfRule type="duplicateValues" dxfId="4" priority="313"/>
    <cfRule type="duplicateValues" dxfId="4" priority="314"/>
  </conditionalFormatting>
  <conditionalFormatting sqref="B55">
    <cfRule type="duplicateValues" dxfId="4" priority="322"/>
  </conditionalFormatting>
  <conditionalFormatting sqref="A80">
    <cfRule type="duplicateValues" dxfId="4" priority="200"/>
    <cfRule type="duplicateValues" dxfId="4" priority="194"/>
    <cfRule type="duplicateValues" dxfId="4" priority="193"/>
    <cfRule type="duplicateValues" dxfId="4" priority="192"/>
    <cfRule type="duplicateValues" dxfId="4" priority="191"/>
    <cfRule type="duplicateValues" dxfId="4" priority="190"/>
    <cfRule type="duplicateValues" dxfId="4" priority="186"/>
    <cfRule type="duplicateValues" dxfId="4" priority="189"/>
    <cfRule type="duplicateValues" dxfId="4" priority="188"/>
    <cfRule type="duplicateValues" dxfId="4" priority="207"/>
    <cfRule type="duplicateValues" dxfId="4" priority="206"/>
    <cfRule type="duplicateValues" dxfId="4" priority="205"/>
    <cfRule type="duplicateValues" dxfId="4" priority="204"/>
    <cfRule type="duplicateValues" dxfId="4" priority="202"/>
    <cfRule type="duplicateValues" dxfId="4" priority="203"/>
    <cfRule type="duplicateValues" dxfId="4" priority="201"/>
    <cfRule type="duplicateValues" dxfId="4" priority="187"/>
    <cfRule type="duplicateValues" dxfId="4" priority="199"/>
    <cfRule type="duplicateValues" dxfId="4" priority="198"/>
    <cfRule type="duplicateValues" dxfId="4" priority="197"/>
    <cfRule type="duplicateValues" dxfId="4" priority="196"/>
    <cfRule type="duplicateValues" dxfId="4" priority="195"/>
  </conditionalFormatting>
  <conditionalFormatting sqref="B80">
    <cfRule type="duplicateValues" dxfId="4" priority="208"/>
  </conditionalFormatting>
  <conditionalFormatting sqref="A92">
    <cfRule type="duplicateValues" dxfId="4" priority="2"/>
    <cfRule type="duplicateValues" dxfId="4" priority="3"/>
    <cfRule type="duplicateValues" dxfId="4" priority="4"/>
    <cfRule type="duplicateValues" dxfId="4" priority="5"/>
    <cfRule type="duplicateValues" dxfId="4" priority="6"/>
    <cfRule type="duplicateValues" dxfId="4" priority="7"/>
    <cfRule type="duplicateValues" dxfId="4" priority="10"/>
    <cfRule type="duplicateValues" dxfId="4" priority="18"/>
    <cfRule type="duplicateValues" dxfId="4" priority="9"/>
    <cfRule type="duplicateValues" dxfId="4" priority="8"/>
    <cfRule type="duplicateValues" dxfId="4" priority="27"/>
    <cfRule type="duplicateValues" dxfId="4" priority="34"/>
    <cfRule type="duplicateValues" dxfId="4" priority="33"/>
    <cfRule type="duplicateValues" dxfId="4" priority="32"/>
    <cfRule type="duplicateValues" dxfId="4" priority="31"/>
    <cfRule type="duplicateValues" dxfId="4" priority="30"/>
    <cfRule type="duplicateValues" dxfId="4" priority="29"/>
    <cfRule type="duplicateValues" dxfId="4" priority="28"/>
    <cfRule type="duplicateValues" dxfId="4" priority="26"/>
    <cfRule type="duplicateValues" dxfId="4" priority="25"/>
    <cfRule type="duplicateValues" dxfId="4" priority="24"/>
    <cfRule type="duplicateValues" dxfId="4" priority="23"/>
    <cfRule type="duplicateValues" dxfId="4" priority="22"/>
    <cfRule type="duplicateValues" dxfId="4" priority="21"/>
    <cfRule type="duplicateValues" dxfId="4" priority="14"/>
    <cfRule type="duplicateValues" dxfId="4" priority="20"/>
    <cfRule type="duplicateValues" dxfId="4" priority="19"/>
    <cfRule type="duplicateValues" dxfId="4" priority="17"/>
    <cfRule type="duplicateValues" dxfId="4" priority="16"/>
    <cfRule type="duplicateValues" dxfId="4" priority="15"/>
    <cfRule type="duplicateValues" dxfId="4" priority="13"/>
    <cfRule type="duplicateValues" dxfId="4" priority="12"/>
    <cfRule type="duplicateValues" dxfId="4" priority="11"/>
  </conditionalFormatting>
  <conditionalFormatting sqref="B92">
    <cfRule type="duplicateValues" dxfId="4" priority="35"/>
  </conditionalFormatting>
  <conditionalFormatting sqref="B93">
    <cfRule type="duplicateValues" dxfId="4" priority="1"/>
  </conditionalFormatting>
  <pageMargins left="0.7" right="0.7" top="0.75" bottom="0.75" header="0.3" footer="0.3"/>
  <headerFooter/>
  <customProperties>
    <customPr name="_pios_id" r:id="rId3"/>
  </customPropertie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65FA13D5-EF27-44DF-BBCD-F3244D9BDC8F}">
  <ds:schemaRefs/>
</ds:datastoreItem>
</file>

<file path=customXml/itemProps2.xml><?xml version="1.0" encoding="utf-8"?>
<ds:datastoreItem xmlns:ds="http://schemas.openxmlformats.org/officeDocument/2006/customXml" ds:itemID="{F3376CC1-8755-4094-B5FA-FA5F5D522087}">
  <ds:schemaRefs/>
</ds:datastoreItem>
</file>

<file path=customXml/itemProps3.xml><?xml version="1.0" encoding="utf-8"?>
<ds:datastoreItem xmlns:ds="http://schemas.openxmlformats.org/officeDocument/2006/customXml" ds:itemID="{E58F59A6-6859-4B84-BC85-B75902879F8F}">
  <ds:schemaRefs/>
</ds:datastoreItem>
</file>

<file path=customXml/itemProps4.xml><?xml version="1.0" encoding="utf-8"?>
<ds:datastoreItem xmlns:ds="http://schemas.openxmlformats.org/officeDocument/2006/customXml" ds:itemID="{48A88C9D-03FC-4734-9F02-499DD2CF37E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AkzoNobel</Company>
  <Application>Microsoft Excel Online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_com.sap.ip.bi.xl.hiddensheet</vt:lpstr>
      <vt:lpstr>Sheet9</vt:lpstr>
      <vt:lpstr>Sheet5</vt:lpstr>
      <vt:lpstr>Sheet4</vt:lpstr>
      <vt:lpstr>July20</vt:lpstr>
      <vt:lpstr>Aug20</vt:lpstr>
      <vt:lpstr>Sep20</vt:lpstr>
      <vt:lpstr>Nov20</vt:lpstr>
      <vt:lpstr>STD List-N</vt:lpstr>
      <vt:lpstr>RM working</vt:lpstr>
      <vt:lpstr>Plan</vt:lpstr>
      <vt:lpstr>Sheet12</vt:lpstr>
      <vt:lpstr>Sheet10</vt:lpstr>
      <vt:lpstr>Bonding attendance</vt:lpstr>
      <vt:lpstr>Bonding Metalli space</vt:lpstr>
      <vt:lpstr>Manpower</vt:lpstr>
      <vt:lpstr>Daily Plan Discussion</vt:lpstr>
      <vt:lpstr>Screw status</vt:lpstr>
      <vt:lpstr>Weekly plan </vt:lpstr>
      <vt:lpstr>BondBlen Base</vt:lpstr>
      <vt:lpstr>Rejection Tracker</vt:lpstr>
      <vt:lpstr>MTO_MTS_Network</vt:lpstr>
      <vt:lpstr>Sheet14</vt:lpstr>
      <vt:lpstr>Bonding Production</vt:lpstr>
      <vt:lpstr>Sheet15</vt:lpstr>
      <vt:lpstr>Bonding_Blending Plan - 2023</vt:lpstr>
      <vt:lpstr>Bonding_Blending Plan - 2022</vt:lpstr>
      <vt:lpstr>West Region SKUs</vt:lpstr>
      <vt:lpstr>Tumbling </vt:lpstr>
      <vt:lpstr>Sheet11</vt:lpstr>
      <vt:lpstr>Sheet6</vt:lpstr>
      <vt:lpstr>Sheet7</vt:lpstr>
      <vt:lpstr>Sheet8</vt:lpstr>
      <vt:lpstr>Sheet2</vt:lpstr>
      <vt:lpstr>Sheet1</vt:lpstr>
      <vt:lpstr>Sheet3</vt:lpstr>
      <vt:lpstr>Blending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V, B. (Bharatkumar)</dc:creator>
  <cp:lastModifiedBy>Shashikant Karval</cp:lastModifiedBy>
  <dcterms:created xsi:type="dcterms:W3CDTF">2017-07-04T01:15:00Z</dcterms:created>
  <dcterms:modified xsi:type="dcterms:W3CDTF">2024-11-18T20:15:55Z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0x010100DEC2F6ED46F6B944AB1357D1F6FD6289</vt:lpwstr>
  </property>
  <property fmtid="{D5CDD505-2E9C-101B-9397-08002B2CF9AE}" pid="3" name="CustomUiType">
    <vt:lpwstr>2</vt:lpwstr>
  </property>
  <property fmtid="{D5CDD505-2E9C-101B-9397-08002B2CF9AE}" pid="4" name="ICV">
    <vt:lpwstr>F17356A7809C498DB199A67C0FCF6234_12</vt:lpwstr>
  </property>
  <property fmtid="{D5CDD505-2E9C-101B-9397-08002B2CF9AE}" pid="5" name="KSOProductBuildVer">
    <vt:lpwstr>1033-12.2.0.18911</vt:lpwstr>
  </property>
</Properties>
</file>